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guxho\Desktop\Audit_ndryshime\BANKAT\najada\"/>
    </mc:Choice>
  </mc:AlternateContent>
  <bookViews>
    <workbookView xWindow="0" yWindow="0" windowWidth="19200" windowHeight="9495" tabRatio="944" firstSheet="4" activeTab="35"/>
  </bookViews>
  <sheets>
    <sheet name="Contents" sheetId="1" r:id="rId1"/>
    <sheet name="F20_21Pkon" sheetId="39" r:id="rId2"/>
    <sheet name="F20_21Pkon_Valutor" sheetId="64" r:id="rId3"/>
    <sheet name="F33A" sheetId="71" r:id="rId4"/>
    <sheet name="F33B" sheetId="5" r:id="rId5"/>
    <sheet name="F33B1" sheetId="6" r:id="rId6"/>
    <sheet name="F33B3" sheetId="72" r:id="rId7"/>
    <sheet name="F34" sheetId="65" r:id="rId8"/>
    <sheet name="F34.1" sheetId="66" r:id="rId9"/>
    <sheet name="F34.2" sheetId="67" r:id="rId10"/>
    <sheet name="F35" sheetId="55" r:id="rId11"/>
    <sheet name="F35.2" sheetId="56" r:id="rId12"/>
    <sheet name="F36.1" sheetId="51" r:id="rId13"/>
    <sheet name="F36.2" sheetId="52" r:id="rId14"/>
    <sheet name="F8.1" sheetId="57" r:id="rId15"/>
    <sheet name="F8.2" sheetId="58" r:id="rId16"/>
    <sheet name="F8.3" sheetId="59" r:id="rId17"/>
    <sheet name="F8.4" sheetId="60" r:id="rId18"/>
    <sheet name="F31.1" sheetId="62" r:id="rId19"/>
    <sheet name="F35.1" sheetId="70" r:id="rId20"/>
    <sheet name="F1      " sheetId="274" r:id="rId21"/>
    <sheet name="F2      " sheetId="275" r:id="rId22"/>
    <sheet name="F1" sheetId="73" r:id="rId23"/>
    <sheet name="F2" sheetId="74" r:id="rId24"/>
    <sheet name="F3" sheetId="75" r:id="rId25"/>
    <sheet name="F4" sheetId="76" r:id="rId26"/>
    <sheet name="F20_21" sheetId="77" r:id="rId27"/>
    <sheet name="F22" sheetId="78" r:id="rId28"/>
    <sheet name="F22_1" sheetId="79" r:id="rId29"/>
    <sheet name="F23" sheetId="80" r:id="rId30"/>
    <sheet name="F26" sheetId="81" r:id="rId31"/>
    <sheet name="F27" sheetId="82" r:id="rId32"/>
    <sheet name="F28" sheetId="83" r:id="rId33"/>
    <sheet name="F29" sheetId="84" r:id="rId34"/>
    <sheet name="F30" sheetId="85" r:id="rId35"/>
    <sheet name="F30.1" sheetId="86" r:id="rId36"/>
    <sheet name="F30_31_31-1" sheetId="87" r:id="rId37"/>
    <sheet name="F16,16_1,16_2" sheetId="88" r:id="rId38"/>
    <sheet name="F17" sheetId="89" r:id="rId39"/>
    <sheet name="F37" sheetId="90" r:id="rId40"/>
    <sheet name="F37.1" sheetId="91" r:id="rId41"/>
    <sheet name="F37.2" sheetId="92" r:id="rId42"/>
    <sheet name="F37.3" sheetId="93" r:id="rId43"/>
    <sheet name="F37.4" sheetId="94" r:id="rId44"/>
    <sheet name="F37.5" sheetId="95" r:id="rId45"/>
    <sheet name="F37.6" sheetId="96" r:id="rId46"/>
    <sheet name="F37.7" sheetId="97" r:id="rId47"/>
    <sheet name="F44" sheetId="98" r:id="rId48"/>
    <sheet name="F45" sheetId="99" r:id="rId49"/>
    <sheet name="F46.ALL" sheetId="100" r:id="rId50"/>
    <sheet name="F46.USD" sheetId="101" r:id="rId51"/>
    <sheet name="F46.EUR" sheetId="102" r:id="rId52"/>
    <sheet name="F46.GBP" sheetId="103" r:id="rId53"/>
    <sheet name="F46.CHF" sheetId="104" r:id="rId54"/>
    <sheet name="F46.CAD" sheetId="105" r:id="rId55"/>
    <sheet name="F46.SEK" sheetId="106" r:id="rId56"/>
    <sheet name="F46.AUD" sheetId="107" r:id="rId57"/>
    <sheet name="F46.JPY" sheetId="108" r:id="rId58"/>
    <sheet name="F46.DKK" sheetId="109" r:id="rId59"/>
    <sheet name="F46.NOK" sheetId="110" r:id="rId60"/>
    <sheet name="F46.TRY" sheetId="111" r:id="rId61"/>
    <sheet name="F46.XAU" sheetId="112" r:id="rId62"/>
    <sheet name="F46.CNY" sheetId="113" r:id="rId63"/>
    <sheet name="F46.OTHER" sheetId="114" r:id="rId64"/>
    <sheet name="F47.ALL" sheetId="115" r:id="rId65"/>
    <sheet name="F47.USD" sheetId="116" r:id="rId66"/>
    <sheet name="F47.EUR" sheetId="117" r:id="rId67"/>
    <sheet name="F47.GBP" sheetId="118" r:id="rId68"/>
    <sheet name="F47.CHF" sheetId="119" r:id="rId69"/>
    <sheet name="F47.CAD" sheetId="120" r:id="rId70"/>
    <sheet name="F47.SEK" sheetId="121" r:id="rId71"/>
    <sheet name="F47.AUD" sheetId="122" r:id="rId72"/>
    <sheet name="F47.JPY" sheetId="123" r:id="rId73"/>
    <sheet name="F47.DKK" sheetId="124" r:id="rId74"/>
    <sheet name="F47.NOK" sheetId="125" r:id="rId75"/>
    <sheet name="F47.TRY" sheetId="126" r:id="rId76"/>
    <sheet name="F47.XAU" sheetId="127" r:id="rId77"/>
    <sheet name="F47.CNY" sheetId="128" r:id="rId78"/>
    <sheet name="F47.OTHER" sheetId="129" r:id="rId79"/>
    <sheet name="F48" sheetId="130" r:id="rId80"/>
    <sheet name="F61" sheetId="131" r:id="rId81"/>
    <sheet name="F62" sheetId="132" r:id="rId82"/>
    <sheet name="F6.DM" sheetId="142" r:id="rId83"/>
    <sheet name="F9.DM" sheetId="143" r:id="rId84"/>
    <sheet name="F5.DM" sheetId="144" r:id="rId85"/>
    <sheet name="F3.DM" sheetId="145" r:id="rId86"/>
    <sheet name="F100.1" sheetId="146" r:id="rId87"/>
    <sheet name="F61.2" sheetId="147" r:id="rId88"/>
    <sheet name="F60.1" sheetId="148" r:id="rId89"/>
    <sheet name="F37.4 " sheetId="149" r:id="rId90"/>
    <sheet name="F37.5 " sheetId="150" r:id="rId91"/>
    <sheet name="F37.6 " sheetId="151" r:id="rId92"/>
    <sheet name="F37.7 " sheetId="152" r:id="rId93"/>
    <sheet name="F37.9" sheetId="153" r:id="rId94"/>
    <sheet name="F37 " sheetId="154" r:id="rId95"/>
    <sheet name="F37.1 " sheetId="155" r:id="rId96"/>
    <sheet name="F37.2 " sheetId="156" r:id="rId97"/>
    <sheet name="F37.3 " sheetId="157" r:id="rId98"/>
    <sheet name="F37.8" sheetId="158" r:id="rId99"/>
    <sheet name="F1 " sheetId="159" r:id="rId100"/>
    <sheet name="F7.DM" sheetId="160" r:id="rId101"/>
    <sheet name="F10.DM" sheetId="161" r:id="rId102"/>
    <sheet name="F11.DM" sheetId="162" r:id="rId103"/>
    <sheet name="F12.DM" sheetId="163" r:id="rId104"/>
    <sheet name="MKR_SA_TDI" sheetId="164" r:id="rId105"/>
    <sheet name="MKR_SA_EQU" sheetId="165" r:id="rId106"/>
    <sheet name="F49" sheetId="166" r:id="rId107"/>
    <sheet name="F50" sheetId="167" r:id="rId108"/>
    <sheet name="F6.1" sheetId="168" r:id="rId109"/>
    <sheet name="F13.DM" sheetId="169" r:id="rId110"/>
    <sheet name="F14.DM" sheetId="170" r:id="rId111"/>
    <sheet name="CAR" sheetId="171" r:id="rId112"/>
    <sheet name="CR_SA_(1)" sheetId="172" r:id="rId113"/>
    <sheet name="CR_SA_(2)" sheetId="173" r:id="rId114"/>
    <sheet name="CR_SA_(3)" sheetId="174" r:id="rId115"/>
    <sheet name="CR_SA_(4)" sheetId="175" r:id="rId116"/>
    <sheet name="CR_SA_(5)" sheetId="176" r:id="rId117"/>
    <sheet name="CR_SA_(6)" sheetId="177" r:id="rId118"/>
    <sheet name="CR_SA_(7)" sheetId="178" r:id="rId119"/>
    <sheet name="CR_SA_(8)" sheetId="179" r:id="rId120"/>
    <sheet name="CR_SA_(9)" sheetId="180" r:id="rId121"/>
    <sheet name="CR_SA_(10)" sheetId="181" r:id="rId122"/>
    <sheet name="CR_SA_(11)" sheetId="182" r:id="rId123"/>
    <sheet name="CR_SA_(12)" sheetId="183" r:id="rId124"/>
    <sheet name="CR_SA_(13)" sheetId="184" r:id="rId125"/>
    <sheet name="CR_SA_(14)" sheetId="185" r:id="rId126"/>
    <sheet name="CR_SA_(15) " sheetId="186" r:id="rId127"/>
    <sheet name="CR_SA_(16)" sheetId="187" r:id="rId128"/>
    <sheet name="CR_SA_(17)" sheetId="188" r:id="rId129"/>
    <sheet name="CR_SEC_SA" sheetId="189" r:id="rId130"/>
    <sheet name="CR_SEC_ERBA" sheetId="190" r:id="rId131"/>
    <sheet name="MKR_SA_TDI_(usd)" sheetId="191" r:id="rId132"/>
    <sheet name="MKR_SA_TDI_(eur)" sheetId="192" r:id="rId133"/>
    <sheet name="MKR_SA_TDI_(ALL)" sheetId="193" r:id="rId134"/>
    <sheet name="MKR_SA_TDI_(monedha_te_tjera)" sheetId="194" r:id="rId135"/>
    <sheet name="MKR_SA_TDI_(total)" sheetId="195" r:id="rId136"/>
    <sheet name="MKR_SA_EQU (2)" sheetId="196" r:id="rId137"/>
    <sheet name="CR_TB_SETT" sheetId="197" r:id="rId138"/>
    <sheet name="MKR_SA_COM" sheetId="198" r:id="rId139"/>
    <sheet name="MKR_SA_FX" sheetId="199" r:id="rId140"/>
    <sheet name="MKR_SA_SEC" sheetId="200" r:id="rId141"/>
    <sheet name="MKR_SA_CTP" sheetId="201" r:id="rId142"/>
    <sheet name="OPR" sheetId="202" r:id="rId143"/>
    <sheet name="F1 LCR TOTAL" sheetId="203" r:id="rId144"/>
    <sheet name="F1 LCR - CORE FCY" sheetId="204" r:id="rId145"/>
    <sheet name="F1 LCR - ALL" sheetId="205" r:id="rId146"/>
    <sheet name="F1 LCR - EUR" sheetId="206" r:id="rId147"/>
    <sheet name="F1 LCR - USD" sheetId="207" r:id="rId148"/>
    <sheet name="F2 LCR TOTAL" sheetId="208" r:id="rId149"/>
    <sheet name="F2 LCR - CORE FCY" sheetId="209" r:id="rId150"/>
    <sheet name="F2 LCR - ALL" sheetId="210" r:id="rId151"/>
    <sheet name="F2 LCR - EUR" sheetId="211" r:id="rId152"/>
    <sheet name="F2 LCR - USD" sheetId="212" r:id="rId153"/>
    <sheet name="F3 LCR TOTAL" sheetId="213" r:id="rId154"/>
    <sheet name="F3 LCR - CORE FCY" sheetId="214" r:id="rId155"/>
    <sheet name="F3 LCR - ALL" sheetId="215" r:id="rId156"/>
    <sheet name="F3 LCR - EUR" sheetId="216" r:id="rId157"/>
    <sheet name="F3 LCR - USD" sheetId="217" r:id="rId158"/>
    <sheet name="F4 LCR TOTAL" sheetId="218" r:id="rId159"/>
    <sheet name="F4 LCR - CORE FCY" sheetId="219" r:id="rId160"/>
    <sheet name="F4 LCR - ALL" sheetId="220" r:id="rId161"/>
    <sheet name="F4 LCR - EUR" sheetId="221" r:id="rId162"/>
    <sheet name="F4 LCR - USD" sheetId="222" r:id="rId163"/>
    <sheet name="F5 LCR TOTAL" sheetId="223" r:id="rId164"/>
    <sheet name="F5 LCR - CORE FCY" sheetId="224" r:id="rId165"/>
    <sheet name="F5 LCR - ALL" sheetId="225" r:id="rId166"/>
    <sheet name="F5 LCR - EUR" sheetId="226" r:id="rId167"/>
    <sheet name="F5 LCR - USD" sheetId="227" r:id="rId168"/>
    <sheet name="F6 LCR TOTAL" sheetId="228" r:id="rId169"/>
    <sheet name="F6 LCR - ALL" sheetId="229" r:id="rId170"/>
    <sheet name="F6 LCR - EUR" sheetId="230" r:id="rId171"/>
    <sheet name="F6 LCR - USD" sheetId="231" r:id="rId172"/>
    <sheet name="F1  " sheetId="232" r:id="rId173"/>
    <sheet name="F2 " sheetId="233" r:id="rId174"/>
    <sheet name="F3 " sheetId="234" r:id="rId175"/>
    <sheet name="F1_TOT" sheetId="235" r:id="rId176"/>
    <sheet name="F1_ALL" sheetId="236" r:id="rId177"/>
    <sheet name="F1_EUR" sheetId="237" r:id="rId178"/>
    <sheet name="F1_USD" sheetId="238" r:id="rId179"/>
    <sheet name="F1_FC" sheetId="239" r:id="rId180"/>
    <sheet name="F2_TOT" sheetId="240" r:id="rId181"/>
    <sheet name="F2_ALL" sheetId="241" r:id="rId182"/>
    <sheet name="F2_EUR" sheetId="242" r:id="rId183"/>
    <sheet name="F2_USD" sheetId="243" r:id="rId184"/>
    <sheet name="F2_FC" sheetId="244" r:id="rId185"/>
    <sheet name="F3_TOT" sheetId="245" r:id="rId186"/>
    <sheet name="F3_ALL" sheetId="246" r:id="rId187"/>
    <sheet name="F3_EUR" sheetId="247" r:id="rId188"/>
    <sheet name="F3_USD" sheetId="248" r:id="rId189"/>
    <sheet name="F3_FC" sheetId="249" r:id="rId190"/>
    <sheet name="F4_TOT" sheetId="250" r:id="rId191"/>
    <sheet name="F4_ALL" sheetId="251" r:id="rId192"/>
    <sheet name="F4_EUR" sheetId="252" r:id="rId193"/>
    <sheet name="F4_USD" sheetId="253" r:id="rId194"/>
    <sheet name="F4_FC" sheetId="254" r:id="rId195"/>
    <sheet name="F5_TOT" sheetId="255" r:id="rId196"/>
    <sheet name="F5_ALL" sheetId="256" r:id="rId197"/>
    <sheet name="F5_EUR" sheetId="257" r:id="rId198"/>
    <sheet name="F5_USD" sheetId="258" r:id="rId199"/>
    <sheet name="F5_FC" sheetId="259" r:id="rId200"/>
    <sheet name="F1   " sheetId="260" r:id="rId201"/>
    <sheet name="F2  " sheetId="261" r:id="rId202"/>
    <sheet name="F3 (2)" sheetId="262" r:id="rId203"/>
    <sheet name="F4 " sheetId="263" r:id="rId204"/>
    <sheet name="F5" sheetId="264" r:id="rId205"/>
    <sheet name="F6" sheetId="265" r:id="rId206"/>
    <sheet name="F1 (2)" sheetId="266" r:id="rId207"/>
    <sheet name="F1.1" sheetId="267" r:id="rId208"/>
    <sheet name="F2 (2)" sheetId="268" r:id="rId209"/>
    <sheet name="F3 (3)" sheetId="269" r:id="rId210"/>
    <sheet name="F4 (2)" sheetId="270" r:id="rId211"/>
    <sheet name="PPR_Fluks" sheetId="271" r:id="rId212"/>
    <sheet name="PPT_FLUKS" sheetId="272" r:id="rId213"/>
    <sheet name="PPT_INVESTIME" sheetId="273" r:id="rId214"/>
  </sheets>
  <externalReferences>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s>
  <definedNames>
    <definedName name="_xlnm._FilterDatabase" localSheetId="0" hidden="1">Contents!$A$4:$E$221</definedName>
    <definedName name="_xlnm._FilterDatabase" localSheetId="99" hidden="1">'F1 '!$C$7:$AR$108</definedName>
    <definedName name="_xlnm._FilterDatabase" localSheetId="102" hidden="1">'F11.DM'!$A$7:$P$134</definedName>
    <definedName name="_xlnm._FilterDatabase" localSheetId="103" hidden="1">'F12.DM'!$A$7:$AE$8</definedName>
    <definedName name="_xlnm._FilterDatabase" localSheetId="110" hidden="1">'F14.DM'!$A$6:$S$6</definedName>
    <definedName name="_xlnm._FilterDatabase" localSheetId="180" hidden="1">F2_TOT!$A$10:$L$46</definedName>
    <definedName name="_xlnm._FilterDatabase" localSheetId="14" hidden="1">'F8.1'!$A$7:$AE$17</definedName>
    <definedName name="_xlnm._FilterDatabase" localSheetId="211" hidden="1">PPR_Fluks!$A$10:$BP$10</definedName>
    <definedName name="_xlnm._FilterDatabase" localSheetId="213" hidden="1">PPT_INVESTIME!$A$1:$X$11</definedName>
    <definedName name="_ftnref1_50" localSheetId="112">'[1]Table 39_'!#REF!</definedName>
    <definedName name="_ftnref1_50" localSheetId="121">'[1]Table 39_'!#REF!</definedName>
    <definedName name="_ftnref1_50" localSheetId="122">'[1]Table 39_'!#REF!</definedName>
    <definedName name="_ftnref1_50" localSheetId="123">'[1]Table 39_'!#REF!</definedName>
    <definedName name="_ftnref1_50" localSheetId="124">'[1]Table 39_'!#REF!</definedName>
    <definedName name="_ftnref1_50" localSheetId="125">'[1]Table 39_'!#REF!</definedName>
    <definedName name="_ftnref1_50" localSheetId="126">'[1]Table 39_'!#REF!</definedName>
    <definedName name="_ftnref1_50" localSheetId="113">'[1]Table 39_'!#REF!</definedName>
    <definedName name="_ftnref1_50" localSheetId="114">'[1]Table 39_'!#REF!</definedName>
    <definedName name="_ftnref1_50" localSheetId="115">'[1]Table 39_'!#REF!</definedName>
    <definedName name="_ftnref1_50" localSheetId="116">'[1]Table 39_'!#REF!</definedName>
    <definedName name="_ftnref1_50" localSheetId="117">'[1]Table 39_'!#REF!</definedName>
    <definedName name="_ftnref1_50" localSheetId="118">'[1]Table 39_'!#REF!</definedName>
    <definedName name="_ftnref1_50" localSheetId="119">'[1]Table 39_'!#REF!</definedName>
    <definedName name="_ftnref1_50" localSheetId="120">'[1]Table 39_'!#REF!</definedName>
    <definedName name="_ftnref1_50" localSheetId="99">'[2]Table 39_'!#REF!</definedName>
    <definedName name="_ftnref1_50" localSheetId="109">'[2]Table 39_'!#REF!</definedName>
    <definedName name="_ftnref1_50" localSheetId="209">'[3]Table 39_'!#REF!</definedName>
    <definedName name="_ftnref1_50" localSheetId="107">'[2]Table 39_'!#REF!</definedName>
    <definedName name="_ftnref1_50" localSheetId="105">'[3]Table 39_'!#REF!</definedName>
    <definedName name="_ftnref1_50" localSheetId="104">'[3]Table 39_'!#REF!</definedName>
    <definedName name="_ftnref1_50" localSheetId="134">'[2]Table 39_'!#REF!</definedName>
    <definedName name="_ftnref1_50" localSheetId="142">'[2]Table 39_'!#REF!</definedName>
    <definedName name="_ftnref1_50">'[3]Table 39_'!#REF!</definedName>
    <definedName name="_ftnref1_50_10" localSheetId="99">'[4]Table 39_'!#REF!</definedName>
    <definedName name="_ftnref1_50_10" localSheetId="109">'[4]Table 39_'!#REF!</definedName>
    <definedName name="_ftnref1_50_10" localSheetId="209">'[5]Table 39_'!#REF!</definedName>
    <definedName name="_ftnref1_50_10" localSheetId="107">'[4]Table 39_'!#REF!</definedName>
    <definedName name="_ftnref1_50_10" localSheetId="105">'[5]Table 39_'!#REF!</definedName>
    <definedName name="_ftnref1_50_10" localSheetId="104">'[5]Table 39_'!#REF!</definedName>
    <definedName name="_ftnref1_50_10" localSheetId="134">'[4]Table 39_'!#REF!</definedName>
    <definedName name="_ftnref1_50_10" localSheetId="142">'[4]Table 39_'!#REF!</definedName>
    <definedName name="_ftnref1_50_10">'[5]Table 39_'!#REF!</definedName>
    <definedName name="_ftnref1_50_15" localSheetId="99">'[4]Table 39_'!#REF!</definedName>
    <definedName name="_ftnref1_50_15" localSheetId="109">'[4]Table 39_'!#REF!</definedName>
    <definedName name="_ftnref1_50_15" localSheetId="209">'[5]Table 39_'!#REF!</definedName>
    <definedName name="_ftnref1_50_15" localSheetId="107">'[4]Table 39_'!#REF!</definedName>
    <definedName name="_ftnref1_50_15" localSheetId="105">'[5]Table 39_'!#REF!</definedName>
    <definedName name="_ftnref1_50_15" localSheetId="104">'[5]Table 39_'!#REF!</definedName>
    <definedName name="_ftnref1_50_15" localSheetId="134">'[4]Table 39_'!#REF!</definedName>
    <definedName name="_ftnref1_50_15" localSheetId="142">'[4]Table 39_'!#REF!</definedName>
    <definedName name="_ftnref1_50_15">'[5]Table 39_'!#REF!</definedName>
    <definedName name="_ftnref1_50_18" localSheetId="99">'[4]Table 39_'!#REF!</definedName>
    <definedName name="_ftnref1_50_18" localSheetId="109">'[4]Table 39_'!#REF!</definedName>
    <definedName name="_ftnref1_50_18" localSheetId="209">'[5]Table 39_'!#REF!</definedName>
    <definedName name="_ftnref1_50_18" localSheetId="107">'[4]Table 39_'!#REF!</definedName>
    <definedName name="_ftnref1_50_18" localSheetId="105">'[5]Table 39_'!#REF!</definedName>
    <definedName name="_ftnref1_50_18" localSheetId="104">'[5]Table 39_'!#REF!</definedName>
    <definedName name="_ftnref1_50_18" localSheetId="134">'[4]Table 39_'!#REF!</definedName>
    <definedName name="_ftnref1_50_18" localSheetId="142">'[4]Table 39_'!#REF!</definedName>
    <definedName name="_ftnref1_50_18">'[5]Table 39_'!#REF!</definedName>
    <definedName name="_ftnref1_50_19" localSheetId="99">'[4]Table 39_'!#REF!</definedName>
    <definedName name="_ftnref1_50_19" localSheetId="109">'[4]Table 39_'!#REF!</definedName>
    <definedName name="_ftnref1_50_19" localSheetId="209">'[5]Table 39_'!#REF!</definedName>
    <definedName name="_ftnref1_50_19" localSheetId="107">'[4]Table 39_'!#REF!</definedName>
    <definedName name="_ftnref1_50_19" localSheetId="105">'[5]Table 39_'!#REF!</definedName>
    <definedName name="_ftnref1_50_19" localSheetId="104">'[5]Table 39_'!#REF!</definedName>
    <definedName name="_ftnref1_50_19" localSheetId="134">'[4]Table 39_'!#REF!</definedName>
    <definedName name="_ftnref1_50_19" localSheetId="142">'[4]Table 39_'!#REF!</definedName>
    <definedName name="_ftnref1_50_19">'[5]Table 39_'!#REF!</definedName>
    <definedName name="_ftnref1_50_20" localSheetId="99">'[4]Table 39_'!#REF!</definedName>
    <definedName name="_ftnref1_50_20" localSheetId="109">'[4]Table 39_'!#REF!</definedName>
    <definedName name="_ftnref1_50_20" localSheetId="209">'[5]Table 39_'!#REF!</definedName>
    <definedName name="_ftnref1_50_20" localSheetId="107">'[4]Table 39_'!#REF!</definedName>
    <definedName name="_ftnref1_50_20" localSheetId="105">'[5]Table 39_'!#REF!</definedName>
    <definedName name="_ftnref1_50_20" localSheetId="104">'[5]Table 39_'!#REF!</definedName>
    <definedName name="_ftnref1_50_20" localSheetId="134">'[4]Table 39_'!#REF!</definedName>
    <definedName name="_ftnref1_50_20" localSheetId="142">'[4]Table 39_'!#REF!</definedName>
    <definedName name="_ftnref1_50_20">'[5]Table 39_'!#REF!</definedName>
    <definedName name="_ftnref1_50_21" localSheetId="99">'[4]Table 39_'!#REF!</definedName>
    <definedName name="_ftnref1_50_21" localSheetId="109">'[4]Table 39_'!#REF!</definedName>
    <definedName name="_ftnref1_50_21" localSheetId="209">'[5]Table 39_'!#REF!</definedName>
    <definedName name="_ftnref1_50_21" localSheetId="107">'[4]Table 39_'!#REF!</definedName>
    <definedName name="_ftnref1_50_21" localSheetId="105">'[5]Table 39_'!#REF!</definedName>
    <definedName name="_ftnref1_50_21" localSheetId="104">'[5]Table 39_'!#REF!</definedName>
    <definedName name="_ftnref1_50_21" localSheetId="134">'[4]Table 39_'!#REF!</definedName>
    <definedName name="_ftnref1_50_21" localSheetId="142">'[4]Table 39_'!#REF!</definedName>
    <definedName name="_ftnref1_50_21">'[5]Table 39_'!#REF!</definedName>
    <definedName name="_ftnref1_50_23" localSheetId="99">'[4]Table 39_'!#REF!</definedName>
    <definedName name="_ftnref1_50_23" localSheetId="109">'[4]Table 39_'!#REF!</definedName>
    <definedName name="_ftnref1_50_23" localSheetId="209">'[5]Table 39_'!#REF!</definedName>
    <definedName name="_ftnref1_50_23" localSheetId="107">'[4]Table 39_'!#REF!</definedName>
    <definedName name="_ftnref1_50_23" localSheetId="105">'[5]Table 39_'!#REF!</definedName>
    <definedName name="_ftnref1_50_23" localSheetId="104">'[5]Table 39_'!#REF!</definedName>
    <definedName name="_ftnref1_50_23" localSheetId="134">'[4]Table 39_'!#REF!</definedName>
    <definedName name="_ftnref1_50_23" localSheetId="142">'[4]Table 39_'!#REF!</definedName>
    <definedName name="_ftnref1_50_23">'[5]Table 39_'!#REF!</definedName>
    <definedName name="_ftnref1_50_24" localSheetId="99">'[4]Table 39_'!#REF!</definedName>
    <definedName name="_ftnref1_50_24" localSheetId="109">'[4]Table 39_'!#REF!</definedName>
    <definedName name="_ftnref1_50_24" localSheetId="209">'[5]Table 39_'!#REF!</definedName>
    <definedName name="_ftnref1_50_24" localSheetId="107">'[4]Table 39_'!#REF!</definedName>
    <definedName name="_ftnref1_50_24" localSheetId="105">'[5]Table 39_'!#REF!</definedName>
    <definedName name="_ftnref1_50_24" localSheetId="104">'[5]Table 39_'!#REF!</definedName>
    <definedName name="_ftnref1_50_24" localSheetId="134">'[4]Table 39_'!#REF!</definedName>
    <definedName name="_ftnref1_50_24" localSheetId="142">'[4]Table 39_'!#REF!</definedName>
    <definedName name="_ftnref1_50_24">'[5]Table 39_'!#REF!</definedName>
    <definedName name="_ftnref1_50_27" localSheetId="99">'[6]Table 39_'!#REF!</definedName>
    <definedName name="_ftnref1_50_27" localSheetId="109">'[6]Table 39_'!#REF!</definedName>
    <definedName name="_ftnref1_50_27" localSheetId="209">'[7]Table 39_'!#REF!</definedName>
    <definedName name="_ftnref1_50_27" localSheetId="107">'[6]Table 39_'!#REF!</definedName>
    <definedName name="_ftnref1_50_27" localSheetId="105">'[7]Table 39_'!#REF!</definedName>
    <definedName name="_ftnref1_50_27" localSheetId="104">'[7]Table 39_'!#REF!</definedName>
    <definedName name="_ftnref1_50_27" localSheetId="134">'[6]Table 39_'!#REF!</definedName>
    <definedName name="_ftnref1_50_27" localSheetId="142">'[6]Table 39_'!#REF!</definedName>
    <definedName name="_ftnref1_50_27">'[7]Table 39_'!#REF!</definedName>
    <definedName name="_ftnref1_50_28" localSheetId="99">'[6]Table 39_'!#REF!</definedName>
    <definedName name="_ftnref1_50_28" localSheetId="109">'[6]Table 39_'!#REF!</definedName>
    <definedName name="_ftnref1_50_28" localSheetId="209">'[7]Table 39_'!#REF!</definedName>
    <definedName name="_ftnref1_50_28" localSheetId="107">'[6]Table 39_'!#REF!</definedName>
    <definedName name="_ftnref1_50_28" localSheetId="105">'[7]Table 39_'!#REF!</definedName>
    <definedName name="_ftnref1_50_28" localSheetId="104">'[7]Table 39_'!#REF!</definedName>
    <definedName name="_ftnref1_50_28" localSheetId="134">'[6]Table 39_'!#REF!</definedName>
    <definedName name="_ftnref1_50_28" localSheetId="142">'[6]Table 39_'!#REF!</definedName>
    <definedName name="_ftnref1_50_28">'[7]Table 39_'!#REF!</definedName>
    <definedName name="_ftnref1_50_4" localSheetId="99">'[4]Table 39_'!#REF!</definedName>
    <definedName name="_ftnref1_50_4" localSheetId="109">'[4]Table 39_'!#REF!</definedName>
    <definedName name="_ftnref1_50_4" localSheetId="209">'[5]Table 39_'!#REF!</definedName>
    <definedName name="_ftnref1_50_4" localSheetId="107">'[4]Table 39_'!#REF!</definedName>
    <definedName name="_ftnref1_50_4" localSheetId="105">'[5]Table 39_'!#REF!</definedName>
    <definedName name="_ftnref1_50_4" localSheetId="104">'[5]Table 39_'!#REF!</definedName>
    <definedName name="_ftnref1_50_4" localSheetId="134">'[4]Table 39_'!#REF!</definedName>
    <definedName name="_ftnref1_50_4" localSheetId="142">'[4]Table 39_'!#REF!</definedName>
    <definedName name="_ftnref1_50_4">'[5]Table 39_'!#REF!</definedName>
    <definedName name="_ftnref1_50_5" localSheetId="99">'[4]Table 39_'!#REF!</definedName>
    <definedName name="_ftnref1_50_5" localSheetId="109">'[4]Table 39_'!#REF!</definedName>
    <definedName name="_ftnref1_50_5" localSheetId="209">'[5]Table 39_'!#REF!</definedName>
    <definedName name="_ftnref1_50_5" localSheetId="107">'[4]Table 39_'!#REF!</definedName>
    <definedName name="_ftnref1_50_5" localSheetId="105">'[5]Table 39_'!#REF!</definedName>
    <definedName name="_ftnref1_50_5" localSheetId="104">'[5]Table 39_'!#REF!</definedName>
    <definedName name="_ftnref1_50_5" localSheetId="134">'[4]Table 39_'!#REF!</definedName>
    <definedName name="_ftnref1_50_5" localSheetId="142">'[4]Table 39_'!#REF!</definedName>
    <definedName name="_ftnref1_50_5">'[5]Table 39_'!#REF!</definedName>
    <definedName name="_ftnref1_50_9" localSheetId="99">'[6]Table 39_'!#REF!</definedName>
    <definedName name="_ftnref1_50_9" localSheetId="109">'[6]Table 39_'!#REF!</definedName>
    <definedName name="_ftnref1_50_9" localSheetId="209">'[7]Table 39_'!#REF!</definedName>
    <definedName name="_ftnref1_50_9" localSheetId="107">'[6]Table 39_'!#REF!</definedName>
    <definedName name="_ftnref1_50_9" localSheetId="105">'[7]Table 39_'!#REF!</definedName>
    <definedName name="_ftnref1_50_9" localSheetId="104">'[7]Table 39_'!#REF!</definedName>
    <definedName name="_ftnref1_50_9" localSheetId="134">'[6]Table 39_'!#REF!</definedName>
    <definedName name="_ftnref1_50_9" localSheetId="142">'[6]Table 39_'!#REF!</definedName>
    <definedName name="_ftnref1_50_9">'[7]Table 39_'!#REF!</definedName>
    <definedName name="_ftnref1_51" localSheetId="112">'[1]Table 39_'!#REF!</definedName>
    <definedName name="_ftnref1_51" localSheetId="121">'[1]Table 39_'!#REF!</definedName>
    <definedName name="_ftnref1_51" localSheetId="122">'[1]Table 39_'!#REF!</definedName>
    <definedName name="_ftnref1_51" localSheetId="123">'[1]Table 39_'!#REF!</definedName>
    <definedName name="_ftnref1_51" localSheetId="124">'[1]Table 39_'!#REF!</definedName>
    <definedName name="_ftnref1_51" localSheetId="125">'[1]Table 39_'!#REF!</definedName>
    <definedName name="_ftnref1_51" localSheetId="126">'[1]Table 39_'!#REF!</definedName>
    <definedName name="_ftnref1_51" localSheetId="113">'[1]Table 39_'!#REF!</definedName>
    <definedName name="_ftnref1_51" localSheetId="114">'[1]Table 39_'!#REF!</definedName>
    <definedName name="_ftnref1_51" localSheetId="115">'[1]Table 39_'!#REF!</definedName>
    <definedName name="_ftnref1_51" localSheetId="116">'[1]Table 39_'!#REF!</definedName>
    <definedName name="_ftnref1_51" localSheetId="117">'[1]Table 39_'!#REF!</definedName>
    <definedName name="_ftnref1_51" localSheetId="118">'[1]Table 39_'!#REF!</definedName>
    <definedName name="_ftnref1_51" localSheetId="119">'[1]Table 39_'!#REF!</definedName>
    <definedName name="_ftnref1_51" localSheetId="120">'[1]Table 39_'!#REF!</definedName>
    <definedName name="_ftnref1_51" localSheetId="99">'[2]Table 39_'!#REF!</definedName>
    <definedName name="_ftnref1_51" localSheetId="109">'[2]Table 39_'!#REF!</definedName>
    <definedName name="_ftnref1_51" localSheetId="209">'[3]Table 39_'!#REF!</definedName>
    <definedName name="_ftnref1_51" localSheetId="107">'[2]Table 39_'!#REF!</definedName>
    <definedName name="_ftnref1_51" localSheetId="105">'[3]Table 39_'!#REF!</definedName>
    <definedName name="_ftnref1_51" localSheetId="104">'[3]Table 39_'!#REF!</definedName>
    <definedName name="_ftnref1_51" localSheetId="134">'[2]Table 39_'!#REF!</definedName>
    <definedName name="_ftnref1_51" localSheetId="142">'[2]Table 39_'!#REF!</definedName>
    <definedName name="_ftnref1_51">'[3]Table 39_'!#REF!</definedName>
    <definedName name="_ftnref1_51_10" localSheetId="99">'[4]Table 39_'!#REF!</definedName>
    <definedName name="_ftnref1_51_10" localSheetId="109">'[4]Table 39_'!#REF!</definedName>
    <definedName name="_ftnref1_51_10" localSheetId="209">'[5]Table 39_'!#REF!</definedName>
    <definedName name="_ftnref1_51_10" localSheetId="107">'[4]Table 39_'!#REF!</definedName>
    <definedName name="_ftnref1_51_10" localSheetId="105">'[5]Table 39_'!#REF!</definedName>
    <definedName name="_ftnref1_51_10" localSheetId="104">'[5]Table 39_'!#REF!</definedName>
    <definedName name="_ftnref1_51_10" localSheetId="134">'[4]Table 39_'!#REF!</definedName>
    <definedName name="_ftnref1_51_10" localSheetId="142">'[4]Table 39_'!#REF!</definedName>
    <definedName name="_ftnref1_51_10">'[5]Table 39_'!#REF!</definedName>
    <definedName name="_ftnref1_51_15" localSheetId="99">'[4]Table 39_'!#REF!</definedName>
    <definedName name="_ftnref1_51_15" localSheetId="109">'[4]Table 39_'!#REF!</definedName>
    <definedName name="_ftnref1_51_15" localSheetId="209">'[5]Table 39_'!#REF!</definedName>
    <definedName name="_ftnref1_51_15" localSheetId="107">'[4]Table 39_'!#REF!</definedName>
    <definedName name="_ftnref1_51_15" localSheetId="105">'[5]Table 39_'!#REF!</definedName>
    <definedName name="_ftnref1_51_15" localSheetId="104">'[5]Table 39_'!#REF!</definedName>
    <definedName name="_ftnref1_51_15" localSheetId="134">'[4]Table 39_'!#REF!</definedName>
    <definedName name="_ftnref1_51_15" localSheetId="142">'[4]Table 39_'!#REF!</definedName>
    <definedName name="_ftnref1_51_15">'[5]Table 39_'!#REF!</definedName>
    <definedName name="_ftnref1_51_18" localSheetId="99">'[4]Table 39_'!#REF!</definedName>
    <definedName name="_ftnref1_51_18" localSheetId="109">'[4]Table 39_'!#REF!</definedName>
    <definedName name="_ftnref1_51_18" localSheetId="209">'[5]Table 39_'!#REF!</definedName>
    <definedName name="_ftnref1_51_18" localSheetId="107">'[4]Table 39_'!#REF!</definedName>
    <definedName name="_ftnref1_51_18" localSheetId="105">'[5]Table 39_'!#REF!</definedName>
    <definedName name="_ftnref1_51_18" localSheetId="104">'[5]Table 39_'!#REF!</definedName>
    <definedName name="_ftnref1_51_18" localSheetId="134">'[4]Table 39_'!#REF!</definedName>
    <definedName name="_ftnref1_51_18" localSheetId="142">'[4]Table 39_'!#REF!</definedName>
    <definedName name="_ftnref1_51_18">'[5]Table 39_'!#REF!</definedName>
    <definedName name="_ftnref1_51_19" localSheetId="99">'[4]Table 39_'!#REF!</definedName>
    <definedName name="_ftnref1_51_19" localSheetId="109">'[4]Table 39_'!#REF!</definedName>
    <definedName name="_ftnref1_51_19" localSheetId="209">'[5]Table 39_'!#REF!</definedName>
    <definedName name="_ftnref1_51_19" localSheetId="107">'[4]Table 39_'!#REF!</definedName>
    <definedName name="_ftnref1_51_19" localSheetId="105">'[5]Table 39_'!#REF!</definedName>
    <definedName name="_ftnref1_51_19" localSheetId="104">'[5]Table 39_'!#REF!</definedName>
    <definedName name="_ftnref1_51_19" localSheetId="134">'[4]Table 39_'!#REF!</definedName>
    <definedName name="_ftnref1_51_19" localSheetId="142">'[4]Table 39_'!#REF!</definedName>
    <definedName name="_ftnref1_51_19">'[5]Table 39_'!#REF!</definedName>
    <definedName name="_ftnref1_51_20" localSheetId="99">'[4]Table 39_'!#REF!</definedName>
    <definedName name="_ftnref1_51_20" localSheetId="109">'[4]Table 39_'!#REF!</definedName>
    <definedName name="_ftnref1_51_20" localSheetId="209">'[5]Table 39_'!#REF!</definedName>
    <definedName name="_ftnref1_51_20" localSheetId="107">'[4]Table 39_'!#REF!</definedName>
    <definedName name="_ftnref1_51_20" localSheetId="105">'[5]Table 39_'!#REF!</definedName>
    <definedName name="_ftnref1_51_20" localSheetId="104">'[5]Table 39_'!#REF!</definedName>
    <definedName name="_ftnref1_51_20" localSheetId="134">'[4]Table 39_'!#REF!</definedName>
    <definedName name="_ftnref1_51_20" localSheetId="142">'[4]Table 39_'!#REF!</definedName>
    <definedName name="_ftnref1_51_20">'[5]Table 39_'!#REF!</definedName>
    <definedName name="_ftnref1_51_21" localSheetId="99">'[4]Table 39_'!#REF!</definedName>
    <definedName name="_ftnref1_51_21" localSheetId="109">'[4]Table 39_'!#REF!</definedName>
    <definedName name="_ftnref1_51_21" localSheetId="209">'[5]Table 39_'!#REF!</definedName>
    <definedName name="_ftnref1_51_21" localSheetId="107">'[4]Table 39_'!#REF!</definedName>
    <definedName name="_ftnref1_51_21" localSheetId="105">'[5]Table 39_'!#REF!</definedName>
    <definedName name="_ftnref1_51_21" localSheetId="104">'[5]Table 39_'!#REF!</definedName>
    <definedName name="_ftnref1_51_21" localSheetId="134">'[4]Table 39_'!#REF!</definedName>
    <definedName name="_ftnref1_51_21" localSheetId="142">'[4]Table 39_'!#REF!</definedName>
    <definedName name="_ftnref1_51_21">'[5]Table 39_'!#REF!</definedName>
    <definedName name="_ftnref1_51_23" localSheetId="99">'[4]Table 39_'!#REF!</definedName>
    <definedName name="_ftnref1_51_23" localSheetId="109">'[4]Table 39_'!#REF!</definedName>
    <definedName name="_ftnref1_51_23" localSheetId="209">'[5]Table 39_'!#REF!</definedName>
    <definedName name="_ftnref1_51_23" localSheetId="107">'[4]Table 39_'!#REF!</definedName>
    <definedName name="_ftnref1_51_23" localSheetId="105">'[5]Table 39_'!#REF!</definedName>
    <definedName name="_ftnref1_51_23" localSheetId="104">'[5]Table 39_'!#REF!</definedName>
    <definedName name="_ftnref1_51_23" localSheetId="134">'[4]Table 39_'!#REF!</definedName>
    <definedName name="_ftnref1_51_23" localSheetId="142">'[4]Table 39_'!#REF!</definedName>
    <definedName name="_ftnref1_51_23">'[5]Table 39_'!#REF!</definedName>
    <definedName name="_ftnref1_51_24" localSheetId="99">'[4]Table 39_'!#REF!</definedName>
    <definedName name="_ftnref1_51_24" localSheetId="109">'[4]Table 39_'!#REF!</definedName>
    <definedName name="_ftnref1_51_24" localSheetId="209">'[5]Table 39_'!#REF!</definedName>
    <definedName name="_ftnref1_51_24" localSheetId="107">'[4]Table 39_'!#REF!</definedName>
    <definedName name="_ftnref1_51_24" localSheetId="105">'[5]Table 39_'!#REF!</definedName>
    <definedName name="_ftnref1_51_24" localSheetId="104">'[5]Table 39_'!#REF!</definedName>
    <definedName name="_ftnref1_51_24" localSheetId="134">'[4]Table 39_'!#REF!</definedName>
    <definedName name="_ftnref1_51_24" localSheetId="142">'[4]Table 39_'!#REF!</definedName>
    <definedName name="_ftnref1_51_24">'[5]Table 39_'!#REF!</definedName>
    <definedName name="_ftnref1_51_4" localSheetId="99">'[4]Table 39_'!#REF!</definedName>
    <definedName name="_ftnref1_51_4" localSheetId="109">'[4]Table 39_'!#REF!</definedName>
    <definedName name="_ftnref1_51_4" localSheetId="209">'[5]Table 39_'!#REF!</definedName>
    <definedName name="_ftnref1_51_4" localSheetId="107">'[4]Table 39_'!#REF!</definedName>
    <definedName name="_ftnref1_51_4" localSheetId="105">'[5]Table 39_'!#REF!</definedName>
    <definedName name="_ftnref1_51_4" localSheetId="104">'[5]Table 39_'!#REF!</definedName>
    <definedName name="_ftnref1_51_4" localSheetId="134">'[4]Table 39_'!#REF!</definedName>
    <definedName name="_ftnref1_51_4" localSheetId="142">'[4]Table 39_'!#REF!</definedName>
    <definedName name="_ftnref1_51_4">'[5]Table 39_'!#REF!</definedName>
    <definedName name="_ftnref1_51_5" localSheetId="99">'[4]Table 39_'!#REF!</definedName>
    <definedName name="_ftnref1_51_5" localSheetId="109">'[4]Table 39_'!#REF!</definedName>
    <definedName name="_ftnref1_51_5" localSheetId="209">'[5]Table 39_'!#REF!</definedName>
    <definedName name="_ftnref1_51_5" localSheetId="107">'[4]Table 39_'!#REF!</definedName>
    <definedName name="_ftnref1_51_5" localSheetId="105">'[5]Table 39_'!#REF!</definedName>
    <definedName name="_ftnref1_51_5" localSheetId="104">'[5]Table 39_'!#REF!</definedName>
    <definedName name="_ftnref1_51_5" localSheetId="134">'[4]Table 39_'!#REF!</definedName>
    <definedName name="_ftnref1_51_5" localSheetId="142">'[4]Table 39_'!#REF!</definedName>
    <definedName name="_ftnref1_51_5">'[5]Table 39_'!#REF!</definedName>
    <definedName name="_h" localSheetId="99">'[4]Table 39_'!#REF!</definedName>
    <definedName name="_h" localSheetId="109">'[4]Table 39_'!#REF!</definedName>
    <definedName name="_h" localSheetId="209">'[5]Table 39_'!#REF!</definedName>
    <definedName name="_h" localSheetId="107">'[4]Table 39_'!#REF!</definedName>
    <definedName name="_h" localSheetId="105">'[5]Table 39_'!#REF!</definedName>
    <definedName name="_h" localSheetId="104">'[5]Table 39_'!#REF!</definedName>
    <definedName name="_h" localSheetId="134">'[4]Table 39_'!#REF!</definedName>
    <definedName name="_h" localSheetId="142">'[4]Table 39_'!#REF!</definedName>
    <definedName name="_h">'[5]Table 39_'!#REF!</definedName>
    <definedName name="A" localSheetId="99">#REF!</definedName>
    <definedName name="A" localSheetId="109">#REF!</definedName>
    <definedName name="A">#REF!</definedName>
    <definedName name="AccDigits" localSheetId="99">#REF!</definedName>
    <definedName name="AccDigits" localSheetId="109">#REF!</definedName>
    <definedName name="AccDigits">#REF!</definedName>
    <definedName name="AccDigitsForAssets" localSheetId="99">#REF!</definedName>
    <definedName name="AccDigitsForAssets" localSheetId="109">#REF!</definedName>
    <definedName name="AccDigitsForAssets">#REF!</definedName>
    <definedName name="AccDigitsForLiabilities" localSheetId="99">#REF!</definedName>
    <definedName name="AccDigitsForLiabilities" localSheetId="109">#REF!</definedName>
    <definedName name="AccDigitsForLiabilities">#REF!</definedName>
    <definedName name="AccDigitsForOffBalance" localSheetId="99">#REF!</definedName>
    <definedName name="AccDigitsForOffBalance" localSheetId="109">#REF!</definedName>
    <definedName name="AccDigitsForOffBalance">#REF!</definedName>
    <definedName name="AccDigitsForPL" localSheetId="99">#REF!</definedName>
    <definedName name="AccDigitsForPL" localSheetId="109">#REF!</definedName>
    <definedName name="AccDigitsForPL">#REF!</definedName>
    <definedName name="Accounting">[8]Parameters!$C$109:$C$112</definedName>
    <definedName name="Administrim_aktivesh" localSheetId="109">#REF!</definedName>
    <definedName name="Administrim_aktivesh">#REF!</definedName>
    <definedName name="afatet" localSheetId="107">'[9]Data Types'!$C$158:$C$159</definedName>
    <definedName name="afatet" localSheetId="105">'[10]Data Types'!$C$158:$C$159</definedName>
    <definedName name="afatet" localSheetId="104">'[10]Data Types'!$C$158:$C$159</definedName>
    <definedName name="afatet">#REF!</definedName>
    <definedName name="Aktivitete_këshilluese" localSheetId="109">#REF!</definedName>
    <definedName name="Aktivitete_këshilluese">#REF!</definedName>
    <definedName name="Amortising_Schedule" localSheetId="99">#REF!</definedName>
    <definedName name="Amortising_Schedule" localSheetId="109">#REF!</definedName>
    <definedName name="Amortising_Schedule">#REF!</definedName>
    <definedName name="annex1">#N/A</definedName>
    <definedName name="annex2">#N/A</definedName>
    <definedName name="AP">'[11]Lists-Aux'!$D:$D</definedName>
    <definedName name="App" localSheetId="142">[12]Lists!$A$27:$A$29</definedName>
    <definedName name="App">[13]Lists!$A$27:$A$29</definedName>
    <definedName name="AT">'[14]Lists-Aux'!$B:$B</definedName>
    <definedName name="AUD">#REF!</definedName>
    <definedName name="average_vol">'[15]Monte Carlo Simulation'!$K$22</definedName>
    <definedName name="average_week_1">'[15]Monte Carlo Simulation'!$K$15</definedName>
    <definedName name="average_week_2">'[15]Monte Carlo Simulation'!$K$16</definedName>
    <definedName name="average_week_3">'[15]Monte Carlo Simulation'!$K$17</definedName>
    <definedName name="average_week_4">'[15]Monte Carlo Simulation'!$K$18</definedName>
    <definedName name="average_week_52">'[15]Monte Carlo Simulation'!$K$19</definedName>
    <definedName name="avverage_week_1">'[15]Monte Carlo Simulation'!$K$15</definedName>
    <definedName name="Banka__2">#REF!</definedName>
    <definedName name="BankName" localSheetId="99">#REF!</definedName>
    <definedName name="BankName" localSheetId="109">#REF!</definedName>
    <definedName name="BankName">#REF!</definedName>
    <definedName name="BankType">[8]Parameters!$C$113:$C$115</definedName>
    <definedName name="BAS">'[11]Lists-Aux'!$A:$A</definedName>
    <definedName name="Basel">[16]Parameters!$C$32:$C$33</definedName>
    <definedName name="Basel12" localSheetId="173">#REF!</definedName>
    <definedName name="Basel12" localSheetId="174">#REF!</definedName>
    <definedName name="Basel12">#REF!</definedName>
    <definedName name="benny" localSheetId="99">#REF!</definedName>
    <definedName name="benny" localSheetId="109">#REF!</definedName>
    <definedName name="benny">#REF!</definedName>
    <definedName name="Borrower" localSheetId="85">'[17]Data Types'!$C$75:$C$79</definedName>
    <definedName name="Borrower" localSheetId="84">'[17]Data Types'!$C$75:$C$79</definedName>
    <definedName name="Borrower" localSheetId="82">'[17]Data Types'!$C$75:$C$79</definedName>
    <definedName name="Borrower" localSheetId="83">'[17]Data Types'!$C$75:$C$79</definedName>
    <definedName name="Borrower_classif" localSheetId="85">'[17]Data Types'!$C$198:$C$201</definedName>
    <definedName name="Borrower_classif" localSheetId="84">'[17]Data Types'!$C$198:$C$201</definedName>
    <definedName name="Borrower_classif" localSheetId="82">'[17]Data Types'!$C$198:$C$201</definedName>
    <definedName name="Borrower_classif" localSheetId="83">'[17]Data Types'!$C$198:$C$201</definedName>
    <definedName name="borrower_classification" localSheetId="85">#REF!</definedName>
    <definedName name="borrower_classification" localSheetId="84">#REF!</definedName>
    <definedName name="borrower_classification" localSheetId="82">#REF!</definedName>
    <definedName name="borrower_classification" localSheetId="83">#REF!</definedName>
    <definedName name="borrower_classification">#REF!</definedName>
    <definedName name="BranchName" localSheetId="99">#REF!</definedName>
    <definedName name="BranchName" localSheetId="109">#REF!</definedName>
    <definedName name="BranchName">#REF!</definedName>
    <definedName name="BT">'[11]Lists-Aux'!$E:$E</definedName>
    <definedName name="BusDayRule" localSheetId="99">#REF!</definedName>
    <definedName name="BusDayRule" localSheetId="109">#REF!</definedName>
    <definedName name="BusDayRule">#REF!</definedName>
    <definedName name="CAD">#REF!</definedName>
    <definedName name="Carlos" localSheetId="112">#REF!</definedName>
    <definedName name="Carlos" localSheetId="121">#REF!</definedName>
    <definedName name="Carlos" localSheetId="122">#REF!</definedName>
    <definedName name="Carlos" localSheetId="123">#REF!</definedName>
    <definedName name="Carlos" localSheetId="124">#REF!</definedName>
    <definedName name="Carlos" localSheetId="125">#REF!</definedName>
    <definedName name="Carlos" localSheetId="126">#REF!</definedName>
    <definedName name="Carlos" localSheetId="113">#REF!</definedName>
    <definedName name="Carlos" localSheetId="114">#REF!</definedName>
    <definedName name="Carlos" localSheetId="115">#REF!</definedName>
    <definedName name="Carlos" localSheetId="116">#REF!</definedName>
    <definedName name="Carlos" localSheetId="117">#REF!</definedName>
    <definedName name="Carlos" localSheetId="118">#REF!</definedName>
    <definedName name="Carlos" localSheetId="119">#REF!</definedName>
    <definedName name="Carlos" localSheetId="120">#REF!</definedName>
    <definedName name="Carlos" localSheetId="99">#REF!</definedName>
    <definedName name="Carlos" localSheetId="109">#REF!</definedName>
    <definedName name="Carlos" localSheetId="209">#REF!</definedName>
    <definedName name="Carlos" localSheetId="107">#REF!</definedName>
    <definedName name="Carlos" localSheetId="133">#REF!</definedName>
    <definedName name="Carlos" localSheetId="132">#REF!</definedName>
    <definedName name="Carlos" localSheetId="134">#REF!</definedName>
    <definedName name="Carlos" localSheetId="135">#REF!</definedName>
    <definedName name="Carlos" localSheetId="131">#REF!</definedName>
    <definedName name="Carlos" localSheetId="142">#REF!</definedName>
    <definedName name="Carlos">#REF!</definedName>
    <definedName name="CCROTC" localSheetId="173">#REF!</definedName>
    <definedName name="CCROTC" localSheetId="174">#REF!</definedName>
    <definedName name="CCROTC">#REF!</definedName>
    <definedName name="CCRSFT" localSheetId="173">#REF!</definedName>
    <definedName name="CCRSFT" localSheetId="174">#REF!</definedName>
    <definedName name="CCRSFT">#REF!</definedName>
    <definedName name="checkMFI">#REF!</definedName>
    <definedName name="checkNCB">#REF!</definedName>
    <definedName name="CHF">#REF!</definedName>
    <definedName name="Class" localSheetId="80">'[18]Data Types'!$C$41:$C$43</definedName>
    <definedName name="class_after">'[17]Data Types'!$C$153:$C$159</definedName>
    <definedName name="class_of_instrument" localSheetId="105">[19]Sheet1!$B$9:$B$11</definedName>
    <definedName name="class_of_instrument" localSheetId="104">[19]Sheet1!$B$9:$B$11</definedName>
    <definedName name="class_of_instrument">[19]Sheet1!$B$9:$B$11</definedName>
    <definedName name="Classification" localSheetId="85">'[17]Data Types'!$C$146:$C$150</definedName>
    <definedName name="Classification" localSheetId="84">'[17]Data Types'!$C$146:$C$150</definedName>
    <definedName name="Classification" localSheetId="82">'[17]Data Types'!$C$146:$C$150</definedName>
    <definedName name="Classification" localSheetId="83">'[17]Data Types'!$C$146:$C$150</definedName>
    <definedName name="Code2" localSheetId="80">'[18]Data Types'!$B$21:$B$29</definedName>
    <definedName name="COF">'[14]Lists-Aux'!$G:$G</definedName>
    <definedName name="COI">'[11]Lists-Aux'!$H:$H</definedName>
    <definedName name="Coll_no" localSheetId="85">'[17]Data Types'!$C$222:$C$228</definedName>
    <definedName name="Coll_no" localSheetId="84">'[17]Data Types'!$C$222:$C$228</definedName>
    <definedName name="Coll_no" localSheetId="82">'[17]Data Types'!$C$222:$C$228</definedName>
    <definedName name="Coll_no" localSheetId="83">'[17]Data Types'!$C$222:$C$228</definedName>
    <definedName name="Coll_type" localSheetId="85">'[17]Data Types'!$C$231:$C$242</definedName>
    <definedName name="Coll_type" localSheetId="84">'[17]Data Types'!$C$231:$C$242</definedName>
    <definedName name="Coll_type" localSheetId="82">'[17]Data Types'!$C$231:$C$242</definedName>
    <definedName name="Coll_type" localSheetId="83">'[17]Data Types'!$C$231:$C$242</definedName>
    <definedName name="Collateral_no" localSheetId="85">#REF!</definedName>
    <definedName name="Collateral_no" localSheetId="84">#REF!</definedName>
    <definedName name="Collateral_no" localSheetId="82">#REF!</definedName>
    <definedName name="Collateral_no" localSheetId="83">#REF!</definedName>
    <definedName name="Collateral_no">#REF!</definedName>
    <definedName name="Collateral_type" localSheetId="85">#REF!</definedName>
    <definedName name="Collateral_type" localSheetId="84">#REF!</definedName>
    <definedName name="Collateral_type" localSheetId="82">#REF!</definedName>
    <definedName name="Collateral_type" localSheetId="83">#REF!</definedName>
    <definedName name="Collateral_type">#REF!</definedName>
    <definedName name="Compliance" localSheetId="85">#REF!</definedName>
    <definedName name="Compliance" localSheetId="84">#REF!</definedName>
    <definedName name="Compliance" localSheetId="82">#REF!</definedName>
    <definedName name="Compliance" localSheetId="83">#REF!</definedName>
    <definedName name="Compliance">#REF!</definedName>
    <definedName name="Counter" localSheetId="99">#REF!</definedName>
    <definedName name="Counter" localSheetId="109">#REF!</definedName>
    <definedName name="Counter">#REF!</definedName>
    <definedName name="Country" localSheetId="80">'[18]Data Types'!$C$95:$C$331</definedName>
    <definedName name="Country_code" localSheetId="80">'[18]Data Types'!$B$95:$B$331</definedName>
    <definedName name="Country_codes" localSheetId="105">[19]Sheet1!$E$2:$E$244</definedName>
    <definedName name="Country_codes" localSheetId="104">[19]Sheet1!$E$2:$E$244</definedName>
    <definedName name="Country_codes">[19]Sheet1!$E$2:$E$244</definedName>
    <definedName name="CP">'[11]Lists-Aux'!$I:$I</definedName>
    <definedName name="CQS">'[11]Lists-Aux'!$J:$J</definedName>
    <definedName name="Credit_destinaiton" localSheetId="85">#REF!</definedName>
    <definedName name="Credit_destinaiton" localSheetId="84">#REF!</definedName>
    <definedName name="Credit_destinaiton" localSheetId="82">#REF!</definedName>
    <definedName name="Credit_destinaiton" localSheetId="83">#REF!</definedName>
    <definedName name="Credit_destinaiton">#REF!</definedName>
    <definedName name="CT">'[11]Lists-Aux'!$K:$K</definedName>
    <definedName name="Currency" localSheetId="85">#REF!</definedName>
    <definedName name="Currency" localSheetId="84">#REF!</definedName>
    <definedName name="Currency" localSheetId="82">#REF!</definedName>
    <definedName name="Currency" localSheetId="83">#REF!</definedName>
    <definedName name="Currency_code" localSheetId="80">'[18]Data Types'!$B$72:$B$90</definedName>
    <definedName name="Currency_code">'[20]Data Types'!$B$72:$B$90</definedName>
    <definedName name="Currency_codes" localSheetId="105">[19]Sheet1!$H$2:$H$13</definedName>
    <definedName name="Currency_codes" localSheetId="104">[19]Sheet1!$H$2:$H$13</definedName>
    <definedName name="Currency_codes">[19]Sheet1!$H$2:$H$13</definedName>
    <definedName name="currency_list" localSheetId="99">#REF!</definedName>
    <definedName name="currency_list" localSheetId="109">#REF!</definedName>
    <definedName name="currency_list">#REF!</definedName>
    <definedName name="DatabasePath">[21]General!$F$13</definedName>
    <definedName name="DatabasePathe">[21]General!$F$13</definedName>
    <definedName name="Date">[22]Udhëzues!$B$9:$B$12</definedName>
    <definedName name="DBPATH" localSheetId="99">#REF!</definedName>
    <definedName name="DBPATH" localSheetId="109">#REF!</definedName>
    <definedName name="DBPATH">#REF!</definedName>
    <definedName name="Dëmtime_fizike_të_aktiveve" localSheetId="109">#REF!</definedName>
    <definedName name="Dëmtime_fizike_të_aktiveve">#REF!</definedName>
    <definedName name="Dështim_i_proceseve" localSheetId="109">#REF!</definedName>
    <definedName name="Dështim_i_proceseve">#REF!</definedName>
    <definedName name="Destinacioni" localSheetId="107">'[9]Data Types'!$C$75:$C$78</definedName>
    <definedName name="Destinacioni" localSheetId="105">'[10]Data Types'!$C$76:$C$79</definedName>
    <definedName name="Destinacioni" localSheetId="104">'[10]Data Types'!$C$76:$C$79</definedName>
    <definedName name="Destinacioni">#REF!</definedName>
    <definedName name="Destinacioni_kredise">[23]Udhëzues!$A$66:$A$69</definedName>
    <definedName name="Destination" localSheetId="85">'[17]Data Types'!$C$109:$C$112</definedName>
    <definedName name="Destination" localSheetId="84">'[17]Data Types'!$C$109:$C$112</definedName>
    <definedName name="Destination" localSheetId="82">'[17]Data Types'!$C$109:$C$112</definedName>
    <definedName name="Destination" localSheetId="83">'[17]Data Types'!$C$109:$C$112</definedName>
    <definedName name="dfd" localSheetId="173">[8]Parameters!#REF!</definedName>
    <definedName name="dfd" localSheetId="174">[8]Parameters!#REF!</definedName>
    <definedName name="dfd">[8]Parameters!#REF!</definedName>
    <definedName name="DimensionsNames">[14]Dimensions!$B$2:$B$79</definedName>
    <definedName name="Diversiteti_dhe_diskriminimi" localSheetId="109">#REF!</definedName>
    <definedName name="Diversiteti_dhe_diskriminimi">#REF!</definedName>
    <definedName name="dsa" localSheetId="112">#REF!</definedName>
    <definedName name="dsa" localSheetId="121">#REF!</definedName>
    <definedName name="dsa" localSheetId="122">#REF!</definedName>
    <definedName name="dsa" localSheetId="123">#REF!</definedName>
    <definedName name="dsa" localSheetId="124">#REF!</definedName>
    <definedName name="dsa" localSheetId="125">#REF!</definedName>
    <definedName name="dsa" localSheetId="126">#REF!</definedName>
    <definedName name="dsa" localSheetId="113">#REF!</definedName>
    <definedName name="dsa" localSheetId="114">#REF!</definedName>
    <definedName name="dsa" localSheetId="115">#REF!</definedName>
    <definedName name="dsa" localSheetId="116">#REF!</definedName>
    <definedName name="dsa" localSheetId="117">#REF!</definedName>
    <definedName name="dsa" localSheetId="118">#REF!</definedName>
    <definedName name="dsa" localSheetId="119">#REF!</definedName>
    <definedName name="dsa" localSheetId="120">#REF!</definedName>
    <definedName name="dsa" localSheetId="99">#REF!</definedName>
    <definedName name="dsa" localSheetId="109">#REF!</definedName>
    <definedName name="dsa" localSheetId="209">#REF!</definedName>
    <definedName name="dsa" localSheetId="107">#REF!</definedName>
    <definedName name="dsa" localSheetId="133">#REF!</definedName>
    <definedName name="dsa" localSheetId="132">#REF!</definedName>
    <definedName name="dsa" localSheetId="134">#REF!</definedName>
    <definedName name="dsa" localSheetId="135">#REF!</definedName>
    <definedName name="dsa" localSheetId="131">#REF!</definedName>
    <definedName name="dsa" localSheetId="142">#REF!</definedName>
    <definedName name="dsa">#REF!</definedName>
    <definedName name="E_O" localSheetId="85">#REF!</definedName>
    <definedName name="E_O" localSheetId="84">#REF!</definedName>
    <definedName name="E_O" localSheetId="82">#REF!</definedName>
    <definedName name="E_O" localSheetId="83">#REF!</definedName>
    <definedName name="E_O">#REF!</definedName>
    <definedName name="Economic_sector" localSheetId="85">#REF!</definedName>
    <definedName name="Economic_sector" localSheetId="84">#REF!</definedName>
    <definedName name="Economic_sector" localSheetId="82">#REF!</definedName>
    <definedName name="Economic_sector" localSheetId="83">#REF!</definedName>
    <definedName name="Economic_sector">#REF!</definedName>
    <definedName name="edc">[24]Members!$D$3:E$2477</definedName>
    <definedName name="Efekti_Financiar" localSheetId="109">[25]Referencat!$D$57:$D$62</definedName>
    <definedName name="Efekti_Financiar">[26]Referencat!$B$57:$B$62</definedName>
    <definedName name="Ekzekutim_kolateral" localSheetId="105">'[10]Data Types'!$C$283:$C$286</definedName>
    <definedName name="Ekzekutim_kolateral" localSheetId="104">'[10]Data Types'!$C$283:$C$286</definedName>
    <definedName name="Ekzekutim_kolateral">#REF!</definedName>
    <definedName name="Ekzekutimi_shpërndarja_dhe_administrimi_i_proceseve" localSheetId="109">#REF!</definedName>
    <definedName name="Ekzekutimi_shpërndarja_dhe_administrimi_i_proceseve">#REF!</definedName>
    <definedName name="elapsed" localSheetId="99">#REF!</definedName>
    <definedName name="elapsed" localSheetId="109">#REF!</definedName>
    <definedName name="elapsed">#REF!</definedName>
    <definedName name="Emetuesi">#REF!</definedName>
    <definedName name="EO" localSheetId="85">'[17]Data Types'!$C$204:$C$208</definedName>
    <definedName name="EO" localSheetId="84">'[17]Data Types'!$C$204:$C$208</definedName>
    <definedName name="EO" localSheetId="82">'[17]Data Types'!$C$204:$C$208</definedName>
    <definedName name="EO" localSheetId="83">'[17]Data Types'!$C$204:$C$208</definedName>
    <definedName name="ER">'[11]Lists-Aux'!$N:$N</definedName>
    <definedName name="Ex_Service" localSheetId="85">'[17]Data Types'!$C$168:$C$169</definedName>
    <definedName name="Ex_Service" localSheetId="84">'[17]Data Types'!$C$168:$C$169</definedName>
    <definedName name="Ex_Service" localSheetId="82">'[17]Data Types'!$C$168:$C$169</definedName>
    <definedName name="Ex_Service" localSheetId="83">'[17]Data Types'!$C$168:$C$169</definedName>
    <definedName name="Ex_status" localSheetId="85">'[17]Data Types'!$C$162:$C$165</definedName>
    <definedName name="Ex_status" localSheetId="84">'[17]Data Types'!$C$162:$C$165</definedName>
    <definedName name="Ex_status" localSheetId="82">'[17]Data Types'!$C$162:$C$165</definedName>
    <definedName name="Ex_status" localSheetId="83">'[17]Data Types'!$C$162:$C$165</definedName>
    <definedName name="executor">[22]Udhëzues!$B$26:$B$27</definedName>
    <definedName name="ExternalData" localSheetId="99">#REF!</definedName>
    <definedName name="ExternalData" localSheetId="109">#REF!</definedName>
    <definedName name="ExternalData">#REF!</definedName>
    <definedName name="F100Level" localSheetId="99">[21]General!#REF!</definedName>
    <definedName name="F100Level" localSheetId="109">[21]General!#REF!</definedName>
    <definedName name="F100Level">[21]General!#REF!</definedName>
    <definedName name="FACTOR" localSheetId="99">#REF!</definedName>
    <definedName name="FACTOR" localSheetId="109">#REF!</definedName>
    <definedName name="FACTOR">#REF!</definedName>
    <definedName name="Faktorë_të_jashtëm" localSheetId="109">#REF!</definedName>
    <definedName name="Faktorë_të_jashtëm">#REF!</definedName>
    <definedName name="Faya" localSheetId="107">'[9]Data Types'!$C$136:$C$155</definedName>
    <definedName name="Faya" localSheetId="105">'[10]Data Types'!$C$136:$C$155</definedName>
    <definedName name="Faya" localSheetId="104">'[10]Data Types'!$C$136:$C$155</definedName>
    <definedName name="Faya">#REF!</definedName>
    <definedName name="Faza">#REF!</definedName>
    <definedName name="Faza_dosjes" localSheetId="85">#REF!</definedName>
    <definedName name="Faza_dosjes" localSheetId="84">#REF!</definedName>
    <definedName name="Faza_dosjes" localSheetId="82">#REF!</definedName>
    <definedName name="Faza_dosjes" localSheetId="83">#REF!</definedName>
    <definedName name="Faza_dosjes">#REF!</definedName>
    <definedName name="fdsg" localSheetId="112">'[1]Table 39_'!#REF!</definedName>
    <definedName name="fdsg" localSheetId="121">'[1]Table 39_'!#REF!</definedName>
    <definedName name="fdsg" localSheetId="122">'[1]Table 39_'!#REF!</definedName>
    <definedName name="fdsg" localSheetId="123">'[1]Table 39_'!#REF!</definedName>
    <definedName name="fdsg" localSheetId="124">'[1]Table 39_'!#REF!</definedName>
    <definedName name="fdsg" localSheetId="125">'[1]Table 39_'!#REF!</definedName>
    <definedName name="fdsg" localSheetId="126">'[1]Table 39_'!#REF!</definedName>
    <definedName name="fdsg" localSheetId="113">'[1]Table 39_'!#REF!</definedName>
    <definedName name="fdsg" localSheetId="114">'[1]Table 39_'!#REF!</definedName>
    <definedName name="fdsg" localSheetId="115">'[1]Table 39_'!#REF!</definedName>
    <definedName name="fdsg" localSheetId="116">'[1]Table 39_'!#REF!</definedName>
    <definedName name="fdsg" localSheetId="117">'[1]Table 39_'!#REF!</definedName>
    <definedName name="fdsg" localSheetId="118">'[1]Table 39_'!#REF!</definedName>
    <definedName name="fdsg" localSheetId="119">'[1]Table 39_'!#REF!</definedName>
    <definedName name="fdsg" localSheetId="120">'[1]Table 39_'!#REF!</definedName>
    <definedName name="fdsg" localSheetId="99">'[2]Table 39_'!#REF!</definedName>
    <definedName name="fdsg" localSheetId="109">'[2]Table 39_'!#REF!</definedName>
    <definedName name="fdsg" localSheetId="209">'[3]Table 39_'!#REF!</definedName>
    <definedName name="fdsg" localSheetId="107">'[2]Table 39_'!#REF!</definedName>
    <definedName name="fdsg" localSheetId="105">'[3]Table 39_'!#REF!</definedName>
    <definedName name="fdsg" localSheetId="104">'[3]Table 39_'!#REF!</definedName>
    <definedName name="fdsg" localSheetId="134">'[2]Table 39_'!#REF!</definedName>
    <definedName name="fdsg" localSheetId="142">'[2]Table 39_'!#REF!</definedName>
    <definedName name="fdsg">'[27]Table 39_'!#REF!</definedName>
    <definedName name="fgf" localSheetId="112">'[6]Table 39_'!#REF!</definedName>
    <definedName name="fgf" localSheetId="121">'[6]Table 39_'!#REF!</definedName>
    <definedName name="fgf" localSheetId="122">'[6]Table 39_'!#REF!</definedName>
    <definedName name="fgf" localSheetId="123">'[6]Table 39_'!#REF!</definedName>
    <definedName name="fgf" localSheetId="124">'[6]Table 39_'!#REF!</definedName>
    <definedName name="fgf" localSheetId="125">'[6]Table 39_'!#REF!</definedName>
    <definedName name="fgf" localSheetId="126">'[6]Table 39_'!#REF!</definedName>
    <definedName name="fgf" localSheetId="113">'[6]Table 39_'!#REF!</definedName>
    <definedName name="fgf" localSheetId="114">'[6]Table 39_'!#REF!</definedName>
    <definedName name="fgf" localSheetId="115">'[6]Table 39_'!#REF!</definedName>
    <definedName name="fgf" localSheetId="116">'[6]Table 39_'!#REF!</definedName>
    <definedName name="fgf" localSheetId="117">'[6]Table 39_'!#REF!</definedName>
    <definedName name="fgf" localSheetId="118">'[6]Table 39_'!#REF!</definedName>
    <definedName name="fgf" localSheetId="119">'[6]Table 39_'!#REF!</definedName>
    <definedName name="fgf" localSheetId="120">'[6]Table 39_'!#REF!</definedName>
    <definedName name="fgf" localSheetId="99">'[6]Table 39_'!#REF!</definedName>
    <definedName name="fgf" localSheetId="109">'[6]Table 39_'!#REF!</definedName>
    <definedName name="fgf" localSheetId="209">'[7]Table 39_'!#REF!</definedName>
    <definedName name="fgf" localSheetId="107">'[6]Table 39_'!#REF!</definedName>
    <definedName name="fgf" localSheetId="105">'[7]Table 39_'!#REF!</definedName>
    <definedName name="fgf" localSheetId="104">'[7]Table 39_'!#REF!</definedName>
    <definedName name="fgf" localSheetId="134">'[6]Table 39_'!#REF!</definedName>
    <definedName name="fgf" localSheetId="142">'[6]Table 39_'!#REF!</definedName>
    <definedName name="fgf">'[28]Table 39_'!#REF!</definedName>
    <definedName name="File_phase" localSheetId="85">'[17]Data Types'!$C$172:$C$191</definedName>
    <definedName name="File_phase" localSheetId="84">'[17]Data Types'!$C$172:$C$191</definedName>
    <definedName name="File_phase" localSheetId="82">'[17]Data Types'!$C$172:$C$191</definedName>
    <definedName name="File_phase" localSheetId="83">'[17]Data Types'!$C$172:$C$191</definedName>
    <definedName name="Financat_e_korporatave" localSheetId="109">#REF!</definedName>
    <definedName name="Financat_e_korporatave">#REF!</definedName>
    <definedName name="Financial_Effect" localSheetId="108">'[29]Referencat anglisht'!$B$47:$B$52</definedName>
    <definedName name="Financial_Effect">'[26]Referencat anglisht'!$B$47:$B$52</definedName>
    <definedName name="Forma" localSheetId="105">[19]Udhëzues!$A$79:$A$89</definedName>
    <definedName name="Forma" localSheetId="104">[19]Udhëzues!$A$79:$A$89</definedName>
    <definedName name="Forma">[19]Udhëzues!$A$79:$A$89</definedName>
    <definedName name="Forma_Rist" localSheetId="107">'[9]Data Types'!$C$96:$C$106</definedName>
    <definedName name="Forma_Rist">#REF!</definedName>
    <definedName name="Forma_ristrukt" localSheetId="105">'[10]Data Types'!$C$97:$C$108</definedName>
    <definedName name="Forma_ristrukt" localSheetId="104">'[10]Data Types'!$C$97:$C$108</definedName>
    <definedName name="Forma_ristrukt">'[30]Data Types'!$C$92:$C$103</definedName>
    <definedName name="Forma_ristruktu" localSheetId="99">#REF!</definedName>
    <definedName name="Forma_ristruktu" localSheetId="109">#REF!</definedName>
    <definedName name="Forma_ristruktu" localSheetId="209">#REF!</definedName>
    <definedName name="Forma_ristruktu" localSheetId="107">#REF!</definedName>
    <definedName name="Forma_ristruktu">#REF!</definedName>
    <definedName name="Forma_ristrukturimit">[23]Udhëzues!$A$79:$A$89</definedName>
    <definedName name="Frequency" localSheetId="142">[12]Lists!$A$21:$A$25</definedName>
    <definedName name="Frequency">[13]Lists!$A$21:$A$25</definedName>
    <definedName name="GA">'[11]Lists-Aux'!$P:$P</definedName>
    <definedName name="Group">[8]Parameters!$C$93:$C$94</definedName>
    <definedName name="Group2">[31]Parameters!$C$42:$C$43</definedName>
    <definedName name="hhhhh" localSheetId="99">#REF!</definedName>
    <definedName name="hhhhh" localSheetId="109">#REF!</definedName>
    <definedName name="hhhhh" localSheetId="209">#REF!</definedName>
    <definedName name="hhhhh" localSheetId="107">#REF!</definedName>
    <definedName name="hhhhh" localSheetId="134">#REF!</definedName>
    <definedName name="hhhhh" localSheetId="142">#REF!</definedName>
    <definedName name="hhhhh">#REF!</definedName>
    <definedName name="ho" localSheetId="112">#REF!</definedName>
    <definedName name="ho" localSheetId="121">#REF!</definedName>
    <definedName name="ho" localSheetId="122">#REF!</definedName>
    <definedName name="ho" localSheetId="123">#REF!</definedName>
    <definedName name="ho" localSheetId="124">#REF!</definedName>
    <definedName name="ho" localSheetId="125">#REF!</definedName>
    <definedName name="ho" localSheetId="126">#REF!</definedName>
    <definedName name="ho" localSheetId="113">#REF!</definedName>
    <definedName name="ho" localSheetId="114">#REF!</definedName>
    <definedName name="ho" localSheetId="115">#REF!</definedName>
    <definedName name="ho" localSheetId="116">#REF!</definedName>
    <definedName name="ho" localSheetId="117">#REF!</definedName>
    <definedName name="ho" localSheetId="118">#REF!</definedName>
    <definedName name="ho" localSheetId="119">#REF!</definedName>
    <definedName name="ho" localSheetId="120">#REF!</definedName>
    <definedName name="ho" localSheetId="99">#REF!</definedName>
    <definedName name="ho" localSheetId="109">#REF!</definedName>
    <definedName name="ho" localSheetId="209">#REF!</definedName>
    <definedName name="ho" localSheetId="107">#REF!</definedName>
    <definedName name="ho" localSheetId="133">#REF!</definedName>
    <definedName name="ho" localSheetId="132">#REF!</definedName>
    <definedName name="ho" localSheetId="134">#REF!</definedName>
    <definedName name="ho" localSheetId="135">#REF!</definedName>
    <definedName name="ho" localSheetId="131">#REF!</definedName>
    <definedName name="ho" localSheetId="142">#REF!</definedName>
    <definedName name="ho">#REF!</definedName>
    <definedName name="IM">'[11]Lists-Aux'!$Q:$Q</definedName>
    <definedName name="initial_price" localSheetId="99">#REF!</definedName>
    <definedName name="initial_price" localSheetId="109">#REF!</definedName>
    <definedName name="initial_price">#REF!</definedName>
    <definedName name="Inst_clas" localSheetId="80">'[18]Data Types'!#REF!</definedName>
    <definedName name="Inst_clas">'[20]Data Types'!#REF!</definedName>
    <definedName name="Inst_type" localSheetId="80">'[18]Data Types'!#REF!</definedName>
    <definedName name="Inst_type">'[20]Data Types'!#REF!</definedName>
    <definedName name="Instrument_type" localSheetId="105">[19]Sheet1!$B$2:$B$6</definedName>
    <definedName name="Instrument_type" localSheetId="104">[19]Sheet1!$B$2:$B$6</definedName>
    <definedName name="Instrument_type">[19]Sheet1!$B$2:$B$6</definedName>
    <definedName name="Instrumenti">#REF!</definedName>
    <definedName name="InstVol" localSheetId="99">[32]CapColFlr!#REF!</definedName>
    <definedName name="InstVol" localSheetId="109">[32]CapColFlr!#REF!</definedName>
    <definedName name="InstVol">[32]CapColFlr!#REF!</definedName>
    <definedName name="Interest_rate" localSheetId="80">'[18]Data Types'!$C$68:$C$70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r_sector" localSheetId="80">'[18]Data Types'!#REF!</definedName>
    <definedName name="Issuer_sector">'[20]Data Types'!#REF!</definedName>
    <definedName name="JedenRadekPodSestavou" localSheetId="112">#REF!</definedName>
    <definedName name="JedenRadekPodSestavou" localSheetId="121">#REF!</definedName>
    <definedName name="JedenRadekPodSestavou" localSheetId="122">#REF!</definedName>
    <definedName name="JedenRadekPodSestavou" localSheetId="123">#REF!</definedName>
    <definedName name="JedenRadekPodSestavou" localSheetId="124">#REF!</definedName>
    <definedName name="JedenRadekPodSestavou" localSheetId="125">#REF!</definedName>
    <definedName name="JedenRadekPodSestavou" localSheetId="126">#REF!</definedName>
    <definedName name="JedenRadekPodSestavou" localSheetId="113">#REF!</definedName>
    <definedName name="JedenRadekPodSestavou" localSheetId="114">#REF!</definedName>
    <definedName name="JedenRadekPodSestavou" localSheetId="115">#REF!</definedName>
    <definedName name="JedenRadekPodSestavou" localSheetId="116">#REF!</definedName>
    <definedName name="JedenRadekPodSestavou" localSheetId="117">#REF!</definedName>
    <definedName name="JedenRadekPodSestavou" localSheetId="118">#REF!</definedName>
    <definedName name="JedenRadekPodSestavou" localSheetId="119">#REF!</definedName>
    <definedName name="JedenRadekPodSestavou" localSheetId="120">#REF!</definedName>
    <definedName name="JedenRadekPodSestavou" localSheetId="99">#REF!</definedName>
    <definedName name="JedenRadekPodSestavou" localSheetId="109">#REF!</definedName>
    <definedName name="JedenRadekPodSestavou" localSheetId="209">#REF!</definedName>
    <definedName name="JedenRadekPodSestavou" localSheetId="107">#REF!</definedName>
    <definedName name="JedenRadekPodSestavou" localSheetId="133">#REF!</definedName>
    <definedName name="JedenRadekPodSestavou" localSheetId="132">#REF!</definedName>
    <definedName name="JedenRadekPodSestavou" localSheetId="134">#REF!</definedName>
    <definedName name="JedenRadekPodSestavou" localSheetId="135">#REF!</definedName>
    <definedName name="JedenRadekPodSestavou" localSheetId="131">#REF!</definedName>
    <definedName name="JedenRadekPodSestavou" localSheetId="142">#REF!</definedName>
    <definedName name="JedenRadekPodSestavou">#REF!</definedName>
    <definedName name="JedenRadekPodSestavou_11" localSheetId="112">#REF!</definedName>
    <definedName name="JedenRadekPodSestavou_11" localSheetId="121">#REF!</definedName>
    <definedName name="JedenRadekPodSestavou_11" localSheetId="122">#REF!</definedName>
    <definedName name="JedenRadekPodSestavou_11" localSheetId="123">#REF!</definedName>
    <definedName name="JedenRadekPodSestavou_11" localSheetId="124">#REF!</definedName>
    <definedName name="JedenRadekPodSestavou_11" localSheetId="125">#REF!</definedName>
    <definedName name="JedenRadekPodSestavou_11" localSheetId="126">#REF!</definedName>
    <definedName name="JedenRadekPodSestavou_11" localSheetId="113">#REF!</definedName>
    <definedName name="JedenRadekPodSestavou_11" localSheetId="114">#REF!</definedName>
    <definedName name="JedenRadekPodSestavou_11" localSheetId="115">#REF!</definedName>
    <definedName name="JedenRadekPodSestavou_11" localSheetId="116">#REF!</definedName>
    <definedName name="JedenRadekPodSestavou_11" localSheetId="117">#REF!</definedName>
    <definedName name="JedenRadekPodSestavou_11" localSheetId="118">#REF!</definedName>
    <definedName name="JedenRadekPodSestavou_11" localSheetId="119">#REF!</definedName>
    <definedName name="JedenRadekPodSestavou_11" localSheetId="120">#REF!</definedName>
    <definedName name="JedenRadekPodSestavou_11" localSheetId="99">#REF!</definedName>
    <definedName name="JedenRadekPodSestavou_11" localSheetId="109">#REF!</definedName>
    <definedName name="JedenRadekPodSestavou_11" localSheetId="209">#REF!</definedName>
    <definedName name="JedenRadekPodSestavou_11" localSheetId="107">#REF!</definedName>
    <definedName name="JedenRadekPodSestavou_11" localSheetId="133">#REF!</definedName>
    <definedName name="JedenRadekPodSestavou_11" localSheetId="132">#REF!</definedName>
    <definedName name="JedenRadekPodSestavou_11" localSheetId="134">#REF!</definedName>
    <definedName name="JedenRadekPodSestavou_11" localSheetId="135">#REF!</definedName>
    <definedName name="JedenRadekPodSestavou_11" localSheetId="131">#REF!</definedName>
    <definedName name="JedenRadekPodSestavou_11" localSheetId="142">#REF!</definedName>
    <definedName name="JedenRadekPodSestavou_11">#REF!</definedName>
    <definedName name="JedenRadekPodSestavou_2" localSheetId="112">#REF!</definedName>
    <definedName name="JedenRadekPodSestavou_2" localSheetId="121">#REF!</definedName>
    <definedName name="JedenRadekPodSestavou_2" localSheetId="122">#REF!</definedName>
    <definedName name="JedenRadekPodSestavou_2" localSheetId="123">#REF!</definedName>
    <definedName name="JedenRadekPodSestavou_2" localSheetId="124">#REF!</definedName>
    <definedName name="JedenRadekPodSestavou_2" localSheetId="125">#REF!</definedName>
    <definedName name="JedenRadekPodSestavou_2" localSheetId="126">#REF!</definedName>
    <definedName name="JedenRadekPodSestavou_2" localSheetId="113">#REF!</definedName>
    <definedName name="JedenRadekPodSestavou_2" localSheetId="114">#REF!</definedName>
    <definedName name="JedenRadekPodSestavou_2" localSheetId="115">#REF!</definedName>
    <definedName name="JedenRadekPodSestavou_2" localSheetId="116">#REF!</definedName>
    <definedName name="JedenRadekPodSestavou_2" localSheetId="117">#REF!</definedName>
    <definedName name="JedenRadekPodSestavou_2" localSheetId="118">#REF!</definedName>
    <definedName name="JedenRadekPodSestavou_2" localSheetId="119">#REF!</definedName>
    <definedName name="JedenRadekPodSestavou_2" localSheetId="120">#REF!</definedName>
    <definedName name="JedenRadekPodSestavou_2" localSheetId="99">#REF!</definedName>
    <definedName name="JedenRadekPodSestavou_2" localSheetId="109">#REF!</definedName>
    <definedName name="JedenRadekPodSestavou_2" localSheetId="209">#REF!</definedName>
    <definedName name="JedenRadekPodSestavou_2" localSheetId="107">#REF!</definedName>
    <definedName name="JedenRadekPodSestavou_2" localSheetId="133">#REF!</definedName>
    <definedName name="JedenRadekPodSestavou_2" localSheetId="132">#REF!</definedName>
    <definedName name="JedenRadekPodSestavou_2" localSheetId="134">#REF!</definedName>
    <definedName name="JedenRadekPodSestavou_2" localSheetId="135">#REF!</definedName>
    <definedName name="JedenRadekPodSestavou_2" localSheetId="131">#REF!</definedName>
    <definedName name="JedenRadekPodSestavou_2" localSheetId="142">#REF!</definedName>
    <definedName name="JedenRadekPodSestavou_2">#REF!</definedName>
    <definedName name="JedenRadekPodSestavou_28" localSheetId="112">#REF!</definedName>
    <definedName name="JedenRadekPodSestavou_28" localSheetId="121">#REF!</definedName>
    <definedName name="JedenRadekPodSestavou_28" localSheetId="122">#REF!</definedName>
    <definedName name="JedenRadekPodSestavou_28" localSheetId="123">#REF!</definedName>
    <definedName name="JedenRadekPodSestavou_28" localSheetId="124">#REF!</definedName>
    <definedName name="JedenRadekPodSestavou_28" localSheetId="125">#REF!</definedName>
    <definedName name="JedenRadekPodSestavou_28" localSheetId="126">#REF!</definedName>
    <definedName name="JedenRadekPodSestavou_28" localSheetId="113">#REF!</definedName>
    <definedName name="JedenRadekPodSestavou_28" localSheetId="114">#REF!</definedName>
    <definedName name="JedenRadekPodSestavou_28" localSheetId="115">#REF!</definedName>
    <definedName name="JedenRadekPodSestavou_28" localSheetId="116">#REF!</definedName>
    <definedName name="JedenRadekPodSestavou_28" localSheetId="117">#REF!</definedName>
    <definedName name="JedenRadekPodSestavou_28" localSheetId="118">#REF!</definedName>
    <definedName name="JedenRadekPodSestavou_28" localSheetId="119">#REF!</definedName>
    <definedName name="JedenRadekPodSestavou_28" localSheetId="120">#REF!</definedName>
    <definedName name="JedenRadekPodSestavou_28" localSheetId="99">#REF!</definedName>
    <definedName name="JedenRadekPodSestavou_28" localSheetId="109">#REF!</definedName>
    <definedName name="JedenRadekPodSestavou_28" localSheetId="209">#REF!</definedName>
    <definedName name="JedenRadekPodSestavou_28" localSheetId="107">#REF!</definedName>
    <definedName name="JedenRadekPodSestavou_28" localSheetId="133">#REF!</definedName>
    <definedName name="JedenRadekPodSestavou_28" localSheetId="132">#REF!</definedName>
    <definedName name="JedenRadekPodSestavou_28" localSheetId="134">#REF!</definedName>
    <definedName name="JedenRadekPodSestavou_28" localSheetId="135">#REF!</definedName>
    <definedName name="JedenRadekPodSestavou_28" localSheetId="131">#REF!</definedName>
    <definedName name="JedenRadekPodSestavou_28" localSheetId="142">#REF!</definedName>
    <definedName name="JedenRadekPodSestavou_28">#REF!</definedName>
    <definedName name="JedenRadekVedleSestavy" localSheetId="112">#REF!</definedName>
    <definedName name="JedenRadekVedleSestavy" localSheetId="121">#REF!</definedName>
    <definedName name="JedenRadekVedleSestavy" localSheetId="122">#REF!</definedName>
    <definedName name="JedenRadekVedleSestavy" localSheetId="123">#REF!</definedName>
    <definedName name="JedenRadekVedleSestavy" localSheetId="124">#REF!</definedName>
    <definedName name="JedenRadekVedleSestavy" localSheetId="125">#REF!</definedName>
    <definedName name="JedenRadekVedleSestavy" localSheetId="126">#REF!</definedName>
    <definedName name="JedenRadekVedleSestavy" localSheetId="113">#REF!</definedName>
    <definedName name="JedenRadekVedleSestavy" localSheetId="114">#REF!</definedName>
    <definedName name="JedenRadekVedleSestavy" localSheetId="115">#REF!</definedName>
    <definedName name="JedenRadekVedleSestavy" localSheetId="116">#REF!</definedName>
    <definedName name="JedenRadekVedleSestavy" localSheetId="117">#REF!</definedName>
    <definedName name="JedenRadekVedleSestavy" localSheetId="118">#REF!</definedName>
    <definedName name="JedenRadekVedleSestavy" localSheetId="119">#REF!</definedName>
    <definedName name="JedenRadekVedleSestavy" localSheetId="120">#REF!</definedName>
    <definedName name="JedenRadekVedleSestavy" localSheetId="99">#REF!</definedName>
    <definedName name="JedenRadekVedleSestavy" localSheetId="109">#REF!</definedName>
    <definedName name="JedenRadekVedleSestavy" localSheetId="209">#REF!</definedName>
    <definedName name="JedenRadekVedleSestavy" localSheetId="107">#REF!</definedName>
    <definedName name="JedenRadekVedleSestavy" localSheetId="133">#REF!</definedName>
    <definedName name="JedenRadekVedleSestavy" localSheetId="132">#REF!</definedName>
    <definedName name="JedenRadekVedleSestavy" localSheetId="134">#REF!</definedName>
    <definedName name="JedenRadekVedleSestavy" localSheetId="135">#REF!</definedName>
    <definedName name="JedenRadekVedleSestavy" localSheetId="131">#REF!</definedName>
    <definedName name="JedenRadekVedleSestavy" localSheetId="142">#REF!</definedName>
    <definedName name="JedenRadekVedleSestavy">#REF!</definedName>
    <definedName name="JedenRadekVedleSestavy_11" localSheetId="112">#REF!</definedName>
    <definedName name="JedenRadekVedleSestavy_11" localSheetId="121">#REF!</definedName>
    <definedName name="JedenRadekVedleSestavy_11" localSheetId="122">#REF!</definedName>
    <definedName name="JedenRadekVedleSestavy_11" localSheetId="123">#REF!</definedName>
    <definedName name="JedenRadekVedleSestavy_11" localSheetId="124">#REF!</definedName>
    <definedName name="JedenRadekVedleSestavy_11" localSheetId="125">#REF!</definedName>
    <definedName name="JedenRadekVedleSestavy_11" localSheetId="126">#REF!</definedName>
    <definedName name="JedenRadekVedleSestavy_11" localSheetId="113">#REF!</definedName>
    <definedName name="JedenRadekVedleSestavy_11" localSheetId="114">#REF!</definedName>
    <definedName name="JedenRadekVedleSestavy_11" localSheetId="115">#REF!</definedName>
    <definedName name="JedenRadekVedleSestavy_11" localSheetId="116">#REF!</definedName>
    <definedName name="JedenRadekVedleSestavy_11" localSheetId="117">#REF!</definedName>
    <definedName name="JedenRadekVedleSestavy_11" localSheetId="118">#REF!</definedName>
    <definedName name="JedenRadekVedleSestavy_11" localSheetId="119">#REF!</definedName>
    <definedName name="JedenRadekVedleSestavy_11" localSheetId="120">#REF!</definedName>
    <definedName name="JedenRadekVedleSestavy_11" localSheetId="99">#REF!</definedName>
    <definedName name="JedenRadekVedleSestavy_11" localSheetId="109">#REF!</definedName>
    <definedName name="JedenRadekVedleSestavy_11" localSheetId="209">#REF!</definedName>
    <definedName name="JedenRadekVedleSestavy_11" localSheetId="107">#REF!</definedName>
    <definedName name="JedenRadekVedleSestavy_11" localSheetId="133">#REF!</definedName>
    <definedName name="JedenRadekVedleSestavy_11" localSheetId="132">#REF!</definedName>
    <definedName name="JedenRadekVedleSestavy_11" localSheetId="134">#REF!</definedName>
    <definedName name="JedenRadekVedleSestavy_11" localSheetId="135">#REF!</definedName>
    <definedName name="JedenRadekVedleSestavy_11" localSheetId="131">#REF!</definedName>
    <definedName name="JedenRadekVedleSestavy_11" localSheetId="142">#REF!</definedName>
    <definedName name="JedenRadekVedleSestavy_11">#REF!</definedName>
    <definedName name="JedenRadekVedleSestavy_2" localSheetId="112">#REF!</definedName>
    <definedName name="JedenRadekVedleSestavy_2" localSheetId="121">#REF!</definedName>
    <definedName name="JedenRadekVedleSestavy_2" localSheetId="122">#REF!</definedName>
    <definedName name="JedenRadekVedleSestavy_2" localSheetId="123">#REF!</definedName>
    <definedName name="JedenRadekVedleSestavy_2" localSheetId="124">#REF!</definedName>
    <definedName name="JedenRadekVedleSestavy_2" localSheetId="125">#REF!</definedName>
    <definedName name="JedenRadekVedleSestavy_2" localSheetId="126">#REF!</definedName>
    <definedName name="JedenRadekVedleSestavy_2" localSheetId="113">#REF!</definedName>
    <definedName name="JedenRadekVedleSestavy_2" localSheetId="114">#REF!</definedName>
    <definedName name="JedenRadekVedleSestavy_2" localSheetId="115">#REF!</definedName>
    <definedName name="JedenRadekVedleSestavy_2" localSheetId="116">#REF!</definedName>
    <definedName name="JedenRadekVedleSestavy_2" localSheetId="117">#REF!</definedName>
    <definedName name="JedenRadekVedleSestavy_2" localSheetId="118">#REF!</definedName>
    <definedName name="JedenRadekVedleSestavy_2" localSheetId="119">#REF!</definedName>
    <definedName name="JedenRadekVedleSestavy_2" localSheetId="120">#REF!</definedName>
    <definedName name="JedenRadekVedleSestavy_2" localSheetId="99">#REF!</definedName>
    <definedName name="JedenRadekVedleSestavy_2" localSheetId="109">#REF!</definedName>
    <definedName name="JedenRadekVedleSestavy_2" localSheetId="209">#REF!</definedName>
    <definedName name="JedenRadekVedleSestavy_2" localSheetId="107">#REF!</definedName>
    <definedName name="JedenRadekVedleSestavy_2" localSheetId="133">#REF!</definedName>
    <definedName name="JedenRadekVedleSestavy_2" localSheetId="132">#REF!</definedName>
    <definedName name="JedenRadekVedleSestavy_2" localSheetId="134">#REF!</definedName>
    <definedName name="JedenRadekVedleSestavy_2" localSheetId="135">#REF!</definedName>
    <definedName name="JedenRadekVedleSestavy_2" localSheetId="131">#REF!</definedName>
    <definedName name="JedenRadekVedleSestavy_2" localSheetId="142">#REF!</definedName>
    <definedName name="JedenRadekVedleSestavy_2">#REF!</definedName>
    <definedName name="JedenRadekVedleSestavy_28" localSheetId="112">#REF!</definedName>
    <definedName name="JedenRadekVedleSestavy_28" localSheetId="121">#REF!</definedName>
    <definedName name="JedenRadekVedleSestavy_28" localSheetId="122">#REF!</definedName>
    <definedName name="JedenRadekVedleSestavy_28" localSheetId="123">#REF!</definedName>
    <definedName name="JedenRadekVedleSestavy_28" localSheetId="124">#REF!</definedName>
    <definedName name="JedenRadekVedleSestavy_28" localSheetId="125">#REF!</definedName>
    <definedName name="JedenRadekVedleSestavy_28" localSheetId="126">#REF!</definedName>
    <definedName name="JedenRadekVedleSestavy_28" localSheetId="113">#REF!</definedName>
    <definedName name="JedenRadekVedleSestavy_28" localSheetId="114">#REF!</definedName>
    <definedName name="JedenRadekVedleSestavy_28" localSheetId="115">#REF!</definedName>
    <definedName name="JedenRadekVedleSestavy_28" localSheetId="116">#REF!</definedName>
    <definedName name="JedenRadekVedleSestavy_28" localSheetId="117">#REF!</definedName>
    <definedName name="JedenRadekVedleSestavy_28" localSheetId="118">#REF!</definedName>
    <definedName name="JedenRadekVedleSestavy_28" localSheetId="119">#REF!</definedName>
    <definedName name="JedenRadekVedleSestavy_28" localSheetId="120">#REF!</definedName>
    <definedName name="JedenRadekVedleSestavy_28" localSheetId="99">#REF!</definedName>
    <definedName name="JedenRadekVedleSestavy_28" localSheetId="109">#REF!</definedName>
    <definedName name="JedenRadekVedleSestavy_28" localSheetId="209">#REF!</definedName>
    <definedName name="JedenRadekVedleSestavy_28" localSheetId="107">#REF!</definedName>
    <definedName name="JedenRadekVedleSestavy_28" localSheetId="133">#REF!</definedName>
    <definedName name="JedenRadekVedleSestavy_28" localSheetId="132">#REF!</definedName>
    <definedName name="JedenRadekVedleSestavy_28" localSheetId="134">#REF!</definedName>
    <definedName name="JedenRadekVedleSestavy_28" localSheetId="135">#REF!</definedName>
    <definedName name="JedenRadekVedleSestavy_28" localSheetId="131">#REF!</definedName>
    <definedName name="JedenRadekVedleSestavy_28" localSheetId="142">#REF!</definedName>
    <definedName name="JedenRadekVedleSestavy_28">#REF!</definedName>
    <definedName name="junk" localSheetId="99">#REF!</definedName>
    <definedName name="junk" localSheetId="109">#REF!</definedName>
    <definedName name="junk">#REF!</definedName>
    <definedName name="Keste">#REF!</definedName>
    <definedName name="kk" localSheetId="142">'[33]List details'!$C$5:$C$8</definedName>
    <definedName name="kk">'[34]List details'!$C$5:$C$8</definedName>
    <definedName name="kl">#REF!</definedName>
    <definedName name="Klas">#REF!</definedName>
    <definedName name="Klas_kredise_pas_ristrukt">[23]Udhëzues!$A$100:$A$104</definedName>
    <definedName name="Klas_pas" localSheetId="107">'[9]Data Types'!$C$116:$C$122</definedName>
    <definedName name="Klas_pas" localSheetId="105">'[10]Data Types'!$C$116:$C$122</definedName>
    <definedName name="Klas_pas" localSheetId="104">'[10]Data Types'!$C$116:$C$122</definedName>
    <definedName name="Klas_pas">'[30]Data Types'!$C$111:$C$117</definedName>
    <definedName name="Klasa" localSheetId="19">#REF!</definedName>
    <definedName name="Klasa">'[35]Data Types'!$C$96:$C$99</definedName>
    <definedName name="Klasifik_kredimarresi">#REF!</definedName>
    <definedName name="Klasifik_perpara" localSheetId="105">'[10]Data Types'!$C$110:$C$114</definedName>
    <definedName name="Klasifik_perpara" localSheetId="104">'[10]Data Types'!$C$110:$C$114</definedName>
    <definedName name="Klasifik_perpara">#REF!</definedName>
    <definedName name="klasifikimi" localSheetId="105">[19]Udhëzues!$A$93:$A$97</definedName>
    <definedName name="klasifikimi" localSheetId="104">[19]Udhëzues!$A$93:$A$97</definedName>
    <definedName name="klasifikimi">[19]Udhëzues!$A$93:$A$97</definedName>
    <definedName name="Klasifikimi_kredise_perpara_ristrukturimit">[23]Udhëzues!$A$93:$A$97</definedName>
    <definedName name="klasifikimi_para" localSheetId="99">#REF!</definedName>
    <definedName name="klasifikimi_para" localSheetId="109">#REF!</definedName>
    <definedName name="klasifikimi_para" localSheetId="209">#REF!</definedName>
    <definedName name="klasifikimi_para" localSheetId="107">#REF!</definedName>
    <definedName name="klasifikimi_para">#REF!</definedName>
    <definedName name="Klasifikimi_pas">#REF!</definedName>
    <definedName name="Klasifikimi2">#REF!</definedName>
    <definedName name="Klientët_produktet_dhe_praktika_të_veprimtarive" localSheetId="109">#REF!</definedName>
    <definedName name="Klientët_produktet_dhe_praktika_të_veprimtarive">#REF!</definedName>
    <definedName name="Kodi">#REF!</definedName>
    <definedName name="Kodi_i_produktit">#REF!</definedName>
    <definedName name="Kodi_Monedha" localSheetId="19">#REF!</definedName>
    <definedName name="Kodi_Monedha" localSheetId="107">'[9]Data Types'!$B$361:$B$380</definedName>
    <definedName name="Kodi_Monedha" localSheetId="105">'[10]Data Types'!$B$289:$B$308</definedName>
    <definedName name="Kodi_Monedha" localSheetId="104">'[10]Data Types'!$B$289:$B$308</definedName>
    <definedName name="Kodi_Monedha">'[36]Data Types'!$B$111:$B$130</definedName>
    <definedName name="Kodi_Shteti" localSheetId="19">#REF!</definedName>
    <definedName name="Kodi_Shteti">'[35]Data Types'!$B$132:$B$368</definedName>
    <definedName name="Kodi1">#REF!</definedName>
    <definedName name="Kodi2">#REF!</definedName>
    <definedName name="kredimarresi" localSheetId="105">[19]Udhëzues!$A$27:$A$31</definedName>
    <definedName name="kredimarresi" localSheetId="104">[19]Udhëzues!$A$27:$A$31</definedName>
    <definedName name="kredimarresi">[19]Udhëzues!$A$27:$A$31</definedName>
    <definedName name="legal_comp" localSheetId="85">'[17]Data Types'!$C$194:$C$195</definedName>
    <definedName name="legal_comp" localSheetId="84">'[17]Data Types'!$C$194:$C$195</definedName>
    <definedName name="legal_comp" localSheetId="82">'[17]Data Types'!$C$194:$C$195</definedName>
    <definedName name="legal_comp" localSheetId="83">'[17]Data Types'!$C$194:$C$195</definedName>
    <definedName name="Linje_Kredie">#REF!</definedName>
    <definedName name="Listimi_i_titujve_në_bursë" comment="I listuar" localSheetId="176">#REF!</definedName>
    <definedName name="Listimi_i_titujve_në_bursë" comment="I listuar" localSheetId="177">#REF!</definedName>
    <definedName name="Listimi_i_titujve_në_bursë" comment="I listuar" localSheetId="179">#REF!</definedName>
    <definedName name="Listimi_i_titujve_në_bursë" comment="I listuar" localSheetId="182">#REF!</definedName>
    <definedName name="Listimi_i_titujve_në_bursë" comment="I listuar" localSheetId="184">#REF!</definedName>
    <definedName name="Listimi_i_titujve_në_bursë" comment="I listuar" localSheetId="180">#REF!</definedName>
    <definedName name="Listimi_i_titujve_në_bursë" comment="I listuar" localSheetId="183">#REF!</definedName>
    <definedName name="Listimi_i_titujve_në_bursë" comment="I listuar" localSheetId="2">#REF!</definedName>
    <definedName name="Listimi_i_titujve_në_bursë" comment="I listuar" localSheetId="24">#REF!</definedName>
    <definedName name="Listimi_i_titujve_në_bursë" comment="I listuar" localSheetId="187">#REF!</definedName>
    <definedName name="Listimi_i_titujve_në_bursë" comment="I listuar" localSheetId="189">#REF!</definedName>
    <definedName name="Listimi_i_titujve_në_bursë" comment="I listuar" localSheetId="188">#REF!</definedName>
    <definedName name="Listimi_i_titujve_në_bursë" comment="I listuar" localSheetId="18">#REF!</definedName>
    <definedName name="Listimi_i_titujve_në_bursë" comment="I listuar" localSheetId="3">#REF!</definedName>
    <definedName name="Listimi_i_titujve_në_bursë" comment="I listuar" localSheetId="6">#REF!</definedName>
    <definedName name="Listimi_i_titujve_në_bursë" comment="I listuar" localSheetId="192">#REF!</definedName>
    <definedName name="Listimi_i_titujve_në_bursë" comment="I listuar" localSheetId="194">#REF!</definedName>
    <definedName name="Listimi_i_titujve_në_bursë" comment="I listuar" localSheetId="193">#REF!</definedName>
    <definedName name="Listimi_i_titujve_në_bursë" comment="I listuar" localSheetId="196">#REF!</definedName>
    <definedName name="Listimi_i_titujve_në_bursë" comment="I listuar" localSheetId="197">#REF!</definedName>
    <definedName name="Listimi_i_titujve_në_bursë" comment="I listuar" localSheetId="199">#REF!</definedName>
    <definedName name="Listimi_i_titujve_në_bursë" comment="I listuar" localSheetId="198">#REF!</definedName>
    <definedName name="Listimi_i_titujve_në_bursë" comment="I listuar">#REF!</definedName>
    <definedName name="ll" localSheetId="142">'[33]List details'!$C$5:$C$8</definedName>
    <definedName name="ll">'[34]List details'!$C$5:$C$8</definedName>
    <definedName name="lloji" localSheetId="19">#REF!</definedName>
    <definedName name="lloji">'[35]Data Types'!$C$35:$C$42</definedName>
    <definedName name="Lloji_inst">#REF!</definedName>
    <definedName name="Lloji_kol" localSheetId="105">'[10]Data Types'!$C$237:$C$248</definedName>
    <definedName name="Lloji_kol" localSheetId="104">'[10]Data Types'!$C$237:$C$248</definedName>
    <definedName name="Lloji_kol">#REF!</definedName>
    <definedName name="Lloji_produktit" localSheetId="105">'[10]Data Types'!$C$70:$C$74</definedName>
    <definedName name="Lloji_produktit" localSheetId="104">'[10]Data Types'!$C$70:$C$74</definedName>
    <definedName name="Lloji_produktit">#REF!</definedName>
    <definedName name="Lloji_produktit_perpara_ristrukturimit">[23]Udhëzues!$A$59:$A$62</definedName>
    <definedName name="Lloji_Produktit2" localSheetId="99">#REF!</definedName>
    <definedName name="Lloji_Produktit2" localSheetId="109">#REF!</definedName>
    <definedName name="Lloji_Produktit2" localSheetId="209">#REF!</definedName>
    <definedName name="Lloji_Produktit2" localSheetId="107">#REF!</definedName>
    <definedName name="Lloji_Produktit2">#REF!</definedName>
    <definedName name="Mangësitë_e_produktit" localSheetId="109">#REF!</definedName>
    <definedName name="Mangësitë_e_produktit">#REF!</definedName>
    <definedName name="Marrëdhëniet_me_punonjësit" localSheetId="109">#REF!</definedName>
    <definedName name="Marrëdhëniet_me_punonjësit">#REF!</definedName>
    <definedName name="Mashtrimi_i_brendshëm" localSheetId="109">#REF!</definedName>
    <definedName name="Mashtrimi_i_brendshëm">#REF!</definedName>
    <definedName name="Mashtrimi_i_jashtëm" localSheetId="109">#REF!</definedName>
    <definedName name="Mashtrimi_i_jashtëm">#REF!</definedName>
    <definedName name="MaxOblastTabulky" localSheetId="112">#REF!</definedName>
    <definedName name="MaxOblastTabulky" localSheetId="121">#REF!</definedName>
    <definedName name="MaxOblastTabulky" localSheetId="122">#REF!</definedName>
    <definedName name="MaxOblastTabulky" localSheetId="123">#REF!</definedName>
    <definedName name="MaxOblastTabulky" localSheetId="124">#REF!</definedName>
    <definedName name="MaxOblastTabulky" localSheetId="125">#REF!</definedName>
    <definedName name="MaxOblastTabulky" localSheetId="126">#REF!</definedName>
    <definedName name="MaxOblastTabulky" localSheetId="113">#REF!</definedName>
    <definedName name="MaxOblastTabulky" localSheetId="114">#REF!</definedName>
    <definedName name="MaxOblastTabulky" localSheetId="115">#REF!</definedName>
    <definedName name="MaxOblastTabulky" localSheetId="116">#REF!</definedName>
    <definedName name="MaxOblastTabulky" localSheetId="117">#REF!</definedName>
    <definedName name="MaxOblastTabulky" localSheetId="118">#REF!</definedName>
    <definedName name="MaxOblastTabulky" localSheetId="119">#REF!</definedName>
    <definedName name="MaxOblastTabulky" localSheetId="120">#REF!</definedName>
    <definedName name="MaxOblastTabulky" localSheetId="99">#REF!</definedName>
    <definedName name="MaxOblastTabulky" localSheetId="109">#REF!</definedName>
    <definedName name="MaxOblastTabulky" localSheetId="209">#REF!</definedName>
    <definedName name="MaxOblastTabulky" localSheetId="107">#REF!</definedName>
    <definedName name="MaxOblastTabulky" localSheetId="133">#REF!</definedName>
    <definedName name="MaxOblastTabulky" localSheetId="132">#REF!</definedName>
    <definedName name="MaxOblastTabulky" localSheetId="134">#REF!</definedName>
    <definedName name="MaxOblastTabulky" localSheetId="135">#REF!</definedName>
    <definedName name="MaxOblastTabulky" localSheetId="131">#REF!</definedName>
    <definedName name="MaxOblastTabulky" localSheetId="142">#REF!</definedName>
    <definedName name="MaxOblastTabulky">#REF!</definedName>
    <definedName name="MaxOblastTabulky_11" localSheetId="112">#REF!</definedName>
    <definedName name="MaxOblastTabulky_11" localSheetId="121">#REF!</definedName>
    <definedName name="MaxOblastTabulky_11" localSheetId="122">#REF!</definedName>
    <definedName name="MaxOblastTabulky_11" localSheetId="123">#REF!</definedName>
    <definedName name="MaxOblastTabulky_11" localSheetId="124">#REF!</definedName>
    <definedName name="MaxOblastTabulky_11" localSheetId="125">#REF!</definedName>
    <definedName name="MaxOblastTabulky_11" localSheetId="126">#REF!</definedName>
    <definedName name="MaxOblastTabulky_11" localSheetId="113">#REF!</definedName>
    <definedName name="MaxOblastTabulky_11" localSheetId="114">#REF!</definedName>
    <definedName name="MaxOblastTabulky_11" localSheetId="115">#REF!</definedName>
    <definedName name="MaxOblastTabulky_11" localSheetId="116">#REF!</definedName>
    <definedName name="MaxOblastTabulky_11" localSheetId="117">#REF!</definedName>
    <definedName name="MaxOblastTabulky_11" localSheetId="118">#REF!</definedName>
    <definedName name="MaxOblastTabulky_11" localSheetId="119">#REF!</definedName>
    <definedName name="MaxOblastTabulky_11" localSheetId="120">#REF!</definedName>
    <definedName name="MaxOblastTabulky_11" localSheetId="99">#REF!</definedName>
    <definedName name="MaxOblastTabulky_11" localSheetId="109">#REF!</definedName>
    <definedName name="MaxOblastTabulky_11" localSheetId="209">#REF!</definedName>
    <definedName name="MaxOblastTabulky_11" localSheetId="107">#REF!</definedName>
    <definedName name="MaxOblastTabulky_11" localSheetId="133">#REF!</definedName>
    <definedName name="MaxOblastTabulky_11" localSheetId="132">#REF!</definedName>
    <definedName name="MaxOblastTabulky_11" localSheetId="134">#REF!</definedName>
    <definedName name="MaxOblastTabulky_11" localSheetId="135">#REF!</definedName>
    <definedName name="MaxOblastTabulky_11" localSheetId="131">#REF!</definedName>
    <definedName name="MaxOblastTabulky_11" localSheetId="142">#REF!</definedName>
    <definedName name="MaxOblastTabulky_11">#REF!</definedName>
    <definedName name="MaxOblastTabulky_2" localSheetId="112">#REF!</definedName>
    <definedName name="MaxOblastTabulky_2" localSheetId="121">#REF!</definedName>
    <definedName name="MaxOblastTabulky_2" localSheetId="122">#REF!</definedName>
    <definedName name="MaxOblastTabulky_2" localSheetId="123">#REF!</definedName>
    <definedName name="MaxOblastTabulky_2" localSheetId="124">#REF!</definedName>
    <definedName name="MaxOblastTabulky_2" localSheetId="125">#REF!</definedName>
    <definedName name="MaxOblastTabulky_2" localSheetId="126">#REF!</definedName>
    <definedName name="MaxOblastTabulky_2" localSheetId="113">#REF!</definedName>
    <definedName name="MaxOblastTabulky_2" localSheetId="114">#REF!</definedName>
    <definedName name="MaxOblastTabulky_2" localSheetId="115">#REF!</definedName>
    <definedName name="MaxOblastTabulky_2" localSheetId="116">#REF!</definedName>
    <definedName name="MaxOblastTabulky_2" localSheetId="117">#REF!</definedName>
    <definedName name="MaxOblastTabulky_2" localSheetId="118">#REF!</definedName>
    <definedName name="MaxOblastTabulky_2" localSheetId="119">#REF!</definedName>
    <definedName name="MaxOblastTabulky_2" localSheetId="120">#REF!</definedName>
    <definedName name="MaxOblastTabulky_2" localSheetId="99">#REF!</definedName>
    <definedName name="MaxOblastTabulky_2" localSheetId="109">#REF!</definedName>
    <definedName name="MaxOblastTabulky_2" localSheetId="209">#REF!</definedName>
    <definedName name="MaxOblastTabulky_2" localSheetId="107">#REF!</definedName>
    <definedName name="MaxOblastTabulky_2" localSheetId="133">#REF!</definedName>
    <definedName name="MaxOblastTabulky_2" localSheetId="132">#REF!</definedName>
    <definedName name="MaxOblastTabulky_2" localSheetId="134">#REF!</definedName>
    <definedName name="MaxOblastTabulky_2" localSheetId="135">#REF!</definedName>
    <definedName name="MaxOblastTabulky_2" localSheetId="131">#REF!</definedName>
    <definedName name="MaxOblastTabulky_2" localSheetId="142">#REF!</definedName>
    <definedName name="MaxOblastTabulky_2">#REF!</definedName>
    <definedName name="MaxOblastTabulky_28" localSheetId="112">#REF!</definedName>
    <definedName name="MaxOblastTabulky_28" localSheetId="121">#REF!</definedName>
    <definedName name="MaxOblastTabulky_28" localSheetId="122">#REF!</definedName>
    <definedName name="MaxOblastTabulky_28" localSheetId="123">#REF!</definedName>
    <definedName name="MaxOblastTabulky_28" localSheetId="124">#REF!</definedName>
    <definedName name="MaxOblastTabulky_28" localSheetId="125">#REF!</definedName>
    <definedName name="MaxOblastTabulky_28" localSheetId="126">#REF!</definedName>
    <definedName name="MaxOblastTabulky_28" localSheetId="113">#REF!</definedName>
    <definedName name="MaxOblastTabulky_28" localSheetId="114">#REF!</definedName>
    <definedName name="MaxOblastTabulky_28" localSheetId="115">#REF!</definedName>
    <definedName name="MaxOblastTabulky_28" localSheetId="116">#REF!</definedName>
    <definedName name="MaxOblastTabulky_28" localSheetId="117">#REF!</definedName>
    <definedName name="MaxOblastTabulky_28" localSheetId="118">#REF!</definedName>
    <definedName name="MaxOblastTabulky_28" localSheetId="119">#REF!</definedName>
    <definedName name="MaxOblastTabulky_28" localSheetId="120">#REF!</definedName>
    <definedName name="MaxOblastTabulky_28" localSheetId="99">#REF!</definedName>
    <definedName name="MaxOblastTabulky_28" localSheetId="109">#REF!</definedName>
    <definedName name="MaxOblastTabulky_28" localSheetId="209">#REF!</definedName>
    <definedName name="MaxOblastTabulky_28" localSheetId="107">#REF!</definedName>
    <definedName name="MaxOblastTabulky_28" localSheetId="133">#REF!</definedName>
    <definedName name="MaxOblastTabulky_28" localSheetId="132">#REF!</definedName>
    <definedName name="MaxOblastTabulky_28" localSheetId="134">#REF!</definedName>
    <definedName name="MaxOblastTabulky_28" localSheetId="135">#REF!</definedName>
    <definedName name="MaxOblastTabulky_28" localSheetId="131">#REF!</definedName>
    <definedName name="MaxOblastTabulky_28" localSheetId="142">#REF!</definedName>
    <definedName name="MaxOblastTabulky_28">#REF!</definedName>
    <definedName name="MC">'[14]Lists-Aux'!$C:$C</definedName>
    <definedName name="mean" localSheetId="99">#REF!</definedName>
    <definedName name="mean" localSheetId="109">#REF!</definedName>
    <definedName name="mean">#REF!</definedName>
    <definedName name="Members">[14]Members!$D$3:E$2992</definedName>
    <definedName name="Menaxhimi_i_llogarive_të_klientëve" localSheetId="109">#REF!</definedName>
    <definedName name="Menaxhimi_i_llogarive_të_klientëve">#REF!</definedName>
    <definedName name="Mjedis_i_sigurt" localSheetId="109">#REF!</definedName>
    <definedName name="Mjedis_i_sigurt">#REF!</definedName>
    <definedName name="monedha" localSheetId="105">[19]Udhëzues!$A$53:$A$56</definedName>
    <definedName name="monedha" localSheetId="104">[19]Udhëzues!$A$53:$A$56</definedName>
    <definedName name="Monedha">#REF!</definedName>
    <definedName name="Monedha1" localSheetId="99">'[37]Data Types'!#REF!</definedName>
    <definedName name="Monedha1" localSheetId="109">'[37]Data Types'!#REF!</definedName>
    <definedName name="Monedha1" localSheetId="209">'[38]Data Types'!#REF!</definedName>
    <definedName name="Monedha1" localSheetId="107">'[9]Data Types'!#REF!</definedName>
    <definedName name="Monedha1" localSheetId="105">'[10]Data Types'!#REF!</definedName>
    <definedName name="Monedha1" localSheetId="104">'[10]Data Types'!#REF!</definedName>
    <definedName name="Monedha1">'[30]Data Types'!#REF!</definedName>
    <definedName name="Monitorimi_dhe_raportimi" localSheetId="109">#REF!</definedName>
    <definedName name="Monitorimi_dhe_raportimi">#REF!</definedName>
    <definedName name="Ndërmjetësim_me_pakicë" localSheetId="109">#REF!</definedName>
    <definedName name="Ndërmjetësim_me_pakicë">#REF!</definedName>
    <definedName name="Ndërprerja_e_aktivitetit_dhe_dështimi_i_sistemeve" localSheetId="109">#REF!</definedName>
    <definedName name="Ndërprerja_e_aktivitetit_dhe_dështimi_i_sistemeve">#REF!</definedName>
    <definedName name="Ngjarje_katastrofike_dhe_të_tjera" localSheetId="109">#REF!</definedName>
    <definedName name="Ngjarje_katastrofike_dhe_të_tjera">#REF!</definedName>
    <definedName name="Nisja_Rist" localSheetId="107">'[9]Data Types'!$C$81:$C$82</definedName>
    <definedName name="Nisja_Rist" localSheetId="105">'[10]Data Types'!$C$82:$C$83</definedName>
    <definedName name="Nisja_Rist" localSheetId="104">'[10]Data Types'!$C$82:$C$83</definedName>
    <definedName name="Nisja_Rist">#REF!</definedName>
    <definedName name="Njerëzit_punonjësit" localSheetId="109">#REF!</definedName>
    <definedName name="Njerëzit_punonjësit">#REF!</definedName>
    <definedName name="Njohja_ekzekutimi_dhe_mirëmbajtja_e_transaksioneve" localSheetId="109">#REF!</definedName>
    <definedName name="Njohja_ekzekutimi_dhe_mirëmbajtja_e_transaksioneve">#REF!</definedName>
    <definedName name="No_install">'[17]Data Types'!$C$119:$C$129</definedName>
    <definedName name="no_of_simulations">'[15]Monte Carlo Simulation'!$C$4</definedName>
    <definedName name="Norma">#REF!</definedName>
    <definedName name="Norma_int">#REF!</definedName>
    <definedName name="Nr_Kesteve" localSheetId="107">'[9]Data Types'!$C$84:$C$94</definedName>
    <definedName name="Nr_Kesteve" localSheetId="105">'[10]Data Types'!$C$85:$C$95</definedName>
    <definedName name="Nr_Kesteve" localSheetId="104">'[10]Data Types'!$C$85:$C$95</definedName>
    <definedName name="Nr_Kesteve">'[30]Data Types'!$C$80:$C$90</definedName>
    <definedName name="Nr_kol" localSheetId="105">'[10]Data Types'!$C$185:$C$234</definedName>
    <definedName name="Nr_kol" localSheetId="104">'[10]Data Types'!$C$185:$C$234</definedName>
    <definedName name="Nr_kol">#REF!</definedName>
    <definedName name="Nr_prod" localSheetId="107">'[9]Data Types'!$C$176:$C$182</definedName>
    <definedName name="Nr_prod" localSheetId="105">'[10]Data Types'!$C$176:$C$182</definedName>
    <definedName name="Nr_prod" localSheetId="104">'[10]Data Types'!$C$176:$C$182</definedName>
    <definedName name="Nr_prod">#REF!</definedName>
    <definedName name="Nr_produktit" localSheetId="99">#REF!</definedName>
    <definedName name="Nr_produktit" localSheetId="109">#REF!</definedName>
    <definedName name="Nr_produktit" localSheetId="209">#REF!</definedName>
    <definedName name="Nr_produktit" localSheetId="107">#REF!</definedName>
    <definedName name="Nr_produktit">#REF!</definedName>
    <definedName name="OblastDat2" localSheetId="112">#REF!</definedName>
    <definedName name="OblastDat2" localSheetId="121">#REF!</definedName>
    <definedName name="OblastDat2" localSheetId="122">#REF!</definedName>
    <definedName name="OblastDat2" localSheetId="123">#REF!</definedName>
    <definedName name="OblastDat2" localSheetId="124">#REF!</definedName>
    <definedName name="OblastDat2" localSheetId="125">#REF!</definedName>
    <definedName name="OblastDat2" localSheetId="126">#REF!</definedName>
    <definedName name="OblastDat2" localSheetId="113">#REF!</definedName>
    <definedName name="OblastDat2" localSheetId="114">#REF!</definedName>
    <definedName name="OblastDat2" localSheetId="115">#REF!</definedName>
    <definedName name="OblastDat2" localSheetId="116">#REF!</definedName>
    <definedName name="OblastDat2" localSheetId="117">#REF!</definedName>
    <definedName name="OblastDat2" localSheetId="118">#REF!</definedName>
    <definedName name="OblastDat2" localSheetId="119">#REF!</definedName>
    <definedName name="OblastDat2" localSheetId="120">#REF!</definedName>
    <definedName name="OblastDat2" localSheetId="99">#REF!</definedName>
    <definedName name="OblastDat2" localSheetId="109">#REF!</definedName>
    <definedName name="OblastDat2" localSheetId="209">#REF!</definedName>
    <definedName name="OblastDat2" localSheetId="107">#REF!</definedName>
    <definedName name="OblastDat2" localSheetId="133">#REF!</definedName>
    <definedName name="OblastDat2" localSheetId="132">#REF!</definedName>
    <definedName name="OblastDat2" localSheetId="134">#REF!</definedName>
    <definedName name="OblastDat2" localSheetId="135">#REF!</definedName>
    <definedName name="OblastDat2" localSheetId="131">#REF!</definedName>
    <definedName name="OblastDat2" localSheetId="142">#REF!</definedName>
    <definedName name="OblastDat2">#REF!</definedName>
    <definedName name="OblastDat2_11" localSheetId="112">#REF!</definedName>
    <definedName name="OblastDat2_11" localSheetId="121">#REF!</definedName>
    <definedName name="OblastDat2_11" localSheetId="122">#REF!</definedName>
    <definedName name="OblastDat2_11" localSheetId="123">#REF!</definedName>
    <definedName name="OblastDat2_11" localSheetId="124">#REF!</definedName>
    <definedName name="OblastDat2_11" localSheetId="125">#REF!</definedName>
    <definedName name="OblastDat2_11" localSheetId="126">#REF!</definedName>
    <definedName name="OblastDat2_11" localSheetId="113">#REF!</definedName>
    <definedName name="OblastDat2_11" localSheetId="114">#REF!</definedName>
    <definedName name="OblastDat2_11" localSheetId="115">#REF!</definedName>
    <definedName name="OblastDat2_11" localSheetId="116">#REF!</definedName>
    <definedName name="OblastDat2_11" localSheetId="117">#REF!</definedName>
    <definedName name="OblastDat2_11" localSheetId="118">#REF!</definedName>
    <definedName name="OblastDat2_11" localSheetId="119">#REF!</definedName>
    <definedName name="OblastDat2_11" localSheetId="120">#REF!</definedName>
    <definedName name="OblastDat2_11" localSheetId="99">#REF!</definedName>
    <definedName name="OblastDat2_11" localSheetId="109">#REF!</definedName>
    <definedName name="OblastDat2_11" localSheetId="209">#REF!</definedName>
    <definedName name="OblastDat2_11" localSheetId="107">#REF!</definedName>
    <definedName name="OblastDat2_11" localSheetId="133">#REF!</definedName>
    <definedName name="OblastDat2_11" localSheetId="132">#REF!</definedName>
    <definedName name="OblastDat2_11" localSheetId="134">#REF!</definedName>
    <definedName name="OblastDat2_11" localSheetId="135">#REF!</definedName>
    <definedName name="OblastDat2_11" localSheetId="131">#REF!</definedName>
    <definedName name="OblastDat2_11" localSheetId="142">#REF!</definedName>
    <definedName name="OblastDat2_11">#REF!</definedName>
    <definedName name="OblastDat2_2" localSheetId="112">#REF!</definedName>
    <definedName name="OblastDat2_2" localSheetId="121">#REF!</definedName>
    <definedName name="OblastDat2_2" localSheetId="122">#REF!</definedName>
    <definedName name="OblastDat2_2" localSheetId="123">#REF!</definedName>
    <definedName name="OblastDat2_2" localSheetId="124">#REF!</definedName>
    <definedName name="OblastDat2_2" localSheetId="125">#REF!</definedName>
    <definedName name="OblastDat2_2" localSheetId="126">#REF!</definedName>
    <definedName name="OblastDat2_2" localSheetId="113">#REF!</definedName>
    <definedName name="OblastDat2_2" localSheetId="114">#REF!</definedName>
    <definedName name="OblastDat2_2" localSheetId="115">#REF!</definedName>
    <definedName name="OblastDat2_2" localSheetId="116">#REF!</definedName>
    <definedName name="OblastDat2_2" localSheetId="117">#REF!</definedName>
    <definedName name="OblastDat2_2" localSheetId="118">#REF!</definedName>
    <definedName name="OblastDat2_2" localSheetId="119">#REF!</definedName>
    <definedName name="OblastDat2_2" localSheetId="120">#REF!</definedName>
    <definedName name="OblastDat2_2" localSheetId="99">#REF!</definedName>
    <definedName name="OblastDat2_2" localSheetId="109">#REF!</definedName>
    <definedName name="OblastDat2_2" localSheetId="209">#REF!</definedName>
    <definedName name="OblastDat2_2" localSheetId="107">#REF!</definedName>
    <definedName name="OblastDat2_2" localSheetId="133">#REF!</definedName>
    <definedName name="OblastDat2_2" localSheetId="132">#REF!</definedName>
    <definedName name="OblastDat2_2" localSheetId="134">#REF!</definedName>
    <definedName name="OblastDat2_2" localSheetId="135">#REF!</definedName>
    <definedName name="OblastDat2_2" localSheetId="131">#REF!</definedName>
    <definedName name="OblastDat2_2" localSheetId="142">#REF!</definedName>
    <definedName name="OblastDat2_2">#REF!</definedName>
    <definedName name="OblastDat2_28" localSheetId="112">#REF!</definedName>
    <definedName name="OblastDat2_28" localSheetId="121">#REF!</definedName>
    <definedName name="OblastDat2_28" localSheetId="122">#REF!</definedName>
    <definedName name="OblastDat2_28" localSheetId="123">#REF!</definedName>
    <definedName name="OblastDat2_28" localSheetId="124">#REF!</definedName>
    <definedName name="OblastDat2_28" localSheetId="125">#REF!</definedName>
    <definedName name="OblastDat2_28" localSheetId="126">#REF!</definedName>
    <definedName name="OblastDat2_28" localSheetId="113">#REF!</definedName>
    <definedName name="OblastDat2_28" localSheetId="114">#REF!</definedName>
    <definedName name="OblastDat2_28" localSheetId="115">#REF!</definedName>
    <definedName name="OblastDat2_28" localSheetId="116">#REF!</definedName>
    <definedName name="OblastDat2_28" localSheetId="117">#REF!</definedName>
    <definedName name="OblastDat2_28" localSheetId="118">#REF!</definedName>
    <definedName name="OblastDat2_28" localSheetId="119">#REF!</definedName>
    <definedName name="OblastDat2_28" localSheetId="120">#REF!</definedName>
    <definedName name="OblastDat2_28" localSheetId="99">#REF!</definedName>
    <definedName name="OblastDat2_28" localSheetId="109">#REF!</definedName>
    <definedName name="OblastDat2_28" localSheetId="209">#REF!</definedName>
    <definedName name="OblastDat2_28" localSheetId="107">#REF!</definedName>
    <definedName name="OblastDat2_28" localSheetId="133">#REF!</definedName>
    <definedName name="OblastDat2_28" localSheetId="132">#REF!</definedName>
    <definedName name="OblastDat2_28" localSheetId="134">#REF!</definedName>
    <definedName name="OblastDat2_28" localSheetId="135">#REF!</definedName>
    <definedName name="OblastDat2_28" localSheetId="131">#REF!</definedName>
    <definedName name="OblastDat2_28" localSheetId="142">#REF!</definedName>
    <definedName name="OblastDat2_28">#REF!</definedName>
    <definedName name="OblastDat2_29" localSheetId="209">#REF!</definedName>
    <definedName name="OblastDat2_29">#REF!</definedName>
    <definedName name="OblastNadpisuRadku" localSheetId="112">#REF!</definedName>
    <definedName name="OblastNadpisuRadku" localSheetId="121">#REF!</definedName>
    <definedName name="OblastNadpisuRadku" localSheetId="122">#REF!</definedName>
    <definedName name="OblastNadpisuRadku" localSheetId="123">#REF!</definedName>
    <definedName name="OblastNadpisuRadku" localSheetId="124">#REF!</definedName>
    <definedName name="OblastNadpisuRadku" localSheetId="125">#REF!</definedName>
    <definedName name="OblastNadpisuRadku" localSheetId="126">#REF!</definedName>
    <definedName name="OblastNadpisuRadku" localSheetId="113">#REF!</definedName>
    <definedName name="OblastNadpisuRadku" localSheetId="114">#REF!</definedName>
    <definedName name="OblastNadpisuRadku" localSheetId="115">#REF!</definedName>
    <definedName name="OblastNadpisuRadku" localSheetId="116">#REF!</definedName>
    <definedName name="OblastNadpisuRadku" localSheetId="117">#REF!</definedName>
    <definedName name="OblastNadpisuRadku" localSheetId="118">#REF!</definedName>
    <definedName name="OblastNadpisuRadku" localSheetId="119">#REF!</definedName>
    <definedName name="OblastNadpisuRadku" localSheetId="120">#REF!</definedName>
    <definedName name="OblastNadpisuRadku" localSheetId="99">#REF!</definedName>
    <definedName name="OblastNadpisuRadku" localSheetId="109">#REF!</definedName>
    <definedName name="OblastNadpisuRadku" localSheetId="209">#REF!</definedName>
    <definedName name="OblastNadpisuRadku" localSheetId="107">#REF!</definedName>
    <definedName name="OblastNadpisuRadku" localSheetId="133">#REF!</definedName>
    <definedName name="OblastNadpisuRadku" localSheetId="132">#REF!</definedName>
    <definedName name="OblastNadpisuRadku" localSheetId="134">#REF!</definedName>
    <definedName name="OblastNadpisuRadku" localSheetId="135">#REF!</definedName>
    <definedName name="OblastNadpisuRadku" localSheetId="131">#REF!</definedName>
    <definedName name="OblastNadpisuRadku" localSheetId="142">#REF!</definedName>
    <definedName name="OblastNadpisuRadku">#REF!</definedName>
    <definedName name="OblastNadpisuRadku_11" localSheetId="112">#REF!</definedName>
    <definedName name="OblastNadpisuRadku_11" localSheetId="121">#REF!</definedName>
    <definedName name="OblastNadpisuRadku_11" localSheetId="122">#REF!</definedName>
    <definedName name="OblastNadpisuRadku_11" localSheetId="123">#REF!</definedName>
    <definedName name="OblastNadpisuRadku_11" localSheetId="124">#REF!</definedName>
    <definedName name="OblastNadpisuRadku_11" localSheetId="125">#REF!</definedName>
    <definedName name="OblastNadpisuRadku_11" localSheetId="126">#REF!</definedName>
    <definedName name="OblastNadpisuRadku_11" localSheetId="113">#REF!</definedName>
    <definedName name="OblastNadpisuRadku_11" localSheetId="114">#REF!</definedName>
    <definedName name="OblastNadpisuRadku_11" localSheetId="115">#REF!</definedName>
    <definedName name="OblastNadpisuRadku_11" localSheetId="116">#REF!</definedName>
    <definedName name="OblastNadpisuRadku_11" localSheetId="117">#REF!</definedName>
    <definedName name="OblastNadpisuRadku_11" localSheetId="118">#REF!</definedName>
    <definedName name="OblastNadpisuRadku_11" localSheetId="119">#REF!</definedName>
    <definedName name="OblastNadpisuRadku_11" localSheetId="120">#REF!</definedName>
    <definedName name="OblastNadpisuRadku_11" localSheetId="99">#REF!</definedName>
    <definedName name="OblastNadpisuRadku_11" localSheetId="109">#REF!</definedName>
    <definedName name="OblastNadpisuRadku_11" localSheetId="209">#REF!</definedName>
    <definedName name="OblastNadpisuRadku_11" localSheetId="107">#REF!</definedName>
    <definedName name="OblastNadpisuRadku_11" localSheetId="133">#REF!</definedName>
    <definedName name="OblastNadpisuRadku_11" localSheetId="132">#REF!</definedName>
    <definedName name="OblastNadpisuRadku_11" localSheetId="134">#REF!</definedName>
    <definedName name="OblastNadpisuRadku_11" localSheetId="135">#REF!</definedName>
    <definedName name="OblastNadpisuRadku_11" localSheetId="131">#REF!</definedName>
    <definedName name="OblastNadpisuRadku_11" localSheetId="142">#REF!</definedName>
    <definedName name="OblastNadpisuRadku_11">#REF!</definedName>
    <definedName name="OblastNadpisuRadku_2" localSheetId="112">#REF!</definedName>
    <definedName name="OblastNadpisuRadku_2" localSheetId="121">#REF!</definedName>
    <definedName name="OblastNadpisuRadku_2" localSheetId="122">#REF!</definedName>
    <definedName name="OblastNadpisuRadku_2" localSheetId="123">#REF!</definedName>
    <definedName name="OblastNadpisuRadku_2" localSheetId="124">#REF!</definedName>
    <definedName name="OblastNadpisuRadku_2" localSheetId="125">#REF!</definedName>
    <definedName name="OblastNadpisuRadku_2" localSheetId="126">#REF!</definedName>
    <definedName name="OblastNadpisuRadku_2" localSheetId="113">#REF!</definedName>
    <definedName name="OblastNadpisuRadku_2" localSheetId="114">#REF!</definedName>
    <definedName name="OblastNadpisuRadku_2" localSheetId="115">#REF!</definedName>
    <definedName name="OblastNadpisuRadku_2" localSheetId="116">#REF!</definedName>
    <definedName name="OblastNadpisuRadku_2" localSheetId="117">#REF!</definedName>
    <definedName name="OblastNadpisuRadku_2" localSheetId="118">#REF!</definedName>
    <definedName name="OblastNadpisuRadku_2" localSheetId="119">#REF!</definedName>
    <definedName name="OblastNadpisuRadku_2" localSheetId="120">#REF!</definedName>
    <definedName name="OblastNadpisuRadku_2" localSheetId="99">#REF!</definedName>
    <definedName name="OblastNadpisuRadku_2" localSheetId="109">#REF!</definedName>
    <definedName name="OblastNadpisuRadku_2" localSheetId="209">#REF!</definedName>
    <definedName name="OblastNadpisuRadku_2" localSheetId="107">#REF!</definedName>
    <definedName name="OblastNadpisuRadku_2" localSheetId="133">#REF!</definedName>
    <definedName name="OblastNadpisuRadku_2" localSheetId="132">#REF!</definedName>
    <definedName name="OblastNadpisuRadku_2" localSheetId="134">#REF!</definedName>
    <definedName name="OblastNadpisuRadku_2" localSheetId="135">#REF!</definedName>
    <definedName name="OblastNadpisuRadku_2" localSheetId="131">#REF!</definedName>
    <definedName name="OblastNadpisuRadku_2" localSheetId="142">#REF!</definedName>
    <definedName name="OblastNadpisuRadku_2">#REF!</definedName>
    <definedName name="OblastNadpisuRadku_28" localSheetId="112">#REF!</definedName>
    <definedName name="OblastNadpisuRadku_28" localSheetId="121">#REF!</definedName>
    <definedName name="OblastNadpisuRadku_28" localSheetId="122">#REF!</definedName>
    <definedName name="OblastNadpisuRadku_28" localSheetId="123">#REF!</definedName>
    <definedName name="OblastNadpisuRadku_28" localSheetId="124">#REF!</definedName>
    <definedName name="OblastNadpisuRadku_28" localSheetId="125">#REF!</definedName>
    <definedName name="OblastNadpisuRadku_28" localSheetId="126">#REF!</definedName>
    <definedName name="OblastNadpisuRadku_28" localSheetId="113">#REF!</definedName>
    <definedName name="OblastNadpisuRadku_28" localSheetId="114">#REF!</definedName>
    <definedName name="OblastNadpisuRadku_28" localSheetId="115">#REF!</definedName>
    <definedName name="OblastNadpisuRadku_28" localSheetId="116">#REF!</definedName>
    <definedName name="OblastNadpisuRadku_28" localSheetId="117">#REF!</definedName>
    <definedName name="OblastNadpisuRadku_28" localSheetId="118">#REF!</definedName>
    <definedName name="OblastNadpisuRadku_28" localSheetId="119">#REF!</definedName>
    <definedName name="OblastNadpisuRadku_28" localSheetId="120">#REF!</definedName>
    <definedName name="OblastNadpisuRadku_28" localSheetId="99">#REF!</definedName>
    <definedName name="OblastNadpisuRadku_28" localSheetId="109">#REF!</definedName>
    <definedName name="OblastNadpisuRadku_28" localSheetId="209">#REF!</definedName>
    <definedName name="OblastNadpisuRadku_28" localSheetId="107">#REF!</definedName>
    <definedName name="OblastNadpisuRadku_28" localSheetId="133">#REF!</definedName>
    <definedName name="OblastNadpisuRadku_28" localSheetId="132">#REF!</definedName>
    <definedName name="OblastNadpisuRadku_28" localSheetId="134">#REF!</definedName>
    <definedName name="OblastNadpisuRadku_28" localSheetId="135">#REF!</definedName>
    <definedName name="OblastNadpisuRadku_28" localSheetId="131">#REF!</definedName>
    <definedName name="OblastNadpisuRadku_28" localSheetId="142">#REF!</definedName>
    <definedName name="OblastNadpisuRadku_28">#REF!</definedName>
    <definedName name="OblastNadpisuSloupcu" localSheetId="112">#REF!</definedName>
    <definedName name="OblastNadpisuSloupcu" localSheetId="121">#REF!</definedName>
    <definedName name="OblastNadpisuSloupcu" localSheetId="122">#REF!</definedName>
    <definedName name="OblastNadpisuSloupcu" localSheetId="123">#REF!</definedName>
    <definedName name="OblastNadpisuSloupcu" localSheetId="124">#REF!</definedName>
    <definedName name="OblastNadpisuSloupcu" localSheetId="125">#REF!</definedName>
    <definedName name="OblastNadpisuSloupcu" localSheetId="126">#REF!</definedName>
    <definedName name="OblastNadpisuSloupcu" localSheetId="113">#REF!</definedName>
    <definedName name="OblastNadpisuSloupcu" localSheetId="114">#REF!</definedName>
    <definedName name="OblastNadpisuSloupcu" localSheetId="115">#REF!</definedName>
    <definedName name="OblastNadpisuSloupcu" localSheetId="116">#REF!</definedName>
    <definedName name="OblastNadpisuSloupcu" localSheetId="117">#REF!</definedName>
    <definedName name="OblastNadpisuSloupcu" localSheetId="118">#REF!</definedName>
    <definedName name="OblastNadpisuSloupcu" localSheetId="119">#REF!</definedName>
    <definedName name="OblastNadpisuSloupcu" localSheetId="120">#REF!</definedName>
    <definedName name="OblastNadpisuSloupcu" localSheetId="99">#REF!</definedName>
    <definedName name="OblastNadpisuSloupcu" localSheetId="109">#REF!</definedName>
    <definedName name="OblastNadpisuSloupcu" localSheetId="209">#REF!</definedName>
    <definedName name="OblastNadpisuSloupcu" localSheetId="107">#REF!</definedName>
    <definedName name="OblastNadpisuSloupcu" localSheetId="133">#REF!</definedName>
    <definedName name="OblastNadpisuSloupcu" localSheetId="132">#REF!</definedName>
    <definedName name="OblastNadpisuSloupcu" localSheetId="134">#REF!</definedName>
    <definedName name="OblastNadpisuSloupcu" localSheetId="135">#REF!</definedName>
    <definedName name="OblastNadpisuSloupcu" localSheetId="131">#REF!</definedName>
    <definedName name="OblastNadpisuSloupcu" localSheetId="142">#REF!</definedName>
    <definedName name="OblastNadpisuSloupcu">#REF!</definedName>
    <definedName name="OblastNadpisuSloupcu_11" localSheetId="112">#REF!</definedName>
    <definedName name="OblastNadpisuSloupcu_11" localSheetId="121">#REF!</definedName>
    <definedName name="OblastNadpisuSloupcu_11" localSheetId="122">#REF!</definedName>
    <definedName name="OblastNadpisuSloupcu_11" localSheetId="123">#REF!</definedName>
    <definedName name="OblastNadpisuSloupcu_11" localSheetId="124">#REF!</definedName>
    <definedName name="OblastNadpisuSloupcu_11" localSheetId="125">#REF!</definedName>
    <definedName name="OblastNadpisuSloupcu_11" localSheetId="126">#REF!</definedName>
    <definedName name="OblastNadpisuSloupcu_11" localSheetId="113">#REF!</definedName>
    <definedName name="OblastNadpisuSloupcu_11" localSheetId="114">#REF!</definedName>
    <definedName name="OblastNadpisuSloupcu_11" localSheetId="115">#REF!</definedName>
    <definedName name="OblastNadpisuSloupcu_11" localSheetId="116">#REF!</definedName>
    <definedName name="OblastNadpisuSloupcu_11" localSheetId="117">#REF!</definedName>
    <definedName name="OblastNadpisuSloupcu_11" localSheetId="118">#REF!</definedName>
    <definedName name="OblastNadpisuSloupcu_11" localSheetId="119">#REF!</definedName>
    <definedName name="OblastNadpisuSloupcu_11" localSheetId="120">#REF!</definedName>
    <definedName name="OblastNadpisuSloupcu_11" localSheetId="99">#REF!</definedName>
    <definedName name="OblastNadpisuSloupcu_11" localSheetId="109">#REF!</definedName>
    <definedName name="OblastNadpisuSloupcu_11" localSheetId="209">#REF!</definedName>
    <definedName name="OblastNadpisuSloupcu_11" localSheetId="107">#REF!</definedName>
    <definedName name="OblastNadpisuSloupcu_11" localSheetId="133">#REF!</definedName>
    <definedName name="OblastNadpisuSloupcu_11" localSheetId="132">#REF!</definedName>
    <definedName name="OblastNadpisuSloupcu_11" localSheetId="134">#REF!</definedName>
    <definedName name="OblastNadpisuSloupcu_11" localSheetId="135">#REF!</definedName>
    <definedName name="OblastNadpisuSloupcu_11" localSheetId="131">#REF!</definedName>
    <definedName name="OblastNadpisuSloupcu_11" localSheetId="142">#REF!</definedName>
    <definedName name="OblastNadpisuSloupcu_11">#REF!</definedName>
    <definedName name="OblastNadpisuSloupcu_2" localSheetId="112">#REF!</definedName>
    <definedName name="OblastNadpisuSloupcu_2" localSheetId="121">#REF!</definedName>
    <definedName name="OblastNadpisuSloupcu_2" localSheetId="122">#REF!</definedName>
    <definedName name="OblastNadpisuSloupcu_2" localSheetId="123">#REF!</definedName>
    <definedName name="OblastNadpisuSloupcu_2" localSheetId="124">#REF!</definedName>
    <definedName name="OblastNadpisuSloupcu_2" localSheetId="125">#REF!</definedName>
    <definedName name="OblastNadpisuSloupcu_2" localSheetId="126">#REF!</definedName>
    <definedName name="OblastNadpisuSloupcu_2" localSheetId="113">#REF!</definedName>
    <definedName name="OblastNadpisuSloupcu_2" localSheetId="114">#REF!</definedName>
    <definedName name="OblastNadpisuSloupcu_2" localSheetId="115">#REF!</definedName>
    <definedName name="OblastNadpisuSloupcu_2" localSheetId="116">#REF!</definedName>
    <definedName name="OblastNadpisuSloupcu_2" localSheetId="117">#REF!</definedName>
    <definedName name="OblastNadpisuSloupcu_2" localSheetId="118">#REF!</definedName>
    <definedName name="OblastNadpisuSloupcu_2" localSheetId="119">#REF!</definedName>
    <definedName name="OblastNadpisuSloupcu_2" localSheetId="120">#REF!</definedName>
    <definedName name="OblastNadpisuSloupcu_2" localSheetId="99">#REF!</definedName>
    <definedName name="OblastNadpisuSloupcu_2" localSheetId="109">#REF!</definedName>
    <definedName name="OblastNadpisuSloupcu_2" localSheetId="209">#REF!</definedName>
    <definedName name="OblastNadpisuSloupcu_2" localSheetId="107">#REF!</definedName>
    <definedName name="OblastNadpisuSloupcu_2" localSheetId="133">#REF!</definedName>
    <definedName name="OblastNadpisuSloupcu_2" localSheetId="132">#REF!</definedName>
    <definedName name="OblastNadpisuSloupcu_2" localSheetId="134">#REF!</definedName>
    <definedName name="OblastNadpisuSloupcu_2" localSheetId="135">#REF!</definedName>
    <definedName name="OblastNadpisuSloupcu_2" localSheetId="131">#REF!</definedName>
    <definedName name="OblastNadpisuSloupcu_2" localSheetId="142">#REF!</definedName>
    <definedName name="OblastNadpisuSloupcu_2">#REF!</definedName>
    <definedName name="OblastNadpisuSloupcu_28" localSheetId="112">#REF!</definedName>
    <definedName name="OblastNadpisuSloupcu_28" localSheetId="121">#REF!</definedName>
    <definedName name="OblastNadpisuSloupcu_28" localSheetId="122">#REF!</definedName>
    <definedName name="OblastNadpisuSloupcu_28" localSheetId="123">#REF!</definedName>
    <definedName name="OblastNadpisuSloupcu_28" localSheetId="124">#REF!</definedName>
    <definedName name="OblastNadpisuSloupcu_28" localSheetId="125">#REF!</definedName>
    <definedName name="OblastNadpisuSloupcu_28" localSheetId="126">#REF!</definedName>
    <definedName name="OblastNadpisuSloupcu_28" localSheetId="113">#REF!</definedName>
    <definedName name="OblastNadpisuSloupcu_28" localSheetId="114">#REF!</definedName>
    <definedName name="OblastNadpisuSloupcu_28" localSheetId="115">#REF!</definedName>
    <definedName name="OblastNadpisuSloupcu_28" localSheetId="116">#REF!</definedName>
    <definedName name="OblastNadpisuSloupcu_28" localSheetId="117">#REF!</definedName>
    <definedName name="OblastNadpisuSloupcu_28" localSheetId="118">#REF!</definedName>
    <definedName name="OblastNadpisuSloupcu_28" localSheetId="119">#REF!</definedName>
    <definedName name="OblastNadpisuSloupcu_28" localSheetId="120">#REF!</definedName>
    <definedName name="OblastNadpisuSloupcu_28" localSheetId="99">#REF!</definedName>
    <definedName name="OblastNadpisuSloupcu_28" localSheetId="109">#REF!</definedName>
    <definedName name="OblastNadpisuSloupcu_28" localSheetId="209">#REF!</definedName>
    <definedName name="OblastNadpisuSloupcu_28" localSheetId="107">#REF!</definedName>
    <definedName name="OblastNadpisuSloupcu_28" localSheetId="133">#REF!</definedName>
    <definedName name="OblastNadpisuSloupcu_28" localSheetId="132">#REF!</definedName>
    <definedName name="OblastNadpisuSloupcu_28" localSheetId="134">#REF!</definedName>
    <definedName name="OblastNadpisuSloupcu_28" localSheetId="135">#REF!</definedName>
    <definedName name="OblastNadpisuSloupcu_28" localSheetId="131">#REF!</definedName>
    <definedName name="OblastNadpisuSloupcu_28" localSheetId="142">#REF!</definedName>
    <definedName name="OblastNadpisuSloupcu_28">#REF!</definedName>
    <definedName name="Obligacione_dhe_dëftesa" localSheetId="176">'[39]F8.1'!#REF!</definedName>
    <definedName name="Obligacione_dhe_dëftesa" localSheetId="177">'[39]F8.1'!#REF!</definedName>
    <definedName name="Obligacione_dhe_dëftesa" localSheetId="179">'[39]F8.1'!#REF!</definedName>
    <definedName name="Obligacione_dhe_dëftesa" localSheetId="182">'[39]F8.1'!#REF!</definedName>
    <definedName name="Obligacione_dhe_dëftesa" localSheetId="184">'[39]F8.1'!#REF!</definedName>
    <definedName name="Obligacione_dhe_dëftesa" localSheetId="180">'[39]F8.1'!#REF!</definedName>
    <definedName name="Obligacione_dhe_dëftesa" localSheetId="183">'[39]F8.1'!#REF!</definedName>
    <definedName name="Obligacione_dhe_dëftesa" localSheetId="187">'[39]F8.1'!#REF!</definedName>
    <definedName name="Obligacione_dhe_dëftesa" localSheetId="189">'[39]F8.1'!#REF!</definedName>
    <definedName name="Obligacione_dhe_dëftesa" localSheetId="188">'[39]F8.1'!#REF!</definedName>
    <definedName name="Obligacione_dhe_dëftesa" localSheetId="3">'[39]F8.1'!#REF!</definedName>
    <definedName name="Obligacione_dhe_dëftesa" localSheetId="6">'[39]F8.1'!#REF!</definedName>
    <definedName name="Obligacione_dhe_dëftesa" localSheetId="19">'[39]F8.1'!#REF!</definedName>
    <definedName name="Obligacione_dhe_dëftesa" localSheetId="192">'[39]F8.1'!#REF!</definedName>
    <definedName name="Obligacione_dhe_dëftesa" localSheetId="194">'[39]F8.1'!#REF!</definedName>
    <definedName name="Obligacione_dhe_dëftesa" localSheetId="193">'[39]F8.1'!#REF!</definedName>
    <definedName name="Obligacione_dhe_dëftesa" localSheetId="196">'[39]F8.1'!#REF!</definedName>
    <definedName name="Obligacione_dhe_dëftesa" localSheetId="197">'[39]F8.1'!#REF!</definedName>
    <definedName name="Obligacione_dhe_dëftesa" localSheetId="199">'[39]F8.1'!#REF!</definedName>
    <definedName name="Obligacione_dhe_dëftesa" localSheetId="198">'[39]F8.1'!#REF!</definedName>
    <definedName name="Obligacione_dhe_dëftesa">'[39]F8.1'!#REF!</definedName>
    <definedName name="OpRisk" localSheetId="173">#REF!</definedName>
    <definedName name="OpRisk" localSheetId="174">#REF!</definedName>
    <definedName name="OpRisk">#REF!</definedName>
    <definedName name="output" localSheetId="99">#REF!</definedName>
    <definedName name="output" localSheetId="109">#REF!</definedName>
    <definedName name="output">#REF!</definedName>
    <definedName name="Pagesat_dhe_shlyerjet" localSheetId="109">#REF!</definedName>
    <definedName name="Pagesat_dhe_shlyerjet">#REF!</definedName>
    <definedName name="Palët_e_treta_tregtare" localSheetId="109">#REF!</definedName>
    <definedName name="Palët_e_treta_tregtare">#REF!</definedName>
    <definedName name="PCT">'[11]Lists-Aux'!$U:$U</definedName>
    <definedName name="pd" localSheetId="85">#REF!</definedName>
    <definedName name="pd" localSheetId="84">#REF!</definedName>
    <definedName name="pd" localSheetId="82">#REF!</definedName>
    <definedName name="pd" localSheetId="83">#REF!</definedName>
    <definedName name="pd">#REF!</definedName>
    <definedName name="Pershkrimi">#REF!</definedName>
    <definedName name="Pershkrimi1">#REF!</definedName>
    <definedName name="Pershkrimi11">#REF!</definedName>
    <definedName name="Pershkrimi2">#REF!</definedName>
    <definedName name="Pershkrimi3">#REF!</definedName>
    <definedName name="Përshtatshmëria_publikimi_dhe_mirëbesimi" localSheetId="109">#REF!</definedName>
    <definedName name="Përshtatshmëria_publikimi_dhe_mirëbesimi">#REF!</definedName>
    <definedName name="PI">'[11]Lists-Aux'!$V:$V</definedName>
    <definedName name="PL">'[11]Lists-Aux'!$W:$W</definedName>
    <definedName name="PR">'[11]Lists-Aux'!$X:$X</definedName>
    <definedName name="Praktika_të_papërshtatshme_biznesi_dhe_tregu" localSheetId="109">#REF!</definedName>
    <definedName name="Praktika_të_papërshtatshme_biznesi_dhe_tregu">#REF!</definedName>
    <definedName name="Praktikat_e_punësimit_dhe_të_sigurisë_në_punë" localSheetId="109">#REF!</definedName>
    <definedName name="Praktikat_e_punësimit_dhe_të_sigurisë_në_punë">#REF!</definedName>
    <definedName name="Prduct_type" localSheetId="85">#REF!</definedName>
    <definedName name="Prduct_type" localSheetId="84">#REF!</definedName>
    <definedName name="Prduct_type" localSheetId="82">#REF!</definedName>
    <definedName name="Prduct_type" localSheetId="83">#REF!</definedName>
    <definedName name="Prduct_type">#REF!</definedName>
    <definedName name="_xlnm.Print_Area" localSheetId="112">'CR_SA_(1)'!$A$1:$AB$45</definedName>
    <definedName name="_xlnm.Print_Area" localSheetId="121">'CR_SA_(10)'!$A$1:$Z$6</definedName>
    <definedName name="_xlnm.Print_Area" localSheetId="122">'CR_SA_(11)'!$A$1:$Z$6</definedName>
    <definedName name="_xlnm.Print_Area" localSheetId="123">'CR_SA_(12)'!$A$1:$Z$6</definedName>
    <definedName name="_xlnm.Print_Area" localSheetId="124">'CR_SA_(13)'!$A$1:$Z$6</definedName>
    <definedName name="_xlnm.Print_Area" localSheetId="125">'CR_SA_(14)'!$A$1:$Z$6</definedName>
    <definedName name="_xlnm.Print_Area" localSheetId="126">'CR_SA_(15) '!$A$1:$Z$6</definedName>
    <definedName name="_xlnm.Print_Area" localSheetId="113">'CR_SA_(2)'!$A$1:$Z$6</definedName>
    <definedName name="_xlnm.Print_Area" localSheetId="114">'CR_SA_(3)'!$A$1:$Z$6</definedName>
    <definedName name="_xlnm.Print_Area" localSheetId="115">'CR_SA_(4)'!$A$1:$Z$6</definedName>
    <definedName name="_xlnm.Print_Area" localSheetId="116">'CR_SA_(5)'!$A$1:$Z$6</definedName>
    <definedName name="_xlnm.Print_Area" localSheetId="117">'CR_SA_(6)'!$A$1:$Z$6</definedName>
    <definedName name="_xlnm.Print_Area" localSheetId="118">'CR_SA_(7)'!$A$1:$Z$6</definedName>
    <definedName name="_xlnm.Print_Area" localSheetId="119">'CR_SA_(8)'!$A$1:$Z$6</definedName>
    <definedName name="_xlnm.Print_Area" localSheetId="120">'CR_SA_(9)'!$A$1:$Z$6</definedName>
    <definedName name="_xlnm.Print_Area" localSheetId="129">CR_SEC_SA!#REF!</definedName>
    <definedName name="_xlnm.Print_Area" localSheetId="137">CR_TB_SETT!$A$4:$F$16</definedName>
    <definedName name="_xlnm.Print_Area" localSheetId="175">F1_TOT!$A$6:$P$81</definedName>
    <definedName name="_xlnm.Print_Area" localSheetId="101">'F10.DM'!$A$1:$H$19</definedName>
    <definedName name="_xlnm.Print_Area" localSheetId="173">'F2 '!$B$2:$I$21</definedName>
    <definedName name="_xlnm.Print_Area" localSheetId="148">'F2 LCR TOTAL'!$A$8:$J$112</definedName>
    <definedName name="_xlnm.Print_Area" localSheetId="174">'F3 '!$B$2:$E$38</definedName>
    <definedName name="_xlnm.Print_Area" localSheetId="36">'F30_31_31-1'!$A$159:$B$180</definedName>
    <definedName name="_xlnm.Print_Area" localSheetId="10">'F35'!$A$1:$AC$220</definedName>
    <definedName name="_xlnm.Print_Area" localSheetId="190">F4_TOT!$A$6:$N$44</definedName>
    <definedName name="_xlnm.Print_Area" localSheetId="14">'F8.1'!$A$5:$AA$17</definedName>
    <definedName name="_xlnm.Print_Area" localSheetId="15">'F8.2'!$A$1:$V$15</definedName>
    <definedName name="_xlnm.Print_Area" localSheetId="16">'F8.3'!$A$4:$R$10</definedName>
    <definedName name="_xlnm.Print_Area" localSheetId="17">'F8.4'!$A$4:$R$6</definedName>
    <definedName name="_xlnm.Print_Area" localSheetId="136">'MKR_SA_EQU (2)'!$A$1:$L$29</definedName>
    <definedName name="_xlnm.Print_Area" localSheetId="133">'MKR_SA_TDI_(ALL)'!$A$1:$J$58</definedName>
    <definedName name="_xlnm.Print_Area" localSheetId="132">'MKR_SA_TDI_(eur)'!$A$1:$J$58</definedName>
    <definedName name="_xlnm.Print_Area" localSheetId="134">'MKR_SA_TDI_(monedha_te_tjera)'!$A$1:$J$58</definedName>
    <definedName name="_xlnm.Print_Area" localSheetId="135">'MKR_SA_TDI_(total)'!$A$1:$J$58</definedName>
    <definedName name="_xlnm.Print_Area" localSheetId="131">'MKR_SA_TDI_(usd)'!$A$1:$J$58</definedName>
    <definedName name="Print_Area_MI" localSheetId="112">#REF!</definedName>
    <definedName name="Print_Area_MI" localSheetId="121">#REF!</definedName>
    <definedName name="Print_Area_MI" localSheetId="122">#REF!</definedName>
    <definedName name="Print_Area_MI" localSheetId="123">#REF!</definedName>
    <definedName name="Print_Area_MI" localSheetId="124">#REF!</definedName>
    <definedName name="Print_Area_MI" localSheetId="125">#REF!</definedName>
    <definedName name="Print_Area_MI" localSheetId="126">#REF!</definedName>
    <definedName name="Print_Area_MI" localSheetId="113">#REF!</definedName>
    <definedName name="Print_Area_MI" localSheetId="114">#REF!</definedName>
    <definedName name="Print_Area_MI" localSheetId="115">#REF!</definedName>
    <definedName name="Print_Area_MI" localSheetId="116">#REF!</definedName>
    <definedName name="Print_Area_MI" localSheetId="117">#REF!</definedName>
    <definedName name="Print_Area_MI" localSheetId="118">#REF!</definedName>
    <definedName name="Print_Area_MI" localSheetId="119">#REF!</definedName>
    <definedName name="Print_Area_MI" localSheetId="120">#REF!</definedName>
    <definedName name="Print_Area_MI" localSheetId="99">#REF!</definedName>
    <definedName name="Print_Area_MI" localSheetId="109">#REF!</definedName>
    <definedName name="Print_Area_MI" localSheetId="209">#REF!</definedName>
    <definedName name="Print_Area_MI" localSheetId="107">#REF!</definedName>
    <definedName name="Print_Area_MI" localSheetId="133">#REF!</definedName>
    <definedName name="Print_Area_MI" localSheetId="132">#REF!</definedName>
    <definedName name="Print_Area_MI" localSheetId="134">#REF!</definedName>
    <definedName name="Print_Area_MI" localSheetId="135">#REF!</definedName>
    <definedName name="Print_Area_MI" localSheetId="131">#REF!</definedName>
    <definedName name="Print_Area_MI" localSheetId="142">#REF!</definedName>
    <definedName name="Print_Area_MI">#REF!</definedName>
    <definedName name="Print_Area_MI_11" localSheetId="112">#REF!</definedName>
    <definedName name="Print_Area_MI_11" localSheetId="121">#REF!</definedName>
    <definedName name="Print_Area_MI_11" localSheetId="122">#REF!</definedName>
    <definedName name="Print_Area_MI_11" localSheetId="123">#REF!</definedName>
    <definedName name="Print_Area_MI_11" localSheetId="124">#REF!</definedName>
    <definedName name="Print_Area_MI_11" localSheetId="125">#REF!</definedName>
    <definedName name="Print_Area_MI_11" localSheetId="126">#REF!</definedName>
    <definedName name="Print_Area_MI_11" localSheetId="113">#REF!</definedName>
    <definedName name="Print_Area_MI_11" localSheetId="114">#REF!</definedName>
    <definedName name="Print_Area_MI_11" localSheetId="115">#REF!</definedName>
    <definedName name="Print_Area_MI_11" localSheetId="116">#REF!</definedName>
    <definedName name="Print_Area_MI_11" localSheetId="117">#REF!</definedName>
    <definedName name="Print_Area_MI_11" localSheetId="118">#REF!</definedName>
    <definedName name="Print_Area_MI_11" localSheetId="119">#REF!</definedName>
    <definedName name="Print_Area_MI_11" localSheetId="120">#REF!</definedName>
    <definedName name="Print_Area_MI_11" localSheetId="99">#REF!</definedName>
    <definedName name="Print_Area_MI_11" localSheetId="109">#REF!</definedName>
    <definedName name="Print_Area_MI_11" localSheetId="209">#REF!</definedName>
    <definedName name="Print_Area_MI_11" localSheetId="107">#REF!</definedName>
    <definedName name="Print_Area_MI_11" localSheetId="133">#REF!</definedName>
    <definedName name="Print_Area_MI_11" localSheetId="132">#REF!</definedName>
    <definedName name="Print_Area_MI_11" localSheetId="134">#REF!</definedName>
    <definedName name="Print_Area_MI_11" localSheetId="135">#REF!</definedName>
    <definedName name="Print_Area_MI_11" localSheetId="131">#REF!</definedName>
    <definedName name="Print_Area_MI_11" localSheetId="142">#REF!</definedName>
    <definedName name="Print_Area_MI_11">#REF!</definedName>
    <definedName name="Print_Area_MI_2" localSheetId="112">#REF!</definedName>
    <definedName name="Print_Area_MI_2" localSheetId="121">#REF!</definedName>
    <definedName name="Print_Area_MI_2" localSheetId="122">#REF!</definedName>
    <definedName name="Print_Area_MI_2" localSheetId="123">#REF!</definedName>
    <definedName name="Print_Area_MI_2" localSheetId="124">#REF!</definedName>
    <definedName name="Print_Area_MI_2" localSheetId="125">#REF!</definedName>
    <definedName name="Print_Area_MI_2" localSheetId="126">#REF!</definedName>
    <definedName name="Print_Area_MI_2" localSheetId="113">#REF!</definedName>
    <definedName name="Print_Area_MI_2" localSheetId="114">#REF!</definedName>
    <definedName name="Print_Area_MI_2" localSheetId="115">#REF!</definedName>
    <definedName name="Print_Area_MI_2" localSheetId="116">#REF!</definedName>
    <definedName name="Print_Area_MI_2" localSheetId="117">#REF!</definedName>
    <definedName name="Print_Area_MI_2" localSheetId="118">#REF!</definedName>
    <definedName name="Print_Area_MI_2" localSheetId="119">#REF!</definedName>
    <definedName name="Print_Area_MI_2" localSheetId="120">#REF!</definedName>
    <definedName name="Print_Area_MI_2" localSheetId="99">#REF!</definedName>
    <definedName name="Print_Area_MI_2" localSheetId="109">#REF!</definedName>
    <definedName name="Print_Area_MI_2" localSheetId="209">#REF!</definedName>
    <definedName name="Print_Area_MI_2" localSheetId="107">#REF!</definedName>
    <definedName name="Print_Area_MI_2" localSheetId="133">#REF!</definedName>
    <definedName name="Print_Area_MI_2" localSheetId="132">#REF!</definedName>
    <definedName name="Print_Area_MI_2" localSheetId="134">#REF!</definedName>
    <definedName name="Print_Area_MI_2" localSheetId="135">#REF!</definedName>
    <definedName name="Print_Area_MI_2" localSheetId="131">#REF!</definedName>
    <definedName name="Print_Area_MI_2" localSheetId="142">#REF!</definedName>
    <definedName name="Print_Area_MI_2">#REF!</definedName>
    <definedName name="Print_Area_MI_28" localSheetId="112">#REF!</definedName>
    <definedName name="Print_Area_MI_28" localSheetId="121">#REF!</definedName>
    <definedName name="Print_Area_MI_28" localSheetId="122">#REF!</definedName>
    <definedName name="Print_Area_MI_28" localSheetId="123">#REF!</definedName>
    <definedName name="Print_Area_MI_28" localSheetId="124">#REF!</definedName>
    <definedName name="Print_Area_MI_28" localSheetId="125">#REF!</definedName>
    <definedName name="Print_Area_MI_28" localSheetId="126">#REF!</definedName>
    <definedName name="Print_Area_MI_28" localSheetId="113">#REF!</definedName>
    <definedName name="Print_Area_MI_28" localSheetId="114">#REF!</definedName>
    <definedName name="Print_Area_MI_28" localSheetId="115">#REF!</definedName>
    <definedName name="Print_Area_MI_28" localSheetId="116">#REF!</definedName>
    <definedName name="Print_Area_MI_28" localSheetId="117">#REF!</definedName>
    <definedName name="Print_Area_MI_28" localSheetId="118">#REF!</definedName>
    <definedName name="Print_Area_MI_28" localSheetId="119">#REF!</definedName>
    <definedName name="Print_Area_MI_28" localSheetId="120">#REF!</definedName>
    <definedName name="Print_Area_MI_28" localSheetId="99">#REF!</definedName>
    <definedName name="Print_Area_MI_28" localSheetId="109">#REF!</definedName>
    <definedName name="Print_Area_MI_28" localSheetId="209">#REF!</definedName>
    <definedName name="Print_Area_MI_28" localSheetId="107">#REF!</definedName>
    <definedName name="Print_Area_MI_28" localSheetId="133">#REF!</definedName>
    <definedName name="Print_Area_MI_28" localSheetId="132">#REF!</definedName>
    <definedName name="Print_Area_MI_28" localSheetId="134">#REF!</definedName>
    <definedName name="Print_Area_MI_28" localSheetId="135">#REF!</definedName>
    <definedName name="Print_Area_MI_28" localSheetId="131">#REF!</definedName>
    <definedName name="Print_Area_MI_28" localSheetId="142">#REF!</definedName>
    <definedName name="Print_Area_MI_28">#REF!</definedName>
    <definedName name="_xlnm.Print_Titles" localSheetId="112">'CR_SA_(1)'!$A:$B,'CR_SA_(1)'!$7:$11</definedName>
    <definedName name="_xlnm.Print_Titles" localSheetId="121">'CR_SA_(10)'!$A:$B,'CR_SA_(10)'!#REF!</definedName>
    <definedName name="_xlnm.Print_Titles" localSheetId="122">'CR_SA_(11)'!$A:$B,'CR_SA_(11)'!#REF!</definedName>
    <definedName name="_xlnm.Print_Titles" localSheetId="123">'CR_SA_(12)'!$A:$B,'CR_SA_(12)'!#REF!</definedName>
    <definedName name="_xlnm.Print_Titles" localSheetId="124">'CR_SA_(13)'!$A:$B,'CR_SA_(13)'!#REF!</definedName>
    <definedName name="_xlnm.Print_Titles" localSheetId="125">'CR_SA_(14)'!$A:$B,'CR_SA_(14)'!#REF!</definedName>
    <definedName name="_xlnm.Print_Titles" localSheetId="126">'CR_SA_(15) '!$A:$B,'CR_SA_(15) '!#REF!</definedName>
    <definedName name="_xlnm.Print_Titles" localSheetId="113">'CR_SA_(2)'!$A:$B,'CR_SA_(2)'!#REF!</definedName>
    <definedName name="_xlnm.Print_Titles" localSheetId="114">'CR_SA_(3)'!$A:$B,'CR_SA_(3)'!#REF!</definedName>
    <definedName name="_xlnm.Print_Titles" localSheetId="115">'CR_SA_(4)'!$A:$B,'CR_SA_(4)'!#REF!</definedName>
    <definedName name="_xlnm.Print_Titles" localSheetId="116">'CR_SA_(5)'!$A:$B,'CR_SA_(5)'!#REF!</definedName>
    <definedName name="_xlnm.Print_Titles" localSheetId="117">'CR_SA_(6)'!$A:$B,'CR_SA_(6)'!#REF!</definedName>
    <definedName name="_xlnm.Print_Titles" localSheetId="118">'CR_SA_(7)'!$A:$B,'CR_SA_(7)'!#REF!</definedName>
    <definedName name="_xlnm.Print_Titles" localSheetId="119">'CR_SA_(8)'!$A:$B,'CR_SA_(8)'!#REF!</definedName>
    <definedName name="_xlnm.Print_Titles" localSheetId="120">'CR_SA_(9)'!$A:$B,'CR_SA_(9)'!#REF!</definedName>
    <definedName name="_xlnm.Print_Titles" localSheetId="175">F1_TOT!$A:$C,F1_TOT!$7:$11</definedName>
    <definedName name="_xlnm.Print_Titles" localSheetId="173">'F2 '!$4:$6</definedName>
    <definedName name="_xlnm.Print_Titles" localSheetId="148">'F2 LCR TOTAL'!$13:$15</definedName>
    <definedName name="_xlnm.Print_Titles" localSheetId="185">F3_TOT!$7:$11</definedName>
    <definedName name="Print_Titles_MI" localSheetId="112">#REF!</definedName>
    <definedName name="Print_Titles_MI" localSheetId="121">#REF!</definedName>
    <definedName name="Print_Titles_MI" localSheetId="122">#REF!</definedName>
    <definedName name="Print_Titles_MI" localSheetId="123">#REF!</definedName>
    <definedName name="Print_Titles_MI" localSheetId="124">#REF!</definedName>
    <definedName name="Print_Titles_MI" localSheetId="125">#REF!</definedName>
    <definedName name="Print_Titles_MI" localSheetId="126">#REF!</definedName>
    <definedName name="Print_Titles_MI" localSheetId="113">#REF!</definedName>
    <definedName name="Print_Titles_MI" localSheetId="114">#REF!</definedName>
    <definedName name="Print_Titles_MI" localSheetId="115">#REF!</definedName>
    <definedName name="Print_Titles_MI" localSheetId="116">#REF!</definedName>
    <definedName name="Print_Titles_MI" localSheetId="117">#REF!</definedName>
    <definedName name="Print_Titles_MI" localSheetId="118">#REF!</definedName>
    <definedName name="Print_Titles_MI" localSheetId="119">#REF!</definedName>
    <definedName name="Print_Titles_MI" localSheetId="120">#REF!</definedName>
    <definedName name="Print_Titles_MI" localSheetId="99">#REF!</definedName>
    <definedName name="Print_Titles_MI" localSheetId="109">#REF!</definedName>
    <definedName name="Print_Titles_MI" localSheetId="209">#REF!</definedName>
    <definedName name="Print_Titles_MI" localSheetId="107">#REF!</definedName>
    <definedName name="Print_Titles_MI" localSheetId="133">#REF!</definedName>
    <definedName name="Print_Titles_MI" localSheetId="132">#REF!</definedName>
    <definedName name="Print_Titles_MI" localSheetId="134">#REF!</definedName>
    <definedName name="Print_Titles_MI" localSheetId="135">#REF!</definedName>
    <definedName name="Print_Titles_MI" localSheetId="131">#REF!</definedName>
    <definedName name="Print_Titles_MI" localSheetId="142">#REF!</definedName>
    <definedName name="Print_Titles_MI">#REF!</definedName>
    <definedName name="Print_Titles_MI_11" localSheetId="112">#REF!</definedName>
    <definedName name="Print_Titles_MI_11" localSheetId="121">#REF!</definedName>
    <definedName name="Print_Titles_MI_11" localSheetId="122">#REF!</definedName>
    <definedName name="Print_Titles_MI_11" localSheetId="123">#REF!</definedName>
    <definedName name="Print_Titles_MI_11" localSheetId="124">#REF!</definedName>
    <definedName name="Print_Titles_MI_11" localSheetId="125">#REF!</definedName>
    <definedName name="Print_Titles_MI_11" localSheetId="126">#REF!</definedName>
    <definedName name="Print_Titles_MI_11" localSheetId="113">#REF!</definedName>
    <definedName name="Print_Titles_MI_11" localSheetId="114">#REF!</definedName>
    <definedName name="Print_Titles_MI_11" localSheetId="115">#REF!</definedName>
    <definedName name="Print_Titles_MI_11" localSheetId="116">#REF!</definedName>
    <definedName name="Print_Titles_MI_11" localSheetId="117">#REF!</definedName>
    <definedName name="Print_Titles_MI_11" localSheetId="118">#REF!</definedName>
    <definedName name="Print_Titles_MI_11" localSheetId="119">#REF!</definedName>
    <definedName name="Print_Titles_MI_11" localSheetId="120">#REF!</definedName>
    <definedName name="Print_Titles_MI_11" localSheetId="99">#REF!</definedName>
    <definedName name="Print_Titles_MI_11" localSheetId="109">#REF!</definedName>
    <definedName name="Print_Titles_MI_11" localSheetId="209">#REF!</definedName>
    <definedName name="Print_Titles_MI_11" localSheetId="107">#REF!</definedName>
    <definedName name="Print_Titles_MI_11" localSheetId="133">#REF!</definedName>
    <definedName name="Print_Titles_MI_11" localSheetId="132">#REF!</definedName>
    <definedName name="Print_Titles_MI_11" localSheetId="134">#REF!</definedName>
    <definedName name="Print_Titles_MI_11" localSheetId="135">#REF!</definedName>
    <definedName name="Print_Titles_MI_11" localSheetId="131">#REF!</definedName>
    <definedName name="Print_Titles_MI_11" localSheetId="142">#REF!</definedName>
    <definedName name="Print_Titles_MI_11">#REF!</definedName>
    <definedName name="Print_Titles_MI_2" localSheetId="112">#REF!</definedName>
    <definedName name="Print_Titles_MI_2" localSheetId="121">#REF!</definedName>
    <definedName name="Print_Titles_MI_2" localSheetId="122">#REF!</definedName>
    <definedName name="Print_Titles_MI_2" localSheetId="123">#REF!</definedName>
    <definedName name="Print_Titles_MI_2" localSheetId="124">#REF!</definedName>
    <definedName name="Print_Titles_MI_2" localSheetId="125">#REF!</definedName>
    <definedName name="Print_Titles_MI_2" localSheetId="126">#REF!</definedName>
    <definedName name="Print_Titles_MI_2" localSheetId="113">#REF!</definedName>
    <definedName name="Print_Titles_MI_2" localSheetId="114">#REF!</definedName>
    <definedName name="Print_Titles_MI_2" localSheetId="115">#REF!</definedName>
    <definedName name="Print_Titles_MI_2" localSheetId="116">#REF!</definedName>
    <definedName name="Print_Titles_MI_2" localSheetId="117">#REF!</definedName>
    <definedName name="Print_Titles_MI_2" localSheetId="118">#REF!</definedName>
    <definedName name="Print_Titles_MI_2" localSheetId="119">#REF!</definedName>
    <definedName name="Print_Titles_MI_2" localSheetId="120">#REF!</definedName>
    <definedName name="Print_Titles_MI_2" localSheetId="99">#REF!</definedName>
    <definedName name="Print_Titles_MI_2" localSheetId="109">#REF!</definedName>
    <definedName name="Print_Titles_MI_2" localSheetId="209">#REF!</definedName>
    <definedName name="Print_Titles_MI_2" localSheetId="107">#REF!</definedName>
    <definedName name="Print_Titles_MI_2" localSheetId="133">#REF!</definedName>
    <definedName name="Print_Titles_MI_2" localSheetId="132">#REF!</definedName>
    <definedName name="Print_Titles_MI_2" localSheetId="134">#REF!</definedName>
    <definedName name="Print_Titles_MI_2" localSheetId="135">#REF!</definedName>
    <definedName name="Print_Titles_MI_2" localSheetId="131">#REF!</definedName>
    <definedName name="Print_Titles_MI_2" localSheetId="142">#REF!</definedName>
    <definedName name="Print_Titles_MI_2">#REF!</definedName>
    <definedName name="Print_Titles_MI_28" localSheetId="112">#REF!</definedName>
    <definedName name="Print_Titles_MI_28" localSheetId="121">#REF!</definedName>
    <definedName name="Print_Titles_MI_28" localSheetId="122">#REF!</definedName>
    <definedName name="Print_Titles_MI_28" localSheetId="123">#REF!</definedName>
    <definedName name="Print_Titles_MI_28" localSheetId="124">#REF!</definedName>
    <definedName name="Print_Titles_MI_28" localSheetId="125">#REF!</definedName>
    <definedName name="Print_Titles_MI_28" localSheetId="126">#REF!</definedName>
    <definedName name="Print_Titles_MI_28" localSheetId="113">#REF!</definedName>
    <definedName name="Print_Titles_MI_28" localSheetId="114">#REF!</definedName>
    <definedName name="Print_Titles_MI_28" localSheetId="115">#REF!</definedName>
    <definedName name="Print_Titles_MI_28" localSheetId="116">#REF!</definedName>
    <definedName name="Print_Titles_MI_28" localSheetId="117">#REF!</definedName>
    <definedName name="Print_Titles_MI_28" localSheetId="118">#REF!</definedName>
    <definedName name="Print_Titles_MI_28" localSheetId="119">#REF!</definedName>
    <definedName name="Print_Titles_MI_28" localSheetId="120">#REF!</definedName>
    <definedName name="Print_Titles_MI_28" localSheetId="99">#REF!</definedName>
    <definedName name="Print_Titles_MI_28" localSheetId="109">#REF!</definedName>
    <definedName name="Print_Titles_MI_28" localSheetId="209">#REF!</definedName>
    <definedName name="Print_Titles_MI_28" localSheetId="107">#REF!</definedName>
    <definedName name="Print_Titles_MI_28" localSheetId="133">#REF!</definedName>
    <definedName name="Print_Titles_MI_28" localSheetId="132">#REF!</definedName>
    <definedName name="Print_Titles_MI_28" localSheetId="134">#REF!</definedName>
    <definedName name="Print_Titles_MI_28" localSheetId="135">#REF!</definedName>
    <definedName name="Print_Titles_MI_28" localSheetId="131">#REF!</definedName>
    <definedName name="Print_Titles_MI_28" localSheetId="142">#REF!</definedName>
    <definedName name="Print_Titles_MI_28">#REF!</definedName>
    <definedName name="procesi" localSheetId="105">[19]Udhëzues!$A$72:$A$73</definedName>
    <definedName name="procesi" localSheetId="104">[19]Udhëzues!$A$72:$A$73</definedName>
    <definedName name="procesi">[19]Udhëzues!$A$72:$A$73</definedName>
    <definedName name="Procesi_ristrukturimit_nisur_nga">[23]Udhëzues!$A$72:$A$73</definedName>
    <definedName name="Prod_desc_2" localSheetId="105">'[40]Data Types'!$C$20:$C$28</definedName>
    <definedName name="Prod_desc_2" localSheetId="104">'[40]Data Types'!$C$20:$C$28</definedName>
    <definedName name="Prod_desc_2">'[41]Data Types'!$C$20:$C$28</definedName>
    <definedName name="Prod_descript">'[42]Data Types'!$C$9:$C$19</definedName>
    <definedName name="Prod_descript2" localSheetId="80">'[18]Data Types'!$C$21:$C$29</definedName>
    <definedName name="Prod_descript2">'[20]Data Types'!$C$21:$C$29</definedName>
    <definedName name="Prod_description_1" localSheetId="98">'[43]Data Types'!$C$9:$C$19</definedName>
    <definedName name="Prod_description_1" localSheetId="93">'[43]Data Types'!$C$9:$C$19</definedName>
    <definedName name="Prod_description_1" localSheetId="105">'[40]Data Types'!$C$9:$C$19</definedName>
    <definedName name="Prod_description_1" localSheetId="104">'[40]Data Types'!$C$9:$C$19</definedName>
    <definedName name="Prod_description_1">'[41]Data Types'!$C$9:$C$19</definedName>
    <definedName name="Prod_no" localSheetId="85">'[17]Data Types'!$C$213:$C$219</definedName>
    <definedName name="Prod_no" localSheetId="84">'[17]Data Types'!$C$213:$C$219</definedName>
    <definedName name="Prod_no" localSheetId="82">'[17]Data Types'!$C$213:$C$219</definedName>
    <definedName name="Prod_no" localSheetId="83">'[17]Data Types'!$C$213:$C$219</definedName>
    <definedName name="Prod_type" localSheetId="85">'[17]Data Types'!$C$102:$C$105</definedName>
    <definedName name="Prod_type" localSheetId="84">'[17]Data Types'!$C$102:$C$105</definedName>
    <definedName name="Prod_type" localSheetId="82">'[17]Data Types'!$C$102:$C$105</definedName>
    <definedName name="Prod_type" localSheetId="83">'[17]Data Types'!$C$102:$C$105</definedName>
    <definedName name="Product_no" localSheetId="85">#REF!</definedName>
    <definedName name="Product_no" localSheetId="84">#REF!</definedName>
    <definedName name="Product_no" localSheetId="82">#REF!</definedName>
    <definedName name="Product_no" localSheetId="83">#REF!</definedName>
    <definedName name="Product_no">#REF!</definedName>
    <definedName name="Produkti">#REF!</definedName>
    <definedName name="produkti_para" localSheetId="105">[19]Udhëzues!$A$59:$A$62</definedName>
    <definedName name="produkti_para" localSheetId="104">[19]Udhëzues!$A$59:$A$62</definedName>
    <definedName name="produkti_para">[19]Udhëzues!$A$59:$A$62</definedName>
    <definedName name="Regjistrimi_i_klientëve_dhe_dokumentimi" localSheetId="109">#REF!</definedName>
    <definedName name="Regjistrimi_i_klientëve_dhe_dokumentimi">#REF!</definedName>
    <definedName name="ReportDate">[21]General!$F$9</definedName>
    <definedName name="ReportedBy">[21]General!$F$11</definedName>
    <definedName name="residence" localSheetId="105">[19]Sheet1!$B$27:$B$28</definedName>
    <definedName name="residence" localSheetId="104">[19]Sheet1!$B$27:$B$28</definedName>
    <definedName name="residence">[19]Sheet1!$B$27:$B$28</definedName>
    <definedName name="Residence1" localSheetId="80">'[18]Data Types'!$C$64:$C$65</definedName>
    <definedName name="Residence1">'[20]Data Types'!$C$64:$C$65</definedName>
    <definedName name="Rest_init" localSheetId="85">'[17]Data Types'!$C$115:$C$116</definedName>
    <definedName name="Rest_init" localSheetId="84">'[17]Data Types'!$C$115:$C$116</definedName>
    <definedName name="Rest_init" localSheetId="82">'[17]Data Types'!$C$115:$C$116</definedName>
    <definedName name="Rest_init" localSheetId="83">'[17]Data Types'!$C$115:$C$116</definedName>
    <definedName name="Restruct_form">'[17]Data Types'!$C$132:$C$143</definedName>
    <definedName name="ReturnRequired" localSheetId="99">#REF!</definedName>
    <definedName name="ReturnRequired" localSheetId="109">#REF!</definedName>
    <definedName name="ReturnRequired">#REF!</definedName>
    <definedName name="Rezidenca" localSheetId="19">#REF!</definedName>
    <definedName name="Rezidenca">'[35]Data Types'!$C$102:$C$103</definedName>
    <definedName name="rfgf" localSheetId="112">'[1]Table 39_'!#REF!</definedName>
    <definedName name="rfgf" localSheetId="121">'[1]Table 39_'!#REF!</definedName>
    <definedName name="rfgf" localSheetId="122">'[1]Table 39_'!#REF!</definedName>
    <definedName name="rfgf" localSheetId="123">'[1]Table 39_'!#REF!</definedName>
    <definedName name="rfgf" localSheetId="124">'[1]Table 39_'!#REF!</definedName>
    <definedName name="rfgf" localSheetId="125">'[1]Table 39_'!#REF!</definedName>
    <definedName name="rfgf" localSheetId="126">'[1]Table 39_'!#REF!</definedName>
    <definedName name="rfgf" localSheetId="113">'[1]Table 39_'!#REF!</definedName>
    <definedName name="rfgf" localSheetId="114">'[1]Table 39_'!#REF!</definedName>
    <definedName name="rfgf" localSheetId="115">'[1]Table 39_'!#REF!</definedName>
    <definedName name="rfgf" localSheetId="116">'[1]Table 39_'!#REF!</definedName>
    <definedName name="rfgf" localSheetId="117">'[1]Table 39_'!#REF!</definedName>
    <definedName name="rfgf" localSheetId="118">'[1]Table 39_'!#REF!</definedName>
    <definedName name="rfgf" localSheetId="119">'[1]Table 39_'!#REF!</definedName>
    <definedName name="rfgf" localSheetId="120">'[1]Table 39_'!#REF!</definedName>
    <definedName name="rfgf" localSheetId="99">'[2]Table 39_'!#REF!</definedName>
    <definedName name="rfgf" localSheetId="109">'[2]Table 39_'!#REF!</definedName>
    <definedName name="rfgf" localSheetId="209">'[3]Table 39_'!#REF!</definedName>
    <definedName name="rfgf" localSheetId="107">'[2]Table 39_'!#REF!</definedName>
    <definedName name="rfgf" localSheetId="105">'[3]Table 39_'!#REF!</definedName>
    <definedName name="rfgf" localSheetId="104">'[3]Table 39_'!#REF!</definedName>
    <definedName name="rfgf" localSheetId="134">'[2]Table 39_'!#REF!</definedName>
    <definedName name="rfgf" localSheetId="142">'[2]Table 39_'!#REF!</definedName>
    <definedName name="rfgf">'[27]Table 39_'!#REF!</definedName>
    <definedName name="ROUND" localSheetId="99">#REF!</definedName>
    <definedName name="ROUND" localSheetId="109">#REF!</definedName>
    <definedName name="ROUND">#REF!</definedName>
    <definedName name="RP">'[11]Lists-Aux'!$Z:$Z</definedName>
    <definedName name="rrr">[24]Members!$D$3:E$2477</definedName>
    <definedName name="RSP">'[11]Lists-Aux'!$AA:$AA</definedName>
    <definedName name="RT">'[11]Lists-Aux'!$AB:$AB</definedName>
    <definedName name="RTT">'[11]Lists-Aux'!$AC:$AC</definedName>
    <definedName name="runs" localSheetId="99">#REF!</definedName>
    <definedName name="runs" localSheetId="109">#REF!</definedName>
    <definedName name="runs">#REF!</definedName>
    <definedName name="sbenny" localSheetId="99">#REF!</definedName>
    <definedName name="sbenny" localSheetId="109">#REF!</definedName>
    <definedName name="sbenny">#REF!</definedName>
    <definedName name="sdf">'[44]Data Types'!$C$146:$C$152</definedName>
    <definedName name="Sector" localSheetId="85">'[17]Data Types'!$C$82:$C$98</definedName>
    <definedName name="Sector" localSheetId="84">'[17]Data Types'!$C$82:$C$98</definedName>
    <definedName name="Sector" localSheetId="82">'[17]Data Types'!$C$82:$C$98</definedName>
    <definedName name="Sector" localSheetId="83">'[17]Data Types'!$C$82:$C$98</definedName>
    <definedName name="Sector_Issuer" localSheetId="80">'[18]Data Types'!$C$47:$C$61</definedName>
    <definedName name="sector_of_the_issuer" localSheetId="105">[19]Sheet1!$B$14:$B$24</definedName>
    <definedName name="sector_of_the_issuer" localSheetId="104">[19]Sheet1!$B$14:$B$24</definedName>
    <definedName name="sector_of_the_issuer">[19]Sheet1!$B$14:$B$24</definedName>
    <definedName name="Sektori" localSheetId="107">'[9]Data Types'!$C$50:$C$66</definedName>
    <definedName name="Sektori" localSheetId="105">'[10]Data Types'!$C$51:$C$67</definedName>
    <definedName name="Sektori" localSheetId="104">'[10]Data Types'!$C$51:$C$67</definedName>
    <definedName name="Sektori">#REF!</definedName>
    <definedName name="Sektori_ekonomise">[23]Udhëzues!$A$34:$A$50</definedName>
    <definedName name="Sektori_emetues" localSheetId="19">#REF!</definedName>
    <definedName name="Sektori_emetues">'[35]Data Types'!$C$75:$C$90</definedName>
    <definedName name="Sektori2" localSheetId="99">#REF!</definedName>
    <definedName name="Sektori2" localSheetId="109">#REF!</definedName>
    <definedName name="Sektori2" localSheetId="209">#REF!</definedName>
    <definedName name="Sektori2" localSheetId="107">#REF!</definedName>
    <definedName name="Sektori2">#REF!</definedName>
    <definedName name="Seleksionimi_sponsorizimi_financimi_dhe_ekspozimi" localSheetId="109">#REF!</definedName>
    <definedName name="Seleksionimi_sponsorizimi_financimi_dhe_ekspozimi">#REF!</definedName>
    <definedName name="Shërbime_si_agjent" localSheetId="109">#REF!</definedName>
    <definedName name="Shërbime_si_agjent">#REF!</definedName>
    <definedName name="Sherbimi" localSheetId="107">'[9]Data Types'!$C$131:$C$133</definedName>
    <definedName name="Sherbimi" localSheetId="105">'[10]Data Types'!$C$131:$C$133</definedName>
    <definedName name="Sherbimi" localSheetId="104">'[10]Data Types'!$C$131:$C$133</definedName>
    <definedName name="Sherbimi">#REF!</definedName>
    <definedName name="Shitësit_dhe_furnitorët" localSheetId="109">#REF!</definedName>
    <definedName name="Shitësit_dhe_furnitorët">#REF!</definedName>
    <definedName name="Shteti">#REF!</definedName>
    <definedName name="sigma" localSheetId="99">#REF!</definedName>
    <definedName name="sigma" localSheetId="109">#REF!</definedName>
    <definedName name="sigma">#REF!</definedName>
    <definedName name="Siguria_e_sistemit__mashtrim_i_jashtëm" localSheetId="109">#REF!</definedName>
    <definedName name="Siguria_e_sistemit__mashtrim_i_jashtëm">#REF!</definedName>
    <definedName name="Siguria_e_sistemit_mashtrim_i_jashtëm" localSheetId="109">#REF!</definedName>
    <definedName name="Siguria_e_sistemit_mashtrim_i_jashtëm">#REF!</definedName>
    <definedName name="Sisteme" localSheetId="109">#REF!</definedName>
    <definedName name="Sisteme">#REF!</definedName>
    <definedName name="Sisteme_IT" localSheetId="109">#REF!</definedName>
    <definedName name="Sisteme_IT">#REF!</definedName>
    <definedName name="Sistemet" localSheetId="109">#REF!</definedName>
    <definedName name="Sistemet">#REF!</definedName>
    <definedName name="Sqarime" localSheetId="85">#REF!</definedName>
    <definedName name="Sqarime" localSheetId="84">#REF!</definedName>
    <definedName name="Sqarime" localSheetId="82">#REF!</definedName>
    <definedName name="Sqarime" localSheetId="83">#REF!</definedName>
    <definedName name="Sqarime">#REF!</definedName>
    <definedName name="ST">'[11]Lists-Aux'!$AD:$AD</definedName>
    <definedName name="starttime" localSheetId="99">#REF!</definedName>
    <definedName name="starttime" localSheetId="109">#REF!</definedName>
    <definedName name="starttime">#REF!</definedName>
    <definedName name="Status" localSheetId="85">'[17]Data Types'!$C$71:$C$72</definedName>
    <definedName name="Status" localSheetId="84">'[17]Data Types'!$C$71:$C$72</definedName>
    <definedName name="Status" localSheetId="82">'[17]Data Types'!$C$71:$C$72</definedName>
    <definedName name="Status" localSheetId="83">'[17]Data Types'!$C$71:$C$72</definedName>
    <definedName name="Status">'[42]Data Types'!#REF!</definedName>
    <definedName name="Statusi" localSheetId="105">[19]Udhëzues!$A$23:$A$24</definedName>
    <definedName name="Statusi" localSheetId="104">[19]Udhëzues!$A$23:$A$24</definedName>
    <definedName name="Statusi">[19]Udhëzues!$A$23:$A$24</definedName>
    <definedName name="Statusi_ekzekutimit">[22]Udhëzues!$B$19:$B$22</definedName>
    <definedName name="Statusi_exekutimit" localSheetId="99">#REF!</definedName>
    <definedName name="Statusi_exekutimit" localSheetId="109">#REF!</definedName>
    <definedName name="Statusi_exekutimit" localSheetId="209">#REF!</definedName>
    <definedName name="Statusi_exekutimit" localSheetId="107">#REF!</definedName>
    <definedName name="Statusi_exekutimit">#REF!</definedName>
    <definedName name="Statusi_Kredise" localSheetId="105">'[10]Data Types'!$C$41:$C$43</definedName>
    <definedName name="Statusi_Kredise" localSheetId="104">'[10]Data Types'!$C$41:$C$43</definedName>
    <definedName name="Statusi_Kredise">#REF!</definedName>
    <definedName name="Statusi2" localSheetId="107">'[9]Data Types'!$C$125:$C$128</definedName>
    <definedName name="Statusi2" localSheetId="105">'[10]Data Types'!$C$125:$C$128</definedName>
    <definedName name="Statusi2" localSheetId="104">'[10]Data Types'!$C$125:$C$128</definedName>
    <definedName name="Statusi2">#REF!</definedName>
    <definedName name="stoptime" localSheetId="99">#REF!</definedName>
    <definedName name="stoptime" localSheetId="109">#REF!</definedName>
    <definedName name="stoptime">#REF!</definedName>
    <definedName name="Subjekti" localSheetId="107">'[9]Data Types'!$C$44:$C$48</definedName>
    <definedName name="Subjekti" localSheetId="105">'[10]Data Types'!$C$45:$C$49</definedName>
    <definedName name="Subjekti" localSheetId="104">'[10]Data Types'!$C$45:$C$49</definedName>
    <definedName name="Subjekti">#REF!</definedName>
    <definedName name="Subjekti_Kredimarres" localSheetId="85">#REF!</definedName>
    <definedName name="Subjekti_Kredimarres" localSheetId="84">#REF!</definedName>
    <definedName name="Subjekti_Kredimarres" localSheetId="82">#REF!</definedName>
    <definedName name="Subjekti_Kredimarres" localSheetId="83">#REF!</definedName>
    <definedName name="Subjekti_Kredimarres">#REF!</definedName>
    <definedName name="Subjekti2" localSheetId="99">#REF!</definedName>
    <definedName name="Subjekti2" localSheetId="109">#REF!</definedName>
    <definedName name="Subjekti2" localSheetId="209">#REF!</definedName>
    <definedName name="Subjekti2" localSheetId="107">#REF!</definedName>
    <definedName name="Subjekti2">#REF!</definedName>
    <definedName name="TA">'[14]Lists-Aux'!$AE:$AE</definedName>
    <definedName name="TBData" localSheetId="99">#REF!</definedName>
    <definedName name="TBData" localSheetId="109">#REF!</definedName>
    <definedName name="TBData">#REF!</definedName>
    <definedName name="TD">'[11]Lists-Aux'!$AI:$AI</definedName>
    <definedName name="TI">'[11]Lists-Aux'!$AF:$AF</definedName>
    <definedName name="TRL">#REF!</definedName>
    <definedName name="Type" localSheetId="80">'[18]Data Types'!$C$32:$C$38</definedName>
    <definedName name="Types_of_int_rate" localSheetId="105">[19]Sheet1!$H$16:$H$17</definedName>
    <definedName name="Types_of_int_rate" localSheetId="104">[19]Sheet1!$H$16:$H$17</definedName>
    <definedName name="Types_of_int_rate">[19]Sheet1!$H$16:$H$17</definedName>
    <definedName name="UE" localSheetId="107">'[9]Data Types'!$C$169:$C$173</definedName>
    <definedName name="UE" localSheetId="105">'[10]Data Types'!$C$169:$C$173</definedName>
    <definedName name="UE" localSheetId="104">'[10]Data Types'!$C$169:$C$173</definedName>
    <definedName name="UE">#REF!</definedName>
    <definedName name="UES">'[11]Lists-Aux'!$AG:$AG</definedName>
    <definedName name="Unit">[45]BalanceSheet!$K$5</definedName>
    <definedName name="Urdhri" localSheetId="99">#REF!</definedName>
    <definedName name="Urdhri" localSheetId="109">#REF!</definedName>
    <definedName name="Urdhri" localSheetId="209">#REF!</definedName>
    <definedName name="Urdhri" localSheetId="107">#REF!</definedName>
    <definedName name="Urdhri">#REF!</definedName>
    <definedName name="USD">#REF!</definedName>
    <definedName name="Valid1" localSheetId="112">#REF!</definedName>
    <definedName name="Valid1" localSheetId="121">#REF!</definedName>
    <definedName name="Valid1" localSheetId="122">#REF!</definedName>
    <definedName name="Valid1" localSheetId="123">#REF!</definedName>
    <definedName name="Valid1" localSheetId="124">#REF!</definedName>
    <definedName name="Valid1" localSheetId="125">#REF!</definedName>
    <definedName name="Valid1" localSheetId="126">#REF!</definedName>
    <definedName name="Valid1" localSheetId="113">#REF!</definedName>
    <definedName name="Valid1" localSheetId="114">#REF!</definedName>
    <definedName name="Valid1" localSheetId="115">#REF!</definedName>
    <definedName name="Valid1" localSheetId="116">#REF!</definedName>
    <definedName name="Valid1" localSheetId="117">#REF!</definedName>
    <definedName name="Valid1" localSheetId="118">#REF!</definedName>
    <definedName name="Valid1" localSheetId="119">#REF!</definedName>
    <definedName name="Valid1" localSheetId="120">#REF!</definedName>
    <definedName name="Valid1" localSheetId="99">#REF!</definedName>
    <definedName name="Valid1" localSheetId="109">#REF!</definedName>
    <definedName name="Valid1" localSheetId="209">#REF!</definedName>
    <definedName name="Valid1" localSheetId="107">#REF!</definedName>
    <definedName name="Valid1" localSheetId="139">#REF!</definedName>
    <definedName name="Valid1" localSheetId="133">#REF!</definedName>
    <definedName name="Valid1" localSheetId="132">#REF!</definedName>
    <definedName name="Valid1" localSheetId="134">#REF!</definedName>
    <definedName name="Valid1" localSheetId="135">#REF!</definedName>
    <definedName name="Valid1" localSheetId="131">#REF!</definedName>
    <definedName name="Valid1" localSheetId="142">#REF!</definedName>
    <definedName name="Valid1">#REF!</definedName>
    <definedName name="Valid2" localSheetId="112">#REF!</definedName>
    <definedName name="Valid2" localSheetId="121">#REF!</definedName>
    <definedName name="Valid2" localSheetId="122">#REF!</definedName>
    <definedName name="Valid2" localSheetId="123">#REF!</definedName>
    <definedName name="Valid2" localSheetId="124">#REF!</definedName>
    <definedName name="Valid2" localSheetId="125">#REF!</definedName>
    <definedName name="Valid2" localSheetId="126">#REF!</definedName>
    <definedName name="Valid2" localSheetId="113">#REF!</definedName>
    <definedName name="Valid2" localSheetId="114">#REF!</definedName>
    <definedName name="Valid2" localSheetId="115">#REF!</definedName>
    <definedName name="Valid2" localSheetId="116">#REF!</definedName>
    <definedName name="Valid2" localSheetId="117">#REF!</definedName>
    <definedName name="Valid2" localSheetId="118">#REF!</definedName>
    <definedName name="Valid2" localSheetId="119">#REF!</definedName>
    <definedName name="Valid2" localSheetId="120">#REF!</definedName>
    <definedName name="Valid2" localSheetId="99">#REF!</definedName>
    <definedName name="Valid2" localSheetId="109">#REF!</definedName>
    <definedName name="Valid2" localSheetId="209">#REF!</definedName>
    <definedName name="Valid2" localSheetId="107">#REF!</definedName>
    <definedName name="Valid2" localSheetId="139">#REF!</definedName>
    <definedName name="Valid2" localSheetId="133">#REF!</definedName>
    <definedName name="Valid2" localSheetId="132">#REF!</definedName>
    <definedName name="Valid2" localSheetId="134">#REF!</definedName>
    <definedName name="Valid2" localSheetId="135">#REF!</definedName>
    <definedName name="Valid2" localSheetId="131">#REF!</definedName>
    <definedName name="Valid2" localSheetId="142">#REF!</definedName>
    <definedName name="Valid2">#REF!</definedName>
    <definedName name="Valid3" localSheetId="112">#REF!</definedName>
    <definedName name="Valid3" localSheetId="121">#REF!</definedName>
    <definedName name="Valid3" localSheetId="122">#REF!</definedName>
    <definedName name="Valid3" localSheetId="123">#REF!</definedName>
    <definedName name="Valid3" localSheetId="124">#REF!</definedName>
    <definedName name="Valid3" localSheetId="125">#REF!</definedName>
    <definedName name="Valid3" localSheetId="126">#REF!</definedName>
    <definedName name="Valid3" localSheetId="113">#REF!</definedName>
    <definedName name="Valid3" localSheetId="114">#REF!</definedName>
    <definedName name="Valid3" localSheetId="115">#REF!</definedName>
    <definedName name="Valid3" localSheetId="116">#REF!</definedName>
    <definedName name="Valid3" localSheetId="117">#REF!</definedName>
    <definedName name="Valid3" localSheetId="118">#REF!</definedName>
    <definedName name="Valid3" localSheetId="119">#REF!</definedName>
    <definedName name="Valid3" localSheetId="120">#REF!</definedName>
    <definedName name="Valid3" localSheetId="99">#REF!</definedName>
    <definedName name="Valid3" localSheetId="109">#REF!</definedName>
    <definedName name="Valid3" localSheetId="209">#REF!</definedName>
    <definedName name="Valid3" localSheetId="107">#REF!</definedName>
    <definedName name="Valid3" localSheetId="139">#REF!</definedName>
    <definedName name="Valid3" localSheetId="133">#REF!</definedName>
    <definedName name="Valid3" localSheetId="132">#REF!</definedName>
    <definedName name="Valid3" localSheetId="134">#REF!</definedName>
    <definedName name="Valid3" localSheetId="135">#REF!</definedName>
    <definedName name="Valid3" localSheetId="131">#REF!</definedName>
    <definedName name="Valid3" localSheetId="142">#REF!</definedName>
    <definedName name="Valid3">#REF!</definedName>
    <definedName name="Valid4" localSheetId="112">#REF!</definedName>
    <definedName name="Valid4" localSheetId="121">#REF!</definedName>
    <definedName name="Valid4" localSheetId="122">#REF!</definedName>
    <definedName name="Valid4" localSheetId="123">#REF!</definedName>
    <definedName name="Valid4" localSheetId="124">#REF!</definedName>
    <definedName name="Valid4" localSheetId="125">#REF!</definedName>
    <definedName name="Valid4" localSheetId="126">#REF!</definedName>
    <definedName name="Valid4" localSheetId="113">#REF!</definedName>
    <definedName name="Valid4" localSheetId="114">#REF!</definedName>
    <definedName name="Valid4" localSheetId="115">#REF!</definedName>
    <definedName name="Valid4" localSheetId="116">#REF!</definedName>
    <definedName name="Valid4" localSheetId="117">#REF!</definedName>
    <definedName name="Valid4" localSheetId="118">#REF!</definedName>
    <definedName name="Valid4" localSheetId="119">#REF!</definedName>
    <definedName name="Valid4" localSheetId="120">#REF!</definedName>
    <definedName name="Valid4" localSheetId="99">#REF!</definedName>
    <definedName name="Valid4" localSheetId="109">#REF!</definedName>
    <definedName name="Valid4" localSheetId="209">#REF!</definedName>
    <definedName name="Valid4" localSheetId="107">#REF!</definedName>
    <definedName name="Valid4" localSheetId="139">#REF!</definedName>
    <definedName name="Valid4" localSheetId="133">#REF!</definedName>
    <definedName name="Valid4" localSheetId="132">#REF!</definedName>
    <definedName name="Valid4" localSheetId="134">#REF!</definedName>
    <definedName name="Valid4" localSheetId="135">#REF!</definedName>
    <definedName name="Valid4" localSheetId="131">#REF!</definedName>
    <definedName name="Valid4" localSheetId="142">#REF!</definedName>
    <definedName name="Valid4">#REF!</definedName>
    <definedName name="Valid5" localSheetId="112">#REF!</definedName>
    <definedName name="Valid5" localSheetId="121">#REF!</definedName>
    <definedName name="Valid5" localSheetId="122">#REF!</definedName>
    <definedName name="Valid5" localSheetId="123">#REF!</definedName>
    <definedName name="Valid5" localSheetId="124">#REF!</definedName>
    <definedName name="Valid5" localSheetId="125">#REF!</definedName>
    <definedName name="Valid5" localSheetId="126">#REF!</definedName>
    <definedName name="Valid5" localSheetId="113">#REF!</definedName>
    <definedName name="Valid5" localSheetId="114">#REF!</definedName>
    <definedName name="Valid5" localSheetId="115">#REF!</definedName>
    <definedName name="Valid5" localSheetId="116">#REF!</definedName>
    <definedName name="Valid5" localSheetId="117">#REF!</definedName>
    <definedName name="Valid5" localSheetId="118">#REF!</definedName>
    <definedName name="Valid5" localSheetId="119">#REF!</definedName>
    <definedName name="Valid5" localSheetId="120">#REF!</definedName>
    <definedName name="Valid5" localSheetId="99">#REF!</definedName>
    <definedName name="Valid5" localSheetId="109">#REF!</definedName>
    <definedName name="Valid5" localSheetId="209">#REF!</definedName>
    <definedName name="Valid5" localSheetId="107">#REF!</definedName>
    <definedName name="Valid5" localSheetId="139">#REF!</definedName>
    <definedName name="Valid5" localSheetId="133">#REF!</definedName>
    <definedName name="Valid5" localSheetId="132">#REF!</definedName>
    <definedName name="Valid5" localSheetId="134">#REF!</definedName>
    <definedName name="Valid5" localSheetId="135">#REF!</definedName>
    <definedName name="Valid5" localSheetId="131">#REF!</definedName>
    <definedName name="Valid5" localSheetId="142">#REF!</definedName>
    <definedName name="Valid5">#REF!</definedName>
    <definedName name="Veprime_me_thesarin" localSheetId="109">#REF!</definedName>
    <definedName name="Veprime_me_thesarin">#REF!</definedName>
    <definedName name="Veprime_të_paautorizuara" localSheetId="109">#REF!</definedName>
    <definedName name="Veprime_të_paautorizuara">#REF!</definedName>
    <definedName name="Veprimtari_bankare_e_financiare" localSheetId="109">#REF!</definedName>
    <definedName name="Veprimtari_bankare_e_financiare">#REF!</definedName>
    <definedName name="Veprimtari_bankare_me_pakicë__retail" localSheetId="109">#REF!</definedName>
    <definedName name="Veprimtari_bankare_me_pakicë__retail">#REF!</definedName>
    <definedName name="Veprimtari_bankare_me_pakicë_retail" localSheetId="109">#REF!</definedName>
    <definedName name="Veprimtari_bankare_me_pakicë_retail">#REF!</definedName>
    <definedName name="version">[32]Graph!$J$2:$J$3</definedName>
    <definedName name="Vjedhje_dhe_mashtrim__i_brendshëm" localSheetId="109">#REF!</definedName>
    <definedName name="Vjedhje_dhe_mashtrim__i_brendshëm">#REF!</definedName>
    <definedName name="Vjedhje_dhe_mashtrim__i_jashtëm" localSheetId="109">#REF!</definedName>
    <definedName name="Vjedhje_dhe_mashtrim__i_jashtëm">#REF!</definedName>
    <definedName name="Vjedhje_dhe_mashtrim_i_brendshëm" localSheetId="109">#REF!</definedName>
    <definedName name="Vjedhje_dhe_mashtrim_i_brendshëm">#REF!</definedName>
    <definedName name="Vjedhje_dhe_mashtrim_i_jashtëm" localSheetId="109">#REF!</definedName>
    <definedName name="Vjedhje_dhe_mashtrim_i_jashtëm">#REF!</definedName>
    <definedName name="vol">'[15]Monte Carlo Simulation'!$H$21</definedName>
    <definedName name="week_1">'[15]Monte Carlo Simulation'!$H$15</definedName>
    <definedName name="week_2">'[15]Monte Carlo Simulation'!$H$16</definedName>
    <definedName name="week_3">'[15]Monte Carlo Simulation'!$H$17</definedName>
    <definedName name="week_4">'[15]Monte Carlo Simulation'!$H$18</definedName>
    <definedName name="week_52">'[15]Monte Carlo Simulation'!$H$19</definedName>
    <definedName name="wewew" localSheetId="99">#REF!</definedName>
    <definedName name="wewew" localSheetId="109">#REF!</definedName>
    <definedName name="wewew" localSheetId="209">#REF!</definedName>
    <definedName name="wewew" localSheetId="107">#REF!</definedName>
    <definedName name="wewew" localSheetId="134">#REF!</definedName>
    <definedName name="wewew" localSheetId="142">#REF!</definedName>
    <definedName name="wewew">#REF!</definedName>
    <definedName name="XBRL" localSheetId="142">[12]Lists!$A$17:$A$19</definedName>
    <definedName name="XBRL">[13]Lists!$A$17:$A$19</definedName>
    <definedName name="XX">[11]Dimensions!$B$2:$B$78</definedName>
    <definedName name="YesNo">[8]Parameters!$C$90:$C$91</definedName>
    <definedName name="YesNoBasel2" localSheetId="173">[8]Parameters!#REF!</definedName>
    <definedName name="YesNoBasel2" localSheetId="174">[8]Parameters!#REF!</definedName>
    <definedName name="YesNoBasel2">[8]Parameters!#REF!</definedName>
    <definedName name="YesNoNA" localSheetId="173">#REF!</definedName>
    <definedName name="YesNoNA" localSheetId="174">#REF!</definedName>
    <definedName name="YesNoNA">#REF!</definedName>
    <definedName name="Z_C9B0ABFC_3EEE_4FC4_8E02_796954F47727_.wvu.Cols" localSheetId="14" hidden="1">'F8.1'!$AI:$AR</definedName>
    <definedName name="Z_C9B0ABFC_3EEE_4FC4_8E02_796954F47727_.wvu.Cols" localSheetId="16" hidden="1">'F8.3'!$U:$BO</definedName>
    <definedName name="Z_C9B0ABFC_3EEE_4FC4_8E02_796954F47727_.wvu.Cols" localSheetId="17" hidden="1">'F8.4'!$W:$AJ</definedName>
    <definedName name="Z_C9B0ABFC_3EEE_4FC4_8E02_796954F47727_.wvu.FilterData" localSheetId="14" hidden="1">'F8.1'!$A$7:$AE$17</definedName>
    <definedName name="Z_C9B0ABFC_3EEE_4FC4_8E02_796954F47727_.wvu.PrintArea" localSheetId="10" hidden="1">'F35'!$A$1:$AC$220</definedName>
    <definedName name="Z_C9B0ABFC_3EEE_4FC4_8E02_796954F47727_.wvu.PrintArea" localSheetId="14" hidden="1">'F8.1'!$A$5:$AA$17</definedName>
    <definedName name="Z_C9B0ABFC_3EEE_4FC4_8E02_796954F47727_.wvu.PrintArea" localSheetId="15" hidden="1">'F8.2'!$A$1:$V$15</definedName>
    <definedName name="Z_C9B0ABFC_3EEE_4FC4_8E02_796954F47727_.wvu.PrintArea" localSheetId="16" hidden="1">'F8.3'!$A$4:$R$10</definedName>
    <definedName name="Z_C9B0ABFC_3EEE_4FC4_8E02_796954F47727_.wvu.PrintArea" localSheetId="17" hidden="1">'F8.4'!$A$4:$R$6</definedName>
    <definedName name="zxasdafsds" localSheetId="112">#REF!</definedName>
    <definedName name="zxasdafsds" localSheetId="121">#REF!</definedName>
    <definedName name="zxasdafsds" localSheetId="122">#REF!</definedName>
    <definedName name="zxasdafsds" localSheetId="123">#REF!</definedName>
    <definedName name="zxasdafsds" localSheetId="124">#REF!</definedName>
    <definedName name="zxasdafsds" localSheetId="125">#REF!</definedName>
    <definedName name="zxasdafsds" localSheetId="126">#REF!</definedName>
    <definedName name="zxasdafsds" localSheetId="113">#REF!</definedName>
    <definedName name="zxasdafsds" localSheetId="114">#REF!</definedName>
    <definedName name="zxasdafsds" localSheetId="115">#REF!</definedName>
    <definedName name="zxasdafsds" localSheetId="116">#REF!</definedName>
    <definedName name="zxasdafsds" localSheetId="117">#REF!</definedName>
    <definedName name="zxasdafsds" localSheetId="118">#REF!</definedName>
    <definedName name="zxasdafsds" localSheetId="119">#REF!</definedName>
    <definedName name="zxasdafsds" localSheetId="120">#REF!</definedName>
    <definedName name="zxasdafsds" localSheetId="99">#REF!</definedName>
    <definedName name="zxasdafsds" localSheetId="109">#REF!</definedName>
    <definedName name="zxasdafsds" localSheetId="209">#REF!</definedName>
    <definedName name="zxasdafsds" localSheetId="107">#REF!</definedName>
    <definedName name="zxasdafsds" localSheetId="133">#REF!</definedName>
    <definedName name="zxasdafsds" localSheetId="132">#REF!</definedName>
    <definedName name="zxasdafsds" localSheetId="134">#REF!</definedName>
    <definedName name="zxasdafsds" localSheetId="135">#REF!</definedName>
    <definedName name="zxasdafsds" localSheetId="131">#REF!</definedName>
    <definedName name="zxasdafsds" localSheetId="142">#REF!</definedName>
    <definedName name="zxasdafsds">#REF!</definedName>
  </definedNames>
  <calcPr calcId="152511"/>
  <customWorkbookViews>
    <customWorkbookView name="  - Personal View" guid="{C9B0ABFC-3EEE-4FC4-8E02-796954F47727}" mergeInterval="0" personalView="1" maximized="1" windowWidth="1276" windowHeight="761" tabRatio="931" activeSheetId="4"/>
  </customWorkbookViews>
</workbook>
</file>

<file path=xl/calcChain.xml><?xml version="1.0" encoding="utf-8"?>
<calcChain xmlns="http://schemas.openxmlformats.org/spreadsheetml/2006/main">
  <c r="G9" i="272" l="1"/>
  <c r="J23" i="269" l="1"/>
  <c r="L23" i="269" s="1"/>
  <c r="I23" i="269"/>
  <c r="E23" i="269"/>
  <c r="I22" i="269"/>
  <c r="E22" i="269"/>
  <c r="J21" i="269"/>
  <c r="L21" i="269" s="1"/>
  <c r="I21" i="269"/>
  <c r="E21" i="269"/>
  <c r="I20" i="269"/>
  <c r="E20" i="269"/>
  <c r="J19" i="269"/>
  <c r="L19" i="269" s="1"/>
  <c r="I19" i="269"/>
  <c r="E19" i="269"/>
  <c r="I18" i="269"/>
  <c r="E18" i="269"/>
  <c r="J17" i="269"/>
  <c r="L17" i="269" s="1"/>
  <c r="I17" i="269"/>
  <c r="I16" i="269"/>
  <c r="I15" i="269"/>
  <c r="J22" i="269" s="1"/>
  <c r="L22" i="269" s="1"/>
  <c r="H15" i="269"/>
  <c r="G15" i="269"/>
  <c r="F15" i="269"/>
  <c r="B7" i="269"/>
  <c r="I24" i="268"/>
  <c r="E24" i="268"/>
  <c r="I23" i="268"/>
  <c r="E23" i="268"/>
  <c r="I22" i="268"/>
  <c r="E22" i="268"/>
  <c r="I21" i="268"/>
  <c r="E21" i="268"/>
  <c r="I20" i="268"/>
  <c r="E20" i="268"/>
  <c r="I19" i="268"/>
  <c r="E19" i="268"/>
  <c r="I18" i="268"/>
  <c r="E18" i="268"/>
  <c r="I17" i="268"/>
  <c r="E17" i="268"/>
  <c r="I16" i="268"/>
  <c r="J24" i="268" s="1"/>
  <c r="L24" i="268" s="1"/>
  <c r="H16" i="268"/>
  <c r="G16" i="268"/>
  <c r="F16" i="268"/>
  <c r="E16" i="268"/>
  <c r="D16" i="268"/>
  <c r="C16" i="268"/>
  <c r="B16" i="268"/>
  <c r="B10" i="268"/>
  <c r="D16" i="269" s="1"/>
  <c r="D15" i="269" s="1"/>
  <c r="B9" i="268"/>
  <c r="E7" i="268"/>
  <c r="B7" i="268"/>
  <c r="B8" i="268" s="1"/>
  <c r="E12" i="267"/>
  <c r="D12" i="267"/>
  <c r="E10" i="267"/>
  <c r="D10" i="267"/>
  <c r="C10" i="267"/>
  <c r="C32" i="266"/>
  <c r="C13" i="266"/>
  <c r="C12" i="266"/>
  <c r="C11" i="266"/>
  <c r="C10" i="266"/>
  <c r="C16" i="266" l="1"/>
  <c r="C17" i="266" s="1"/>
  <c r="D14" i="267" s="1"/>
  <c r="C18" i="266"/>
  <c r="C19" i="266" s="1"/>
  <c r="E14" i="267" s="1"/>
  <c r="C15" i="266"/>
  <c r="C18" i="267" s="1"/>
  <c r="F18" i="267" s="1"/>
  <c r="C27" i="266" s="1"/>
  <c r="C33" i="266" s="1"/>
  <c r="C16" i="269"/>
  <c r="C15" i="269" s="1"/>
  <c r="B16" i="269"/>
  <c r="J17" i="268"/>
  <c r="J19" i="268"/>
  <c r="L19" i="268" s="1"/>
  <c r="J21" i="268"/>
  <c r="L21" i="268" s="1"/>
  <c r="J23" i="268"/>
  <c r="L23" i="268" s="1"/>
  <c r="J16" i="269"/>
  <c r="J18" i="269"/>
  <c r="L18" i="269" s="1"/>
  <c r="J20" i="269"/>
  <c r="L20" i="269" s="1"/>
  <c r="D17" i="269"/>
  <c r="E17" i="269" s="1"/>
  <c r="J18" i="268"/>
  <c r="L18" i="268" s="1"/>
  <c r="J20" i="268"/>
  <c r="L20" i="268" s="1"/>
  <c r="J22" i="268"/>
  <c r="L22" i="268" s="1"/>
  <c r="D16" i="267" l="1"/>
  <c r="D18" i="267" s="1"/>
  <c r="E16" i="267"/>
  <c r="E18" i="267" s="1"/>
  <c r="J16" i="268"/>
  <c r="L17" i="268"/>
  <c r="L16" i="268" s="1"/>
  <c r="E8" i="268" s="1"/>
  <c r="E9" i="268" s="1"/>
  <c r="E16" i="269"/>
  <c r="B15" i="269"/>
  <c r="E15" i="269" s="1"/>
  <c r="L16" i="269"/>
  <c r="L15" i="269" s="1"/>
  <c r="B8" i="269" s="1"/>
  <c r="B9" i="269" s="1"/>
  <c r="J15" i="269"/>
  <c r="F18" i="264" l="1"/>
  <c r="E18" i="264"/>
  <c r="F17" i="264"/>
  <c r="E17" i="264"/>
  <c r="F16" i="264"/>
  <c r="E16" i="264"/>
  <c r="F15" i="264"/>
  <c r="E15" i="264"/>
  <c r="F14" i="264"/>
  <c r="E14" i="264"/>
  <c r="F13" i="264"/>
  <c r="E13" i="264"/>
  <c r="F12" i="264"/>
  <c r="E12" i="264"/>
  <c r="K39" i="263"/>
  <c r="J39" i="263"/>
  <c r="I39" i="263"/>
  <c r="H39" i="263"/>
  <c r="G39" i="263"/>
  <c r="F39" i="263"/>
  <c r="E39" i="263"/>
  <c r="D39" i="263"/>
  <c r="C39" i="263"/>
  <c r="K36" i="263"/>
  <c r="J36" i="263"/>
  <c r="I36" i="263"/>
  <c r="H36" i="263"/>
  <c r="G36" i="263"/>
  <c r="F36" i="263"/>
  <c r="E36" i="263"/>
  <c r="D36" i="263"/>
  <c r="C36" i="263"/>
  <c r="K33" i="263"/>
  <c r="J33" i="263"/>
  <c r="I33" i="263"/>
  <c r="H33" i="263"/>
  <c r="G33" i="263"/>
  <c r="F33" i="263"/>
  <c r="E33" i="263"/>
  <c r="D33" i="263"/>
  <c r="C33" i="263"/>
  <c r="K30" i="263"/>
  <c r="J30" i="263"/>
  <c r="I30" i="263"/>
  <c r="H30" i="263"/>
  <c r="G30" i="263"/>
  <c r="F30" i="263"/>
  <c r="E30" i="263"/>
  <c r="D30" i="263"/>
  <c r="C30" i="263"/>
  <c r="K29" i="263"/>
  <c r="J29" i="263"/>
  <c r="I29" i="263"/>
  <c r="H29" i="263"/>
  <c r="G29" i="263"/>
  <c r="F29" i="263"/>
  <c r="E29" i="263"/>
  <c r="D29" i="263"/>
  <c r="C29" i="263"/>
  <c r="K25" i="263"/>
  <c r="J25" i="263"/>
  <c r="I25" i="263"/>
  <c r="H25" i="263"/>
  <c r="G25" i="263"/>
  <c r="F25" i="263"/>
  <c r="E25" i="263"/>
  <c r="D25" i="263"/>
  <c r="C25" i="263"/>
  <c r="K22" i="263"/>
  <c r="J22" i="263"/>
  <c r="I22" i="263"/>
  <c r="H22" i="263"/>
  <c r="G22" i="263"/>
  <c r="F22" i="263"/>
  <c r="E22" i="263"/>
  <c r="D22" i="263"/>
  <c r="C22" i="263"/>
  <c r="K19" i="263"/>
  <c r="J19" i="263"/>
  <c r="I19" i="263"/>
  <c r="H19" i="263"/>
  <c r="G19" i="263"/>
  <c r="F19" i="263"/>
  <c r="E19" i="263"/>
  <c r="D19" i="263"/>
  <c r="C19" i="263"/>
  <c r="K16" i="263"/>
  <c r="J16" i="263"/>
  <c r="I16" i="263"/>
  <c r="H16" i="263"/>
  <c r="G16" i="263"/>
  <c r="F16" i="263"/>
  <c r="E16" i="263"/>
  <c r="D16" i="263"/>
  <c r="C16" i="263"/>
  <c r="K13" i="263"/>
  <c r="J13" i="263"/>
  <c r="I13" i="263"/>
  <c r="H13" i="263"/>
  <c r="G13" i="263"/>
  <c r="F13" i="263"/>
  <c r="E13" i="263"/>
  <c r="D13" i="263"/>
  <c r="C13" i="263"/>
  <c r="K10" i="263"/>
  <c r="J10" i="263"/>
  <c r="I10" i="263"/>
  <c r="H10" i="263"/>
  <c r="G10" i="263"/>
  <c r="F10" i="263"/>
  <c r="E10" i="263"/>
  <c r="D10" i="263"/>
  <c r="C10" i="263"/>
  <c r="K9" i="263"/>
  <c r="J9" i="263"/>
  <c r="I9" i="263"/>
  <c r="H9" i="263"/>
  <c r="G9" i="263"/>
  <c r="F9" i="263"/>
  <c r="E9" i="263"/>
  <c r="D9" i="263"/>
  <c r="C9" i="263"/>
  <c r="E27" i="262"/>
  <c r="E26" i="262"/>
  <c r="E25" i="262"/>
  <c r="E24" i="262"/>
  <c r="E23" i="262"/>
  <c r="D23" i="262"/>
  <c r="C23" i="262"/>
  <c r="E20" i="262"/>
  <c r="E19" i="262"/>
  <c r="E18" i="262"/>
  <c r="E17" i="262"/>
  <c r="E16" i="262"/>
  <c r="E15" i="262"/>
  <c r="D15" i="262"/>
  <c r="C15" i="262"/>
  <c r="E14" i="262"/>
  <c r="E13" i="262"/>
  <c r="E12" i="262"/>
  <c r="E11" i="262"/>
  <c r="E31" i="261"/>
  <c r="E30" i="261"/>
  <c r="E29" i="261"/>
  <c r="D29" i="261"/>
  <c r="C29" i="261"/>
  <c r="E28" i="261"/>
  <c r="E27" i="261"/>
  <c r="E26" i="261"/>
  <c r="D26" i="261"/>
  <c r="C26" i="261"/>
  <c r="E25" i="261"/>
  <c r="E24" i="261"/>
  <c r="E23" i="261"/>
  <c r="D23" i="261"/>
  <c r="C23" i="261"/>
  <c r="E22" i="261"/>
  <c r="E21" i="261"/>
  <c r="E20" i="261"/>
  <c r="D20" i="261"/>
  <c r="C20" i="261"/>
  <c r="E19" i="261"/>
  <c r="E18" i="261"/>
  <c r="E17" i="261"/>
  <c r="D17" i="261"/>
  <c r="C17" i="261"/>
  <c r="E16" i="261"/>
  <c r="E15" i="261"/>
  <c r="E14" i="261"/>
  <c r="D14" i="261"/>
  <c r="C14" i="261"/>
  <c r="E13" i="261"/>
  <c r="E12" i="261"/>
  <c r="E11" i="261"/>
  <c r="E10" i="261" s="1"/>
  <c r="D11" i="261"/>
  <c r="C11" i="261"/>
  <c r="D10" i="261"/>
  <c r="C10" i="261"/>
  <c r="D121" i="260"/>
  <c r="E33" i="260"/>
  <c r="E32" i="260"/>
  <c r="E31" i="260"/>
  <c r="E30" i="260"/>
  <c r="E29" i="260"/>
  <c r="E28" i="260"/>
  <c r="E27" i="260"/>
  <c r="E26" i="260"/>
  <c r="D26" i="260"/>
  <c r="C26" i="260"/>
  <c r="E25" i="260"/>
  <c r="E24" i="260"/>
  <c r="E23" i="260"/>
  <c r="E22" i="260"/>
  <c r="E17" i="260" s="1"/>
  <c r="D22" i="260"/>
  <c r="C22" i="260"/>
  <c r="E21" i="260"/>
  <c r="E20" i="260"/>
  <c r="E19" i="260"/>
  <c r="E18" i="260"/>
  <c r="D18" i="260"/>
  <c r="C18" i="260"/>
  <c r="D17" i="260"/>
  <c r="C17" i="260"/>
  <c r="E16" i="260"/>
  <c r="E15" i="260"/>
  <c r="E14" i="260"/>
  <c r="E13" i="260"/>
  <c r="D13" i="260"/>
  <c r="C13" i="260"/>
  <c r="E12" i="260"/>
  <c r="E11" i="260"/>
  <c r="F54" i="259" l="1"/>
  <c r="D54" i="259"/>
  <c r="F53" i="259"/>
  <c r="D53" i="259"/>
  <c r="F52" i="259"/>
  <c r="D52" i="259"/>
  <c r="F51" i="259"/>
  <c r="D51" i="259"/>
  <c r="F50" i="259"/>
  <c r="D50" i="259"/>
  <c r="F49" i="259"/>
  <c r="D49" i="259"/>
  <c r="F48" i="259"/>
  <c r="D48" i="259"/>
  <c r="F47" i="259"/>
  <c r="D47" i="259"/>
  <c r="D46" i="259"/>
  <c r="D45" i="259"/>
  <c r="E44" i="259"/>
  <c r="D44" i="259"/>
  <c r="E43" i="259"/>
  <c r="D43" i="259"/>
  <c r="D42" i="259"/>
  <c r="E41" i="259"/>
  <c r="D41" i="259"/>
  <c r="D40" i="259"/>
  <c r="E39" i="259"/>
  <c r="D39" i="259"/>
  <c r="D38" i="259"/>
  <c r="D37" i="259"/>
  <c r="D36" i="259"/>
  <c r="D28" i="259"/>
  <c r="F27" i="259"/>
  <c r="D27" i="259"/>
  <c r="D26" i="259"/>
  <c r="F25" i="259"/>
  <c r="D25" i="259"/>
  <c r="F24" i="259"/>
  <c r="D24" i="259"/>
  <c r="D23" i="259"/>
  <c r="F22" i="259"/>
  <c r="D22" i="259"/>
  <c r="F21" i="259"/>
  <c r="D21" i="259"/>
  <c r="D20" i="259"/>
  <c r="E19" i="259"/>
  <c r="D19" i="259"/>
  <c r="E18" i="259"/>
  <c r="D18" i="259"/>
  <c r="E17" i="259"/>
  <c r="D17" i="259"/>
  <c r="D16" i="259"/>
  <c r="E15" i="259"/>
  <c r="D15" i="259"/>
  <c r="D14" i="259"/>
  <c r="D13" i="259"/>
  <c r="D12" i="259"/>
  <c r="D11" i="259"/>
  <c r="D10" i="259"/>
  <c r="F54" i="258"/>
  <c r="D54" i="258"/>
  <c r="F53" i="258"/>
  <c r="D53" i="258"/>
  <c r="F52" i="258"/>
  <c r="D52" i="258"/>
  <c r="F51" i="258"/>
  <c r="D51" i="258"/>
  <c r="F50" i="258"/>
  <c r="D50" i="258"/>
  <c r="F49" i="258"/>
  <c r="D49" i="258"/>
  <c r="F48" i="258"/>
  <c r="D48" i="258"/>
  <c r="F47" i="258"/>
  <c r="D47" i="258"/>
  <c r="F46" i="258"/>
  <c r="G55" i="258" s="1"/>
  <c r="D46" i="258"/>
  <c r="D45" i="258"/>
  <c r="E44" i="258"/>
  <c r="D44" i="258"/>
  <c r="E43" i="258"/>
  <c r="D43" i="258"/>
  <c r="E42" i="258"/>
  <c r="D42" i="258"/>
  <c r="E41" i="258"/>
  <c r="D41" i="258"/>
  <c r="D40" i="258"/>
  <c r="D39" i="258"/>
  <c r="E38" i="258"/>
  <c r="D38" i="258"/>
  <c r="D37" i="258"/>
  <c r="D36" i="258"/>
  <c r="F28" i="258"/>
  <c r="D28" i="258"/>
  <c r="F27" i="258"/>
  <c r="D27" i="258"/>
  <c r="D26" i="258"/>
  <c r="F25" i="258"/>
  <c r="D25" i="258"/>
  <c r="F24" i="258"/>
  <c r="D24" i="258"/>
  <c r="D23" i="258"/>
  <c r="D22" i="258"/>
  <c r="F21" i="258"/>
  <c r="D21" i="258"/>
  <c r="D20" i="258"/>
  <c r="E19" i="258"/>
  <c r="D19" i="258"/>
  <c r="D18" i="258"/>
  <c r="E17" i="258"/>
  <c r="D17" i="258"/>
  <c r="E16" i="258"/>
  <c r="D16" i="258"/>
  <c r="E15" i="258"/>
  <c r="D15" i="258"/>
  <c r="D14" i="258"/>
  <c r="D13" i="258"/>
  <c r="D12" i="258"/>
  <c r="D11" i="258"/>
  <c r="D10" i="258"/>
  <c r="F54" i="257"/>
  <c r="D54" i="257"/>
  <c r="F53" i="257"/>
  <c r="D53" i="257"/>
  <c r="F52" i="257"/>
  <c r="D52" i="257"/>
  <c r="F51" i="257"/>
  <c r="D51" i="257"/>
  <c r="F50" i="257"/>
  <c r="D50" i="257"/>
  <c r="F49" i="257"/>
  <c r="D49" i="257"/>
  <c r="F48" i="257"/>
  <c r="D48" i="257"/>
  <c r="F47" i="257"/>
  <c r="D47" i="257"/>
  <c r="F46" i="257"/>
  <c r="D46" i="257"/>
  <c r="D45" i="257"/>
  <c r="E44" i="257"/>
  <c r="D44" i="257"/>
  <c r="E43" i="257"/>
  <c r="D43" i="257"/>
  <c r="D42" i="257"/>
  <c r="E41" i="257"/>
  <c r="D41" i="257"/>
  <c r="D40" i="257"/>
  <c r="D39" i="257"/>
  <c r="D38" i="257"/>
  <c r="E37" i="257"/>
  <c r="D37" i="257"/>
  <c r="D36" i="257"/>
  <c r="D28" i="257"/>
  <c r="F27" i="257"/>
  <c r="D27" i="257"/>
  <c r="D26" i="257"/>
  <c r="F25" i="257"/>
  <c r="D25" i="257"/>
  <c r="F24" i="257"/>
  <c r="D24" i="257"/>
  <c r="F23" i="257"/>
  <c r="D23" i="257"/>
  <c r="D22" i="257"/>
  <c r="F21" i="257"/>
  <c r="D21" i="257"/>
  <c r="D20" i="257"/>
  <c r="E19" i="257"/>
  <c r="D19" i="257"/>
  <c r="D18" i="257"/>
  <c r="E17" i="257"/>
  <c r="D17" i="257"/>
  <c r="E16" i="257"/>
  <c r="D16" i="257"/>
  <c r="E15" i="257"/>
  <c r="D15" i="257"/>
  <c r="D14" i="257"/>
  <c r="D13" i="257"/>
  <c r="D12" i="257"/>
  <c r="D11" i="257"/>
  <c r="D10" i="257"/>
  <c r="F54" i="256"/>
  <c r="D54" i="256"/>
  <c r="F53" i="256"/>
  <c r="D53" i="256"/>
  <c r="F52" i="256"/>
  <c r="D52" i="256"/>
  <c r="F51" i="256"/>
  <c r="D51" i="256"/>
  <c r="F50" i="256"/>
  <c r="D50" i="256"/>
  <c r="F49" i="256"/>
  <c r="D49" i="256"/>
  <c r="D48" i="256"/>
  <c r="F47" i="256"/>
  <c r="D47" i="256"/>
  <c r="D46" i="256"/>
  <c r="E45" i="256"/>
  <c r="D45" i="256"/>
  <c r="E44" i="256"/>
  <c r="D44" i="256"/>
  <c r="E43" i="256"/>
  <c r="D43" i="256"/>
  <c r="D42" i="256"/>
  <c r="E41" i="256"/>
  <c r="D41" i="256"/>
  <c r="D40" i="256"/>
  <c r="D39" i="256"/>
  <c r="D38" i="256"/>
  <c r="D37" i="256"/>
  <c r="D36" i="256"/>
  <c r="D28" i="256"/>
  <c r="F27" i="256"/>
  <c r="D27" i="256"/>
  <c r="F26" i="256"/>
  <c r="D26" i="256"/>
  <c r="F25" i="256"/>
  <c r="D25" i="256"/>
  <c r="F24" i="256"/>
  <c r="D24" i="256"/>
  <c r="F23" i="256"/>
  <c r="D23" i="256"/>
  <c r="F22" i="256"/>
  <c r="D22" i="256"/>
  <c r="F21" i="256"/>
  <c r="D21" i="256"/>
  <c r="D20" i="256"/>
  <c r="E19" i="256"/>
  <c r="D19" i="256"/>
  <c r="D18" i="256"/>
  <c r="E17" i="256"/>
  <c r="D17" i="256"/>
  <c r="E16" i="256"/>
  <c r="D16" i="256"/>
  <c r="E15" i="256"/>
  <c r="D15" i="256"/>
  <c r="D14" i="256"/>
  <c r="D13" i="256"/>
  <c r="D12" i="256"/>
  <c r="D11" i="256"/>
  <c r="D10" i="256"/>
  <c r="F54" i="255"/>
  <c r="D54" i="255"/>
  <c r="F53" i="255"/>
  <c r="D53" i="255"/>
  <c r="F52" i="255"/>
  <c r="D52" i="255"/>
  <c r="F51" i="255"/>
  <c r="D51" i="255"/>
  <c r="F50" i="255"/>
  <c r="D50" i="255"/>
  <c r="F49" i="255"/>
  <c r="D49" i="255"/>
  <c r="D48" i="255"/>
  <c r="F47" i="255"/>
  <c r="D47" i="255"/>
  <c r="D46" i="255"/>
  <c r="D45" i="255"/>
  <c r="E44" i="255"/>
  <c r="D44" i="255"/>
  <c r="E43" i="255"/>
  <c r="D43" i="255"/>
  <c r="D42" i="255"/>
  <c r="E41" i="255"/>
  <c r="D41" i="255"/>
  <c r="D40" i="255"/>
  <c r="D39" i="255"/>
  <c r="D38" i="255"/>
  <c r="E37" i="255"/>
  <c r="D37" i="255"/>
  <c r="D36" i="255"/>
  <c r="D28" i="255"/>
  <c r="F27" i="255"/>
  <c r="D27" i="255"/>
  <c r="F26" i="255"/>
  <c r="D26" i="255"/>
  <c r="F25" i="255"/>
  <c r="D25" i="255"/>
  <c r="F24" i="255"/>
  <c r="D24" i="255"/>
  <c r="D23" i="255"/>
  <c r="F22" i="255"/>
  <c r="D22" i="255"/>
  <c r="F21" i="255"/>
  <c r="D21" i="255"/>
  <c r="D20" i="255"/>
  <c r="E19" i="255"/>
  <c r="D19" i="255"/>
  <c r="E18" i="255"/>
  <c r="D18" i="255"/>
  <c r="E17" i="255"/>
  <c r="D17" i="255"/>
  <c r="D16" i="255"/>
  <c r="E15" i="255"/>
  <c r="D15" i="255"/>
  <c r="D14" i="255"/>
  <c r="D13" i="255"/>
  <c r="D12" i="255"/>
  <c r="D11" i="255"/>
  <c r="D10" i="255"/>
  <c r="J21" i="254"/>
  <c r="J20" i="254"/>
  <c r="J19" i="254"/>
  <c r="J18" i="254"/>
  <c r="J17" i="254"/>
  <c r="J16" i="254"/>
  <c r="J15" i="254"/>
  <c r="J14" i="254"/>
  <c r="J13" i="254"/>
  <c r="J12" i="254"/>
  <c r="J11" i="254"/>
  <c r="F46" i="259" s="1"/>
  <c r="J21" i="253"/>
  <c r="J20" i="253"/>
  <c r="J19" i="253"/>
  <c r="J18" i="253"/>
  <c r="J17" i="253"/>
  <c r="J16" i="253"/>
  <c r="J15" i="253"/>
  <c r="J14" i="253"/>
  <c r="J13" i="253"/>
  <c r="J12" i="253"/>
  <c r="J11" i="253"/>
  <c r="J21" i="252"/>
  <c r="J20" i="252"/>
  <c r="J19" i="252"/>
  <c r="J18" i="252"/>
  <c r="J17" i="252"/>
  <c r="J16" i="252"/>
  <c r="J15" i="252"/>
  <c r="J14" i="252"/>
  <c r="J13" i="252"/>
  <c r="J12" i="252"/>
  <c r="J11" i="252"/>
  <c r="J21" i="251"/>
  <c r="J20" i="251"/>
  <c r="J19" i="251"/>
  <c r="J18" i="251"/>
  <c r="J17" i="251"/>
  <c r="J16" i="251"/>
  <c r="J15" i="251"/>
  <c r="J14" i="251"/>
  <c r="J13" i="251"/>
  <c r="J11" i="251" s="1"/>
  <c r="F46" i="256" s="1"/>
  <c r="J12" i="251"/>
  <c r="J21" i="250"/>
  <c r="J20" i="250"/>
  <c r="J19" i="250"/>
  <c r="J18" i="250"/>
  <c r="J17" i="250"/>
  <c r="J16" i="250"/>
  <c r="J15" i="250"/>
  <c r="J14" i="250"/>
  <c r="J13" i="250"/>
  <c r="F48" i="255" s="1"/>
  <c r="J12" i="250"/>
  <c r="J11" i="250"/>
  <c r="F46" i="255" s="1"/>
  <c r="M58" i="249"/>
  <c r="M57" i="249"/>
  <c r="M56" i="249"/>
  <c r="M55" i="249"/>
  <c r="M54" i="249"/>
  <c r="E45" i="259" s="1"/>
  <c r="M53" i="249"/>
  <c r="M52" i="249"/>
  <c r="M51" i="249"/>
  <c r="M50" i="249"/>
  <c r="M49" i="249"/>
  <c r="M48" i="249"/>
  <c r="E42" i="259" s="1"/>
  <c r="M47" i="249"/>
  <c r="M46" i="249"/>
  <c r="M45" i="249"/>
  <c r="M44" i="249"/>
  <c r="M43" i="249"/>
  <c r="M42" i="249"/>
  <c r="M41" i="249"/>
  <c r="M40" i="249"/>
  <c r="M39" i="249" s="1"/>
  <c r="E40" i="259" s="1"/>
  <c r="M38" i="249"/>
  <c r="M37" i="249"/>
  <c r="M36" i="249"/>
  <c r="M35" i="249"/>
  <c r="M34" i="249"/>
  <c r="M33" i="249"/>
  <c r="M32" i="249"/>
  <c r="M31" i="249"/>
  <c r="M30" i="249"/>
  <c r="M29" i="249"/>
  <c r="M28" i="249"/>
  <c r="M27" i="249"/>
  <c r="M26" i="249"/>
  <c r="M25" i="249"/>
  <c r="M24" i="249"/>
  <c r="M23" i="249"/>
  <c r="M22" i="249"/>
  <c r="M21" i="249"/>
  <c r="M20" i="249"/>
  <c r="M19" i="249"/>
  <c r="M18" i="249"/>
  <c r="M17" i="249"/>
  <c r="M16" i="249"/>
  <c r="E38" i="259" s="1"/>
  <c r="M15" i="249"/>
  <c r="M14" i="249"/>
  <c r="M13" i="249"/>
  <c r="E37" i="259" s="1"/>
  <c r="M58" i="248"/>
  <c r="M57" i="248"/>
  <c r="M56" i="248"/>
  <c r="M55" i="248"/>
  <c r="M54" i="248"/>
  <c r="E45" i="258" s="1"/>
  <c r="M53" i="248"/>
  <c r="M52" i="248"/>
  <c r="M51" i="248"/>
  <c r="M50" i="248"/>
  <c r="M49" i="248"/>
  <c r="M48" i="248"/>
  <c r="M47" i="248"/>
  <c r="M46" i="248"/>
  <c r="M45" i="248"/>
  <c r="M44" i="248"/>
  <c r="M43" i="248"/>
  <c r="M42" i="248"/>
  <c r="M41" i="248"/>
  <c r="M40" i="248"/>
  <c r="M39" i="248"/>
  <c r="E40" i="258" s="1"/>
  <c r="M38" i="248"/>
  <c r="M37" i="248"/>
  <c r="M36" i="248"/>
  <c r="E39" i="258" s="1"/>
  <c r="M35" i="248"/>
  <c r="M34" i="248"/>
  <c r="M33" i="248"/>
  <c r="M32" i="248"/>
  <c r="M31" i="248"/>
  <c r="M30" i="248"/>
  <c r="M29" i="248"/>
  <c r="M28" i="248"/>
  <c r="M27" i="248"/>
  <c r="M26" i="248"/>
  <c r="M25" i="248"/>
  <c r="M24" i="248"/>
  <c r="M23" i="248"/>
  <c r="M22" i="248"/>
  <c r="M21" i="248"/>
  <c r="M20" i="248"/>
  <c r="M19" i="248"/>
  <c r="M18" i="248"/>
  <c r="M17" i="248"/>
  <c r="M16" i="248"/>
  <c r="M12" i="248" s="1"/>
  <c r="E36" i="258" s="1"/>
  <c r="M15" i="248"/>
  <c r="M14" i="248"/>
  <c r="M13" i="248"/>
  <c r="E37" i="258" s="1"/>
  <c r="M58" i="247"/>
  <c r="M57" i="247"/>
  <c r="M56" i="247"/>
  <c r="M55" i="247"/>
  <c r="M54" i="247"/>
  <c r="E45" i="257" s="1"/>
  <c r="M53" i="247"/>
  <c r="M52" i="247"/>
  <c r="M51" i="247"/>
  <c r="M50" i="247"/>
  <c r="M49" i="247"/>
  <c r="M48" i="247"/>
  <c r="E42" i="257" s="1"/>
  <c r="M47" i="247"/>
  <c r="M46" i="247"/>
  <c r="M45" i="247"/>
  <c r="M44" i="247"/>
  <c r="M43" i="247"/>
  <c r="M42" i="247"/>
  <c r="M41" i="247"/>
  <c r="M40" i="247"/>
  <c r="M39" i="247"/>
  <c r="E40" i="257" s="1"/>
  <c r="M38" i="247"/>
  <c r="M37" i="247"/>
  <c r="M36" i="247"/>
  <c r="E39" i="257" s="1"/>
  <c r="M35" i="247"/>
  <c r="M34" i="247"/>
  <c r="M33" i="247"/>
  <c r="M32" i="247"/>
  <c r="M31" i="247"/>
  <c r="M30" i="247"/>
  <c r="M29" i="247"/>
  <c r="M28" i="247"/>
  <c r="M27" i="247"/>
  <c r="M26" i="247"/>
  <c r="M25" i="247"/>
  <c r="M24" i="247"/>
  <c r="M23" i="247"/>
  <c r="M22" i="247"/>
  <c r="M21" i="247"/>
  <c r="M20" i="247"/>
  <c r="M19" i="247"/>
  <c r="M18" i="247"/>
  <c r="M17" i="247"/>
  <c r="M16" i="247" s="1"/>
  <c r="E38" i="257" s="1"/>
  <c r="M15" i="247"/>
  <c r="M14" i="247"/>
  <c r="M13" i="247"/>
  <c r="M58" i="246"/>
  <c r="M57" i="246"/>
  <c r="M56" i="246"/>
  <c r="M55" i="246"/>
  <c r="M54" i="246"/>
  <c r="M53" i="246"/>
  <c r="M52" i="246"/>
  <c r="M51" i="246"/>
  <c r="M50" i="246"/>
  <c r="M49" i="246"/>
  <c r="M48" i="246"/>
  <c r="E42" i="256" s="1"/>
  <c r="M47" i="246"/>
  <c r="M46" i="246"/>
  <c r="M45" i="246"/>
  <c r="M44" i="246"/>
  <c r="M43" i="246"/>
  <c r="M39" i="246" s="1"/>
  <c r="E40" i="256" s="1"/>
  <c r="M42" i="246"/>
  <c r="M41" i="246"/>
  <c r="M40" i="246"/>
  <c r="M38" i="246"/>
  <c r="M37" i="246"/>
  <c r="M36" i="246"/>
  <c r="E39" i="256" s="1"/>
  <c r="M35" i="246"/>
  <c r="M34" i="246"/>
  <c r="M33" i="246"/>
  <c r="M32" i="246"/>
  <c r="M31" i="246"/>
  <c r="M30" i="246"/>
  <c r="M29" i="246"/>
  <c r="M28" i="246"/>
  <c r="M27" i="246"/>
  <c r="M26" i="246"/>
  <c r="M25" i="246"/>
  <c r="M24" i="246"/>
  <c r="M23" i="246"/>
  <c r="M22" i="246"/>
  <c r="M21" i="246"/>
  <c r="M16" i="246" s="1"/>
  <c r="E38" i="256" s="1"/>
  <c r="M20" i="246"/>
  <c r="M19" i="246"/>
  <c r="M18" i="246"/>
  <c r="M17" i="246"/>
  <c r="M15" i="246"/>
  <c r="M14" i="246"/>
  <c r="M13" i="246"/>
  <c r="M12" i="246" s="1"/>
  <c r="E36" i="256" s="1"/>
  <c r="M58" i="245"/>
  <c r="M57" i="245"/>
  <c r="M56" i="245"/>
  <c r="M55" i="245"/>
  <c r="M54" i="245"/>
  <c r="E45" i="255" s="1"/>
  <c r="M53" i="245"/>
  <c r="M52" i="245"/>
  <c r="M51" i="245"/>
  <c r="M50" i="245"/>
  <c r="M49" i="245"/>
  <c r="M48" i="245"/>
  <c r="E42" i="255" s="1"/>
  <c r="M47" i="245"/>
  <c r="M46" i="245"/>
  <c r="M45" i="245"/>
  <c r="M44" i="245"/>
  <c r="M43" i="245"/>
  <c r="M42" i="245"/>
  <c r="M41" i="245"/>
  <c r="M40" i="245"/>
  <c r="M39" i="245"/>
  <c r="E40" i="255" s="1"/>
  <c r="M38" i="245"/>
  <c r="M37" i="245"/>
  <c r="M36" i="245"/>
  <c r="E39" i="255" s="1"/>
  <c r="M35" i="245"/>
  <c r="M34" i="245"/>
  <c r="M33" i="245"/>
  <c r="M32" i="245"/>
  <c r="M31" i="245"/>
  <c r="M30" i="245"/>
  <c r="M29" i="245"/>
  <c r="M28" i="245"/>
  <c r="M27" i="245"/>
  <c r="M26" i="245"/>
  <c r="M25" i="245"/>
  <c r="M24" i="245"/>
  <c r="M23" i="245"/>
  <c r="M22" i="245"/>
  <c r="M21" i="245"/>
  <c r="M20" i="245"/>
  <c r="M19" i="245"/>
  <c r="M18" i="245"/>
  <c r="M17" i="245"/>
  <c r="M16" i="245" s="1"/>
  <c r="M15" i="245"/>
  <c r="M14" i="245"/>
  <c r="M13" i="245"/>
  <c r="M46" i="244"/>
  <c r="M45" i="244"/>
  <c r="M44" i="244"/>
  <c r="M42" i="244"/>
  <c r="F28" i="259" s="1"/>
  <c r="M40" i="244"/>
  <c r="M39" i="244"/>
  <c r="M38" i="244"/>
  <c r="M37" i="244"/>
  <c r="M36" i="244"/>
  <c r="M33" i="244" s="1"/>
  <c r="F26" i="259" s="1"/>
  <c r="M35" i="244"/>
  <c r="M34" i="244"/>
  <c r="M32" i="244"/>
  <c r="M31" i="244"/>
  <c r="M30" i="244"/>
  <c r="M29" i="244"/>
  <c r="M28" i="244"/>
  <c r="M27" i="244"/>
  <c r="M26" i="244"/>
  <c r="M25" i="244"/>
  <c r="M24" i="244"/>
  <c r="M23" i="244"/>
  <c r="F23" i="259" s="1"/>
  <c r="M22" i="244"/>
  <c r="M21" i="244"/>
  <c r="M20" i="244"/>
  <c r="M19" i="244"/>
  <c r="M18" i="244"/>
  <c r="M17" i="244"/>
  <c r="M16" i="244"/>
  <c r="M15" i="244"/>
  <c r="M14" i="244"/>
  <c r="M13" i="244"/>
  <c r="M12" i="244"/>
  <c r="M11" i="244" s="1"/>
  <c r="F20" i="259" s="1"/>
  <c r="M46" i="243"/>
  <c r="M45" i="243"/>
  <c r="M44" i="243"/>
  <c r="M42" i="243"/>
  <c r="M40" i="243"/>
  <c r="M39" i="243"/>
  <c r="M38" i="243"/>
  <c r="M37" i="243"/>
  <c r="M36" i="243"/>
  <c r="M33" i="243" s="1"/>
  <c r="F26" i="258" s="1"/>
  <c r="M35" i="243"/>
  <c r="M34" i="243"/>
  <c r="M32" i="243"/>
  <c r="M31" i="243"/>
  <c r="M30" i="243"/>
  <c r="M29" i="243"/>
  <c r="M28" i="243"/>
  <c r="M27" i="243"/>
  <c r="M26" i="243"/>
  <c r="M25" i="243"/>
  <c r="M24" i="243"/>
  <c r="M23" i="243"/>
  <c r="F23" i="258" s="1"/>
  <c r="M22" i="243"/>
  <c r="M21" i="243"/>
  <c r="M20" i="243"/>
  <c r="M19" i="243"/>
  <c r="M18" i="243"/>
  <c r="M17" i="243"/>
  <c r="F22" i="258" s="1"/>
  <c r="M16" i="243"/>
  <c r="M15" i="243"/>
  <c r="M14" i="243"/>
  <c r="M13" i="243"/>
  <c r="M12" i="243"/>
  <c r="M46" i="242"/>
  <c r="M45" i="242"/>
  <c r="M44" i="242"/>
  <c r="M42" i="242"/>
  <c r="F28" i="257" s="1"/>
  <c r="M40" i="242"/>
  <c r="M39" i="242"/>
  <c r="M38" i="242"/>
  <c r="M37" i="242"/>
  <c r="M36" i="242"/>
  <c r="M35" i="242"/>
  <c r="M34" i="242"/>
  <c r="M33" i="242"/>
  <c r="F26" i="257" s="1"/>
  <c r="M32" i="242"/>
  <c r="M31" i="242"/>
  <c r="M30" i="242"/>
  <c r="M29" i="242"/>
  <c r="M28" i="242"/>
  <c r="M27" i="242"/>
  <c r="M26" i="242"/>
  <c r="M25" i="242"/>
  <c r="M24" i="242"/>
  <c r="M23" i="242"/>
  <c r="M22" i="242"/>
  <c r="M21" i="242"/>
  <c r="M20" i="242"/>
  <c r="M19" i="242"/>
  <c r="M18" i="242"/>
  <c r="M17" i="242"/>
  <c r="F22" i="257" s="1"/>
  <c r="M16" i="242"/>
  <c r="M15" i="242"/>
  <c r="M14" i="242"/>
  <c r="M13" i="242"/>
  <c r="M12" i="242"/>
  <c r="M46" i="241"/>
  <c r="M45" i="241"/>
  <c r="M44" i="241"/>
  <c r="M42" i="241"/>
  <c r="F28" i="256" s="1"/>
  <c r="M40" i="241"/>
  <c r="M39" i="241"/>
  <c r="M38" i="241"/>
  <c r="M37" i="241"/>
  <c r="M36" i="241"/>
  <c r="M35" i="241"/>
  <c r="M34" i="241"/>
  <c r="M33" i="241"/>
  <c r="M32" i="241"/>
  <c r="M31" i="241"/>
  <c r="M30" i="241"/>
  <c r="M29" i="241"/>
  <c r="M28" i="241"/>
  <c r="M27" i="241"/>
  <c r="M26" i="241"/>
  <c r="M25" i="241"/>
  <c r="M24" i="241"/>
  <c r="M23" i="241"/>
  <c r="M22" i="241"/>
  <c r="M21" i="241"/>
  <c r="M20" i="241"/>
  <c r="M19" i="241"/>
  <c r="M18" i="241"/>
  <c r="M17" i="241"/>
  <c r="M16" i="241"/>
  <c r="M15" i="241"/>
  <c r="M14" i="241"/>
  <c r="M13" i="241"/>
  <c r="M12" i="241"/>
  <c r="M11" i="241"/>
  <c r="F20" i="256" s="1"/>
  <c r="M46" i="240"/>
  <c r="M45" i="240"/>
  <c r="M44" i="240"/>
  <c r="M42" i="240"/>
  <c r="F28" i="255" s="1"/>
  <c r="M40" i="240"/>
  <c r="M39" i="240"/>
  <c r="M38" i="240"/>
  <c r="M37" i="240"/>
  <c r="M36" i="240"/>
  <c r="M35" i="240"/>
  <c r="M34" i="240"/>
  <c r="M33" i="240"/>
  <c r="M32" i="240"/>
  <c r="M31" i="240"/>
  <c r="M30" i="240"/>
  <c r="M29" i="240"/>
  <c r="M28" i="240"/>
  <c r="M27" i="240"/>
  <c r="M26" i="240"/>
  <c r="M25" i="240"/>
  <c r="M24" i="240"/>
  <c r="M23" i="240"/>
  <c r="F23" i="255" s="1"/>
  <c r="M22" i="240"/>
  <c r="M21" i="240"/>
  <c r="M20" i="240"/>
  <c r="M19" i="240"/>
  <c r="M18" i="240"/>
  <c r="M17" i="240"/>
  <c r="M16" i="240"/>
  <c r="M15" i="240"/>
  <c r="M14" i="240"/>
  <c r="M13" i="240"/>
  <c r="M12" i="240"/>
  <c r="M11" i="240" s="1"/>
  <c r="F20" i="255" s="1"/>
  <c r="P81" i="239"/>
  <c r="P80" i="239"/>
  <c r="P79" i="239"/>
  <c r="P78" i="239"/>
  <c r="P77" i="239"/>
  <c r="P76" i="239"/>
  <c r="P75" i="239"/>
  <c r="P74" i="239"/>
  <c r="P73" i="239"/>
  <c r="P72" i="239"/>
  <c r="P71" i="239"/>
  <c r="P70" i="239"/>
  <c r="P69" i="239"/>
  <c r="P68" i="239"/>
  <c r="P67" i="239"/>
  <c r="P66" i="239"/>
  <c r="P65" i="239"/>
  <c r="E16" i="259" s="1"/>
  <c r="P64" i="239"/>
  <c r="P63" i="239"/>
  <c r="P62" i="239"/>
  <c r="P61" i="239"/>
  <c r="P60" i="239"/>
  <c r="P59" i="239"/>
  <c r="P58" i="239"/>
  <c r="P57" i="239"/>
  <c r="P56" i="239"/>
  <c r="P55" i="239"/>
  <c r="P54" i="239"/>
  <c r="P53" i="239"/>
  <c r="P52" i="239"/>
  <c r="P51" i="239"/>
  <c r="P50" i="239"/>
  <c r="P49" i="239"/>
  <c r="P48" i="239"/>
  <c r="P47" i="239"/>
  <c r="P46" i="239"/>
  <c r="P45" i="239"/>
  <c r="P43" i="239" s="1"/>
  <c r="E14" i="259" s="1"/>
  <c r="P44" i="239"/>
  <c r="P42" i="239"/>
  <c r="P41" i="239"/>
  <c r="P40" i="239"/>
  <c r="P39" i="239"/>
  <c r="E13" i="259" s="1"/>
  <c r="P38" i="239"/>
  <c r="P37" i="239"/>
  <c r="P36" i="239"/>
  <c r="P35" i="239"/>
  <c r="P34" i="239"/>
  <c r="P33" i="239"/>
  <c r="P32" i="239"/>
  <c r="P31" i="239"/>
  <c r="P30" i="239"/>
  <c r="P29" i="239"/>
  <c r="P28" i="239"/>
  <c r="P27" i="239"/>
  <c r="P26" i="239"/>
  <c r="P25" i="239"/>
  <c r="P24" i="239"/>
  <c r="P23" i="239"/>
  <c r="P22" i="239"/>
  <c r="P21" i="239"/>
  <c r="P20" i="239"/>
  <c r="P19" i="239" s="1"/>
  <c r="P18" i="239"/>
  <c r="P17" i="239"/>
  <c r="P16" i="239"/>
  <c r="P15" i="239"/>
  <c r="P14" i="239"/>
  <c r="P13" i="239"/>
  <c r="E11" i="259" s="1"/>
  <c r="P81" i="238"/>
  <c r="P80" i="238"/>
  <c r="P79" i="238"/>
  <c r="P78" i="238"/>
  <c r="P77" i="238"/>
  <c r="P76" i="238"/>
  <c r="P75" i="238"/>
  <c r="P74" i="238"/>
  <c r="P73" i="238"/>
  <c r="P72" i="238"/>
  <c r="P71" i="238"/>
  <c r="P70" i="238"/>
  <c r="E18" i="258" s="1"/>
  <c r="P69" i="238"/>
  <c r="P68" i="238"/>
  <c r="P67" i="238"/>
  <c r="P66" i="238"/>
  <c r="P65" i="238"/>
  <c r="P64" i="238"/>
  <c r="P63" i="238"/>
  <c r="P62" i="238"/>
  <c r="P61" i="238"/>
  <c r="P60" i="238"/>
  <c r="P59" i="238"/>
  <c r="P58" i="238"/>
  <c r="P57" i="238"/>
  <c r="P56" i="238"/>
  <c r="P55" i="238"/>
  <c r="P54" i="238"/>
  <c r="P53" i="238"/>
  <c r="P52" i="238"/>
  <c r="P51" i="238"/>
  <c r="P50" i="238"/>
  <c r="P45" i="238" s="1"/>
  <c r="P43" i="238" s="1"/>
  <c r="E14" i="258" s="1"/>
  <c r="P49" i="238"/>
  <c r="P48" i="238"/>
  <c r="P47" i="238"/>
  <c r="P46" i="238"/>
  <c r="P44" i="238"/>
  <c r="P42" i="238"/>
  <c r="P41" i="238"/>
  <c r="P40" i="238"/>
  <c r="P39" i="238" s="1"/>
  <c r="E13" i="258" s="1"/>
  <c r="P38" i="238"/>
  <c r="P37" i="238"/>
  <c r="P36" i="238"/>
  <c r="P35" i="238"/>
  <c r="P34" i="238"/>
  <c r="P33" i="238"/>
  <c r="P32" i="238"/>
  <c r="P31" i="238"/>
  <c r="P30" i="238"/>
  <c r="P29" i="238"/>
  <c r="P28" i="238"/>
  <c r="P27" i="238"/>
  <c r="P26" i="238"/>
  <c r="P25" i="238"/>
  <c r="P24" i="238"/>
  <c r="P23" i="238"/>
  <c r="P22" i="238"/>
  <c r="P21" i="238"/>
  <c r="P20" i="238"/>
  <c r="P19" i="238"/>
  <c r="E12" i="258" s="1"/>
  <c r="P18" i="238"/>
  <c r="P17" i="238"/>
  <c r="P16" i="238"/>
  <c r="P15" i="238"/>
  <c r="P14" i="238"/>
  <c r="P13" i="238"/>
  <c r="E11" i="258" s="1"/>
  <c r="P81" i="237"/>
  <c r="P80" i="237"/>
  <c r="P79" i="237"/>
  <c r="P78" i="237"/>
  <c r="P77" i="237"/>
  <c r="P76" i="237"/>
  <c r="P75" i="237"/>
  <c r="P74" i="237"/>
  <c r="P73" i="237"/>
  <c r="P72" i="237"/>
  <c r="P71" i="237"/>
  <c r="P70" i="237" s="1"/>
  <c r="E18" i="257" s="1"/>
  <c r="P69" i="237"/>
  <c r="P68" i="237"/>
  <c r="P67" i="237"/>
  <c r="P66" i="237"/>
  <c r="P65" i="237"/>
  <c r="P64" i="237"/>
  <c r="P63" i="237"/>
  <c r="P62" i="237"/>
  <c r="P61" i="237"/>
  <c r="P60" i="237"/>
  <c r="P59" i="237"/>
  <c r="P58" i="237"/>
  <c r="P57" i="237"/>
  <c r="P56" i="237"/>
  <c r="P55" i="237"/>
  <c r="P54" i="237"/>
  <c r="P53" i="237"/>
  <c r="P52" i="237"/>
  <c r="P51" i="237"/>
  <c r="P50" i="237"/>
  <c r="P49" i="237"/>
  <c r="P48" i="237"/>
  <c r="P47" i="237"/>
  <c r="P46" i="237"/>
  <c r="P45" i="237" s="1"/>
  <c r="P43" i="237" s="1"/>
  <c r="E14" i="257" s="1"/>
  <c r="P44" i="237"/>
  <c r="P42" i="237"/>
  <c r="P41" i="237"/>
  <c r="P40" i="237"/>
  <c r="P39" i="237" s="1"/>
  <c r="E13" i="257" s="1"/>
  <c r="P38" i="237"/>
  <c r="P37" i="237"/>
  <c r="P36" i="237"/>
  <c r="P35" i="237"/>
  <c r="P34" i="237"/>
  <c r="P33" i="237"/>
  <c r="P32" i="237"/>
  <c r="P31" i="237"/>
  <c r="P30" i="237"/>
  <c r="P29" i="237"/>
  <c r="P28" i="237"/>
  <c r="P27" i="237"/>
  <c r="P26" i="237"/>
  <c r="P25" i="237"/>
  <c r="P24" i="237"/>
  <c r="P19" i="237" s="1"/>
  <c r="E12" i="257" s="1"/>
  <c r="P23" i="237"/>
  <c r="P22" i="237"/>
  <c r="P21" i="237"/>
  <c r="P20" i="237"/>
  <c r="P18" i="237"/>
  <c r="P17" i="237"/>
  <c r="P16" i="237"/>
  <c r="P15" i="237"/>
  <c r="P14" i="237"/>
  <c r="P13" i="237" s="1"/>
  <c r="P81" i="236"/>
  <c r="P80" i="236"/>
  <c r="P79" i="236"/>
  <c r="P78" i="236"/>
  <c r="P77" i="236"/>
  <c r="P76" i="236"/>
  <c r="P75" i="236"/>
  <c r="P74" i="236"/>
  <c r="P73" i="236"/>
  <c r="P72" i="236"/>
  <c r="P71" i="236"/>
  <c r="P70" i="236"/>
  <c r="E18" i="256" s="1"/>
  <c r="P69" i="236"/>
  <c r="P68" i="236"/>
  <c r="P67" i="236"/>
  <c r="P66" i="236"/>
  <c r="P65" i="236"/>
  <c r="P64" i="236"/>
  <c r="P63" i="236"/>
  <c r="P62" i="236"/>
  <c r="P61" i="236"/>
  <c r="P60" i="236"/>
  <c r="P59" i="236"/>
  <c r="P58" i="236"/>
  <c r="P57" i="236"/>
  <c r="P56" i="236"/>
  <c r="P55" i="236"/>
  <c r="P54" i="236"/>
  <c r="P53" i="236"/>
  <c r="P52" i="236"/>
  <c r="P51" i="236"/>
  <c r="P50" i="236"/>
  <c r="P49" i="236"/>
  <c r="P48" i="236"/>
  <c r="P47" i="236"/>
  <c r="P46" i="236"/>
  <c r="P45" i="236" s="1"/>
  <c r="P43" i="236" s="1"/>
  <c r="E14" i="256" s="1"/>
  <c r="P44" i="236"/>
  <c r="P42" i="236"/>
  <c r="P41" i="236"/>
  <c r="P40" i="236"/>
  <c r="P39" i="236"/>
  <c r="E13" i="256" s="1"/>
  <c r="P38" i="236"/>
  <c r="P37" i="236"/>
  <c r="P36" i="236"/>
  <c r="P35" i="236"/>
  <c r="P34" i="236"/>
  <c r="P33" i="236"/>
  <c r="P32" i="236"/>
  <c r="P31" i="236"/>
  <c r="P30" i="236"/>
  <c r="P29" i="236"/>
  <c r="P28" i="236"/>
  <c r="P27" i="236"/>
  <c r="P26" i="236"/>
  <c r="P25" i="236"/>
  <c r="P24" i="236"/>
  <c r="P23" i="236"/>
  <c r="P22" i="236"/>
  <c r="P21" i="236"/>
  <c r="P20" i="236"/>
  <c r="P19" i="236" s="1"/>
  <c r="E12" i="256" s="1"/>
  <c r="P18" i="236"/>
  <c r="P17" i="236"/>
  <c r="P16" i="236"/>
  <c r="P15" i="236"/>
  <c r="P14" i="236"/>
  <c r="P13" i="236" s="1"/>
  <c r="P81" i="235"/>
  <c r="P80" i="235"/>
  <c r="P79" i="235"/>
  <c r="P78" i="235"/>
  <c r="P77" i="235"/>
  <c r="P76" i="235"/>
  <c r="P75" i="235"/>
  <c r="P74" i="235"/>
  <c r="P73" i="235"/>
  <c r="P72" i="235"/>
  <c r="P71" i="235"/>
  <c r="P70" i="235"/>
  <c r="P69" i="235"/>
  <c r="P68" i="235"/>
  <c r="P67" i="235"/>
  <c r="P66" i="235"/>
  <c r="P65" i="235"/>
  <c r="E16" i="255" s="1"/>
  <c r="P64" i="235"/>
  <c r="P63" i="235"/>
  <c r="P62" i="235"/>
  <c r="P61" i="235"/>
  <c r="P60" i="235"/>
  <c r="P59" i="235"/>
  <c r="P58" i="235"/>
  <c r="P57" i="235"/>
  <c r="P56" i="235"/>
  <c r="P55" i="235"/>
  <c r="P54" i="235"/>
  <c r="P53" i="235"/>
  <c r="P52" i="235"/>
  <c r="P51" i="235"/>
  <c r="P50" i="235"/>
  <c r="P49" i="235"/>
  <c r="P48" i="235"/>
  <c r="P47" i="235"/>
  <c r="P46" i="235"/>
  <c r="P45" i="235"/>
  <c r="P43" i="235" s="1"/>
  <c r="E14" i="255" s="1"/>
  <c r="P44" i="235"/>
  <c r="P42" i="235"/>
  <c r="P41" i="235"/>
  <c r="P40" i="235"/>
  <c r="P39" i="235"/>
  <c r="E13" i="255" s="1"/>
  <c r="P38" i="235"/>
  <c r="P37" i="235"/>
  <c r="P36" i="235"/>
  <c r="P35" i="235"/>
  <c r="P34" i="235"/>
  <c r="P33" i="235"/>
  <c r="P32" i="235"/>
  <c r="P31" i="235"/>
  <c r="P30" i="235"/>
  <c r="P29" i="235"/>
  <c r="P28" i="235"/>
  <c r="P27" i="235"/>
  <c r="P26" i="235"/>
  <c r="P25" i="235"/>
  <c r="P24" i="235"/>
  <c r="P23" i="235"/>
  <c r="P22" i="235"/>
  <c r="P21" i="235"/>
  <c r="P20" i="235"/>
  <c r="P19" i="235" s="1"/>
  <c r="P18" i="235"/>
  <c r="P17" i="235"/>
  <c r="P16" i="235"/>
  <c r="P15" i="235"/>
  <c r="P14" i="235"/>
  <c r="P13" i="235"/>
  <c r="E11" i="255" s="1"/>
  <c r="M12" i="245" l="1"/>
  <c r="E36" i="255" s="1"/>
  <c r="E38" i="255"/>
  <c r="E11" i="256"/>
  <c r="P12" i="236"/>
  <c r="E10" i="256" s="1"/>
  <c r="G29" i="256" s="1"/>
  <c r="E12" i="259"/>
  <c r="P12" i="239"/>
  <c r="E10" i="259" s="1"/>
  <c r="G29" i="259" s="1"/>
  <c r="E12" i="255"/>
  <c r="P12" i="235"/>
  <c r="E10" i="255" s="1"/>
  <c r="G29" i="255" s="1"/>
  <c r="G55" i="256"/>
  <c r="P12" i="237"/>
  <c r="E10" i="257" s="1"/>
  <c r="E11" i="257"/>
  <c r="M12" i="247"/>
  <c r="E36" i="257" s="1"/>
  <c r="G55" i="257" s="1"/>
  <c r="G55" i="255"/>
  <c r="P12" i="238"/>
  <c r="E10" i="258" s="1"/>
  <c r="M11" i="242"/>
  <c r="F20" i="257" s="1"/>
  <c r="E37" i="256"/>
  <c r="M11" i="243"/>
  <c r="F20" i="258" s="1"/>
  <c r="G29" i="258" s="1"/>
  <c r="M12" i="249"/>
  <c r="E36" i="259" s="1"/>
  <c r="G55" i="259" s="1"/>
  <c r="F48" i="256"/>
  <c r="G29" i="257" l="1"/>
  <c r="E33" i="234" l="1"/>
  <c r="E31" i="234" s="1"/>
  <c r="D33" i="234"/>
  <c r="D31" i="234"/>
  <c r="E22" i="234"/>
  <c r="D22" i="234"/>
  <c r="E17" i="234"/>
  <c r="D17" i="234"/>
  <c r="F8" i="233"/>
  <c r="F7" i="233" s="1"/>
  <c r="E7" i="233"/>
  <c r="D7" i="233"/>
  <c r="D35" i="232"/>
  <c r="D39" i="232" s="1"/>
  <c r="D28" i="227" l="1"/>
  <c r="D22" i="226"/>
  <c r="D28" i="224"/>
  <c r="N32" i="222"/>
  <c r="M32" i="222"/>
  <c r="K32" i="222"/>
  <c r="J32" i="222"/>
  <c r="I32" i="222"/>
  <c r="H32" i="222"/>
  <c r="G32" i="222"/>
  <c r="E32" i="222"/>
  <c r="N27" i="222"/>
  <c r="M27" i="222"/>
  <c r="L27" i="222"/>
  <c r="K27" i="222"/>
  <c r="J27" i="222"/>
  <c r="I27" i="222"/>
  <c r="I16" i="222" s="1"/>
  <c r="H27" i="222"/>
  <c r="G27" i="222"/>
  <c r="F27" i="222"/>
  <c r="F16" i="222" s="1"/>
  <c r="E27" i="222"/>
  <c r="N22" i="222"/>
  <c r="M22" i="222"/>
  <c r="L22" i="222"/>
  <c r="K22" i="222"/>
  <c r="K16" i="222" s="1"/>
  <c r="J22" i="222"/>
  <c r="I22" i="222"/>
  <c r="H22" i="222"/>
  <c r="H16" i="222" s="1"/>
  <c r="G22" i="222"/>
  <c r="F22" i="222"/>
  <c r="E22" i="222"/>
  <c r="N17" i="222"/>
  <c r="N16" i="222" s="1"/>
  <c r="M17" i="222"/>
  <c r="M16" i="222" s="1"/>
  <c r="L17" i="222"/>
  <c r="K17" i="222"/>
  <c r="J17" i="222"/>
  <c r="J16" i="222" s="1"/>
  <c r="I17" i="222"/>
  <c r="H17" i="222"/>
  <c r="G17" i="222"/>
  <c r="F17" i="222"/>
  <c r="D22" i="227" s="1"/>
  <c r="E17" i="222"/>
  <c r="E16" i="222" s="1"/>
  <c r="L16" i="222"/>
  <c r="G16" i="222"/>
  <c r="N32" i="221"/>
  <c r="M32" i="221"/>
  <c r="K32" i="221"/>
  <c r="J32" i="221"/>
  <c r="I32" i="221"/>
  <c r="H32" i="221"/>
  <c r="G32" i="221"/>
  <c r="E32" i="221"/>
  <c r="N27" i="221"/>
  <c r="N16" i="221" s="1"/>
  <c r="M27" i="221"/>
  <c r="L27" i="221"/>
  <c r="K27" i="221"/>
  <c r="J27" i="221"/>
  <c r="I27" i="221"/>
  <c r="I16" i="221" s="1"/>
  <c r="H27" i="221"/>
  <c r="G27" i="221"/>
  <c r="F27" i="221"/>
  <c r="F16" i="221" s="1"/>
  <c r="E27" i="221"/>
  <c r="N22" i="221"/>
  <c r="M22" i="221"/>
  <c r="L22" i="221"/>
  <c r="K22" i="221"/>
  <c r="K16" i="221" s="1"/>
  <c r="J22" i="221"/>
  <c r="I22" i="221"/>
  <c r="H22" i="221"/>
  <c r="H16" i="221" s="1"/>
  <c r="G22" i="221"/>
  <c r="F22" i="221"/>
  <c r="D28" i="226" s="1"/>
  <c r="E22" i="221"/>
  <c r="N17" i="221"/>
  <c r="M17" i="221"/>
  <c r="M16" i="221" s="1"/>
  <c r="L17" i="221"/>
  <c r="K17" i="221"/>
  <c r="J17" i="221"/>
  <c r="J16" i="221" s="1"/>
  <c r="I17" i="221"/>
  <c r="H17" i="221"/>
  <c r="G17" i="221"/>
  <c r="F17" i="221"/>
  <c r="E17" i="221"/>
  <c r="E16" i="221" s="1"/>
  <c r="L16" i="221"/>
  <c r="G16" i="221"/>
  <c r="N32" i="220"/>
  <c r="M32" i="220"/>
  <c r="K32" i="220"/>
  <c r="J32" i="220"/>
  <c r="I32" i="220"/>
  <c r="H32" i="220"/>
  <c r="G32" i="220"/>
  <c r="E32" i="220"/>
  <c r="N27" i="220"/>
  <c r="N16" i="220" s="1"/>
  <c r="M27" i="220"/>
  <c r="L27" i="220"/>
  <c r="K27" i="220"/>
  <c r="J27" i="220"/>
  <c r="I27" i="220"/>
  <c r="I16" i="220" s="1"/>
  <c r="H27" i="220"/>
  <c r="G27" i="220"/>
  <c r="F27" i="220"/>
  <c r="F16" i="220" s="1"/>
  <c r="E27" i="220"/>
  <c r="N22" i="220"/>
  <c r="M22" i="220"/>
  <c r="L22" i="220"/>
  <c r="K22" i="220"/>
  <c r="K16" i="220" s="1"/>
  <c r="J22" i="220"/>
  <c r="I22" i="220"/>
  <c r="H22" i="220"/>
  <c r="H16" i="220" s="1"/>
  <c r="G22" i="220"/>
  <c r="F22" i="220"/>
  <c r="D28" i="225" s="1"/>
  <c r="E22" i="220"/>
  <c r="N17" i="220"/>
  <c r="M17" i="220"/>
  <c r="M16" i="220" s="1"/>
  <c r="L17" i="220"/>
  <c r="K17" i="220"/>
  <c r="J17" i="220"/>
  <c r="J16" i="220" s="1"/>
  <c r="I17" i="220"/>
  <c r="H17" i="220"/>
  <c r="G17" i="220"/>
  <c r="F17" i="220"/>
  <c r="D22" i="225" s="1"/>
  <c r="E17" i="220"/>
  <c r="E16" i="220" s="1"/>
  <c r="L16" i="220"/>
  <c r="G16" i="220"/>
  <c r="N32" i="219"/>
  <c r="M32" i="219"/>
  <c r="K32" i="219"/>
  <c r="J32" i="219"/>
  <c r="I32" i="219"/>
  <c r="H32" i="219"/>
  <c r="G32" i="219"/>
  <c r="E32" i="219"/>
  <c r="N27" i="219"/>
  <c r="N16" i="219" s="1"/>
  <c r="M27" i="219"/>
  <c r="L27" i="219"/>
  <c r="K27" i="219"/>
  <c r="J27" i="219"/>
  <c r="I27" i="219"/>
  <c r="I16" i="219" s="1"/>
  <c r="H27" i="219"/>
  <c r="G27" i="219"/>
  <c r="F27" i="219"/>
  <c r="F16" i="219" s="1"/>
  <c r="E27" i="219"/>
  <c r="N22" i="219"/>
  <c r="M22" i="219"/>
  <c r="L22" i="219"/>
  <c r="K22" i="219"/>
  <c r="K16" i="219" s="1"/>
  <c r="J22" i="219"/>
  <c r="I22" i="219"/>
  <c r="H22" i="219"/>
  <c r="H16" i="219" s="1"/>
  <c r="G22" i="219"/>
  <c r="F22" i="219"/>
  <c r="E22" i="219"/>
  <c r="N17" i="219"/>
  <c r="M17" i="219"/>
  <c r="M16" i="219" s="1"/>
  <c r="L17" i="219"/>
  <c r="K17" i="219"/>
  <c r="J17" i="219"/>
  <c r="J16" i="219" s="1"/>
  <c r="I17" i="219"/>
  <c r="H17" i="219"/>
  <c r="G17" i="219"/>
  <c r="F17" i="219"/>
  <c r="D22" i="224" s="1"/>
  <c r="E17" i="219"/>
  <c r="E16" i="219" s="1"/>
  <c r="L16" i="219"/>
  <c r="G16" i="219"/>
  <c r="N32" i="218"/>
  <c r="M32" i="218"/>
  <c r="K32" i="218"/>
  <c r="J32" i="218"/>
  <c r="I32" i="218"/>
  <c r="H32" i="218"/>
  <c r="G32" i="218"/>
  <c r="E32" i="218"/>
  <c r="N27" i="218"/>
  <c r="N16" i="218" s="1"/>
  <c r="M27" i="218"/>
  <c r="L27" i="218"/>
  <c r="K27" i="218"/>
  <c r="J27" i="218"/>
  <c r="I27" i="218"/>
  <c r="I16" i="218" s="1"/>
  <c r="H27" i="218"/>
  <c r="G27" i="218"/>
  <c r="F27" i="218"/>
  <c r="F16" i="218" s="1"/>
  <c r="E27" i="218"/>
  <c r="N22" i="218"/>
  <c r="M22" i="218"/>
  <c r="L22" i="218"/>
  <c r="K22" i="218"/>
  <c r="K16" i="218" s="1"/>
  <c r="J22" i="218"/>
  <c r="I22" i="218"/>
  <c r="H22" i="218"/>
  <c r="H16" i="218" s="1"/>
  <c r="G22" i="218"/>
  <c r="F22" i="218"/>
  <c r="D28" i="223" s="1"/>
  <c r="E22" i="218"/>
  <c r="N17" i="218"/>
  <c r="M17" i="218"/>
  <c r="M16" i="218" s="1"/>
  <c r="L17" i="218"/>
  <c r="K17" i="218"/>
  <c r="J17" i="218"/>
  <c r="J16" i="218" s="1"/>
  <c r="I17" i="218"/>
  <c r="H17" i="218"/>
  <c r="G17" i="218"/>
  <c r="F17" i="218"/>
  <c r="D22" i="223" s="1"/>
  <c r="E17" i="218"/>
  <c r="E16" i="218" s="1"/>
  <c r="L16" i="218"/>
  <c r="G16" i="218"/>
  <c r="K49" i="217"/>
  <c r="F49" i="217"/>
  <c r="K44" i="217"/>
  <c r="J42" i="217"/>
  <c r="D31" i="227" s="1"/>
  <c r="J41" i="217"/>
  <c r="K41" i="217" s="1"/>
  <c r="K40" i="217"/>
  <c r="J40" i="217"/>
  <c r="D21" i="227" s="1"/>
  <c r="G39" i="217"/>
  <c r="F39" i="217"/>
  <c r="F38" i="217" s="1"/>
  <c r="D24" i="227" s="1"/>
  <c r="K37" i="217"/>
  <c r="K36" i="217"/>
  <c r="K35" i="217"/>
  <c r="K34" i="217"/>
  <c r="K33" i="217"/>
  <c r="K32" i="217"/>
  <c r="K31" i="217"/>
  <c r="K30" i="217"/>
  <c r="K29" i="217"/>
  <c r="K28" i="217" s="1"/>
  <c r="K27" i="217" s="1"/>
  <c r="F28" i="217"/>
  <c r="F27" i="217" s="1"/>
  <c r="K26" i="217"/>
  <c r="K25" i="217"/>
  <c r="K24" i="217"/>
  <c r="K23" i="217"/>
  <c r="K22" i="217" s="1"/>
  <c r="F22" i="217"/>
  <c r="K21" i="217"/>
  <c r="K20" i="217" s="1"/>
  <c r="K19" i="217" s="1"/>
  <c r="F20" i="217"/>
  <c r="K49" i="216"/>
  <c r="F49" i="216"/>
  <c r="K44" i="216"/>
  <c r="J42" i="216"/>
  <c r="K42" i="216" s="1"/>
  <c r="K41" i="216"/>
  <c r="J41" i="216"/>
  <c r="D27" i="226" s="1"/>
  <c r="K40" i="216"/>
  <c r="K39" i="216" s="1"/>
  <c r="K38" i="216" s="1"/>
  <c r="J40" i="216"/>
  <c r="D21" i="226" s="1"/>
  <c r="J39" i="216"/>
  <c r="G39" i="216"/>
  <c r="F39" i="216"/>
  <c r="F38" i="216" s="1"/>
  <c r="D24" i="226" s="1"/>
  <c r="K37" i="216"/>
  <c r="K36" i="216"/>
  <c r="K35" i="216"/>
  <c r="K34" i="216"/>
  <c r="K33" i="216"/>
  <c r="K32" i="216"/>
  <c r="K31" i="216"/>
  <c r="K30" i="216"/>
  <c r="K29" i="216"/>
  <c r="K28" i="216" s="1"/>
  <c r="K27" i="216" s="1"/>
  <c r="F28" i="216"/>
  <c r="F27" i="216" s="1"/>
  <c r="K26" i="216"/>
  <c r="K25" i="216"/>
  <c r="K24" i="216"/>
  <c r="K23" i="216"/>
  <c r="K22" i="216" s="1"/>
  <c r="F22" i="216"/>
  <c r="F20" i="216" s="1"/>
  <c r="F19" i="216" s="1"/>
  <c r="K21" i="216"/>
  <c r="K20" i="216" s="1"/>
  <c r="K19" i="216" s="1"/>
  <c r="K49" i="215"/>
  <c r="F49" i="215"/>
  <c r="K44" i="215"/>
  <c r="K42" i="215"/>
  <c r="J42" i="215"/>
  <c r="D31" i="225" s="1"/>
  <c r="K41" i="215"/>
  <c r="J41" i="215"/>
  <c r="D27" i="225" s="1"/>
  <c r="J40" i="215"/>
  <c r="D21" i="225" s="1"/>
  <c r="G39" i="215"/>
  <c r="F39" i="215"/>
  <c r="F38" i="215" s="1"/>
  <c r="D24" i="225" s="1"/>
  <c r="K37" i="215"/>
  <c r="K36" i="215"/>
  <c r="K35" i="215"/>
  <c r="K34" i="215"/>
  <c r="K33" i="215"/>
  <c r="K32" i="215"/>
  <c r="K31" i="215"/>
  <c r="K30" i="215"/>
  <c r="K29" i="215"/>
  <c r="K28" i="215"/>
  <c r="K27" i="215" s="1"/>
  <c r="F28" i="215"/>
  <c r="F27" i="215"/>
  <c r="K26" i="215"/>
  <c r="K25" i="215"/>
  <c r="K24" i="215"/>
  <c r="K23" i="215"/>
  <c r="K22" i="215"/>
  <c r="F22" i="215"/>
  <c r="K21" i="215"/>
  <c r="K20" i="215"/>
  <c r="F20" i="215"/>
  <c r="F19" i="215" s="1"/>
  <c r="F18" i="215" s="1"/>
  <c r="K49" i="214"/>
  <c r="F49" i="214"/>
  <c r="K44" i="214"/>
  <c r="K42" i="214"/>
  <c r="J42" i="214"/>
  <c r="D31" i="224" s="1"/>
  <c r="J41" i="214"/>
  <c r="D27" i="224" s="1"/>
  <c r="J40" i="214"/>
  <c r="K40" i="214" s="1"/>
  <c r="G39" i="214"/>
  <c r="F39" i="214"/>
  <c r="F38" i="214"/>
  <c r="D24" i="224" s="1"/>
  <c r="K37" i="214"/>
  <c r="K36" i="214"/>
  <c r="K35" i="214"/>
  <c r="K34" i="214"/>
  <c r="K33" i="214"/>
  <c r="K32" i="214"/>
  <c r="K31" i="214"/>
  <c r="K30" i="214"/>
  <c r="K28" i="214" s="1"/>
  <c r="K27" i="214" s="1"/>
  <c r="K29" i="214"/>
  <c r="F28" i="214"/>
  <c r="F27" i="214" s="1"/>
  <c r="K26" i="214"/>
  <c r="K25" i="214"/>
  <c r="K24" i="214"/>
  <c r="K22" i="214" s="1"/>
  <c r="K20" i="214" s="1"/>
  <c r="K23" i="214"/>
  <c r="F22" i="214"/>
  <c r="F20" i="214" s="1"/>
  <c r="F19" i="214" s="1"/>
  <c r="F18" i="214" s="1"/>
  <c r="K21" i="214"/>
  <c r="K44" i="213"/>
  <c r="K42" i="213"/>
  <c r="J42" i="213"/>
  <c r="D31" i="223" s="1"/>
  <c r="J41" i="213"/>
  <c r="D27" i="223" s="1"/>
  <c r="J40" i="213"/>
  <c r="K40" i="213" s="1"/>
  <c r="J39" i="213"/>
  <c r="G39" i="213"/>
  <c r="F39" i="213"/>
  <c r="F38" i="213"/>
  <c r="D24" i="223" s="1"/>
  <c r="K37" i="213"/>
  <c r="K36" i="213"/>
  <c r="K35" i="213"/>
  <c r="K34" i="213"/>
  <c r="K33" i="213"/>
  <c r="K32" i="213"/>
  <c r="K31" i="213"/>
  <c r="K30" i="213"/>
  <c r="K28" i="213" s="1"/>
  <c r="K27" i="213" s="1"/>
  <c r="K29" i="213"/>
  <c r="F28" i="213"/>
  <c r="F27" i="213" s="1"/>
  <c r="K26" i="213"/>
  <c r="K25" i="213"/>
  <c r="K24" i="213"/>
  <c r="K22" i="213" s="1"/>
  <c r="K20" i="213" s="1"/>
  <c r="K19" i="213" s="1"/>
  <c r="K23" i="213"/>
  <c r="F22" i="213"/>
  <c r="F20" i="213" s="1"/>
  <c r="K21" i="213"/>
  <c r="J93" i="212"/>
  <c r="J92" i="212"/>
  <c r="J91" i="212" s="1"/>
  <c r="F91" i="212"/>
  <c r="F87" i="212" s="1"/>
  <c r="E91" i="212"/>
  <c r="E87" i="212" s="1"/>
  <c r="J90" i="212"/>
  <c r="J89" i="212"/>
  <c r="J88" i="212"/>
  <c r="G87" i="212"/>
  <c r="J86" i="212"/>
  <c r="J85" i="212"/>
  <c r="J84" i="212"/>
  <c r="J83" i="212"/>
  <c r="J82" i="212" s="1"/>
  <c r="G82" i="212"/>
  <c r="F82" i="212"/>
  <c r="E82" i="212"/>
  <c r="E81" i="212" s="1"/>
  <c r="D23" i="227" s="1"/>
  <c r="J80" i="212"/>
  <c r="J79" i="212"/>
  <c r="J77" i="212" s="1"/>
  <c r="J78" i="212"/>
  <c r="E77" i="212"/>
  <c r="J76" i="212"/>
  <c r="J75" i="212"/>
  <c r="J74" i="212"/>
  <c r="J73" i="212"/>
  <c r="J72" i="212"/>
  <c r="J71" i="212"/>
  <c r="J70" i="212"/>
  <c r="J68" i="212" s="1"/>
  <c r="J67" i="212" s="1"/>
  <c r="J69" i="212"/>
  <c r="E68" i="212"/>
  <c r="E67" i="212" s="1"/>
  <c r="E61" i="212" s="1"/>
  <c r="J66" i="212"/>
  <c r="J65" i="212"/>
  <c r="J64" i="212"/>
  <c r="J63" i="212"/>
  <c r="J62" i="212"/>
  <c r="J60" i="212"/>
  <c r="J59" i="212"/>
  <c r="J58" i="212"/>
  <c r="J57" i="212"/>
  <c r="J56" i="212" s="1"/>
  <c r="E56" i="212"/>
  <c r="J55" i="212"/>
  <c r="J54" i="212"/>
  <c r="J53" i="212"/>
  <c r="J52" i="212"/>
  <c r="J50" i="212" s="1"/>
  <c r="J49" i="212" s="1"/>
  <c r="J51" i="212"/>
  <c r="E50" i="212"/>
  <c r="E49" i="212"/>
  <c r="J48" i="212"/>
  <c r="J47" i="212"/>
  <c r="J46" i="212"/>
  <c r="J45" i="212"/>
  <c r="J44" i="212"/>
  <c r="J42" i="212" s="1"/>
  <c r="J43" i="212"/>
  <c r="E42" i="212"/>
  <c r="E37" i="212" s="1"/>
  <c r="J41" i="212"/>
  <c r="J40" i="212"/>
  <c r="J39" i="212"/>
  <c r="J38" i="212"/>
  <c r="J36" i="212"/>
  <c r="J35" i="212"/>
  <c r="J34" i="212" s="1"/>
  <c r="E34" i="212"/>
  <c r="J33" i="212"/>
  <c r="J32" i="212"/>
  <c r="E31" i="212"/>
  <c r="J30" i="212"/>
  <c r="J29" i="212"/>
  <c r="J27" i="212" s="1"/>
  <c r="J26" i="212" s="1"/>
  <c r="J28" i="212"/>
  <c r="E27" i="212"/>
  <c r="E26" i="212" s="1"/>
  <c r="J25" i="212"/>
  <c r="J24" i="212"/>
  <c r="J23" i="212"/>
  <c r="J22" i="212"/>
  <c r="J21" i="212"/>
  <c r="J20" i="212"/>
  <c r="E20" i="212"/>
  <c r="J19" i="212"/>
  <c r="J18" i="212" s="1"/>
  <c r="E18" i="212"/>
  <c r="J93" i="211"/>
  <c r="J92" i="211"/>
  <c r="J91" i="211" s="1"/>
  <c r="F91" i="211"/>
  <c r="F87" i="211" s="1"/>
  <c r="E91" i="211"/>
  <c r="J90" i="211"/>
  <c r="J89" i="211"/>
  <c r="J88" i="211"/>
  <c r="G87" i="211"/>
  <c r="E87" i="211"/>
  <c r="J86" i="211"/>
  <c r="J85" i="211"/>
  <c r="J84" i="211"/>
  <c r="J82" i="211" s="1"/>
  <c r="J83" i="211"/>
  <c r="G82" i="211"/>
  <c r="F82" i="211"/>
  <c r="E82" i="211"/>
  <c r="E81" i="211" s="1"/>
  <c r="D23" i="226" s="1"/>
  <c r="J80" i="211"/>
  <c r="J79" i="211"/>
  <c r="J78" i="211"/>
  <c r="J77" i="211" s="1"/>
  <c r="E77" i="211"/>
  <c r="J76" i="211"/>
  <c r="J75" i="211"/>
  <c r="J74" i="211"/>
  <c r="J73" i="211"/>
  <c r="J72" i="211"/>
  <c r="J71" i="211"/>
  <c r="J70" i="211"/>
  <c r="J69" i="211"/>
  <c r="J68" i="211"/>
  <c r="J67" i="211" s="1"/>
  <c r="E68" i="211"/>
  <c r="E67" i="211"/>
  <c r="E61" i="211" s="1"/>
  <c r="J66" i="211"/>
  <c r="J65" i="211"/>
  <c r="J64" i="211"/>
  <c r="J63" i="211"/>
  <c r="J62" i="211"/>
  <c r="J61" i="211" s="1"/>
  <c r="J60" i="211"/>
  <c r="J56" i="211" s="1"/>
  <c r="J59" i="211"/>
  <c r="J58" i="211"/>
  <c r="J57" i="211"/>
  <c r="E56" i="211"/>
  <c r="J55" i="211"/>
  <c r="J54" i="211"/>
  <c r="J53" i="211"/>
  <c r="J52" i="211"/>
  <c r="J51" i="211"/>
  <c r="J50" i="211" s="1"/>
  <c r="E50" i="211"/>
  <c r="E49" i="211" s="1"/>
  <c r="J48" i="211"/>
  <c r="J47" i="211"/>
  <c r="J46" i="211"/>
  <c r="J45" i="211"/>
  <c r="J44" i="211"/>
  <c r="J43" i="211"/>
  <c r="J42" i="211"/>
  <c r="E42" i="211"/>
  <c r="J41" i="211"/>
  <c r="J40" i="211"/>
  <c r="J39" i="211"/>
  <c r="J38" i="211"/>
  <c r="J37" i="211" s="1"/>
  <c r="E37" i="211"/>
  <c r="J36" i="211"/>
  <c r="J34" i="211" s="1"/>
  <c r="J35" i="211"/>
  <c r="E34" i="211"/>
  <c r="E31" i="211" s="1"/>
  <c r="J33" i="211"/>
  <c r="J32" i="211"/>
  <c r="J31" i="211" s="1"/>
  <c r="J30" i="211"/>
  <c r="J29" i="211"/>
  <c r="J28" i="211"/>
  <c r="J27" i="211"/>
  <c r="J26" i="211" s="1"/>
  <c r="E27" i="211"/>
  <c r="E26" i="211" s="1"/>
  <c r="J25" i="211"/>
  <c r="J24" i="211"/>
  <c r="J23" i="211"/>
  <c r="J22" i="211"/>
  <c r="J21" i="211"/>
  <c r="J20" i="211" s="1"/>
  <c r="J18" i="211" s="1"/>
  <c r="E20" i="211"/>
  <c r="J19" i="211"/>
  <c r="E18" i="211"/>
  <c r="J93" i="210"/>
  <c r="J92" i="210"/>
  <c r="J91" i="210"/>
  <c r="F91" i="210"/>
  <c r="E91" i="210"/>
  <c r="J90" i="210"/>
  <c r="J89" i="210"/>
  <c r="J88" i="210"/>
  <c r="J87" i="210" s="1"/>
  <c r="G87" i="210"/>
  <c r="F87" i="210"/>
  <c r="E87" i="210"/>
  <c r="J86" i="210"/>
  <c r="J85" i="210"/>
  <c r="J84" i="210"/>
  <c r="J83" i="210"/>
  <c r="J82" i="210" s="1"/>
  <c r="J81" i="210" s="1"/>
  <c r="G82" i="210"/>
  <c r="F82" i="210"/>
  <c r="E82" i="210"/>
  <c r="E81" i="210"/>
  <c r="D23" i="225" s="1"/>
  <c r="J80" i="210"/>
  <c r="J79" i="210"/>
  <c r="J78" i="210"/>
  <c r="J77" i="210"/>
  <c r="E77" i="210"/>
  <c r="J76" i="210"/>
  <c r="J75" i="210"/>
  <c r="J74" i="210"/>
  <c r="J73" i="210"/>
  <c r="J72" i="210"/>
  <c r="J71" i="210"/>
  <c r="J70" i="210"/>
  <c r="J69" i="210"/>
  <c r="J68" i="210" s="1"/>
  <c r="J67" i="210" s="1"/>
  <c r="E68" i="210"/>
  <c r="E67" i="210" s="1"/>
  <c r="E61" i="210" s="1"/>
  <c r="J66" i="210"/>
  <c r="J65" i="210"/>
  <c r="J64" i="210"/>
  <c r="J63" i="210"/>
  <c r="J61" i="210" s="1"/>
  <c r="J62" i="210"/>
  <c r="J60" i="210"/>
  <c r="J59" i="210"/>
  <c r="J58" i="210"/>
  <c r="J57" i="210"/>
  <c r="J56" i="210"/>
  <c r="E56" i="210"/>
  <c r="J55" i="210"/>
  <c r="J54" i="210"/>
  <c r="J50" i="210" s="1"/>
  <c r="J49" i="210" s="1"/>
  <c r="J53" i="210"/>
  <c r="J52" i="210"/>
  <c r="J51" i="210"/>
  <c r="E50" i="210"/>
  <c r="E49" i="210" s="1"/>
  <c r="J48" i="210"/>
  <c r="J47" i="210"/>
  <c r="J46" i="210"/>
  <c r="J45" i="210"/>
  <c r="J44" i="210"/>
  <c r="J43" i="210"/>
  <c r="J42" i="210" s="1"/>
  <c r="E42" i="210"/>
  <c r="J41" i="210"/>
  <c r="J37" i="210" s="1"/>
  <c r="J40" i="210"/>
  <c r="J39" i="210"/>
  <c r="J38" i="210"/>
  <c r="E37" i="210"/>
  <c r="J36" i="210"/>
  <c r="J35" i="210"/>
  <c r="J34" i="210"/>
  <c r="J31" i="210" s="1"/>
  <c r="E34" i="210"/>
  <c r="J33" i="210"/>
  <c r="J32" i="210"/>
  <c r="E31" i="210"/>
  <c r="E17" i="210" s="1"/>
  <c r="E16" i="210" s="1"/>
  <c r="J30" i="210"/>
  <c r="J29" i="210"/>
  <c r="J28" i="210"/>
  <c r="J27" i="210" s="1"/>
  <c r="J26" i="210" s="1"/>
  <c r="E27" i="210"/>
  <c r="E26" i="210"/>
  <c r="J25" i="210"/>
  <c r="J24" i="210"/>
  <c r="J23" i="210"/>
  <c r="J22" i="210"/>
  <c r="J21" i="210"/>
  <c r="J20" i="210" s="1"/>
  <c r="J18" i="210" s="1"/>
  <c r="E20" i="210"/>
  <c r="J19" i="210"/>
  <c r="E18" i="210"/>
  <c r="J93" i="209"/>
  <c r="J92" i="209"/>
  <c r="J91" i="209" s="1"/>
  <c r="J87" i="209" s="1"/>
  <c r="F91" i="209"/>
  <c r="E91" i="209"/>
  <c r="E87" i="209" s="1"/>
  <c r="J90" i="209"/>
  <c r="J89" i="209"/>
  <c r="J88" i="209"/>
  <c r="G87" i="209"/>
  <c r="F87" i="209"/>
  <c r="J86" i="209"/>
  <c r="J82" i="209" s="1"/>
  <c r="J81" i="209" s="1"/>
  <c r="J85" i="209"/>
  <c r="J84" i="209"/>
  <c r="J83" i="209"/>
  <c r="G82" i="209"/>
  <c r="F82" i="209"/>
  <c r="E82" i="209"/>
  <c r="J80" i="209"/>
  <c r="J79" i="209"/>
  <c r="J78" i="209"/>
  <c r="J77" i="209"/>
  <c r="E77" i="209"/>
  <c r="J76" i="209"/>
  <c r="J75" i="209"/>
  <c r="J74" i="209"/>
  <c r="J73" i="209"/>
  <c r="J72" i="209"/>
  <c r="J71" i="209"/>
  <c r="J70" i="209"/>
  <c r="J69" i="209"/>
  <c r="J68" i="209" s="1"/>
  <c r="J67" i="209" s="1"/>
  <c r="E68" i="209"/>
  <c r="E67" i="209" s="1"/>
  <c r="E61" i="209" s="1"/>
  <c r="J66" i="209"/>
  <c r="J65" i="209"/>
  <c r="J64" i="209"/>
  <c r="J61" i="209" s="1"/>
  <c r="J63" i="209"/>
  <c r="J62" i="209"/>
  <c r="J60" i="209"/>
  <c r="J59" i="209"/>
  <c r="J58" i="209"/>
  <c r="J57" i="209"/>
  <c r="J56" i="209" s="1"/>
  <c r="E56" i="209"/>
  <c r="J55" i="209"/>
  <c r="J54" i="209"/>
  <c r="J53" i="209"/>
  <c r="J52" i="209"/>
  <c r="J51" i="209"/>
  <c r="J50" i="209"/>
  <c r="E50" i="209"/>
  <c r="E49" i="209"/>
  <c r="J48" i="209"/>
  <c r="J47" i="209"/>
  <c r="J46" i="209"/>
  <c r="J45" i="209"/>
  <c r="J44" i="209"/>
  <c r="J43" i="209"/>
  <c r="J42" i="209" s="1"/>
  <c r="J37" i="209" s="1"/>
  <c r="E42" i="209"/>
  <c r="E37" i="209" s="1"/>
  <c r="J41" i="209"/>
  <c r="J40" i="209"/>
  <c r="J39" i="209"/>
  <c r="J38" i="209"/>
  <c r="J36" i="209"/>
  <c r="J35" i="209"/>
  <c r="J34" i="209" s="1"/>
  <c r="J31" i="209" s="1"/>
  <c r="E34" i="209"/>
  <c r="J33" i="209"/>
  <c r="J32" i="209"/>
  <c r="E31" i="209"/>
  <c r="J30" i="209"/>
  <c r="J29" i="209"/>
  <c r="J28" i="209"/>
  <c r="J27" i="209" s="1"/>
  <c r="J26" i="209" s="1"/>
  <c r="E27" i="209"/>
  <c r="E26" i="209"/>
  <c r="J25" i="209"/>
  <c r="J24" i="209"/>
  <c r="J23" i="209"/>
  <c r="J22" i="209"/>
  <c r="J21" i="209"/>
  <c r="J20" i="209" s="1"/>
  <c r="E20" i="209"/>
  <c r="J19" i="209"/>
  <c r="E18" i="209"/>
  <c r="J93" i="208"/>
  <c r="J92" i="208"/>
  <c r="J91" i="208" s="1"/>
  <c r="J87" i="208" s="1"/>
  <c r="F91" i="208"/>
  <c r="F87" i="208" s="1"/>
  <c r="E91" i="208"/>
  <c r="J90" i="208"/>
  <c r="J89" i="208"/>
  <c r="J88" i="208"/>
  <c r="G87" i="208"/>
  <c r="E87" i="208"/>
  <c r="J86" i="208"/>
  <c r="J85" i="208"/>
  <c r="J84" i="208"/>
  <c r="J83" i="208"/>
  <c r="J82" i="208"/>
  <c r="J81" i="208" s="1"/>
  <c r="G82" i="208"/>
  <c r="F82" i="208"/>
  <c r="E82" i="208"/>
  <c r="E81" i="208" s="1"/>
  <c r="D23" i="223" s="1"/>
  <c r="J80" i="208"/>
  <c r="J79" i="208"/>
  <c r="J78" i="208"/>
  <c r="J77" i="208" s="1"/>
  <c r="E77" i="208"/>
  <c r="J76" i="208"/>
  <c r="J75" i="208"/>
  <c r="J74" i="208"/>
  <c r="J73" i="208"/>
  <c r="J72" i="208"/>
  <c r="J71" i="208"/>
  <c r="J68" i="208" s="1"/>
  <c r="J67" i="208" s="1"/>
  <c r="J70" i="208"/>
  <c r="J69" i="208"/>
  <c r="E68" i="208"/>
  <c r="E67" i="208" s="1"/>
  <c r="E61" i="208" s="1"/>
  <c r="J66" i="208"/>
  <c r="J65" i="208"/>
  <c r="J64" i="208"/>
  <c r="J63" i="208"/>
  <c r="J62" i="208"/>
  <c r="J60" i="208"/>
  <c r="J59" i="208"/>
  <c r="J58" i="208"/>
  <c r="J56" i="208" s="1"/>
  <c r="J57" i="208"/>
  <c r="E56" i="208"/>
  <c r="J55" i="208"/>
  <c r="J54" i="208"/>
  <c r="J53" i="208"/>
  <c r="J52" i="208"/>
  <c r="J51" i="208"/>
  <c r="J50" i="208" s="1"/>
  <c r="J49" i="208" s="1"/>
  <c r="E50" i="208"/>
  <c r="E49" i="208" s="1"/>
  <c r="J48" i="208"/>
  <c r="J47" i="208"/>
  <c r="J46" i="208"/>
  <c r="J45" i="208"/>
  <c r="J44" i="208"/>
  <c r="J43" i="208"/>
  <c r="J42" i="208"/>
  <c r="E42" i="208"/>
  <c r="J41" i="208"/>
  <c r="J40" i="208"/>
  <c r="J39" i="208"/>
  <c r="J38" i="208"/>
  <c r="J37" i="208" s="1"/>
  <c r="E37" i="208"/>
  <c r="J36" i="208"/>
  <c r="J35" i="208"/>
  <c r="J34" i="208" s="1"/>
  <c r="E34" i="208"/>
  <c r="J33" i="208"/>
  <c r="J32" i="208"/>
  <c r="E31" i="208"/>
  <c r="J30" i="208"/>
  <c r="J29" i="208"/>
  <c r="J28" i="208"/>
  <c r="J27" i="208" s="1"/>
  <c r="J26" i="208" s="1"/>
  <c r="E27" i="208"/>
  <c r="E26" i="208"/>
  <c r="J25" i="208"/>
  <c r="J24" i="208"/>
  <c r="J23" i="208"/>
  <c r="J22" i="208"/>
  <c r="J20" i="208" s="1"/>
  <c r="J18" i="208" s="1"/>
  <c r="J21" i="208"/>
  <c r="E20" i="208"/>
  <c r="J19" i="208"/>
  <c r="E18" i="208"/>
  <c r="E17" i="208" s="1"/>
  <c r="H34" i="207"/>
  <c r="H32" i="207" s="1"/>
  <c r="D30" i="227" s="1"/>
  <c r="H33" i="207"/>
  <c r="E32" i="207"/>
  <c r="H31" i="207"/>
  <c r="H30" i="207"/>
  <c r="H29" i="207"/>
  <c r="H28" i="207"/>
  <c r="H27" i="207"/>
  <c r="H26" i="207" s="1"/>
  <c r="E27" i="207"/>
  <c r="E26" i="207"/>
  <c r="E14" i="207" s="1"/>
  <c r="H25" i="207"/>
  <c r="H24" i="207"/>
  <c r="H23" i="207"/>
  <c r="H22" i="207"/>
  <c r="H21" i="207"/>
  <c r="H20" i="207"/>
  <c r="H19" i="207"/>
  <c r="H18" i="207"/>
  <c r="H17" i="207"/>
  <c r="H16" i="207"/>
  <c r="H15" i="207" s="1"/>
  <c r="E15" i="207"/>
  <c r="H34" i="206"/>
  <c r="H33" i="206"/>
  <c r="H32" i="206" s="1"/>
  <c r="D30" i="226" s="1"/>
  <c r="E32" i="206"/>
  <c r="H31" i="206"/>
  <c r="H30" i="206"/>
  <c r="H29" i="206"/>
  <c r="H27" i="206" s="1"/>
  <c r="H28" i="206"/>
  <c r="E27" i="206"/>
  <c r="E26" i="206" s="1"/>
  <c r="E14" i="206" s="1"/>
  <c r="H25" i="206"/>
  <c r="H24" i="206"/>
  <c r="H23" i="206"/>
  <c r="H22" i="206"/>
  <c r="H21" i="206"/>
  <c r="H20" i="206"/>
  <c r="H15" i="206" s="1"/>
  <c r="H19" i="206"/>
  <c r="H18" i="206"/>
  <c r="H17" i="206"/>
  <c r="H16" i="206"/>
  <c r="E15" i="206"/>
  <c r="H34" i="205"/>
  <c r="H33" i="205"/>
  <c r="H32" i="205" s="1"/>
  <c r="D30" i="225" s="1"/>
  <c r="E32" i="205"/>
  <c r="H31" i="205"/>
  <c r="H30" i="205"/>
  <c r="H29" i="205"/>
  <c r="H28" i="205"/>
  <c r="H27" i="205" s="1"/>
  <c r="E27" i="205"/>
  <c r="E26" i="205" s="1"/>
  <c r="H25" i="205"/>
  <c r="H24" i="205"/>
  <c r="H23" i="205"/>
  <c r="H22" i="205"/>
  <c r="H15" i="205" s="1"/>
  <c r="H21" i="205"/>
  <c r="H20" i="205"/>
  <c r="H19" i="205"/>
  <c r="H18" i="205"/>
  <c r="H17" i="205"/>
  <c r="H16" i="205"/>
  <c r="E15" i="205"/>
  <c r="E14" i="205" s="1"/>
  <c r="H34" i="204"/>
  <c r="H33" i="204"/>
  <c r="H32" i="204"/>
  <c r="D30" i="224" s="1"/>
  <c r="E32" i="204"/>
  <c r="H31" i="204"/>
  <c r="H30" i="204"/>
  <c r="H29" i="204"/>
  <c r="H28" i="204"/>
  <c r="H27" i="204" s="1"/>
  <c r="E27" i="204"/>
  <c r="E26" i="204"/>
  <c r="H25" i="204"/>
  <c r="H24" i="204"/>
  <c r="H23" i="204"/>
  <c r="H22" i="204"/>
  <c r="H21" i="204"/>
  <c r="H20" i="204"/>
  <c r="H19" i="204"/>
  <c r="H18" i="204"/>
  <c r="H17" i="204"/>
  <c r="H16" i="204"/>
  <c r="H15" i="204" s="1"/>
  <c r="E15" i="204"/>
  <c r="E14" i="204" s="1"/>
  <c r="H34" i="203"/>
  <c r="H33" i="203"/>
  <c r="H32" i="203"/>
  <c r="H26" i="203" s="1"/>
  <c r="E32" i="203"/>
  <c r="H31" i="203"/>
  <c r="H30" i="203"/>
  <c r="H29" i="203"/>
  <c r="H28" i="203"/>
  <c r="H27" i="203"/>
  <c r="D26" i="223" s="1"/>
  <c r="D29" i="223" s="1"/>
  <c r="E27" i="203"/>
  <c r="E26" i="203"/>
  <c r="E14" i="203" s="1"/>
  <c r="H25" i="203"/>
  <c r="H24" i="203"/>
  <c r="H23" i="203"/>
  <c r="H22" i="203"/>
  <c r="H21" i="203"/>
  <c r="H20" i="203"/>
  <c r="H19" i="203"/>
  <c r="H18" i="203"/>
  <c r="H17" i="203"/>
  <c r="H16" i="203"/>
  <c r="H15" i="203" s="1"/>
  <c r="E15" i="203"/>
  <c r="J61" i="212" l="1"/>
  <c r="F18" i="216"/>
  <c r="J61" i="208"/>
  <c r="J31" i="212"/>
  <c r="K19" i="214"/>
  <c r="K19" i="215"/>
  <c r="D26" i="225"/>
  <c r="D29" i="225" s="1"/>
  <c r="H26" i="205"/>
  <c r="H14" i="205" s="1"/>
  <c r="D20" i="223"/>
  <c r="H14" i="203"/>
  <c r="D20" i="225"/>
  <c r="D25" i="225" s="1"/>
  <c r="H14" i="207"/>
  <c r="D20" i="227"/>
  <c r="D25" i="227" s="1"/>
  <c r="E81" i="209"/>
  <c r="D23" i="224" s="1"/>
  <c r="E17" i="212"/>
  <c r="E16" i="212" s="1"/>
  <c r="F19" i="217"/>
  <c r="F18" i="217" s="1"/>
  <c r="D26" i="224"/>
  <c r="D29" i="224" s="1"/>
  <c r="H26" i="204"/>
  <c r="K45" i="215"/>
  <c r="K45" i="214"/>
  <c r="K45" i="213"/>
  <c r="K45" i="217"/>
  <c r="K45" i="216"/>
  <c r="K18" i="216" s="1"/>
  <c r="D39" i="226" s="1"/>
  <c r="D20" i="224"/>
  <c r="H14" i="204"/>
  <c r="D20" i="226"/>
  <c r="D25" i="226" s="1"/>
  <c r="J31" i="208"/>
  <c r="J17" i="208" s="1"/>
  <c r="J16" i="208" s="1"/>
  <c r="D38" i="223" s="1"/>
  <c r="E17" i="209"/>
  <c r="E16" i="209" s="1"/>
  <c r="J49" i="209"/>
  <c r="E17" i="211"/>
  <c r="E16" i="211" s="1"/>
  <c r="J49" i="211"/>
  <c r="J87" i="211"/>
  <c r="J17" i="211"/>
  <c r="D26" i="226"/>
  <c r="D29" i="226" s="1"/>
  <c r="H26" i="206"/>
  <c r="H14" i="206" s="1"/>
  <c r="J18" i="209"/>
  <c r="J17" i="209" s="1"/>
  <c r="J17" i="210"/>
  <c r="E16" i="208"/>
  <c r="J81" i="211"/>
  <c r="J37" i="212"/>
  <c r="J17" i="212" s="1"/>
  <c r="J16" i="212" s="1"/>
  <c r="D38" i="227" s="1"/>
  <c r="D40" i="227" s="1"/>
  <c r="D17" i="227" s="1"/>
  <c r="J87" i="212"/>
  <c r="J81" i="212" s="1"/>
  <c r="F19" i="213"/>
  <c r="F18" i="213" s="1"/>
  <c r="J94" i="212"/>
  <c r="J94" i="211"/>
  <c r="J94" i="210"/>
  <c r="J94" i="209"/>
  <c r="J94" i="208"/>
  <c r="K41" i="213"/>
  <c r="K39" i="213" s="1"/>
  <c r="K38" i="213" s="1"/>
  <c r="K18" i="213" s="1"/>
  <c r="D39" i="223" s="1"/>
  <c r="K41" i="214"/>
  <c r="K39" i="214" s="1"/>
  <c r="K38" i="214" s="1"/>
  <c r="K40" i="215"/>
  <c r="K39" i="215" s="1"/>
  <c r="K38" i="215" s="1"/>
  <c r="K42" i="217"/>
  <c r="K39" i="217" s="1"/>
  <c r="K38" i="217" s="1"/>
  <c r="K18" i="217" s="1"/>
  <c r="D39" i="227" s="1"/>
  <c r="D21" i="224"/>
  <c r="D31" i="226"/>
  <c r="D33" i="226" s="1"/>
  <c r="D34" i="226" s="1"/>
  <c r="D32" i="227"/>
  <c r="D33" i="227" s="1"/>
  <c r="J39" i="217"/>
  <c r="D21" i="223"/>
  <c r="D32" i="226"/>
  <c r="D30" i="223"/>
  <c r="D32" i="225"/>
  <c r="D33" i="225" s="1"/>
  <c r="D34" i="225" s="1"/>
  <c r="D26" i="227"/>
  <c r="J39" i="214"/>
  <c r="D32" i="224"/>
  <c r="D33" i="224" s="1"/>
  <c r="D27" i="227"/>
  <c r="D32" i="223"/>
  <c r="J39" i="215"/>
  <c r="D40" i="223" l="1"/>
  <c r="D17" i="223" s="1"/>
  <c r="D25" i="223"/>
  <c r="D35" i="226"/>
  <c r="D36" i="226" s="1"/>
  <c r="D16" i="226" s="1"/>
  <c r="D18" i="226" s="1"/>
  <c r="J16" i="211"/>
  <c r="D38" i="226" s="1"/>
  <c r="D40" i="226" s="1"/>
  <c r="D17" i="226" s="1"/>
  <c r="D35" i="225"/>
  <c r="D36" i="225" s="1"/>
  <c r="D16" i="225" s="1"/>
  <c r="K18" i="215"/>
  <c r="D39" i="225" s="1"/>
  <c r="J16" i="210"/>
  <c r="D38" i="225" s="1"/>
  <c r="D33" i="223"/>
  <c r="J16" i="209"/>
  <c r="D38" i="224" s="1"/>
  <c r="D40" i="224" s="1"/>
  <c r="D17" i="224" s="1"/>
  <c r="K18" i="214"/>
  <c r="D39" i="224" s="1"/>
  <c r="D29" i="227"/>
  <c r="D25" i="224"/>
  <c r="D34" i="224" s="1"/>
  <c r="D35" i="224" s="1"/>
  <c r="D18" i="225" l="1"/>
  <c r="D34" i="223"/>
  <c r="D40" i="225"/>
  <c r="D17" i="225" s="1"/>
  <c r="D36" i="224"/>
  <c r="D16" i="224" s="1"/>
  <c r="D18" i="224" s="1"/>
  <c r="D34" i="227"/>
  <c r="D35" i="223" l="1"/>
  <c r="D36" i="223" s="1"/>
  <c r="D16" i="223" s="1"/>
  <c r="D18" i="223" s="1"/>
  <c r="D35" i="227"/>
  <c r="D36" i="227" s="1"/>
  <c r="D16" i="227" s="1"/>
  <c r="D18" i="227" s="1"/>
  <c r="J12" i="202" l="1"/>
  <c r="J11" i="202"/>
  <c r="O12" i="199" l="1"/>
  <c r="N12" i="199"/>
  <c r="G12" i="199"/>
  <c r="F12" i="199"/>
  <c r="E12" i="199"/>
  <c r="D12" i="199"/>
  <c r="I21" i="198"/>
  <c r="J12" i="198"/>
  <c r="I12" i="198"/>
  <c r="G12" i="198"/>
  <c r="F12" i="198"/>
  <c r="E12" i="198"/>
  <c r="D12" i="198"/>
  <c r="C12" i="198"/>
  <c r="E20" i="197"/>
  <c r="E19" i="197"/>
  <c r="E18" i="197"/>
  <c r="E17" i="197"/>
  <c r="E16" i="197"/>
  <c r="F15" i="197"/>
  <c r="E15" i="197"/>
  <c r="D15" i="197"/>
  <c r="C15" i="197"/>
  <c r="E14" i="197"/>
  <c r="E13" i="197"/>
  <c r="E12" i="197"/>
  <c r="E11" i="197"/>
  <c r="E10" i="197"/>
  <c r="E9" i="197"/>
  <c r="F9" i="197" s="1"/>
  <c r="D9" i="197"/>
  <c r="C9" i="197"/>
  <c r="I19" i="196"/>
  <c r="I17" i="196"/>
  <c r="I12" i="196"/>
  <c r="D12" i="196"/>
  <c r="C12" i="196"/>
  <c r="J11" i="196"/>
  <c r="I11" i="196"/>
  <c r="I52" i="195"/>
  <c r="I49" i="195"/>
  <c r="I48" i="195"/>
  <c r="I46" i="195"/>
  <c r="I45" i="195"/>
  <c r="I44" i="195"/>
  <c r="I43" i="195"/>
  <c r="I42" i="195"/>
  <c r="I41" i="195"/>
  <c r="I40" i="195"/>
  <c r="I39" i="195"/>
  <c r="I38" i="195" s="1"/>
  <c r="I11" i="195" s="1"/>
  <c r="J11" i="195" s="1"/>
  <c r="I12" i="195"/>
  <c r="I52" i="194"/>
  <c r="I46" i="194"/>
  <c r="I45" i="194"/>
  <c r="I44" i="194"/>
  <c r="I43" i="194"/>
  <c r="I42" i="194"/>
  <c r="I41" i="194"/>
  <c r="I40" i="194"/>
  <c r="I39" i="194"/>
  <c r="I38" i="194"/>
  <c r="I11" i="194" s="1"/>
  <c r="J11" i="194" s="1"/>
  <c r="I12" i="194"/>
  <c r="I52" i="193"/>
  <c r="I46" i="193"/>
  <c r="I45" i="193"/>
  <c r="I44" i="193"/>
  <c r="I43" i="193"/>
  <c r="I42" i="193"/>
  <c r="I41" i="193"/>
  <c r="I40" i="193"/>
  <c r="I39" i="193"/>
  <c r="I38" i="193"/>
  <c r="I12" i="193"/>
  <c r="I11" i="193"/>
  <c r="J11" i="193" s="1"/>
  <c r="I52" i="192"/>
  <c r="I46" i="192"/>
  <c r="I45" i="192"/>
  <c r="I44" i="192"/>
  <c r="I43" i="192"/>
  <c r="I42" i="192"/>
  <c r="I41" i="192"/>
  <c r="I40" i="192"/>
  <c r="I39" i="192"/>
  <c r="I38" i="192" s="1"/>
  <c r="I11" i="192" s="1"/>
  <c r="J11" i="192" s="1"/>
  <c r="I12" i="192"/>
  <c r="I52" i="191"/>
  <c r="I46" i="191"/>
  <c r="I45" i="191"/>
  <c r="I44" i="191"/>
  <c r="I43" i="191"/>
  <c r="I42" i="191"/>
  <c r="I41" i="191"/>
  <c r="I40" i="191"/>
  <c r="I39" i="191"/>
  <c r="I38" i="191" s="1"/>
  <c r="I11" i="191" s="1"/>
  <c r="J11" i="191" s="1"/>
  <c r="I12" i="191"/>
  <c r="V26" i="190" l="1"/>
  <c r="I26" i="190"/>
  <c r="V25" i="190"/>
  <c r="I25" i="190"/>
  <c r="V24" i="190"/>
  <c r="I24" i="190"/>
  <c r="V23" i="190"/>
  <c r="I23" i="190"/>
  <c r="V22" i="190"/>
  <c r="I22" i="190"/>
  <c r="V21" i="190"/>
  <c r="I21" i="190"/>
  <c r="V20" i="190"/>
  <c r="I20" i="190"/>
  <c r="V19" i="190"/>
  <c r="I19" i="190"/>
  <c r="V18" i="190"/>
  <c r="I18" i="190"/>
  <c r="V17" i="190"/>
  <c r="I17" i="190"/>
  <c r="V16" i="190"/>
  <c r="I16" i="190"/>
  <c r="V15" i="190"/>
  <c r="I15" i="190"/>
  <c r="V14" i="190"/>
  <c r="I14" i="190"/>
  <c r="V13" i="190"/>
  <c r="I13" i="190"/>
  <c r="V12" i="190"/>
  <c r="I12" i="190"/>
  <c r="V25" i="189"/>
  <c r="I25" i="189"/>
  <c r="V24" i="189"/>
  <c r="I24" i="189"/>
  <c r="V23" i="189"/>
  <c r="I23" i="189"/>
  <c r="V22" i="189"/>
  <c r="I22" i="189"/>
  <c r="V21" i="189"/>
  <c r="I21" i="189"/>
  <c r="V20" i="189"/>
  <c r="I20" i="189"/>
  <c r="V19" i="189"/>
  <c r="I19" i="189"/>
  <c r="V18" i="189"/>
  <c r="I18" i="189"/>
  <c r="V17" i="189"/>
  <c r="I17" i="189"/>
  <c r="V16" i="189"/>
  <c r="I16" i="189"/>
  <c r="V15" i="189"/>
  <c r="I15" i="189"/>
  <c r="V14" i="189"/>
  <c r="I14" i="189"/>
  <c r="V13" i="189"/>
  <c r="I13" i="189"/>
  <c r="V12" i="189"/>
  <c r="I12" i="189"/>
  <c r="V11" i="189"/>
  <c r="I11" i="189"/>
  <c r="V40" i="188"/>
  <c r="V39" i="188"/>
  <c r="X39" i="188" s="1"/>
  <c r="Z39" i="188" s="1"/>
  <c r="Z38" i="188"/>
  <c r="X38" i="188"/>
  <c r="V38" i="188"/>
  <c r="X37" i="188"/>
  <c r="Z37" i="188" s="1"/>
  <c r="V37" i="188"/>
  <c r="X36" i="188"/>
  <c r="Z36" i="188" s="1"/>
  <c r="V36" i="188"/>
  <c r="X35" i="188"/>
  <c r="Z35" i="188" s="1"/>
  <c r="V35" i="188"/>
  <c r="Z34" i="188"/>
  <c r="X34" i="188"/>
  <c r="V34" i="188"/>
  <c r="Z33" i="188"/>
  <c r="X33" i="188"/>
  <c r="V33" i="188"/>
  <c r="V32" i="188"/>
  <c r="X32" i="188" s="1"/>
  <c r="Z32" i="188" s="1"/>
  <c r="X31" i="188"/>
  <c r="Z31" i="188" s="1"/>
  <c r="V31" i="188"/>
  <c r="Z30" i="188"/>
  <c r="X30" i="188"/>
  <c r="V30" i="188"/>
  <c r="X29" i="188"/>
  <c r="Z29" i="188" s="1"/>
  <c r="V29" i="188"/>
  <c r="X28" i="188"/>
  <c r="Z28" i="188" s="1"/>
  <c r="V28" i="188"/>
  <c r="X27" i="188"/>
  <c r="Z27" i="188" s="1"/>
  <c r="V27" i="188"/>
  <c r="Q23" i="188"/>
  <c r="M23" i="188"/>
  <c r="K23" i="188"/>
  <c r="Q21" i="188"/>
  <c r="M21" i="188"/>
  <c r="K21" i="188"/>
  <c r="U19" i="188"/>
  <c r="T19" i="188"/>
  <c r="S19" i="188"/>
  <c r="R19" i="188"/>
  <c r="Q19" i="188"/>
  <c r="V19" i="188" s="1"/>
  <c r="M19" i="188"/>
  <c r="K19" i="188"/>
  <c r="K18" i="188"/>
  <c r="M18" i="188" s="1"/>
  <c r="Q18" i="188" s="1"/>
  <c r="Z14" i="188"/>
  <c r="Q14" i="188"/>
  <c r="V14" i="188" s="1"/>
  <c r="M14" i="188"/>
  <c r="K14" i="188"/>
  <c r="Z13" i="188"/>
  <c r="Q13" i="188"/>
  <c r="V13" i="188" s="1"/>
  <c r="M13" i="188"/>
  <c r="K13" i="188"/>
  <c r="Z12" i="188"/>
  <c r="M12" i="188"/>
  <c r="Q12" i="188" s="1"/>
  <c r="V12" i="188" s="1"/>
  <c r="K12" i="188"/>
  <c r="V40" i="187"/>
  <c r="V39" i="187"/>
  <c r="X39" i="187" s="1"/>
  <c r="Z39" i="187" s="1"/>
  <c r="Z38" i="187"/>
  <c r="X38" i="187"/>
  <c r="V38" i="187"/>
  <c r="X37" i="187"/>
  <c r="Z37" i="187" s="1"/>
  <c r="V37" i="187"/>
  <c r="Z36" i="187"/>
  <c r="X36" i="187"/>
  <c r="V36" i="187"/>
  <c r="X35" i="187"/>
  <c r="Z35" i="187" s="1"/>
  <c r="V35" i="187"/>
  <c r="Z34" i="187"/>
  <c r="X34" i="187"/>
  <c r="V34" i="187"/>
  <c r="Z33" i="187"/>
  <c r="X33" i="187"/>
  <c r="V33" i="187"/>
  <c r="V32" i="187"/>
  <c r="X32" i="187" s="1"/>
  <c r="Z32" i="187" s="1"/>
  <c r="X31" i="187"/>
  <c r="Z31" i="187" s="1"/>
  <c r="V31" i="187"/>
  <c r="Z30" i="187"/>
  <c r="X30" i="187"/>
  <c r="V30" i="187"/>
  <c r="X29" i="187"/>
  <c r="Z29" i="187" s="1"/>
  <c r="V29" i="187"/>
  <c r="X28" i="187"/>
  <c r="Z28" i="187" s="1"/>
  <c r="V28" i="187"/>
  <c r="X27" i="187"/>
  <c r="Z27" i="187" s="1"/>
  <c r="V27" i="187"/>
  <c r="Q23" i="187"/>
  <c r="M23" i="187"/>
  <c r="K23" i="187"/>
  <c r="Q21" i="187"/>
  <c r="M21" i="187"/>
  <c r="K21" i="187"/>
  <c r="U19" i="187"/>
  <c r="T19" i="187"/>
  <c r="S19" i="187"/>
  <c r="R19" i="187"/>
  <c r="Q19" i="187"/>
  <c r="M19" i="187"/>
  <c r="K19" i="187"/>
  <c r="K18" i="187"/>
  <c r="M18" i="187" s="1"/>
  <c r="Q18" i="187" s="1"/>
  <c r="Z14" i="187"/>
  <c r="Q14" i="187"/>
  <c r="V14" i="187" s="1"/>
  <c r="M14" i="187"/>
  <c r="K14" i="187"/>
  <c r="Z13" i="187"/>
  <c r="Q13" i="187"/>
  <c r="V13" i="187" s="1"/>
  <c r="M13" i="187"/>
  <c r="K13" i="187"/>
  <c r="Z12" i="187"/>
  <c r="M12" i="187"/>
  <c r="Q12" i="187" s="1"/>
  <c r="V12" i="187" s="1"/>
  <c r="K12" i="187"/>
  <c r="V40" i="186"/>
  <c r="V39" i="186"/>
  <c r="X39" i="186" s="1"/>
  <c r="Z39" i="186" s="1"/>
  <c r="Z38" i="186"/>
  <c r="X38" i="186"/>
  <c r="V38" i="186"/>
  <c r="X37" i="186"/>
  <c r="Z37" i="186" s="1"/>
  <c r="V37" i="186"/>
  <c r="Z36" i="186"/>
  <c r="X36" i="186"/>
  <c r="V36" i="186"/>
  <c r="X35" i="186"/>
  <c r="Z35" i="186" s="1"/>
  <c r="V35" i="186"/>
  <c r="Z34" i="186"/>
  <c r="X34" i="186"/>
  <c r="V34" i="186"/>
  <c r="Z33" i="186"/>
  <c r="X33" i="186"/>
  <c r="V33" i="186"/>
  <c r="V32" i="186"/>
  <c r="X32" i="186" s="1"/>
  <c r="Z32" i="186" s="1"/>
  <c r="V31" i="186"/>
  <c r="X31" i="186" s="1"/>
  <c r="Z31" i="186" s="1"/>
  <c r="Z30" i="186"/>
  <c r="X30" i="186"/>
  <c r="V30" i="186"/>
  <c r="X29" i="186"/>
  <c r="Z29" i="186" s="1"/>
  <c r="V29" i="186"/>
  <c r="X28" i="186"/>
  <c r="Z28" i="186" s="1"/>
  <c r="V28" i="186"/>
  <c r="X27" i="186"/>
  <c r="Z27" i="186" s="1"/>
  <c r="V27" i="186"/>
  <c r="Q23" i="186"/>
  <c r="M23" i="186"/>
  <c r="K23" i="186"/>
  <c r="Q21" i="186"/>
  <c r="M21" i="186"/>
  <c r="K21" i="186"/>
  <c r="U19" i="186"/>
  <c r="T19" i="186"/>
  <c r="S19" i="186"/>
  <c r="R19" i="186"/>
  <c r="Q19" i="186"/>
  <c r="V19" i="186" s="1"/>
  <c r="M19" i="186"/>
  <c r="K19" i="186"/>
  <c r="K18" i="186"/>
  <c r="M18" i="186" s="1"/>
  <c r="Q18" i="186" s="1"/>
  <c r="Z14" i="186"/>
  <c r="Q14" i="186"/>
  <c r="V14" i="186" s="1"/>
  <c r="M14" i="186"/>
  <c r="K14" i="186"/>
  <c r="Z13" i="186"/>
  <c r="Q13" i="186"/>
  <c r="V13" i="186" s="1"/>
  <c r="M13" i="186"/>
  <c r="K13" i="186"/>
  <c r="Z12" i="186"/>
  <c r="M12" i="186"/>
  <c r="Q12" i="186" s="1"/>
  <c r="V12" i="186" s="1"/>
  <c r="K12" i="186"/>
  <c r="V40" i="185"/>
  <c r="V39" i="185"/>
  <c r="X39" i="185" s="1"/>
  <c r="Z39" i="185" s="1"/>
  <c r="Z38" i="185"/>
  <c r="X38" i="185"/>
  <c r="V38" i="185"/>
  <c r="X37" i="185"/>
  <c r="Z37" i="185" s="1"/>
  <c r="V37" i="185"/>
  <c r="Z36" i="185"/>
  <c r="X36" i="185"/>
  <c r="V36" i="185"/>
  <c r="X35" i="185"/>
  <c r="Z35" i="185" s="1"/>
  <c r="V35" i="185"/>
  <c r="Z34" i="185"/>
  <c r="X34" i="185"/>
  <c r="V34" i="185"/>
  <c r="Z33" i="185"/>
  <c r="X33" i="185"/>
  <c r="V33" i="185"/>
  <c r="V32" i="185"/>
  <c r="X32" i="185" s="1"/>
  <c r="Z32" i="185" s="1"/>
  <c r="X31" i="185"/>
  <c r="Z31" i="185" s="1"/>
  <c r="V31" i="185"/>
  <c r="Z30" i="185"/>
  <c r="X30" i="185"/>
  <c r="V30" i="185"/>
  <c r="X29" i="185"/>
  <c r="Z29" i="185" s="1"/>
  <c r="V29" i="185"/>
  <c r="X28" i="185"/>
  <c r="Z28" i="185" s="1"/>
  <c r="V28" i="185"/>
  <c r="X27" i="185"/>
  <c r="Z27" i="185" s="1"/>
  <c r="V27" i="185"/>
  <c r="Q23" i="185"/>
  <c r="M23" i="185"/>
  <c r="K23" i="185"/>
  <c r="Q21" i="185"/>
  <c r="M21" i="185"/>
  <c r="K21" i="185"/>
  <c r="U19" i="185"/>
  <c r="T19" i="185"/>
  <c r="S19" i="185"/>
  <c r="R19" i="185"/>
  <c r="Q19" i="185"/>
  <c r="V19" i="185" s="1"/>
  <c r="M19" i="185"/>
  <c r="K19" i="185"/>
  <c r="K18" i="185"/>
  <c r="M18" i="185" s="1"/>
  <c r="Q18" i="185" s="1"/>
  <c r="Z14" i="185"/>
  <c r="Q14" i="185"/>
  <c r="V14" i="185" s="1"/>
  <c r="M14" i="185"/>
  <c r="K14" i="185"/>
  <c r="Z13" i="185"/>
  <c r="Q13" i="185"/>
  <c r="V13" i="185" s="1"/>
  <c r="M13" i="185"/>
  <c r="K13" i="185"/>
  <c r="Z12" i="185"/>
  <c r="M12" i="185"/>
  <c r="Q12" i="185" s="1"/>
  <c r="V12" i="185" s="1"/>
  <c r="K12" i="185"/>
  <c r="V40" i="184"/>
  <c r="V39" i="184"/>
  <c r="X39" i="184" s="1"/>
  <c r="Z39" i="184" s="1"/>
  <c r="Z38" i="184"/>
  <c r="X38" i="184"/>
  <c r="V38" i="184"/>
  <c r="X37" i="184"/>
  <c r="Z37" i="184" s="1"/>
  <c r="V37" i="184"/>
  <c r="X36" i="184"/>
  <c r="Z36" i="184" s="1"/>
  <c r="V36" i="184"/>
  <c r="X35" i="184"/>
  <c r="Z35" i="184" s="1"/>
  <c r="V35" i="184"/>
  <c r="Z34" i="184"/>
  <c r="X34" i="184"/>
  <c r="V34" i="184"/>
  <c r="Z33" i="184"/>
  <c r="X33" i="184"/>
  <c r="V33" i="184"/>
  <c r="V32" i="184"/>
  <c r="X32" i="184" s="1"/>
  <c r="Z32" i="184" s="1"/>
  <c r="X31" i="184"/>
  <c r="Z31" i="184" s="1"/>
  <c r="V31" i="184"/>
  <c r="Z30" i="184"/>
  <c r="X30" i="184"/>
  <c r="V30" i="184"/>
  <c r="X29" i="184"/>
  <c r="Z29" i="184" s="1"/>
  <c r="V29" i="184"/>
  <c r="X28" i="184"/>
  <c r="Z28" i="184" s="1"/>
  <c r="V28" i="184"/>
  <c r="X27" i="184"/>
  <c r="Z27" i="184" s="1"/>
  <c r="V27" i="184"/>
  <c r="Q23" i="184"/>
  <c r="M23" i="184"/>
  <c r="K23" i="184"/>
  <c r="Q21" i="184"/>
  <c r="M21" i="184"/>
  <c r="K21" i="184"/>
  <c r="U19" i="184"/>
  <c r="T19" i="184"/>
  <c r="S19" i="184"/>
  <c r="R19" i="184"/>
  <c r="Q19" i="184"/>
  <c r="V19" i="184" s="1"/>
  <c r="M19" i="184"/>
  <c r="K19" i="184"/>
  <c r="K18" i="184"/>
  <c r="M18" i="184" s="1"/>
  <c r="Q18" i="184" s="1"/>
  <c r="Z14" i="184"/>
  <c r="Q14" i="184"/>
  <c r="V14" i="184" s="1"/>
  <c r="M14" i="184"/>
  <c r="K14" i="184"/>
  <c r="Z13" i="184"/>
  <c r="Q13" i="184"/>
  <c r="V13" i="184" s="1"/>
  <c r="M13" i="184"/>
  <c r="K13" i="184"/>
  <c r="Z12" i="184"/>
  <c r="M12" i="184"/>
  <c r="Q12" i="184" s="1"/>
  <c r="V12" i="184" s="1"/>
  <c r="K12" i="184"/>
  <c r="V40" i="183"/>
  <c r="V39" i="183"/>
  <c r="X39" i="183" s="1"/>
  <c r="Z39" i="183" s="1"/>
  <c r="Z38" i="183"/>
  <c r="X38" i="183"/>
  <c r="V38" i="183"/>
  <c r="X37" i="183"/>
  <c r="Z37" i="183" s="1"/>
  <c r="V37" i="183"/>
  <c r="Z36" i="183"/>
  <c r="X36" i="183"/>
  <c r="V36" i="183"/>
  <c r="X35" i="183"/>
  <c r="Z35" i="183" s="1"/>
  <c r="V35" i="183"/>
  <c r="Z34" i="183"/>
  <c r="X34" i="183"/>
  <c r="V34" i="183"/>
  <c r="Z33" i="183"/>
  <c r="X33" i="183"/>
  <c r="V33" i="183"/>
  <c r="V32" i="183"/>
  <c r="X32" i="183" s="1"/>
  <c r="Z32" i="183" s="1"/>
  <c r="X31" i="183"/>
  <c r="Z31" i="183" s="1"/>
  <c r="V31" i="183"/>
  <c r="Z30" i="183"/>
  <c r="X30" i="183"/>
  <c r="V30" i="183"/>
  <c r="X29" i="183"/>
  <c r="Z29" i="183" s="1"/>
  <c r="V29" i="183"/>
  <c r="X28" i="183"/>
  <c r="Z28" i="183" s="1"/>
  <c r="V28" i="183"/>
  <c r="X27" i="183"/>
  <c r="Z27" i="183" s="1"/>
  <c r="V27" i="183"/>
  <c r="Q23" i="183"/>
  <c r="M23" i="183"/>
  <c r="K23" i="183"/>
  <c r="Q21" i="183"/>
  <c r="M21" i="183"/>
  <c r="K21" i="183"/>
  <c r="U19" i="183"/>
  <c r="T19" i="183"/>
  <c r="S19" i="183"/>
  <c r="R19" i="183"/>
  <c r="Q19" i="183"/>
  <c r="M19" i="183"/>
  <c r="K19" i="183"/>
  <c r="K18" i="183"/>
  <c r="M18" i="183" s="1"/>
  <c r="Q18" i="183" s="1"/>
  <c r="Z14" i="183"/>
  <c r="Q14" i="183"/>
  <c r="V14" i="183" s="1"/>
  <c r="M14" i="183"/>
  <c r="K14" i="183"/>
  <c r="Z13" i="183"/>
  <c r="Q13" i="183"/>
  <c r="V13" i="183" s="1"/>
  <c r="M13" i="183"/>
  <c r="K13" i="183"/>
  <c r="Z12" i="183"/>
  <c r="D24" i="171" s="1"/>
  <c r="M12" i="183"/>
  <c r="Q12" i="183" s="1"/>
  <c r="V12" i="183" s="1"/>
  <c r="K12" i="183"/>
  <c r="V40" i="182"/>
  <c r="V39" i="182"/>
  <c r="X39" i="182" s="1"/>
  <c r="Z39" i="182" s="1"/>
  <c r="Z38" i="182"/>
  <c r="X38" i="182"/>
  <c r="V38" i="182"/>
  <c r="X37" i="182"/>
  <c r="Z37" i="182" s="1"/>
  <c r="V37" i="182"/>
  <c r="Z36" i="182"/>
  <c r="X36" i="182"/>
  <c r="V36" i="182"/>
  <c r="X35" i="182"/>
  <c r="Z35" i="182" s="1"/>
  <c r="V35" i="182"/>
  <c r="Z34" i="182"/>
  <c r="X34" i="182"/>
  <c r="V34" i="182"/>
  <c r="Z33" i="182"/>
  <c r="X33" i="182"/>
  <c r="V33" i="182"/>
  <c r="V32" i="182"/>
  <c r="X32" i="182" s="1"/>
  <c r="Z32" i="182" s="1"/>
  <c r="V31" i="182"/>
  <c r="X31" i="182" s="1"/>
  <c r="Z31" i="182" s="1"/>
  <c r="Z30" i="182"/>
  <c r="X30" i="182"/>
  <c r="V30" i="182"/>
  <c r="X29" i="182"/>
  <c r="Z29" i="182" s="1"/>
  <c r="V29" i="182"/>
  <c r="X28" i="182"/>
  <c r="Z28" i="182" s="1"/>
  <c r="V28" i="182"/>
  <c r="X27" i="182"/>
  <c r="Z27" i="182" s="1"/>
  <c r="V27" i="182"/>
  <c r="Q23" i="182"/>
  <c r="M23" i="182"/>
  <c r="K23" i="182"/>
  <c r="Q21" i="182"/>
  <c r="M21" i="182"/>
  <c r="K21" i="182"/>
  <c r="U19" i="182"/>
  <c r="T19" i="182"/>
  <c r="S19" i="182"/>
  <c r="R19" i="182"/>
  <c r="Q19" i="182"/>
  <c r="V19" i="182" s="1"/>
  <c r="M19" i="182"/>
  <c r="K19" i="182"/>
  <c r="K18" i="182"/>
  <c r="M18" i="182" s="1"/>
  <c r="Q18" i="182" s="1"/>
  <c r="Z14" i="182"/>
  <c r="Q14" i="182"/>
  <c r="V14" i="182" s="1"/>
  <c r="M14" i="182"/>
  <c r="K14" i="182"/>
  <c r="Z13" i="182"/>
  <c r="Q13" i="182"/>
  <c r="V13" i="182" s="1"/>
  <c r="M13" i="182"/>
  <c r="K13" i="182"/>
  <c r="Z12" i="182"/>
  <c r="M12" i="182"/>
  <c r="Q12" i="182" s="1"/>
  <c r="V12" i="182" s="1"/>
  <c r="K12" i="182"/>
  <c r="V40" i="181"/>
  <c r="V39" i="181"/>
  <c r="X39" i="181" s="1"/>
  <c r="Z39" i="181" s="1"/>
  <c r="Z38" i="181"/>
  <c r="X38" i="181"/>
  <c r="V38" i="181"/>
  <c r="X37" i="181"/>
  <c r="Z37" i="181" s="1"/>
  <c r="V37" i="181"/>
  <c r="Z36" i="181"/>
  <c r="X36" i="181"/>
  <c r="V36" i="181"/>
  <c r="X35" i="181"/>
  <c r="Z35" i="181" s="1"/>
  <c r="V35" i="181"/>
  <c r="Z34" i="181"/>
  <c r="X34" i="181"/>
  <c r="V34" i="181"/>
  <c r="Z33" i="181"/>
  <c r="X33" i="181"/>
  <c r="V33" i="181"/>
  <c r="V32" i="181"/>
  <c r="X32" i="181" s="1"/>
  <c r="Z32" i="181" s="1"/>
  <c r="X31" i="181"/>
  <c r="Z31" i="181" s="1"/>
  <c r="V31" i="181"/>
  <c r="Z30" i="181"/>
  <c r="X30" i="181"/>
  <c r="V30" i="181"/>
  <c r="X29" i="181"/>
  <c r="Z29" i="181" s="1"/>
  <c r="V29" i="181"/>
  <c r="X28" i="181"/>
  <c r="Z28" i="181" s="1"/>
  <c r="V28" i="181"/>
  <c r="X27" i="181"/>
  <c r="Z27" i="181" s="1"/>
  <c r="V27" i="181"/>
  <c r="Q23" i="181"/>
  <c r="M23" i="181"/>
  <c r="K23" i="181"/>
  <c r="Q21" i="181"/>
  <c r="M21" i="181"/>
  <c r="K21" i="181"/>
  <c r="U19" i="181"/>
  <c r="T19" i="181"/>
  <c r="S19" i="181"/>
  <c r="R19" i="181"/>
  <c r="Q19" i="181"/>
  <c r="V19" i="181" s="1"/>
  <c r="M19" i="181"/>
  <c r="K19" i="181"/>
  <c r="K18" i="181"/>
  <c r="M18" i="181" s="1"/>
  <c r="Q18" i="181" s="1"/>
  <c r="Z14" i="181"/>
  <c r="Q14" i="181"/>
  <c r="V14" i="181" s="1"/>
  <c r="M14" i="181"/>
  <c r="K14" i="181"/>
  <c r="Z13" i="181"/>
  <c r="Q13" i="181"/>
  <c r="V13" i="181" s="1"/>
  <c r="M13" i="181"/>
  <c r="K13" i="181"/>
  <c r="Z12" i="181"/>
  <c r="M12" i="181"/>
  <c r="Q12" i="181" s="1"/>
  <c r="V12" i="181" s="1"/>
  <c r="K12" i="181"/>
  <c r="V40" i="180"/>
  <c r="V39" i="180"/>
  <c r="X39" i="180" s="1"/>
  <c r="Z39" i="180" s="1"/>
  <c r="Z38" i="180"/>
  <c r="X38" i="180"/>
  <c r="V38" i="180"/>
  <c r="X37" i="180"/>
  <c r="Z37" i="180" s="1"/>
  <c r="V37" i="180"/>
  <c r="X36" i="180"/>
  <c r="Z36" i="180" s="1"/>
  <c r="V36" i="180"/>
  <c r="X35" i="180"/>
  <c r="Z35" i="180" s="1"/>
  <c r="V35" i="180"/>
  <c r="Z34" i="180"/>
  <c r="X34" i="180"/>
  <c r="V34" i="180"/>
  <c r="Z33" i="180"/>
  <c r="X33" i="180"/>
  <c r="V33" i="180"/>
  <c r="V32" i="180"/>
  <c r="X32" i="180" s="1"/>
  <c r="Z32" i="180" s="1"/>
  <c r="X31" i="180"/>
  <c r="Z31" i="180" s="1"/>
  <c r="V31" i="180"/>
  <c r="Z30" i="180"/>
  <c r="X30" i="180"/>
  <c r="V30" i="180"/>
  <c r="X29" i="180"/>
  <c r="Z29" i="180" s="1"/>
  <c r="V29" i="180"/>
  <c r="X28" i="180"/>
  <c r="Z28" i="180" s="1"/>
  <c r="V28" i="180"/>
  <c r="X27" i="180"/>
  <c r="Z27" i="180" s="1"/>
  <c r="V27" i="180"/>
  <c r="Q23" i="180"/>
  <c r="M23" i="180"/>
  <c r="K23" i="180"/>
  <c r="Q21" i="180"/>
  <c r="M21" i="180"/>
  <c r="K21" i="180"/>
  <c r="U19" i="180"/>
  <c r="T19" i="180"/>
  <c r="S19" i="180"/>
  <c r="R19" i="180"/>
  <c r="Q19" i="180"/>
  <c r="V19" i="180" s="1"/>
  <c r="M19" i="180"/>
  <c r="K19" i="180"/>
  <c r="K18" i="180"/>
  <c r="M18" i="180" s="1"/>
  <c r="Q18" i="180" s="1"/>
  <c r="Z14" i="180"/>
  <c r="Q14" i="180"/>
  <c r="V14" i="180" s="1"/>
  <c r="M14" i="180"/>
  <c r="K14" i="180"/>
  <c r="Z13" i="180"/>
  <c r="Q13" i="180"/>
  <c r="V13" i="180" s="1"/>
  <c r="M13" i="180"/>
  <c r="K13" i="180"/>
  <c r="Z12" i="180"/>
  <c r="M12" i="180"/>
  <c r="Q12" i="180" s="1"/>
  <c r="V12" i="180" s="1"/>
  <c r="K12" i="180"/>
  <c r="V40" i="179"/>
  <c r="V39" i="179"/>
  <c r="X39" i="179" s="1"/>
  <c r="Z39" i="179" s="1"/>
  <c r="Z38" i="179"/>
  <c r="X38" i="179"/>
  <c r="V38" i="179"/>
  <c r="X37" i="179"/>
  <c r="Z37" i="179" s="1"/>
  <c r="V37" i="179"/>
  <c r="Z36" i="179"/>
  <c r="X36" i="179"/>
  <c r="V36" i="179"/>
  <c r="X35" i="179"/>
  <c r="Z35" i="179" s="1"/>
  <c r="V35" i="179"/>
  <c r="Z34" i="179"/>
  <c r="X34" i="179"/>
  <c r="V34" i="179"/>
  <c r="Z33" i="179"/>
  <c r="X33" i="179"/>
  <c r="V33" i="179"/>
  <c r="V32" i="179"/>
  <c r="X32" i="179" s="1"/>
  <c r="Z32" i="179" s="1"/>
  <c r="X31" i="179"/>
  <c r="Z31" i="179" s="1"/>
  <c r="V31" i="179"/>
  <c r="Z30" i="179"/>
  <c r="X30" i="179"/>
  <c r="V30" i="179"/>
  <c r="X29" i="179"/>
  <c r="Z29" i="179" s="1"/>
  <c r="V29" i="179"/>
  <c r="X28" i="179"/>
  <c r="Z28" i="179" s="1"/>
  <c r="V28" i="179"/>
  <c r="X27" i="179"/>
  <c r="Z27" i="179" s="1"/>
  <c r="V27" i="179"/>
  <c r="Q23" i="179"/>
  <c r="M23" i="179"/>
  <c r="K23" i="179"/>
  <c r="Q21" i="179"/>
  <c r="M21" i="179"/>
  <c r="K21" i="179"/>
  <c r="U19" i="179"/>
  <c r="T19" i="179"/>
  <c r="S19" i="179"/>
  <c r="R19" i="179"/>
  <c r="Q19" i="179"/>
  <c r="M19" i="179"/>
  <c r="K19" i="179"/>
  <c r="K18" i="179"/>
  <c r="M18" i="179" s="1"/>
  <c r="Q18" i="179" s="1"/>
  <c r="Z14" i="179"/>
  <c r="Q14" i="179"/>
  <c r="V14" i="179" s="1"/>
  <c r="M14" i="179"/>
  <c r="K14" i="179"/>
  <c r="Z13" i="179"/>
  <c r="Q13" i="179"/>
  <c r="V13" i="179" s="1"/>
  <c r="M13" i="179"/>
  <c r="K13" i="179"/>
  <c r="Z12" i="179"/>
  <c r="D20" i="171" s="1"/>
  <c r="M12" i="179"/>
  <c r="Q12" i="179" s="1"/>
  <c r="V12" i="179" s="1"/>
  <c r="K12" i="179"/>
  <c r="V40" i="178"/>
  <c r="V39" i="178"/>
  <c r="X39" i="178" s="1"/>
  <c r="Z39" i="178" s="1"/>
  <c r="Z38" i="178"/>
  <c r="X38" i="178"/>
  <c r="V38" i="178"/>
  <c r="X37" i="178"/>
  <c r="Z37" i="178" s="1"/>
  <c r="V37" i="178"/>
  <c r="Z36" i="178"/>
  <c r="X36" i="178"/>
  <c r="V36" i="178"/>
  <c r="X35" i="178"/>
  <c r="Z35" i="178" s="1"/>
  <c r="V35" i="178"/>
  <c r="Z34" i="178"/>
  <c r="X34" i="178"/>
  <c r="V34" i="178"/>
  <c r="Z33" i="178"/>
  <c r="X33" i="178"/>
  <c r="V33" i="178"/>
  <c r="V32" i="178"/>
  <c r="X32" i="178" s="1"/>
  <c r="Z32" i="178" s="1"/>
  <c r="V31" i="178"/>
  <c r="X31" i="178" s="1"/>
  <c r="Z31" i="178" s="1"/>
  <c r="Z30" i="178"/>
  <c r="X30" i="178"/>
  <c r="V30" i="178"/>
  <c r="X29" i="178"/>
  <c r="Z29" i="178" s="1"/>
  <c r="V29" i="178"/>
  <c r="X28" i="178"/>
  <c r="Z28" i="178" s="1"/>
  <c r="V28" i="178"/>
  <c r="X27" i="178"/>
  <c r="Z27" i="178" s="1"/>
  <c r="V27" i="178"/>
  <c r="Q23" i="178"/>
  <c r="M23" i="178"/>
  <c r="K23" i="178"/>
  <c r="Q21" i="178"/>
  <c r="M21" i="178"/>
  <c r="K21" i="178"/>
  <c r="U19" i="178"/>
  <c r="T19" i="178"/>
  <c r="S19" i="178"/>
  <c r="R19" i="178"/>
  <c r="Q19" i="178"/>
  <c r="V19" i="178" s="1"/>
  <c r="M19" i="178"/>
  <c r="K19" i="178"/>
  <c r="K18" i="178"/>
  <c r="M18" i="178" s="1"/>
  <c r="Q18" i="178" s="1"/>
  <c r="Z14" i="178"/>
  <c r="Q14" i="178"/>
  <c r="V14" i="178" s="1"/>
  <c r="M14" i="178"/>
  <c r="K14" i="178"/>
  <c r="Z13" i="178"/>
  <c r="Q13" i="178"/>
  <c r="V13" i="178" s="1"/>
  <c r="M13" i="178"/>
  <c r="K13" i="178"/>
  <c r="Z12" i="178"/>
  <c r="M12" i="178"/>
  <c r="Q12" i="178" s="1"/>
  <c r="V12" i="178" s="1"/>
  <c r="K12" i="178"/>
  <c r="V40" i="177"/>
  <c r="V39" i="177"/>
  <c r="X39" i="177" s="1"/>
  <c r="Z39" i="177" s="1"/>
  <c r="Z38" i="177"/>
  <c r="X38" i="177"/>
  <c r="V38" i="177"/>
  <c r="X37" i="177"/>
  <c r="Z37" i="177" s="1"/>
  <c r="V37" i="177"/>
  <c r="Z36" i="177"/>
  <c r="X36" i="177"/>
  <c r="V36" i="177"/>
  <c r="X35" i="177"/>
  <c r="Z35" i="177" s="1"/>
  <c r="V35" i="177"/>
  <c r="Z34" i="177"/>
  <c r="X34" i="177"/>
  <c r="V34" i="177"/>
  <c r="Z33" i="177"/>
  <c r="X33" i="177"/>
  <c r="V33" i="177"/>
  <c r="V32" i="177"/>
  <c r="X32" i="177" s="1"/>
  <c r="Z32" i="177" s="1"/>
  <c r="X31" i="177"/>
  <c r="Z31" i="177" s="1"/>
  <c r="V31" i="177"/>
  <c r="Z30" i="177"/>
  <c r="X30" i="177"/>
  <c r="V30" i="177"/>
  <c r="X29" i="177"/>
  <c r="Z29" i="177" s="1"/>
  <c r="V29" i="177"/>
  <c r="X28" i="177"/>
  <c r="Z28" i="177" s="1"/>
  <c r="V28" i="177"/>
  <c r="X27" i="177"/>
  <c r="Z27" i="177" s="1"/>
  <c r="V27" i="177"/>
  <c r="Q23" i="177"/>
  <c r="M23" i="177"/>
  <c r="K23" i="177"/>
  <c r="Q21" i="177"/>
  <c r="M21" i="177"/>
  <c r="K21" i="177"/>
  <c r="U19" i="177"/>
  <c r="T19" i="177"/>
  <c r="S19" i="177"/>
  <c r="R19" i="177"/>
  <c r="Q19" i="177"/>
  <c r="V19" i="177" s="1"/>
  <c r="M19" i="177"/>
  <c r="K19" i="177"/>
  <c r="K18" i="177"/>
  <c r="M18" i="177" s="1"/>
  <c r="Q18" i="177" s="1"/>
  <c r="Z14" i="177"/>
  <c r="Q14" i="177"/>
  <c r="V14" i="177" s="1"/>
  <c r="M14" i="177"/>
  <c r="K14" i="177"/>
  <c r="Z13" i="177"/>
  <c r="Q13" i="177"/>
  <c r="V13" i="177" s="1"/>
  <c r="M13" i="177"/>
  <c r="K13" i="177"/>
  <c r="Z12" i="177"/>
  <c r="M12" i="177"/>
  <c r="Q12" i="177" s="1"/>
  <c r="V12" i="177" s="1"/>
  <c r="K12" i="177"/>
  <c r="V40" i="176"/>
  <c r="V39" i="176"/>
  <c r="X39" i="176" s="1"/>
  <c r="Z39" i="176" s="1"/>
  <c r="Z38" i="176"/>
  <c r="X38" i="176"/>
  <c r="V38" i="176"/>
  <c r="X37" i="176"/>
  <c r="Z37" i="176" s="1"/>
  <c r="V37" i="176"/>
  <c r="X36" i="176"/>
  <c r="Z36" i="176" s="1"/>
  <c r="V36" i="176"/>
  <c r="X35" i="176"/>
  <c r="Z35" i="176" s="1"/>
  <c r="V35" i="176"/>
  <c r="Z34" i="176"/>
  <c r="X34" i="176"/>
  <c r="V34" i="176"/>
  <c r="Z33" i="176"/>
  <c r="X33" i="176"/>
  <c r="V33" i="176"/>
  <c r="V32" i="176"/>
  <c r="X32" i="176" s="1"/>
  <c r="Z32" i="176" s="1"/>
  <c r="X31" i="176"/>
  <c r="Z31" i="176" s="1"/>
  <c r="V31" i="176"/>
  <c r="Z30" i="176"/>
  <c r="X30" i="176"/>
  <c r="V30" i="176"/>
  <c r="X29" i="176"/>
  <c r="Z29" i="176" s="1"/>
  <c r="V29" i="176"/>
  <c r="X28" i="176"/>
  <c r="Z28" i="176" s="1"/>
  <c r="V28" i="176"/>
  <c r="X27" i="176"/>
  <c r="Z27" i="176" s="1"/>
  <c r="V27" i="176"/>
  <c r="K23" i="176"/>
  <c r="M23" i="176" s="1"/>
  <c r="Q23" i="176" s="1"/>
  <c r="Q21" i="176"/>
  <c r="M21" i="176"/>
  <c r="K21" i="176"/>
  <c r="U19" i="176"/>
  <c r="T19" i="176"/>
  <c r="S19" i="176"/>
  <c r="R19" i="176"/>
  <c r="Q19" i="176"/>
  <c r="V19" i="176" s="1"/>
  <c r="M19" i="176"/>
  <c r="K19" i="176"/>
  <c r="K18" i="176"/>
  <c r="M18" i="176" s="1"/>
  <c r="Q18" i="176" s="1"/>
  <c r="Z14" i="176"/>
  <c r="M14" i="176"/>
  <c r="Q14" i="176" s="1"/>
  <c r="V14" i="176" s="1"/>
  <c r="K14" i="176"/>
  <c r="Z13" i="176"/>
  <c r="K13" i="176"/>
  <c r="M13" i="176" s="1"/>
  <c r="Q13" i="176" s="1"/>
  <c r="V13" i="176" s="1"/>
  <c r="Z12" i="176"/>
  <c r="V12" i="176"/>
  <c r="M12" i="176"/>
  <c r="Q12" i="176" s="1"/>
  <c r="K12" i="176"/>
  <c r="V40" i="175"/>
  <c r="X39" i="175"/>
  <c r="Z39" i="175" s="1"/>
  <c r="V39" i="175"/>
  <c r="Z38" i="175"/>
  <c r="X38" i="175"/>
  <c r="V38" i="175"/>
  <c r="X37" i="175"/>
  <c r="Z37" i="175" s="1"/>
  <c r="V37" i="175"/>
  <c r="X36" i="175"/>
  <c r="Z36" i="175" s="1"/>
  <c r="V36" i="175"/>
  <c r="X35" i="175"/>
  <c r="Z35" i="175" s="1"/>
  <c r="V35" i="175"/>
  <c r="Z34" i="175"/>
  <c r="V34" i="175"/>
  <c r="X34" i="175" s="1"/>
  <c r="X33" i="175"/>
  <c r="Z33" i="175" s="1"/>
  <c r="V33" i="175"/>
  <c r="V32" i="175"/>
  <c r="X32" i="175" s="1"/>
  <c r="Z32" i="175" s="1"/>
  <c r="X31" i="175"/>
  <c r="Z31" i="175" s="1"/>
  <c r="V31" i="175"/>
  <c r="Z30" i="175"/>
  <c r="V30" i="175"/>
  <c r="X30" i="175" s="1"/>
  <c r="X29" i="175"/>
  <c r="Z29" i="175" s="1"/>
  <c r="V29" i="175"/>
  <c r="V28" i="175"/>
  <c r="X28" i="175" s="1"/>
  <c r="Z28" i="175" s="1"/>
  <c r="X27" i="175"/>
  <c r="Z27" i="175" s="1"/>
  <c r="V27" i="175"/>
  <c r="K23" i="175"/>
  <c r="M23" i="175" s="1"/>
  <c r="Q23" i="175" s="1"/>
  <c r="M21" i="175"/>
  <c r="Q21" i="175" s="1"/>
  <c r="K21" i="175"/>
  <c r="U19" i="175"/>
  <c r="T19" i="175"/>
  <c r="S19" i="175"/>
  <c r="R19" i="175"/>
  <c r="M19" i="175"/>
  <c r="Q19" i="175" s="1"/>
  <c r="V19" i="175" s="1"/>
  <c r="K19" i="175"/>
  <c r="K18" i="175"/>
  <c r="M18" i="175" s="1"/>
  <c r="Q18" i="175" s="1"/>
  <c r="Z14" i="175"/>
  <c r="Q14" i="175"/>
  <c r="V14" i="175" s="1"/>
  <c r="M14" i="175"/>
  <c r="K14" i="175"/>
  <c r="Z13" i="175"/>
  <c r="Q13" i="175"/>
  <c r="V13" i="175" s="1"/>
  <c r="K13" i="175"/>
  <c r="M13" i="175" s="1"/>
  <c r="Z12" i="175"/>
  <c r="M12" i="175"/>
  <c r="Q12" i="175" s="1"/>
  <c r="V12" i="175" s="1"/>
  <c r="K12" i="175"/>
  <c r="V40" i="174"/>
  <c r="V39" i="174"/>
  <c r="X39" i="174" s="1"/>
  <c r="Z39" i="174" s="1"/>
  <c r="V38" i="174"/>
  <c r="X38" i="174" s="1"/>
  <c r="Z38" i="174" s="1"/>
  <c r="X37" i="174"/>
  <c r="Z37" i="174" s="1"/>
  <c r="V37" i="174"/>
  <c r="V36" i="174"/>
  <c r="X36" i="174" s="1"/>
  <c r="Z36" i="174" s="1"/>
  <c r="X35" i="174"/>
  <c r="Z35" i="174" s="1"/>
  <c r="V35" i="174"/>
  <c r="Z34" i="174"/>
  <c r="V34" i="174"/>
  <c r="X34" i="174" s="1"/>
  <c r="Z33" i="174"/>
  <c r="X33" i="174"/>
  <c r="V33" i="174"/>
  <c r="V32" i="174"/>
  <c r="X32" i="174" s="1"/>
  <c r="Z32" i="174" s="1"/>
  <c r="X31" i="174"/>
  <c r="Z31" i="174" s="1"/>
  <c r="V31" i="174"/>
  <c r="Z30" i="174"/>
  <c r="V30" i="174"/>
  <c r="X30" i="174" s="1"/>
  <c r="X29" i="174"/>
  <c r="Z29" i="174" s="1"/>
  <c r="V29" i="174"/>
  <c r="V28" i="174"/>
  <c r="X28" i="174" s="1"/>
  <c r="Z28" i="174" s="1"/>
  <c r="X27" i="174"/>
  <c r="Z27" i="174" s="1"/>
  <c r="V27" i="174"/>
  <c r="K23" i="174"/>
  <c r="M23" i="174" s="1"/>
  <c r="Q23" i="174" s="1"/>
  <c r="M21" i="174"/>
  <c r="Q21" i="174" s="1"/>
  <c r="K21" i="174"/>
  <c r="U19" i="174"/>
  <c r="T19" i="174"/>
  <c r="S19" i="174"/>
  <c r="R19" i="174"/>
  <c r="Q19" i="174"/>
  <c r="V19" i="174" s="1"/>
  <c r="M19" i="174"/>
  <c r="K19" i="174"/>
  <c r="K18" i="174"/>
  <c r="M18" i="174" s="1"/>
  <c r="Q18" i="174" s="1"/>
  <c r="Z14" i="174"/>
  <c r="Q14" i="174"/>
  <c r="V14" i="174" s="1"/>
  <c r="M14" i="174"/>
  <c r="K14" i="174"/>
  <c r="Z13" i="174"/>
  <c r="K13" i="174"/>
  <c r="M13" i="174" s="1"/>
  <c r="Q13" i="174" s="1"/>
  <c r="V13" i="174" s="1"/>
  <c r="Z12" i="174"/>
  <c r="D15" i="171" s="1"/>
  <c r="M12" i="174"/>
  <c r="Q12" i="174" s="1"/>
  <c r="V12" i="174" s="1"/>
  <c r="K12" i="174"/>
  <c r="V40" i="173"/>
  <c r="V39" i="173"/>
  <c r="X39" i="173" s="1"/>
  <c r="Z39" i="173" s="1"/>
  <c r="V38" i="173"/>
  <c r="X38" i="173" s="1"/>
  <c r="Z38" i="173" s="1"/>
  <c r="X37" i="173"/>
  <c r="Z37" i="173" s="1"/>
  <c r="V37" i="173"/>
  <c r="X36" i="173"/>
  <c r="Z36" i="173" s="1"/>
  <c r="V36" i="173"/>
  <c r="X35" i="173"/>
  <c r="Z35" i="173" s="1"/>
  <c r="V35" i="173"/>
  <c r="Z34" i="173"/>
  <c r="V34" i="173"/>
  <c r="X34" i="173" s="1"/>
  <c r="Z33" i="173"/>
  <c r="X33" i="173"/>
  <c r="V33" i="173"/>
  <c r="V32" i="173"/>
  <c r="X32" i="173" s="1"/>
  <c r="Z32" i="173" s="1"/>
  <c r="V31" i="173"/>
  <c r="X31" i="173" s="1"/>
  <c r="Z31" i="173" s="1"/>
  <c r="Z30" i="173"/>
  <c r="V30" i="173"/>
  <c r="X30" i="173" s="1"/>
  <c r="X29" i="173"/>
  <c r="Z29" i="173" s="1"/>
  <c r="V29" i="173"/>
  <c r="V28" i="173"/>
  <c r="X28" i="173" s="1"/>
  <c r="Z28" i="173" s="1"/>
  <c r="X27" i="173"/>
  <c r="Z27" i="173" s="1"/>
  <c r="V27" i="173"/>
  <c r="K23" i="173"/>
  <c r="M23" i="173" s="1"/>
  <c r="Q23" i="173" s="1"/>
  <c r="M21" i="173"/>
  <c r="Q21" i="173" s="1"/>
  <c r="K21" i="173"/>
  <c r="U19" i="173"/>
  <c r="T19" i="173"/>
  <c r="S19" i="173"/>
  <c r="R19" i="173"/>
  <c r="Q19" i="173"/>
  <c r="M19" i="173"/>
  <c r="K19" i="173"/>
  <c r="K18" i="173"/>
  <c r="M18" i="173" s="1"/>
  <c r="Q18" i="173" s="1"/>
  <c r="Z14" i="173"/>
  <c r="Q14" i="173"/>
  <c r="V14" i="173" s="1"/>
  <c r="M14" i="173"/>
  <c r="K14" i="173"/>
  <c r="Z13" i="173"/>
  <c r="Q13" i="173"/>
  <c r="V13" i="173" s="1"/>
  <c r="K13" i="173"/>
  <c r="M13" i="173" s="1"/>
  <c r="Z12" i="173"/>
  <c r="M12" i="173"/>
  <c r="Q12" i="173" s="1"/>
  <c r="V12" i="173" s="1"/>
  <c r="K12" i="173"/>
  <c r="V40" i="172"/>
  <c r="V39" i="172"/>
  <c r="X39" i="172" s="1"/>
  <c r="Z39" i="172" s="1"/>
  <c r="V38" i="172"/>
  <c r="X38" i="172" s="1"/>
  <c r="Z38" i="172" s="1"/>
  <c r="X37" i="172"/>
  <c r="Z37" i="172" s="1"/>
  <c r="V37" i="172"/>
  <c r="X36" i="172"/>
  <c r="Z36" i="172" s="1"/>
  <c r="V36" i="172"/>
  <c r="X35" i="172"/>
  <c r="Z35" i="172" s="1"/>
  <c r="V35" i="172"/>
  <c r="V34" i="172"/>
  <c r="X34" i="172" s="1"/>
  <c r="Z34" i="172" s="1"/>
  <c r="Z33" i="172"/>
  <c r="X33" i="172"/>
  <c r="V33" i="172"/>
  <c r="V32" i="172"/>
  <c r="X32" i="172" s="1"/>
  <c r="Z32" i="172" s="1"/>
  <c r="X31" i="172"/>
  <c r="Z31" i="172" s="1"/>
  <c r="V31" i="172"/>
  <c r="V30" i="172"/>
  <c r="X30" i="172" s="1"/>
  <c r="Z30" i="172" s="1"/>
  <c r="X29" i="172"/>
  <c r="Z29" i="172" s="1"/>
  <c r="V29" i="172"/>
  <c r="V28" i="172"/>
  <c r="X28" i="172" s="1"/>
  <c r="Z28" i="172" s="1"/>
  <c r="X27" i="172"/>
  <c r="Z27" i="172" s="1"/>
  <c r="V27" i="172"/>
  <c r="K23" i="172"/>
  <c r="M23" i="172" s="1"/>
  <c r="Q23" i="172" s="1"/>
  <c r="M21" i="172"/>
  <c r="Q21" i="172" s="1"/>
  <c r="K21" i="172"/>
  <c r="U19" i="172"/>
  <c r="T19" i="172"/>
  <c r="S19" i="172"/>
  <c r="R19" i="172"/>
  <c r="Q19" i="172"/>
  <c r="V19" i="172" s="1"/>
  <c r="M19" i="172"/>
  <c r="K19" i="172"/>
  <c r="K18" i="172"/>
  <c r="M18" i="172" s="1"/>
  <c r="Q18" i="172" s="1"/>
  <c r="Z14" i="172"/>
  <c r="M14" i="172"/>
  <c r="Q14" i="172" s="1"/>
  <c r="V14" i="172" s="1"/>
  <c r="K14" i="172"/>
  <c r="Z13" i="172"/>
  <c r="K13" i="172"/>
  <c r="M13" i="172" s="1"/>
  <c r="Q13" i="172" s="1"/>
  <c r="V13" i="172" s="1"/>
  <c r="Z12" i="172"/>
  <c r="D13" i="171" s="1"/>
  <c r="K12" i="172"/>
  <c r="M12" i="172" s="1"/>
  <c r="Q12" i="172" s="1"/>
  <c r="V12" i="172" s="1"/>
  <c r="D47" i="171"/>
  <c r="D45" i="171" s="1"/>
  <c r="D46" i="171"/>
  <c r="D42" i="171"/>
  <c r="D41" i="171"/>
  <c r="D40" i="171"/>
  <c r="D39" i="171"/>
  <c r="D38" i="171"/>
  <c r="D37" i="171"/>
  <c r="D36" i="171"/>
  <c r="D31" i="171"/>
  <c r="D29" i="171"/>
  <c r="D28" i="171"/>
  <c r="D27" i="171"/>
  <c r="D26" i="171"/>
  <c r="D25" i="171"/>
  <c r="D23" i="171"/>
  <c r="D22" i="171"/>
  <c r="D21" i="171"/>
  <c r="D19" i="171"/>
  <c r="D18" i="171"/>
  <c r="D17" i="171"/>
  <c r="D16" i="171"/>
  <c r="D14" i="171"/>
  <c r="G7" i="171"/>
  <c r="G9" i="171" s="1"/>
  <c r="D12" i="171" l="1"/>
  <c r="D11" i="171" s="1"/>
  <c r="D35" i="171"/>
  <c r="D34" i="171" s="1"/>
  <c r="V19" i="173"/>
  <c r="V19" i="179"/>
  <c r="V19" i="183"/>
  <c r="V19" i="187"/>
  <c r="D9" i="171" l="1"/>
  <c r="D8" i="171" s="1"/>
  <c r="J17" i="167" l="1"/>
  <c r="I17" i="167"/>
  <c r="H17" i="167"/>
  <c r="G17" i="167"/>
  <c r="F17" i="167"/>
  <c r="E17" i="167"/>
  <c r="D17" i="167"/>
  <c r="C17" i="167"/>
  <c r="B17" i="167"/>
  <c r="J16" i="167"/>
  <c r="J15" i="167"/>
  <c r="J14" i="167"/>
  <c r="J13" i="167"/>
  <c r="J12" i="167"/>
  <c r="K109" i="166"/>
  <c r="J109" i="166"/>
  <c r="I109" i="166"/>
  <c r="H109" i="166"/>
  <c r="G109" i="166"/>
  <c r="F109" i="166"/>
  <c r="E109" i="166"/>
  <c r="D109" i="166"/>
  <c r="C109" i="166"/>
  <c r="K108" i="166"/>
  <c r="J108" i="166"/>
  <c r="I108" i="166"/>
  <c r="H108" i="166"/>
  <c r="G108" i="166"/>
  <c r="F108" i="166"/>
  <c r="E108" i="166"/>
  <c r="D108" i="166"/>
  <c r="C108" i="166"/>
  <c r="K107" i="166"/>
  <c r="J107" i="166"/>
  <c r="I107" i="166"/>
  <c r="H107" i="166"/>
  <c r="G107" i="166"/>
  <c r="F107" i="166"/>
  <c r="E107" i="166"/>
  <c r="D107" i="166"/>
  <c r="C107" i="166"/>
  <c r="K106" i="166"/>
  <c r="J106" i="166"/>
  <c r="I106" i="166"/>
  <c r="H106" i="166"/>
  <c r="G106" i="166"/>
  <c r="F106" i="166"/>
  <c r="E106" i="166"/>
  <c r="D106" i="166"/>
  <c r="C106" i="166"/>
  <c r="L105" i="166"/>
  <c r="K105" i="166"/>
  <c r="J105" i="166"/>
  <c r="I105" i="166"/>
  <c r="H105" i="166"/>
  <c r="G105" i="166"/>
  <c r="F105" i="166"/>
  <c r="E105" i="166"/>
  <c r="D105" i="166"/>
  <c r="C105" i="166"/>
  <c r="L101" i="166"/>
  <c r="L109" i="166" s="1"/>
  <c r="K101" i="166"/>
  <c r="J101" i="166"/>
  <c r="I101" i="166"/>
  <c r="H101" i="166"/>
  <c r="G101" i="166"/>
  <c r="F101" i="166"/>
  <c r="E101" i="166"/>
  <c r="D101" i="166"/>
  <c r="C101" i="166"/>
  <c r="B101" i="166"/>
  <c r="L100" i="166"/>
  <c r="L108" i="166" s="1"/>
  <c r="K100" i="166"/>
  <c r="J100" i="166"/>
  <c r="I100" i="166"/>
  <c r="H100" i="166"/>
  <c r="G100" i="166"/>
  <c r="F100" i="166"/>
  <c r="E100" i="166"/>
  <c r="D100" i="166"/>
  <c r="C100" i="166"/>
  <c r="B100" i="166"/>
  <c r="L99" i="166"/>
  <c r="L107" i="166" s="1"/>
  <c r="K99" i="166"/>
  <c r="J99" i="166"/>
  <c r="I99" i="166"/>
  <c r="H99" i="166"/>
  <c r="G99" i="166"/>
  <c r="F99" i="166"/>
  <c r="E99" i="166"/>
  <c r="D99" i="166"/>
  <c r="C99" i="166"/>
  <c r="B99" i="166"/>
  <c r="L98" i="166"/>
  <c r="L106" i="166" s="1"/>
  <c r="K98" i="166"/>
  <c r="J98" i="166"/>
  <c r="I98" i="166"/>
  <c r="H98" i="166"/>
  <c r="G98" i="166"/>
  <c r="F98" i="166"/>
  <c r="E98" i="166"/>
  <c r="D98" i="166"/>
  <c r="C98" i="166"/>
  <c r="B98" i="166"/>
  <c r="L97" i="166"/>
  <c r="K97" i="166"/>
  <c r="J97" i="166"/>
  <c r="I97" i="166"/>
  <c r="H97" i="166"/>
  <c r="G97" i="166"/>
  <c r="F97" i="166"/>
  <c r="E97" i="166"/>
  <c r="D97" i="166"/>
  <c r="C97" i="166"/>
  <c r="B97" i="166"/>
  <c r="L92" i="166"/>
  <c r="L91" i="166"/>
  <c r="L90" i="166"/>
  <c r="L89" i="166"/>
  <c r="L88" i="166"/>
  <c r="L69" i="166"/>
  <c r="L68" i="166"/>
  <c r="L67" i="166"/>
  <c r="L66" i="166"/>
  <c r="L65" i="166"/>
  <c r="L58" i="166"/>
  <c r="L57" i="166"/>
  <c r="L56" i="166"/>
  <c r="L55" i="166"/>
  <c r="L54" i="166"/>
  <c r="L47" i="166"/>
  <c r="L46" i="166"/>
  <c r="L45" i="166"/>
  <c r="L44" i="166"/>
  <c r="L43" i="166"/>
  <c r="L36" i="166"/>
  <c r="L35" i="166"/>
  <c r="L34" i="166"/>
  <c r="L33" i="166"/>
  <c r="L32" i="166"/>
  <c r="L25" i="166"/>
  <c r="L24" i="166"/>
  <c r="L23" i="166"/>
  <c r="L22" i="166"/>
  <c r="L21" i="166"/>
  <c r="L14" i="166"/>
  <c r="L13" i="166"/>
  <c r="L12" i="166"/>
  <c r="L11" i="166"/>
  <c r="L10" i="166"/>
  <c r="I19" i="165"/>
  <c r="I17" i="165"/>
  <c r="I12" i="165"/>
  <c r="D12" i="165"/>
  <c r="C12" i="165"/>
  <c r="J11" i="165"/>
  <c r="I11" i="165"/>
  <c r="I51" i="164"/>
  <c r="G48" i="164"/>
  <c r="F48" i="164"/>
  <c r="E48" i="164"/>
  <c r="G47" i="164"/>
  <c r="F47" i="164"/>
  <c r="E47" i="164"/>
  <c r="I46" i="164"/>
  <c r="G46" i="164"/>
  <c r="F46" i="164"/>
  <c r="E46" i="164"/>
  <c r="G45" i="164"/>
  <c r="I45" i="164" s="1"/>
  <c r="F45" i="164"/>
  <c r="E45" i="164"/>
  <c r="I44" i="164"/>
  <c r="G44" i="164"/>
  <c r="F44" i="164"/>
  <c r="E44" i="164"/>
  <c r="G43" i="164"/>
  <c r="I43" i="164" s="1"/>
  <c r="F43" i="164"/>
  <c r="E43" i="164"/>
  <c r="I42" i="164"/>
  <c r="G42" i="164"/>
  <c r="F42" i="164"/>
  <c r="E42" i="164"/>
  <c r="G41" i="164"/>
  <c r="F41" i="164"/>
  <c r="E41" i="164"/>
  <c r="I40" i="164"/>
  <c r="G40" i="164"/>
  <c r="F40" i="164"/>
  <c r="E40" i="164"/>
  <c r="I33" i="164"/>
  <c r="I32" i="164"/>
  <c r="I31" i="164"/>
  <c r="I30" i="164"/>
  <c r="I29" i="164"/>
  <c r="I28" i="164"/>
  <c r="I27" i="164"/>
  <c r="I26" i="164"/>
  <c r="F25" i="164"/>
  <c r="E25" i="164"/>
  <c r="I24" i="164"/>
  <c r="I23" i="164"/>
  <c r="I22" i="164"/>
  <c r="F21" i="164"/>
  <c r="E21" i="164"/>
  <c r="I20" i="164"/>
  <c r="I19" i="164"/>
  <c r="I18" i="164"/>
  <c r="I17" i="164"/>
  <c r="F16" i="164"/>
  <c r="E16" i="164"/>
  <c r="I15" i="164"/>
  <c r="I12" i="164" s="1"/>
  <c r="F15" i="164"/>
  <c r="E15" i="164"/>
  <c r="G15" i="164" s="1"/>
  <c r="D15" i="164"/>
  <c r="C15" i="164"/>
  <c r="AE8" i="163"/>
  <c r="G18" i="161"/>
  <c r="F18" i="161"/>
  <c r="E18" i="161"/>
  <c r="D18" i="161"/>
  <c r="C18" i="161"/>
  <c r="B18" i="161"/>
  <c r="G17" i="161"/>
  <c r="G16" i="161"/>
  <c r="G15" i="161"/>
  <c r="G14" i="161"/>
  <c r="G13" i="161"/>
  <c r="G12" i="161"/>
  <c r="G11" i="161"/>
  <c r="G10" i="161"/>
  <c r="I41" i="164" l="1"/>
  <c r="I39" i="164"/>
  <c r="I38" i="164" s="1"/>
  <c r="I11" i="164" s="1"/>
  <c r="J11" i="164" s="1"/>
  <c r="G45" i="158" l="1"/>
  <c r="E45" i="158"/>
  <c r="D45" i="158"/>
  <c r="K44" i="158"/>
  <c r="K43" i="158"/>
  <c r="K42" i="158"/>
  <c r="J42" i="158"/>
  <c r="I42" i="158"/>
  <c r="H42" i="158"/>
  <c r="G42" i="158"/>
  <c r="F42" i="158"/>
  <c r="E42" i="158"/>
  <c r="D42" i="158"/>
  <c r="C42" i="158"/>
  <c r="B42" i="158"/>
  <c r="K41" i="158"/>
  <c r="K45" i="158" s="1"/>
  <c r="J41" i="158"/>
  <c r="J45" i="158" s="1"/>
  <c r="I41" i="158"/>
  <c r="I45" i="158" s="1"/>
  <c r="H41" i="158"/>
  <c r="H45" i="158" s="1"/>
  <c r="G41" i="158"/>
  <c r="F41" i="158"/>
  <c r="F45" i="158" s="1"/>
  <c r="E41" i="158"/>
  <c r="D41" i="158"/>
  <c r="C41" i="158"/>
  <c r="C45" i="158" s="1"/>
  <c r="B41" i="158"/>
  <c r="B45" i="158" s="1"/>
  <c r="K40" i="158"/>
  <c r="K39" i="158"/>
  <c r="K38" i="158"/>
  <c r="K37" i="158"/>
  <c r="K36" i="158"/>
  <c r="K35" i="158"/>
  <c r="J35" i="158"/>
  <c r="I35" i="158"/>
  <c r="H35" i="158"/>
  <c r="G35" i="158"/>
  <c r="F35" i="158"/>
  <c r="E35" i="158"/>
  <c r="D35" i="158"/>
  <c r="C35" i="158"/>
  <c r="B35" i="158"/>
  <c r="K34" i="158"/>
  <c r="K33" i="158"/>
  <c r="K32" i="158"/>
  <c r="K31" i="158"/>
  <c r="K30" i="158"/>
  <c r="K29" i="158"/>
  <c r="J29" i="158"/>
  <c r="I29" i="158"/>
  <c r="H29" i="158"/>
  <c r="G29" i="158"/>
  <c r="F29" i="158"/>
  <c r="E29" i="158"/>
  <c r="D29" i="158"/>
  <c r="C29" i="158"/>
  <c r="B29" i="158"/>
  <c r="K28" i="158"/>
  <c r="K27" i="158"/>
  <c r="K26" i="158"/>
  <c r="K25" i="158"/>
  <c r="K24" i="158"/>
  <c r="K23" i="158"/>
  <c r="J23" i="158"/>
  <c r="I23" i="158"/>
  <c r="H23" i="158"/>
  <c r="G23" i="158"/>
  <c r="F23" i="158"/>
  <c r="E23" i="158"/>
  <c r="D23" i="158"/>
  <c r="C23" i="158"/>
  <c r="B23" i="158"/>
  <c r="K22" i="158"/>
  <c r="K21" i="158"/>
  <c r="K20" i="158"/>
  <c r="K19" i="158"/>
  <c r="K18" i="158"/>
  <c r="K17" i="158"/>
  <c r="K16" i="158"/>
  <c r="K15" i="158"/>
  <c r="K14" i="158"/>
  <c r="K13" i="158"/>
  <c r="K12" i="158"/>
  <c r="K11" i="158"/>
  <c r="K10" i="158"/>
  <c r="K9" i="158"/>
  <c r="J9" i="158"/>
  <c r="I9" i="158"/>
  <c r="H9" i="158"/>
  <c r="G9" i="158"/>
  <c r="F9" i="158"/>
  <c r="E9" i="158"/>
  <c r="D9" i="158"/>
  <c r="C9" i="158"/>
  <c r="B9" i="158"/>
  <c r="I45" i="157"/>
  <c r="D45" i="157"/>
  <c r="C45" i="157"/>
  <c r="K44" i="157"/>
  <c r="K43" i="157"/>
  <c r="K42" i="157"/>
  <c r="K45" i="157" s="1"/>
  <c r="J42" i="157"/>
  <c r="I42" i="157"/>
  <c r="H42" i="157"/>
  <c r="G42" i="157"/>
  <c r="F42" i="157"/>
  <c r="E42" i="157"/>
  <c r="D42" i="157"/>
  <c r="C42" i="157"/>
  <c r="B42" i="157"/>
  <c r="J41" i="157"/>
  <c r="J45" i="157" s="1"/>
  <c r="I41" i="157"/>
  <c r="H41" i="157"/>
  <c r="H45" i="157" s="1"/>
  <c r="G41" i="157"/>
  <c r="G45" i="157" s="1"/>
  <c r="F41" i="157"/>
  <c r="F45" i="157" s="1"/>
  <c r="E41" i="157"/>
  <c r="E45" i="157" s="1"/>
  <c r="D41" i="157"/>
  <c r="C41" i="157"/>
  <c r="B41" i="157"/>
  <c r="B45" i="157" s="1"/>
  <c r="K40" i="157"/>
  <c r="K39" i="157"/>
  <c r="K38" i="157"/>
  <c r="K37" i="157"/>
  <c r="K36" i="157"/>
  <c r="K35" i="157"/>
  <c r="J35" i="157"/>
  <c r="I35" i="157"/>
  <c r="H35" i="157"/>
  <c r="G35" i="157"/>
  <c r="F35" i="157"/>
  <c r="E35" i="157"/>
  <c r="D35" i="157"/>
  <c r="C35" i="157"/>
  <c r="B35" i="157"/>
  <c r="K34" i="157"/>
  <c r="K33" i="157"/>
  <c r="K32" i="157"/>
  <c r="K31" i="157"/>
  <c r="K30" i="157"/>
  <c r="K29" i="157"/>
  <c r="K41" i="157" s="1"/>
  <c r="J29" i="157"/>
  <c r="I29" i="157"/>
  <c r="H29" i="157"/>
  <c r="G29" i="157"/>
  <c r="F29" i="157"/>
  <c r="E29" i="157"/>
  <c r="D29" i="157"/>
  <c r="C29" i="157"/>
  <c r="B29" i="157"/>
  <c r="K28" i="157"/>
  <c r="K27" i="157"/>
  <c r="K26" i="157"/>
  <c r="K25" i="157"/>
  <c r="K24" i="157"/>
  <c r="K23" i="157"/>
  <c r="J23" i="157"/>
  <c r="I23" i="157"/>
  <c r="H23" i="157"/>
  <c r="G23" i="157"/>
  <c r="F23" i="157"/>
  <c r="E23" i="157"/>
  <c r="D23" i="157"/>
  <c r="C23" i="157"/>
  <c r="B23" i="157"/>
  <c r="K22" i="157"/>
  <c r="K21" i="157"/>
  <c r="K20" i="157"/>
  <c r="K19" i="157"/>
  <c r="K18" i="157"/>
  <c r="K17" i="157"/>
  <c r="K16" i="157"/>
  <c r="K15" i="157"/>
  <c r="K14" i="157"/>
  <c r="K13" i="157"/>
  <c r="K12" i="157"/>
  <c r="K11" i="157"/>
  <c r="K10" i="157"/>
  <c r="K9" i="157"/>
  <c r="J9" i="157"/>
  <c r="I9" i="157"/>
  <c r="H9" i="157"/>
  <c r="G9" i="157"/>
  <c r="F9" i="157"/>
  <c r="E9" i="157"/>
  <c r="D9" i="157"/>
  <c r="C9" i="157"/>
  <c r="B9" i="157"/>
  <c r="E45" i="156"/>
  <c r="K44" i="156"/>
  <c r="K43" i="156"/>
  <c r="K42" i="156"/>
  <c r="J42" i="156"/>
  <c r="I42" i="156"/>
  <c r="H42" i="156"/>
  <c r="G42" i="156"/>
  <c r="F42" i="156"/>
  <c r="E42" i="156"/>
  <c r="D42" i="156"/>
  <c r="C42" i="156"/>
  <c r="B42" i="156"/>
  <c r="K41" i="156"/>
  <c r="K45" i="156" s="1"/>
  <c r="J41" i="156"/>
  <c r="J45" i="156" s="1"/>
  <c r="I41" i="156"/>
  <c r="I45" i="156" s="1"/>
  <c r="H41" i="156"/>
  <c r="H45" i="156" s="1"/>
  <c r="G41" i="156"/>
  <c r="G45" i="156" s="1"/>
  <c r="F41" i="156"/>
  <c r="F45" i="156" s="1"/>
  <c r="E41" i="156"/>
  <c r="D41" i="156"/>
  <c r="D45" i="156" s="1"/>
  <c r="C41" i="156"/>
  <c r="C45" i="156" s="1"/>
  <c r="B41" i="156"/>
  <c r="B45" i="156" s="1"/>
  <c r="K40" i="156"/>
  <c r="K39" i="156"/>
  <c r="K38" i="156"/>
  <c r="K37" i="156"/>
  <c r="K36" i="156"/>
  <c r="K35" i="156"/>
  <c r="J35" i="156"/>
  <c r="I35" i="156"/>
  <c r="H35" i="156"/>
  <c r="G35" i="156"/>
  <c r="F35" i="156"/>
  <c r="E35" i="156"/>
  <c r="D35" i="156"/>
  <c r="C35" i="156"/>
  <c r="B35" i="156"/>
  <c r="K34" i="156"/>
  <c r="K33" i="156"/>
  <c r="K32" i="156"/>
  <c r="K31" i="156"/>
  <c r="K30" i="156"/>
  <c r="K29" i="156"/>
  <c r="J29" i="156"/>
  <c r="I29" i="156"/>
  <c r="H29" i="156"/>
  <c r="G29" i="156"/>
  <c r="F29" i="156"/>
  <c r="E29" i="156"/>
  <c r="D29" i="156"/>
  <c r="C29" i="156"/>
  <c r="B29" i="156"/>
  <c r="K28" i="156"/>
  <c r="K27" i="156"/>
  <c r="K26" i="156"/>
  <c r="K25" i="156"/>
  <c r="K24" i="156"/>
  <c r="K23" i="156"/>
  <c r="J23" i="156"/>
  <c r="I23" i="156"/>
  <c r="H23" i="156"/>
  <c r="G23" i="156"/>
  <c r="F23" i="156"/>
  <c r="E23" i="156"/>
  <c r="D23" i="156"/>
  <c r="C23" i="156"/>
  <c r="B23" i="156"/>
  <c r="K22" i="156"/>
  <c r="K21" i="156"/>
  <c r="K20" i="156"/>
  <c r="K19" i="156"/>
  <c r="K18" i="156"/>
  <c r="K17" i="156"/>
  <c r="K16" i="156"/>
  <c r="K15" i="156"/>
  <c r="K14" i="156"/>
  <c r="K13" i="156"/>
  <c r="K12" i="156"/>
  <c r="K11" i="156"/>
  <c r="K10" i="156"/>
  <c r="K9" i="156"/>
  <c r="J9" i="156"/>
  <c r="I9" i="156"/>
  <c r="H9" i="156"/>
  <c r="G9" i="156"/>
  <c r="F9" i="156"/>
  <c r="E9" i="156"/>
  <c r="D9" i="156"/>
  <c r="C9" i="156"/>
  <c r="B9" i="156"/>
  <c r="I45" i="155"/>
  <c r="K44" i="155"/>
  <c r="K43" i="155"/>
  <c r="K42" i="155"/>
  <c r="J42" i="155"/>
  <c r="I42" i="155"/>
  <c r="H42" i="155"/>
  <c r="G42" i="155"/>
  <c r="F42" i="155"/>
  <c r="E42" i="155"/>
  <c r="D42" i="155"/>
  <c r="C42" i="155"/>
  <c r="B42" i="155"/>
  <c r="J41" i="155"/>
  <c r="J45" i="155" s="1"/>
  <c r="I41" i="155"/>
  <c r="H41" i="155"/>
  <c r="H45" i="155" s="1"/>
  <c r="G41" i="155"/>
  <c r="G45" i="155" s="1"/>
  <c r="F41" i="155"/>
  <c r="F45" i="155" s="1"/>
  <c r="E41" i="155"/>
  <c r="E45" i="155" s="1"/>
  <c r="D41" i="155"/>
  <c r="D45" i="155" s="1"/>
  <c r="C41" i="155"/>
  <c r="C45" i="155" s="1"/>
  <c r="B41" i="155"/>
  <c r="B45" i="155" s="1"/>
  <c r="K40" i="155"/>
  <c r="K39" i="155"/>
  <c r="K38" i="155"/>
  <c r="K37" i="155"/>
  <c r="K36" i="155"/>
  <c r="K35" i="155"/>
  <c r="K41" i="155" s="1"/>
  <c r="J35" i="155"/>
  <c r="I35" i="155"/>
  <c r="H35" i="155"/>
  <c r="G35" i="155"/>
  <c r="F35" i="155"/>
  <c r="E35" i="155"/>
  <c r="D35" i="155"/>
  <c r="C35" i="155"/>
  <c r="B35" i="155"/>
  <c r="K34" i="155"/>
  <c r="K33" i="155"/>
  <c r="K32" i="155"/>
  <c r="K31" i="155"/>
  <c r="K30" i="155"/>
  <c r="K29" i="155"/>
  <c r="J29" i="155"/>
  <c r="I29" i="155"/>
  <c r="H29" i="155"/>
  <c r="G29" i="155"/>
  <c r="F29" i="155"/>
  <c r="E29" i="155"/>
  <c r="D29" i="155"/>
  <c r="C29" i="155"/>
  <c r="B29" i="155"/>
  <c r="K28" i="155"/>
  <c r="K27" i="155"/>
  <c r="K26" i="155"/>
  <c r="K25" i="155"/>
  <c r="K24" i="155"/>
  <c r="K23" i="155"/>
  <c r="J23" i="155"/>
  <c r="I23" i="155"/>
  <c r="H23" i="155"/>
  <c r="G23" i="155"/>
  <c r="F23" i="155"/>
  <c r="E23" i="155"/>
  <c r="D23" i="155"/>
  <c r="C23" i="155"/>
  <c r="B23" i="155"/>
  <c r="K22" i="155"/>
  <c r="K21" i="155"/>
  <c r="K20" i="155"/>
  <c r="K19" i="155"/>
  <c r="K18" i="155"/>
  <c r="K17" i="155"/>
  <c r="K16" i="155"/>
  <c r="K15" i="155"/>
  <c r="K14" i="155"/>
  <c r="K13" i="155"/>
  <c r="K12" i="155"/>
  <c r="K11" i="155"/>
  <c r="K10" i="155"/>
  <c r="K9" i="155"/>
  <c r="J9" i="155"/>
  <c r="I9" i="155"/>
  <c r="H9" i="155"/>
  <c r="G9" i="155"/>
  <c r="F9" i="155"/>
  <c r="E9" i="155"/>
  <c r="D9" i="155"/>
  <c r="C9" i="155"/>
  <c r="B9" i="155"/>
  <c r="H45" i="154"/>
  <c r="E45" i="154"/>
  <c r="K44" i="154"/>
  <c r="K43" i="154"/>
  <c r="K42" i="154"/>
  <c r="J42" i="154"/>
  <c r="I42" i="154"/>
  <c r="H42" i="154"/>
  <c r="G42" i="154"/>
  <c r="F42" i="154"/>
  <c r="E42" i="154"/>
  <c r="D42" i="154"/>
  <c r="C42" i="154"/>
  <c r="B42" i="154"/>
  <c r="K41" i="154"/>
  <c r="K45" i="154" s="1"/>
  <c r="J41" i="154"/>
  <c r="J45" i="154" s="1"/>
  <c r="I41" i="154"/>
  <c r="I45" i="154" s="1"/>
  <c r="H41" i="154"/>
  <c r="G41" i="154"/>
  <c r="G45" i="154" s="1"/>
  <c r="F41" i="154"/>
  <c r="F45" i="154" s="1"/>
  <c r="E41" i="154"/>
  <c r="D41" i="154"/>
  <c r="D45" i="154" s="1"/>
  <c r="C41" i="154"/>
  <c r="C45" i="154" s="1"/>
  <c r="B41" i="154"/>
  <c r="B45" i="154" s="1"/>
  <c r="K40" i="154"/>
  <c r="K39" i="154"/>
  <c r="K38" i="154"/>
  <c r="K37" i="154"/>
  <c r="K36" i="154"/>
  <c r="K35" i="154"/>
  <c r="J35" i="154"/>
  <c r="I35" i="154"/>
  <c r="H35" i="154"/>
  <c r="G35" i="154"/>
  <c r="F35" i="154"/>
  <c r="E35" i="154"/>
  <c r="D35" i="154"/>
  <c r="C35" i="154"/>
  <c r="B35" i="154"/>
  <c r="K34" i="154"/>
  <c r="K33" i="154"/>
  <c r="K32" i="154"/>
  <c r="K31" i="154"/>
  <c r="K30" i="154"/>
  <c r="K29" i="154"/>
  <c r="J29" i="154"/>
  <c r="I29" i="154"/>
  <c r="H29" i="154"/>
  <c r="G29" i="154"/>
  <c r="F29" i="154"/>
  <c r="E29" i="154"/>
  <c r="D29" i="154"/>
  <c r="C29" i="154"/>
  <c r="B29" i="154"/>
  <c r="K28" i="154"/>
  <c r="K27" i="154"/>
  <c r="K26" i="154"/>
  <c r="K25" i="154"/>
  <c r="K24" i="154"/>
  <c r="K23" i="154"/>
  <c r="J23" i="154"/>
  <c r="I23" i="154"/>
  <c r="H23" i="154"/>
  <c r="G23" i="154"/>
  <c r="F23" i="154"/>
  <c r="E23" i="154"/>
  <c r="D23" i="154"/>
  <c r="C23" i="154"/>
  <c r="B23" i="154"/>
  <c r="K22" i="154"/>
  <c r="K21" i="154"/>
  <c r="K20" i="154"/>
  <c r="K19" i="154"/>
  <c r="K18" i="154"/>
  <c r="K17" i="154"/>
  <c r="K16" i="154"/>
  <c r="K15" i="154"/>
  <c r="K14" i="154"/>
  <c r="K13" i="154"/>
  <c r="K12" i="154"/>
  <c r="K11" i="154"/>
  <c r="K10" i="154"/>
  <c r="K9" i="154"/>
  <c r="J9" i="154"/>
  <c r="I9" i="154"/>
  <c r="H9" i="154"/>
  <c r="G9" i="154"/>
  <c r="F9" i="154"/>
  <c r="E9" i="154"/>
  <c r="D9" i="154"/>
  <c r="C9" i="154"/>
  <c r="B9" i="154"/>
  <c r="K50" i="153"/>
  <c r="K49" i="153"/>
  <c r="K48" i="153"/>
  <c r="K47" i="153"/>
  <c r="J47" i="153"/>
  <c r="I47" i="153"/>
  <c r="H47" i="153"/>
  <c r="G47" i="153"/>
  <c r="F47" i="153"/>
  <c r="E47" i="153"/>
  <c r="D47" i="153"/>
  <c r="C47" i="153"/>
  <c r="B47" i="153"/>
  <c r="H46" i="153"/>
  <c r="H51" i="153" s="1"/>
  <c r="G46" i="153"/>
  <c r="G51" i="153" s="1"/>
  <c r="D46" i="153"/>
  <c r="D51" i="153" s="1"/>
  <c r="K45" i="153"/>
  <c r="K44" i="153"/>
  <c r="K43" i="153"/>
  <c r="K42" i="153"/>
  <c r="K41" i="153"/>
  <c r="K40" i="153"/>
  <c r="J40" i="153"/>
  <c r="I40" i="153"/>
  <c r="H40" i="153"/>
  <c r="G40" i="153"/>
  <c r="F40" i="153"/>
  <c r="E40" i="153"/>
  <c r="D40" i="153"/>
  <c r="C40" i="153"/>
  <c r="B40" i="153"/>
  <c r="K39" i="153"/>
  <c r="K38" i="153"/>
  <c r="K37" i="153"/>
  <c r="K36" i="153"/>
  <c r="J36" i="153"/>
  <c r="I36" i="153"/>
  <c r="H36" i="153"/>
  <c r="G36" i="153"/>
  <c r="F36" i="153"/>
  <c r="E36" i="153"/>
  <c r="D36" i="153"/>
  <c r="C36" i="153"/>
  <c r="B36" i="153"/>
  <c r="K35" i="153"/>
  <c r="K34" i="153"/>
  <c r="K33" i="153"/>
  <c r="K32" i="153"/>
  <c r="K31" i="153"/>
  <c r="K30" i="153"/>
  <c r="K29" i="153"/>
  <c r="J29" i="153"/>
  <c r="I29" i="153"/>
  <c r="H29" i="153"/>
  <c r="G29" i="153"/>
  <c r="F29" i="153"/>
  <c r="E29" i="153"/>
  <c r="D29" i="153"/>
  <c r="C29" i="153"/>
  <c r="B29" i="153"/>
  <c r="K28" i="153"/>
  <c r="K27" i="153"/>
  <c r="K26" i="153"/>
  <c r="K25" i="153" s="1"/>
  <c r="J26" i="153"/>
  <c r="I26" i="153"/>
  <c r="H26" i="153"/>
  <c r="G26" i="153"/>
  <c r="F26" i="153"/>
  <c r="E26" i="153"/>
  <c r="D26" i="153"/>
  <c r="C26" i="153"/>
  <c r="B26" i="153"/>
  <c r="J25" i="153"/>
  <c r="J46" i="153" s="1"/>
  <c r="J51" i="153" s="1"/>
  <c r="I25" i="153"/>
  <c r="I46" i="153" s="1"/>
  <c r="I51" i="153" s="1"/>
  <c r="H25" i="153"/>
  <c r="G25" i="153"/>
  <c r="F25" i="153"/>
  <c r="F46" i="153" s="1"/>
  <c r="F51" i="153" s="1"/>
  <c r="E25" i="153"/>
  <c r="E46" i="153" s="1"/>
  <c r="E51" i="153" s="1"/>
  <c r="D25" i="153"/>
  <c r="C25" i="153"/>
  <c r="C46" i="153" s="1"/>
  <c r="C51" i="153" s="1"/>
  <c r="B25" i="153"/>
  <c r="B46" i="153" s="1"/>
  <c r="B51" i="153" s="1"/>
  <c r="K24" i="153"/>
  <c r="K23" i="153"/>
  <c r="K22" i="153"/>
  <c r="K21" i="153"/>
  <c r="K20" i="153"/>
  <c r="K19" i="153"/>
  <c r="K18" i="153"/>
  <c r="K17" i="153"/>
  <c r="K16" i="153"/>
  <c r="K15" i="153"/>
  <c r="K14" i="153"/>
  <c r="K13" i="153"/>
  <c r="K12" i="153"/>
  <c r="K11" i="153"/>
  <c r="K10" i="153"/>
  <c r="K9" i="153"/>
  <c r="J9" i="153"/>
  <c r="I9" i="153"/>
  <c r="H9" i="153"/>
  <c r="G9" i="153"/>
  <c r="F9" i="153"/>
  <c r="E9" i="153"/>
  <c r="D9" i="153"/>
  <c r="C9" i="153"/>
  <c r="B9" i="153"/>
  <c r="K50" i="152"/>
  <c r="K49" i="152"/>
  <c r="K48" i="152"/>
  <c r="K47" i="152"/>
  <c r="J47" i="152"/>
  <c r="I47" i="152"/>
  <c r="H47" i="152"/>
  <c r="G47" i="152"/>
  <c r="F47" i="152"/>
  <c r="E47" i="152"/>
  <c r="D47" i="152"/>
  <c r="C47" i="152"/>
  <c r="B47" i="152"/>
  <c r="H46" i="152"/>
  <c r="H51" i="152" s="1"/>
  <c r="D46" i="152"/>
  <c r="D51" i="152" s="1"/>
  <c r="C46" i="152"/>
  <c r="C51" i="152" s="1"/>
  <c r="K45" i="152"/>
  <c r="K44" i="152"/>
  <c r="K43" i="152"/>
  <c r="K42" i="152"/>
  <c r="K41" i="152"/>
  <c r="K40" i="152"/>
  <c r="J40" i="152"/>
  <c r="I40" i="152"/>
  <c r="H40" i="152"/>
  <c r="G40" i="152"/>
  <c r="F40" i="152"/>
  <c r="E40" i="152"/>
  <c r="D40" i="152"/>
  <c r="C40" i="152"/>
  <c r="B40" i="152"/>
  <c r="K39" i="152"/>
  <c r="K38" i="152"/>
  <c r="K37" i="152"/>
  <c r="K36" i="152"/>
  <c r="J36" i="152"/>
  <c r="I36" i="152"/>
  <c r="H36" i="152"/>
  <c r="G36" i="152"/>
  <c r="F36" i="152"/>
  <c r="E36" i="152"/>
  <c r="D36" i="152"/>
  <c r="C36" i="152"/>
  <c r="B36" i="152"/>
  <c r="K35" i="152"/>
  <c r="K34" i="152"/>
  <c r="K33" i="152"/>
  <c r="K32" i="152"/>
  <c r="K31" i="152"/>
  <c r="K30" i="152"/>
  <c r="K29" i="152"/>
  <c r="K25" i="152" s="1"/>
  <c r="J29" i="152"/>
  <c r="I29" i="152"/>
  <c r="H29" i="152"/>
  <c r="G29" i="152"/>
  <c r="F29" i="152"/>
  <c r="E29" i="152"/>
  <c r="D29" i="152"/>
  <c r="C29" i="152"/>
  <c r="B29" i="152"/>
  <c r="K28" i="152"/>
  <c r="K27" i="152"/>
  <c r="K26" i="152"/>
  <c r="J26" i="152"/>
  <c r="I26" i="152"/>
  <c r="H26" i="152"/>
  <c r="G26" i="152"/>
  <c r="F26" i="152"/>
  <c r="E26" i="152"/>
  <c r="D26" i="152"/>
  <c r="C26" i="152"/>
  <c r="B26" i="152"/>
  <c r="J25" i="152"/>
  <c r="J46" i="152" s="1"/>
  <c r="J51" i="152" s="1"/>
  <c r="I25" i="152"/>
  <c r="I46" i="152" s="1"/>
  <c r="I51" i="152" s="1"/>
  <c r="H25" i="152"/>
  <c r="G25" i="152"/>
  <c r="G46" i="152" s="1"/>
  <c r="G51" i="152" s="1"/>
  <c r="F25" i="152"/>
  <c r="F46" i="152" s="1"/>
  <c r="F51" i="152" s="1"/>
  <c r="E25" i="152"/>
  <c r="E46" i="152" s="1"/>
  <c r="E51" i="152" s="1"/>
  <c r="D25" i="152"/>
  <c r="C25" i="152"/>
  <c r="B25" i="152"/>
  <c r="B46" i="152" s="1"/>
  <c r="B51" i="152" s="1"/>
  <c r="K24" i="152"/>
  <c r="K23" i="152"/>
  <c r="K22" i="152"/>
  <c r="K21" i="152"/>
  <c r="K20" i="152"/>
  <c r="K19" i="152"/>
  <c r="K18" i="152"/>
  <c r="K17" i="152"/>
  <c r="K16" i="152"/>
  <c r="K15" i="152"/>
  <c r="K14" i="152"/>
  <c r="K13" i="152"/>
  <c r="K12" i="152"/>
  <c r="K11" i="152"/>
  <c r="K10" i="152"/>
  <c r="K9" i="152"/>
  <c r="J9" i="152"/>
  <c r="I9" i="152"/>
  <c r="H9" i="152"/>
  <c r="G9" i="152"/>
  <c r="F9" i="152"/>
  <c r="E9" i="152"/>
  <c r="D9" i="152"/>
  <c r="C9" i="152"/>
  <c r="B9" i="152"/>
  <c r="K50" i="151"/>
  <c r="K49" i="151"/>
  <c r="K48" i="151"/>
  <c r="K47" i="151"/>
  <c r="J47" i="151"/>
  <c r="I47" i="151"/>
  <c r="H47" i="151"/>
  <c r="G47" i="151"/>
  <c r="F47" i="151"/>
  <c r="E47" i="151"/>
  <c r="D47" i="151"/>
  <c r="C47" i="151"/>
  <c r="B47" i="151"/>
  <c r="H46" i="151"/>
  <c r="H51" i="151" s="1"/>
  <c r="G46" i="151"/>
  <c r="G51" i="151" s="1"/>
  <c r="D46" i="151"/>
  <c r="D51" i="151" s="1"/>
  <c r="K45" i="151"/>
  <c r="K44" i="151"/>
  <c r="K43" i="151"/>
  <c r="K42" i="151"/>
  <c r="K41" i="151"/>
  <c r="K40" i="151"/>
  <c r="J40" i="151"/>
  <c r="I40" i="151"/>
  <c r="H40" i="151"/>
  <c r="G40" i="151"/>
  <c r="F40" i="151"/>
  <c r="E40" i="151"/>
  <c r="D40" i="151"/>
  <c r="C40" i="151"/>
  <c r="B40" i="151"/>
  <c r="K39" i="151"/>
  <c r="K38" i="151"/>
  <c r="K37" i="151"/>
  <c r="K36" i="151"/>
  <c r="J36" i="151"/>
  <c r="I36" i="151"/>
  <c r="H36" i="151"/>
  <c r="G36" i="151"/>
  <c r="F36" i="151"/>
  <c r="E36" i="151"/>
  <c r="D36" i="151"/>
  <c r="C36" i="151"/>
  <c r="B36" i="151"/>
  <c r="K35" i="151"/>
  <c r="K34" i="151"/>
  <c r="K33" i="151"/>
  <c r="K32" i="151"/>
  <c r="K31" i="151"/>
  <c r="K30" i="151"/>
  <c r="K29" i="151"/>
  <c r="J29" i="151"/>
  <c r="I29" i="151"/>
  <c r="H29" i="151"/>
  <c r="G29" i="151"/>
  <c r="F29" i="151"/>
  <c r="E29" i="151"/>
  <c r="D29" i="151"/>
  <c r="C29" i="151"/>
  <c r="B29" i="151"/>
  <c r="K28" i="151"/>
  <c r="K27" i="151"/>
  <c r="K26" i="151"/>
  <c r="K25" i="151" s="1"/>
  <c r="J26" i="151"/>
  <c r="I26" i="151"/>
  <c r="H26" i="151"/>
  <c r="G26" i="151"/>
  <c r="F26" i="151"/>
  <c r="E26" i="151"/>
  <c r="D26" i="151"/>
  <c r="C26" i="151"/>
  <c r="B26" i="151"/>
  <c r="J25" i="151"/>
  <c r="J46" i="151" s="1"/>
  <c r="J51" i="151" s="1"/>
  <c r="I25" i="151"/>
  <c r="I46" i="151" s="1"/>
  <c r="I51" i="151" s="1"/>
  <c r="H25" i="151"/>
  <c r="G25" i="151"/>
  <c r="F25" i="151"/>
  <c r="F46" i="151" s="1"/>
  <c r="F51" i="151" s="1"/>
  <c r="E25" i="151"/>
  <c r="E46" i="151" s="1"/>
  <c r="E51" i="151" s="1"/>
  <c r="D25" i="151"/>
  <c r="C25" i="151"/>
  <c r="C46" i="151" s="1"/>
  <c r="C51" i="151" s="1"/>
  <c r="B25" i="151"/>
  <c r="B46" i="151" s="1"/>
  <c r="B51" i="151" s="1"/>
  <c r="K24" i="151"/>
  <c r="K23" i="151"/>
  <c r="K22" i="151"/>
  <c r="K21" i="151"/>
  <c r="K20" i="151"/>
  <c r="K19" i="151"/>
  <c r="K18" i="151"/>
  <c r="K17" i="151"/>
  <c r="K16" i="151"/>
  <c r="K15" i="151"/>
  <c r="K14" i="151"/>
  <c r="K13" i="151"/>
  <c r="K12" i="151"/>
  <c r="K11" i="151"/>
  <c r="K10" i="151"/>
  <c r="K9" i="151"/>
  <c r="J9" i="151"/>
  <c r="I9" i="151"/>
  <c r="H9" i="151"/>
  <c r="G9" i="151"/>
  <c r="F9" i="151"/>
  <c r="E9" i="151"/>
  <c r="D9" i="151"/>
  <c r="C9" i="151"/>
  <c r="B9" i="151"/>
  <c r="K50" i="150"/>
  <c r="K49" i="150"/>
  <c r="K48" i="150"/>
  <c r="K47" i="150"/>
  <c r="J47" i="150"/>
  <c r="I47" i="150"/>
  <c r="H47" i="150"/>
  <c r="G47" i="150"/>
  <c r="F47" i="150"/>
  <c r="E47" i="150"/>
  <c r="D47" i="150"/>
  <c r="C47" i="150"/>
  <c r="B47" i="150"/>
  <c r="H46" i="150"/>
  <c r="H51" i="150" s="1"/>
  <c r="D46" i="150"/>
  <c r="D51" i="150" s="1"/>
  <c r="C46" i="150"/>
  <c r="C51" i="150" s="1"/>
  <c r="K45" i="150"/>
  <c r="K44" i="150"/>
  <c r="K43" i="150"/>
  <c r="K42" i="150"/>
  <c r="K41" i="150"/>
  <c r="K40" i="150"/>
  <c r="K46" i="150" s="1"/>
  <c r="J40" i="150"/>
  <c r="I40" i="150"/>
  <c r="H40" i="150"/>
  <c r="G40" i="150"/>
  <c r="F40" i="150"/>
  <c r="E40" i="150"/>
  <c r="D40" i="150"/>
  <c r="C40" i="150"/>
  <c r="B40" i="150"/>
  <c r="K39" i="150"/>
  <c r="K38" i="150"/>
  <c r="K37" i="150"/>
  <c r="K36" i="150"/>
  <c r="J36" i="150"/>
  <c r="I36" i="150"/>
  <c r="H36" i="150"/>
  <c r="G36" i="150"/>
  <c r="F36" i="150"/>
  <c r="E36" i="150"/>
  <c r="D36" i="150"/>
  <c r="C36" i="150"/>
  <c r="B36" i="150"/>
  <c r="K35" i="150"/>
  <c r="K34" i="150"/>
  <c r="K33" i="150"/>
  <c r="K32" i="150"/>
  <c r="K31" i="150"/>
  <c r="K30" i="150"/>
  <c r="K29" i="150"/>
  <c r="K25" i="150" s="1"/>
  <c r="J29" i="150"/>
  <c r="I29" i="150"/>
  <c r="H29" i="150"/>
  <c r="G29" i="150"/>
  <c r="F29" i="150"/>
  <c r="E29" i="150"/>
  <c r="D29" i="150"/>
  <c r="C29" i="150"/>
  <c r="B29" i="150"/>
  <c r="K28" i="150"/>
  <c r="K27" i="150"/>
  <c r="K26" i="150"/>
  <c r="J26" i="150"/>
  <c r="I26" i="150"/>
  <c r="H26" i="150"/>
  <c r="G26" i="150"/>
  <c r="F26" i="150"/>
  <c r="E26" i="150"/>
  <c r="D26" i="150"/>
  <c r="C26" i="150"/>
  <c r="B26" i="150"/>
  <c r="J25" i="150"/>
  <c r="J46" i="150" s="1"/>
  <c r="J51" i="150" s="1"/>
  <c r="I25" i="150"/>
  <c r="I46" i="150" s="1"/>
  <c r="I51" i="150" s="1"/>
  <c r="H25" i="150"/>
  <c r="G25" i="150"/>
  <c r="G46" i="150" s="1"/>
  <c r="G51" i="150" s="1"/>
  <c r="F25" i="150"/>
  <c r="F46" i="150" s="1"/>
  <c r="F51" i="150" s="1"/>
  <c r="E25" i="150"/>
  <c r="E46" i="150" s="1"/>
  <c r="E51" i="150" s="1"/>
  <c r="D25" i="150"/>
  <c r="C25" i="150"/>
  <c r="B25" i="150"/>
  <c r="B46" i="150" s="1"/>
  <c r="B51" i="150" s="1"/>
  <c r="K24" i="150"/>
  <c r="K23" i="150"/>
  <c r="K22" i="150"/>
  <c r="K21" i="150"/>
  <c r="K20" i="150"/>
  <c r="K19" i="150"/>
  <c r="K18" i="150"/>
  <c r="K17" i="150"/>
  <c r="K16" i="150"/>
  <c r="K15" i="150"/>
  <c r="K14" i="150"/>
  <c r="K13" i="150"/>
  <c r="K12" i="150"/>
  <c r="K11" i="150"/>
  <c r="K10" i="150"/>
  <c r="K9" i="150"/>
  <c r="J9" i="150"/>
  <c r="I9" i="150"/>
  <c r="H9" i="150"/>
  <c r="G9" i="150"/>
  <c r="F9" i="150"/>
  <c r="E9" i="150"/>
  <c r="D9" i="150"/>
  <c r="C9" i="150"/>
  <c r="B9" i="150"/>
  <c r="K50" i="149"/>
  <c r="K49" i="149"/>
  <c r="K48" i="149"/>
  <c r="K47" i="149"/>
  <c r="J47" i="149"/>
  <c r="I47" i="149"/>
  <c r="H47" i="149"/>
  <c r="G47" i="149"/>
  <c r="F47" i="149"/>
  <c r="E47" i="149"/>
  <c r="D47" i="149"/>
  <c r="C47" i="149"/>
  <c r="B47" i="149"/>
  <c r="H46" i="149"/>
  <c r="H51" i="149" s="1"/>
  <c r="G46" i="149"/>
  <c r="G51" i="149" s="1"/>
  <c r="D46" i="149"/>
  <c r="D51" i="149" s="1"/>
  <c r="K45" i="149"/>
  <c r="K44" i="149"/>
  <c r="K43" i="149"/>
  <c r="K42" i="149"/>
  <c r="K41" i="149"/>
  <c r="K40" i="149"/>
  <c r="J40" i="149"/>
  <c r="I40" i="149"/>
  <c r="H40" i="149"/>
  <c r="G40" i="149"/>
  <c r="F40" i="149"/>
  <c r="E40" i="149"/>
  <c r="D40" i="149"/>
  <c r="C40" i="149"/>
  <c r="B40" i="149"/>
  <c r="K39" i="149"/>
  <c r="K38" i="149"/>
  <c r="K37" i="149"/>
  <c r="K36" i="149"/>
  <c r="J36" i="149"/>
  <c r="I36" i="149"/>
  <c r="H36" i="149"/>
  <c r="G36" i="149"/>
  <c r="F36" i="149"/>
  <c r="E36" i="149"/>
  <c r="D36" i="149"/>
  <c r="C36" i="149"/>
  <c r="B36" i="149"/>
  <c r="K35" i="149"/>
  <c r="K34" i="149"/>
  <c r="K33" i="149"/>
  <c r="K32" i="149"/>
  <c r="K31" i="149"/>
  <c r="K30" i="149"/>
  <c r="K29" i="149"/>
  <c r="J29" i="149"/>
  <c r="I29" i="149"/>
  <c r="H29" i="149"/>
  <c r="G29" i="149"/>
  <c r="F29" i="149"/>
  <c r="E29" i="149"/>
  <c r="D29" i="149"/>
  <c r="C29" i="149"/>
  <c r="B29" i="149"/>
  <c r="K28" i="149"/>
  <c r="K27" i="149"/>
  <c r="K26" i="149"/>
  <c r="K25" i="149" s="1"/>
  <c r="J26" i="149"/>
  <c r="I26" i="149"/>
  <c r="H26" i="149"/>
  <c r="G26" i="149"/>
  <c r="F26" i="149"/>
  <c r="E26" i="149"/>
  <c r="D26" i="149"/>
  <c r="C26" i="149"/>
  <c r="B26" i="149"/>
  <c r="J25" i="149"/>
  <c r="J46" i="149" s="1"/>
  <c r="J51" i="149" s="1"/>
  <c r="I25" i="149"/>
  <c r="I46" i="149" s="1"/>
  <c r="I51" i="149" s="1"/>
  <c r="H25" i="149"/>
  <c r="G25" i="149"/>
  <c r="F25" i="149"/>
  <c r="F46" i="149" s="1"/>
  <c r="F51" i="149" s="1"/>
  <c r="E25" i="149"/>
  <c r="E46" i="149" s="1"/>
  <c r="E51" i="149" s="1"/>
  <c r="D25" i="149"/>
  <c r="C25" i="149"/>
  <c r="C46" i="149" s="1"/>
  <c r="C51" i="149" s="1"/>
  <c r="B25" i="149"/>
  <c r="B46" i="149" s="1"/>
  <c r="B51" i="149" s="1"/>
  <c r="K24" i="149"/>
  <c r="K23" i="149"/>
  <c r="K22" i="149"/>
  <c r="K21" i="149"/>
  <c r="K20" i="149"/>
  <c r="K19" i="149"/>
  <c r="K18" i="149"/>
  <c r="K17" i="149"/>
  <c r="K16" i="149"/>
  <c r="K15" i="149"/>
  <c r="K14" i="149"/>
  <c r="K13" i="149"/>
  <c r="K12" i="149"/>
  <c r="K11" i="149"/>
  <c r="K10" i="149"/>
  <c r="K9" i="149"/>
  <c r="J9" i="149"/>
  <c r="I9" i="149"/>
  <c r="H9" i="149"/>
  <c r="G9" i="149"/>
  <c r="F9" i="149"/>
  <c r="E9" i="149"/>
  <c r="D9" i="149"/>
  <c r="C9" i="149"/>
  <c r="B9" i="149"/>
  <c r="J9" i="148"/>
  <c r="I9" i="148"/>
  <c r="H9" i="148"/>
  <c r="G9" i="148"/>
  <c r="F26" i="147"/>
  <c r="F25" i="147"/>
  <c r="E25" i="147"/>
  <c r="D25" i="147"/>
  <c r="C25" i="147"/>
  <c r="B25" i="147"/>
  <c r="F24" i="147"/>
  <c r="F23" i="147"/>
  <c r="F22" i="147"/>
  <c r="F21" i="147"/>
  <c r="F20" i="147"/>
  <c r="F19" i="147"/>
  <c r="F18" i="147"/>
  <c r="F17" i="147"/>
  <c r="F16" i="147"/>
  <c r="F15" i="147"/>
  <c r="F14" i="147"/>
  <c r="F13" i="147"/>
  <c r="F12" i="147"/>
  <c r="F11" i="147"/>
  <c r="F10" i="147"/>
  <c r="E14" i="145"/>
  <c r="E13" i="145"/>
  <c r="E12" i="145"/>
  <c r="E11" i="145"/>
  <c r="E10" i="145"/>
  <c r="E9" i="145"/>
  <c r="E8" i="145"/>
  <c r="D8" i="145"/>
  <c r="C8" i="145"/>
  <c r="I8" i="144"/>
  <c r="H8" i="144"/>
  <c r="G8" i="144"/>
  <c r="F8" i="144"/>
  <c r="E8" i="144"/>
  <c r="D8" i="144"/>
  <c r="C8" i="144"/>
  <c r="C54" i="143"/>
  <c r="C53" i="143"/>
  <c r="C52" i="143"/>
  <c r="L46" i="143"/>
  <c r="K46" i="143"/>
  <c r="J46" i="143"/>
  <c r="I46" i="143"/>
  <c r="H46" i="143"/>
  <c r="G46" i="143"/>
  <c r="F46" i="143"/>
  <c r="E46" i="143"/>
  <c r="D46" i="143"/>
  <c r="C46" i="143"/>
  <c r="E16" i="142"/>
  <c r="E15" i="142"/>
  <c r="E14" i="142"/>
  <c r="E13" i="142"/>
  <c r="E12" i="142"/>
  <c r="E11" i="142"/>
  <c r="E10" i="142"/>
  <c r="E9" i="142"/>
  <c r="E8" i="142"/>
  <c r="D8" i="142"/>
  <c r="C8" i="142"/>
  <c r="K46" i="149" l="1"/>
  <c r="K51" i="149" s="1"/>
  <c r="K46" i="153"/>
  <c r="K51" i="153" s="1"/>
  <c r="K45" i="155"/>
  <c r="K51" i="150"/>
  <c r="K46" i="151"/>
  <c r="K51" i="151" s="1"/>
  <c r="K46" i="152"/>
  <c r="K51" i="152" s="1"/>
  <c r="F26" i="131" l="1"/>
  <c r="F25" i="131"/>
  <c r="E25" i="131"/>
  <c r="D25" i="131"/>
  <c r="C25" i="131"/>
  <c r="B25" i="131"/>
  <c r="F24" i="131"/>
  <c r="F23" i="131"/>
  <c r="F22" i="131"/>
  <c r="F21" i="131"/>
  <c r="F20" i="131"/>
  <c r="F19" i="131"/>
  <c r="F18" i="131"/>
  <c r="F17" i="131"/>
  <c r="F16" i="131"/>
  <c r="F15" i="131"/>
  <c r="F14" i="131"/>
  <c r="F13" i="131"/>
  <c r="F12" i="131"/>
  <c r="F11" i="131"/>
  <c r="F10" i="131"/>
  <c r="M77" i="129" l="1"/>
  <c r="E77" i="129"/>
  <c r="P74" i="129"/>
  <c r="N74" i="129"/>
  <c r="L74" i="129"/>
  <c r="J74" i="129"/>
  <c r="H74" i="129"/>
  <c r="F74" i="129"/>
  <c r="D74" i="129"/>
  <c r="Q73" i="129"/>
  <c r="Q74" i="129" s="1"/>
  <c r="P73" i="129"/>
  <c r="O73" i="129"/>
  <c r="N73" i="129"/>
  <c r="M73" i="129"/>
  <c r="L73" i="129"/>
  <c r="J73" i="129"/>
  <c r="I73" i="129"/>
  <c r="I74" i="129" s="1"/>
  <c r="H73" i="129"/>
  <c r="G73" i="129"/>
  <c r="F73" i="129"/>
  <c r="E73" i="129"/>
  <c r="D73" i="129"/>
  <c r="C72" i="129"/>
  <c r="C71" i="129"/>
  <c r="C70" i="129"/>
  <c r="Q69" i="129"/>
  <c r="P69" i="129"/>
  <c r="O69" i="129"/>
  <c r="N69" i="129"/>
  <c r="M69" i="129"/>
  <c r="L69" i="129"/>
  <c r="K69" i="129"/>
  <c r="K73" i="129" s="1"/>
  <c r="K74" i="129" s="1"/>
  <c r="J69" i="129"/>
  <c r="I69" i="129"/>
  <c r="H69" i="129"/>
  <c r="G69" i="129"/>
  <c r="F69" i="129"/>
  <c r="E69" i="129"/>
  <c r="D69" i="129"/>
  <c r="C69" i="129"/>
  <c r="C73" i="129" s="1"/>
  <c r="C68" i="129"/>
  <c r="C67" i="129"/>
  <c r="C66" i="129"/>
  <c r="Q63" i="129"/>
  <c r="P63" i="129"/>
  <c r="N63" i="129"/>
  <c r="M63" i="129"/>
  <c r="M74" i="129" s="1"/>
  <c r="M75" i="129" s="1"/>
  <c r="L63" i="129"/>
  <c r="K63" i="129"/>
  <c r="J63" i="129"/>
  <c r="I63" i="129"/>
  <c r="H63" i="129"/>
  <c r="F63" i="129"/>
  <c r="E63" i="129"/>
  <c r="E74" i="129" s="1"/>
  <c r="E75" i="129" s="1"/>
  <c r="D63" i="129"/>
  <c r="C62" i="129"/>
  <c r="C61" i="129"/>
  <c r="C60" i="129"/>
  <c r="Q59" i="129"/>
  <c r="P59" i="129"/>
  <c r="O59" i="129"/>
  <c r="O63" i="129" s="1"/>
  <c r="O74" i="129" s="1"/>
  <c r="N59" i="129"/>
  <c r="M59" i="129"/>
  <c r="L59" i="129"/>
  <c r="K59" i="129"/>
  <c r="J59" i="129"/>
  <c r="I59" i="129"/>
  <c r="H59" i="129"/>
  <c r="G59" i="129"/>
  <c r="F59" i="129"/>
  <c r="E59" i="129"/>
  <c r="D59" i="129"/>
  <c r="C58" i="129"/>
  <c r="C57" i="129"/>
  <c r="C56" i="129"/>
  <c r="O52" i="129"/>
  <c r="O75" i="129" s="1"/>
  <c r="O77" i="129" s="1"/>
  <c r="M52" i="129"/>
  <c r="J52" i="129"/>
  <c r="G52" i="129"/>
  <c r="E52" i="129"/>
  <c r="Q51" i="129"/>
  <c r="Q52" i="129" s="1"/>
  <c r="Q75" i="129" s="1"/>
  <c r="Q77" i="129" s="1"/>
  <c r="P51" i="129"/>
  <c r="P52" i="129" s="1"/>
  <c r="P75" i="129" s="1"/>
  <c r="P77" i="129" s="1"/>
  <c r="O51" i="129"/>
  <c r="M51" i="129"/>
  <c r="L51" i="129"/>
  <c r="K51" i="129"/>
  <c r="J51" i="129"/>
  <c r="I51" i="129"/>
  <c r="I52" i="129" s="1"/>
  <c r="I75" i="129" s="1"/>
  <c r="I77" i="129" s="1"/>
  <c r="H51" i="129"/>
  <c r="H52" i="129" s="1"/>
  <c r="H75" i="129" s="1"/>
  <c r="H77" i="129" s="1"/>
  <c r="G51" i="129"/>
  <c r="E51" i="129"/>
  <c r="D51" i="129"/>
  <c r="C50" i="129"/>
  <c r="C49" i="129"/>
  <c r="C48" i="129"/>
  <c r="C47" i="129"/>
  <c r="C46" i="129"/>
  <c r="C45" i="129"/>
  <c r="C44" i="129"/>
  <c r="Q43" i="129"/>
  <c r="P43" i="129"/>
  <c r="O43" i="129"/>
  <c r="N43" i="129"/>
  <c r="N51" i="129" s="1"/>
  <c r="M43" i="129"/>
  <c r="L43" i="129"/>
  <c r="K43" i="129"/>
  <c r="J43" i="129"/>
  <c r="I43" i="129"/>
  <c r="H43" i="129"/>
  <c r="G43" i="129"/>
  <c r="F43" i="129"/>
  <c r="E43" i="129"/>
  <c r="D43" i="129"/>
  <c r="C42" i="129"/>
  <c r="C41" i="129"/>
  <c r="C40" i="129"/>
  <c r="C39" i="129"/>
  <c r="Q38" i="129"/>
  <c r="P38" i="129"/>
  <c r="O38" i="129"/>
  <c r="N38" i="129"/>
  <c r="M38" i="129"/>
  <c r="L38" i="129"/>
  <c r="K38" i="129"/>
  <c r="J38" i="129"/>
  <c r="I38" i="129"/>
  <c r="C38" i="129" s="1"/>
  <c r="H38" i="129"/>
  <c r="G38" i="129"/>
  <c r="F38" i="129"/>
  <c r="E38" i="129"/>
  <c r="D38" i="129"/>
  <c r="C37" i="129"/>
  <c r="C36" i="129"/>
  <c r="C35" i="129"/>
  <c r="Q33" i="129"/>
  <c r="P33" i="129"/>
  <c r="O33" i="129"/>
  <c r="M33" i="129"/>
  <c r="J33" i="129"/>
  <c r="I33" i="129"/>
  <c r="H33" i="129"/>
  <c r="G33" i="129"/>
  <c r="E33" i="129"/>
  <c r="C32" i="129"/>
  <c r="C31" i="129"/>
  <c r="Q30" i="129"/>
  <c r="P30" i="129"/>
  <c r="O30" i="129"/>
  <c r="N30" i="129"/>
  <c r="M30" i="129"/>
  <c r="L30" i="129"/>
  <c r="L33" i="129" s="1"/>
  <c r="L52" i="129" s="1"/>
  <c r="L75" i="129" s="1"/>
  <c r="L77" i="129" s="1"/>
  <c r="K30" i="129"/>
  <c r="J30" i="129"/>
  <c r="I30" i="129"/>
  <c r="H30" i="129"/>
  <c r="G30" i="129"/>
  <c r="F30" i="129"/>
  <c r="E30" i="129"/>
  <c r="D30" i="129"/>
  <c r="C30" i="129" s="1"/>
  <c r="C29" i="129"/>
  <c r="C28" i="129"/>
  <c r="C27" i="129"/>
  <c r="Q26" i="129"/>
  <c r="P26" i="129"/>
  <c r="O26" i="129"/>
  <c r="N26" i="129"/>
  <c r="N33" i="129" s="1"/>
  <c r="N52" i="129" s="1"/>
  <c r="N75" i="129" s="1"/>
  <c r="N77" i="129" s="1"/>
  <c r="M26" i="129"/>
  <c r="L26" i="129"/>
  <c r="K26" i="129"/>
  <c r="J26" i="129"/>
  <c r="I26" i="129"/>
  <c r="H26" i="129"/>
  <c r="G26" i="129"/>
  <c r="F26" i="129"/>
  <c r="E26" i="129"/>
  <c r="D26" i="129"/>
  <c r="C25" i="129"/>
  <c r="C24" i="129"/>
  <c r="C23" i="129"/>
  <c r="C22" i="129"/>
  <c r="C21" i="129"/>
  <c r="C20" i="129"/>
  <c r="Q19" i="129"/>
  <c r="P19" i="129"/>
  <c r="O19" i="129"/>
  <c r="N19" i="129"/>
  <c r="M19" i="129"/>
  <c r="L19" i="129"/>
  <c r="K19" i="129"/>
  <c r="K33" i="129" s="1"/>
  <c r="K52" i="129" s="1"/>
  <c r="K75" i="129" s="1"/>
  <c r="K77" i="129" s="1"/>
  <c r="J19" i="129"/>
  <c r="I19" i="129"/>
  <c r="H19" i="129"/>
  <c r="G19" i="129"/>
  <c r="F19" i="129"/>
  <c r="E19" i="129"/>
  <c r="D19" i="129"/>
  <c r="C19" i="129"/>
  <c r="C18" i="129"/>
  <c r="C17" i="129"/>
  <c r="C16" i="129"/>
  <c r="F77" i="128"/>
  <c r="Q74" i="128"/>
  <c r="O74" i="128"/>
  <c r="M74" i="128"/>
  <c r="L74" i="128"/>
  <c r="K74" i="128"/>
  <c r="I74" i="128"/>
  <c r="G74" i="128"/>
  <c r="E74" i="128"/>
  <c r="Q73" i="128"/>
  <c r="P73" i="128"/>
  <c r="O73" i="128"/>
  <c r="N73" i="128"/>
  <c r="M73" i="128"/>
  <c r="K73" i="128"/>
  <c r="J73" i="128"/>
  <c r="J74" i="128" s="1"/>
  <c r="I73" i="128"/>
  <c r="H73" i="128"/>
  <c r="G73" i="128"/>
  <c r="F73" i="128"/>
  <c r="E73" i="128"/>
  <c r="C72" i="128"/>
  <c r="C71" i="128"/>
  <c r="C70" i="128"/>
  <c r="Q69" i="128"/>
  <c r="P69" i="128"/>
  <c r="O69" i="128"/>
  <c r="N69" i="128"/>
  <c r="M69" i="128"/>
  <c r="L69" i="128"/>
  <c r="L73" i="128" s="1"/>
  <c r="K69" i="128"/>
  <c r="J69" i="128"/>
  <c r="I69" i="128"/>
  <c r="H69" i="128"/>
  <c r="G69" i="128"/>
  <c r="F69" i="128"/>
  <c r="E69" i="128"/>
  <c r="D69" i="128"/>
  <c r="C68" i="128"/>
  <c r="C67" i="128"/>
  <c r="C66" i="128"/>
  <c r="Q63" i="128"/>
  <c r="O63" i="128"/>
  <c r="N63" i="128"/>
  <c r="N74" i="128" s="1"/>
  <c r="N75" i="128" s="1"/>
  <c r="N77" i="128" s="1"/>
  <c r="M63" i="128"/>
  <c r="L63" i="128"/>
  <c r="K63" i="128"/>
  <c r="J63" i="128"/>
  <c r="I63" i="128"/>
  <c r="G63" i="128"/>
  <c r="F63" i="128"/>
  <c r="F74" i="128" s="1"/>
  <c r="F75" i="128" s="1"/>
  <c r="E63" i="128"/>
  <c r="D63" i="128"/>
  <c r="C62" i="128"/>
  <c r="C61" i="128"/>
  <c r="C60" i="128"/>
  <c r="Q59" i="128"/>
  <c r="P59" i="128"/>
  <c r="P63" i="128" s="1"/>
  <c r="P74" i="128" s="1"/>
  <c r="O59" i="128"/>
  <c r="N59" i="128"/>
  <c r="M59" i="128"/>
  <c r="L59" i="128"/>
  <c r="K59" i="128"/>
  <c r="J59" i="128"/>
  <c r="I59" i="128"/>
  <c r="H59" i="128"/>
  <c r="G59" i="128"/>
  <c r="F59" i="128"/>
  <c r="E59" i="128"/>
  <c r="D59" i="128"/>
  <c r="C58" i="128"/>
  <c r="C57" i="128"/>
  <c r="C56" i="128"/>
  <c r="P52" i="128"/>
  <c r="P75" i="128" s="1"/>
  <c r="P77" i="128" s="1"/>
  <c r="N52" i="128"/>
  <c r="K52" i="128"/>
  <c r="H52" i="128"/>
  <c r="F52" i="128"/>
  <c r="Q51" i="128"/>
  <c r="Q52" i="128" s="1"/>
  <c r="Q75" i="128" s="1"/>
  <c r="Q77" i="128" s="1"/>
  <c r="P51" i="128"/>
  <c r="N51" i="128"/>
  <c r="M51" i="128"/>
  <c r="L51" i="128"/>
  <c r="K51" i="128"/>
  <c r="I51" i="128"/>
  <c r="I52" i="128" s="1"/>
  <c r="I75" i="128" s="1"/>
  <c r="I77" i="128" s="1"/>
  <c r="H51" i="128"/>
  <c r="F51" i="128"/>
  <c r="E51" i="128"/>
  <c r="D51" i="128"/>
  <c r="C50" i="128"/>
  <c r="C49" i="128"/>
  <c r="C48" i="128"/>
  <c r="C47" i="128"/>
  <c r="C46" i="128"/>
  <c r="C45" i="128"/>
  <c r="C44" i="128"/>
  <c r="Q43" i="128"/>
  <c r="P43" i="128"/>
  <c r="O43" i="128"/>
  <c r="O51" i="128" s="1"/>
  <c r="N43" i="128"/>
  <c r="M43" i="128"/>
  <c r="L43" i="128"/>
  <c r="K43" i="128"/>
  <c r="J43" i="128"/>
  <c r="I43" i="128"/>
  <c r="H43" i="128"/>
  <c r="G43" i="128"/>
  <c r="F43" i="128"/>
  <c r="E43" i="128"/>
  <c r="D43" i="128"/>
  <c r="C42" i="128"/>
  <c r="C41" i="128"/>
  <c r="C40" i="128"/>
  <c r="C39" i="128"/>
  <c r="Q38" i="128"/>
  <c r="P38" i="128"/>
  <c r="O38" i="128"/>
  <c r="N38" i="128"/>
  <c r="M38" i="128"/>
  <c r="L38" i="128"/>
  <c r="K38" i="128"/>
  <c r="J38" i="128"/>
  <c r="J51" i="128" s="1"/>
  <c r="J52" i="128" s="1"/>
  <c r="J75" i="128" s="1"/>
  <c r="J77" i="128" s="1"/>
  <c r="I38" i="128"/>
  <c r="H38" i="128"/>
  <c r="G38" i="128"/>
  <c r="F38" i="128"/>
  <c r="E38" i="128"/>
  <c r="D38" i="128"/>
  <c r="C37" i="128"/>
  <c r="C36" i="128"/>
  <c r="C35" i="128"/>
  <c r="Q33" i="128"/>
  <c r="P33" i="128"/>
  <c r="N33" i="128"/>
  <c r="K33" i="128"/>
  <c r="J33" i="128"/>
  <c r="I33" i="128"/>
  <c r="H33" i="128"/>
  <c r="F33" i="128"/>
  <c r="D33" i="128"/>
  <c r="D52" i="128" s="1"/>
  <c r="C32" i="128"/>
  <c r="C31" i="128"/>
  <c r="Q30" i="128"/>
  <c r="P30" i="128"/>
  <c r="O30" i="128"/>
  <c r="N30" i="128"/>
  <c r="M30" i="128"/>
  <c r="M33" i="128" s="1"/>
  <c r="M52" i="128" s="1"/>
  <c r="M75" i="128" s="1"/>
  <c r="M77" i="128" s="1"/>
  <c r="L30" i="128"/>
  <c r="K30" i="128"/>
  <c r="J30" i="128"/>
  <c r="I30" i="128"/>
  <c r="H30" i="128"/>
  <c r="G30" i="128"/>
  <c r="F30" i="128"/>
  <c r="E30" i="128"/>
  <c r="C30" i="128" s="1"/>
  <c r="D30" i="128"/>
  <c r="C29" i="128"/>
  <c r="C28" i="128"/>
  <c r="C27" i="128"/>
  <c r="Q26" i="128"/>
  <c r="P26" i="128"/>
  <c r="O26" i="128"/>
  <c r="O33" i="128" s="1"/>
  <c r="O52" i="128" s="1"/>
  <c r="O75" i="128" s="1"/>
  <c r="O77" i="128" s="1"/>
  <c r="N26" i="128"/>
  <c r="M26" i="128"/>
  <c r="L26" i="128"/>
  <c r="K26" i="128"/>
  <c r="J26" i="128"/>
  <c r="I26" i="128"/>
  <c r="H26" i="128"/>
  <c r="G26" i="128"/>
  <c r="F26" i="128"/>
  <c r="E26" i="128"/>
  <c r="D26" i="128"/>
  <c r="C25" i="128"/>
  <c r="C24" i="128"/>
  <c r="C23" i="128"/>
  <c r="C22" i="128"/>
  <c r="C21" i="128"/>
  <c r="C20" i="128"/>
  <c r="Q19" i="128"/>
  <c r="P19" i="128"/>
  <c r="O19" i="128"/>
  <c r="N19" i="128"/>
  <c r="M19" i="128"/>
  <c r="L19" i="128"/>
  <c r="L33" i="128" s="1"/>
  <c r="L52" i="128" s="1"/>
  <c r="K19" i="128"/>
  <c r="J19" i="128"/>
  <c r="I19" i="128"/>
  <c r="H19" i="128"/>
  <c r="G19" i="128"/>
  <c r="F19" i="128"/>
  <c r="E19" i="128"/>
  <c r="D19" i="128"/>
  <c r="C19" i="128" s="1"/>
  <c r="C18" i="128"/>
  <c r="C17" i="128"/>
  <c r="C16" i="128"/>
  <c r="P74" i="127"/>
  <c r="N74" i="127"/>
  <c r="L74" i="127"/>
  <c r="J74" i="127"/>
  <c r="H74" i="127"/>
  <c r="F74" i="127"/>
  <c r="D74" i="127"/>
  <c r="Q73" i="127"/>
  <c r="P73" i="127"/>
  <c r="O73" i="127"/>
  <c r="N73" i="127"/>
  <c r="L73" i="127"/>
  <c r="K73" i="127"/>
  <c r="K74" i="127" s="1"/>
  <c r="J73" i="127"/>
  <c r="I73" i="127"/>
  <c r="H73" i="127"/>
  <c r="G73" i="127"/>
  <c r="F73" i="127"/>
  <c r="D73" i="127"/>
  <c r="C72" i="127"/>
  <c r="C71" i="127"/>
  <c r="C70" i="127"/>
  <c r="Q69" i="127"/>
  <c r="P69" i="127"/>
  <c r="O69" i="127"/>
  <c r="N69" i="127"/>
  <c r="M69" i="127"/>
  <c r="M73" i="127" s="1"/>
  <c r="M74" i="127" s="1"/>
  <c r="L69" i="127"/>
  <c r="K69" i="127"/>
  <c r="J69" i="127"/>
  <c r="I69" i="127"/>
  <c r="H69" i="127"/>
  <c r="G69" i="127"/>
  <c r="F69" i="127"/>
  <c r="E69" i="127"/>
  <c r="D69" i="127"/>
  <c r="C68" i="127"/>
  <c r="C67" i="127"/>
  <c r="C66" i="127"/>
  <c r="P63" i="127"/>
  <c r="O63" i="127"/>
  <c r="O74" i="127" s="1"/>
  <c r="N63" i="127"/>
  <c r="M63" i="127"/>
  <c r="L63" i="127"/>
  <c r="K63" i="127"/>
  <c r="J63" i="127"/>
  <c r="H63" i="127"/>
  <c r="G63" i="127"/>
  <c r="G74" i="127" s="1"/>
  <c r="F63" i="127"/>
  <c r="E63" i="127"/>
  <c r="D63" i="127"/>
  <c r="C62" i="127"/>
  <c r="C61" i="127"/>
  <c r="C60" i="127"/>
  <c r="Q59" i="127"/>
  <c r="Q63" i="127" s="1"/>
  <c r="Q74" i="127" s="1"/>
  <c r="P59" i="127"/>
  <c r="O59" i="127"/>
  <c r="N59" i="127"/>
  <c r="M59" i="127"/>
  <c r="L59" i="127"/>
  <c r="K59" i="127"/>
  <c r="J59" i="127"/>
  <c r="I59" i="127"/>
  <c r="H59" i="127"/>
  <c r="G59" i="127"/>
  <c r="F59" i="127"/>
  <c r="E59" i="127"/>
  <c r="D59" i="127"/>
  <c r="C58" i="127"/>
  <c r="C57" i="127"/>
  <c r="C56" i="127"/>
  <c r="L52" i="127"/>
  <c r="L75" i="127" s="1"/>
  <c r="L77" i="127" s="1"/>
  <c r="D52" i="127"/>
  <c r="D75" i="127" s="1"/>
  <c r="D77" i="127" s="1"/>
  <c r="Q51" i="127"/>
  <c r="O51" i="127"/>
  <c r="O52" i="127" s="1"/>
  <c r="O75" i="127" s="1"/>
  <c r="O77" i="127" s="1"/>
  <c r="N51" i="127"/>
  <c r="M51" i="127"/>
  <c r="L51" i="127"/>
  <c r="J51" i="127"/>
  <c r="I51" i="127"/>
  <c r="G51" i="127"/>
  <c r="G52" i="127" s="1"/>
  <c r="G75" i="127" s="1"/>
  <c r="G77" i="127" s="1"/>
  <c r="F51" i="127"/>
  <c r="E51" i="127"/>
  <c r="D51" i="127"/>
  <c r="C50" i="127"/>
  <c r="C49" i="127"/>
  <c r="C48" i="127"/>
  <c r="C47" i="127"/>
  <c r="C46" i="127"/>
  <c r="C45" i="127"/>
  <c r="C44" i="127"/>
  <c r="Q43" i="127"/>
  <c r="P43" i="127"/>
  <c r="P51" i="127" s="1"/>
  <c r="O43" i="127"/>
  <c r="N43" i="127"/>
  <c r="M43" i="127"/>
  <c r="L43" i="127"/>
  <c r="K43" i="127"/>
  <c r="J43" i="127"/>
  <c r="I43" i="127"/>
  <c r="H43" i="127"/>
  <c r="G43" i="127"/>
  <c r="F43" i="127"/>
  <c r="E43" i="127"/>
  <c r="D43" i="127"/>
  <c r="C42" i="127"/>
  <c r="C41" i="127"/>
  <c r="C40" i="127"/>
  <c r="C39" i="127"/>
  <c r="Q38" i="127"/>
  <c r="P38" i="127"/>
  <c r="O38" i="127"/>
  <c r="N38" i="127"/>
  <c r="M38" i="127"/>
  <c r="L38" i="127"/>
  <c r="K38" i="127"/>
  <c r="K51" i="127" s="1"/>
  <c r="K52" i="127" s="1"/>
  <c r="K75" i="127" s="1"/>
  <c r="K77" i="127" s="1"/>
  <c r="J38" i="127"/>
  <c r="I38" i="127"/>
  <c r="H38" i="127"/>
  <c r="G38" i="127"/>
  <c r="F38" i="127"/>
  <c r="E38" i="127"/>
  <c r="D38" i="127"/>
  <c r="C38" i="127"/>
  <c r="C37" i="127"/>
  <c r="C36" i="127"/>
  <c r="C35" i="127"/>
  <c r="Q33" i="127"/>
  <c r="Q52" i="127" s="1"/>
  <c r="Q75" i="127" s="1"/>
  <c r="Q77" i="127" s="1"/>
  <c r="O33" i="127"/>
  <c r="L33" i="127"/>
  <c r="K33" i="127"/>
  <c r="J33" i="127"/>
  <c r="J52" i="127" s="1"/>
  <c r="J75" i="127" s="1"/>
  <c r="J77" i="127" s="1"/>
  <c r="G33" i="127"/>
  <c r="E33" i="127"/>
  <c r="E52" i="127" s="1"/>
  <c r="D33" i="127"/>
  <c r="C32" i="127"/>
  <c r="C31" i="127"/>
  <c r="Q30" i="127"/>
  <c r="P30" i="127"/>
  <c r="O30" i="127"/>
  <c r="N30" i="127"/>
  <c r="N33" i="127" s="1"/>
  <c r="N52" i="127" s="1"/>
  <c r="N75" i="127" s="1"/>
  <c r="N77" i="127" s="1"/>
  <c r="M30" i="127"/>
  <c r="L30" i="127"/>
  <c r="K30" i="127"/>
  <c r="J30" i="127"/>
  <c r="I30" i="127"/>
  <c r="H30" i="127"/>
  <c r="G30" i="127"/>
  <c r="F30" i="127"/>
  <c r="C30" i="127" s="1"/>
  <c r="E30" i="127"/>
  <c r="D30" i="127"/>
  <c r="C29" i="127"/>
  <c r="C28" i="127"/>
  <c r="C27" i="127"/>
  <c r="Q26" i="127"/>
  <c r="P26" i="127"/>
  <c r="P33" i="127" s="1"/>
  <c r="P52" i="127" s="1"/>
  <c r="P75" i="127" s="1"/>
  <c r="P77" i="127" s="1"/>
  <c r="O26" i="127"/>
  <c r="N26" i="127"/>
  <c r="M26" i="127"/>
  <c r="L26" i="127"/>
  <c r="K26" i="127"/>
  <c r="J26" i="127"/>
  <c r="I26" i="127"/>
  <c r="H26" i="127"/>
  <c r="G26" i="127"/>
  <c r="F26" i="127"/>
  <c r="E26" i="127"/>
  <c r="D26" i="127"/>
  <c r="C25" i="127"/>
  <c r="C24" i="127"/>
  <c r="C23" i="127"/>
  <c r="C22" i="127"/>
  <c r="C21" i="127"/>
  <c r="C20" i="127"/>
  <c r="Q19" i="127"/>
  <c r="P19" i="127"/>
  <c r="O19" i="127"/>
  <c r="N19" i="127"/>
  <c r="M19" i="127"/>
  <c r="M33" i="127" s="1"/>
  <c r="M52" i="127" s="1"/>
  <c r="M75" i="127" s="1"/>
  <c r="M77" i="127" s="1"/>
  <c r="L19" i="127"/>
  <c r="K19" i="127"/>
  <c r="J19" i="127"/>
  <c r="I19" i="127"/>
  <c r="I33" i="127" s="1"/>
  <c r="I52" i="127" s="1"/>
  <c r="H19" i="127"/>
  <c r="G19" i="127"/>
  <c r="F19" i="127"/>
  <c r="E19" i="127"/>
  <c r="C19" i="127" s="1"/>
  <c r="D19" i="127"/>
  <c r="C18" i="127"/>
  <c r="C17" i="127"/>
  <c r="C16" i="127"/>
  <c r="G75" i="126"/>
  <c r="G77" i="126" s="1"/>
  <c r="Q74" i="126"/>
  <c r="O74" i="126"/>
  <c r="M74" i="126"/>
  <c r="K74" i="126"/>
  <c r="I74" i="126"/>
  <c r="G74" i="126"/>
  <c r="E74" i="126"/>
  <c r="Q73" i="126"/>
  <c r="P73" i="126"/>
  <c r="O73" i="126"/>
  <c r="M73" i="126"/>
  <c r="L73" i="126"/>
  <c r="K73" i="126"/>
  <c r="I73" i="126"/>
  <c r="H73" i="126"/>
  <c r="G73" i="126"/>
  <c r="E73" i="126"/>
  <c r="D73" i="126"/>
  <c r="C72" i="126"/>
  <c r="C71" i="126"/>
  <c r="C70" i="126"/>
  <c r="Q69" i="126"/>
  <c r="P69" i="126"/>
  <c r="O69" i="126"/>
  <c r="N69" i="126"/>
  <c r="N73" i="126" s="1"/>
  <c r="M69" i="126"/>
  <c r="L69" i="126"/>
  <c r="K69" i="126"/>
  <c r="J69" i="126"/>
  <c r="J73" i="126" s="1"/>
  <c r="I69" i="126"/>
  <c r="H69" i="126"/>
  <c r="G69" i="126"/>
  <c r="F69" i="126"/>
  <c r="E69" i="126"/>
  <c r="D69" i="126"/>
  <c r="C68" i="126"/>
  <c r="C67" i="126"/>
  <c r="C66" i="126"/>
  <c r="Q63" i="126"/>
  <c r="P63" i="126"/>
  <c r="P74" i="126" s="1"/>
  <c r="O63" i="126"/>
  <c r="M63" i="126"/>
  <c r="L63" i="126"/>
  <c r="K63" i="126"/>
  <c r="I63" i="126"/>
  <c r="H63" i="126"/>
  <c r="H74" i="126" s="1"/>
  <c r="G63" i="126"/>
  <c r="E63" i="126"/>
  <c r="D63" i="126"/>
  <c r="C62" i="126"/>
  <c r="C61" i="126"/>
  <c r="C60" i="126"/>
  <c r="Q59" i="126"/>
  <c r="P59" i="126"/>
  <c r="O59" i="126"/>
  <c r="N59" i="126"/>
  <c r="N63" i="126" s="1"/>
  <c r="N74" i="126" s="1"/>
  <c r="M59" i="126"/>
  <c r="L59" i="126"/>
  <c r="K59" i="126"/>
  <c r="J59" i="126"/>
  <c r="I59" i="126"/>
  <c r="H59" i="126"/>
  <c r="G59" i="126"/>
  <c r="F59" i="126"/>
  <c r="F63" i="126" s="1"/>
  <c r="E59" i="126"/>
  <c r="D59" i="126"/>
  <c r="C58" i="126"/>
  <c r="C57" i="126"/>
  <c r="C56" i="126"/>
  <c r="O51" i="126"/>
  <c r="N51" i="126"/>
  <c r="L51" i="126"/>
  <c r="L52" i="126" s="1"/>
  <c r="K51" i="126"/>
  <c r="J51" i="126"/>
  <c r="G51" i="126"/>
  <c r="F51" i="126"/>
  <c r="C50" i="126"/>
  <c r="C49" i="126"/>
  <c r="C48" i="126"/>
  <c r="C47" i="126"/>
  <c r="C46" i="126"/>
  <c r="C45" i="126"/>
  <c r="C44" i="126"/>
  <c r="Q43" i="126"/>
  <c r="Q51" i="126" s="1"/>
  <c r="P43" i="126"/>
  <c r="O43" i="126"/>
  <c r="N43" i="126"/>
  <c r="M43" i="126"/>
  <c r="M51" i="126" s="1"/>
  <c r="L43" i="126"/>
  <c r="K43" i="126"/>
  <c r="J43" i="126"/>
  <c r="I43" i="126"/>
  <c r="I51" i="126" s="1"/>
  <c r="H43" i="126"/>
  <c r="G43" i="126"/>
  <c r="F43" i="126"/>
  <c r="E43" i="126"/>
  <c r="E51" i="126" s="1"/>
  <c r="D43" i="126"/>
  <c r="C42" i="126"/>
  <c r="C41" i="126"/>
  <c r="C40" i="126"/>
  <c r="C39" i="126"/>
  <c r="Q38" i="126"/>
  <c r="P38" i="126"/>
  <c r="P51" i="126" s="1"/>
  <c r="P52" i="126" s="1"/>
  <c r="P75" i="126" s="1"/>
  <c r="P77" i="126" s="1"/>
  <c r="O38" i="126"/>
  <c r="N38" i="126"/>
  <c r="M38" i="126"/>
  <c r="L38" i="126"/>
  <c r="K38" i="126"/>
  <c r="J38" i="126"/>
  <c r="I38" i="126"/>
  <c r="H38" i="126"/>
  <c r="H51" i="126" s="1"/>
  <c r="H52" i="126" s="1"/>
  <c r="H75" i="126" s="1"/>
  <c r="H77" i="126" s="1"/>
  <c r="G38" i="126"/>
  <c r="F38" i="126"/>
  <c r="E38" i="126"/>
  <c r="D38" i="126"/>
  <c r="C38" i="126" s="1"/>
  <c r="C37" i="126"/>
  <c r="C36" i="126"/>
  <c r="C35" i="126"/>
  <c r="P33" i="126"/>
  <c r="L33" i="126"/>
  <c r="H33" i="126"/>
  <c r="G33" i="126"/>
  <c r="G52" i="126" s="1"/>
  <c r="F33" i="126"/>
  <c r="F52" i="126" s="1"/>
  <c r="D33" i="126"/>
  <c r="C32" i="126"/>
  <c r="C31" i="126"/>
  <c r="Q30" i="126"/>
  <c r="P30" i="126"/>
  <c r="O30" i="126"/>
  <c r="O33" i="126" s="1"/>
  <c r="O52" i="126" s="1"/>
  <c r="O75" i="126" s="1"/>
  <c r="O77" i="126" s="1"/>
  <c r="N30" i="126"/>
  <c r="M30" i="126"/>
  <c r="L30" i="126"/>
  <c r="K30" i="126"/>
  <c r="J30" i="126"/>
  <c r="I30" i="126"/>
  <c r="H30" i="126"/>
  <c r="G30" i="126"/>
  <c r="C30" i="126" s="1"/>
  <c r="F30" i="126"/>
  <c r="E30" i="126"/>
  <c r="D30" i="126"/>
  <c r="C29" i="126"/>
  <c r="C28" i="126"/>
  <c r="C27" i="126"/>
  <c r="Q26" i="126"/>
  <c r="Q33" i="126" s="1"/>
  <c r="P26" i="126"/>
  <c r="O26" i="126"/>
  <c r="N26" i="126"/>
  <c r="M26" i="126"/>
  <c r="M33" i="126" s="1"/>
  <c r="M52" i="126" s="1"/>
  <c r="M75" i="126" s="1"/>
  <c r="M77" i="126" s="1"/>
  <c r="L26" i="126"/>
  <c r="K26" i="126"/>
  <c r="J26" i="126"/>
  <c r="I26" i="126"/>
  <c r="I33" i="126" s="1"/>
  <c r="H26" i="126"/>
  <c r="G26" i="126"/>
  <c r="F26" i="126"/>
  <c r="E26" i="126"/>
  <c r="C26" i="126" s="1"/>
  <c r="D26" i="126"/>
  <c r="C25" i="126"/>
  <c r="C24" i="126"/>
  <c r="C23" i="126"/>
  <c r="C22" i="126"/>
  <c r="C21" i="126"/>
  <c r="C20" i="126"/>
  <c r="Q19" i="126"/>
  <c r="P19" i="126"/>
  <c r="O19" i="126"/>
  <c r="N19" i="126"/>
  <c r="N33" i="126" s="1"/>
  <c r="N52" i="126" s="1"/>
  <c r="N75" i="126" s="1"/>
  <c r="N77" i="126" s="1"/>
  <c r="M19" i="126"/>
  <c r="L19" i="126"/>
  <c r="K19" i="126"/>
  <c r="K33" i="126" s="1"/>
  <c r="K52" i="126" s="1"/>
  <c r="K75" i="126" s="1"/>
  <c r="K77" i="126" s="1"/>
  <c r="J19" i="126"/>
  <c r="J33" i="126" s="1"/>
  <c r="J52" i="126" s="1"/>
  <c r="I19" i="126"/>
  <c r="H19" i="126"/>
  <c r="G19" i="126"/>
  <c r="F19" i="126"/>
  <c r="C19" i="126" s="1"/>
  <c r="E19" i="126"/>
  <c r="D19" i="126"/>
  <c r="C18" i="126"/>
  <c r="C17" i="126"/>
  <c r="C16" i="126"/>
  <c r="N74" i="125"/>
  <c r="J74" i="125"/>
  <c r="F74" i="125"/>
  <c r="Q73" i="125"/>
  <c r="P73" i="125"/>
  <c r="N73" i="125"/>
  <c r="M73" i="125"/>
  <c r="J73" i="125"/>
  <c r="I73" i="125"/>
  <c r="H73" i="125"/>
  <c r="F73" i="125"/>
  <c r="E73" i="125"/>
  <c r="C72" i="125"/>
  <c r="C71" i="125"/>
  <c r="C70" i="125"/>
  <c r="Q69" i="125"/>
  <c r="P69" i="125"/>
  <c r="O69" i="125"/>
  <c r="O73" i="125" s="1"/>
  <c r="N69" i="125"/>
  <c r="M69" i="125"/>
  <c r="L69" i="125"/>
  <c r="L73" i="125" s="1"/>
  <c r="K69" i="125"/>
  <c r="K73" i="125" s="1"/>
  <c r="J69" i="125"/>
  <c r="I69" i="125"/>
  <c r="H69" i="125"/>
  <c r="G69" i="125"/>
  <c r="F69" i="125"/>
  <c r="E69" i="125"/>
  <c r="D69" i="125"/>
  <c r="D73" i="125" s="1"/>
  <c r="C68" i="125"/>
  <c r="C67" i="125"/>
  <c r="C66" i="125"/>
  <c r="Q63" i="125"/>
  <c r="Q74" i="125" s="1"/>
  <c r="N63" i="125"/>
  <c r="M63" i="125"/>
  <c r="M74" i="125" s="1"/>
  <c r="L63" i="125"/>
  <c r="J63" i="125"/>
  <c r="I63" i="125"/>
  <c r="I74" i="125" s="1"/>
  <c r="F63" i="125"/>
  <c r="E63" i="125"/>
  <c r="D63" i="125"/>
  <c r="C62" i="125"/>
  <c r="C61" i="125"/>
  <c r="C60" i="125"/>
  <c r="Q59" i="125"/>
  <c r="P59" i="125"/>
  <c r="P63" i="125" s="1"/>
  <c r="P74" i="125" s="1"/>
  <c r="O59" i="125"/>
  <c r="O63" i="125" s="1"/>
  <c r="O74" i="125" s="1"/>
  <c r="N59" i="125"/>
  <c r="M59" i="125"/>
  <c r="L59" i="125"/>
  <c r="K59" i="125"/>
  <c r="K63" i="125" s="1"/>
  <c r="J59" i="125"/>
  <c r="I59" i="125"/>
  <c r="H59" i="125"/>
  <c r="H63" i="125" s="1"/>
  <c r="H74" i="125" s="1"/>
  <c r="G59" i="125"/>
  <c r="G63" i="125" s="1"/>
  <c r="F59" i="125"/>
  <c r="E59" i="125"/>
  <c r="D59" i="125"/>
  <c r="C59" i="125"/>
  <c r="C58" i="125"/>
  <c r="C57" i="125"/>
  <c r="C56" i="125"/>
  <c r="C63" i="125" s="1"/>
  <c r="P51" i="125"/>
  <c r="M51" i="125"/>
  <c r="L51" i="125"/>
  <c r="K51" i="125"/>
  <c r="H51" i="125"/>
  <c r="D51" i="125"/>
  <c r="C50" i="125"/>
  <c r="C49" i="125"/>
  <c r="C48" i="125"/>
  <c r="C47" i="125"/>
  <c r="C46" i="125"/>
  <c r="C45" i="125"/>
  <c r="C44" i="125"/>
  <c r="Q43" i="125"/>
  <c r="P43" i="125"/>
  <c r="O43" i="125"/>
  <c r="O51" i="125" s="1"/>
  <c r="N43" i="125"/>
  <c r="N51" i="125" s="1"/>
  <c r="M43" i="125"/>
  <c r="L43" i="125"/>
  <c r="K43" i="125"/>
  <c r="J43" i="125"/>
  <c r="I43" i="125"/>
  <c r="H43" i="125"/>
  <c r="G43" i="125"/>
  <c r="G51" i="125" s="1"/>
  <c r="F43" i="125"/>
  <c r="F51" i="125" s="1"/>
  <c r="E43" i="125"/>
  <c r="D43" i="125"/>
  <c r="C43" i="125"/>
  <c r="C42" i="125"/>
  <c r="C41" i="125"/>
  <c r="C40" i="125"/>
  <c r="C39" i="125"/>
  <c r="Q38" i="125"/>
  <c r="Q51" i="125" s="1"/>
  <c r="Q52" i="125" s="1"/>
  <c r="Q75" i="125" s="1"/>
  <c r="Q77" i="125" s="1"/>
  <c r="P38" i="125"/>
  <c r="O38" i="125"/>
  <c r="N38" i="125"/>
  <c r="M38" i="125"/>
  <c r="L38" i="125"/>
  <c r="K38" i="125"/>
  <c r="J38" i="125"/>
  <c r="J51" i="125" s="1"/>
  <c r="I38" i="125"/>
  <c r="I51" i="125" s="1"/>
  <c r="I52" i="125" s="1"/>
  <c r="H38" i="125"/>
  <c r="G38" i="125"/>
  <c r="F38" i="125"/>
  <c r="E38" i="125"/>
  <c r="C38" i="125" s="1"/>
  <c r="D38" i="125"/>
  <c r="C37" i="125"/>
  <c r="C36" i="125"/>
  <c r="C51" i="125" s="1"/>
  <c r="C35" i="125"/>
  <c r="Q33" i="125"/>
  <c r="I33" i="125"/>
  <c r="C32" i="125"/>
  <c r="C31" i="125"/>
  <c r="Q30" i="125"/>
  <c r="P30" i="125"/>
  <c r="P33" i="125" s="1"/>
  <c r="P52" i="125" s="1"/>
  <c r="P75" i="125" s="1"/>
  <c r="P77" i="125" s="1"/>
  <c r="O30" i="125"/>
  <c r="N30" i="125"/>
  <c r="M30" i="125"/>
  <c r="M33" i="125" s="1"/>
  <c r="M52" i="125" s="1"/>
  <c r="M75" i="125" s="1"/>
  <c r="M77" i="125" s="1"/>
  <c r="L30" i="125"/>
  <c r="K30" i="125"/>
  <c r="J30" i="125"/>
  <c r="I30" i="125"/>
  <c r="H30" i="125"/>
  <c r="H33" i="125" s="1"/>
  <c r="H52" i="125" s="1"/>
  <c r="H75" i="125" s="1"/>
  <c r="H77" i="125" s="1"/>
  <c r="G30" i="125"/>
  <c r="F30" i="125"/>
  <c r="E30" i="125"/>
  <c r="E33" i="125" s="1"/>
  <c r="D30" i="125"/>
  <c r="C29" i="125"/>
  <c r="C28" i="125"/>
  <c r="C27" i="125"/>
  <c r="Q26" i="125"/>
  <c r="P26" i="125"/>
  <c r="O26" i="125"/>
  <c r="N26" i="125"/>
  <c r="N33" i="125" s="1"/>
  <c r="N52" i="125" s="1"/>
  <c r="N75" i="125" s="1"/>
  <c r="N77" i="125" s="1"/>
  <c r="M26" i="125"/>
  <c r="L26" i="125"/>
  <c r="K26" i="125"/>
  <c r="J26" i="125"/>
  <c r="I26" i="125"/>
  <c r="H26" i="125"/>
  <c r="G26" i="125"/>
  <c r="F26" i="125"/>
  <c r="F33" i="125" s="1"/>
  <c r="F52" i="125" s="1"/>
  <c r="F75" i="125" s="1"/>
  <c r="F77" i="125" s="1"/>
  <c r="E26" i="125"/>
  <c r="D26" i="125"/>
  <c r="C25" i="125"/>
  <c r="C24" i="125"/>
  <c r="C23" i="125"/>
  <c r="C22" i="125"/>
  <c r="C21" i="125"/>
  <c r="C20" i="125"/>
  <c r="Q19" i="125"/>
  <c r="P19" i="125"/>
  <c r="O19" i="125"/>
  <c r="O33" i="125" s="1"/>
  <c r="O52" i="125" s="1"/>
  <c r="O75" i="125" s="1"/>
  <c r="O77" i="125" s="1"/>
  <c r="N19" i="125"/>
  <c r="M19" i="125"/>
  <c r="L19" i="125"/>
  <c r="L33" i="125" s="1"/>
  <c r="K19" i="125"/>
  <c r="K33" i="125" s="1"/>
  <c r="K52" i="125" s="1"/>
  <c r="J19" i="125"/>
  <c r="I19" i="125"/>
  <c r="H19" i="125"/>
  <c r="G19" i="125"/>
  <c r="F19" i="125"/>
  <c r="E19" i="125"/>
  <c r="D19" i="125"/>
  <c r="D33" i="125" s="1"/>
  <c r="D52" i="125" s="1"/>
  <c r="C18" i="125"/>
  <c r="C17" i="125"/>
  <c r="C16" i="125"/>
  <c r="P74" i="124"/>
  <c r="O74" i="124"/>
  <c r="K74" i="124"/>
  <c r="H74" i="124"/>
  <c r="G74" i="124"/>
  <c r="Q73" i="124"/>
  <c r="O73" i="124"/>
  <c r="N73" i="124"/>
  <c r="K73" i="124"/>
  <c r="J73" i="124"/>
  <c r="I73" i="124"/>
  <c r="G73" i="124"/>
  <c r="F73" i="124"/>
  <c r="C72" i="124"/>
  <c r="C71" i="124"/>
  <c r="C70" i="124"/>
  <c r="Q69" i="124"/>
  <c r="P69" i="124"/>
  <c r="P73" i="124" s="1"/>
  <c r="O69" i="124"/>
  <c r="N69" i="124"/>
  <c r="M69" i="124"/>
  <c r="M73" i="124" s="1"/>
  <c r="L69" i="124"/>
  <c r="L73" i="124" s="1"/>
  <c r="K69" i="124"/>
  <c r="J69" i="124"/>
  <c r="I69" i="124"/>
  <c r="H69" i="124"/>
  <c r="H73" i="124" s="1"/>
  <c r="G69" i="124"/>
  <c r="F69" i="124"/>
  <c r="E69" i="124"/>
  <c r="E73" i="124" s="1"/>
  <c r="D69" i="124"/>
  <c r="C68" i="124"/>
  <c r="C67" i="124"/>
  <c r="C66" i="124"/>
  <c r="O63" i="124"/>
  <c r="N63" i="124"/>
  <c r="N74" i="124" s="1"/>
  <c r="M63" i="124"/>
  <c r="K63" i="124"/>
  <c r="J63" i="124"/>
  <c r="J74" i="124" s="1"/>
  <c r="G63" i="124"/>
  <c r="F63" i="124"/>
  <c r="E63" i="124"/>
  <c r="C62" i="124"/>
  <c r="C61" i="124"/>
  <c r="C60" i="124"/>
  <c r="Q59" i="124"/>
  <c r="Q63" i="124" s="1"/>
  <c r="Q74" i="124" s="1"/>
  <c r="P59" i="124"/>
  <c r="P63" i="124" s="1"/>
  <c r="O59" i="124"/>
  <c r="N59" i="124"/>
  <c r="M59" i="124"/>
  <c r="L59" i="124"/>
  <c r="L63" i="124" s="1"/>
  <c r="K59" i="124"/>
  <c r="J59" i="124"/>
  <c r="I59" i="124"/>
  <c r="I63" i="124" s="1"/>
  <c r="I74" i="124" s="1"/>
  <c r="I75" i="124" s="1"/>
  <c r="I77" i="124" s="1"/>
  <c r="H59" i="124"/>
  <c r="H63" i="124" s="1"/>
  <c r="G59" i="124"/>
  <c r="F59" i="124"/>
  <c r="E59" i="124"/>
  <c r="D59" i="124"/>
  <c r="C58" i="124"/>
  <c r="C57" i="124"/>
  <c r="C56" i="124"/>
  <c r="Q51" i="124"/>
  <c r="N51" i="124"/>
  <c r="M51" i="124"/>
  <c r="I51" i="124"/>
  <c r="E51" i="124"/>
  <c r="C50" i="124"/>
  <c r="C49" i="124"/>
  <c r="C48" i="124"/>
  <c r="C47" i="124"/>
  <c r="C46" i="124"/>
  <c r="C45" i="124"/>
  <c r="C44" i="124"/>
  <c r="Q43" i="124"/>
  <c r="P43" i="124"/>
  <c r="O43" i="124"/>
  <c r="O51" i="124" s="1"/>
  <c r="N43" i="124"/>
  <c r="M43" i="124"/>
  <c r="L43" i="124"/>
  <c r="K43" i="124"/>
  <c r="J43" i="124"/>
  <c r="I43" i="124"/>
  <c r="H43" i="124"/>
  <c r="G43" i="124"/>
  <c r="G51" i="124" s="1"/>
  <c r="F43" i="124"/>
  <c r="E43" i="124"/>
  <c r="D43" i="124"/>
  <c r="C42" i="124"/>
  <c r="C41" i="124"/>
  <c r="C40" i="124"/>
  <c r="C39" i="124"/>
  <c r="Q38" i="124"/>
  <c r="P38" i="124"/>
  <c r="P51" i="124" s="1"/>
  <c r="O38" i="124"/>
  <c r="N38" i="124"/>
  <c r="M38" i="124"/>
  <c r="L38" i="124"/>
  <c r="L51" i="124" s="1"/>
  <c r="K38" i="124"/>
  <c r="K51" i="124" s="1"/>
  <c r="J38" i="124"/>
  <c r="J51" i="124" s="1"/>
  <c r="I38" i="124"/>
  <c r="H38" i="124"/>
  <c r="H51" i="124" s="1"/>
  <c r="G38" i="124"/>
  <c r="F38" i="124"/>
  <c r="F51" i="124" s="1"/>
  <c r="E38" i="124"/>
  <c r="D38" i="124"/>
  <c r="D51" i="124" s="1"/>
  <c r="C37" i="124"/>
  <c r="C36" i="124"/>
  <c r="C35" i="124"/>
  <c r="Q33" i="124"/>
  <c r="Q52" i="124" s="1"/>
  <c r="Q75" i="124" s="1"/>
  <c r="Q77" i="124" s="1"/>
  <c r="I33" i="124"/>
  <c r="I52" i="124" s="1"/>
  <c r="H33" i="124"/>
  <c r="D33" i="124"/>
  <c r="D52" i="124" s="1"/>
  <c r="C32" i="124"/>
  <c r="C31" i="124"/>
  <c r="Q30" i="124"/>
  <c r="P30" i="124"/>
  <c r="O30" i="124"/>
  <c r="N30" i="124"/>
  <c r="M30" i="124"/>
  <c r="L30" i="124"/>
  <c r="K30" i="124"/>
  <c r="J30" i="124"/>
  <c r="I30" i="124"/>
  <c r="H30" i="124"/>
  <c r="G30" i="124"/>
  <c r="F30" i="124"/>
  <c r="E30" i="124"/>
  <c r="C30" i="124" s="1"/>
  <c r="D30" i="124"/>
  <c r="C29" i="124"/>
  <c r="C28" i="124"/>
  <c r="C27" i="124"/>
  <c r="Q26" i="124"/>
  <c r="P26" i="124"/>
  <c r="O26" i="124"/>
  <c r="O33" i="124" s="1"/>
  <c r="O52" i="124" s="1"/>
  <c r="O75" i="124" s="1"/>
  <c r="O77" i="124" s="1"/>
  <c r="N26" i="124"/>
  <c r="M26" i="124"/>
  <c r="L26" i="124"/>
  <c r="K26" i="124"/>
  <c r="K33" i="124" s="1"/>
  <c r="K52" i="124" s="1"/>
  <c r="K75" i="124" s="1"/>
  <c r="K77" i="124" s="1"/>
  <c r="J26" i="124"/>
  <c r="I26" i="124"/>
  <c r="H26" i="124"/>
  <c r="G26" i="124"/>
  <c r="G33" i="124" s="1"/>
  <c r="G52" i="124" s="1"/>
  <c r="G75" i="124" s="1"/>
  <c r="G77" i="124" s="1"/>
  <c r="F26" i="124"/>
  <c r="E26" i="124"/>
  <c r="D26" i="124"/>
  <c r="C25" i="124"/>
  <c r="C24" i="124"/>
  <c r="C23" i="124"/>
  <c r="C22" i="124"/>
  <c r="C21" i="124"/>
  <c r="C20" i="124"/>
  <c r="Q19" i="124"/>
  <c r="P19" i="124"/>
  <c r="P33" i="124" s="1"/>
  <c r="O19" i="124"/>
  <c r="N19" i="124"/>
  <c r="M19" i="124"/>
  <c r="M33" i="124" s="1"/>
  <c r="M52" i="124" s="1"/>
  <c r="L19" i="124"/>
  <c r="L33" i="124" s="1"/>
  <c r="L52" i="124" s="1"/>
  <c r="K19" i="124"/>
  <c r="J19" i="124"/>
  <c r="J33" i="124" s="1"/>
  <c r="J52" i="124" s="1"/>
  <c r="J75" i="124" s="1"/>
  <c r="J77" i="124" s="1"/>
  <c r="I19" i="124"/>
  <c r="H19" i="124"/>
  <c r="G19" i="124"/>
  <c r="F19" i="124"/>
  <c r="E19" i="124"/>
  <c r="D19" i="124"/>
  <c r="C19" i="124" s="1"/>
  <c r="C18" i="124"/>
  <c r="C17" i="124"/>
  <c r="C16" i="124"/>
  <c r="Q74" i="123"/>
  <c r="P74" i="123"/>
  <c r="P73" i="123"/>
  <c r="O73" i="123"/>
  <c r="L73" i="123"/>
  <c r="K73" i="123"/>
  <c r="H73" i="123"/>
  <c r="G73" i="123"/>
  <c r="D73" i="123"/>
  <c r="D74" i="123" s="1"/>
  <c r="C72" i="123"/>
  <c r="C71" i="123"/>
  <c r="C70" i="123"/>
  <c r="Q69" i="123"/>
  <c r="Q73" i="123" s="1"/>
  <c r="P69" i="123"/>
  <c r="O69" i="123"/>
  <c r="N69" i="123"/>
  <c r="N73" i="123" s="1"/>
  <c r="M69" i="123"/>
  <c r="M73" i="123" s="1"/>
  <c r="L69" i="123"/>
  <c r="K69" i="123"/>
  <c r="J69" i="123"/>
  <c r="J73" i="123" s="1"/>
  <c r="I69" i="123"/>
  <c r="I73" i="123" s="1"/>
  <c r="H69" i="123"/>
  <c r="G69" i="123"/>
  <c r="F69" i="123"/>
  <c r="F73" i="123" s="1"/>
  <c r="E69" i="123"/>
  <c r="D69" i="123"/>
  <c r="C68" i="123"/>
  <c r="C67" i="123"/>
  <c r="C66" i="123"/>
  <c r="P63" i="123"/>
  <c r="O63" i="123"/>
  <c r="L63" i="123"/>
  <c r="L74" i="123" s="1"/>
  <c r="H63" i="123"/>
  <c r="H74" i="123" s="1"/>
  <c r="G63" i="123"/>
  <c r="G74" i="123" s="1"/>
  <c r="D63" i="123"/>
  <c r="C62" i="123"/>
  <c r="C61" i="123"/>
  <c r="C60" i="123"/>
  <c r="Q59" i="123"/>
  <c r="Q63" i="123" s="1"/>
  <c r="P59" i="123"/>
  <c r="O59" i="123"/>
  <c r="N59" i="123"/>
  <c r="N63" i="123" s="1"/>
  <c r="M59" i="123"/>
  <c r="M63" i="123" s="1"/>
  <c r="M74" i="123" s="1"/>
  <c r="L59" i="123"/>
  <c r="K59" i="123"/>
  <c r="K63" i="123" s="1"/>
  <c r="K74" i="123" s="1"/>
  <c r="J59" i="123"/>
  <c r="J63" i="123" s="1"/>
  <c r="J74" i="123" s="1"/>
  <c r="I59" i="123"/>
  <c r="H59" i="123"/>
  <c r="G59" i="123"/>
  <c r="F59" i="123"/>
  <c r="F63" i="123" s="1"/>
  <c r="E59" i="123"/>
  <c r="E63" i="123" s="1"/>
  <c r="D59" i="123"/>
  <c r="C58" i="123"/>
  <c r="C57" i="123"/>
  <c r="C56" i="123"/>
  <c r="O51" i="123"/>
  <c r="N51" i="123"/>
  <c r="C50" i="123"/>
  <c r="C49" i="123"/>
  <c r="C48" i="123"/>
  <c r="C47" i="123"/>
  <c r="C46" i="123"/>
  <c r="C45" i="123"/>
  <c r="C44" i="123"/>
  <c r="Q43" i="123"/>
  <c r="P43" i="123"/>
  <c r="P51" i="123" s="1"/>
  <c r="O43" i="123"/>
  <c r="N43" i="123"/>
  <c r="M43" i="123"/>
  <c r="L43" i="123"/>
  <c r="K43" i="123"/>
  <c r="J43" i="123"/>
  <c r="J51" i="123" s="1"/>
  <c r="I43" i="123"/>
  <c r="H43" i="123"/>
  <c r="G43" i="123"/>
  <c r="F43" i="123"/>
  <c r="E43" i="123"/>
  <c r="D43" i="123"/>
  <c r="C42" i="123"/>
  <c r="C41" i="123"/>
  <c r="C40" i="123"/>
  <c r="C39" i="123"/>
  <c r="Q38" i="123"/>
  <c r="P38" i="123"/>
  <c r="O38" i="123"/>
  <c r="N38" i="123"/>
  <c r="M38" i="123"/>
  <c r="M51" i="123" s="1"/>
  <c r="L38" i="123"/>
  <c r="L51" i="123" s="1"/>
  <c r="K38" i="123"/>
  <c r="K51" i="123" s="1"/>
  <c r="J38" i="123"/>
  <c r="I38" i="123"/>
  <c r="H38" i="123"/>
  <c r="G38" i="123"/>
  <c r="G51" i="123" s="1"/>
  <c r="F38" i="123"/>
  <c r="F51" i="123" s="1"/>
  <c r="E38" i="123"/>
  <c r="E51" i="123" s="1"/>
  <c r="D38" i="123"/>
  <c r="D51" i="123" s="1"/>
  <c r="C38" i="123"/>
  <c r="C37" i="123"/>
  <c r="C36" i="123"/>
  <c r="C35" i="123"/>
  <c r="M33" i="123"/>
  <c r="M52" i="123" s="1"/>
  <c r="M75" i="123" s="1"/>
  <c r="M77" i="123" s="1"/>
  <c r="E33" i="123"/>
  <c r="E52" i="123" s="1"/>
  <c r="C32" i="123"/>
  <c r="C31" i="123"/>
  <c r="Q30" i="123"/>
  <c r="P30" i="123"/>
  <c r="O30" i="123"/>
  <c r="N30" i="123"/>
  <c r="N33" i="123" s="1"/>
  <c r="M30" i="123"/>
  <c r="L30" i="123"/>
  <c r="K30" i="123"/>
  <c r="J30" i="123"/>
  <c r="I30" i="123"/>
  <c r="H30" i="123"/>
  <c r="G30" i="123"/>
  <c r="F30" i="123"/>
  <c r="F33" i="123" s="1"/>
  <c r="F52" i="123" s="1"/>
  <c r="E30" i="123"/>
  <c r="D30" i="123"/>
  <c r="C29" i="123"/>
  <c r="C28" i="123"/>
  <c r="C27" i="123"/>
  <c r="Q26" i="123"/>
  <c r="P26" i="123"/>
  <c r="O26" i="123"/>
  <c r="N26" i="123"/>
  <c r="M26" i="123"/>
  <c r="L26" i="123"/>
  <c r="K26" i="123"/>
  <c r="J26" i="123"/>
  <c r="I26" i="123"/>
  <c r="H26" i="123"/>
  <c r="G26" i="123"/>
  <c r="F26" i="123"/>
  <c r="E26" i="123"/>
  <c r="D26" i="123"/>
  <c r="C25" i="123"/>
  <c r="C24" i="123"/>
  <c r="C23" i="123"/>
  <c r="C22" i="123"/>
  <c r="C21" i="123"/>
  <c r="C20" i="123"/>
  <c r="Q19" i="123"/>
  <c r="Q33" i="123" s="1"/>
  <c r="P19" i="123"/>
  <c r="P33" i="123" s="1"/>
  <c r="P52" i="123" s="1"/>
  <c r="O19" i="123"/>
  <c r="O33" i="123" s="1"/>
  <c r="O52" i="123" s="1"/>
  <c r="N19" i="123"/>
  <c r="M19" i="123"/>
  <c r="L19" i="123"/>
  <c r="L33" i="123" s="1"/>
  <c r="K19" i="123"/>
  <c r="K33" i="123" s="1"/>
  <c r="K52" i="123" s="1"/>
  <c r="K75" i="123" s="1"/>
  <c r="K77" i="123" s="1"/>
  <c r="J19" i="123"/>
  <c r="J33" i="123" s="1"/>
  <c r="J52" i="123" s="1"/>
  <c r="J75" i="123" s="1"/>
  <c r="J77" i="123" s="1"/>
  <c r="I19" i="123"/>
  <c r="I33" i="123" s="1"/>
  <c r="H19" i="123"/>
  <c r="H33" i="123" s="1"/>
  <c r="G19" i="123"/>
  <c r="G33" i="123" s="1"/>
  <c r="G52" i="123" s="1"/>
  <c r="F19" i="123"/>
  <c r="E19" i="123"/>
  <c r="C19" i="123" s="1"/>
  <c r="D19" i="123"/>
  <c r="D33" i="123" s="1"/>
  <c r="C18" i="123"/>
  <c r="C17" i="123"/>
  <c r="C16" i="123"/>
  <c r="M73" i="122"/>
  <c r="L73" i="122"/>
  <c r="E73" i="122"/>
  <c r="D73" i="122"/>
  <c r="C72" i="122"/>
  <c r="C71" i="122"/>
  <c r="C70" i="122"/>
  <c r="Q69" i="122"/>
  <c r="Q73" i="122" s="1"/>
  <c r="P69" i="122"/>
  <c r="P73" i="122" s="1"/>
  <c r="O69" i="122"/>
  <c r="O73" i="122" s="1"/>
  <c r="N69" i="122"/>
  <c r="N73" i="122" s="1"/>
  <c r="M69" i="122"/>
  <c r="L69" i="122"/>
  <c r="K69" i="122"/>
  <c r="K73" i="122" s="1"/>
  <c r="J69" i="122"/>
  <c r="J73" i="122" s="1"/>
  <c r="I69" i="122"/>
  <c r="I73" i="122" s="1"/>
  <c r="H69" i="122"/>
  <c r="H73" i="122" s="1"/>
  <c r="G69" i="122"/>
  <c r="G73" i="122" s="1"/>
  <c r="F69" i="122"/>
  <c r="F73" i="122" s="1"/>
  <c r="E69" i="122"/>
  <c r="D69" i="122"/>
  <c r="C68" i="122"/>
  <c r="C67" i="122"/>
  <c r="C66" i="122"/>
  <c r="Q63" i="122"/>
  <c r="P63" i="122"/>
  <c r="P74" i="122" s="1"/>
  <c r="I63" i="122"/>
  <c r="I74" i="122" s="1"/>
  <c r="H63" i="122"/>
  <c r="H74" i="122" s="1"/>
  <c r="C62" i="122"/>
  <c r="C61" i="122"/>
  <c r="C60" i="122"/>
  <c r="Q59" i="122"/>
  <c r="P59" i="122"/>
  <c r="O59" i="122"/>
  <c r="O63" i="122" s="1"/>
  <c r="O74" i="122" s="1"/>
  <c r="N59" i="122"/>
  <c r="N63" i="122" s="1"/>
  <c r="N74" i="122" s="1"/>
  <c r="M59" i="122"/>
  <c r="M63" i="122" s="1"/>
  <c r="M74" i="122" s="1"/>
  <c r="L59" i="122"/>
  <c r="L63" i="122" s="1"/>
  <c r="K59" i="122"/>
  <c r="K63" i="122" s="1"/>
  <c r="K74" i="122" s="1"/>
  <c r="J59" i="122"/>
  <c r="J63" i="122" s="1"/>
  <c r="J74" i="122" s="1"/>
  <c r="I59" i="122"/>
  <c r="H59" i="122"/>
  <c r="G59" i="122"/>
  <c r="G63" i="122" s="1"/>
  <c r="G74" i="122" s="1"/>
  <c r="F59" i="122"/>
  <c r="F63" i="122" s="1"/>
  <c r="F74" i="122" s="1"/>
  <c r="E59" i="122"/>
  <c r="E63" i="122" s="1"/>
  <c r="E74" i="122" s="1"/>
  <c r="D59" i="122"/>
  <c r="D63" i="122" s="1"/>
  <c r="D74" i="122" s="1"/>
  <c r="C59" i="122"/>
  <c r="C58" i="122"/>
  <c r="C57" i="122"/>
  <c r="C56" i="122"/>
  <c r="L52" i="122"/>
  <c r="L51" i="122"/>
  <c r="K51" i="122"/>
  <c r="C50" i="122"/>
  <c r="C49" i="122"/>
  <c r="C48" i="122"/>
  <c r="C47" i="122"/>
  <c r="C46" i="122"/>
  <c r="C45" i="122"/>
  <c r="C44" i="122"/>
  <c r="Q43" i="122"/>
  <c r="Q51" i="122" s="1"/>
  <c r="P43" i="122"/>
  <c r="O43" i="122"/>
  <c r="N43" i="122"/>
  <c r="M43" i="122"/>
  <c r="L43" i="122"/>
  <c r="K43" i="122"/>
  <c r="J43" i="122"/>
  <c r="I43" i="122"/>
  <c r="H43" i="122"/>
  <c r="G43" i="122"/>
  <c r="F43" i="122"/>
  <c r="E43" i="122"/>
  <c r="D43" i="122"/>
  <c r="C42" i="122"/>
  <c r="C41" i="122"/>
  <c r="C40" i="122"/>
  <c r="C39" i="122"/>
  <c r="Q38" i="122"/>
  <c r="P38" i="122"/>
  <c r="P51" i="122" s="1"/>
  <c r="O38" i="122"/>
  <c r="O51" i="122" s="1"/>
  <c r="N38" i="122"/>
  <c r="N51" i="122" s="1"/>
  <c r="M38" i="122"/>
  <c r="M51" i="122" s="1"/>
  <c r="L38" i="122"/>
  <c r="K38" i="122"/>
  <c r="J38" i="122"/>
  <c r="J51" i="122" s="1"/>
  <c r="I38" i="122"/>
  <c r="H38" i="122"/>
  <c r="H51" i="122" s="1"/>
  <c r="G38" i="122"/>
  <c r="G51" i="122" s="1"/>
  <c r="F38" i="122"/>
  <c r="F51" i="122" s="1"/>
  <c r="E38" i="122"/>
  <c r="E51" i="122" s="1"/>
  <c r="D38" i="122"/>
  <c r="C38" i="122" s="1"/>
  <c r="C37" i="122"/>
  <c r="C36" i="122"/>
  <c r="C35" i="122"/>
  <c r="G33" i="122"/>
  <c r="C32" i="122"/>
  <c r="C31" i="122"/>
  <c r="Q30" i="122"/>
  <c r="P30" i="122"/>
  <c r="O30" i="122"/>
  <c r="O33" i="122" s="1"/>
  <c r="O52" i="122" s="1"/>
  <c r="N30" i="122"/>
  <c r="M30" i="122"/>
  <c r="L30" i="122"/>
  <c r="K30" i="122"/>
  <c r="J30" i="122"/>
  <c r="I30" i="122"/>
  <c r="H30" i="122"/>
  <c r="G30" i="122"/>
  <c r="F30" i="122"/>
  <c r="E30" i="122"/>
  <c r="D30" i="122"/>
  <c r="C29" i="122"/>
  <c r="C28" i="122"/>
  <c r="C27" i="122"/>
  <c r="Q26" i="122"/>
  <c r="P26" i="122"/>
  <c r="O26" i="122"/>
  <c r="N26" i="122"/>
  <c r="M26" i="122"/>
  <c r="L26" i="122"/>
  <c r="K26" i="122"/>
  <c r="J26" i="122"/>
  <c r="I26" i="122"/>
  <c r="C26" i="122" s="1"/>
  <c r="H26" i="122"/>
  <c r="G26" i="122"/>
  <c r="F26" i="122"/>
  <c r="E26" i="122"/>
  <c r="D26" i="122"/>
  <c r="C25" i="122"/>
  <c r="C24" i="122"/>
  <c r="C23" i="122"/>
  <c r="C22" i="122"/>
  <c r="C21" i="122"/>
  <c r="C20" i="122"/>
  <c r="Q19" i="122"/>
  <c r="P19" i="122"/>
  <c r="O19" i="122"/>
  <c r="N19" i="122"/>
  <c r="N33" i="122" s="1"/>
  <c r="N52" i="122" s="1"/>
  <c r="N75" i="122" s="1"/>
  <c r="N77" i="122" s="1"/>
  <c r="M19" i="122"/>
  <c r="M33" i="122" s="1"/>
  <c r="M52" i="122" s="1"/>
  <c r="M75" i="122" s="1"/>
  <c r="M77" i="122" s="1"/>
  <c r="L19" i="122"/>
  <c r="L33" i="122" s="1"/>
  <c r="K19" i="122"/>
  <c r="K33" i="122" s="1"/>
  <c r="K52" i="122" s="1"/>
  <c r="K75" i="122" s="1"/>
  <c r="K77" i="122" s="1"/>
  <c r="J19" i="122"/>
  <c r="I19" i="122"/>
  <c r="H19" i="122"/>
  <c r="G19" i="122"/>
  <c r="F19" i="122"/>
  <c r="F33" i="122" s="1"/>
  <c r="F52" i="122" s="1"/>
  <c r="F75" i="122" s="1"/>
  <c r="F77" i="122" s="1"/>
  <c r="E19" i="122"/>
  <c r="E33" i="122" s="1"/>
  <c r="E52" i="122" s="1"/>
  <c r="E75" i="122" s="1"/>
  <c r="E77" i="122" s="1"/>
  <c r="D19" i="122"/>
  <c r="D33" i="122" s="1"/>
  <c r="C18" i="122"/>
  <c r="C17" i="122"/>
  <c r="C16" i="122"/>
  <c r="F74" i="121"/>
  <c r="N73" i="121"/>
  <c r="M73" i="121"/>
  <c r="F73" i="121"/>
  <c r="E73" i="121"/>
  <c r="C72" i="121"/>
  <c r="C71" i="121"/>
  <c r="C70" i="121"/>
  <c r="Q69" i="121"/>
  <c r="Q73" i="121" s="1"/>
  <c r="P69" i="121"/>
  <c r="P73" i="121" s="1"/>
  <c r="O69" i="121"/>
  <c r="O73" i="121" s="1"/>
  <c r="N69" i="121"/>
  <c r="M69" i="121"/>
  <c r="L69" i="121"/>
  <c r="L73" i="121" s="1"/>
  <c r="K69" i="121"/>
  <c r="K73" i="121" s="1"/>
  <c r="J69" i="121"/>
  <c r="J73" i="121" s="1"/>
  <c r="I69" i="121"/>
  <c r="I73" i="121" s="1"/>
  <c r="H69" i="121"/>
  <c r="H73" i="121" s="1"/>
  <c r="G69" i="121"/>
  <c r="F69" i="121"/>
  <c r="E69" i="121"/>
  <c r="D69" i="121"/>
  <c r="D73" i="121" s="1"/>
  <c r="C68" i="121"/>
  <c r="C67" i="121"/>
  <c r="C66" i="121"/>
  <c r="Q63" i="121"/>
  <c r="J63" i="121"/>
  <c r="I63" i="121"/>
  <c r="C62" i="121"/>
  <c r="C61" i="121"/>
  <c r="C60" i="121"/>
  <c r="Q59" i="121"/>
  <c r="P59" i="121"/>
  <c r="P63" i="121" s="1"/>
  <c r="P74" i="121" s="1"/>
  <c r="O59" i="121"/>
  <c r="O63" i="121" s="1"/>
  <c r="O74" i="121" s="1"/>
  <c r="N59" i="121"/>
  <c r="N63" i="121" s="1"/>
  <c r="N74" i="121" s="1"/>
  <c r="M59" i="121"/>
  <c r="M63" i="121" s="1"/>
  <c r="L59" i="121"/>
  <c r="L63" i="121" s="1"/>
  <c r="K59" i="121"/>
  <c r="K63" i="121" s="1"/>
  <c r="K74" i="121" s="1"/>
  <c r="J59" i="121"/>
  <c r="I59" i="121"/>
  <c r="H59" i="121"/>
  <c r="H63" i="121" s="1"/>
  <c r="H74" i="121" s="1"/>
  <c r="G59" i="121"/>
  <c r="G63" i="121" s="1"/>
  <c r="F59" i="121"/>
  <c r="F63" i="121" s="1"/>
  <c r="E59" i="121"/>
  <c r="E63" i="121" s="1"/>
  <c r="E74" i="121" s="1"/>
  <c r="D59" i="121"/>
  <c r="D63" i="121" s="1"/>
  <c r="C59" i="121"/>
  <c r="C63" i="121" s="1"/>
  <c r="C58" i="121"/>
  <c r="C57" i="121"/>
  <c r="C56" i="121"/>
  <c r="L51" i="121"/>
  <c r="E51" i="121"/>
  <c r="D51" i="121"/>
  <c r="C50" i="121"/>
  <c r="C49" i="121"/>
  <c r="C48" i="121"/>
  <c r="C47" i="121"/>
  <c r="C46" i="121"/>
  <c r="C45" i="121"/>
  <c r="C44" i="121"/>
  <c r="Q43" i="121"/>
  <c r="P43" i="121"/>
  <c r="O43" i="121"/>
  <c r="N43" i="121"/>
  <c r="M43" i="121"/>
  <c r="L43" i="121"/>
  <c r="K43" i="121"/>
  <c r="J43" i="121"/>
  <c r="I43" i="121"/>
  <c r="H43" i="121"/>
  <c r="G43" i="121"/>
  <c r="F43" i="121"/>
  <c r="E43" i="121"/>
  <c r="D43" i="121"/>
  <c r="C42" i="121"/>
  <c r="C41" i="121"/>
  <c r="C40" i="121"/>
  <c r="C39" i="121"/>
  <c r="Q38" i="121"/>
  <c r="Q51" i="121" s="1"/>
  <c r="P38" i="121"/>
  <c r="P51" i="121" s="1"/>
  <c r="O38" i="121"/>
  <c r="O51" i="121" s="1"/>
  <c r="N38" i="121"/>
  <c r="N51" i="121" s="1"/>
  <c r="M38" i="121"/>
  <c r="M51" i="121" s="1"/>
  <c r="M52" i="121" s="1"/>
  <c r="L38" i="121"/>
  <c r="K38" i="121"/>
  <c r="K51" i="121" s="1"/>
  <c r="J38" i="121"/>
  <c r="I38" i="121"/>
  <c r="I51" i="121" s="1"/>
  <c r="H38" i="121"/>
  <c r="H51" i="121" s="1"/>
  <c r="G38" i="121"/>
  <c r="G51" i="121" s="1"/>
  <c r="F38" i="121"/>
  <c r="F51" i="121" s="1"/>
  <c r="E38" i="121"/>
  <c r="C38" i="121" s="1"/>
  <c r="D38" i="121"/>
  <c r="C37" i="121"/>
  <c r="C36" i="121"/>
  <c r="C35" i="121"/>
  <c r="G33" i="121"/>
  <c r="G52" i="121" s="1"/>
  <c r="C32" i="121"/>
  <c r="C31" i="121"/>
  <c r="Q30" i="121"/>
  <c r="P30" i="121"/>
  <c r="O30" i="121"/>
  <c r="N30" i="121"/>
  <c r="M30" i="121"/>
  <c r="L30" i="121"/>
  <c r="K30" i="121"/>
  <c r="J30" i="121"/>
  <c r="I30" i="121"/>
  <c r="H30" i="121"/>
  <c r="G30" i="121"/>
  <c r="F30" i="121"/>
  <c r="E30" i="121"/>
  <c r="D30" i="121"/>
  <c r="C29" i="121"/>
  <c r="C28" i="121"/>
  <c r="C27" i="121"/>
  <c r="Q26" i="121"/>
  <c r="P26" i="121"/>
  <c r="O26" i="121"/>
  <c r="N26" i="121"/>
  <c r="M26" i="121"/>
  <c r="L26" i="121"/>
  <c r="K26" i="121"/>
  <c r="J26" i="121"/>
  <c r="I26" i="121"/>
  <c r="H26" i="121"/>
  <c r="G26" i="121"/>
  <c r="F26" i="121"/>
  <c r="E26" i="121"/>
  <c r="D26" i="121"/>
  <c r="C26" i="121" s="1"/>
  <c r="C25" i="121"/>
  <c r="C24" i="121"/>
  <c r="C23" i="121"/>
  <c r="C22" i="121"/>
  <c r="C21" i="121"/>
  <c r="C20" i="121"/>
  <c r="Q19" i="121"/>
  <c r="Q33" i="121" s="1"/>
  <c r="Q52" i="121" s="1"/>
  <c r="P19" i="121"/>
  <c r="P33" i="121" s="1"/>
  <c r="P52" i="121" s="1"/>
  <c r="P75" i="121" s="1"/>
  <c r="P77" i="121" s="1"/>
  <c r="O19" i="121"/>
  <c r="O33" i="121" s="1"/>
  <c r="O52" i="121" s="1"/>
  <c r="O75" i="121" s="1"/>
  <c r="O77" i="121" s="1"/>
  <c r="N19" i="121"/>
  <c r="N33" i="121" s="1"/>
  <c r="N52" i="121" s="1"/>
  <c r="M19" i="121"/>
  <c r="M33" i="121" s="1"/>
  <c r="L19" i="121"/>
  <c r="K19" i="121"/>
  <c r="J19" i="121"/>
  <c r="J33" i="121" s="1"/>
  <c r="I19" i="121"/>
  <c r="I33" i="121" s="1"/>
  <c r="I52" i="121" s="1"/>
  <c r="H19" i="121"/>
  <c r="H33" i="121" s="1"/>
  <c r="H52" i="121" s="1"/>
  <c r="H75" i="121" s="1"/>
  <c r="H77" i="121" s="1"/>
  <c r="G19" i="121"/>
  <c r="F19" i="121"/>
  <c r="F33" i="121" s="1"/>
  <c r="F52" i="121" s="1"/>
  <c r="E19" i="121"/>
  <c r="E33" i="121" s="1"/>
  <c r="E52" i="121" s="1"/>
  <c r="E75" i="121" s="1"/>
  <c r="E77" i="121" s="1"/>
  <c r="D19" i="121"/>
  <c r="C18" i="121"/>
  <c r="C17" i="121"/>
  <c r="C16" i="121"/>
  <c r="P75" i="120"/>
  <c r="P77" i="120" s="1"/>
  <c r="H74" i="120"/>
  <c r="G74" i="120"/>
  <c r="O73" i="120"/>
  <c r="N73" i="120"/>
  <c r="G73" i="120"/>
  <c r="F73" i="120"/>
  <c r="C72" i="120"/>
  <c r="C71" i="120"/>
  <c r="C70" i="120"/>
  <c r="Q69" i="120"/>
  <c r="Q73" i="120" s="1"/>
  <c r="P69" i="120"/>
  <c r="P73" i="120" s="1"/>
  <c r="O69" i="120"/>
  <c r="N69" i="120"/>
  <c r="M69" i="120"/>
  <c r="M73" i="120" s="1"/>
  <c r="L69" i="120"/>
  <c r="L73" i="120" s="1"/>
  <c r="K69" i="120"/>
  <c r="K73" i="120" s="1"/>
  <c r="J69" i="120"/>
  <c r="J73" i="120" s="1"/>
  <c r="I69" i="120"/>
  <c r="I73" i="120" s="1"/>
  <c r="H69" i="120"/>
  <c r="H73" i="120" s="1"/>
  <c r="G69" i="120"/>
  <c r="F69" i="120"/>
  <c r="E69" i="120"/>
  <c r="E73" i="120" s="1"/>
  <c r="D69" i="120"/>
  <c r="D73" i="120" s="1"/>
  <c r="C68" i="120"/>
  <c r="C67" i="120"/>
  <c r="C66" i="120"/>
  <c r="K63" i="120"/>
  <c r="J63" i="120"/>
  <c r="C62" i="120"/>
  <c r="C61" i="120"/>
  <c r="C60" i="120"/>
  <c r="Q59" i="120"/>
  <c r="Q63" i="120" s="1"/>
  <c r="Q74" i="120" s="1"/>
  <c r="P59" i="120"/>
  <c r="P63" i="120" s="1"/>
  <c r="P74" i="120" s="1"/>
  <c r="O59" i="120"/>
  <c r="O63" i="120" s="1"/>
  <c r="O74" i="120" s="1"/>
  <c r="N59" i="120"/>
  <c r="N63" i="120" s="1"/>
  <c r="M59" i="120"/>
  <c r="M63" i="120" s="1"/>
  <c r="M74" i="120" s="1"/>
  <c r="L59" i="120"/>
  <c r="L63" i="120" s="1"/>
  <c r="K59" i="120"/>
  <c r="J59" i="120"/>
  <c r="I59" i="120"/>
  <c r="I63" i="120" s="1"/>
  <c r="I74" i="120" s="1"/>
  <c r="H59" i="120"/>
  <c r="H63" i="120" s="1"/>
  <c r="G59" i="120"/>
  <c r="G63" i="120" s="1"/>
  <c r="F59" i="120"/>
  <c r="F63" i="120" s="1"/>
  <c r="F74" i="120" s="1"/>
  <c r="E59" i="120"/>
  <c r="E63" i="120" s="1"/>
  <c r="E74" i="120" s="1"/>
  <c r="D59" i="120"/>
  <c r="C58" i="120"/>
  <c r="C57" i="120"/>
  <c r="C56" i="120"/>
  <c r="Q51" i="120"/>
  <c r="I51" i="120"/>
  <c r="E51" i="120"/>
  <c r="C50" i="120"/>
  <c r="C49" i="120"/>
  <c r="C48" i="120"/>
  <c r="C47" i="120"/>
  <c r="C46" i="120"/>
  <c r="C45" i="120"/>
  <c r="C44" i="120"/>
  <c r="Q43" i="120"/>
  <c r="P43" i="120"/>
  <c r="O43" i="120"/>
  <c r="N43" i="120"/>
  <c r="M43" i="120"/>
  <c r="M51" i="120" s="1"/>
  <c r="L43" i="120"/>
  <c r="K43" i="120"/>
  <c r="K51" i="120" s="1"/>
  <c r="J43" i="120"/>
  <c r="I43" i="120"/>
  <c r="H43" i="120"/>
  <c r="G43" i="120"/>
  <c r="F43" i="120"/>
  <c r="E43" i="120"/>
  <c r="D43" i="120"/>
  <c r="C43" i="120" s="1"/>
  <c r="C42" i="120"/>
  <c r="C41" i="120"/>
  <c r="C40" i="120"/>
  <c r="C39" i="120"/>
  <c r="Q38" i="120"/>
  <c r="P38" i="120"/>
  <c r="P51" i="120" s="1"/>
  <c r="O38" i="120"/>
  <c r="O51" i="120" s="1"/>
  <c r="N38" i="120"/>
  <c r="N51" i="120" s="1"/>
  <c r="M38" i="120"/>
  <c r="L38" i="120"/>
  <c r="K38" i="120"/>
  <c r="J38" i="120"/>
  <c r="J51" i="120" s="1"/>
  <c r="I38" i="120"/>
  <c r="H38" i="120"/>
  <c r="H51" i="120" s="1"/>
  <c r="G38" i="120"/>
  <c r="G51" i="120" s="1"/>
  <c r="F38" i="120"/>
  <c r="F51" i="120" s="1"/>
  <c r="E38" i="120"/>
  <c r="D38" i="120"/>
  <c r="C37" i="120"/>
  <c r="C36" i="120"/>
  <c r="C35" i="120"/>
  <c r="P33" i="120"/>
  <c r="P52" i="120" s="1"/>
  <c r="D33" i="120"/>
  <c r="C32" i="120"/>
  <c r="C31" i="120"/>
  <c r="Q30" i="120"/>
  <c r="P30" i="120"/>
  <c r="O30" i="120"/>
  <c r="N30" i="120"/>
  <c r="M30" i="120"/>
  <c r="L30" i="120"/>
  <c r="K30" i="120"/>
  <c r="J30" i="120"/>
  <c r="J33" i="120" s="1"/>
  <c r="J52" i="120" s="1"/>
  <c r="I30" i="120"/>
  <c r="H30" i="120"/>
  <c r="G30" i="120"/>
  <c r="F30" i="120"/>
  <c r="E30" i="120"/>
  <c r="D30" i="120"/>
  <c r="C29" i="120"/>
  <c r="C28" i="120"/>
  <c r="C27" i="120"/>
  <c r="Q26" i="120"/>
  <c r="P26" i="120"/>
  <c r="O26" i="120"/>
  <c r="N26" i="120"/>
  <c r="N33" i="120" s="1"/>
  <c r="N52" i="120" s="1"/>
  <c r="M26" i="120"/>
  <c r="L26" i="120"/>
  <c r="K26" i="120"/>
  <c r="J26" i="120"/>
  <c r="I26" i="120"/>
  <c r="H26" i="120"/>
  <c r="G26" i="120"/>
  <c r="F26" i="120"/>
  <c r="E26" i="120"/>
  <c r="D26" i="120"/>
  <c r="C25" i="120"/>
  <c r="C24" i="120"/>
  <c r="C23" i="120"/>
  <c r="C22" i="120"/>
  <c r="C21" i="120"/>
  <c r="C20" i="120"/>
  <c r="Q19" i="120"/>
  <c r="Q33" i="120" s="1"/>
  <c r="Q52" i="120" s="1"/>
  <c r="Q75" i="120" s="1"/>
  <c r="Q77" i="120" s="1"/>
  <c r="P19" i="120"/>
  <c r="O19" i="120"/>
  <c r="N19" i="120"/>
  <c r="M19" i="120"/>
  <c r="L19" i="120"/>
  <c r="K19" i="120"/>
  <c r="K33" i="120" s="1"/>
  <c r="K52" i="120" s="1"/>
  <c r="J19" i="120"/>
  <c r="I19" i="120"/>
  <c r="I33" i="120" s="1"/>
  <c r="H19" i="120"/>
  <c r="H33" i="120" s="1"/>
  <c r="H52" i="120" s="1"/>
  <c r="H75" i="120" s="1"/>
  <c r="H77" i="120" s="1"/>
  <c r="G19" i="120"/>
  <c r="F19" i="120"/>
  <c r="E19" i="120"/>
  <c r="D19" i="120"/>
  <c r="C19" i="120"/>
  <c r="C18" i="120"/>
  <c r="C17" i="120"/>
  <c r="C16" i="120"/>
  <c r="L74" i="119"/>
  <c r="P73" i="119"/>
  <c r="O73" i="119"/>
  <c r="K73" i="119"/>
  <c r="K74" i="119" s="1"/>
  <c r="J73" i="119"/>
  <c r="H73" i="119"/>
  <c r="G73" i="119"/>
  <c r="C72" i="119"/>
  <c r="C71" i="119"/>
  <c r="C70" i="119"/>
  <c r="Q69" i="119"/>
  <c r="Q73" i="119" s="1"/>
  <c r="P69" i="119"/>
  <c r="O69" i="119"/>
  <c r="N69" i="119"/>
  <c r="N73" i="119" s="1"/>
  <c r="M69" i="119"/>
  <c r="M73" i="119" s="1"/>
  <c r="L69" i="119"/>
  <c r="L73" i="119" s="1"/>
  <c r="K69" i="119"/>
  <c r="J69" i="119"/>
  <c r="I69" i="119"/>
  <c r="I73" i="119" s="1"/>
  <c r="H69" i="119"/>
  <c r="G69" i="119"/>
  <c r="F69" i="119"/>
  <c r="F73" i="119" s="1"/>
  <c r="E69" i="119"/>
  <c r="E73" i="119" s="1"/>
  <c r="D69" i="119"/>
  <c r="C68" i="119"/>
  <c r="C67" i="119"/>
  <c r="C66" i="119"/>
  <c r="O63" i="119"/>
  <c r="O74" i="119" s="1"/>
  <c r="N63" i="119"/>
  <c r="L63" i="119"/>
  <c r="K63" i="119"/>
  <c r="G63" i="119"/>
  <c r="G74" i="119" s="1"/>
  <c r="F63" i="119"/>
  <c r="D63" i="119"/>
  <c r="C62" i="119"/>
  <c r="C61" i="119"/>
  <c r="C60" i="119"/>
  <c r="Q59" i="119"/>
  <c r="Q63" i="119" s="1"/>
  <c r="P59" i="119"/>
  <c r="P63" i="119" s="1"/>
  <c r="P74" i="119" s="1"/>
  <c r="O59" i="119"/>
  <c r="N59" i="119"/>
  <c r="M59" i="119"/>
  <c r="M63" i="119" s="1"/>
  <c r="L59" i="119"/>
  <c r="K59" i="119"/>
  <c r="J59" i="119"/>
  <c r="J63" i="119" s="1"/>
  <c r="I59" i="119"/>
  <c r="I63" i="119" s="1"/>
  <c r="H59" i="119"/>
  <c r="H63" i="119" s="1"/>
  <c r="H74" i="119" s="1"/>
  <c r="G59" i="119"/>
  <c r="F59" i="119"/>
  <c r="E59" i="119"/>
  <c r="E63" i="119" s="1"/>
  <c r="D59" i="119"/>
  <c r="C59" i="119" s="1"/>
  <c r="C58" i="119"/>
  <c r="C57" i="119"/>
  <c r="C56" i="119"/>
  <c r="Q51" i="119"/>
  <c r="N51" i="119"/>
  <c r="J51" i="119"/>
  <c r="I51" i="119"/>
  <c r="F51" i="119"/>
  <c r="C50" i="119"/>
  <c r="C49" i="119"/>
  <c r="C48" i="119"/>
  <c r="C47" i="119"/>
  <c r="C46" i="119"/>
  <c r="C45" i="119"/>
  <c r="C44" i="119"/>
  <c r="Q43" i="119"/>
  <c r="P43" i="119"/>
  <c r="O43" i="119"/>
  <c r="N43" i="119"/>
  <c r="M43" i="119"/>
  <c r="L43" i="119"/>
  <c r="K43" i="119"/>
  <c r="J43" i="119"/>
  <c r="I43" i="119"/>
  <c r="H43" i="119"/>
  <c r="G43" i="119"/>
  <c r="F43" i="119"/>
  <c r="E43" i="119"/>
  <c r="D43" i="119"/>
  <c r="C43" i="119" s="1"/>
  <c r="C42" i="119"/>
  <c r="C41" i="119"/>
  <c r="C40" i="119"/>
  <c r="C39" i="119"/>
  <c r="Q38" i="119"/>
  <c r="P38" i="119"/>
  <c r="O38" i="119"/>
  <c r="N38" i="119"/>
  <c r="M38" i="119"/>
  <c r="M51" i="119" s="1"/>
  <c r="L38" i="119"/>
  <c r="L51" i="119" s="1"/>
  <c r="K38" i="119"/>
  <c r="K51" i="119" s="1"/>
  <c r="J38" i="119"/>
  <c r="C38" i="119" s="1"/>
  <c r="I38" i="119"/>
  <c r="H38" i="119"/>
  <c r="G38" i="119"/>
  <c r="F38" i="119"/>
  <c r="E38" i="119"/>
  <c r="E51" i="119" s="1"/>
  <c r="D38" i="119"/>
  <c r="D51" i="119" s="1"/>
  <c r="C37" i="119"/>
  <c r="C36" i="119"/>
  <c r="C35" i="119"/>
  <c r="L33" i="119"/>
  <c r="L52" i="119" s="1"/>
  <c r="L75" i="119" s="1"/>
  <c r="L77" i="119" s="1"/>
  <c r="D33" i="119"/>
  <c r="D52" i="119" s="1"/>
  <c r="C32" i="119"/>
  <c r="C31" i="119"/>
  <c r="Q30" i="119"/>
  <c r="P30" i="119"/>
  <c r="O30" i="119"/>
  <c r="N30" i="119"/>
  <c r="M30" i="119"/>
  <c r="L30" i="119"/>
  <c r="K30" i="119"/>
  <c r="J30" i="119"/>
  <c r="I30" i="119"/>
  <c r="H30" i="119"/>
  <c r="G30" i="119"/>
  <c r="F30" i="119"/>
  <c r="E30" i="119"/>
  <c r="D30" i="119"/>
  <c r="C29" i="119"/>
  <c r="C28" i="119"/>
  <c r="C27" i="119"/>
  <c r="Q26" i="119"/>
  <c r="P26" i="119"/>
  <c r="O26" i="119"/>
  <c r="N26" i="119"/>
  <c r="M26" i="119"/>
  <c r="L26" i="119"/>
  <c r="K26" i="119"/>
  <c r="J26" i="119"/>
  <c r="I26" i="119"/>
  <c r="H26" i="119"/>
  <c r="G26" i="119"/>
  <c r="F26" i="119"/>
  <c r="E26" i="119"/>
  <c r="D26" i="119"/>
  <c r="C25" i="119"/>
  <c r="C24" i="119"/>
  <c r="C23" i="119"/>
  <c r="C22" i="119"/>
  <c r="C21" i="119"/>
  <c r="C20" i="119"/>
  <c r="Q19" i="119"/>
  <c r="Q33" i="119" s="1"/>
  <c r="Q52" i="119" s="1"/>
  <c r="P19" i="119"/>
  <c r="P33" i="119" s="1"/>
  <c r="O19" i="119"/>
  <c r="N19" i="119"/>
  <c r="M19" i="119"/>
  <c r="M33" i="119" s="1"/>
  <c r="L19" i="119"/>
  <c r="K19" i="119"/>
  <c r="K33" i="119" s="1"/>
  <c r="K52" i="119" s="1"/>
  <c r="K75" i="119" s="1"/>
  <c r="K77" i="119" s="1"/>
  <c r="J19" i="119"/>
  <c r="J33" i="119" s="1"/>
  <c r="I19" i="119"/>
  <c r="I33" i="119" s="1"/>
  <c r="I52" i="119" s="1"/>
  <c r="H19" i="119"/>
  <c r="H33" i="119" s="1"/>
  <c r="G19" i="119"/>
  <c r="F19" i="119"/>
  <c r="E19" i="119"/>
  <c r="D19" i="119"/>
  <c r="C18" i="119"/>
  <c r="C17" i="119"/>
  <c r="C16" i="119"/>
  <c r="F75" i="118"/>
  <c r="F77" i="118" s="1"/>
  <c r="L74" i="118"/>
  <c r="D74" i="118"/>
  <c r="Q73" i="118"/>
  <c r="P73" i="118"/>
  <c r="O73" i="118"/>
  <c r="L73" i="118"/>
  <c r="K73" i="118"/>
  <c r="I73" i="118"/>
  <c r="H73" i="118"/>
  <c r="G73" i="118"/>
  <c r="D73" i="118"/>
  <c r="C72" i="118"/>
  <c r="C71" i="118"/>
  <c r="C70" i="118"/>
  <c r="Q69" i="118"/>
  <c r="P69" i="118"/>
  <c r="O69" i="118"/>
  <c r="N69" i="118"/>
  <c r="N73" i="118" s="1"/>
  <c r="M69" i="118"/>
  <c r="M73" i="118" s="1"/>
  <c r="M74" i="118" s="1"/>
  <c r="L69" i="118"/>
  <c r="K69" i="118"/>
  <c r="J69" i="118"/>
  <c r="J73" i="118" s="1"/>
  <c r="I69" i="118"/>
  <c r="H69" i="118"/>
  <c r="G69" i="118"/>
  <c r="F69" i="118"/>
  <c r="F73" i="118" s="1"/>
  <c r="E69" i="118"/>
  <c r="D69" i="118"/>
  <c r="C68" i="118"/>
  <c r="C67" i="118"/>
  <c r="C66" i="118"/>
  <c r="P63" i="118"/>
  <c r="P74" i="118" s="1"/>
  <c r="O63" i="118"/>
  <c r="O74" i="118" s="1"/>
  <c r="M63" i="118"/>
  <c r="L63" i="118"/>
  <c r="K63" i="118"/>
  <c r="K74" i="118" s="1"/>
  <c r="H63" i="118"/>
  <c r="H74" i="118" s="1"/>
  <c r="G63" i="118"/>
  <c r="G74" i="118" s="1"/>
  <c r="E63" i="118"/>
  <c r="D63" i="118"/>
  <c r="C62" i="118"/>
  <c r="C61" i="118"/>
  <c r="C60" i="118"/>
  <c r="Q59" i="118"/>
  <c r="Q63" i="118" s="1"/>
  <c r="Q74" i="118" s="1"/>
  <c r="P59" i="118"/>
  <c r="O59" i="118"/>
  <c r="N59" i="118"/>
  <c r="N63" i="118" s="1"/>
  <c r="N74" i="118" s="1"/>
  <c r="M59" i="118"/>
  <c r="L59" i="118"/>
  <c r="K59" i="118"/>
  <c r="J59" i="118"/>
  <c r="J63" i="118" s="1"/>
  <c r="J74" i="118" s="1"/>
  <c r="I59" i="118"/>
  <c r="I63" i="118" s="1"/>
  <c r="I74" i="118" s="1"/>
  <c r="H59" i="118"/>
  <c r="G59" i="118"/>
  <c r="F59" i="118"/>
  <c r="F63" i="118" s="1"/>
  <c r="F74" i="118" s="1"/>
  <c r="E59" i="118"/>
  <c r="D59" i="118"/>
  <c r="C58" i="118"/>
  <c r="C57" i="118"/>
  <c r="C56" i="118"/>
  <c r="O51" i="118"/>
  <c r="J51" i="118"/>
  <c r="G51" i="118"/>
  <c r="C50" i="118"/>
  <c r="C49" i="118"/>
  <c r="C48" i="118"/>
  <c r="C47" i="118"/>
  <c r="C46" i="118"/>
  <c r="C45" i="118"/>
  <c r="C44" i="118"/>
  <c r="Q43" i="118"/>
  <c r="P43" i="118"/>
  <c r="O43" i="118"/>
  <c r="N43" i="118"/>
  <c r="N51" i="118" s="1"/>
  <c r="M43" i="118"/>
  <c r="L43" i="118"/>
  <c r="K43" i="118"/>
  <c r="J43" i="118"/>
  <c r="I43" i="118"/>
  <c r="H43" i="118"/>
  <c r="G43" i="118"/>
  <c r="F43" i="118"/>
  <c r="F51" i="118" s="1"/>
  <c r="E43" i="118"/>
  <c r="D43" i="118"/>
  <c r="C42" i="118"/>
  <c r="C41" i="118"/>
  <c r="C40" i="118"/>
  <c r="C39" i="118"/>
  <c r="Q38" i="118"/>
  <c r="Q51" i="118" s="1"/>
  <c r="P38" i="118"/>
  <c r="O38" i="118"/>
  <c r="N38" i="118"/>
  <c r="M38" i="118"/>
  <c r="M51" i="118" s="1"/>
  <c r="L38" i="118"/>
  <c r="L51" i="118" s="1"/>
  <c r="L52" i="118" s="1"/>
  <c r="L75" i="118" s="1"/>
  <c r="L77" i="118" s="1"/>
  <c r="K38" i="118"/>
  <c r="K51" i="118" s="1"/>
  <c r="K52" i="118" s="1"/>
  <c r="K75" i="118" s="1"/>
  <c r="K77" i="118" s="1"/>
  <c r="J38" i="118"/>
  <c r="I38" i="118"/>
  <c r="I51" i="118" s="1"/>
  <c r="H38" i="118"/>
  <c r="G38" i="118"/>
  <c r="F38" i="118"/>
  <c r="E38" i="118"/>
  <c r="E51" i="118" s="1"/>
  <c r="D38" i="118"/>
  <c r="C37" i="118"/>
  <c r="C36" i="118"/>
  <c r="C35" i="118"/>
  <c r="F33" i="118"/>
  <c r="F52" i="118" s="1"/>
  <c r="E33" i="118"/>
  <c r="C32" i="118"/>
  <c r="C31" i="118"/>
  <c r="Q30" i="118"/>
  <c r="P30" i="118"/>
  <c r="O30" i="118"/>
  <c r="N30" i="118"/>
  <c r="M30" i="118"/>
  <c r="L30" i="118"/>
  <c r="K30" i="118"/>
  <c r="J30" i="118"/>
  <c r="I30" i="118"/>
  <c r="H30" i="118"/>
  <c r="G30" i="118"/>
  <c r="F30" i="118"/>
  <c r="E30" i="118"/>
  <c r="D30" i="118"/>
  <c r="C29" i="118"/>
  <c r="C28" i="118"/>
  <c r="C27" i="118"/>
  <c r="Q26" i="118"/>
  <c r="P26" i="118"/>
  <c r="O26" i="118"/>
  <c r="N26" i="118"/>
  <c r="M26" i="118"/>
  <c r="L26" i="118"/>
  <c r="K26" i="118"/>
  <c r="J26" i="118"/>
  <c r="I26" i="118"/>
  <c r="H26" i="118"/>
  <c r="G26" i="118"/>
  <c r="F26" i="118"/>
  <c r="E26" i="118"/>
  <c r="D26" i="118"/>
  <c r="C26" i="118" s="1"/>
  <c r="C25" i="118"/>
  <c r="C24" i="118"/>
  <c r="C23" i="118"/>
  <c r="C22" i="118"/>
  <c r="C21" i="118"/>
  <c r="C20" i="118"/>
  <c r="Q19" i="118"/>
  <c r="Q33" i="118" s="1"/>
  <c r="Q52" i="118" s="1"/>
  <c r="Q75" i="118" s="1"/>
  <c r="Q77" i="118" s="1"/>
  <c r="P19" i="118"/>
  <c r="P33" i="118" s="1"/>
  <c r="O19" i="118"/>
  <c r="O33" i="118" s="1"/>
  <c r="O52" i="118" s="1"/>
  <c r="O75" i="118" s="1"/>
  <c r="O77" i="118" s="1"/>
  <c r="N19" i="118"/>
  <c r="N33" i="118" s="1"/>
  <c r="N52" i="118" s="1"/>
  <c r="N75" i="118" s="1"/>
  <c r="N77" i="118" s="1"/>
  <c r="M19" i="118"/>
  <c r="M33" i="118" s="1"/>
  <c r="M52" i="118" s="1"/>
  <c r="M75" i="118" s="1"/>
  <c r="M77" i="118" s="1"/>
  <c r="L19" i="118"/>
  <c r="L33" i="118" s="1"/>
  <c r="K19" i="118"/>
  <c r="K33" i="118" s="1"/>
  <c r="J19" i="118"/>
  <c r="J33" i="118" s="1"/>
  <c r="I19" i="118"/>
  <c r="I33" i="118" s="1"/>
  <c r="I52" i="118" s="1"/>
  <c r="I75" i="118" s="1"/>
  <c r="I77" i="118" s="1"/>
  <c r="H19" i="118"/>
  <c r="H33" i="118" s="1"/>
  <c r="G19" i="118"/>
  <c r="G33" i="118" s="1"/>
  <c r="G52" i="118" s="1"/>
  <c r="G75" i="118" s="1"/>
  <c r="G77" i="118" s="1"/>
  <c r="F19" i="118"/>
  <c r="E19" i="118"/>
  <c r="D19" i="118"/>
  <c r="D33" i="118" s="1"/>
  <c r="C18" i="118"/>
  <c r="C17" i="118"/>
  <c r="C16" i="118"/>
  <c r="N74" i="117"/>
  <c r="Q73" i="117"/>
  <c r="P73" i="117"/>
  <c r="M73" i="117"/>
  <c r="M74" i="117" s="1"/>
  <c r="L73" i="117"/>
  <c r="J73" i="117"/>
  <c r="I73" i="117"/>
  <c r="H73" i="117"/>
  <c r="E73" i="117"/>
  <c r="E74" i="117" s="1"/>
  <c r="D73" i="117"/>
  <c r="C72" i="117"/>
  <c r="C71" i="117"/>
  <c r="C70" i="117"/>
  <c r="Q69" i="117"/>
  <c r="P69" i="117"/>
  <c r="O69" i="117"/>
  <c r="O73" i="117" s="1"/>
  <c r="N69" i="117"/>
  <c r="N73" i="117" s="1"/>
  <c r="M69" i="117"/>
  <c r="L69" i="117"/>
  <c r="K69" i="117"/>
  <c r="K73" i="117" s="1"/>
  <c r="J69" i="117"/>
  <c r="I69" i="117"/>
  <c r="H69" i="117"/>
  <c r="G69" i="117"/>
  <c r="G73" i="117" s="1"/>
  <c r="F69" i="117"/>
  <c r="E69" i="117"/>
  <c r="D69" i="117"/>
  <c r="C68" i="117"/>
  <c r="C67" i="117"/>
  <c r="C66" i="117"/>
  <c r="Q63" i="117"/>
  <c r="Q74" i="117" s="1"/>
  <c r="P63" i="117"/>
  <c r="P74" i="117" s="1"/>
  <c r="N63" i="117"/>
  <c r="M63" i="117"/>
  <c r="L63" i="117"/>
  <c r="I63" i="117"/>
  <c r="I74" i="117" s="1"/>
  <c r="H63" i="117"/>
  <c r="H74" i="117" s="1"/>
  <c r="F63" i="117"/>
  <c r="E63" i="117"/>
  <c r="D63" i="117"/>
  <c r="D74" i="117" s="1"/>
  <c r="C62" i="117"/>
  <c r="C61" i="117"/>
  <c r="C60" i="117"/>
  <c r="Q59" i="117"/>
  <c r="P59" i="117"/>
  <c r="O59" i="117"/>
  <c r="O63" i="117" s="1"/>
  <c r="N59" i="117"/>
  <c r="M59" i="117"/>
  <c r="L59" i="117"/>
  <c r="K59" i="117"/>
  <c r="K63" i="117" s="1"/>
  <c r="J59" i="117"/>
  <c r="J63" i="117" s="1"/>
  <c r="J74" i="117" s="1"/>
  <c r="I59" i="117"/>
  <c r="H59" i="117"/>
  <c r="G59" i="117"/>
  <c r="G63" i="117" s="1"/>
  <c r="F59" i="117"/>
  <c r="E59" i="117"/>
  <c r="D59" i="117"/>
  <c r="C59" i="117"/>
  <c r="C58" i="117"/>
  <c r="C57" i="117"/>
  <c r="C56" i="117"/>
  <c r="C63" i="117" s="1"/>
  <c r="P51" i="117"/>
  <c r="K51" i="117"/>
  <c r="H51" i="117"/>
  <c r="C50" i="117"/>
  <c r="C49" i="117"/>
  <c r="C48" i="117"/>
  <c r="C47" i="117"/>
  <c r="C46" i="117"/>
  <c r="C45" i="117"/>
  <c r="C44" i="117"/>
  <c r="Q43" i="117"/>
  <c r="P43" i="117"/>
  <c r="O43" i="117"/>
  <c r="O51" i="117" s="1"/>
  <c r="N43" i="117"/>
  <c r="M43" i="117"/>
  <c r="L43" i="117"/>
  <c r="K43" i="117"/>
  <c r="J43" i="117"/>
  <c r="I43" i="117"/>
  <c r="H43" i="117"/>
  <c r="G43" i="117"/>
  <c r="G51" i="117" s="1"/>
  <c r="F43" i="117"/>
  <c r="E43" i="117"/>
  <c r="D43" i="117"/>
  <c r="C42" i="117"/>
  <c r="C41" i="117"/>
  <c r="C40" i="117"/>
  <c r="C39" i="117"/>
  <c r="Q38" i="117"/>
  <c r="P38" i="117"/>
  <c r="O38" i="117"/>
  <c r="N38" i="117"/>
  <c r="N51" i="117" s="1"/>
  <c r="M38" i="117"/>
  <c r="M51" i="117" s="1"/>
  <c r="L38" i="117"/>
  <c r="L51" i="117" s="1"/>
  <c r="L52" i="117" s="1"/>
  <c r="K38" i="117"/>
  <c r="J38" i="117"/>
  <c r="J51" i="117" s="1"/>
  <c r="I38" i="117"/>
  <c r="H38" i="117"/>
  <c r="G38" i="117"/>
  <c r="F38" i="117"/>
  <c r="F51" i="117" s="1"/>
  <c r="E38" i="117"/>
  <c r="E51" i="117" s="1"/>
  <c r="E52" i="117" s="1"/>
  <c r="D38" i="117"/>
  <c r="C37" i="117"/>
  <c r="C36" i="117"/>
  <c r="C35" i="117"/>
  <c r="G33" i="117"/>
  <c r="G52" i="117" s="1"/>
  <c r="F33" i="117"/>
  <c r="C32" i="117"/>
  <c r="C31" i="117"/>
  <c r="Q30" i="117"/>
  <c r="P30" i="117"/>
  <c r="O30" i="117"/>
  <c r="N30" i="117"/>
  <c r="M30" i="117"/>
  <c r="L30" i="117"/>
  <c r="K30" i="117"/>
  <c r="J30" i="117"/>
  <c r="I30" i="117"/>
  <c r="H30" i="117"/>
  <c r="G30" i="117"/>
  <c r="F30" i="117"/>
  <c r="E30" i="117"/>
  <c r="D30" i="117"/>
  <c r="C30" i="117" s="1"/>
  <c r="C29" i="117"/>
  <c r="C28" i="117"/>
  <c r="C27" i="117"/>
  <c r="Q26" i="117"/>
  <c r="P26" i="117"/>
  <c r="O26" i="117"/>
  <c r="N26" i="117"/>
  <c r="M26" i="117"/>
  <c r="L26" i="117"/>
  <c r="K26" i="117"/>
  <c r="J26" i="117"/>
  <c r="I26" i="117"/>
  <c r="H26" i="117"/>
  <c r="G26" i="117"/>
  <c r="F26" i="117"/>
  <c r="E26" i="117"/>
  <c r="C26" i="117" s="1"/>
  <c r="D26" i="117"/>
  <c r="C25" i="117"/>
  <c r="C24" i="117"/>
  <c r="C23" i="117"/>
  <c r="C22" i="117"/>
  <c r="C21" i="117"/>
  <c r="C20" i="117"/>
  <c r="Q19" i="117"/>
  <c r="Q33" i="117" s="1"/>
  <c r="P19" i="117"/>
  <c r="P33" i="117" s="1"/>
  <c r="P52" i="117" s="1"/>
  <c r="O19" i="117"/>
  <c r="O33" i="117" s="1"/>
  <c r="O52" i="117" s="1"/>
  <c r="N19" i="117"/>
  <c r="N33" i="117" s="1"/>
  <c r="M19" i="117"/>
  <c r="M33" i="117" s="1"/>
  <c r="L19" i="117"/>
  <c r="L33" i="117" s="1"/>
  <c r="K19" i="117"/>
  <c r="K33" i="117" s="1"/>
  <c r="J19" i="117"/>
  <c r="J33" i="117" s="1"/>
  <c r="J52" i="117" s="1"/>
  <c r="J75" i="117" s="1"/>
  <c r="J77" i="117" s="1"/>
  <c r="I19" i="117"/>
  <c r="I33" i="117" s="1"/>
  <c r="H19" i="117"/>
  <c r="H33" i="117" s="1"/>
  <c r="H52" i="117" s="1"/>
  <c r="G19" i="117"/>
  <c r="F19" i="117"/>
  <c r="C19" i="117" s="1"/>
  <c r="E19" i="117"/>
  <c r="E33" i="117" s="1"/>
  <c r="D19" i="117"/>
  <c r="D33" i="117" s="1"/>
  <c r="C18" i="117"/>
  <c r="C17" i="117"/>
  <c r="C16" i="117"/>
  <c r="G75" i="116"/>
  <c r="G77" i="116" s="1"/>
  <c r="N74" i="116"/>
  <c r="G74" i="116"/>
  <c r="Q73" i="116"/>
  <c r="N73" i="116"/>
  <c r="M73" i="116"/>
  <c r="K73" i="116"/>
  <c r="J73" i="116"/>
  <c r="I73" i="116"/>
  <c r="F73" i="116"/>
  <c r="F74" i="116" s="1"/>
  <c r="E73" i="116"/>
  <c r="C72" i="116"/>
  <c r="C71" i="116"/>
  <c r="C70" i="116"/>
  <c r="Q69" i="116"/>
  <c r="P69" i="116"/>
  <c r="P73" i="116" s="1"/>
  <c r="O69" i="116"/>
  <c r="O73" i="116" s="1"/>
  <c r="O74" i="116" s="1"/>
  <c r="N69" i="116"/>
  <c r="M69" i="116"/>
  <c r="L69" i="116"/>
  <c r="L73" i="116" s="1"/>
  <c r="K69" i="116"/>
  <c r="J69" i="116"/>
  <c r="I69" i="116"/>
  <c r="H69" i="116"/>
  <c r="H73" i="116" s="1"/>
  <c r="G69" i="116"/>
  <c r="G73" i="116" s="1"/>
  <c r="F69" i="116"/>
  <c r="E69" i="116"/>
  <c r="D69" i="116"/>
  <c r="C68" i="116"/>
  <c r="C67" i="116"/>
  <c r="C66" i="116"/>
  <c r="Q63" i="116"/>
  <c r="Q74" i="116" s="1"/>
  <c r="O63" i="116"/>
  <c r="N63" i="116"/>
  <c r="M63" i="116"/>
  <c r="J63" i="116"/>
  <c r="J74" i="116" s="1"/>
  <c r="I63" i="116"/>
  <c r="I74" i="116" s="1"/>
  <c r="G63" i="116"/>
  <c r="F63" i="116"/>
  <c r="E63" i="116"/>
  <c r="E74" i="116" s="1"/>
  <c r="C62" i="116"/>
  <c r="C61" i="116"/>
  <c r="C60" i="116"/>
  <c r="Q59" i="116"/>
  <c r="P59" i="116"/>
  <c r="P63" i="116" s="1"/>
  <c r="O59" i="116"/>
  <c r="N59" i="116"/>
  <c r="M59" i="116"/>
  <c r="L59" i="116"/>
  <c r="L63" i="116" s="1"/>
  <c r="L74" i="116" s="1"/>
  <c r="K59" i="116"/>
  <c r="K63" i="116" s="1"/>
  <c r="K74" i="116" s="1"/>
  <c r="J59" i="116"/>
  <c r="I59" i="116"/>
  <c r="H59" i="116"/>
  <c r="H63" i="116" s="1"/>
  <c r="G59" i="116"/>
  <c r="F59" i="116"/>
  <c r="E59" i="116"/>
  <c r="D59" i="116"/>
  <c r="D63" i="116" s="1"/>
  <c r="C59" i="116"/>
  <c r="C58" i="116"/>
  <c r="C57" i="116"/>
  <c r="C56" i="116"/>
  <c r="N52" i="116"/>
  <c r="N75" i="116" s="1"/>
  <c r="N77" i="116" s="1"/>
  <c r="M52" i="116"/>
  <c r="Q51" i="116"/>
  <c r="L51" i="116"/>
  <c r="I51" i="116"/>
  <c r="E51" i="116"/>
  <c r="E52" i="116" s="1"/>
  <c r="E75" i="116" s="1"/>
  <c r="E77" i="116" s="1"/>
  <c r="D51" i="116"/>
  <c r="C50" i="116"/>
  <c r="C49" i="116"/>
  <c r="C48" i="116"/>
  <c r="C47" i="116"/>
  <c r="C46" i="116"/>
  <c r="C45" i="116"/>
  <c r="C44" i="116"/>
  <c r="Q43" i="116"/>
  <c r="P43" i="116"/>
  <c r="P51" i="116" s="1"/>
  <c r="O43" i="116"/>
  <c r="N43" i="116"/>
  <c r="M43" i="116"/>
  <c r="L43" i="116"/>
  <c r="K43" i="116"/>
  <c r="J43" i="116"/>
  <c r="C43" i="116" s="1"/>
  <c r="I43" i="116"/>
  <c r="H43" i="116"/>
  <c r="H51" i="116" s="1"/>
  <c r="G43" i="116"/>
  <c r="F43" i="116"/>
  <c r="E43" i="116"/>
  <c r="D43" i="116"/>
  <c r="C42" i="116"/>
  <c r="C41" i="116"/>
  <c r="C40" i="116"/>
  <c r="C39" i="116"/>
  <c r="Q38" i="116"/>
  <c r="P38" i="116"/>
  <c r="O38" i="116"/>
  <c r="O51" i="116" s="1"/>
  <c r="N38" i="116"/>
  <c r="N51" i="116" s="1"/>
  <c r="M38" i="116"/>
  <c r="M51" i="116" s="1"/>
  <c r="L38" i="116"/>
  <c r="K38" i="116"/>
  <c r="K51" i="116" s="1"/>
  <c r="J38" i="116"/>
  <c r="I38" i="116"/>
  <c r="H38" i="116"/>
  <c r="G38" i="116"/>
  <c r="G51" i="116" s="1"/>
  <c r="F38" i="116"/>
  <c r="F51" i="116" s="1"/>
  <c r="E38" i="116"/>
  <c r="C38" i="116" s="1"/>
  <c r="D38" i="116"/>
  <c r="C37" i="116"/>
  <c r="C36" i="116"/>
  <c r="C35" i="116"/>
  <c r="G33" i="116"/>
  <c r="G52" i="116" s="1"/>
  <c r="C32" i="116"/>
  <c r="C31" i="116"/>
  <c r="Q30" i="116"/>
  <c r="P30" i="116"/>
  <c r="O30" i="116"/>
  <c r="N30" i="116"/>
  <c r="M30" i="116"/>
  <c r="L30" i="116"/>
  <c r="K30" i="116"/>
  <c r="J30" i="116"/>
  <c r="I30" i="116"/>
  <c r="H30" i="116"/>
  <c r="G30" i="116"/>
  <c r="F30" i="116"/>
  <c r="E30" i="116"/>
  <c r="D30" i="116"/>
  <c r="C30" i="116" s="1"/>
  <c r="C29" i="116"/>
  <c r="C28" i="116"/>
  <c r="C27" i="116"/>
  <c r="Q26" i="116"/>
  <c r="P26" i="116"/>
  <c r="O26" i="116"/>
  <c r="N26" i="116"/>
  <c r="M26" i="116"/>
  <c r="L26" i="116"/>
  <c r="K26" i="116"/>
  <c r="J26" i="116"/>
  <c r="C26" i="116" s="1"/>
  <c r="I26" i="116"/>
  <c r="H26" i="116"/>
  <c r="G26" i="116"/>
  <c r="F26" i="116"/>
  <c r="E26" i="116"/>
  <c r="D26" i="116"/>
  <c r="C25" i="116"/>
  <c r="C24" i="116"/>
  <c r="C23" i="116"/>
  <c r="C22" i="116"/>
  <c r="C21" i="116"/>
  <c r="C20" i="116"/>
  <c r="Q19" i="116"/>
  <c r="Q33" i="116" s="1"/>
  <c r="Q52" i="116" s="1"/>
  <c r="Q75" i="116" s="1"/>
  <c r="Q77" i="116" s="1"/>
  <c r="P19" i="116"/>
  <c r="P33" i="116" s="1"/>
  <c r="P52" i="116" s="1"/>
  <c r="O19" i="116"/>
  <c r="O33" i="116" s="1"/>
  <c r="O52" i="116" s="1"/>
  <c r="O75" i="116" s="1"/>
  <c r="O77" i="116" s="1"/>
  <c r="N19" i="116"/>
  <c r="N33" i="116" s="1"/>
  <c r="M19" i="116"/>
  <c r="M33" i="116" s="1"/>
  <c r="L19" i="116"/>
  <c r="L33" i="116" s="1"/>
  <c r="L52" i="116" s="1"/>
  <c r="K19" i="116"/>
  <c r="J19" i="116"/>
  <c r="J33" i="116" s="1"/>
  <c r="I19" i="116"/>
  <c r="I33" i="116" s="1"/>
  <c r="I52" i="116" s="1"/>
  <c r="I75" i="116" s="1"/>
  <c r="I77" i="116" s="1"/>
  <c r="H19" i="116"/>
  <c r="H33" i="116" s="1"/>
  <c r="H52" i="116" s="1"/>
  <c r="G19" i="116"/>
  <c r="F19" i="116"/>
  <c r="F33" i="116" s="1"/>
  <c r="F52" i="116" s="1"/>
  <c r="F75" i="116" s="1"/>
  <c r="F77" i="116" s="1"/>
  <c r="E19" i="116"/>
  <c r="E33" i="116" s="1"/>
  <c r="D19" i="116"/>
  <c r="D33" i="116" s="1"/>
  <c r="C18" i="116"/>
  <c r="C17" i="116"/>
  <c r="C16" i="116"/>
  <c r="P74" i="115"/>
  <c r="O74" i="115"/>
  <c r="G74" i="115"/>
  <c r="O73" i="115"/>
  <c r="N73" i="115"/>
  <c r="L73" i="115"/>
  <c r="K73" i="115"/>
  <c r="J73" i="115"/>
  <c r="G73" i="115"/>
  <c r="F73" i="115"/>
  <c r="D73" i="115"/>
  <c r="C72" i="115"/>
  <c r="C71" i="115"/>
  <c r="C70" i="115"/>
  <c r="Q69" i="115"/>
  <c r="Q73" i="115" s="1"/>
  <c r="P69" i="115"/>
  <c r="P73" i="115" s="1"/>
  <c r="O69" i="115"/>
  <c r="N69" i="115"/>
  <c r="M69" i="115"/>
  <c r="M73" i="115" s="1"/>
  <c r="L69" i="115"/>
  <c r="K69" i="115"/>
  <c r="J69" i="115"/>
  <c r="I69" i="115"/>
  <c r="I73" i="115" s="1"/>
  <c r="H69" i="115"/>
  <c r="H73" i="115" s="1"/>
  <c r="G69" i="115"/>
  <c r="F69" i="115"/>
  <c r="E69" i="115"/>
  <c r="E73" i="115" s="1"/>
  <c r="D69" i="115"/>
  <c r="C68" i="115"/>
  <c r="C67" i="115"/>
  <c r="C66" i="115"/>
  <c r="O63" i="115"/>
  <c r="N63" i="115"/>
  <c r="N74" i="115" s="1"/>
  <c r="K63" i="115"/>
  <c r="K74" i="115" s="1"/>
  <c r="J63" i="115"/>
  <c r="J74" i="115" s="1"/>
  <c r="G63" i="115"/>
  <c r="F63" i="115"/>
  <c r="C62" i="115"/>
  <c r="C61" i="115"/>
  <c r="C60" i="115"/>
  <c r="Q59" i="115"/>
  <c r="Q63" i="115" s="1"/>
  <c r="P59" i="115"/>
  <c r="P63" i="115" s="1"/>
  <c r="O59" i="115"/>
  <c r="N59" i="115"/>
  <c r="M59" i="115"/>
  <c r="M63" i="115" s="1"/>
  <c r="L59" i="115"/>
  <c r="L63" i="115" s="1"/>
  <c r="L74" i="115" s="1"/>
  <c r="K59" i="115"/>
  <c r="J59" i="115"/>
  <c r="I59" i="115"/>
  <c r="I63" i="115" s="1"/>
  <c r="H59" i="115"/>
  <c r="H63" i="115" s="1"/>
  <c r="G59" i="115"/>
  <c r="F59" i="115"/>
  <c r="E59" i="115"/>
  <c r="E63" i="115" s="1"/>
  <c r="D59" i="115"/>
  <c r="C58" i="115"/>
  <c r="C57" i="115"/>
  <c r="C56" i="115"/>
  <c r="N51" i="115"/>
  <c r="M51" i="115"/>
  <c r="J51" i="115"/>
  <c r="E51" i="115"/>
  <c r="C50" i="115"/>
  <c r="C49" i="115"/>
  <c r="C48" i="115"/>
  <c r="C47" i="115"/>
  <c r="C46" i="115"/>
  <c r="C45" i="115"/>
  <c r="C44" i="115"/>
  <c r="Q43" i="115"/>
  <c r="Q51" i="115" s="1"/>
  <c r="P43" i="115"/>
  <c r="O43" i="115"/>
  <c r="N43" i="115"/>
  <c r="M43" i="115"/>
  <c r="L43" i="115"/>
  <c r="K43" i="115"/>
  <c r="J43" i="115"/>
  <c r="I43" i="115"/>
  <c r="I51" i="115" s="1"/>
  <c r="H43" i="115"/>
  <c r="G43" i="115"/>
  <c r="F43" i="115"/>
  <c r="E43" i="115"/>
  <c r="D43" i="115"/>
  <c r="C43" i="115" s="1"/>
  <c r="C42" i="115"/>
  <c r="C41" i="115"/>
  <c r="C40" i="115"/>
  <c r="C39" i="115"/>
  <c r="Q38" i="115"/>
  <c r="P38" i="115"/>
  <c r="O38" i="115"/>
  <c r="N38" i="115"/>
  <c r="M38" i="115"/>
  <c r="L38" i="115"/>
  <c r="L51" i="115" s="1"/>
  <c r="K38" i="115"/>
  <c r="K51" i="115" s="1"/>
  <c r="J38" i="115"/>
  <c r="I38" i="115"/>
  <c r="H38" i="115"/>
  <c r="G38" i="115"/>
  <c r="F38" i="115"/>
  <c r="F51" i="115" s="1"/>
  <c r="E38" i="115"/>
  <c r="D38" i="115"/>
  <c r="D51" i="115" s="1"/>
  <c r="C38" i="115"/>
  <c r="C37" i="115"/>
  <c r="C36" i="115"/>
  <c r="C35" i="115"/>
  <c r="M33" i="115"/>
  <c r="M52" i="115" s="1"/>
  <c r="L33" i="115"/>
  <c r="L52" i="115" s="1"/>
  <c r="L75" i="115" s="1"/>
  <c r="L77" i="115" s="1"/>
  <c r="C32" i="115"/>
  <c r="C31" i="115"/>
  <c r="Q30" i="115"/>
  <c r="P30" i="115"/>
  <c r="O30" i="115"/>
  <c r="N30" i="115"/>
  <c r="M30" i="115"/>
  <c r="L30" i="115"/>
  <c r="K30" i="115"/>
  <c r="J30" i="115"/>
  <c r="I30" i="115"/>
  <c r="H30" i="115"/>
  <c r="G30" i="115"/>
  <c r="F30" i="115"/>
  <c r="F33" i="115" s="1"/>
  <c r="E30" i="115"/>
  <c r="D30" i="115"/>
  <c r="C29" i="115"/>
  <c r="C28" i="115"/>
  <c r="C27" i="115"/>
  <c r="Q26" i="115"/>
  <c r="P26" i="115"/>
  <c r="O26" i="115"/>
  <c r="N26" i="115"/>
  <c r="M26" i="115"/>
  <c r="L26" i="115"/>
  <c r="K26" i="115"/>
  <c r="J26" i="115"/>
  <c r="I26" i="115"/>
  <c r="H26" i="115"/>
  <c r="G26" i="115"/>
  <c r="F26" i="115"/>
  <c r="E26" i="115"/>
  <c r="D26" i="115"/>
  <c r="C26" i="115"/>
  <c r="C25" i="115"/>
  <c r="C24" i="115"/>
  <c r="C23" i="115"/>
  <c r="C22" i="115"/>
  <c r="C21" i="115"/>
  <c r="C20" i="115"/>
  <c r="Q19" i="115"/>
  <c r="P19" i="115"/>
  <c r="P33" i="115" s="1"/>
  <c r="O19" i="115"/>
  <c r="O33" i="115" s="1"/>
  <c r="N19" i="115"/>
  <c r="N33" i="115" s="1"/>
  <c r="N52" i="115" s="1"/>
  <c r="N75" i="115" s="1"/>
  <c r="N77" i="115" s="1"/>
  <c r="M19" i="115"/>
  <c r="L19" i="115"/>
  <c r="K19" i="115"/>
  <c r="J19" i="115"/>
  <c r="I19" i="115"/>
  <c r="H19" i="115"/>
  <c r="H33" i="115" s="1"/>
  <c r="G19" i="115"/>
  <c r="G33" i="115" s="1"/>
  <c r="F19" i="115"/>
  <c r="E19" i="115"/>
  <c r="E33" i="115" s="1"/>
  <c r="E52" i="115" s="1"/>
  <c r="D19" i="115"/>
  <c r="D33" i="115" s="1"/>
  <c r="C18" i="115"/>
  <c r="C17" i="115"/>
  <c r="C16" i="115"/>
  <c r="L74" i="114"/>
  <c r="H74" i="114"/>
  <c r="F74" i="114"/>
  <c r="P73" i="114"/>
  <c r="L73" i="114"/>
  <c r="K73" i="114"/>
  <c r="H73" i="114"/>
  <c r="E73" i="114"/>
  <c r="D73" i="114"/>
  <c r="D74" i="114" s="1"/>
  <c r="C72" i="114"/>
  <c r="C71" i="114"/>
  <c r="C70" i="114"/>
  <c r="Q69" i="114"/>
  <c r="Q73" i="114" s="1"/>
  <c r="P69" i="114"/>
  <c r="O69" i="114"/>
  <c r="O73" i="114" s="1"/>
  <c r="N69" i="114"/>
  <c r="N73" i="114" s="1"/>
  <c r="N74" i="114" s="1"/>
  <c r="M69" i="114"/>
  <c r="M73" i="114" s="1"/>
  <c r="L69" i="114"/>
  <c r="K69" i="114"/>
  <c r="J69" i="114"/>
  <c r="J73" i="114" s="1"/>
  <c r="I69" i="114"/>
  <c r="I73" i="114" s="1"/>
  <c r="H69" i="114"/>
  <c r="G69" i="114"/>
  <c r="G73" i="114" s="1"/>
  <c r="F69" i="114"/>
  <c r="F73" i="114" s="1"/>
  <c r="E69" i="114"/>
  <c r="C69" i="114" s="1"/>
  <c r="D69" i="114"/>
  <c r="C68" i="114"/>
  <c r="C67" i="114"/>
  <c r="C66" i="114"/>
  <c r="Q63" i="114"/>
  <c r="Q74" i="114" s="1"/>
  <c r="Q75" i="114" s="1"/>
  <c r="Q77" i="114" s="1"/>
  <c r="P63" i="114"/>
  <c r="P74" i="114" s="1"/>
  <c r="L63" i="114"/>
  <c r="K63" i="114"/>
  <c r="K74" i="114" s="1"/>
  <c r="I63" i="114"/>
  <c r="I74" i="114" s="1"/>
  <c r="H63" i="114"/>
  <c r="E63" i="114"/>
  <c r="E74" i="114" s="1"/>
  <c r="D63" i="114"/>
  <c r="C62" i="114"/>
  <c r="C61" i="114"/>
  <c r="C60" i="114"/>
  <c r="Q59" i="114"/>
  <c r="P59" i="114"/>
  <c r="O59" i="114"/>
  <c r="O63" i="114" s="1"/>
  <c r="O74" i="114" s="1"/>
  <c r="N59" i="114"/>
  <c r="N63" i="114" s="1"/>
  <c r="M59" i="114"/>
  <c r="M63" i="114" s="1"/>
  <c r="L59" i="114"/>
  <c r="K59" i="114"/>
  <c r="J59" i="114"/>
  <c r="J63" i="114" s="1"/>
  <c r="I59" i="114"/>
  <c r="H59" i="114"/>
  <c r="G59" i="114"/>
  <c r="G63" i="114" s="1"/>
  <c r="G74" i="114" s="1"/>
  <c r="F59" i="114"/>
  <c r="F63" i="114" s="1"/>
  <c r="E59" i="114"/>
  <c r="D59" i="114"/>
  <c r="C58" i="114"/>
  <c r="C57" i="114"/>
  <c r="C56" i="114"/>
  <c r="K52" i="114"/>
  <c r="P51" i="114"/>
  <c r="O51" i="114"/>
  <c r="K51" i="114"/>
  <c r="F51" i="114"/>
  <c r="D51" i="114"/>
  <c r="C50" i="114"/>
  <c r="C49" i="114"/>
  <c r="C48" i="114"/>
  <c r="C47" i="114"/>
  <c r="C46" i="114"/>
  <c r="C45" i="114"/>
  <c r="C44" i="114"/>
  <c r="Q43" i="114"/>
  <c r="P43" i="114"/>
  <c r="O43" i="114"/>
  <c r="N43" i="114"/>
  <c r="N51" i="114" s="1"/>
  <c r="M43" i="114"/>
  <c r="L43" i="114"/>
  <c r="K43" i="114"/>
  <c r="J43" i="114"/>
  <c r="J51" i="114" s="1"/>
  <c r="I43" i="114"/>
  <c r="H43" i="114"/>
  <c r="G43" i="114"/>
  <c r="F43" i="114"/>
  <c r="E43" i="114"/>
  <c r="D43" i="114"/>
  <c r="C42" i="114"/>
  <c r="C41" i="114"/>
  <c r="C40" i="114"/>
  <c r="C39" i="114"/>
  <c r="Q38" i="114"/>
  <c r="Q51" i="114" s="1"/>
  <c r="P38" i="114"/>
  <c r="O38" i="114"/>
  <c r="N38" i="114"/>
  <c r="M38" i="114"/>
  <c r="M51" i="114" s="1"/>
  <c r="L38" i="114"/>
  <c r="L51" i="114" s="1"/>
  <c r="K38" i="114"/>
  <c r="J38" i="114"/>
  <c r="I38" i="114"/>
  <c r="I51" i="114" s="1"/>
  <c r="H38" i="114"/>
  <c r="H51" i="114" s="1"/>
  <c r="G38" i="114"/>
  <c r="G51" i="114" s="1"/>
  <c r="F38" i="114"/>
  <c r="E38" i="114"/>
  <c r="E51" i="114" s="1"/>
  <c r="D38" i="114"/>
  <c r="C38" i="114" s="1"/>
  <c r="C37" i="114"/>
  <c r="C36" i="114"/>
  <c r="C35" i="114"/>
  <c r="M33" i="114"/>
  <c r="M52" i="114" s="1"/>
  <c r="C32" i="114"/>
  <c r="C31" i="114"/>
  <c r="Q30" i="114"/>
  <c r="P30" i="114"/>
  <c r="O30" i="114"/>
  <c r="N30" i="114"/>
  <c r="M30" i="114"/>
  <c r="L30" i="114"/>
  <c r="K30" i="114"/>
  <c r="K33" i="114" s="1"/>
  <c r="J30" i="114"/>
  <c r="I30" i="114"/>
  <c r="H30" i="114"/>
  <c r="G30" i="114"/>
  <c r="F30" i="114"/>
  <c r="E30" i="114"/>
  <c r="D30" i="114"/>
  <c r="C30" i="114" s="1"/>
  <c r="C29" i="114"/>
  <c r="C28" i="114"/>
  <c r="C27" i="114"/>
  <c r="Q26" i="114"/>
  <c r="P26" i="114"/>
  <c r="O26" i="114"/>
  <c r="N26" i="114"/>
  <c r="N33" i="114" s="1"/>
  <c r="N52" i="114" s="1"/>
  <c r="N75" i="114" s="1"/>
  <c r="N77" i="114" s="1"/>
  <c r="M26" i="114"/>
  <c r="L26" i="114"/>
  <c r="K26" i="114"/>
  <c r="J26" i="114"/>
  <c r="I26" i="114"/>
  <c r="H26" i="114"/>
  <c r="G26" i="114"/>
  <c r="F26" i="114"/>
  <c r="E26" i="114"/>
  <c r="D26" i="114"/>
  <c r="C25" i="114"/>
  <c r="C24" i="114"/>
  <c r="C23" i="114"/>
  <c r="C22" i="114"/>
  <c r="C21" i="114"/>
  <c r="C20" i="114"/>
  <c r="Q19" i="114"/>
  <c r="Q33" i="114" s="1"/>
  <c r="Q52" i="114" s="1"/>
  <c r="P19" i="114"/>
  <c r="O19" i="114"/>
  <c r="O33" i="114" s="1"/>
  <c r="O52" i="114" s="1"/>
  <c r="O75" i="114" s="1"/>
  <c r="O77" i="114" s="1"/>
  <c r="N19" i="114"/>
  <c r="M19" i="114"/>
  <c r="L19" i="114"/>
  <c r="K19" i="114"/>
  <c r="J19" i="114"/>
  <c r="J33" i="114" s="1"/>
  <c r="J52" i="114" s="1"/>
  <c r="I19" i="114"/>
  <c r="I33" i="114" s="1"/>
  <c r="I52" i="114" s="1"/>
  <c r="H19" i="114"/>
  <c r="G19" i="114"/>
  <c r="G33" i="114" s="1"/>
  <c r="G52" i="114" s="1"/>
  <c r="G75" i="114" s="1"/>
  <c r="G77" i="114" s="1"/>
  <c r="F19" i="114"/>
  <c r="F33" i="114" s="1"/>
  <c r="F52" i="114" s="1"/>
  <c r="F75" i="114" s="1"/>
  <c r="F77" i="114" s="1"/>
  <c r="E19" i="114"/>
  <c r="E33" i="114" s="1"/>
  <c r="E52" i="114" s="1"/>
  <c r="E75" i="114" s="1"/>
  <c r="E77" i="114" s="1"/>
  <c r="D19" i="114"/>
  <c r="C18" i="114"/>
  <c r="C17" i="114"/>
  <c r="C16" i="114"/>
  <c r="I74" i="113"/>
  <c r="Q73" i="113"/>
  <c r="Q74" i="113" s="1"/>
  <c r="P73" i="113"/>
  <c r="M73" i="113"/>
  <c r="L73" i="113"/>
  <c r="I73" i="113"/>
  <c r="H73" i="113"/>
  <c r="E73" i="113"/>
  <c r="D73" i="113"/>
  <c r="C72" i="113"/>
  <c r="C71" i="113"/>
  <c r="C70" i="113"/>
  <c r="Q69" i="113"/>
  <c r="P69" i="113"/>
  <c r="O69" i="113"/>
  <c r="O73" i="113" s="1"/>
  <c r="N69" i="113"/>
  <c r="N73" i="113" s="1"/>
  <c r="M69" i="113"/>
  <c r="L69" i="113"/>
  <c r="K69" i="113"/>
  <c r="K73" i="113" s="1"/>
  <c r="J69" i="113"/>
  <c r="J73" i="113" s="1"/>
  <c r="I69" i="113"/>
  <c r="H69" i="113"/>
  <c r="G69" i="113"/>
  <c r="G73" i="113" s="1"/>
  <c r="F69" i="113"/>
  <c r="F73" i="113" s="1"/>
  <c r="E69" i="113"/>
  <c r="D69" i="113"/>
  <c r="C68" i="113"/>
  <c r="C67" i="113"/>
  <c r="C66" i="113"/>
  <c r="Q63" i="113"/>
  <c r="P63" i="113"/>
  <c r="P74" i="113" s="1"/>
  <c r="M63" i="113"/>
  <c r="M74" i="113" s="1"/>
  <c r="L63" i="113"/>
  <c r="L74" i="113" s="1"/>
  <c r="I63" i="113"/>
  <c r="H63" i="113"/>
  <c r="H74" i="113" s="1"/>
  <c r="E63" i="113"/>
  <c r="E74" i="113" s="1"/>
  <c r="D63" i="113"/>
  <c r="D74" i="113" s="1"/>
  <c r="C62" i="113"/>
  <c r="C61" i="113"/>
  <c r="C60" i="113"/>
  <c r="Q59" i="113"/>
  <c r="P59" i="113"/>
  <c r="O59" i="113"/>
  <c r="O63" i="113" s="1"/>
  <c r="O74" i="113" s="1"/>
  <c r="N59" i="113"/>
  <c r="N63" i="113" s="1"/>
  <c r="N74" i="113" s="1"/>
  <c r="M59" i="113"/>
  <c r="L59" i="113"/>
  <c r="K59" i="113"/>
  <c r="K63" i="113" s="1"/>
  <c r="K74" i="113" s="1"/>
  <c r="J59" i="113"/>
  <c r="J63" i="113" s="1"/>
  <c r="J74" i="113" s="1"/>
  <c r="I59" i="113"/>
  <c r="H59" i="113"/>
  <c r="G59" i="113"/>
  <c r="G63" i="113" s="1"/>
  <c r="G74" i="113" s="1"/>
  <c r="F59" i="113"/>
  <c r="E59" i="113"/>
  <c r="D59" i="113"/>
  <c r="C58" i="113"/>
  <c r="C57" i="113"/>
  <c r="C56" i="113"/>
  <c r="I52" i="113"/>
  <c r="O51" i="113"/>
  <c r="L51" i="113"/>
  <c r="K51" i="113"/>
  <c r="G51" i="113"/>
  <c r="D51" i="113"/>
  <c r="C50" i="113"/>
  <c r="C49" i="113"/>
  <c r="C48" i="113"/>
  <c r="C47" i="113"/>
  <c r="C46" i="113"/>
  <c r="C45" i="113"/>
  <c r="C44" i="113"/>
  <c r="Q43" i="113"/>
  <c r="P43" i="113"/>
  <c r="O43" i="113"/>
  <c r="N43" i="113"/>
  <c r="N51" i="113" s="1"/>
  <c r="M43" i="113"/>
  <c r="L43" i="113"/>
  <c r="K43" i="113"/>
  <c r="J43" i="113"/>
  <c r="J51" i="113" s="1"/>
  <c r="I43" i="113"/>
  <c r="H43" i="113"/>
  <c r="G43" i="113"/>
  <c r="F43" i="113"/>
  <c r="F51" i="113" s="1"/>
  <c r="E43" i="113"/>
  <c r="D43" i="113"/>
  <c r="C42" i="113"/>
  <c r="C41" i="113"/>
  <c r="C40" i="113"/>
  <c r="C39" i="113"/>
  <c r="Q38" i="113"/>
  <c r="Q51" i="113" s="1"/>
  <c r="P38" i="113"/>
  <c r="P51" i="113" s="1"/>
  <c r="O38" i="113"/>
  <c r="N38" i="113"/>
  <c r="M38" i="113"/>
  <c r="L38" i="113"/>
  <c r="K38" i="113"/>
  <c r="J38" i="113"/>
  <c r="I38" i="113"/>
  <c r="I51" i="113" s="1"/>
  <c r="H38" i="113"/>
  <c r="H51" i="113" s="1"/>
  <c r="G38" i="113"/>
  <c r="F38" i="113"/>
  <c r="E38" i="113"/>
  <c r="D38" i="113"/>
  <c r="C38" i="113" s="1"/>
  <c r="C37" i="113"/>
  <c r="C36" i="113"/>
  <c r="C35" i="113"/>
  <c r="C32" i="113"/>
  <c r="C31" i="113"/>
  <c r="Q30" i="113"/>
  <c r="P30" i="113"/>
  <c r="O30" i="113"/>
  <c r="N30" i="113"/>
  <c r="M30" i="113"/>
  <c r="L30" i="113"/>
  <c r="K30" i="113"/>
  <c r="J30" i="113"/>
  <c r="I30" i="113"/>
  <c r="H30" i="113"/>
  <c r="G30" i="113"/>
  <c r="F30" i="113"/>
  <c r="E30" i="113"/>
  <c r="D30" i="113"/>
  <c r="C30" i="113" s="1"/>
  <c r="C29" i="113"/>
  <c r="C28" i="113"/>
  <c r="C27" i="113"/>
  <c r="Q26" i="113"/>
  <c r="P26" i="113"/>
  <c r="O26" i="113"/>
  <c r="N26" i="113"/>
  <c r="M26" i="113"/>
  <c r="L26" i="113"/>
  <c r="K26" i="113"/>
  <c r="J26" i="113"/>
  <c r="I26" i="113"/>
  <c r="H26" i="113"/>
  <c r="G26" i="113"/>
  <c r="F26" i="113"/>
  <c r="E26" i="113"/>
  <c r="D26" i="113"/>
  <c r="C25" i="113"/>
  <c r="C24" i="113"/>
  <c r="C23" i="113"/>
  <c r="C22" i="113"/>
  <c r="C21" i="113"/>
  <c r="C20" i="113"/>
  <c r="Q19" i="113"/>
  <c r="Q33" i="113" s="1"/>
  <c r="Q52" i="113" s="1"/>
  <c r="Q75" i="113" s="1"/>
  <c r="Q77" i="113" s="1"/>
  <c r="P19" i="113"/>
  <c r="O19" i="113"/>
  <c r="O33" i="113" s="1"/>
  <c r="O52" i="113" s="1"/>
  <c r="N19" i="113"/>
  <c r="M19" i="113"/>
  <c r="M33" i="113" s="1"/>
  <c r="L19" i="113"/>
  <c r="K19" i="113"/>
  <c r="K33" i="113" s="1"/>
  <c r="K52" i="113" s="1"/>
  <c r="K75" i="113" s="1"/>
  <c r="K77" i="113" s="1"/>
  <c r="J19" i="113"/>
  <c r="C19" i="113" s="1"/>
  <c r="I19" i="113"/>
  <c r="I33" i="113" s="1"/>
  <c r="H19" i="113"/>
  <c r="G19" i="113"/>
  <c r="G33" i="113" s="1"/>
  <c r="F19" i="113"/>
  <c r="E19" i="113"/>
  <c r="E33" i="113" s="1"/>
  <c r="D19" i="113"/>
  <c r="C18" i="113"/>
  <c r="C17" i="113"/>
  <c r="C16" i="113"/>
  <c r="K74" i="112"/>
  <c r="Q73" i="112"/>
  <c r="N73" i="112"/>
  <c r="M73" i="112"/>
  <c r="J73" i="112"/>
  <c r="I73" i="112"/>
  <c r="F73" i="112"/>
  <c r="E73" i="112"/>
  <c r="C72" i="112"/>
  <c r="C71" i="112"/>
  <c r="C70" i="112"/>
  <c r="Q69" i="112"/>
  <c r="P69" i="112"/>
  <c r="P73" i="112" s="1"/>
  <c r="O69" i="112"/>
  <c r="O73" i="112" s="1"/>
  <c r="O74" i="112" s="1"/>
  <c r="N69" i="112"/>
  <c r="M69" i="112"/>
  <c r="L69" i="112"/>
  <c r="L73" i="112" s="1"/>
  <c r="K69" i="112"/>
  <c r="K73" i="112" s="1"/>
  <c r="J69" i="112"/>
  <c r="I69" i="112"/>
  <c r="H69" i="112"/>
  <c r="G69" i="112"/>
  <c r="G73" i="112" s="1"/>
  <c r="F69" i="112"/>
  <c r="E69" i="112"/>
  <c r="D69" i="112"/>
  <c r="D73" i="112" s="1"/>
  <c r="C68" i="112"/>
  <c r="C67" i="112"/>
  <c r="C66" i="112"/>
  <c r="Q63" i="112"/>
  <c r="Q74" i="112" s="1"/>
  <c r="N63" i="112"/>
  <c r="M63" i="112"/>
  <c r="M74" i="112" s="1"/>
  <c r="J63" i="112"/>
  <c r="I63" i="112"/>
  <c r="F63" i="112"/>
  <c r="F74" i="112" s="1"/>
  <c r="E63" i="112"/>
  <c r="E74" i="112" s="1"/>
  <c r="C62" i="112"/>
  <c r="C61" i="112"/>
  <c r="C60" i="112"/>
  <c r="Q59" i="112"/>
  <c r="P59" i="112"/>
  <c r="P63" i="112" s="1"/>
  <c r="O59" i="112"/>
  <c r="O63" i="112" s="1"/>
  <c r="N59" i="112"/>
  <c r="M59" i="112"/>
  <c r="L59" i="112"/>
  <c r="L63" i="112" s="1"/>
  <c r="L74" i="112" s="1"/>
  <c r="K59" i="112"/>
  <c r="K63" i="112" s="1"/>
  <c r="J59" i="112"/>
  <c r="I59" i="112"/>
  <c r="H59" i="112"/>
  <c r="H63" i="112" s="1"/>
  <c r="G59" i="112"/>
  <c r="G63" i="112" s="1"/>
  <c r="G74" i="112" s="1"/>
  <c r="F59" i="112"/>
  <c r="E59" i="112"/>
  <c r="D59" i="112"/>
  <c r="C58" i="112"/>
  <c r="C57" i="112"/>
  <c r="C56" i="112"/>
  <c r="P51" i="112"/>
  <c r="L51" i="112"/>
  <c r="H51" i="112"/>
  <c r="D51" i="112"/>
  <c r="C50" i="112"/>
  <c r="C49" i="112"/>
  <c r="C48" i="112"/>
  <c r="C47" i="112"/>
  <c r="C46" i="112"/>
  <c r="C45" i="112"/>
  <c r="C44" i="112"/>
  <c r="Q43" i="112"/>
  <c r="P43" i="112"/>
  <c r="O43" i="112"/>
  <c r="O51" i="112" s="1"/>
  <c r="N43" i="112"/>
  <c r="M43" i="112"/>
  <c r="L43" i="112"/>
  <c r="K43" i="112"/>
  <c r="K51" i="112" s="1"/>
  <c r="J43" i="112"/>
  <c r="I43" i="112"/>
  <c r="H43" i="112"/>
  <c r="G43" i="112"/>
  <c r="G51" i="112" s="1"/>
  <c r="F43" i="112"/>
  <c r="C43" i="112" s="1"/>
  <c r="E43" i="112"/>
  <c r="D43" i="112"/>
  <c r="C42" i="112"/>
  <c r="C41" i="112"/>
  <c r="C40" i="112"/>
  <c r="C39" i="112"/>
  <c r="Q38" i="112"/>
  <c r="Q51" i="112" s="1"/>
  <c r="P38" i="112"/>
  <c r="O38" i="112"/>
  <c r="N38" i="112"/>
  <c r="M38" i="112"/>
  <c r="M51" i="112" s="1"/>
  <c r="L38" i="112"/>
  <c r="K38" i="112"/>
  <c r="J38" i="112"/>
  <c r="I38" i="112"/>
  <c r="I51" i="112" s="1"/>
  <c r="H38" i="112"/>
  <c r="G38" i="112"/>
  <c r="F38" i="112"/>
  <c r="E38" i="112"/>
  <c r="E51" i="112" s="1"/>
  <c r="E52" i="112" s="1"/>
  <c r="E75" i="112" s="1"/>
  <c r="E77" i="112" s="1"/>
  <c r="D38" i="112"/>
  <c r="C37" i="112"/>
  <c r="C36" i="112"/>
  <c r="C35" i="112"/>
  <c r="K33" i="112"/>
  <c r="K52" i="112" s="1"/>
  <c r="K75" i="112" s="1"/>
  <c r="K77" i="112" s="1"/>
  <c r="H33" i="112"/>
  <c r="H52" i="112" s="1"/>
  <c r="D33" i="112"/>
  <c r="C32" i="112"/>
  <c r="C31" i="112"/>
  <c r="Q30" i="112"/>
  <c r="P30" i="112"/>
  <c r="P33" i="112" s="1"/>
  <c r="P52" i="112" s="1"/>
  <c r="O30" i="112"/>
  <c r="N30" i="112"/>
  <c r="M30" i="112"/>
  <c r="L30" i="112"/>
  <c r="L33" i="112" s="1"/>
  <c r="L52" i="112" s="1"/>
  <c r="K30" i="112"/>
  <c r="J30" i="112"/>
  <c r="I30" i="112"/>
  <c r="H30" i="112"/>
  <c r="G30" i="112"/>
  <c r="F30" i="112"/>
  <c r="E30" i="112"/>
  <c r="D30" i="112"/>
  <c r="C29" i="112"/>
  <c r="C28" i="112"/>
  <c r="C27" i="112"/>
  <c r="Q26" i="112"/>
  <c r="P26" i="112"/>
  <c r="O26" i="112"/>
  <c r="N26" i="112"/>
  <c r="M26" i="112"/>
  <c r="L26" i="112"/>
  <c r="K26" i="112"/>
  <c r="J26" i="112"/>
  <c r="I26" i="112"/>
  <c r="H26" i="112"/>
  <c r="G26" i="112"/>
  <c r="F26" i="112"/>
  <c r="C26" i="112" s="1"/>
  <c r="E26" i="112"/>
  <c r="D26" i="112"/>
  <c r="C25" i="112"/>
  <c r="C24" i="112"/>
  <c r="C23" i="112"/>
  <c r="C22" i="112"/>
  <c r="C21" i="112"/>
  <c r="C20" i="112"/>
  <c r="Q19" i="112"/>
  <c r="Q33" i="112" s="1"/>
  <c r="Q52" i="112" s="1"/>
  <c r="Q75" i="112" s="1"/>
  <c r="Q77" i="112" s="1"/>
  <c r="P19" i="112"/>
  <c r="O19" i="112"/>
  <c r="O33" i="112" s="1"/>
  <c r="O52" i="112" s="1"/>
  <c r="N19" i="112"/>
  <c r="N33" i="112" s="1"/>
  <c r="M19" i="112"/>
  <c r="M33" i="112" s="1"/>
  <c r="L19" i="112"/>
  <c r="K19" i="112"/>
  <c r="J19" i="112"/>
  <c r="J33" i="112" s="1"/>
  <c r="I19" i="112"/>
  <c r="I33" i="112" s="1"/>
  <c r="I52" i="112" s="1"/>
  <c r="H19" i="112"/>
  <c r="G19" i="112"/>
  <c r="G33" i="112" s="1"/>
  <c r="G52" i="112" s="1"/>
  <c r="F19" i="112"/>
  <c r="F33" i="112" s="1"/>
  <c r="E19" i="112"/>
  <c r="E33" i="112" s="1"/>
  <c r="D19" i="112"/>
  <c r="C19" i="112"/>
  <c r="C18" i="112"/>
  <c r="C17" i="112"/>
  <c r="C16" i="112"/>
  <c r="L74" i="111"/>
  <c r="K74" i="111"/>
  <c r="O73" i="111"/>
  <c r="N73" i="111"/>
  <c r="K73" i="111"/>
  <c r="J73" i="111"/>
  <c r="G73" i="111"/>
  <c r="F73" i="111"/>
  <c r="C72" i="111"/>
  <c r="C71" i="111"/>
  <c r="C70" i="111"/>
  <c r="Q69" i="111"/>
  <c r="Q73" i="111" s="1"/>
  <c r="P69" i="111"/>
  <c r="P73" i="111" s="1"/>
  <c r="O69" i="111"/>
  <c r="N69" i="111"/>
  <c r="M69" i="111"/>
  <c r="M73" i="111" s="1"/>
  <c r="L69" i="111"/>
  <c r="L73" i="111" s="1"/>
  <c r="K69" i="111"/>
  <c r="J69" i="111"/>
  <c r="I69" i="111"/>
  <c r="I73" i="111" s="1"/>
  <c r="H69" i="111"/>
  <c r="H73" i="111" s="1"/>
  <c r="G69" i="111"/>
  <c r="F69" i="111"/>
  <c r="E69" i="111"/>
  <c r="E73" i="111" s="1"/>
  <c r="D69" i="111"/>
  <c r="C68" i="111"/>
  <c r="C67" i="111"/>
  <c r="C66" i="111"/>
  <c r="O63" i="111"/>
  <c r="O74" i="111" s="1"/>
  <c r="N63" i="111"/>
  <c r="K63" i="111"/>
  <c r="J63" i="111"/>
  <c r="F63" i="111"/>
  <c r="C62" i="111"/>
  <c r="C61" i="111"/>
  <c r="C60" i="111"/>
  <c r="Q59" i="111"/>
  <c r="Q63" i="111" s="1"/>
  <c r="P59" i="111"/>
  <c r="P63" i="111" s="1"/>
  <c r="P74" i="111" s="1"/>
  <c r="O59" i="111"/>
  <c r="N59" i="111"/>
  <c r="M59" i="111"/>
  <c r="M63" i="111" s="1"/>
  <c r="L59" i="111"/>
  <c r="L63" i="111" s="1"/>
  <c r="K59" i="111"/>
  <c r="J59" i="111"/>
  <c r="I59" i="111"/>
  <c r="I63" i="111" s="1"/>
  <c r="H59" i="111"/>
  <c r="H63" i="111" s="1"/>
  <c r="H74" i="111" s="1"/>
  <c r="G59" i="111"/>
  <c r="G63" i="111" s="1"/>
  <c r="G74" i="111" s="1"/>
  <c r="F59" i="111"/>
  <c r="E59" i="111"/>
  <c r="E63" i="111" s="1"/>
  <c r="D59" i="111"/>
  <c r="C58" i="111"/>
  <c r="C57" i="111"/>
  <c r="C56" i="111"/>
  <c r="M51" i="111"/>
  <c r="J51" i="111"/>
  <c r="H51" i="111"/>
  <c r="E51" i="111"/>
  <c r="C50" i="111"/>
  <c r="C49" i="111"/>
  <c r="C48" i="111"/>
  <c r="C47" i="111"/>
  <c r="C46" i="111"/>
  <c r="C45" i="111"/>
  <c r="C44" i="111"/>
  <c r="Q43" i="111"/>
  <c r="P43" i="111"/>
  <c r="P51" i="111" s="1"/>
  <c r="O43" i="111"/>
  <c r="N43" i="111"/>
  <c r="M43" i="111"/>
  <c r="L43" i="111"/>
  <c r="L51" i="111" s="1"/>
  <c r="K43" i="111"/>
  <c r="J43" i="111"/>
  <c r="I43" i="111"/>
  <c r="H43" i="111"/>
  <c r="G43" i="111"/>
  <c r="F43" i="111"/>
  <c r="C43" i="111" s="1"/>
  <c r="E43" i="111"/>
  <c r="D43" i="111"/>
  <c r="D51" i="111" s="1"/>
  <c r="C42" i="111"/>
  <c r="C41" i="111"/>
  <c r="C40" i="111"/>
  <c r="C39" i="111"/>
  <c r="Q38" i="111"/>
  <c r="Q51" i="111" s="1"/>
  <c r="P38" i="111"/>
  <c r="O38" i="111"/>
  <c r="N38" i="111"/>
  <c r="M38" i="111"/>
  <c r="L38" i="111"/>
  <c r="K38" i="111"/>
  <c r="J38" i="111"/>
  <c r="I38" i="111"/>
  <c r="I51" i="111" s="1"/>
  <c r="H38" i="111"/>
  <c r="G38" i="111"/>
  <c r="F38" i="111"/>
  <c r="E38" i="111"/>
  <c r="D38" i="111"/>
  <c r="C37" i="111"/>
  <c r="C36" i="111"/>
  <c r="C35" i="111"/>
  <c r="C32" i="111"/>
  <c r="C31" i="111"/>
  <c r="Q30" i="111"/>
  <c r="P30" i="111"/>
  <c r="O30" i="111"/>
  <c r="N30" i="111"/>
  <c r="M30" i="111"/>
  <c r="L30" i="111"/>
  <c r="K30" i="111"/>
  <c r="J30" i="111"/>
  <c r="I30" i="111"/>
  <c r="H30" i="111"/>
  <c r="G30" i="111"/>
  <c r="F30" i="111"/>
  <c r="E30" i="111"/>
  <c r="D30" i="111"/>
  <c r="C29" i="111"/>
  <c r="C28" i="111"/>
  <c r="C27" i="111"/>
  <c r="Q26" i="111"/>
  <c r="P26" i="111"/>
  <c r="P33" i="111" s="1"/>
  <c r="P52" i="111" s="1"/>
  <c r="P75" i="111" s="1"/>
  <c r="P77" i="111" s="1"/>
  <c r="O26" i="111"/>
  <c r="N26" i="111"/>
  <c r="M26" i="111"/>
  <c r="L26" i="111"/>
  <c r="L33" i="111" s="1"/>
  <c r="L52" i="111" s="1"/>
  <c r="L75" i="111" s="1"/>
  <c r="L77" i="111" s="1"/>
  <c r="K26" i="111"/>
  <c r="J26" i="111"/>
  <c r="I26" i="111"/>
  <c r="H26" i="111"/>
  <c r="H33" i="111" s="1"/>
  <c r="H52" i="111" s="1"/>
  <c r="H75" i="111" s="1"/>
  <c r="H77" i="111" s="1"/>
  <c r="G26" i="111"/>
  <c r="F26" i="111"/>
  <c r="E26" i="111"/>
  <c r="D26" i="111"/>
  <c r="C25" i="111"/>
  <c r="C24" i="111"/>
  <c r="C23" i="111"/>
  <c r="C22" i="111"/>
  <c r="C21" i="111"/>
  <c r="C20" i="111"/>
  <c r="Q19" i="111"/>
  <c r="Q33" i="111" s="1"/>
  <c r="Q52" i="111" s="1"/>
  <c r="P19" i="111"/>
  <c r="O19" i="111"/>
  <c r="O33" i="111" s="1"/>
  <c r="N19" i="111"/>
  <c r="N33" i="111" s="1"/>
  <c r="M19" i="111"/>
  <c r="M33" i="111" s="1"/>
  <c r="M52" i="111" s="1"/>
  <c r="L19" i="111"/>
  <c r="K19" i="111"/>
  <c r="K33" i="111" s="1"/>
  <c r="J19" i="111"/>
  <c r="I19" i="111"/>
  <c r="I33" i="111" s="1"/>
  <c r="I52" i="111" s="1"/>
  <c r="H19" i="111"/>
  <c r="G19" i="111"/>
  <c r="G33" i="111" s="1"/>
  <c r="F19" i="111"/>
  <c r="F33" i="111" s="1"/>
  <c r="E19" i="111"/>
  <c r="C19" i="111" s="1"/>
  <c r="D19" i="111"/>
  <c r="D33" i="111" s="1"/>
  <c r="D52" i="111" s="1"/>
  <c r="C18" i="111"/>
  <c r="C17" i="111"/>
  <c r="C16" i="111"/>
  <c r="L75" i="110"/>
  <c r="L77" i="110" s="1"/>
  <c r="H74" i="110"/>
  <c r="O73" i="110"/>
  <c r="N73" i="110"/>
  <c r="K73" i="110"/>
  <c r="I73" i="110"/>
  <c r="G73" i="110"/>
  <c r="D73" i="110"/>
  <c r="C72" i="110"/>
  <c r="C71" i="110"/>
  <c r="C70" i="110"/>
  <c r="Q69" i="110"/>
  <c r="Q73" i="110" s="1"/>
  <c r="P69" i="110"/>
  <c r="P73" i="110" s="1"/>
  <c r="O69" i="110"/>
  <c r="N69" i="110"/>
  <c r="M69" i="110"/>
  <c r="M73" i="110" s="1"/>
  <c r="L69" i="110"/>
  <c r="L73" i="110" s="1"/>
  <c r="K69" i="110"/>
  <c r="J69" i="110"/>
  <c r="J73" i="110" s="1"/>
  <c r="I69" i="110"/>
  <c r="H69" i="110"/>
  <c r="H73" i="110" s="1"/>
  <c r="G69" i="110"/>
  <c r="F69" i="110"/>
  <c r="F73" i="110" s="1"/>
  <c r="E69" i="110"/>
  <c r="E73" i="110" s="1"/>
  <c r="D69" i="110"/>
  <c r="C69" i="110" s="1"/>
  <c r="C68" i="110"/>
  <c r="C67" i="110"/>
  <c r="C66" i="110"/>
  <c r="C73" i="110" s="1"/>
  <c r="P63" i="110"/>
  <c r="P74" i="110" s="1"/>
  <c r="O63" i="110"/>
  <c r="O74" i="110" s="1"/>
  <c r="M63" i="110"/>
  <c r="M74" i="110" s="1"/>
  <c r="K63" i="110"/>
  <c r="K74" i="110" s="1"/>
  <c r="G63" i="110"/>
  <c r="G74" i="110" s="1"/>
  <c r="F63" i="110"/>
  <c r="C62" i="110"/>
  <c r="C61" i="110"/>
  <c r="C60" i="110"/>
  <c r="Q59" i="110"/>
  <c r="Q63" i="110" s="1"/>
  <c r="Q74" i="110" s="1"/>
  <c r="P59" i="110"/>
  <c r="O59" i="110"/>
  <c r="N59" i="110"/>
  <c r="N63" i="110" s="1"/>
  <c r="M59" i="110"/>
  <c r="L59" i="110"/>
  <c r="L63" i="110" s="1"/>
  <c r="L74" i="110" s="1"/>
  <c r="K59" i="110"/>
  <c r="J59" i="110"/>
  <c r="J63" i="110" s="1"/>
  <c r="I59" i="110"/>
  <c r="I63" i="110" s="1"/>
  <c r="I74" i="110" s="1"/>
  <c r="H59" i="110"/>
  <c r="H63" i="110" s="1"/>
  <c r="G59" i="110"/>
  <c r="F59" i="110"/>
  <c r="E59" i="110"/>
  <c r="E63" i="110" s="1"/>
  <c r="E74" i="110" s="1"/>
  <c r="D59" i="110"/>
  <c r="D63" i="110" s="1"/>
  <c r="D74" i="110" s="1"/>
  <c r="C58" i="110"/>
  <c r="C57" i="110"/>
  <c r="C56" i="110"/>
  <c r="Q51" i="110"/>
  <c r="M51" i="110"/>
  <c r="J51" i="110"/>
  <c r="I51" i="110"/>
  <c r="E51" i="110"/>
  <c r="C50" i="110"/>
  <c r="C49" i="110"/>
  <c r="C48" i="110"/>
  <c r="C47" i="110"/>
  <c r="C46" i="110"/>
  <c r="C45" i="110"/>
  <c r="C44" i="110"/>
  <c r="Q43" i="110"/>
  <c r="P43" i="110"/>
  <c r="O43" i="110"/>
  <c r="O51" i="110" s="1"/>
  <c r="N43" i="110"/>
  <c r="M43" i="110"/>
  <c r="L43" i="110"/>
  <c r="K43" i="110"/>
  <c r="J43" i="110"/>
  <c r="I43" i="110"/>
  <c r="H43" i="110"/>
  <c r="G43" i="110"/>
  <c r="F43" i="110"/>
  <c r="E43" i="110"/>
  <c r="D43" i="110"/>
  <c r="C42" i="110"/>
  <c r="C41" i="110"/>
  <c r="C40" i="110"/>
  <c r="C39" i="110"/>
  <c r="Q38" i="110"/>
  <c r="P38" i="110"/>
  <c r="P51" i="110" s="1"/>
  <c r="O38" i="110"/>
  <c r="N38" i="110"/>
  <c r="N51" i="110" s="1"/>
  <c r="M38" i="110"/>
  <c r="L38" i="110"/>
  <c r="L51" i="110" s="1"/>
  <c r="K38" i="110"/>
  <c r="K51" i="110" s="1"/>
  <c r="J38" i="110"/>
  <c r="I38" i="110"/>
  <c r="H38" i="110"/>
  <c r="H51" i="110" s="1"/>
  <c r="G38" i="110"/>
  <c r="F38" i="110"/>
  <c r="F51" i="110" s="1"/>
  <c r="E38" i="110"/>
  <c r="D38" i="110"/>
  <c r="D51" i="110" s="1"/>
  <c r="C38" i="110"/>
  <c r="C37" i="110"/>
  <c r="C36" i="110"/>
  <c r="C35" i="110"/>
  <c r="L33" i="110"/>
  <c r="L52" i="110" s="1"/>
  <c r="C32" i="110"/>
  <c r="C31" i="110"/>
  <c r="Q30" i="110"/>
  <c r="P30" i="110"/>
  <c r="O30" i="110"/>
  <c r="N30" i="110"/>
  <c r="M30" i="110"/>
  <c r="L30" i="110"/>
  <c r="K30" i="110"/>
  <c r="J30" i="110"/>
  <c r="I30" i="110"/>
  <c r="H30" i="110"/>
  <c r="G30" i="110"/>
  <c r="F30" i="110"/>
  <c r="E30" i="110"/>
  <c r="C30" i="110" s="1"/>
  <c r="D30" i="110"/>
  <c r="C29" i="110"/>
  <c r="C28" i="110"/>
  <c r="C27" i="110"/>
  <c r="Q26" i="110"/>
  <c r="P26" i="110"/>
  <c r="O26" i="110"/>
  <c r="N26" i="110"/>
  <c r="M26" i="110"/>
  <c r="L26" i="110"/>
  <c r="K26" i="110"/>
  <c r="J26" i="110"/>
  <c r="I26" i="110"/>
  <c r="H26" i="110"/>
  <c r="G26" i="110"/>
  <c r="C26" i="110" s="1"/>
  <c r="F26" i="110"/>
  <c r="E26" i="110"/>
  <c r="D26" i="110"/>
  <c r="C25" i="110"/>
  <c r="C24" i="110"/>
  <c r="C23" i="110"/>
  <c r="C22" i="110"/>
  <c r="C21" i="110"/>
  <c r="C20" i="110"/>
  <c r="Q19" i="110"/>
  <c r="Q33" i="110" s="1"/>
  <c r="Q52" i="110" s="1"/>
  <c r="P19" i="110"/>
  <c r="P33" i="110" s="1"/>
  <c r="P52" i="110" s="1"/>
  <c r="P75" i="110" s="1"/>
  <c r="P77" i="110" s="1"/>
  <c r="O19" i="110"/>
  <c r="N19" i="110"/>
  <c r="M19" i="110"/>
  <c r="M33" i="110" s="1"/>
  <c r="M52" i="110" s="1"/>
  <c r="M75" i="110" s="1"/>
  <c r="M77" i="110" s="1"/>
  <c r="L19" i="110"/>
  <c r="K19" i="110"/>
  <c r="K33" i="110" s="1"/>
  <c r="K52" i="110" s="1"/>
  <c r="K75" i="110" s="1"/>
  <c r="K77" i="110" s="1"/>
  <c r="J19" i="110"/>
  <c r="J33" i="110" s="1"/>
  <c r="J52" i="110" s="1"/>
  <c r="I19" i="110"/>
  <c r="I33" i="110" s="1"/>
  <c r="I52" i="110" s="1"/>
  <c r="H19" i="110"/>
  <c r="H33" i="110" s="1"/>
  <c r="H52" i="110" s="1"/>
  <c r="H75" i="110" s="1"/>
  <c r="H77" i="110" s="1"/>
  <c r="G19" i="110"/>
  <c r="F19" i="110"/>
  <c r="E19" i="110"/>
  <c r="D19" i="110"/>
  <c r="D33" i="110" s="1"/>
  <c r="D52" i="110" s="1"/>
  <c r="D75" i="110" s="1"/>
  <c r="D77" i="110" s="1"/>
  <c r="C18" i="110"/>
  <c r="C17" i="110"/>
  <c r="C16" i="110"/>
  <c r="D74" i="109"/>
  <c r="P73" i="109"/>
  <c r="O73" i="109"/>
  <c r="L73" i="109"/>
  <c r="L74" i="109" s="1"/>
  <c r="K73" i="109"/>
  <c r="H73" i="109"/>
  <c r="G73" i="109"/>
  <c r="D73" i="109"/>
  <c r="C72" i="109"/>
  <c r="C71" i="109"/>
  <c r="C70" i="109"/>
  <c r="Q69" i="109"/>
  <c r="Q73" i="109" s="1"/>
  <c r="P69" i="109"/>
  <c r="O69" i="109"/>
  <c r="N69" i="109"/>
  <c r="N73" i="109" s="1"/>
  <c r="M69" i="109"/>
  <c r="M73" i="109" s="1"/>
  <c r="L69" i="109"/>
  <c r="K69" i="109"/>
  <c r="J69" i="109"/>
  <c r="J73" i="109" s="1"/>
  <c r="I69" i="109"/>
  <c r="I73" i="109" s="1"/>
  <c r="H69" i="109"/>
  <c r="G69" i="109"/>
  <c r="F69" i="109"/>
  <c r="F73" i="109" s="1"/>
  <c r="E69" i="109"/>
  <c r="D69" i="109"/>
  <c r="C68" i="109"/>
  <c r="C67" i="109"/>
  <c r="C66" i="109"/>
  <c r="P63" i="109"/>
  <c r="P74" i="109" s="1"/>
  <c r="O63" i="109"/>
  <c r="O74" i="109" s="1"/>
  <c r="L63" i="109"/>
  <c r="K63" i="109"/>
  <c r="K74" i="109" s="1"/>
  <c r="H63" i="109"/>
  <c r="H74" i="109" s="1"/>
  <c r="G63" i="109"/>
  <c r="G74" i="109" s="1"/>
  <c r="D63" i="109"/>
  <c r="C62" i="109"/>
  <c r="C61" i="109"/>
  <c r="C60" i="109"/>
  <c r="Q59" i="109"/>
  <c r="Q63" i="109" s="1"/>
  <c r="P59" i="109"/>
  <c r="O59" i="109"/>
  <c r="N59" i="109"/>
  <c r="N63" i="109" s="1"/>
  <c r="N74" i="109" s="1"/>
  <c r="M59" i="109"/>
  <c r="M63" i="109" s="1"/>
  <c r="M74" i="109" s="1"/>
  <c r="L59" i="109"/>
  <c r="K59" i="109"/>
  <c r="J59" i="109"/>
  <c r="J63" i="109" s="1"/>
  <c r="I59" i="109"/>
  <c r="I63" i="109" s="1"/>
  <c r="H59" i="109"/>
  <c r="G59" i="109"/>
  <c r="F59" i="109"/>
  <c r="F63" i="109" s="1"/>
  <c r="F74" i="109" s="1"/>
  <c r="E59" i="109"/>
  <c r="E63" i="109" s="1"/>
  <c r="D59" i="109"/>
  <c r="C58" i="109"/>
  <c r="C57" i="109"/>
  <c r="C56" i="109"/>
  <c r="D52" i="109"/>
  <c r="D75" i="109" s="1"/>
  <c r="D77" i="109" s="1"/>
  <c r="N51" i="109"/>
  <c r="J51" i="109"/>
  <c r="F51" i="109"/>
  <c r="C50" i="109"/>
  <c r="C49" i="109"/>
  <c r="C48" i="109"/>
  <c r="C47" i="109"/>
  <c r="C46" i="109"/>
  <c r="C45" i="109"/>
  <c r="C44" i="109"/>
  <c r="Q43" i="109"/>
  <c r="P43" i="109"/>
  <c r="O43" i="109"/>
  <c r="N43" i="109"/>
  <c r="M43" i="109"/>
  <c r="L43" i="109"/>
  <c r="K43" i="109"/>
  <c r="J43" i="109"/>
  <c r="I43" i="109"/>
  <c r="H43" i="109"/>
  <c r="G43" i="109"/>
  <c r="F43" i="109"/>
  <c r="E43" i="109"/>
  <c r="D43" i="109"/>
  <c r="C43" i="109" s="1"/>
  <c r="C42" i="109"/>
  <c r="C41" i="109"/>
  <c r="C40" i="109"/>
  <c r="C39" i="109"/>
  <c r="Q38" i="109"/>
  <c r="Q51" i="109" s="1"/>
  <c r="P38" i="109"/>
  <c r="P51" i="109" s="1"/>
  <c r="O38" i="109"/>
  <c r="O51" i="109" s="1"/>
  <c r="N38" i="109"/>
  <c r="M38" i="109"/>
  <c r="M51" i="109" s="1"/>
  <c r="L38" i="109"/>
  <c r="L51" i="109" s="1"/>
  <c r="K38" i="109"/>
  <c r="K51" i="109" s="1"/>
  <c r="J38" i="109"/>
  <c r="I38" i="109"/>
  <c r="I51" i="109" s="1"/>
  <c r="H38" i="109"/>
  <c r="H51" i="109" s="1"/>
  <c r="G38" i="109"/>
  <c r="G51" i="109" s="1"/>
  <c r="F38" i="109"/>
  <c r="E38" i="109"/>
  <c r="E51" i="109" s="1"/>
  <c r="D38" i="109"/>
  <c r="D51" i="109" s="1"/>
  <c r="C38" i="109"/>
  <c r="C51" i="109" s="1"/>
  <c r="C37" i="109"/>
  <c r="C36" i="109"/>
  <c r="C35" i="109"/>
  <c r="C32" i="109"/>
  <c r="C31" i="109"/>
  <c r="Q30" i="109"/>
  <c r="P30" i="109"/>
  <c r="O30" i="109"/>
  <c r="N30" i="109"/>
  <c r="M30" i="109"/>
  <c r="L30" i="109"/>
  <c r="K30" i="109"/>
  <c r="J30" i="109"/>
  <c r="I30" i="109"/>
  <c r="H30" i="109"/>
  <c r="G30" i="109"/>
  <c r="F30" i="109"/>
  <c r="E30" i="109"/>
  <c r="D30" i="109"/>
  <c r="C29" i="109"/>
  <c r="C28" i="109"/>
  <c r="C27" i="109"/>
  <c r="Q26" i="109"/>
  <c r="P26" i="109"/>
  <c r="O26" i="109"/>
  <c r="N26" i="109"/>
  <c r="M26" i="109"/>
  <c r="L26" i="109"/>
  <c r="K26" i="109"/>
  <c r="J26" i="109"/>
  <c r="I26" i="109"/>
  <c r="H26" i="109"/>
  <c r="G26" i="109"/>
  <c r="F26" i="109"/>
  <c r="E26" i="109"/>
  <c r="D26" i="109"/>
  <c r="C25" i="109"/>
  <c r="C24" i="109"/>
  <c r="C23" i="109"/>
  <c r="C22" i="109"/>
  <c r="C21" i="109"/>
  <c r="C20" i="109"/>
  <c r="Q19" i="109"/>
  <c r="P19" i="109"/>
  <c r="P33" i="109" s="1"/>
  <c r="O19" i="109"/>
  <c r="N19" i="109"/>
  <c r="N33" i="109" s="1"/>
  <c r="N52" i="109" s="1"/>
  <c r="N75" i="109" s="1"/>
  <c r="N77" i="109" s="1"/>
  <c r="M19" i="109"/>
  <c r="M33" i="109" s="1"/>
  <c r="M52" i="109" s="1"/>
  <c r="M75" i="109" s="1"/>
  <c r="M77" i="109" s="1"/>
  <c r="L19" i="109"/>
  <c r="L33" i="109" s="1"/>
  <c r="L52" i="109" s="1"/>
  <c r="K19" i="109"/>
  <c r="K33" i="109" s="1"/>
  <c r="K52" i="109" s="1"/>
  <c r="K75" i="109" s="1"/>
  <c r="K77" i="109" s="1"/>
  <c r="J19" i="109"/>
  <c r="J33" i="109" s="1"/>
  <c r="J52" i="109" s="1"/>
  <c r="I19" i="109"/>
  <c r="H19" i="109"/>
  <c r="H33" i="109" s="1"/>
  <c r="G19" i="109"/>
  <c r="F19" i="109"/>
  <c r="F33" i="109" s="1"/>
  <c r="F52" i="109" s="1"/>
  <c r="F75" i="109" s="1"/>
  <c r="F77" i="109" s="1"/>
  <c r="E19" i="109"/>
  <c r="C19" i="109" s="1"/>
  <c r="D19" i="109"/>
  <c r="D33" i="109" s="1"/>
  <c r="C18" i="109"/>
  <c r="C17" i="109"/>
  <c r="C16" i="109"/>
  <c r="I77" i="108"/>
  <c r="H77" i="108"/>
  <c r="M74" i="108"/>
  <c r="E74" i="108"/>
  <c r="Q73" i="108"/>
  <c r="P73" i="108"/>
  <c r="M73" i="108"/>
  <c r="L73" i="108"/>
  <c r="I73" i="108"/>
  <c r="H73" i="108"/>
  <c r="E73" i="108"/>
  <c r="D73" i="108"/>
  <c r="C72" i="108"/>
  <c r="C71" i="108"/>
  <c r="C70" i="108"/>
  <c r="Q69" i="108"/>
  <c r="P69" i="108"/>
  <c r="O69" i="108"/>
  <c r="O73" i="108" s="1"/>
  <c r="N69" i="108"/>
  <c r="N73" i="108" s="1"/>
  <c r="N74" i="108" s="1"/>
  <c r="M69" i="108"/>
  <c r="L69" i="108"/>
  <c r="K69" i="108"/>
  <c r="K73" i="108" s="1"/>
  <c r="J69" i="108"/>
  <c r="J73" i="108" s="1"/>
  <c r="I69" i="108"/>
  <c r="H69" i="108"/>
  <c r="G69" i="108"/>
  <c r="G73" i="108" s="1"/>
  <c r="F69" i="108"/>
  <c r="E69" i="108"/>
  <c r="D69" i="108"/>
  <c r="C68" i="108"/>
  <c r="C67" i="108"/>
  <c r="C66" i="108"/>
  <c r="Q63" i="108"/>
  <c r="Q74" i="108" s="1"/>
  <c r="P63" i="108"/>
  <c r="P74" i="108" s="1"/>
  <c r="M63" i="108"/>
  <c r="L63" i="108"/>
  <c r="L74" i="108" s="1"/>
  <c r="I63" i="108"/>
  <c r="I74" i="108" s="1"/>
  <c r="H63" i="108"/>
  <c r="H74" i="108" s="1"/>
  <c r="E63" i="108"/>
  <c r="D63" i="108"/>
  <c r="C62" i="108"/>
  <c r="C61" i="108"/>
  <c r="C60" i="108"/>
  <c r="Q59" i="108"/>
  <c r="P59" i="108"/>
  <c r="O59" i="108"/>
  <c r="O63" i="108" s="1"/>
  <c r="O74" i="108" s="1"/>
  <c r="N59" i="108"/>
  <c r="N63" i="108" s="1"/>
  <c r="M59" i="108"/>
  <c r="L59" i="108"/>
  <c r="K59" i="108"/>
  <c r="K63" i="108" s="1"/>
  <c r="K74" i="108" s="1"/>
  <c r="J59" i="108"/>
  <c r="J63" i="108" s="1"/>
  <c r="J74" i="108" s="1"/>
  <c r="I59" i="108"/>
  <c r="H59" i="108"/>
  <c r="G59" i="108"/>
  <c r="G63" i="108" s="1"/>
  <c r="G74" i="108" s="1"/>
  <c r="F59" i="108"/>
  <c r="F63" i="108" s="1"/>
  <c r="E59" i="108"/>
  <c r="D59" i="108"/>
  <c r="C58" i="108"/>
  <c r="C57" i="108"/>
  <c r="C56" i="108"/>
  <c r="O51" i="108"/>
  <c r="L51" i="108"/>
  <c r="K51" i="108"/>
  <c r="G51" i="108"/>
  <c r="C50" i="108"/>
  <c r="C49" i="108"/>
  <c r="C48" i="108"/>
  <c r="C47" i="108"/>
  <c r="C46" i="108"/>
  <c r="C45" i="108"/>
  <c r="C44" i="108"/>
  <c r="Q43" i="108"/>
  <c r="P43" i="108"/>
  <c r="O43" i="108"/>
  <c r="N43" i="108"/>
  <c r="M43" i="108"/>
  <c r="L43" i="108"/>
  <c r="K43" i="108"/>
  <c r="J43" i="108"/>
  <c r="I43" i="108"/>
  <c r="H43" i="108"/>
  <c r="G43" i="108"/>
  <c r="F43" i="108"/>
  <c r="E43" i="108"/>
  <c r="C43" i="108" s="1"/>
  <c r="D43" i="108"/>
  <c r="C42" i="108"/>
  <c r="C41" i="108"/>
  <c r="C40" i="108"/>
  <c r="C39" i="108"/>
  <c r="Q38" i="108"/>
  <c r="Q51" i="108" s="1"/>
  <c r="P38" i="108"/>
  <c r="P51" i="108" s="1"/>
  <c r="O38" i="108"/>
  <c r="N38" i="108"/>
  <c r="N51" i="108" s="1"/>
  <c r="M38" i="108"/>
  <c r="M51" i="108" s="1"/>
  <c r="L38" i="108"/>
  <c r="K38" i="108"/>
  <c r="J38" i="108"/>
  <c r="I38" i="108"/>
  <c r="I51" i="108" s="1"/>
  <c r="H38" i="108"/>
  <c r="H51" i="108" s="1"/>
  <c r="G38" i="108"/>
  <c r="F38" i="108"/>
  <c r="F51" i="108" s="1"/>
  <c r="E38" i="108"/>
  <c r="E51" i="108" s="1"/>
  <c r="D38" i="108"/>
  <c r="C38" i="108" s="1"/>
  <c r="C51" i="108" s="1"/>
  <c r="C37" i="108"/>
  <c r="C36" i="108"/>
  <c r="C35" i="108"/>
  <c r="N33" i="108"/>
  <c r="G33" i="108"/>
  <c r="G52" i="108" s="1"/>
  <c r="G75" i="108" s="1"/>
  <c r="G77" i="108" s="1"/>
  <c r="F33" i="108"/>
  <c r="C32" i="108"/>
  <c r="C31" i="108"/>
  <c r="Q30" i="108"/>
  <c r="P30" i="108"/>
  <c r="O30" i="108"/>
  <c r="O33" i="108" s="1"/>
  <c r="O52" i="108" s="1"/>
  <c r="O75" i="108" s="1"/>
  <c r="O77" i="108" s="1"/>
  <c r="N30" i="108"/>
  <c r="M30" i="108"/>
  <c r="L30" i="108"/>
  <c r="K30" i="108"/>
  <c r="J30" i="108"/>
  <c r="I30" i="108"/>
  <c r="H30" i="108"/>
  <c r="G30" i="108"/>
  <c r="C30" i="108" s="1"/>
  <c r="F30" i="108"/>
  <c r="E30" i="108"/>
  <c r="D30" i="108"/>
  <c r="C29" i="108"/>
  <c r="C28" i="108"/>
  <c r="C27" i="108"/>
  <c r="Q26" i="108"/>
  <c r="P26" i="108"/>
  <c r="O26" i="108"/>
  <c r="N26" i="108"/>
  <c r="M26" i="108"/>
  <c r="L26" i="108"/>
  <c r="K26" i="108"/>
  <c r="J26" i="108"/>
  <c r="I26" i="108"/>
  <c r="H26" i="108"/>
  <c r="G26" i="108"/>
  <c r="F26" i="108"/>
  <c r="E26" i="108"/>
  <c r="C26" i="108" s="1"/>
  <c r="D26" i="108"/>
  <c r="C25" i="108"/>
  <c r="C24" i="108"/>
  <c r="C23" i="108"/>
  <c r="C22" i="108"/>
  <c r="C21" i="108"/>
  <c r="C20" i="108"/>
  <c r="Q19" i="108"/>
  <c r="Q33" i="108" s="1"/>
  <c r="Q52" i="108" s="1"/>
  <c r="Q75" i="108" s="1"/>
  <c r="Q77" i="108" s="1"/>
  <c r="P19" i="108"/>
  <c r="P33" i="108" s="1"/>
  <c r="P52" i="108" s="1"/>
  <c r="P75" i="108" s="1"/>
  <c r="P77" i="108" s="1"/>
  <c r="O19" i="108"/>
  <c r="N19" i="108"/>
  <c r="M19" i="108"/>
  <c r="M33" i="108" s="1"/>
  <c r="M52" i="108" s="1"/>
  <c r="M75" i="108" s="1"/>
  <c r="M77" i="108" s="1"/>
  <c r="L19" i="108"/>
  <c r="L33" i="108" s="1"/>
  <c r="L52" i="108" s="1"/>
  <c r="L75" i="108" s="1"/>
  <c r="L77" i="108" s="1"/>
  <c r="K19" i="108"/>
  <c r="K33" i="108" s="1"/>
  <c r="J19" i="108"/>
  <c r="J33" i="108" s="1"/>
  <c r="I19" i="108"/>
  <c r="I33" i="108" s="1"/>
  <c r="I52" i="108" s="1"/>
  <c r="I75" i="108" s="1"/>
  <c r="H19" i="108"/>
  <c r="H33" i="108" s="1"/>
  <c r="H52" i="108" s="1"/>
  <c r="H75" i="108" s="1"/>
  <c r="G19" i="108"/>
  <c r="F19" i="108"/>
  <c r="E19" i="108"/>
  <c r="E33" i="108" s="1"/>
  <c r="E52" i="108" s="1"/>
  <c r="E75" i="108" s="1"/>
  <c r="E77" i="108" s="1"/>
  <c r="D19" i="108"/>
  <c r="D33" i="108" s="1"/>
  <c r="C18" i="108"/>
  <c r="C17" i="108"/>
  <c r="C16" i="108"/>
  <c r="F74" i="107"/>
  <c r="Q73" i="107"/>
  <c r="N73" i="107"/>
  <c r="N74" i="107" s="1"/>
  <c r="M73" i="107"/>
  <c r="J73" i="107"/>
  <c r="I73" i="107"/>
  <c r="F73" i="107"/>
  <c r="E73" i="107"/>
  <c r="C72" i="107"/>
  <c r="C71" i="107"/>
  <c r="C70" i="107"/>
  <c r="Q69" i="107"/>
  <c r="P69" i="107"/>
  <c r="P73" i="107" s="1"/>
  <c r="O69" i="107"/>
  <c r="O73" i="107" s="1"/>
  <c r="N69" i="107"/>
  <c r="M69" i="107"/>
  <c r="L69" i="107"/>
  <c r="L73" i="107" s="1"/>
  <c r="K69" i="107"/>
  <c r="K73" i="107" s="1"/>
  <c r="J69" i="107"/>
  <c r="I69" i="107"/>
  <c r="H69" i="107"/>
  <c r="H73" i="107" s="1"/>
  <c r="G69" i="107"/>
  <c r="F69" i="107"/>
  <c r="E69" i="107"/>
  <c r="D69" i="107"/>
  <c r="D73" i="107" s="1"/>
  <c r="C68" i="107"/>
  <c r="C67" i="107"/>
  <c r="C66" i="107"/>
  <c r="Q63" i="107"/>
  <c r="Q74" i="107" s="1"/>
  <c r="N63" i="107"/>
  <c r="M63" i="107"/>
  <c r="J63" i="107"/>
  <c r="J74" i="107" s="1"/>
  <c r="I63" i="107"/>
  <c r="I74" i="107" s="1"/>
  <c r="F63" i="107"/>
  <c r="E63" i="107"/>
  <c r="E74" i="107" s="1"/>
  <c r="C62" i="107"/>
  <c r="C61" i="107"/>
  <c r="C60" i="107"/>
  <c r="Q59" i="107"/>
  <c r="P59" i="107"/>
  <c r="P63" i="107" s="1"/>
  <c r="O59" i="107"/>
  <c r="O63" i="107" s="1"/>
  <c r="O74" i="107" s="1"/>
  <c r="N59" i="107"/>
  <c r="M59" i="107"/>
  <c r="L59" i="107"/>
  <c r="L63" i="107" s="1"/>
  <c r="L74" i="107" s="1"/>
  <c r="K59" i="107"/>
  <c r="K63" i="107" s="1"/>
  <c r="K74" i="107" s="1"/>
  <c r="J59" i="107"/>
  <c r="I59" i="107"/>
  <c r="H59" i="107"/>
  <c r="H63" i="107" s="1"/>
  <c r="G59" i="107"/>
  <c r="G63" i="107" s="1"/>
  <c r="F59" i="107"/>
  <c r="E59" i="107"/>
  <c r="D59" i="107"/>
  <c r="D63" i="107" s="1"/>
  <c r="D74" i="107" s="1"/>
  <c r="C58" i="107"/>
  <c r="C57" i="107"/>
  <c r="C56" i="107"/>
  <c r="F52" i="107"/>
  <c r="F75" i="107" s="1"/>
  <c r="F77" i="107" s="1"/>
  <c r="P51" i="107"/>
  <c r="L51" i="107"/>
  <c r="H51" i="107"/>
  <c r="D51" i="107"/>
  <c r="C50" i="107"/>
  <c r="C49" i="107"/>
  <c r="C48" i="107"/>
  <c r="C47" i="107"/>
  <c r="C46" i="107"/>
  <c r="C45" i="107"/>
  <c r="C44" i="107"/>
  <c r="Q43" i="107"/>
  <c r="P43" i="107"/>
  <c r="O43" i="107"/>
  <c r="N43" i="107"/>
  <c r="M43" i="107"/>
  <c r="L43" i="107"/>
  <c r="K43" i="107"/>
  <c r="J43" i="107"/>
  <c r="C43" i="107" s="1"/>
  <c r="I43" i="107"/>
  <c r="H43" i="107"/>
  <c r="G43" i="107"/>
  <c r="F43" i="107"/>
  <c r="E43" i="107"/>
  <c r="D43" i="107"/>
  <c r="C42" i="107"/>
  <c r="C41" i="107"/>
  <c r="C40" i="107"/>
  <c r="C39" i="107"/>
  <c r="Q38" i="107"/>
  <c r="Q51" i="107" s="1"/>
  <c r="P38" i="107"/>
  <c r="O38" i="107"/>
  <c r="O51" i="107" s="1"/>
  <c r="N38" i="107"/>
  <c r="N51" i="107" s="1"/>
  <c r="M38" i="107"/>
  <c r="M51" i="107" s="1"/>
  <c r="L38" i="107"/>
  <c r="K38" i="107"/>
  <c r="K51" i="107" s="1"/>
  <c r="J38" i="107"/>
  <c r="J51" i="107" s="1"/>
  <c r="I38" i="107"/>
  <c r="I51" i="107" s="1"/>
  <c r="H38" i="107"/>
  <c r="G38" i="107"/>
  <c r="G51" i="107" s="1"/>
  <c r="F38" i="107"/>
  <c r="F51" i="107" s="1"/>
  <c r="E38" i="107"/>
  <c r="C38" i="107" s="1"/>
  <c r="D38" i="107"/>
  <c r="C37" i="107"/>
  <c r="C36" i="107"/>
  <c r="C35" i="107"/>
  <c r="C32" i="107"/>
  <c r="C31" i="107"/>
  <c r="Q30" i="107"/>
  <c r="P30" i="107"/>
  <c r="O30" i="107"/>
  <c r="N30" i="107"/>
  <c r="M30" i="107"/>
  <c r="L30" i="107"/>
  <c r="K30" i="107"/>
  <c r="J30" i="107"/>
  <c r="I30" i="107"/>
  <c r="H30" i="107"/>
  <c r="G30" i="107"/>
  <c r="F30" i="107"/>
  <c r="E30" i="107"/>
  <c r="D30" i="107"/>
  <c r="C29" i="107"/>
  <c r="C28" i="107"/>
  <c r="C27" i="107"/>
  <c r="Q26" i="107"/>
  <c r="P26" i="107"/>
  <c r="O26" i="107"/>
  <c r="N26" i="107"/>
  <c r="M26" i="107"/>
  <c r="L26" i="107"/>
  <c r="K26" i="107"/>
  <c r="J26" i="107"/>
  <c r="C26" i="107" s="1"/>
  <c r="I26" i="107"/>
  <c r="H26" i="107"/>
  <c r="G26" i="107"/>
  <c r="F26" i="107"/>
  <c r="E26" i="107"/>
  <c r="D26" i="107"/>
  <c r="C25" i="107"/>
  <c r="C24" i="107"/>
  <c r="C23" i="107"/>
  <c r="C22" i="107"/>
  <c r="C21" i="107"/>
  <c r="C20" i="107"/>
  <c r="Q19" i="107"/>
  <c r="P19" i="107"/>
  <c r="P33" i="107" s="1"/>
  <c r="P52" i="107" s="1"/>
  <c r="O19" i="107"/>
  <c r="O33" i="107" s="1"/>
  <c r="O52" i="107" s="1"/>
  <c r="N19" i="107"/>
  <c r="N33" i="107" s="1"/>
  <c r="N52" i="107" s="1"/>
  <c r="N75" i="107" s="1"/>
  <c r="N77" i="107" s="1"/>
  <c r="M19" i="107"/>
  <c r="M33" i="107" s="1"/>
  <c r="M52" i="107" s="1"/>
  <c r="L19" i="107"/>
  <c r="L33" i="107" s="1"/>
  <c r="L52" i="107" s="1"/>
  <c r="K19" i="107"/>
  <c r="J19" i="107"/>
  <c r="I19" i="107"/>
  <c r="H19" i="107"/>
  <c r="H33" i="107" s="1"/>
  <c r="H52" i="107" s="1"/>
  <c r="G19" i="107"/>
  <c r="C19" i="107" s="1"/>
  <c r="F19" i="107"/>
  <c r="F33" i="107" s="1"/>
  <c r="E19" i="107"/>
  <c r="E33" i="107" s="1"/>
  <c r="D19" i="107"/>
  <c r="D33" i="107" s="1"/>
  <c r="C18" i="107"/>
  <c r="C17" i="107"/>
  <c r="C16" i="107"/>
  <c r="O74" i="106"/>
  <c r="H74" i="106"/>
  <c r="G74" i="106"/>
  <c r="O73" i="106"/>
  <c r="N73" i="106"/>
  <c r="K73" i="106"/>
  <c r="J73" i="106"/>
  <c r="G73" i="106"/>
  <c r="F73" i="106"/>
  <c r="C72" i="106"/>
  <c r="C71" i="106"/>
  <c r="C70" i="106"/>
  <c r="Q69" i="106"/>
  <c r="Q73" i="106" s="1"/>
  <c r="P69" i="106"/>
  <c r="P73" i="106" s="1"/>
  <c r="O69" i="106"/>
  <c r="N69" i="106"/>
  <c r="M69" i="106"/>
  <c r="M73" i="106" s="1"/>
  <c r="L69" i="106"/>
  <c r="L73" i="106" s="1"/>
  <c r="K69" i="106"/>
  <c r="J69" i="106"/>
  <c r="I69" i="106"/>
  <c r="I73" i="106" s="1"/>
  <c r="H69" i="106"/>
  <c r="H73" i="106" s="1"/>
  <c r="G69" i="106"/>
  <c r="F69" i="106"/>
  <c r="E69" i="106"/>
  <c r="E73" i="106" s="1"/>
  <c r="D69" i="106"/>
  <c r="D73" i="106" s="1"/>
  <c r="C68" i="106"/>
  <c r="C67" i="106"/>
  <c r="C66" i="106"/>
  <c r="O63" i="106"/>
  <c r="N63" i="106"/>
  <c r="N74" i="106" s="1"/>
  <c r="K63" i="106"/>
  <c r="K74" i="106" s="1"/>
  <c r="J63" i="106"/>
  <c r="J74" i="106" s="1"/>
  <c r="G63" i="106"/>
  <c r="F63" i="106"/>
  <c r="C62" i="106"/>
  <c r="C61" i="106"/>
  <c r="C60" i="106"/>
  <c r="Q59" i="106"/>
  <c r="Q63" i="106" s="1"/>
  <c r="Q74" i="106" s="1"/>
  <c r="P59" i="106"/>
  <c r="P63" i="106" s="1"/>
  <c r="P74" i="106" s="1"/>
  <c r="O59" i="106"/>
  <c r="N59" i="106"/>
  <c r="M59" i="106"/>
  <c r="M63" i="106" s="1"/>
  <c r="L59" i="106"/>
  <c r="L63" i="106" s="1"/>
  <c r="K59" i="106"/>
  <c r="J59" i="106"/>
  <c r="I59" i="106"/>
  <c r="I63" i="106" s="1"/>
  <c r="I74" i="106" s="1"/>
  <c r="H59" i="106"/>
  <c r="H63" i="106" s="1"/>
  <c r="G59" i="106"/>
  <c r="F59" i="106"/>
  <c r="E59" i="106"/>
  <c r="E63" i="106" s="1"/>
  <c r="D59" i="106"/>
  <c r="C58" i="106"/>
  <c r="C57" i="106"/>
  <c r="C56" i="106"/>
  <c r="J52" i="106"/>
  <c r="Q51" i="106"/>
  <c r="M51" i="106"/>
  <c r="I51" i="106"/>
  <c r="F51" i="106"/>
  <c r="E51" i="106"/>
  <c r="C50" i="106"/>
  <c r="C49" i="106"/>
  <c r="C48" i="106"/>
  <c r="C47" i="106"/>
  <c r="C46" i="106"/>
  <c r="C45" i="106"/>
  <c r="C44" i="106"/>
  <c r="Q43" i="106"/>
  <c r="P43" i="106"/>
  <c r="O43" i="106"/>
  <c r="N43" i="106"/>
  <c r="M43" i="106"/>
  <c r="L43" i="106"/>
  <c r="K43" i="106"/>
  <c r="C43" i="106" s="1"/>
  <c r="J43" i="106"/>
  <c r="I43" i="106"/>
  <c r="H43" i="106"/>
  <c r="G43" i="106"/>
  <c r="F43" i="106"/>
  <c r="E43" i="106"/>
  <c r="D43" i="106"/>
  <c r="C42" i="106"/>
  <c r="C41" i="106"/>
  <c r="C40" i="106"/>
  <c r="C39" i="106"/>
  <c r="Q38" i="106"/>
  <c r="P38" i="106"/>
  <c r="P51" i="106" s="1"/>
  <c r="O38" i="106"/>
  <c r="O51" i="106" s="1"/>
  <c r="N38" i="106"/>
  <c r="N51" i="106" s="1"/>
  <c r="N52" i="106" s="1"/>
  <c r="N75" i="106" s="1"/>
  <c r="N77" i="106" s="1"/>
  <c r="M38" i="106"/>
  <c r="L38" i="106"/>
  <c r="L51" i="106" s="1"/>
  <c r="K38" i="106"/>
  <c r="J38" i="106"/>
  <c r="J51" i="106" s="1"/>
  <c r="I38" i="106"/>
  <c r="H38" i="106"/>
  <c r="H51" i="106" s="1"/>
  <c r="G38" i="106"/>
  <c r="G51" i="106" s="1"/>
  <c r="F38" i="106"/>
  <c r="C38" i="106" s="1"/>
  <c r="E38" i="106"/>
  <c r="D38" i="106"/>
  <c r="D51" i="106" s="1"/>
  <c r="C37" i="106"/>
  <c r="C36" i="106"/>
  <c r="C35" i="106"/>
  <c r="P33" i="106"/>
  <c r="P52" i="106" s="1"/>
  <c r="P75" i="106" s="1"/>
  <c r="P77" i="106" s="1"/>
  <c r="I33" i="106"/>
  <c r="I52" i="106" s="1"/>
  <c r="I75" i="106" s="1"/>
  <c r="I77" i="106" s="1"/>
  <c r="H33" i="106"/>
  <c r="H52" i="106" s="1"/>
  <c r="H75" i="106" s="1"/>
  <c r="H77" i="106" s="1"/>
  <c r="C32" i="106"/>
  <c r="C31" i="106"/>
  <c r="Q30" i="106"/>
  <c r="Q33" i="106" s="1"/>
  <c r="Q52" i="106" s="1"/>
  <c r="Q75" i="106" s="1"/>
  <c r="Q77" i="106" s="1"/>
  <c r="P30" i="106"/>
  <c r="O30" i="106"/>
  <c r="N30" i="106"/>
  <c r="M30" i="106"/>
  <c r="L30" i="106"/>
  <c r="K30" i="106"/>
  <c r="J30" i="106"/>
  <c r="I30" i="106"/>
  <c r="H30" i="106"/>
  <c r="G30" i="106"/>
  <c r="F30" i="106"/>
  <c r="E30" i="106"/>
  <c r="C30" i="106" s="1"/>
  <c r="D30" i="106"/>
  <c r="C29" i="106"/>
  <c r="C28" i="106"/>
  <c r="C27" i="106"/>
  <c r="Q26" i="106"/>
  <c r="P26" i="106"/>
  <c r="O26" i="106"/>
  <c r="N26" i="106"/>
  <c r="M26" i="106"/>
  <c r="L26" i="106"/>
  <c r="K26" i="106"/>
  <c r="J26" i="106"/>
  <c r="I26" i="106"/>
  <c r="H26" i="106"/>
  <c r="G26" i="106"/>
  <c r="F26" i="106"/>
  <c r="E26" i="106"/>
  <c r="D26" i="106"/>
  <c r="C26" i="106" s="1"/>
  <c r="C25" i="106"/>
  <c r="C24" i="106"/>
  <c r="C23" i="106"/>
  <c r="C22" i="106"/>
  <c r="C21" i="106"/>
  <c r="C20" i="106"/>
  <c r="Q19" i="106"/>
  <c r="P19" i="106"/>
  <c r="O19" i="106"/>
  <c r="N19" i="106"/>
  <c r="N33" i="106" s="1"/>
  <c r="M19" i="106"/>
  <c r="M33" i="106" s="1"/>
  <c r="M52" i="106" s="1"/>
  <c r="L19" i="106"/>
  <c r="L33" i="106" s="1"/>
  <c r="L52" i="106" s="1"/>
  <c r="K19" i="106"/>
  <c r="K33" i="106" s="1"/>
  <c r="J19" i="106"/>
  <c r="J33" i="106" s="1"/>
  <c r="I19" i="106"/>
  <c r="H19" i="106"/>
  <c r="G19" i="106"/>
  <c r="F19" i="106"/>
  <c r="F33" i="106" s="1"/>
  <c r="F52" i="106" s="1"/>
  <c r="E19" i="106"/>
  <c r="E33" i="106" s="1"/>
  <c r="E52" i="106" s="1"/>
  <c r="D19" i="106"/>
  <c r="C19" i="106" s="1"/>
  <c r="C18" i="106"/>
  <c r="C17" i="106"/>
  <c r="C16" i="106"/>
  <c r="P74" i="105"/>
  <c r="L74" i="105"/>
  <c r="P73" i="105"/>
  <c r="O73" i="105"/>
  <c r="L73" i="105"/>
  <c r="K73" i="105"/>
  <c r="H73" i="105"/>
  <c r="H74" i="105" s="1"/>
  <c r="G73" i="105"/>
  <c r="D73" i="105"/>
  <c r="C72" i="105"/>
  <c r="C71" i="105"/>
  <c r="C70" i="105"/>
  <c r="Q69" i="105"/>
  <c r="Q73" i="105" s="1"/>
  <c r="Q74" i="105" s="1"/>
  <c r="P69" i="105"/>
  <c r="O69" i="105"/>
  <c r="N69" i="105"/>
  <c r="N73" i="105" s="1"/>
  <c r="M69" i="105"/>
  <c r="M73" i="105" s="1"/>
  <c r="L69" i="105"/>
  <c r="K69" i="105"/>
  <c r="J69" i="105"/>
  <c r="J73" i="105" s="1"/>
  <c r="I69" i="105"/>
  <c r="I73" i="105" s="1"/>
  <c r="I74" i="105" s="1"/>
  <c r="H69" i="105"/>
  <c r="G69" i="105"/>
  <c r="F69" i="105"/>
  <c r="F73" i="105" s="1"/>
  <c r="E69" i="105"/>
  <c r="D69" i="105"/>
  <c r="C68" i="105"/>
  <c r="C67" i="105"/>
  <c r="C66" i="105"/>
  <c r="P63" i="105"/>
  <c r="O63" i="105"/>
  <c r="O74" i="105" s="1"/>
  <c r="L63" i="105"/>
  <c r="K63" i="105"/>
  <c r="H63" i="105"/>
  <c r="G63" i="105"/>
  <c r="D63" i="105"/>
  <c r="D74" i="105" s="1"/>
  <c r="C62" i="105"/>
  <c r="C61" i="105"/>
  <c r="C60" i="105"/>
  <c r="Q59" i="105"/>
  <c r="Q63" i="105" s="1"/>
  <c r="P59" i="105"/>
  <c r="O59" i="105"/>
  <c r="N59" i="105"/>
  <c r="N63" i="105" s="1"/>
  <c r="N74" i="105" s="1"/>
  <c r="M59" i="105"/>
  <c r="M63" i="105" s="1"/>
  <c r="M74" i="105" s="1"/>
  <c r="L59" i="105"/>
  <c r="K59" i="105"/>
  <c r="J59" i="105"/>
  <c r="J63" i="105" s="1"/>
  <c r="I59" i="105"/>
  <c r="I63" i="105" s="1"/>
  <c r="H59" i="105"/>
  <c r="G59" i="105"/>
  <c r="F59" i="105"/>
  <c r="F63" i="105" s="1"/>
  <c r="F74" i="105" s="1"/>
  <c r="E59" i="105"/>
  <c r="D59" i="105"/>
  <c r="C58" i="105"/>
  <c r="C57" i="105"/>
  <c r="C56" i="105"/>
  <c r="N51" i="105"/>
  <c r="J51" i="105"/>
  <c r="F51" i="105"/>
  <c r="C50" i="105"/>
  <c r="C49" i="105"/>
  <c r="C48" i="105"/>
  <c r="C47" i="105"/>
  <c r="C46" i="105"/>
  <c r="C45" i="105"/>
  <c r="C44" i="105"/>
  <c r="Q43" i="105"/>
  <c r="P43" i="105"/>
  <c r="O43" i="105"/>
  <c r="N43" i="105"/>
  <c r="M43" i="105"/>
  <c r="L43" i="105"/>
  <c r="K43" i="105"/>
  <c r="J43" i="105"/>
  <c r="I43" i="105"/>
  <c r="H43" i="105"/>
  <c r="G43" i="105"/>
  <c r="F43" i="105"/>
  <c r="E43" i="105"/>
  <c r="D43" i="105"/>
  <c r="C42" i="105"/>
  <c r="C41" i="105"/>
  <c r="C40" i="105"/>
  <c r="C39" i="105"/>
  <c r="Q38" i="105"/>
  <c r="Q51" i="105" s="1"/>
  <c r="P38" i="105"/>
  <c r="O38" i="105"/>
  <c r="O51" i="105" s="1"/>
  <c r="N38" i="105"/>
  <c r="M38" i="105"/>
  <c r="L38" i="105"/>
  <c r="K38" i="105"/>
  <c r="K51" i="105" s="1"/>
  <c r="J38" i="105"/>
  <c r="I38" i="105"/>
  <c r="I51" i="105" s="1"/>
  <c r="H38" i="105"/>
  <c r="G38" i="105"/>
  <c r="G51" i="105" s="1"/>
  <c r="G52" i="105" s="1"/>
  <c r="F38" i="105"/>
  <c r="E38" i="105"/>
  <c r="D38" i="105"/>
  <c r="C38" i="105"/>
  <c r="C37" i="105"/>
  <c r="C36" i="105"/>
  <c r="C35" i="105"/>
  <c r="C32" i="105"/>
  <c r="C31" i="105"/>
  <c r="Q30" i="105"/>
  <c r="P30" i="105"/>
  <c r="O30" i="105"/>
  <c r="N30" i="105"/>
  <c r="M30" i="105"/>
  <c r="L30" i="105"/>
  <c r="K30" i="105"/>
  <c r="J30" i="105"/>
  <c r="C30" i="105" s="1"/>
  <c r="I30" i="105"/>
  <c r="H30" i="105"/>
  <c r="G30" i="105"/>
  <c r="F30" i="105"/>
  <c r="E30" i="105"/>
  <c r="D30" i="105"/>
  <c r="C29" i="105"/>
  <c r="C28" i="105"/>
  <c r="C27" i="105"/>
  <c r="Q26" i="105"/>
  <c r="P26" i="105"/>
  <c r="O26" i="105"/>
  <c r="N26" i="105"/>
  <c r="M26" i="105"/>
  <c r="L26" i="105"/>
  <c r="K26" i="105"/>
  <c r="J26" i="105"/>
  <c r="I26" i="105"/>
  <c r="H26" i="105"/>
  <c r="G26" i="105"/>
  <c r="F26" i="105"/>
  <c r="E26" i="105"/>
  <c r="E33" i="105" s="1"/>
  <c r="D26" i="105"/>
  <c r="C26" i="105" s="1"/>
  <c r="C25" i="105"/>
  <c r="C24" i="105"/>
  <c r="C23" i="105"/>
  <c r="C22" i="105"/>
  <c r="C21" i="105"/>
  <c r="C20" i="105"/>
  <c r="Q19" i="105"/>
  <c r="Q33" i="105" s="1"/>
  <c r="Q52" i="105" s="1"/>
  <c r="Q75" i="105" s="1"/>
  <c r="Q77" i="105" s="1"/>
  <c r="P19" i="105"/>
  <c r="P33" i="105" s="1"/>
  <c r="O19" i="105"/>
  <c r="O33" i="105" s="1"/>
  <c r="N19" i="105"/>
  <c r="N33" i="105" s="1"/>
  <c r="N52" i="105" s="1"/>
  <c r="M19" i="105"/>
  <c r="M33" i="105" s="1"/>
  <c r="L19" i="105"/>
  <c r="K19" i="105"/>
  <c r="J19" i="105"/>
  <c r="J33" i="105" s="1"/>
  <c r="J52" i="105" s="1"/>
  <c r="I19" i="105"/>
  <c r="I33" i="105" s="1"/>
  <c r="I52" i="105" s="1"/>
  <c r="I75" i="105" s="1"/>
  <c r="I77" i="105" s="1"/>
  <c r="H19" i="105"/>
  <c r="H33" i="105" s="1"/>
  <c r="G19" i="105"/>
  <c r="G33" i="105" s="1"/>
  <c r="F19" i="105"/>
  <c r="F33" i="105" s="1"/>
  <c r="E19" i="105"/>
  <c r="D19" i="105"/>
  <c r="C18" i="105"/>
  <c r="C17" i="105"/>
  <c r="C16" i="105"/>
  <c r="I74" i="104"/>
  <c r="E74" i="104"/>
  <c r="Q73" i="104"/>
  <c r="Q74" i="104" s="1"/>
  <c r="P73" i="104"/>
  <c r="M73" i="104"/>
  <c r="L73" i="104"/>
  <c r="I73" i="104"/>
  <c r="H73" i="104"/>
  <c r="E73" i="104"/>
  <c r="D73" i="104"/>
  <c r="C72" i="104"/>
  <c r="C71" i="104"/>
  <c r="C70" i="104"/>
  <c r="Q69" i="104"/>
  <c r="P69" i="104"/>
  <c r="O69" i="104"/>
  <c r="O73" i="104" s="1"/>
  <c r="N69" i="104"/>
  <c r="N73" i="104" s="1"/>
  <c r="M69" i="104"/>
  <c r="L69" i="104"/>
  <c r="K69" i="104"/>
  <c r="K73" i="104" s="1"/>
  <c r="J69" i="104"/>
  <c r="J73" i="104" s="1"/>
  <c r="I69" i="104"/>
  <c r="H69" i="104"/>
  <c r="G69" i="104"/>
  <c r="G73" i="104" s="1"/>
  <c r="F69" i="104"/>
  <c r="F73" i="104" s="1"/>
  <c r="E69" i="104"/>
  <c r="D69" i="104"/>
  <c r="C69" i="104"/>
  <c r="C68" i="104"/>
  <c r="C67" i="104"/>
  <c r="C66" i="104"/>
  <c r="Q63" i="104"/>
  <c r="P63" i="104"/>
  <c r="P74" i="104" s="1"/>
  <c r="M63" i="104"/>
  <c r="M74" i="104" s="1"/>
  <c r="L63" i="104"/>
  <c r="L74" i="104" s="1"/>
  <c r="I63" i="104"/>
  <c r="H63" i="104"/>
  <c r="H74" i="104" s="1"/>
  <c r="E63" i="104"/>
  <c r="D63" i="104"/>
  <c r="C62" i="104"/>
  <c r="C61" i="104"/>
  <c r="C60" i="104"/>
  <c r="Q59" i="104"/>
  <c r="P59" i="104"/>
  <c r="O59" i="104"/>
  <c r="O63" i="104" s="1"/>
  <c r="O74" i="104" s="1"/>
  <c r="N59" i="104"/>
  <c r="N63" i="104" s="1"/>
  <c r="M59" i="104"/>
  <c r="L59" i="104"/>
  <c r="K59" i="104"/>
  <c r="K63" i="104" s="1"/>
  <c r="K74" i="104" s="1"/>
  <c r="J59" i="104"/>
  <c r="J63" i="104" s="1"/>
  <c r="J74" i="104" s="1"/>
  <c r="I59" i="104"/>
  <c r="H59" i="104"/>
  <c r="G59" i="104"/>
  <c r="G63" i="104" s="1"/>
  <c r="G74" i="104" s="1"/>
  <c r="F59" i="104"/>
  <c r="E59" i="104"/>
  <c r="D59" i="104"/>
  <c r="C58" i="104"/>
  <c r="C57" i="104"/>
  <c r="C56" i="104"/>
  <c r="O51" i="104"/>
  <c r="K51" i="104"/>
  <c r="G51" i="104"/>
  <c r="C50" i="104"/>
  <c r="C49" i="104"/>
  <c r="C48" i="104"/>
  <c r="C47" i="104"/>
  <c r="C46" i="104"/>
  <c r="C45" i="104"/>
  <c r="C44" i="104"/>
  <c r="Q43" i="104"/>
  <c r="P43" i="104"/>
  <c r="O43" i="104"/>
  <c r="N43" i="104"/>
  <c r="M43" i="104"/>
  <c r="L43" i="104"/>
  <c r="K43" i="104"/>
  <c r="J43" i="104"/>
  <c r="I43" i="104"/>
  <c r="H43" i="104"/>
  <c r="G43" i="104"/>
  <c r="F43" i="104"/>
  <c r="E43" i="104"/>
  <c r="C43" i="104" s="1"/>
  <c r="D43" i="104"/>
  <c r="C42" i="104"/>
  <c r="C41" i="104"/>
  <c r="C40" i="104"/>
  <c r="C39" i="104"/>
  <c r="Q38" i="104"/>
  <c r="Q51" i="104" s="1"/>
  <c r="P38" i="104"/>
  <c r="P51" i="104" s="1"/>
  <c r="O38" i="104"/>
  <c r="N38" i="104"/>
  <c r="M38" i="104"/>
  <c r="L38" i="104"/>
  <c r="L51" i="104" s="1"/>
  <c r="K38" i="104"/>
  <c r="J38" i="104"/>
  <c r="J51" i="104" s="1"/>
  <c r="I38" i="104"/>
  <c r="I51" i="104" s="1"/>
  <c r="H38" i="104"/>
  <c r="H51" i="104" s="1"/>
  <c r="G38" i="104"/>
  <c r="F38" i="104"/>
  <c r="E38" i="104"/>
  <c r="D38" i="104"/>
  <c r="C37" i="104"/>
  <c r="C36" i="104"/>
  <c r="C35" i="104"/>
  <c r="N33" i="104"/>
  <c r="C32" i="104"/>
  <c r="C31" i="104"/>
  <c r="Q30" i="104"/>
  <c r="P30" i="104"/>
  <c r="O30" i="104"/>
  <c r="N30" i="104"/>
  <c r="M30" i="104"/>
  <c r="L30" i="104"/>
  <c r="K30" i="104"/>
  <c r="K33" i="104" s="1"/>
  <c r="K52" i="104" s="1"/>
  <c r="K75" i="104" s="1"/>
  <c r="K77" i="104" s="1"/>
  <c r="J30" i="104"/>
  <c r="I30" i="104"/>
  <c r="H30" i="104"/>
  <c r="G30" i="104"/>
  <c r="F30" i="104"/>
  <c r="E30" i="104"/>
  <c r="D30" i="104"/>
  <c r="C30" i="104"/>
  <c r="C29" i="104"/>
  <c r="C28" i="104"/>
  <c r="C27" i="104"/>
  <c r="Q26" i="104"/>
  <c r="P26" i="104"/>
  <c r="O26" i="104"/>
  <c r="N26" i="104"/>
  <c r="M26" i="104"/>
  <c r="L26" i="104"/>
  <c r="K26" i="104"/>
  <c r="J26" i="104"/>
  <c r="J33" i="104" s="1"/>
  <c r="J52" i="104" s="1"/>
  <c r="J75" i="104" s="1"/>
  <c r="J77" i="104" s="1"/>
  <c r="I26" i="104"/>
  <c r="H26" i="104"/>
  <c r="G26" i="104"/>
  <c r="F26" i="104"/>
  <c r="E26" i="104"/>
  <c r="C26" i="104" s="1"/>
  <c r="D26" i="104"/>
  <c r="C25" i="104"/>
  <c r="C24" i="104"/>
  <c r="C23" i="104"/>
  <c r="C22" i="104"/>
  <c r="C21" i="104"/>
  <c r="C20" i="104"/>
  <c r="Q19" i="104"/>
  <c r="Q33" i="104" s="1"/>
  <c r="Q52" i="104" s="1"/>
  <c r="P19" i="104"/>
  <c r="P33" i="104" s="1"/>
  <c r="O19" i="104"/>
  <c r="O33" i="104" s="1"/>
  <c r="O52" i="104" s="1"/>
  <c r="O75" i="104" s="1"/>
  <c r="O77" i="104" s="1"/>
  <c r="N19" i="104"/>
  <c r="M19" i="104"/>
  <c r="L19" i="104"/>
  <c r="L33" i="104" s="1"/>
  <c r="L52" i="104" s="1"/>
  <c r="L75" i="104" s="1"/>
  <c r="L77" i="104" s="1"/>
  <c r="K19" i="104"/>
  <c r="J19" i="104"/>
  <c r="I19" i="104"/>
  <c r="I33" i="104" s="1"/>
  <c r="I52" i="104" s="1"/>
  <c r="I75" i="104" s="1"/>
  <c r="I77" i="104" s="1"/>
  <c r="H19" i="104"/>
  <c r="H33" i="104" s="1"/>
  <c r="G19" i="104"/>
  <c r="G33" i="104" s="1"/>
  <c r="G52" i="104" s="1"/>
  <c r="G75" i="104" s="1"/>
  <c r="G77" i="104" s="1"/>
  <c r="F19" i="104"/>
  <c r="F33" i="104" s="1"/>
  <c r="E19" i="104"/>
  <c r="D19" i="104"/>
  <c r="D33" i="104" s="1"/>
  <c r="C18" i="104"/>
  <c r="C17" i="104"/>
  <c r="C16" i="104"/>
  <c r="O74" i="103"/>
  <c r="Q73" i="103"/>
  <c r="N73" i="103"/>
  <c r="N74" i="103" s="1"/>
  <c r="M73" i="103"/>
  <c r="J73" i="103"/>
  <c r="I73" i="103"/>
  <c r="F73" i="103"/>
  <c r="E73" i="103"/>
  <c r="C72" i="103"/>
  <c r="C71" i="103"/>
  <c r="C70" i="103"/>
  <c r="Q69" i="103"/>
  <c r="P69" i="103"/>
  <c r="P73" i="103" s="1"/>
  <c r="O69" i="103"/>
  <c r="O73" i="103" s="1"/>
  <c r="N69" i="103"/>
  <c r="M69" i="103"/>
  <c r="L69" i="103"/>
  <c r="L73" i="103" s="1"/>
  <c r="K69" i="103"/>
  <c r="K73" i="103" s="1"/>
  <c r="J69" i="103"/>
  <c r="I69" i="103"/>
  <c r="H69" i="103"/>
  <c r="H73" i="103" s="1"/>
  <c r="G69" i="103"/>
  <c r="G73" i="103" s="1"/>
  <c r="F69" i="103"/>
  <c r="E69" i="103"/>
  <c r="D69" i="103"/>
  <c r="D73" i="103" s="1"/>
  <c r="C69" i="103"/>
  <c r="C68" i="103"/>
  <c r="C67" i="103"/>
  <c r="C66" i="103"/>
  <c r="Q63" i="103"/>
  <c r="N63" i="103"/>
  <c r="M63" i="103"/>
  <c r="J63" i="103"/>
  <c r="J74" i="103" s="1"/>
  <c r="I63" i="103"/>
  <c r="I74" i="103" s="1"/>
  <c r="F63" i="103"/>
  <c r="F74" i="103" s="1"/>
  <c r="E63" i="103"/>
  <c r="E74" i="103" s="1"/>
  <c r="C62" i="103"/>
  <c r="C61" i="103"/>
  <c r="C60" i="103"/>
  <c r="Q59" i="103"/>
  <c r="P59" i="103"/>
  <c r="P63" i="103" s="1"/>
  <c r="P74" i="103" s="1"/>
  <c r="O59" i="103"/>
  <c r="O63" i="103" s="1"/>
  <c r="N59" i="103"/>
  <c r="M59" i="103"/>
  <c r="L59" i="103"/>
  <c r="L63" i="103" s="1"/>
  <c r="K59" i="103"/>
  <c r="K63" i="103" s="1"/>
  <c r="K74" i="103" s="1"/>
  <c r="J59" i="103"/>
  <c r="I59" i="103"/>
  <c r="H59" i="103"/>
  <c r="H63" i="103" s="1"/>
  <c r="H74" i="103" s="1"/>
  <c r="G59" i="103"/>
  <c r="G63" i="103" s="1"/>
  <c r="G74" i="103" s="1"/>
  <c r="F59" i="103"/>
  <c r="E59" i="103"/>
  <c r="D59" i="103"/>
  <c r="D63" i="103" s="1"/>
  <c r="C58" i="103"/>
  <c r="C57" i="103"/>
  <c r="C56" i="103"/>
  <c r="P51" i="103"/>
  <c r="M51" i="103"/>
  <c r="L51" i="103"/>
  <c r="C50" i="103"/>
  <c r="C49" i="103"/>
  <c r="C48" i="103"/>
  <c r="C47" i="103"/>
  <c r="C46" i="103"/>
  <c r="C45" i="103"/>
  <c r="C44" i="103"/>
  <c r="Q43" i="103"/>
  <c r="P43" i="103"/>
  <c r="O43" i="103"/>
  <c r="N43" i="103"/>
  <c r="M43" i="103"/>
  <c r="L43" i="103"/>
  <c r="K43" i="103"/>
  <c r="J43" i="103"/>
  <c r="I43" i="103"/>
  <c r="H43" i="103"/>
  <c r="H51" i="103" s="1"/>
  <c r="G43" i="103"/>
  <c r="F43" i="103"/>
  <c r="C43" i="103" s="1"/>
  <c r="E43" i="103"/>
  <c r="D43" i="103"/>
  <c r="D51" i="103" s="1"/>
  <c r="C42" i="103"/>
  <c r="C41" i="103"/>
  <c r="C40" i="103"/>
  <c r="C39" i="103"/>
  <c r="Q38" i="103"/>
  <c r="Q51" i="103" s="1"/>
  <c r="P38" i="103"/>
  <c r="O38" i="103"/>
  <c r="N38" i="103"/>
  <c r="M38" i="103"/>
  <c r="L38" i="103"/>
  <c r="K38" i="103"/>
  <c r="K51" i="103" s="1"/>
  <c r="J38" i="103"/>
  <c r="J51" i="103" s="1"/>
  <c r="I38" i="103"/>
  <c r="I51" i="103" s="1"/>
  <c r="H38" i="103"/>
  <c r="G38" i="103"/>
  <c r="F38" i="103"/>
  <c r="E38" i="103"/>
  <c r="E51" i="103" s="1"/>
  <c r="D38" i="103"/>
  <c r="C37" i="103"/>
  <c r="C36" i="103"/>
  <c r="C35" i="103"/>
  <c r="I33" i="103"/>
  <c r="I52" i="103" s="1"/>
  <c r="I75" i="103" s="1"/>
  <c r="I77" i="103" s="1"/>
  <c r="E33" i="103"/>
  <c r="E52" i="103" s="1"/>
  <c r="E75" i="103" s="1"/>
  <c r="E77" i="103" s="1"/>
  <c r="C32" i="103"/>
  <c r="C31" i="103"/>
  <c r="Q30" i="103"/>
  <c r="P30" i="103"/>
  <c r="O30" i="103"/>
  <c r="N30" i="103"/>
  <c r="M30" i="103"/>
  <c r="L30" i="103"/>
  <c r="K30" i="103"/>
  <c r="J30" i="103"/>
  <c r="I30" i="103"/>
  <c r="H30" i="103"/>
  <c r="G30" i="103"/>
  <c r="F30" i="103"/>
  <c r="E30" i="103"/>
  <c r="D30" i="103"/>
  <c r="C29" i="103"/>
  <c r="C28" i="103"/>
  <c r="C27" i="103"/>
  <c r="Q26" i="103"/>
  <c r="P26" i="103"/>
  <c r="O26" i="103"/>
  <c r="N26" i="103"/>
  <c r="M26" i="103"/>
  <c r="L26" i="103"/>
  <c r="L33" i="103" s="1"/>
  <c r="L52" i="103" s="1"/>
  <c r="K26" i="103"/>
  <c r="K33" i="103" s="1"/>
  <c r="K52" i="103" s="1"/>
  <c r="J26" i="103"/>
  <c r="C26" i="103" s="1"/>
  <c r="I26" i="103"/>
  <c r="H26" i="103"/>
  <c r="G26" i="103"/>
  <c r="F26" i="103"/>
  <c r="E26" i="103"/>
  <c r="D26" i="103"/>
  <c r="C25" i="103"/>
  <c r="C24" i="103"/>
  <c r="C23" i="103"/>
  <c r="C22" i="103"/>
  <c r="C21" i="103"/>
  <c r="C20" i="103"/>
  <c r="Q19" i="103"/>
  <c r="Q33" i="103" s="1"/>
  <c r="Q52" i="103" s="1"/>
  <c r="P19" i="103"/>
  <c r="P33" i="103" s="1"/>
  <c r="P52" i="103" s="1"/>
  <c r="P75" i="103" s="1"/>
  <c r="P77" i="103" s="1"/>
  <c r="O19" i="103"/>
  <c r="O33" i="103" s="1"/>
  <c r="N19" i="103"/>
  <c r="N33" i="103" s="1"/>
  <c r="M19" i="103"/>
  <c r="M33" i="103" s="1"/>
  <c r="M52" i="103" s="1"/>
  <c r="L19" i="103"/>
  <c r="K19" i="103"/>
  <c r="J19" i="103"/>
  <c r="I19" i="103"/>
  <c r="H19" i="103"/>
  <c r="H33" i="103" s="1"/>
  <c r="H52" i="103" s="1"/>
  <c r="H75" i="103" s="1"/>
  <c r="H77" i="103" s="1"/>
  <c r="G19" i="103"/>
  <c r="G33" i="103" s="1"/>
  <c r="F19" i="103"/>
  <c r="F33" i="103" s="1"/>
  <c r="E19" i="103"/>
  <c r="D19" i="103"/>
  <c r="D33" i="103" s="1"/>
  <c r="C18" i="103"/>
  <c r="C17" i="103"/>
  <c r="C16" i="103"/>
  <c r="E74" i="102"/>
  <c r="D74" i="102"/>
  <c r="O73" i="102"/>
  <c r="K73" i="102"/>
  <c r="H73" i="102"/>
  <c r="G73" i="102"/>
  <c r="D73" i="102"/>
  <c r="C72" i="102"/>
  <c r="C71" i="102"/>
  <c r="C70" i="102"/>
  <c r="Q69" i="102"/>
  <c r="Q73" i="102" s="1"/>
  <c r="P69" i="102"/>
  <c r="P73" i="102" s="1"/>
  <c r="O69" i="102"/>
  <c r="N69" i="102"/>
  <c r="N73" i="102" s="1"/>
  <c r="M69" i="102"/>
  <c r="M73" i="102" s="1"/>
  <c r="L69" i="102"/>
  <c r="L73" i="102" s="1"/>
  <c r="K69" i="102"/>
  <c r="J69" i="102"/>
  <c r="J73" i="102" s="1"/>
  <c r="I69" i="102"/>
  <c r="I73" i="102" s="1"/>
  <c r="H69" i="102"/>
  <c r="G69" i="102"/>
  <c r="F69" i="102"/>
  <c r="F73" i="102" s="1"/>
  <c r="E69" i="102"/>
  <c r="E73" i="102" s="1"/>
  <c r="D69" i="102"/>
  <c r="C68" i="102"/>
  <c r="C67" i="102"/>
  <c r="C66" i="102"/>
  <c r="N63" i="102"/>
  <c r="G63" i="102"/>
  <c r="G74" i="102" s="1"/>
  <c r="F63" i="102"/>
  <c r="D63" i="102"/>
  <c r="C62" i="102"/>
  <c r="C61" i="102"/>
  <c r="C60" i="102"/>
  <c r="Q59" i="102"/>
  <c r="Q63" i="102" s="1"/>
  <c r="Q74" i="102" s="1"/>
  <c r="P59" i="102"/>
  <c r="P63" i="102" s="1"/>
  <c r="P74" i="102" s="1"/>
  <c r="O59" i="102"/>
  <c r="O63" i="102" s="1"/>
  <c r="O74" i="102" s="1"/>
  <c r="N59" i="102"/>
  <c r="M59" i="102"/>
  <c r="M63" i="102" s="1"/>
  <c r="M74" i="102" s="1"/>
  <c r="L59" i="102"/>
  <c r="L63" i="102" s="1"/>
  <c r="L74" i="102" s="1"/>
  <c r="K59" i="102"/>
  <c r="K63" i="102" s="1"/>
  <c r="K74" i="102" s="1"/>
  <c r="J59" i="102"/>
  <c r="J63" i="102" s="1"/>
  <c r="J74" i="102" s="1"/>
  <c r="I59" i="102"/>
  <c r="I63" i="102" s="1"/>
  <c r="I74" i="102" s="1"/>
  <c r="H59" i="102"/>
  <c r="H63" i="102" s="1"/>
  <c r="H74" i="102" s="1"/>
  <c r="G59" i="102"/>
  <c r="F59" i="102"/>
  <c r="E59" i="102"/>
  <c r="E63" i="102" s="1"/>
  <c r="D59" i="102"/>
  <c r="C58" i="102"/>
  <c r="C57" i="102"/>
  <c r="C56" i="102"/>
  <c r="Q51" i="102"/>
  <c r="I51" i="102"/>
  <c r="C50" i="102"/>
  <c r="C49" i="102"/>
  <c r="C48" i="102"/>
  <c r="C47" i="102"/>
  <c r="C46" i="102"/>
  <c r="C45" i="102"/>
  <c r="C44" i="102"/>
  <c r="Q43" i="102"/>
  <c r="P43" i="102"/>
  <c r="P51" i="102" s="1"/>
  <c r="O43" i="102"/>
  <c r="N43" i="102"/>
  <c r="N51" i="102" s="1"/>
  <c r="M43" i="102"/>
  <c r="L43" i="102"/>
  <c r="K43" i="102"/>
  <c r="J43" i="102"/>
  <c r="I43" i="102"/>
  <c r="H43" i="102"/>
  <c r="H51" i="102" s="1"/>
  <c r="G43" i="102"/>
  <c r="F43" i="102"/>
  <c r="F51" i="102" s="1"/>
  <c r="E43" i="102"/>
  <c r="D43" i="102"/>
  <c r="C43" i="102" s="1"/>
  <c r="C42" i="102"/>
  <c r="C41" i="102"/>
  <c r="C40" i="102"/>
  <c r="C39" i="102"/>
  <c r="Q38" i="102"/>
  <c r="P38" i="102"/>
  <c r="O38" i="102"/>
  <c r="O51" i="102" s="1"/>
  <c r="N38" i="102"/>
  <c r="M38" i="102"/>
  <c r="M51" i="102" s="1"/>
  <c r="L38" i="102"/>
  <c r="L51" i="102" s="1"/>
  <c r="K38" i="102"/>
  <c r="K51" i="102" s="1"/>
  <c r="J38" i="102"/>
  <c r="C38" i="102" s="1"/>
  <c r="I38" i="102"/>
  <c r="H38" i="102"/>
  <c r="G38" i="102"/>
  <c r="G51" i="102" s="1"/>
  <c r="F38" i="102"/>
  <c r="E38" i="102"/>
  <c r="E51" i="102" s="1"/>
  <c r="D38" i="102"/>
  <c r="D51" i="102" s="1"/>
  <c r="C37" i="102"/>
  <c r="C36" i="102"/>
  <c r="C35" i="102"/>
  <c r="C32" i="102"/>
  <c r="C31" i="102"/>
  <c r="Q30" i="102"/>
  <c r="P30" i="102"/>
  <c r="O30" i="102"/>
  <c r="N30" i="102"/>
  <c r="M30" i="102"/>
  <c r="L30" i="102"/>
  <c r="K30" i="102"/>
  <c r="J30" i="102"/>
  <c r="I30" i="102"/>
  <c r="H30" i="102"/>
  <c r="G30" i="102"/>
  <c r="F30" i="102"/>
  <c r="E30" i="102"/>
  <c r="D30" i="102"/>
  <c r="C30" i="102" s="1"/>
  <c r="C29" i="102"/>
  <c r="C28" i="102"/>
  <c r="C27" i="102"/>
  <c r="Q26" i="102"/>
  <c r="P26" i="102"/>
  <c r="O26" i="102"/>
  <c r="N26" i="102"/>
  <c r="M26" i="102"/>
  <c r="L26" i="102"/>
  <c r="K26" i="102"/>
  <c r="J26" i="102"/>
  <c r="I26" i="102"/>
  <c r="H26" i="102"/>
  <c r="G26" i="102"/>
  <c r="F26" i="102"/>
  <c r="E26" i="102"/>
  <c r="D26" i="102"/>
  <c r="C26" i="102" s="1"/>
  <c r="C25" i="102"/>
  <c r="C24" i="102"/>
  <c r="C23" i="102"/>
  <c r="C22" i="102"/>
  <c r="C21" i="102"/>
  <c r="C20" i="102"/>
  <c r="Q19" i="102"/>
  <c r="Q33" i="102" s="1"/>
  <c r="Q52" i="102" s="1"/>
  <c r="Q75" i="102" s="1"/>
  <c r="Q77" i="102" s="1"/>
  <c r="P19" i="102"/>
  <c r="P33" i="102" s="1"/>
  <c r="P52" i="102" s="1"/>
  <c r="P75" i="102" s="1"/>
  <c r="P77" i="102" s="1"/>
  <c r="O19" i="102"/>
  <c r="O33" i="102" s="1"/>
  <c r="O52" i="102" s="1"/>
  <c r="O75" i="102" s="1"/>
  <c r="O77" i="102" s="1"/>
  <c r="N19" i="102"/>
  <c r="N33" i="102" s="1"/>
  <c r="M19" i="102"/>
  <c r="M33" i="102" s="1"/>
  <c r="M52" i="102" s="1"/>
  <c r="L19" i="102"/>
  <c r="L33" i="102" s="1"/>
  <c r="L52" i="102" s="1"/>
  <c r="K19" i="102"/>
  <c r="K33" i="102" s="1"/>
  <c r="K52" i="102" s="1"/>
  <c r="J19" i="102"/>
  <c r="J33" i="102" s="1"/>
  <c r="I19" i="102"/>
  <c r="I33" i="102" s="1"/>
  <c r="I52" i="102" s="1"/>
  <c r="I75" i="102" s="1"/>
  <c r="I77" i="102" s="1"/>
  <c r="H19" i="102"/>
  <c r="H33" i="102" s="1"/>
  <c r="H52" i="102" s="1"/>
  <c r="H75" i="102" s="1"/>
  <c r="H77" i="102" s="1"/>
  <c r="G19" i="102"/>
  <c r="G33" i="102" s="1"/>
  <c r="G52" i="102" s="1"/>
  <c r="G75" i="102" s="1"/>
  <c r="G77" i="102" s="1"/>
  <c r="F19" i="102"/>
  <c r="F33" i="102" s="1"/>
  <c r="E19" i="102"/>
  <c r="E33" i="102" s="1"/>
  <c r="E52" i="102" s="1"/>
  <c r="E75" i="102" s="1"/>
  <c r="E77" i="102" s="1"/>
  <c r="D19" i="102"/>
  <c r="D33" i="102" s="1"/>
  <c r="D52" i="102" s="1"/>
  <c r="D75" i="102" s="1"/>
  <c r="D77" i="102" s="1"/>
  <c r="C18" i="102"/>
  <c r="C17" i="102"/>
  <c r="C16" i="102"/>
  <c r="L74" i="101"/>
  <c r="D74" i="101"/>
  <c r="Q73" i="101"/>
  <c r="P73" i="101"/>
  <c r="L73" i="101"/>
  <c r="K73" i="101"/>
  <c r="I73" i="101"/>
  <c r="H73" i="101"/>
  <c r="D73" i="101"/>
  <c r="C72" i="101"/>
  <c r="C71" i="101"/>
  <c r="C70" i="101"/>
  <c r="Q69" i="101"/>
  <c r="P69" i="101"/>
  <c r="O69" i="101"/>
  <c r="O73" i="101" s="1"/>
  <c r="N69" i="101"/>
  <c r="N73" i="101" s="1"/>
  <c r="M69" i="101"/>
  <c r="M73" i="101" s="1"/>
  <c r="M74" i="101" s="1"/>
  <c r="L69" i="101"/>
  <c r="K69" i="101"/>
  <c r="J69" i="101"/>
  <c r="J73" i="101" s="1"/>
  <c r="I69" i="101"/>
  <c r="H69" i="101"/>
  <c r="G69" i="101"/>
  <c r="G73" i="101" s="1"/>
  <c r="F69" i="101"/>
  <c r="F73" i="101" s="1"/>
  <c r="E69" i="101"/>
  <c r="E73" i="101" s="1"/>
  <c r="E74" i="101" s="1"/>
  <c r="D69" i="101"/>
  <c r="C69" i="101" s="1"/>
  <c r="C73" i="101" s="1"/>
  <c r="C68" i="101"/>
  <c r="C67" i="101"/>
  <c r="C66" i="101"/>
  <c r="P63" i="101"/>
  <c r="P74" i="101" s="1"/>
  <c r="O63" i="101"/>
  <c r="O74" i="101" s="1"/>
  <c r="M63" i="101"/>
  <c r="L63" i="101"/>
  <c r="H63" i="101"/>
  <c r="H74" i="101" s="1"/>
  <c r="G63" i="101"/>
  <c r="E63" i="101"/>
  <c r="D63" i="101"/>
  <c r="C62" i="101"/>
  <c r="C61" i="101"/>
  <c r="C60" i="101"/>
  <c r="Q59" i="101"/>
  <c r="Q63" i="101" s="1"/>
  <c r="Q74" i="101" s="1"/>
  <c r="P59" i="101"/>
  <c r="O59" i="101"/>
  <c r="N59" i="101"/>
  <c r="N63" i="101" s="1"/>
  <c r="M59" i="101"/>
  <c r="L59" i="101"/>
  <c r="K59" i="101"/>
  <c r="K63" i="101" s="1"/>
  <c r="K74" i="101" s="1"/>
  <c r="J59" i="101"/>
  <c r="J63" i="101" s="1"/>
  <c r="J74" i="101" s="1"/>
  <c r="I59" i="101"/>
  <c r="I63" i="101" s="1"/>
  <c r="I74" i="101" s="1"/>
  <c r="H59" i="101"/>
  <c r="G59" i="101"/>
  <c r="F59" i="101"/>
  <c r="F63" i="101" s="1"/>
  <c r="E59" i="101"/>
  <c r="D59" i="101"/>
  <c r="C58" i="101"/>
  <c r="C57" i="101"/>
  <c r="C56" i="101"/>
  <c r="O51" i="101"/>
  <c r="J51" i="101"/>
  <c r="G51" i="101"/>
  <c r="C50" i="101"/>
  <c r="C49" i="101"/>
  <c r="C48" i="101"/>
  <c r="C47" i="101"/>
  <c r="C46" i="101"/>
  <c r="C45" i="101"/>
  <c r="C44" i="101"/>
  <c r="Q43" i="101"/>
  <c r="Q51" i="101" s="1"/>
  <c r="P43" i="101"/>
  <c r="O43" i="101"/>
  <c r="N43" i="101"/>
  <c r="M43" i="101"/>
  <c r="L43" i="101"/>
  <c r="K43" i="101"/>
  <c r="J43" i="101"/>
  <c r="I43" i="101"/>
  <c r="I51" i="101" s="1"/>
  <c r="H43" i="101"/>
  <c r="G43" i="101"/>
  <c r="F43" i="101"/>
  <c r="E43" i="101"/>
  <c r="D43" i="101"/>
  <c r="C43" i="101" s="1"/>
  <c r="C42" i="101"/>
  <c r="C41" i="101"/>
  <c r="C40" i="101"/>
  <c r="C39" i="101"/>
  <c r="Q38" i="101"/>
  <c r="P38" i="101"/>
  <c r="P51" i="101" s="1"/>
  <c r="O38" i="101"/>
  <c r="N38" i="101"/>
  <c r="N51" i="101" s="1"/>
  <c r="M38" i="101"/>
  <c r="M51" i="101" s="1"/>
  <c r="L38" i="101"/>
  <c r="L51" i="101" s="1"/>
  <c r="K38" i="101"/>
  <c r="K51" i="101" s="1"/>
  <c r="J38" i="101"/>
  <c r="I38" i="101"/>
  <c r="H38" i="101"/>
  <c r="H51" i="101" s="1"/>
  <c r="G38" i="101"/>
  <c r="F38" i="101"/>
  <c r="F51" i="101" s="1"/>
  <c r="E38" i="101"/>
  <c r="E51" i="101" s="1"/>
  <c r="D38" i="101"/>
  <c r="D51" i="101" s="1"/>
  <c r="C38" i="101"/>
  <c r="C37" i="101"/>
  <c r="C36" i="101"/>
  <c r="C35" i="101"/>
  <c r="C32" i="101"/>
  <c r="C31" i="101"/>
  <c r="Q30" i="101"/>
  <c r="P30" i="101"/>
  <c r="O30" i="101"/>
  <c r="N30" i="101"/>
  <c r="M30" i="101"/>
  <c r="L30" i="101"/>
  <c r="K30" i="101"/>
  <c r="J30" i="101"/>
  <c r="I30" i="101"/>
  <c r="H30" i="101"/>
  <c r="G30" i="101"/>
  <c r="F30" i="101"/>
  <c r="C30" i="101" s="1"/>
  <c r="E30" i="101"/>
  <c r="D30" i="101"/>
  <c r="C29" i="101"/>
  <c r="C28" i="101"/>
  <c r="C27" i="101"/>
  <c r="Q26" i="101"/>
  <c r="P26" i="101"/>
  <c r="O26" i="101"/>
  <c r="N26" i="101"/>
  <c r="M26" i="101"/>
  <c r="L26" i="101"/>
  <c r="K26" i="101"/>
  <c r="J26" i="101"/>
  <c r="I26" i="101"/>
  <c r="H26" i="101"/>
  <c r="G26" i="101"/>
  <c r="F26" i="101"/>
  <c r="E26" i="101"/>
  <c r="D26" i="101"/>
  <c r="C26" i="101" s="1"/>
  <c r="C25" i="101"/>
  <c r="C24" i="101"/>
  <c r="C23" i="101"/>
  <c r="C22" i="101"/>
  <c r="C21" i="101"/>
  <c r="C20" i="101"/>
  <c r="Q19" i="101"/>
  <c r="Q33" i="101" s="1"/>
  <c r="Q52" i="101" s="1"/>
  <c r="P19" i="101"/>
  <c r="P33" i="101" s="1"/>
  <c r="P52" i="101" s="1"/>
  <c r="P75" i="101" s="1"/>
  <c r="P77" i="101" s="1"/>
  <c r="O19" i="101"/>
  <c r="O33" i="101" s="1"/>
  <c r="O52" i="101" s="1"/>
  <c r="O75" i="101" s="1"/>
  <c r="O77" i="101" s="1"/>
  <c r="N19" i="101"/>
  <c r="N33" i="101" s="1"/>
  <c r="M19" i="101"/>
  <c r="M33" i="101" s="1"/>
  <c r="L19" i="101"/>
  <c r="L33" i="101" s="1"/>
  <c r="K19" i="101"/>
  <c r="K33" i="101" s="1"/>
  <c r="K52" i="101" s="1"/>
  <c r="J19" i="101"/>
  <c r="J33" i="101" s="1"/>
  <c r="J52" i="101" s="1"/>
  <c r="I19" i="101"/>
  <c r="I33" i="101" s="1"/>
  <c r="I52" i="101" s="1"/>
  <c r="H19" i="101"/>
  <c r="H33" i="101" s="1"/>
  <c r="H52" i="101" s="1"/>
  <c r="H75" i="101" s="1"/>
  <c r="H77" i="101" s="1"/>
  <c r="G19" i="101"/>
  <c r="G33" i="101" s="1"/>
  <c r="G52" i="101" s="1"/>
  <c r="F19" i="101"/>
  <c r="F33" i="101" s="1"/>
  <c r="E19" i="101"/>
  <c r="E33" i="101" s="1"/>
  <c r="D19" i="101"/>
  <c r="C19" i="101" s="1"/>
  <c r="C18" i="101"/>
  <c r="C17" i="101"/>
  <c r="C16" i="101"/>
  <c r="M74" i="100"/>
  <c r="E74" i="100"/>
  <c r="Q73" i="100"/>
  <c r="M73" i="100"/>
  <c r="L73" i="100"/>
  <c r="I73" i="100"/>
  <c r="E73" i="100"/>
  <c r="D73" i="100"/>
  <c r="C72" i="100"/>
  <c r="C71" i="100"/>
  <c r="C70" i="100"/>
  <c r="Q69" i="100"/>
  <c r="P69" i="100"/>
  <c r="P73" i="100" s="1"/>
  <c r="O69" i="100"/>
  <c r="O73" i="100" s="1"/>
  <c r="N69" i="100"/>
  <c r="N73" i="100" s="1"/>
  <c r="M69" i="100"/>
  <c r="L69" i="100"/>
  <c r="K69" i="100"/>
  <c r="K73" i="100" s="1"/>
  <c r="J69" i="100"/>
  <c r="J73" i="100" s="1"/>
  <c r="I69" i="100"/>
  <c r="H69" i="100"/>
  <c r="H73" i="100" s="1"/>
  <c r="G69" i="100"/>
  <c r="G73" i="100" s="1"/>
  <c r="F69" i="100"/>
  <c r="C69" i="100" s="1"/>
  <c r="E69" i="100"/>
  <c r="D69" i="100"/>
  <c r="C68" i="100"/>
  <c r="C67" i="100"/>
  <c r="C66" i="100"/>
  <c r="C73" i="100" s="1"/>
  <c r="Q63" i="100"/>
  <c r="Q74" i="100" s="1"/>
  <c r="P63" i="100"/>
  <c r="P74" i="100" s="1"/>
  <c r="M63" i="100"/>
  <c r="I63" i="100"/>
  <c r="I74" i="100" s="1"/>
  <c r="H63" i="100"/>
  <c r="H74" i="100" s="1"/>
  <c r="E63" i="100"/>
  <c r="C62" i="100"/>
  <c r="C61" i="100"/>
  <c r="C60" i="100"/>
  <c r="Q59" i="100"/>
  <c r="P59" i="100"/>
  <c r="O59" i="100"/>
  <c r="O63" i="100" s="1"/>
  <c r="O74" i="100" s="1"/>
  <c r="N59" i="100"/>
  <c r="N63" i="100" s="1"/>
  <c r="N74" i="100" s="1"/>
  <c r="M59" i="100"/>
  <c r="L59" i="100"/>
  <c r="L63" i="100" s="1"/>
  <c r="L74" i="100" s="1"/>
  <c r="K59" i="100"/>
  <c r="K63" i="100" s="1"/>
  <c r="J59" i="100"/>
  <c r="C59" i="100" s="1"/>
  <c r="I59" i="100"/>
  <c r="H59" i="100"/>
  <c r="G59" i="100"/>
  <c r="G63" i="100" s="1"/>
  <c r="G74" i="100" s="1"/>
  <c r="F59" i="100"/>
  <c r="F63" i="100" s="1"/>
  <c r="E59" i="100"/>
  <c r="D59" i="100"/>
  <c r="D63" i="100" s="1"/>
  <c r="D74" i="100" s="1"/>
  <c r="C58" i="100"/>
  <c r="C57" i="100"/>
  <c r="C56" i="100"/>
  <c r="C63" i="100" s="1"/>
  <c r="C74" i="100" s="1"/>
  <c r="P51" i="100"/>
  <c r="O51" i="100"/>
  <c r="K51" i="100"/>
  <c r="H51" i="100"/>
  <c r="G51" i="100"/>
  <c r="C50" i="100"/>
  <c r="C49" i="100"/>
  <c r="C48" i="100"/>
  <c r="C47" i="100"/>
  <c r="C46" i="100"/>
  <c r="C45" i="100"/>
  <c r="C44" i="100"/>
  <c r="Q43" i="100"/>
  <c r="P43" i="100"/>
  <c r="O43" i="100"/>
  <c r="N43" i="100"/>
  <c r="M43" i="100"/>
  <c r="L43" i="100"/>
  <c r="K43" i="100"/>
  <c r="J43" i="100"/>
  <c r="J51" i="100" s="1"/>
  <c r="I43" i="100"/>
  <c r="H43" i="100"/>
  <c r="G43" i="100"/>
  <c r="F43" i="100"/>
  <c r="C43" i="100" s="1"/>
  <c r="E43" i="100"/>
  <c r="D43" i="100"/>
  <c r="C42" i="100"/>
  <c r="C41" i="100"/>
  <c r="C40" i="100"/>
  <c r="C39" i="100"/>
  <c r="Q38" i="100"/>
  <c r="Q51" i="100" s="1"/>
  <c r="P38" i="100"/>
  <c r="O38" i="100"/>
  <c r="N38" i="100"/>
  <c r="N51" i="100" s="1"/>
  <c r="M38" i="100"/>
  <c r="M51" i="100" s="1"/>
  <c r="L38" i="100"/>
  <c r="L51" i="100" s="1"/>
  <c r="K38" i="100"/>
  <c r="J38" i="100"/>
  <c r="I38" i="100"/>
  <c r="I51" i="100" s="1"/>
  <c r="H38" i="100"/>
  <c r="G38" i="100"/>
  <c r="F38" i="100"/>
  <c r="F51" i="100" s="1"/>
  <c r="E38" i="100"/>
  <c r="E51" i="100" s="1"/>
  <c r="D38" i="100"/>
  <c r="D51" i="100" s="1"/>
  <c r="C37" i="100"/>
  <c r="C36" i="100"/>
  <c r="C35" i="100"/>
  <c r="C32" i="100"/>
  <c r="C31" i="100"/>
  <c r="Q30" i="100"/>
  <c r="P30" i="100"/>
  <c r="O30" i="100"/>
  <c r="N30" i="100"/>
  <c r="M30" i="100"/>
  <c r="L30" i="100"/>
  <c r="K30" i="100"/>
  <c r="J30" i="100"/>
  <c r="I30" i="100"/>
  <c r="H30" i="100"/>
  <c r="G30" i="100"/>
  <c r="F30" i="100"/>
  <c r="E30" i="100"/>
  <c r="D30" i="100"/>
  <c r="C30" i="100" s="1"/>
  <c r="C29" i="100"/>
  <c r="C28" i="100"/>
  <c r="C27" i="100"/>
  <c r="Q26" i="100"/>
  <c r="P26" i="100"/>
  <c r="O26" i="100"/>
  <c r="N26" i="100"/>
  <c r="M26" i="100"/>
  <c r="L26" i="100"/>
  <c r="K26" i="100"/>
  <c r="J26" i="100"/>
  <c r="I26" i="100"/>
  <c r="H26" i="100"/>
  <c r="G26" i="100"/>
  <c r="F26" i="100"/>
  <c r="C26" i="100" s="1"/>
  <c r="E26" i="100"/>
  <c r="D26" i="100"/>
  <c r="C25" i="100"/>
  <c r="C24" i="100"/>
  <c r="C23" i="100"/>
  <c r="C22" i="100"/>
  <c r="C21" i="100"/>
  <c r="C20" i="100"/>
  <c r="Q19" i="100"/>
  <c r="Q33" i="100" s="1"/>
  <c r="Q52" i="100" s="1"/>
  <c r="Q75" i="100" s="1"/>
  <c r="Q77" i="100" s="1"/>
  <c r="P19" i="100"/>
  <c r="P33" i="100" s="1"/>
  <c r="P52" i="100" s="1"/>
  <c r="P75" i="100" s="1"/>
  <c r="P77" i="100" s="1"/>
  <c r="O19" i="100"/>
  <c r="O33" i="100" s="1"/>
  <c r="O52" i="100" s="1"/>
  <c r="N19" i="100"/>
  <c r="N33" i="100" s="1"/>
  <c r="N52" i="100" s="1"/>
  <c r="M19" i="100"/>
  <c r="M33" i="100" s="1"/>
  <c r="M52" i="100" s="1"/>
  <c r="M75" i="100" s="1"/>
  <c r="M77" i="100" s="1"/>
  <c r="L19" i="100"/>
  <c r="L33" i="100" s="1"/>
  <c r="L52" i="100" s="1"/>
  <c r="L75" i="100" s="1"/>
  <c r="L77" i="100" s="1"/>
  <c r="K19" i="100"/>
  <c r="K33" i="100" s="1"/>
  <c r="K52" i="100" s="1"/>
  <c r="J19" i="100"/>
  <c r="J33" i="100" s="1"/>
  <c r="I19" i="100"/>
  <c r="I33" i="100" s="1"/>
  <c r="I52" i="100" s="1"/>
  <c r="H19" i="100"/>
  <c r="H33" i="100" s="1"/>
  <c r="H52" i="100" s="1"/>
  <c r="G19" i="100"/>
  <c r="G33" i="100" s="1"/>
  <c r="G52" i="100" s="1"/>
  <c r="F19" i="100"/>
  <c r="C19" i="100" s="1"/>
  <c r="C33" i="100" s="1"/>
  <c r="E19" i="100"/>
  <c r="E33" i="100" s="1"/>
  <c r="E52" i="100" s="1"/>
  <c r="E75" i="100" s="1"/>
  <c r="E77" i="100" s="1"/>
  <c r="D19" i="100"/>
  <c r="D33" i="100" s="1"/>
  <c r="D52" i="100" s="1"/>
  <c r="D75" i="100" s="1"/>
  <c r="D77" i="100" s="1"/>
  <c r="C18" i="100"/>
  <c r="C17" i="100"/>
  <c r="C16" i="100"/>
  <c r="V22" i="99"/>
  <c r="W22" i="99" s="1"/>
  <c r="U22" i="99"/>
  <c r="T22" i="99"/>
  <c r="S22" i="99"/>
  <c r="R22" i="99"/>
  <c r="Q22" i="99"/>
  <c r="P22" i="99"/>
  <c r="I22" i="99"/>
  <c r="W21" i="99"/>
  <c r="V21" i="99"/>
  <c r="U21" i="99"/>
  <c r="T21" i="99"/>
  <c r="S21" i="99"/>
  <c r="R21" i="99"/>
  <c r="Q21" i="99"/>
  <c r="P21" i="99"/>
  <c r="I21" i="99"/>
  <c r="V19" i="99"/>
  <c r="U19" i="99"/>
  <c r="T19" i="99"/>
  <c r="S19" i="99"/>
  <c r="R19" i="99"/>
  <c r="Q19" i="99"/>
  <c r="W19" i="99" s="1"/>
  <c r="P19" i="99"/>
  <c r="I19" i="99"/>
  <c r="V18" i="99"/>
  <c r="U18" i="99"/>
  <c r="T18" i="99"/>
  <c r="S18" i="99"/>
  <c r="R18" i="99"/>
  <c r="Q18" i="99"/>
  <c r="W18" i="99" s="1"/>
  <c r="P18" i="99"/>
  <c r="I18" i="99"/>
  <c r="T17" i="99"/>
  <c r="S17" i="99"/>
  <c r="R17" i="99"/>
  <c r="O17" i="99"/>
  <c r="V17" i="99" s="1"/>
  <c r="N17" i="99"/>
  <c r="M17" i="99"/>
  <c r="L17" i="99"/>
  <c r="K17" i="99"/>
  <c r="J17" i="99"/>
  <c r="P17" i="99" s="1"/>
  <c r="H17" i="99"/>
  <c r="G17" i="99"/>
  <c r="U17" i="99" s="1"/>
  <c r="F17" i="99"/>
  <c r="E17" i="99"/>
  <c r="D17" i="99"/>
  <c r="C17" i="99"/>
  <c r="Q17" i="99" s="1"/>
  <c r="W16" i="99"/>
  <c r="V16" i="99"/>
  <c r="U16" i="99"/>
  <c r="T16" i="99"/>
  <c r="S16" i="99"/>
  <c r="R16" i="99"/>
  <c r="Q16" i="99"/>
  <c r="P16" i="99"/>
  <c r="I16" i="99"/>
  <c r="V15" i="99"/>
  <c r="U15" i="99"/>
  <c r="T15" i="99"/>
  <c r="S15" i="99"/>
  <c r="R15" i="99"/>
  <c r="Q15" i="99"/>
  <c r="W15" i="99" s="1"/>
  <c r="P15" i="99"/>
  <c r="I15" i="99"/>
  <c r="V13" i="99"/>
  <c r="U13" i="99"/>
  <c r="T13" i="99"/>
  <c r="S13" i="99"/>
  <c r="R13" i="99"/>
  <c r="Q13" i="99"/>
  <c r="W13" i="99" s="1"/>
  <c r="P13" i="99"/>
  <c r="I13" i="99"/>
  <c r="V12" i="99"/>
  <c r="U12" i="99"/>
  <c r="T12" i="99"/>
  <c r="S12" i="99"/>
  <c r="R12" i="99"/>
  <c r="W12" i="99" s="1"/>
  <c r="Q12" i="99"/>
  <c r="P12" i="99"/>
  <c r="I12" i="99"/>
  <c r="U11" i="99"/>
  <c r="T11" i="99"/>
  <c r="S11" i="99"/>
  <c r="O11" i="99"/>
  <c r="N11" i="99"/>
  <c r="M11" i="99"/>
  <c r="L11" i="99"/>
  <c r="K11" i="99"/>
  <c r="P11" i="99" s="1"/>
  <c r="J11" i="99"/>
  <c r="H11" i="99"/>
  <c r="V11" i="99" s="1"/>
  <c r="G11" i="99"/>
  <c r="F11" i="99"/>
  <c r="E11" i="99"/>
  <c r="D11" i="99"/>
  <c r="R11" i="99" s="1"/>
  <c r="C11" i="99"/>
  <c r="Q11" i="99" s="1"/>
  <c r="L52" i="98"/>
  <c r="L51" i="98"/>
  <c r="L50" i="98"/>
  <c r="L49" i="98"/>
  <c r="L48" i="98"/>
  <c r="L47" i="98"/>
  <c r="L46" i="98"/>
  <c r="L45" i="98"/>
  <c r="N44" i="98"/>
  <c r="M44" i="98"/>
  <c r="K44" i="98"/>
  <c r="J44" i="98"/>
  <c r="I44" i="98"/>
  <c r="H44" i="98"/>
  <c r="G44" i="98"/>
  <c r="F44" i="98"/>
  <c r="E44" i="98"/>
  <c r="D44" i="98"/>
  <c r="L44" i="98" s="1"/>
  <c r="C44" i="98"/>
  <c r="L43" i="98"/>
  <c r="L42" i="98"/>
  <c r="L41" i="98"/>
  <c r="L40" i="98"/>
  <c r="L39" i="98"/>
  <c r="N38" i="98"/>
  <c r="M38" i="98"/>
  <c r="K38" i="98"/>
  <c r="J38" i="98"/>
  <c r="I38" i="98"/>
  <c r="H38" i="98"/>
  <c r="G38" i="98"/>
  <c r="F38" i="98"/>
  <c r="E38" i="98"/>
  <c r="D38" i="98"/>
  <c r="L38" i="98" s="1"/>
  <c r="C38" i="98"/>
  <c r="L37" i="98"/>
  <c r="L36" i="98"/>
  <c r="L35" i="98"/>
  <c r="L34" i="98"/>
  <c r="L33" i="98"/>
  <c r="N32" i="98"/>
  <c r="M32" i="98"/>
  <c r="K32" i="98"/>
  <c r="J32" i="98"/>
  <c r="I32" i="98"/>
  <c r="H32" i="98"/>
  <c r="G32" i="98"/>
  <c r="F32" i="98"/>
  <c r="E32" i="98"/>
  <c r="D32" i="98"/>
  <c r="C32" i="98"/>
  <c r="L32" i="98" s="1"/>
  <c r="L31" i="98"/>
  <c r="L30" i="98"/>
  <c r="L29" i="98"/>
  <c r="N28" i="98"/>
  <c r="M28" i="98"/>
  <c r="K28" i="98"/>
  <c r="J28" i="98"/>
  <c r="I28" i="98"/>
  <c r="H28" i="98"/>
  <c r="G28" i="98"/>
  <c r="F28" i="98"/>
  <c r="E28" i="98"/>
  <c r="D28" i="98"/>
  <c r="L28" i="98" s="1"/>
  <c r="C28" i="98"/>
  <c r="L27" i="98"/>
  <c r="L26" i="98"/>
  <c r="L25" i="98"/>
  <c r="L24" i="98"/>
  <c r="L23" i="98"/>
  <c r="L22" i="98"/>
  <c r="N21" i="98"/>
  <c r="M21" i="98"/>
  <c r="K21" i="98"/>
  <c r="J21" i="98"/>
  <c r="I21" i="98"/>
  <c r="H21" i="98"/>
  <c r="G21" i="98"/>
  <c r="F21" i="98"/>
  <c r="E21" i="98"/>
  <c r="D21" i="98"/>
  <c r="C21" i="98"/>
  <c r="L21" i="98" s="1"/>
  <c r="L20" i="98"/>
  <c r="L19" i="98"/>
  <c r="L18" i="98"/>
  <c r="L17" i="98"/>
  <c r="L16" i="98"/>
  <c r="N15" i="98"/>
  <c r="M15" i="98"/>
  <c r="K15" i="98"/>
  <c r="J15" i="98"/>
  <c r="I15" i="98"/>
  <c r="H15" i="98"/>
  <c r="G15" i="98"/>
  <c r="F15" i="98"/>
  <c r="E15" i="98"/>
  <c r="D15" i="98"/>
  <c r="C15" i="98"/>
  <c r="L15" i="98" s="1"/>
  <c r="L14" i="98"/>
  <c r="L13" i="98"/>
  <c r="G13" i="97"/>
  <c r="G12" i="97"/>
  <c r="G11" i="97"/>
  <c r="F10" i="97"/>
  <c r="E10" i="97"/>
  <c r="D10" i="97"/>
  <c r="C10" i="97"/>
  <c r="B10" i="97"/>
  <c r="G10" i="97" s="1"/>
  <c r="G13" i="96"/>
  <c r="G12" i="96"/>
  <c r="G11" i="96"/>
  <c r="F10" i="96"/>
  <c r="G10" i="96" s="1"/>
  <c r="E10" i="96"/>
  <c r="D10" i="96"/>
  <c r="C10" i="96"/>
  <c r="B10" i="96"/>
  <c r="G13" i="95"/>
  <c r="G12" i="95"/>
  <c r="G11" i="95"/>
  <c r="G10" i="95"/>
  <c r="F10" i="95"/>
  <c r="E10" i="95"/>
  <c r="D10" i="95"/>
  <c r="C10" i="95"/>
  <c r="B10" i="95"/>
  <c r="G13" i="94"/>
  <c r="G12" i="94"/>
  <c r="G11" i="94"/>
  <c r="F10" i="94"/>
  <c r="E10" i="94"/>
  <c r="D10" i="94"/>
  <c r="C10" i="94"/>
  <c r="B10" i="94"/>
  <c r="G10" i="94" s="1"/>
  <c r="G13" i="93"/>
  <c r="G12" i="93"/>
  <c r="G11" i="93"/>
  <c r="F10" i="93"/>
  <c r="F10" i="90" s="1"/>
  <c r="E10" i="93"/>
  <c r="D10" i="93"/>
  <c r="C10" i="93"/>
  <c r="B10" i="93"/>
  <c r="G10" i="93" s="1"/>
  <c r="G13" i="92"/>
  <c r="G12" i="92"/>
  <c r="G11" i="92"/>
  <c r="F10" i="92"/>
  <c r="E10" i="92"/>
  <c r="D10" i="92"/>
  <c r="C10" i="92"/>
  <c r="B10" i="92"/>
  <c r="G10" i="92" s="1"/>
  <c r="G13" i="91"/>
  <c r="G12" i="91"/>
  <c r="G11" i="91"/>
  <c r="F10" i="91"/>
  <c r="E10" i="91"/>
  <c r="D10" i="91"/>
  <c r="C10" i="91"/>
  <c r="C10" i="90" s="1"/>
  <c r="B10" i="91"/>
  <c r="G10" i="91" s="1"/>
  <c r="G14" i="90"/>
  <c r="G13" i="90"/>
  <c r="G12" i="90"/>
  <c r="F11" i="90"/>
  <c r="E11" i="90"/>
  <c r="E10" i="90" s="1"/>
  <c r="D11" i="90"/>
  <c r="D10" i="90" s="1"/>
  <c r="C11" i="90"/>
  <c r="B11" i="90"/>
  <c r="G11" i="90" s="1"/>
  <c r="B10" i="90"/>
  <c r="H25" i="89"/>
  <c r="G25" i="89"/>
  <c r="F25" i="89"/>
  <c r="E25" i="89"/>
  <c r="D25" i="89"/>
  <c r="C25" i="89"/>
  <c r="N43" i="88"/>
  <c r="O43" i="88" s="1"/>
  <c r="C56" i="88" s="1"/>
  <c r="M43" i="88"/>
  <c r="K43" i="88"/>
  <c r="J43" i="88"/>
  <c r="G43" i="88"/>
  <c r="F43" i="88"/>
  <c r="D43" i="88"/>
  <c r="C43" i="88"/>
  <c r="B43" i="88"/>
  <c r="O42" i="88"/>
  <c r="N42" i="88"/>
  <c r="L42" i="88"/>
  <c r="H42" i="88"/>
  <c r="G42" i="88"/>
  <c r="I42" i="88" s="1"/>
  <c r="E42" i="88"/>
  <c r="N41" i="88"/>
  <c r="O41" i="88" s="1"/>
  <c r="C54" i="88" s="1"/>
  <c r="L41" i="88"/>
  <c r="H41" i="88"/>
  <c r="G41" i="88"/>
  <c r="I41" i="88" s="1"/>
  <c r="B54" i="88" s="1"/>
  <c r="E41" i="88"/>
  <c r="O40" i="88"/>
  <c r="C53" i="88" s="1"/>
  <c r="N40" i="88"/>
  <c r="L40" i="88"/>
  <c r="I40" i="88"/>
  <c r="H40" i="88"/>
  <c r="G40" i="88"/>
  <c r="E40" i="88"/>
  <c r="O39" i="88"/>
  <c r="C52" i="88" s="1"/>
  <c r="N39" i="88"/>
  <c r="L39" i="88"/>
  <c r="I39" i="88"/>
  <c r="B52" i="88" s="1"/>
  <c r="D52" i="88" s="1"/>
  <c r="H39" i="88"/>
  <c r="G39" i="88"/>
  <c r="E39" i="88"/>
  <c r="N38" i="88"/>
  <c r="O38" i="88" s="1"/>
  <c r="L38" i="88"/>
  <c r="H38" i="88"/>
  <c r="G38" i="88"/>
  <c r="I38" i="88" s="1"/>
  <c r="E38" i="88"/>
  <c r="N37" i="88"/>
  <c r="O37" i="88" s="1"/>
  <c r="L37" i="88"/>
  <c r="H37" i="88"/>
  <c r="G37" i="88"/>
  <c r="I37" i="88" s="1"/>
  <c r="E37" i="88"/>
  <c r="N36" i="88"/>
  <c r="O36" i="88" s="1"/>
  <c r="C49" i="88" s="1"/>
  <c r="L36" i="88"/>
  <c r="I36" i="88"/>
  <c r="B49" i="88" s="1"/>
  <c r="D49" i="88" s="1"/>
  <c r="H36" i="88"/>
  <c r="H43" i="88" s="1"/>
  <c r="G36" i="88"/>
  <c r="E36" i="88"/>
  <c r="J30" i="88"/>
  <c r="G30" i="88"/>
  <c r="F30" i="88"/>
  <c r="H30" i="88" s="1"/>
  <c r="D30" i="88"/>
  <c r="C30" i="88"/>
  <c r="B30" i="88"/>
  <c r="E30" i="88" s="1"/>
  <c r="I30" i="88" s="1"/>
  <c r="H29" i="88"/>
  <c r="E29" i="88"/>
  <c r="I29" i="88" s="1"/>
  <c r="I28" i="88"/>
  <c r="H28" i="88"/>
  <c r="E28" i="88"/>
  <c r="I27" i="88"/>
  <c r="H27" i="88"/>
  <c r="E27" i="88"/>
  <c r="H26" i="88"/>
  <c r="E26" i="88"/>
  <c r="I26" i="88" s="1"/>
  <c r="H25" i="88"/>
  <c r="E25" i="88"/>
  <c r="I25" i="88" s="1"/>
  <c r="I24" i="88"/>
  <c r="H24" i="88"/>
  <c r="E24" i="88"/>
  <c r="H23" i="88"/>
  <c r="I23" i="88" s="1"/>
  <c r="E23" i="88"/>
  <c r="K17" i="88"/>
  <c r="J17" i="88"/>
  <c r="D17" i="88"/>
  <c r="C17" i="88"/>
  <c r="B17" i="88"/>
  <c r="N16" i="88"/>
  <c r="M16" i="88"/>
  <c r="O16" i="88" s="1"/>
  <c r="H16" i="88"/>
  <c r="G16" i="88"/>
  <c r="F16" i="88"/>
  <c r="I16" i="88" s="1"/>
  <c r="N15" i="88"/>
  <c r="M15" i="88"/>
  <c r="O15" i="88" s="1"/>
  <c r="I15" i="88"/>
  <c r="H15" i="88"/>
  <c r="G15" i="88"/>
  <c r="F15" i="88"/>
  <c r="O14" i="88"/>
  <c r="N14" i="88"/>
  <c r="M14" i="88"/>
  <c r="H14" i="88"/>
  <c r="H17" i="88" s="1"/>
  <c r="G14" i="88"/>
  <c r="F14" i="88"/>
  <c r="O13" i="88"/>
  <c r="N13" i="88"/>
  <c r="M13" i="88"/>
  <c r="H13" i="88"/>
  <c r="G13" i="88"/>
  <c r="F13" i="88"/>
  <c r="I13" i="88" s="1"/>
  <c r="N12" i="88"/>
  <c r="N17" i="88" s="1"/>
  <c r="M12" i="88"/>
  <c r="O12" i="88" s="1"/>
  <c r="H12" i="88"/>
  <c r="G12" i="88"/>
  <c r="F12" i="88"/>
  <c r="I12" i="88" s="1"/>
  <c r="N11" i="88"/>
  <c r="M11" i="88"/>
  <c r="M17" i="88" s="1"/>
  <c r="O17" i="88" s="1"/>
  <c r="H11" i="88"/>
  <c r="G11" i="88"/>
  <c r="G17" i="88" s="1"/>
  <c r="F11" i="88"/>
  <c r="I11" i="88" s="1"/>
  <c r="O10" i="88"/>
  <c r="N10" i="88"/>
  <c r="M10" i="88"/>
  <c r="I10" i="88"/>
  <c r="H10" i="88"/>
  <c r="G10" i="88"/>
  <c r="F10" i="88"/>
  <c r="F17" i="88" s="1"/>
  <c r="H144" i="87"/>
  <c r="F138" i="87"/>
  <c r="K123" i="87"/>
  <c r="C123" i="87"/>
  <c r="L122" i="87"/>
  <c r="L123" i="87" s="1"/>
  <c r="K122" i="87"/>
  <c r="J122" i="87"/>
  <c r="J123" i="87" s="1"/>
  <c r="I122" i="87"/>
  <c r="I123" i="87" s="1"/>
  <c r="D122" i="87"/>
  <c r="D123" i="87" s="1"/>
  <c r="C122" i="87"/>
  <c r="P121" i="87"/>
  <c r="P120" i="87"/>
  <c r="P119" i="87"/>
  <c r="P118" i="87"/>
  <c r="P117" i="87"/>
  <c r="P116" i="87"/>
  <c r="P115" i="87"/>
  <c r="O114" i="87"/>
  <c r="N114" i="87"/>
  <c r="M114" i="87"/>
  <c r="L114" i="87"/>
  <c r="K114" i="87"/>
  <c r="J114" i="87"/>
  <c r="I114" i="87"/>
  <c r="H114" i="87"/>
  <c r="G114" i="87"/>
  <c r="F114" i="87"/>
  <c r="P114" i="87" s="1"/>
  <c r="E114" i="87"/>
  <c r="D114" i="87"/>
  <c r="C114" i="87"/>
  <c r="P113" i="87"/>
  <c r="P112" i="87"/>
  <c r="O111" i="87"/>
  <c r="O122" i="87" s="1"/>
  <c r="O123" i="87" s="1"/>
  <c r="N111" i="87"/>
  <c r="N122" i="87" s="1"/>
  <c r="N123" i="87" s="1"/>
  <c r="M111" i="87"/>
  <c r="M122" i="87" s="1"/>
  <c r="M123" i="87" s="1"/>
  <c r="L111" i="87"/>
  <c r="K111" i="87"/>
  <c r="J111" i="87"/>
  <c r="I111" i="87"/>
  <c r="H111" i="87"/>
  <c r="H122" i="87" s="1"/>
  <c r="H123" i="87" s="1"/>
  <c r="G111" i="87"/>
  <c r="G122" i="87" s="1"/>
  <c r="G123" i="87" s="1"/>
  <c r="F111" i="87"/>
  <c r="F122" i="87" s="1"/>
  <c r="F123" i="87" s="1"/>
  <c r="E111" i="87"/>
  <c r="E122" i="87" s="1"/>
  <c r="E123" i="87" s="1"/>
  <c r="D111" i="87"/>
  <c r="C111" i="87"/>
  <c r="L108" i="87"/>
  <c r="L124" i="87" s="1"/>
  <c r="D172" i="87" s="1"/>
  <c r="D108" i="87"/>
  <c r="D124" i="87" s="1"/>
  <c r="D164" i="87" s="1"/>
  <c r="M107" i="87"/>
  <c r="M108" i="87" s="1"/>
  <c r="M124" i="87" s="1"/>
  <c r="D173" i="87" s="1"/>
  <c r="L107" i="87"/>
  <c r="K107" i="87"/>
  <c r="K108" i="87" s="1"/>
  <c r="K124" i="87" s="1"/>
  <c r="D171" i="87" s="1"/>
  <c r="J107" i="87"/>
  <c r="J108" i="87" s="1"/>
  <c r="E107" i="87"/>
  <c r="E108" i="87" s="1"/>
  <c r="D107" i="87"/>
  <c r="C107" i="87"/>
  <c r="P106" i="87"/>
  <c r="P105" i="87"/>
  <c r="P104" i="87"/>
  <c r="P103" i="87"/>
  <c r="P102" i="87"/>
  <c r="P101" i="87"/>
  <c r="P100" i="87"/>
  <c r="O99" i="87"/>
  <c r="N99" i="87"/>
  <c r="M99" i="87"/>
  <c r="L99" i="87"/>
  <c r="K99" i="87"/>
  <c r="J99" i="87"/>
  <c r="I99" i="87"/>
  <c r="H99" i="87"/>
  <c r="G99" i="87"/>
  <c r="P99" i="87" s="1"/>
  <c r="F99" i="87"/>
  <c r="E99" i="87"/>
  <c r="D99" i="87"/>
  <c r="C99" i="87"/>
  <c r="P98" i="87"/>
  <c r="P97" i="87"/>
  <c r="O96" i="87"/>
  <c r="O107" i="87" s="1"/>
  <c r="O108" i="87" s="1"/>
  <c r="O124" i="87" s="1"/>
  <c r="D175" i="87" s="1"/>
  <c r="N96" i="87"/>
  <c r="N107" i="87" s="1"/>
  <c r="N108" i="87" s="1"/>
  <c r="N124" i="87" s="1"/>
  <c r="D174" i="87" s="1"/>
  <c r="M96" i="87"/>
  <c r="L96" i="87"/>
  <c r="K96" i="87"/>
  <c r="J96" i="87"/>
  <c r="I96" i="87"/>
  <c r="I107" i="87" s="1"/>
  <c r="I108" i="87" s="1"/>
  <c r="I124" i="87" s="1"/>
  <c r="D169" i="87" s="1"/>
  <c r="H96" i="87"/>
  <c r="H107" i="87" s="1"/>
  <c r="H108" i="87" s="1"/>
  <c r="G96" i="87"/>
  <c r="G107" i="87" s="1"/>
  <c r="G108" i="87" s="1"/>
  <c r="G124" i="87" s="1"/>
  <c r="D167" i="87" s="1"/>
  <c r="F96" i="87"/>
  <c r="F107" i="87" s="1"/>
  <c r="F108" i="87" s="1"/>
  <c r="F124" i="87" s="1"/>
  <c r="D166" i="87" s="1"/>
  <c r="E96" i="87"/>
  <c r="D96" i="87"/>
  <c r="C96" i="87"/>
  <c r="O91" i="87"/>
  <c r="M91" i="87"/>
  <c r="I91" i="87"/>
  <c r="H91" i="87"/>
  <c r="G91" i="87"/>
  <c r="E91" i="87"/>
  <c r="O90" i="87"/>
  <c r="H149" i="87" s="1"/>
  <c r="N90" i="87"/>
  <c r="H148" i="87" s="1"/>
  <c r="M90" i="87"/>
  <c r="H147" i="87" s="1"/>
  <c r="L90" i="87"/>
  <c r="H146" i="87" s="1"/>
  <c r="K90" i="87"/>
  <c r="K91" i="87" s="1"/>
  <c r="J90" i="87"/>
  <c r="J91" i="87" s="1"/>
  <c r="I90" i="87"/>
  <c r="H143" i="87" s="1"/>
  <c r="H90" i="87"/>
  <c r="H142" i="87" s="1"/>
  <c r="G90" i="87"/>
  <c r="H141" i="87" s="1"/>
  <c r="F90" i="87"/>
  <c r="H140" i="87" s="1"/>
  <c r="E90" i="87"/>
  <c r="H139" i="87" s="1"/>
  <c r="D90" i="87"/>
  <c r="H138" i="87" s="1"/>
  <c r="C90" i="87"/>
  <c r="C91" i="87" s="1"/>
  <c r="P89" i="87"/>
  <c r="P88" i="87"/>
  <c r="P87" i="87"/>
  <c r="P86" i="87"/>
  <c r="O82" i="87"/>
  <c r="M82" i="87"/>
  <c r="I82" i="87"/>
  <c r="H82" i="87"/>
  <c r="G82" i="87"/>
  <c r="E82" i="87"/>
  <c r="O81" i="87"/>
  <c r="F149" i="87" s="1"/>
  <c r="N81" i="87"/>
  <c r="F148" i="87" s="1"/>
  <c r="M81" i="87"/>
  <c r="F147" i="87" s="1"/>
  <c r="L81" i="87"/>
  <c r="F146" i="87" s="1"/>
  <c r="K81" i="87"/>
  <c r="K82" i="87" s="1"/>
  <c r="J81" i="87"/>
  <c r="F144" i="87" s="1"/>
  <c r="I81" i="87"/>
  <c r="F143" i="87" s="1"/>
  <c r="H81" i="87"/>
  <c r="F142" i="87" s="1"/>
  <c r="G81" i="87"/>
  <c r="F141" i="87" s="1"/>
  <c r="F81" i="87"/>
  <c r="F140" i="87" s="1"/>
  <c r="E81" i="87"/>
  <c r="F139" i="87" s="1"/>
  <c r="D81" i="87"/>
  <c r="D82" i="87" s="1"/>
  <c r="C81" i="87"/>
  <c r="C82" i="87" s="1"/>
  <c r="P80" i="87"/>
  <c r="P79" i="87"/>
  <c r="P78" i="87"/>
  <c r="P77" i="87"/>
  <c r="P76" i="87"/>
  <c r="N71" i="87"/>
  <c r="J71" i="87"/>
  <c r="I71" i="87"/>
  <c r="H71" i="87"/>
  <c r="F71" i="87"/>
  <c r="O70" i="87"/>
  <c r="E149" i="87" s="1"/>
  <c r="N70" i="87"/>
  <c r="E148" i="87" s="1"/>
  <c r="M70" i="87"/>
  <c r="E147" i="87" s="1"/>
  <c r="L70" i="87"/>
  <c r="L71" i="87" s="1"/>
  <c r="K70" i="87"/>
  <c r="E145" i="87" s="1"/>
  <c r="J70" i="87"/>
  <c r="E144" i="87" s="1"/>
  <c r="I70" i="87"/>
  <c r="E143" i="87" s="1"/>
  <c r="H70" i="87"/>
  <c r="E142" i="87" s="1"/>
  <c r="G70" i="87"/>
  <c r="E141" i="87" s="1"/>
  <c r="F70" i="87"/>
  <c r="E140" i="87" s="1"/>
  <c r="E70" i="87"/>
  <c r="E139" i="87" s="1"/>
  <c r="D70" i="87"/>
  <c r="D71" i="87" s="1"/>
  <c r="C70" i="87"/>
  <c r="E137" i="87" s="1"/>
  <c r="P69" i="87"/>
  <c r="P68" i="87"/>
  <c r="P67" i="87"/>
  <c r="P66" i="87"/>
  <c r="P65" i="87"/>
  <c r="P58" i="87"/>
  <c r="O57" i="87"/>
  <c r="O59" i="87" s="1"/>
  <c r="L57" i="87"/>
  <c r="L59" i="87" s="1"/>
  <c r="G57" i="87"/>
  <c r="G59" i="87" s="1"/>
  <c r="D57" i="87"/>
  <c r="D59" i="87" s="1"/>
  <c r="P56" i="87"/>
  <c r="P55" i="87"/>
  <c r="P54" i="87"/>
  <c r="O53" i="87"/>
  <c r="N53" i="87"/>
  <c r="M53" i="87"/>
  <c r="M57" i="87" s="1"/>
  <c r="M59" i="87" s="1"/>
  <c r="L53" i="87"/>
  <c r="K53" i="87"/>
  <c r="J53" i="87"/>
  <c r="I53" i="87"/>
  <c r="H53" i="87"/>
  <c r="G53" i="87"/>
  <c r="F53" i="87"/>
  <c r="E53" i="87"/>
  <c r="P53" i="87" s="1"/>
  <c r="D53" i="87"/>
  <c r="C53" i="87"/>
  <c r="P52" i="87"/>
  <c r="P51" i="87"/>
  <c r="P50" i="87"/>
  <c r="P49" i="87"/>
  <c r="P48" i="87"/>
  <c r="P47" i="87"/>
  <c r="P46" i="87"/>
  <c r="P45" i="87"/>
  <c r="P44" i="87"/>
  <c r="P43" i="87"/>
  <c r="P42" i="87"/>
  <c r="O41" i="87"/>
  <c r="N41" i="87"/>
  <c r="N57" i="87" s="1"/>
  <c r="N59" i="87" s="1"/>
  <c r="M41" i="87"/>
  <c r="L41" i="87"/>
  <c r="K41" i="87"/>
  <c r="K57" i="87" s="1"/>
  <c r="K59" i="87" s="1"/>
  <c r="J41" i="87"/>
  <c r="J57" i="87" s="1"/>
  <c r="J59" i="87" s="1"/>
  <c r="I41" i="87"/>
  <c r="I57" i="87" s="1"/>
  <c r="I59" i="87" s="1"/>
  <c r="H41" i="87"/>
  <c r="H57" i="87" s="1"/>
  <c r="H59" i="87" s="1"/>
  <c r="G41" i="87"/>
  <c r="F41" i="87"/>
  <c r="F57" i="87" s="1"/>
  <c r="F59" i="87" s="1"/>
  <c r="E41" i="87"/>
  <c r="D41" i="87"/>
  <c r="C41" i="87"/>
  <c r="P41" i="87" s="1"/>
  <c r="P40" i="87"/>
  <c r="P39" i="87"/>
  <c r="P38" i="87"/>
  <c r="P32" i="87"/>
  <c r="P30" i="87"/>
  <c r="P29" i="87"/>
  <c r="P28" i="87"/>
  <c r="P27" i="87"/>
  <c r="P26" i="87"/>
  <c r="O25" i="87"/>
  <c r="N25" i="87"/>
  <c r="M25" i="87"/>
  <c r="L25" i="87"/>
  <c r="K25" i="87"/>
  <c r="J25" i="87"/>
  <c r="I25" i="87"/>
  <c r="H25" i="87"/>
  <c r="G25" i="87"/>
  <c r="F25" i="87"/>
  <c r="E25" i="87"/>
  <c r="D25" i="87"/>
  <c r="C25" i="87"/>
  <c r="P25" i="87" s="1"/>
  <c r="P24" i="87"/>
  <c r="P23" i="87"/>
  <c r="P22" i="87"/>
  <c r="P21" i="87"/>
  <c r="P20" i="87"/>
  <c r="P19" i="87"/>
  <c r="P18" i="87"/>
  <c r="O17" i="87"/>
  <c r="O31" i="87" s="1"/>
  <c r="O33" i="87" s="1"/>
  <c r="N17" i="87"/>
  <c r="M17" i="87"/>
  <c r="M31" i="87" s="1"/>
  <c r="M33" i="87" s="1"/>
  <c r="L17" i="87"/>
  <c r="L31" i="87" s="1"/>
  <c r="L33" i="87" s="1"/>
  <c r="K17" i="87"/>
  <c r="J17" i="87"/>
  <c r="I17" i="87"/>
  <c r="H17" i="87"/>
  <c r="G17" i="87"/>
  <c r="G31" i="87" s="1"/>
  <c r="G33" i="87" s="1"/>
  <c r="F17" i="87"/>
  <c r="E17" i="87"/>
  <c r="E31" i="87" s="1"/>
  <c r="E33" i="87" s="1"/>
  <c r="D17" i="87"/>
  <c r="C17" i="87"/>
  <c r="P16" i="87"/>
  <c r="P15" i="87"/>
  <c r="P14" i="87"/>
  <c r="P13" i="87"/>
  <c r="O12" i="87"/>
  <c r="N12" i="87"/>
  <c r="N31" i="87" s="1"/>
  <c r="N33" i="87" s="1"/>
  <c r="M12" i="87"/>
  <c r="L12" i="87"/>
  <c r="K12" i="87"/>
  <c r="K31" i="87" s="1"/>
  <c r="K33" i="87" s="1"/>
  <c r="J12" i="87"/>
  <c r="J31" i="87" s="1"/>
  <c r="J33" i="87" s="1"/>
  <c r="I12" i="87"/>
  <c r="I31" i="87" s="1"/>
  <c r="I33" i="87" s="1"/>
  <c r="H12" i="87"/>
  <c r="H31" i="87" s="1"/>
  <c r="H33" i="87" s="1"/>
  <c r="G12" i="87"/>
  <c r="F12" i="87"/>
  <c r="F31" i="87" s="1"/>
  <c r="F33" i="87" s="1"/>
  <c r="E12" i="87"/>
  <c r="D12" i="87"/>
  <c r="C12" i="87"/>
  <c r="C31" i="87" s="1"/>
  <c r="P11" i="87"/>
  <c r="P10" i="87"/>
  <c r="P9" i="87"/>
  <c r="D83" i="86"/>
  <c r="D80" i="86"/>
  <c r="D76" i="86" s="1"/>
  <c r="D77" i="86"/>
  <c r="D73" i="86"/>
  <c r="D70" i="86"/>
  <c r="D67" i="86"/>
  <c r="D66" i="86"/>
  <c r="D63" i="86"/>
  <c r="D60" i="86"/>
  <c r="D56" i="86" s="1"/>
  <c r="D57" i="86"/>
  <c r="D52" i="86"/>
  <c r="D49" i="86"/>
  <c r="D46" i="86"/>
  <c r="D45" i="86"/>
  <c r="D42" i="86"/>
  <c r="D39" i="86"/>
  <c r="D35" i="86" s="1"/>
  <c r="D36" i="86"/>
  <c r="D32" i="86"/>
  <c r="D29" i="86"/>
  <c r="D26" i="86"/>
  <c r="D25" i="86" s="1"/>
  <c r="D17" i="86"/>
  <c r="D15" i="86"/>
  <c r="D11" i="86"/>
  <c r="D77" i="85"/>
  <c r="D73" i="85"/>
  <c r="D72" i="85" s="1"/>
  <c r="D68" i="85"/>
  <c r="D60" i="85"/>
  <c r="D56" i="85" s="1"/>
  <c r="D55" i="85" s="1"/>
  <c r="D47" i="85"/>
  <c r="D42" i="85"/>
  <c r="D38" i="85"/>
  <c r="D34" i="85"/>
  <c r="D28" i="85"/>
  <c r="D22" i="85"/>
  <c r="D17" i="85"/>
  <c r="D13" i="85"/>
  <c r="D12" i="85" s="1"/>
  <c r="D11" i="85" s="1"/>
  <c r="D10" i="85" s="1"/>
  <c r="C1000" i="84"/>
  <c r="G1000" i="84" s="1"/>
  <c r="G999" i="84"/>
  <c r="C999" i="84"/>
  <c r="G998" i="84"/>
  <c r="C998" i="84"/>
  <c r="C997" i="84"/>
  <c r="G997" i="84" s="1"/>
  <c r="C996" i="84"/>
  <c r="G996" i="84" s="1"/>
  <c r="G995" i="84"/>
  <c r="C995" i="84"/>
  <c r="G994" i="84"/>
  <c r="C994" i="84"/>
  <c r="C993" i="84"/>
  <c r="G993" i="84" s="1"/>
  <c r="C992" i="84"/>
  <c r="G992" i="84" s="1"/>
  <c r="G991" i="84"/>
  <c r="C991" i="84"/>
  <c r="G990" i="84"/>
  <c r="C990" i="84"/>
  <c r="C989" i="84"/>
  <c r="G989" i="84" s="1"/>
  <c r="C988" i="84"/>
  <c r="G988" i="84" s="1"/>
  <c r="G987" i="84"/>
  <c r="C987" i="84"/>
  <c r="G986" i="84"/>
  <c r="C986" i="84"/>
  <c r="C985" i="84"/>
  <c r="G985" i="84" s="1"/>
  <c r="C984" i="84"/>
  <c r="G984" i="84" s="1"/>
  <c r="G983" i="84"/>
  <c r="C983" i="84"/>
  <c r="G982" i="84"/>
  <c r="C982" i="84"/>
  <c r="C981" i="84"/>
  <c r="G981" i="84" s="1"/>
  <c r="C980" i="84"/>
  <c r="G980" i="84" s="1"/>
  <c r="G979" i="84"/>
  <c r="C979" i="84"/>
  <c r="G978" i="84"/>
  <c r="C978" i="84"/>
  <c r="C977" i="84"/>
  <c r="G977" i="84" s="1"/>
  <c r="C976" i="84"/>
  <c r="G976" i="84" s="1"/>
  <c r="G975" i="84"/>
  <c r="C975" i="84"/>
  <c r="G974" i="84"/>
  <c r="C974" i="84"/>
  <c r="C973" i="84"/>
  <c r="G973" i="84" s="1"/>
  <c r="C972" i="84"/>
  <c r="G972" i="84" s="1"/>
  <c r="G971" i="84"/>
  <c r="C971" i="84"/>
  <c r="G970" i="84"/>
  <c r="C970" i="84"/>
  <c r="C969" i="84"/>
  <c r="G969" i="84" s="1"/>
  <c r="C968" i="84"/>
  <c r="G968" i="84" s="1"/>
  <c r="G967" i="84"/>
  <c r="C967" i="84"/>
  <c r="G966" i="84"/>
  <c r="C966" i="84"/>
  <c r="C965" i="84"/>
  <c r="G965" i="84" s="1"/>
  <c r="C964" i="84"/>
  <c r="G964" i="84" s="1"/>
  <c r="G963" i="84"/>
  <c r="C963" i="84"/>
  <c r="G962" i="84"/>
  <c r="C962" i="84"/>
  <c r="C961" i="84"/>
  <c r="G961" i="84" s="1"/>
  <c r="C960" i="84"/>
  <c r="G960" i="84" s="1"/>
  <c r="G959" i="84"/>
  <c r="C959" i="84"/>
  <c r="G958" i="84"/>
  <c r="C958" i="84"/>
  <c r="C957" i="84"/>
  <c r="G957" i="84" s="1"/>
  <c r="C956" i="84"/>
  <c r="G956" i="84" s="1"/>
  <c r="G955" i="84"/>
  <c r="C955" i="84"/>
  <c r="G954" i="84"/>
  <c r="C954" i="84"/>
  <c r="C953" i="84"/>
  <c r="G953" i="84" s="1"/>
  <c r="C952" i="84"/>
  <c r="G952" i="84" s="1"/>
  <c r="G951" i="84"/>
  <c r="C951" i="84"/>
  <c r="G950" i="84"/>
  <c r="C950" i="84"/>
  <c r="C949" i="84"/>
  <c r="G949" i="84" s="1"/>
  <c r="C948" i="84"/>
  <c r="G948" i="84" s="1"/>
  <c r="G947" i="84"/>
  <c r="C947" i="84"/>
  <c r="G946" i="84"/>
  <c r="C946" i="84"/>
  <c r="C945" i="84"/>
  <c r="G945" i="84" s="1"/>
  <c r="C944" i="84"/>
  <c r="G944" i="84" s="1"/>
  <c r="G943" i="84"/>
  <c r="C943" i="84"/>
  <c r="G942" i="84"/>
  <c r="C942" i="84"/>
  <c r="C941" i="84"/>
  <c r="G941" i="84" s="1"/>
  <c r="C940" i="84"/>
  <c r="G940" i="84" s="1"/>
  <c r="G939" i="84"/>
  <c r="C939" i="84"/>
  <c r="G938" i="84"/>
  <c r="C938" i="84"/>
  <c r="C937" i="84"/>
  <c r="G937" i="84" s="1"/>
  <c r="C936" i="84"/>
  <c r="G936" i="84" s="1"/>
  <c r="G935" i="84"/>
  <c r="C935" i="84"/>
  <c r="G934" i="84"/>
  <c r="C934" i="84"/>
  <c r="C933" i="84"/>
  <c r="G933" i="84" s="1"/>
  <c r="C932" i="84"/>
  <c r="G932" i="84" s="1"/>
  <c r="G931" i="84"/>
  <c r="C931" i="84"/>
  <c r="G930" i="84"/>
  <c r="C930" i="84"/>
  <c r="C929" i="84"/>
  <c r="G929" i="84" s="1"/>
  <c r="C928" i="84"/>
  <c r="G928" i="84" s="1"/>
  <c r="G927" i="84"/>
  <c r="C927" i="84"/>
  <c r="G926" i="84"/>
  <c r="C926" i="84"/>
  <c r="C925" i="84"/>
  <c r="G925" i="84" s="1"/>
  <c r="C924" i="84"/>
  <c r="G924" i="84" s="1"/>
  <c r="G923" i="84"/>
  <c r="C923" i="84"/>
  <c r="G922" i="84"/>
  <c r="C922" i="84"/>
  <c r="C921" i="84"/>
  <c r="G921" i="84" s="1"/>
  <c r="C920" i="84"/>
  <c r="G920" i="84" s="1"/>
  <c r="G919" i="84"/>
  <c r="C919" i="84"/>
  <c r="G918" i="84"/>
  <c r="C918" i="84"/>
  <c r="C917" i="84"/>
  <c r="G917" i="84" s="1"/>
  <c r="C916" i="84"/>
  <c r="G916" i="84" s="1"/>
  <c r="G915" i="84"/>
  <c r="C915" i="84"/>
  <c r="G914" i="84"/>
  <c r="C914" i="84"/>
  <c r="C913" i="84"/>
  <c r="G913" i="84" s="1"/>
  <c r="C912" i="84"/>
  <c r="G912" i="84" s="1"/>
  <c r="G911" i="84"/>
  <c r="C911" i="84"/>
  <c r="G910" i="84"/>
  <c r="C910" i="84"/>
  <c r="C909" i="84"/>
  <c r="G909" i="84" s="1"/>
  <c r="C908" i="84"/>
  <c r="G908" i="84" s="1"/>
  <c r="G907" i="84"/>
  <c r="C907" i="84"/>
  <c r="G906" i="84"/>
  <c r="C906" i="84"/>
  <c r="C905" i="84"/>
  <c r="G905" i="84" s="1"/>
  <c r="C904" i="84"/>
  <c r="G904" i="84" s="1"/>
  <c r="G903" i="84"/>
  <c r="C903" i="84"/>
  <c r="G902" i="84"/>
  <c r="C902" i="84"/>
  <c r="C901" i="84"/>
  <c r="G901" i="84" s="1"/>
  <c r="C900" i="84"/>
  <c r="G900" i="84" s="1"/>
  <c r="G899" i="84"/>
  <c r="C899" i="84"/>
  <c r="G898" i="84"/>
  <c r="C898" i="84"/>
  <c r="C897" i="84"/>
  <c r="G897" i="84" s="1"/>
  <c r="C896" i="84"/>
  <c r="G896" i="84" s="1"/>
  <c r="G895" i="84"/>
  <c r="C895" i="84"/>
  <c r="G894" i="84"/>
  <c r="C894" i="84"/>
  <c r="C893" i="84"/>
  <c r="G893" i="84" s="1"/>
  <c r="C892" i="84"/>
  <c r="G892" i="84" s="1"/>
  <c r="G891" i="84"/>
  <c r="C891" i="84"/>
  <c r="G890" i="84"/>
  <c r="C890" i="84"/>
  <c r="C889" i="84"/>
  <c r="G889" i="84" s="1"/>
  <c r="C888" i="84"/>
  <c r="G888" i="84" s="1"/>
  <c r="G887" i="84"/>
  <c r="C887" i="84"/>
  <c r="G886" i="84"/>
  <c r="C886" i="84"/>
  <c r="C885" i="84"/>
  <c r="G885" i="84" s="1"/>
  <c r="C884" i="84"/>
  <c r="G884" i="84" s="1"/>
  <c r="G883" i="84"/>
  <c r="C883" i="84"/>
  <c r="G882" i="84"/>
  <c r="C882" i="84"/>
  <c r="C881" i="84"/>
  <c r="G881" i="84" s="1"/>
  <c r="G880" i="84"/>
  <c r="C880" i="84"/>
  <c r="G879" i="84"/>
  <c r="C879" i="84"/>
  <c r="G878" i="84"/>
  <c r="C878" i="84"/>
  <c r="C877" i="84"/>
  <c r="G877" i="84" s="1"/>
  <c r="C876" i="84"/>
  <c r="G876" i="84" s="1"/>
  <c r="G875" i="84"/>
  <c r="C875" i="84"/>
  <c r="G874" i="84"/>
  <c r="C874" i="84"/>
  <c r="C873" i="84"/>
  <c r="G873" i="84" s="1"/>
  <c r="G872" i="84"/>
  <c r="C872" i="84"/>
  <c r="G871" i="84"/>
  <c r="C871" i="84"/>
  <c r="G870" i="84"/>
  <c r="C870" i="84"/>
  <c r="C869" i="84"/>
  <c r="G869" i="84" s="1"/>
  <c r="C868" i="84"/>
  <c r="G868" i="84" s="1"/>
  <c r="G867" i="84"/>
  <c r="C867" i="84"/>
  <c r="G866" i="84"/>
  <c r="C866" i="84"/>
  <c r="C865" i="84"/>
  <c r="G865" i="84" s="1"/>
  <c r="G864" i="84"/>
  <c r="C864" i="84"/>
  <c r="G863" i="84"/>
  <c r="C863" i="84"/>
  <c r="G862" i="84"/>
  <c r="C862" i="84"/>
  <c r="G861" i="84"/>
  <c r="C861" i="84"/>
  <c r="G860" i="84"/>
  <c r="C860" i="84"/>
  <c r="G859" i="84"/>
  <c r="C859" i="84"/>
  <c r="G858" i="84"/>
  <c r="C858" i="84"/>
  <c r="G857" i="84"/>
  <c r="C857" i="84"/>
  <c r="G856" i="84"/>
  <c r="C856" i="84"/>
  <c r="G855" i="84"/>
  <c r="C855" i="84"/>
  <c r="G854" i="84"/>
  <c r="C854" i="84"/>
  <c r="G853" i="84"/>
  <c r="C853" i="84"/>
  <c r="G852" i="84"/>
  <c r="C852" i="84"/>
  <c r="G851" i="84"/>
  <c r="C851" i="84"/>
  <c r="G850" i="84"/>
  <c r="C850" i="84"/>
  <c r="G849" i="84"/>
  <c r="C849" i="84"/>
  <c r="G848" i="84"/>
  <c r="C848" i="84"/>
  <c r="G847" i="84"/>
  <c r="C847" i="84"/>
  <c r="G846" i="84"/>
  <c r="C846" i="84"/>
  <c r="G845" i="84"/>
  <c r="C845" i="84"/>
  <c r="G844" i="84"/>
  <c r="C844" i="84"/>
  <c r="G843" i="84"/>
  <c r="C843" i="84"/>
  <c r="G842" i="84"/>
  <c r="C842" i="84"/>
  <c r="G841" i="84"/>
  <c r="C841" i="84"/>
  <c r="G840" i="84"/>
  <c r="C840" i="84"/>
  <c r="G839" i="84"/>
  <c r="C839" i="84"/>
  <c r="G838" i="84"/>
  <c r="C838" i="84"/>
  <c r="G837" i="84"/>
  <c r="C837" i="84"/>
  <c r="G836" i="84"/>
  <c r="C836" i="84"/>
  <c r="G835" i="84"/>
  <c r="C835" i="84"/>
  <c r="G834" i="84"/>
  <c r="C834" i="84"/>
  <c r="G833" i="84"/>
  <c r="C833" i="84"/>
  <c r="G832" i="84"/>
  <c r="C832" i="84"/>
  <c r="G831" i="84"/>
  <c r="C831" i="84"/>
  <c r="G830" i="84"/>
  <c r="C830" i="84"/>
  <c r="G829" i="84"/>
  <c r="C829" i="84"/>
  <c r="G828" i="84"/>
  <c r="C828" i="84"/>
  <c r="G827" i="84"/>
  <c r="C827" i="84"/>
  <c r="G826" i="84"/>
  <c r="C826" i="84"/>
  <c r="G825" i="84"/>
  <c r="C825" i="84"/>
  <c r="G824" i="84"/>
  <c r="C824" i="84"/>
  <c r="G823" i="84"/>
  <c r="C823" i="84"/>
  <c r="G822" i="84"/>
  <c r="C822" i="84"/>
  <c r="G821" i="84"/>
  <c r="C821" i="84"/>
  <c r="G820" i="84"/>
  <c r="C820" i="84"/>
  <c r="G819" i="84"/>
  <c r="C819" i="84"/>
  <c r="G818" i="84"/>
  <c r="C818" i="84"/>
  <c r="G817" i="84"/>
  <c r="C817" i="84"/>
  <c r="G816" i="84"/>
  <c r="C816" i="84"/>
  <c r="G815" i="84"/>
  <c r="C815" i="84"/>
  <c r="G814" i="84"/>
  <c r="C814" i="84"/>
  <c r="G813" i="84"/>
  <c r="C813" i="84"/>
  <c r="G812" i="84"/>
  <c r="C812" i="84"/>
  <c r="G811" i="84"/>
  <c r="C811" i="84"/>
  <c r="G810" i="84"/>
  <c r="C810" i="84"/>
  <c r="G809" i="84"/>
  <c r="C809" i="84"/>
  <c r="G808" i="84"/>
  <c r="C808" i="84"/>
  <c r="G807" i="84"/>
  <c r="C807" i="84"/>
  <c r="G806" i="84"/>
  <c r="C806" i="84"/>
  <c r="G805" i="84"/>
  <c r="C805" i="84"/>
  <c r="G804" i="84"/>
  <c r="C804" i="84"/>
  <c r="G803" i="84"/>
  <c r="C803" i="84"/>
  <c r="G802" i="84"/>
  <c r="C802" i="84"/>
  <c r="G801" i="84"/>
  <c r="C801" i="84"/>
  <c r="G800" i="84"/>
  <c r="C800" i="84"/>
  <c r="G799" i="84"/>
  <c r="C799" i="84"/>
  <c r="G798" i="84"/>
  <c r="C798" i="84"/>
  <c r="G797" i="84"/>
  <c r="C797" i="84"/>
  <c r="G796" i="84"/>
  <c r="C796" i="84"/>
  <c r="G795" i="84"/>
  <c r="C795" i="84"/>
  <c r="G794" i="84"/>
  <c r="C794" i="84"/>
  <c r="G793" i="84"/>
  <c r="C793" i="84"/>
  <c r="G792" i="84"/>
  <c r="C792" i="84"/>
  <c r="G791" i="84"/>
  <c r="C791" i="84"/>
  <c r="G790" i="84"/>
  <c r="C790" i="84"/>
  <c r="G789" i="84"/>
  <c r="C789" i="84"/>
  <c r="G788" i="84"/>
  <c r="C788" i="84"/>
  <c r="G787" i="84"/>
  <c r="C787" i="84"/>
  <c r="G786" i="84"/>
  <c r="C786" i="84"/>
  <c r="G785" i="84"/>
  <c r="C785" i="84"/>
  <c r="G784" i="84"/>
  <c r="C784" i="84"/>
  <c r="G783" i="84"/>
  <c r="C783" i="84"/>
  <c r="G782" i="84"/>
  <c r="C782" i="84"/>
  <c r="G781" i="84"/>
  <c r="C781" i="84"/>
  <c r="G780" i="84"/>
  <c r="C780" i="84"/>
  <c r="G779" i="84"/>
  <c r="C779" i="84"/>
  <c r="G778" i="84"/>
  <c r="C778" i="84"/>
  <c r="G777" i="84"/>
  <c r="C777" i="84"/>
  <c r="G776" i="84"/>
  <c r="C776" i="84"/>
  <c r="G775" i="84"/>
  <c r="C775" i="84"/>
  <c r="G774" i="84"/>
  <c r="C774" i="84"/>
  <c r="G773" i="84"/>
  <c r="C773" i="84"/>
  <c r="G772" i="84"/>
  <c r="C772" i="84"/>
  <c r="G771" i="84"/>
  <c r="C771" i="84"/>
  <c r="G770" i="84"/>
  <c r="C770" i="84"/>
  <c r="G769" i="84"/>
  <c r="C769" i="84"/>
  <c r="G768" i="84"/>
  <c r="C768" i="84"/>
  <c r="G767" i="84"/>
  <c r="C767" i="84"/>
  <c r="G766" i="84"/>
  <c r="C766" i="84"/>
  <c r="G765" i="84"/>
  <c r="C765" i="84"/>
  <c r="G764" i="84"/>
  <c r="C764" i="84"/>
  <c r="G763" i="84"/>
  <c r="C763" i="84"/>
  <c r="G762" i="84"/>
  <c r="C762" i="84"/>
  <c r="G761" i="84"/>
  <c r="C761" i="84"/>
  <c r="G760" i="84"/>
  <c r="C760" i="84"/>
  <c r="G759" i="84"/>
  <c r="C759" i="84"/>
  <c r="G758" i="84"/>
  <c r="C758" i="84"/>
  <c r="G757" i="84"/>
  <c r="C757" i="84"/>
  <c r="G756" i="84"/>
  <c r="C756" i="84"/>
  <c r="G755" i="84"/>
  <c r="C755" i="84"/>
  <c r="G754" i="84"/>
  <c r="C754" i="84"/>
  <c r="G753" i="84"/>
  <c r="C753" i="84"/>
  <c r="G752" i="84"/>
  <c r="C752" i="84"/>
  <c r="G751" i="84"/>
  <c r="C751" i="84"/>
  <c r="G750" i="84"/>
  <c r="C750" i="84"/>
  <c r="G749" i="84"/>
  <c r="C749" i="84"/>
  <c r="G748" i="84"/>
  <c r="C748" i="84"/>
  <c r="G747" i="84"/>
  <c r="C747" i="84"/>
  <c r="G746" i="84"/>
  <c r="C746" i="84"/>
  <c r="G745" i="84"/>
  <c r="C745" i="84"/>
  <c r="G744" i="84"/>
  <c r="C744" i="84"/>
  <c r="G743" i="84"/>
  <c r="C743" i="84"/>
  <c r="G742" i="84"/>
  <c r="C742" i="84"/>
  <c r="G741" i="84"/>
  <c r="C741" i="84"/>
  <c r="G740" i="84"/>
  <c r="C740" i="84"/>
  <c r="G739" i="84"/>
  <c r="C739" i="84"/>
  <c r="G738" i="84"/>
  <c r="C738" i="84"/>
  <c r="G737" i="84"/>
  <c r="C737" i="84"/>
  <c r="G736" i="84"/>
  <c r="C736" i="84"/>
  <c r="G735" i="84"/>
  <c r="C735" i="84"/>
  <c r="G734" i="84"/>
  <c r="C734" i="84"/>
  <c r="G733" i="84"/>
  <c r="C733" i="84"/>
  <c r="G732" i="84"/>
  <c r="C732" i="84"/>
  <c r="G731" i="84"/>
  <c r="C731" i="84"/>
  <c r="G730" i="84"/>
  <c r="C730" i="84"/>
  <c r="G729" i="84"/>
  <c r="C729" i="84"/>
  <c r="G728" i="84"/>
  <c r="C728" i="84"/>
  <c r="G727" i="84"/>
  <c r="C727" i="84"/>
  <c r="G726" i="84"/>
  <c r="C726" i="84"/>
  <c r="G725" i="84"/>
  <c r="C725" i="84"/>
  <c r="G724" i="84"/>
  <c r="C724" i="84"/>
  <c r="G723" i="84"/>
  <c r="C723" i="84"/>
  <c r="G722" i="84"/>
  <c r="C722" i="84"/>
  <c r="G721" i="84"/>
  <c r="C721" i="84"/>
  <c r="G720" i="84"/>
  <c r="C720" i="84"/>
  <c r="G719" i="84"/>
  <c r="C719" i="84"/>
  <c r="G718" i="84"/>
  <c r="C718" i="84"/>
  <c r="G717" i="84"/>
  <c r="C717" i="84"/>
  <c r="G716" i="84"/>
  <c r="C716" i="84"/>
  <c r="G715" i="84"/>
  <c r="C715" i="84"/>
  <c r="G714" i="84"/>
  <c r="C714" i="84"/>
  <c r="G713" i="84"/>
  <c r="C713" i="84"/>
  <c r="G712" i="84"/>
  <c r="C712" i="84"/>
  <c r="G711" i="84"/>
  <c r="C711" i="84"/>
  <c r="G710" i="84"/>
  <c r="C710" i="84"/>
  <c r="G709" i="84"/>
  <c r="C709" i="84"/>
  <c r="G708" i="84"/>
  <c r="C708" i="84"/>
  <c r="G707" i="84"/>
  <c r="C707" i="84"/>
  <c r="G706" i="84"/>
  <c r="C706" i="84"/>
  <c r="G705" i="84"/>
  <c r="C705" i="84"/>
  <c r="G704" i="84"/>
  <c r="C704" i="84"/>
  <c r="G703" i="84"/>
  <c r="C703" i="84"/>
  <c r="G702" i="84"/>
  <c r="C702" i="84"/>
  <c r="G701" i="84"/>
  <c r="C701" i="84"/>
  <c r="G700" i="84"/>
  <c r="C700" i="84"/>
  <c r="G699" i="84"/>
  <c r="C699" i="84"/>
  <c r="G698" i="84"/>
  <c r="C698" i="84"/>
  <c r="G697" i="84"/>
  <c r="C697" i="84"/>
  <c r="G696" i="84"/>
  <c r="C696" i="84"/>
  <c r="G695" i="84"/>
  <c r="C695" i="84"/>
  <c r="G694" i="84"/>
  <c r="C694" i="84"/>
  <c r="G693" i="84"/>
  <c r="C693" i="84"/>
  <c r="G692" i="84"/>
  <c r="C692" i="84"/>
  <c r="G691" i="84"/>
  <c r="C691" i="84"/>
  <c r="G690" i="84"/>
  <c r="C690" i="84"/>
  <c r="G689" i="84"/>
  <c r="C689" i="84"/>
  <c r="G688" i="84"/>
  <c r="C688" i="84"/>
  <c r="G687" i="84"/>
  <c r="C687" i="84"/>
  <c r="G686" i="84"/>
  <c r="C686" i="84"/>
  <c r="G685" i="84"/>
  <c r="C685" i="84"/>
  <c r="G684" i="84"/>
  <c r="C684" i="84"/>
  <c r="G683" i="84"/>
  <c r="C683" i="84"/>
  <c r="G682" i="84"/>
  <c r="C682" i="84"/>
  <c r="G681" i="84"/>
  <c r="C681" i="84"/>
  <c r="G680" i="84"/>
  <c r="C680" i="84"/>
  <c r="G679" i="84"/>
  <c r="C679" i="84"/>
  <c r="G678" i="84"/>
  <c r="C678" i="84"/>
  <c r="G677" i="84"/>
  <c r="C677" i="84"/>
  <c r="G676" i="84"/>
  <c r="C676" i="84"/>
  <c r="G675" i="84"/>
  <c r="C675" i="84"/>
  <c r="G674" i="84"/>
  <c r="C674" i="84"/>
  <c r="G673" i="84"/>
  <c r="C673" i="84"/>
  <c r="G672" i="84"/>
  <c r="C672" i="84"/>
  <c r="G671" i="84"/>
  <c r="C671" i="84"/>
  <c r="G670" i="84"/>
  <c r="C670" i="84"/>
  <c r="G669" i="84"/>
  <c r="C669" i="84"/>
  <c r="G668" i="84"/>
  <c r="C668" i="84"/>
  <c r="G667" i="84"/>
  <c r="C667" i="84"/>
  <c r="G666" i="84"/>
  <c r="C666" i="84"/>
  <c r="G665" i="84"/>
  <c r="C665" i="84"/>
  <c r="G664" i="84"/>
  <c r="C664" i="84"/>
  <c r="G663" i="84"/>
  <c r="C663" i="84"/>
  <c r="G662" i="84"/>
  <c r="C662" i="84"/>
  <c r="G661" i="84"/>
  <c r="C661" i="84"/>
  <c r="G660" i="84"/>
  <c r="C660" i="84"/>
  <c r="G659" i="84"/>
  <c r="C659" i="84"/>
  <c r="G658" i="84"/>
  <c r="C658" i="84"/>
  <c r="G657" i="84"/>
  <c r="C657" i="84"/>
  <c r="G656" i="84"/>
  <c r="C656" i="84"/>
  <c r="G655" i="84"/>
  <c r="C655" i="84"/>
  <c r="G654" i="84"/>
  <c r="C654" i="84"/>
  <c r="G653" i="84"/>
  <c r="C653" i="84"/>
  <c r="G652" i="84"/>
  <c r="C652" i="84"/>
  <c r="G651" i="84"/>
  <c r="C651" i="84"/>
  <c r="G650" i="84"/>
  <c r="C650" i="84"/>
  <c r="G649" i="84"/>
  <c r="C649" i="84"/>
  <c r="G648" i="84"/>
  <c r="C648" i="84"/>
  <c r="G647" i="84"/>
  <c r="C647" i="84"/>
  <c r="G646" i="84"/>
  <c r="C646" i="84"/>
  <c r="G645" i="84"/>
  <c r="C645" i="84"/>
  <c r="G644" i="84"/>
  <c r="C644" i="84"/>
  <c r="G643" i="84"/>
  <c r="C643" i="84"/>
  <c r="G642" i="84"/>
  <c r="C642" i="84"/>
  <c r="G641" i="84"/>
  <c r="C641" i="84"/>
  <c r="G640" i="84"/>
  <c r="C640" i="84"/>
  <c r="G639" i="84"/>
  <c r="C639" i="84"/>
  <c r="G638" i="84"/>
  <c r="C638" i="84"/>
  <c r="G637" i="84"/>
  <c r="C637" i="84"/>
  <c r="G636" i="84"/>
  <c r="C636" i="84"/>
  <c r="G635" i="84"/>
  <c r="C635" i="84"/>
  <c r="G634" i="84"/>
  <c r="C634" i="84"/>
  <c r="G633" i="84"/>
  <c r="C633" i="84"/>
  <c r="G632" i="84"/>
  <c r="C632" i="84"/>
  <c r="G631" i="84"/>
  <c r="C631" i="84"/>
  <c r="G630" i="84"/>
  <c r="C630" i="84"/>
  <c r="G629" i="84"/>
  <c r="C629" i="84"/>
  <c r="G628" i="84"/>
  <c r="C628" i="84"/>
  <c r="G627" i="84"/>
  <c r="C627" i="84"/>
  <c r="G626" i="84"/>
  <c r="C626" i="84"/>
  <c r="G625" i="84"/>
  <c r="C625" i="84"/>
  <c r="G624" i="84"/>
  <c r="C624" i="84"/>
  <c r="G623" i="84"/>
  <c r="C623" i="84"/>
  <c r="G622" i="84"/>
  <c r="C622" i="84"/>
  <c r="G621" i="84"/>
  <c r="C621" i="84"/>
  <c r="G620" i="84"/>
  <c r="C620" i="84"/>
  <c r="G619" i="84"/>
  <c r="C619" i="84"/>
  <c r="G618" i="84"/>
  <c r="C618" i="84"/>
  <c r="G617" i="84"/>
  <c r="C617" i="84"/>
  <c r="G616" i="84"/>
  <c r="C616" i="84"/>
  <c r="G615" i="84"/>
  <c r="C615" i="84"/>
  <c r="G614" i="84"/>
  <c r="C614" i="84"/>
  <c r="G613" i="84"/>
  <c r="C613" i="84"/>
  <c r="G612" i="84"/>
  <c r="C612" i="84"/>
  <c r="G611" i="84"/>
  <c r="C611" i="84"/>
  <c r="G610" i="84"/>
  <c r="C610" i="84"/>
  <c r="G609" i="84"/>
  <c r="C609" i="84"/>
  <c r="G608" i="84"/>
  <c r="C608" i="84"/>
  <c r="G607" i="84"/>
  <c r="C607" i="84"/>
  <c r="G606" i="84"/>
  <c r="C606" i="84"/>
  <c r="G605" i="84"/>
  <c r="C605" i="84"/>
  <c r="G604" i="84"/>
  <c r="C604" i="84"/>
  <c r="G603" i="84"/>
  <c r="C603" i="84"/>
  <c r="G602" i="84"/>
  <c r="C602" i="84"/>
  <c r="G601" i="84"/>
  <c r="C601" i="84"/>
  <c r="G600" i="84"/>
  <c r="C600" i="84"/>
  <c r="G599" i="84"/>
  <c r="C599" i="84"/>
  <c r="G598" i="84"/>
  <c r="C598" i="84"/>
  <c r="G597" i="84"/>
  <c r="C597" i="84"/>
  <c r="G596" i="84"/>
  <c r="C596" i="84"/>
  <c r="G595" i="84"/>
  <c r="C595" i="84"/>
  <c r="G594" i="84"/>
  <c r="C594" i="84"/>
  <c r="G593" i="84"/>
  <c r="C593" i="84"/>
  <c r="G592" i="84"/>
  <c r="C592" i="84"/>
  <c r="G591" i="84"/>
  <c r="C591" i="84"/>
  <c r="G590" i="84"/>
  <c r="C590" i="84"/>
  <c r="G589" i="84"/>
  <c r="C589" i="84"/>
  <c r="G588" i="84"/>
  <c r="C588" i="84"/>
  <c r="G587" i="84"/>
  <c r="C587" i="84"/>
  <c r="G586" i="84"/>
  <c r="C586" i="84"/>
  <c r="G585" i="84"/>
  <c r="C585" i="84"/>
  <c r="G584" i="84"/>
  <c r="C584" i="84"/>
  <c r="G583" i="84"/>
  <c r="C583" i="84"/>
  <c r="G582" i="84"/>
  <c r="C582" i="84"/>
  <c r="G581" i="84"/>
  <c r="C581" i="84"/>
  <c r="G580" i="84"/>
  <c r="C580" i="84"/>
  <c r="G579" i="84"/>
  <c r="C579" i="84"/>
  <c r="G578" i="84"/>
  <c r="C578" i="84"/>
  <c r="G577" i="84"/>
  <c r="C577" i="84"/>
  <c r="G576" i="84"/>
  <c r="C576" i="84"/>
  <c r="G575" i="84"/>
  <c r="C575" i="84"/>
  <c r="G574" i="84"/>
  <c r="C574" i="84"/>
  <c r="G573" i="84"/>
  <c r="C573" i="84"/>
  <c r="G572" i="84"/>
  <c r="C572" i="84"/>
  <c r="G571" i="84"/>
  <c r="C571" i="84"/>
  <c r="C570" i="84"/>
  <c r="G570" i="84" s="1"/>
  <c r="G569" i="84"/>
  <c r="C569" i="84"/>
  <c r="G568" i="84"/>
  <c r="C568" i="84"/>
  <c r="G567" i="84"/>
  <c r="C567" i="84"/>
  <c r="C566" i="84"/>
  <c r="G566" i="84" s="1"/>
  <c r="G565" i="84"/>
  <c r="C565" i="84"/>
  <c r="G564" i="84"/>
  <c r="C564" i="84"/>
  <c r="G563" i="84"/>
  <c r="C563" i="84"/>
  <c r="C562" i="84"/>
  <c r="G562" i="84" s="1"/>
  <c r="G561" i="84"/>
  <c r="C561" i="84"/>
  <c r="G560" i="84"/>
  <c r="C560" i="84"/>
  <c r="G559" i="84"/>
  <c r="C559" i="84"/>
  <c r="C558" i="84"/>
  <c r="G558" i="84" s="1"/>
  <c r="G557" i="84"/>
  <c r="C557" i="84"/>
  <c r="G556" i="84"/>
  <c r="C556" i="84"/>
  <c r="G555" i="84"/>
  <c r="C555" i="84"/>
  <c r="C554" i="84"/>
  <c r="G554" i="84" s="1"/>
  <c r="G553" i="84"/>
  <c r="C553" i="84"/>
  <c r="G552" i="84"/>
  <c r="C552" i="84"/>
  <c r="G551" i="84"/>
  <c r="C551" i="84"/>
  <c r="C550" i="84"/>
  <c r="G550" i="84" s="1"/>
  <c r="G549" i="84"/>
  <c r="C549" i="84"/>
  <c r="G548" i="84"/>
  <c r="C548" i="84"/>
  <c r="G547" i="84"/>
  <c r="C547" i="84"/>
  <c r="C546" i="84"/>
  <c r="G546" i="84" s="1"/>
  <c r="G545" i="84"/>
  <c r="C545" i="84"/>
  <c r="G544" i="84"/>
  <c r="C544" i="84"/>
  <c r="G543" i="84"/>
  <c r="C543" i="84"/>
  <c r="C542" i="84"/>
  <c r="G542" i="84" s="1"/>
  <c r="G541" i="84"/>
  <c r="C541" i="84"/>
  <c r="G540" i="84"/>
  <c r="C540" i="84"/>
  <c r="G539" i="84"/>
  <c r="C539" i="84"/>
  <c r="C538" i="84"/>
  <c r="G538" i="84" s="1"/>
  <c r="G537" i="84"/>
  <c r="C537" i="84"/>
  <c r="G536" i="84"/>
  <c r="C536" i="84"/>
  <c r="G535" i="84"/>
  <c r="C535" i="84"/>
  <c r="C534" i="84"/>
  <c r="G534" i="84" s="1"/>
  <c r="G533" i="84"/>
  <c r="C533" i="84"/>
  <c r="G532" i="84"/>
  <c r="C532" i="84"/>
  <c r="G531" i="84"/>
  <c r="C531" i="84"/>
  <c r="C530" i="84"/>
  <c r="G530" i="84" s="1"/>
  <c r="G529" i="84"/>
  <c r="C529" i="84"/>
  <c r="G528" i="84"/>
  <c r="C528" i="84"/>
  <c r="G527" i="84"/>
  <c r="C527" i="84"/>
  <c r="C526" i="84"/>
  <c r="G526" i="84" s="1"/>
  <c r="G525" i="84"/>
  <c r="C525" i="84"/>
  <c r="G524" i="84"/>
  <c r="C524" i="84"/>
  <c r="G523" i="84"/>
  <c r="C523" i="84"/>
  <c r="C522" i="84"/>
  <c r="G522" i="84" s="1"/>
  <c r="G521" i="84"/>
  <c r="C521" i="84"/>
  <c r="G520" i="84"/>
  <c r="C520" i="84"/>
  <c r="G519" i="84"/>
  <c r="C519" i="84"/>
  <c r="C518" i="84"/>
  <c r="G518" i="84" s="1"/>
  <c r="G517" i="84"/>
  <c r="C517" i="84"/>
  <c r="G516" i="84"/>
  <c r="C516" i="84"/>
  <c r="G515" i="84"/>
  <c r="C515" i="84"/>
  <c r="C514" i="84"/>
  <c r="G514" i="84" s="1"/>
  <c r="G513" i="84"/>
  <c r="C513" i="84"/>
  <c r="G512" i="84"/>
  <c r="C512" i="84"/>
  <c r="G511" i="84"/>
  <c r="C511" i="84"/>
  <c r="C510" i="84"/>
  <c r="G510" i="84" s="1"/>
  <c r="G509" i="84"/>
  <c r="C509" i="84"/>
  <c r="G508" i="84"/>
  <c r="C508" i="84"/>
  <c r="G507" i="84"/>
  <c r="C507" i="84"/>
  <c r="C506" i="84"/>
  <c r="G506" i="84" s="1"/>
  <c r="G505" i="84"/>
  <c r="C505" i="84"/>
  <c r="G504" i="84"/>
  <c r="C504" i="84"/>
  <c r="G503" i="84"/>
  <c r="C503" i="84"/>
  <c r="C502" i="84"/>
  <c r="G502" i="84" s="1"/>
  <c r="G501" i="84"/>
  <c r="C501" i="84"/>
  <c r="G500" i="84"/>
  <c r="C500" i="84"/>
  <c r="G499" i="84"/>
  <c r="C499" i="84"/>
  <c r="C498" i="84"/>
  <c r="G498" i="84" s="1"/>
  <c r="G497" i="84"/>
  <c r="C497" i="84"/>
  <c r="G496" i="84"/>
  <c r="C496" i="84"/>
  <c r="G495" i="84"/>
  <c r="C495" i="84"/>
  <c r="C494" i="84"/>
  <c r="G494" i="84" s="1"/>
  <c r="G493" i="84"/>
  <c r="C493" i="84"/>
  <c r="G492" i="84"/>
  <c r="C492" i="84"/>
  <c r="G491" i="84"/>
  <c r="C491" i="84"/>
  <c r="C490" i="84"/>
  <c r="G490" i="84" s="1"/>
  <c r="G489" i="84"/>
  <c r="C489" i="84"/>
  <c r="G488" i="84"/>
  <c r="C488" i="84"/>
  <c r="G487" i="84"/>
  <c r="C487" i="84"/>
  <c r="C486" i="84"/>
  <c r="G486" i="84" s="1"/>
  <c r="G485" i="84"/>
  <c r="C485" i="84"/>
  <c r="G484" i="84"/>
  <c r="C484" i="84"/>
  <c r="G483" i="84"/>
  <c r="C483" i="84"/>
  <c r="C482" i="84"/>
  <c r="G482" i="84" s="1"/>
  <c r="G481" i="84"/>
  <c r="C481" i="84"/>
  <c r="G480" i="84"/>
  <c r="C480" i="84"/>
  <c r="G479" i="84"/>
  <c r="C479" i="84"/>
  <c r="C478" i="84"/>
  <c r="G478" i="84" s="1"/>
  <c r="G477" i="84"/>
  <c r="C477" i="84"/>
  <c r="G476" i="84"/>
  <c r="C476" i="84"/>
  <c r="G475" i="84"/>
  <c r="C475" i="84"/>
  <c r="C474" i="84"/>
  <c r="G474" i="84" s="1"/>
  <c r="G473" i="84"/>
  <c r="C473" i="84"/>
  <c r="G472" i="84"/>
  <c r="C472" i="84"/>
  <c r="G471" i="84"/>
  <c r="C471" i="84"/>
  <c r="C470" i="84"/>
  <c r="G470" i="84" s="1"/>
  <c r="G469" i="84"/>
  <c r="C469" i="84"/>
  <c r="G468" i="84"/>
  <c r="C468" i="84"/>
  <c r="G467" i="84"/>
  <c r="C467" i="84"/>
  <c r="C466" i="84"/>
  <c r="G466" i="84" s="1"/>
  <c r="G465" i="84"/>
  <c r="C465" i="84"/>
  <c r="G464" i="84"/>
  <c r="C464" i="84"/>
  <c r="G463" i="84"/>
  <c r="C463" i="84"/>
  <c r="C462" i="84"/>
  <c r="G462" i="84" s="1"/>
  <c r="G461" i="84"/>
  <c r="C461" i="84"/>
  <c r="G460" i="84"/>
  <c r="C460" i="84"/>
  <c r="G459" i="84"/>
  <c r="C459" i="84"/>
  <c r="C458" i="84"/>
  <c r="G458" i="84" s="1"/>
  <c r="G457" i="84"/>
  <c r="C457" i="84"/>
  <c r="G456" i="84"/>
  <c r="C456" i="84"/>
  <c r="G455" i="84"/>
  <c r="C455" i="84"/>
  <c r="C454" i="84"/>
  <c r="G454" i="84" s="1"/>
  <c r="G453" i="84"/>
  <c r="C453" i="84"/>
  <c r="G452" i="84"/>
  <c r="C452" i="84"/>
  <c r="G451" i="84"/>
  <c r="C451" i="84"/>
  <c r="C450" i="84"/>
  <c r="G450" i="84" s="1"/>
  <c r="G449" i="84"/>
  <c r="C449" i="84"/>
  <c r="G448" i="84"/>
  <c r="C448" i="84"/>
  <c r="G447" i="84"/>
  <c r="C447" i="84"/>
  <c r="C446" i="84"/>
  <c r="G446" i="84" s="1"/>
  <c r="G445" i="84"/>
  <c r="C445" i="84"/>
  <c r="G444" i="84"/>
  <c r="C444" i="84"/>
  <c r="G443" i="84"/>
  <c r="C443" i="84"/>
  <c r="C442" i="84"/>
  <c r="G442" i="84" s="1"/>
  <c r="G441" i="84"/>
  <c r="C441" i="84"/>
  <c r="G440" i="84"/>
  <c r="C440" i="84"/>
  <c r="G439" i="84"/>
  <c r="C439" i="84"/>
  <c r="C438" i="84"/>
  <c r="G438" i="84" s="1"/>
  <c r="G437" i="84"/>
  <c r="C437" i="84"/>
  <c r="G436" i="84"/>
  <c r="C436" i="84"/>
  <c r="G435" i="84"/>
  <c r="C435" i="84"/>
  <c r="C434" i="84"/>
  <c r="G434" i="84" s="1"/>
  <c r="G433" i="84"/>
  <c r="C433" i="84"/>
  <c r="G432" i="84"/>
  <c r="C432" i="84"/>
  <c r="G431" i="84"/>
  <c r="C431" i="84"/>
  <c r="C430" i="84"/>
  <c r="G430" i="84" s="1"/>
  <c r="G429" i="84"/>
  <c r="C429" i="84"/>
  <c r="G428" i="84"/>
  <c r="C428" i="84"/>
  <c r="G427" i="84"/>
  <c r="C427" i="84"/>
  <c r="C426" i="84"/>
  <c r="G426" i="84" s="1"/>
  <c r="G425" i="84"/>
  <c r="C425" i="84"/>
  <c r="G424" i="84"/>
  <c r="C424" i="84"/>
  <c r="G423" i="84"/>
  <c r="C423" i="84"/>
  <c r="C422" i="84"/>
  <c r="G422" i="84" s="1"/>
  <c r="G421" i="84"/>
  <c r="C421" i="84"/>
  <c r="G420" i="84"/>
  <c r="C420" i="84"/>
  <c r="G419" i="84"/>
  <c r="C419" i="84"/>
  <c r="C418" i="84"/>
  <c r="G418" i="84" s="1"/>
  <c r="G417" i="84"/>
  <c r="C417" i="84"/>
  <c r="G416" i="84"/>
  <c r="C416" i="84"/>
  <c r="G415" i="84"/>
  <c r="C415" i="84"/>
  <c r="C414" i="84"/>
  <c r="G414" i="84" s="1"/>
  <c r="G413" i="84"/>
  <c r="C413" i="84"/>
  <c r="G412" i="84"/>
  <c r="C412" i="84"/>
  <c r="G411" i="84"/>
  <c r="C411" i="84"/>
  <c r="C410" i="84"/>
  <c r="G410" i="84" s="1"/>
  <c r="G409" i="84"/>
  <c r="C409" i="84"/>
  <c r="G408" i="84"/>
  <c r="C408" i="84"/>
  <c r="G407" i="84"/>
  <c r="C407" i="84"/>
  <c r="C406" i="84"/>
  <c r="G406" i="84" s="1"/>
  <c r="G405" i="84"/>
  <c r="C405" i="84"/>
  <c r="G404" i="84"/>
  <c r="C404" i="84"/>
  <c r="G403" i="84"/>
  <c r="C403" i="84"/>
  <c r="C402" i="84"/>
  <c r="G402" i="84" s="1"/>
  <c r="G401" i="84"/>
  <c r="C401" i="84"/>
  <c r="G400" i="84"/>
  <c r="C400" i="84"/>
  <c r="G399" i="84"/>
  <c r="C399" i="84"/>
  <c r="C398" i="84"/>
  <c r="G398" i="84" s="1"/>
  <c r="G397" i="84"/>
  <c r="C397" i="84"/>
  <c r="G396" i="84"/>
  <c r="C396" i="84"/>
  <c r="G395" i="84"/>
  <c r="C395" i="84"/>
  <c r="C394" i="84"/>
  <c r="G394" i="84" s="1"/>
  <c r="G393" i="84"/>
  <c r="C393" i="84"/>
  <c r="G392" i="84"/>
  <c r="C392" i="84"/>
  <c r="G391" i="84"/>
  <c r="C391" i="84"/>
  <c r="C390" i="84"/>
  <c r="G390" i="84" s="1"/>
  <c r="G389" i="84"/>
  <c r="C389" i="84"/>
  <c r="G388" i="84"/>
  <c r="C388" i="84"/>
  <c r="G387" i="84"/>
  <c r="C387" i="84"/>
  <c r="C386" i="84"/>
  <c r="G386" i="84" s="1"/>
  <c r="G385" i="84"/>
  <c r="C385" i="84"/>
  <c r="G384" i="84"/>
  <c r="C384" i="84"/>
  <c r="G383" i="84"/>
  <c r="C383" i="84"/>
  <c r="C382" i="84"/>
  <c r="G382" i="84" s="1"/>
  <c r="G381" i="84"/>
  <c r="C381" i="84"/>
  <c r="G380" i="84"/>
  <c r="C380" i="84"/>
  <c r="G379" i="84"/>
  <c r="C379" i="84"/>
  <c r="C378" i="84"/>
  <c r="G378" i="84" s="1"/>
  <c r="G377" i="84"/>
  <c r="C377" i="84"/>
  <c r="G376" i="84"/>
  <c r="C376" i="84"/>
  <c r="G375" i="84"/>
  <c r="C375" i="84"/>
  <c r="C374" i="84"/>
  <c r="G374" i="84" s="1"/>
  <c r="G373" i="84"/>
  <c r="C373" i="84"/>
  <c r="G372" i="84"/>
  <c r="C372" i="84"/>
  <c r="G371" i="84"/>
  <c r="C371" i="84"/>
  <c r="C370" i="84"/>
  <c r="G370" i="84" s="1"/>
  <c r="G369" i="84"/>
  <c r="C369" i="84"/>
  <c r="G368" i="84"/>
  <c r="C368" i="84"/>
  <c r="G367" i="84"/>
  <c r="C367" i="84"/>
  <c r="C366" i="84"/>
  <c r="G366" i="84" s="1"/>
  <c r="G365" i="84"/>
  <c r="C365" i="84"/>
  <c r="G364" i="84"/>
  <c r="C364" i="84"/>
  <c r="G363" i="84"/>
  <c r="C363" i="84"/>
  <c r="C362" i="84"/>
  <c r="G362" i="84" s="1"/>
  <c r="G361" i="84"/>
  <c r="C361" i="84"/>
  <c r="G360" i="84"/>
  <c r="C360" i="84"/>
  <c r="G359" i="84"/>
  <c r="C359" i="84"/>
  <c r="C358" i="84"/>
  <c r="G358" i="84" s="1"/>
  <c r="G357" i="84"/>
  <c r="C357" i="84"/>
  <c r="G356" i="84"/>
  <c r="C356" i="84"/>
  <c r="G355" i="84"/>
  <c r="C355" i="84"/>
  <c r="C354" i="84"/>
  <c r="G354" i="84" s="1"/>
  <c r="G353" i="84"/>
  <c r="C353" i="84"/>
  <c r="G352" i="84"/>
  <c r="C352" i="84"/>
  <c r="G351" i="84"/>
  <c r="C351" i="84"/>
  <c r="C350" i="84"/>
  <c r="G350" i="84" s="1"/>
  <c r="G349" i="84"/>
  <c r="C349" i="84"/>
  <c r="G348" i="84"/>
  <c r="C348" i="84"/>
  <c r="G347" i="84"/>
  <c r="C347" i="84"/>
  <c r="C346" i="84"/>
  <c r="G346" i="84" s="1"/>
  <c r="G345" i="84"/>
  <c r="C345" i="84"/>
  <c r="G344" i="84"/>
  <c r="C344" i="84"/>
  <c r="G343" i="84"/>
  <c r="C343" i="84"/>
  <c r="C342" i="84"/>
  <c r="G342" i="84" s="1"/>
  <c r="G341" i="84"/>
  <c r="C341" i="84"/>
  <c r="G340" i="84"/>
  <c r="C340" i="84"/>
  <c r="G339" i="84"/>
  <c r="C339" i="84"/>
  <c r="C338" i="84"/>
  <c r="G338" i="84" s="1"/>
  <c r="G337" i="84"/>
  <c r="C337" i="84"/>
  <c r="G336" i="84"/>
  <c r="C336" i="84"/>
  <c r="G335" i="84"/>
  <c r="C335" i="84"/>
  <c r="C334" i="84"/>
  <c r="G334" i="84" s="1"/>
  <c r="G333" i="84"/>
  <c r="C333" i="84"/>
  <c r="G332" i="84"/>
  <c r="C332" i="84"/>
  <c r="G331" i="84"/>
  <c r="C331" i="84"/>
  <c r="C330" i="84"/>
  <c r="G330" i="84" s="1"/>
  <c r="G329" i="84"/>
  <c r="C329" i="84"/>
  <c r="G328" i="84"/>
  <c r="C328" i="84"/>
  <c r="G327" i="84"/>
  <c r="C327" i="84"/>
  <c r="C326" i="84"/>
  <c r="G326" i="84" s="1"/>
  <c r="G325" i="84"/>
  <c r="C325" i="84"/>
  <c r="G324" i="84"/>
  <c r="C324" i="84"/>
  <c r="G323" i="84"/>
  <c r="C323" i="84"/>
  <c r="C322" i="84"/>
  <c r="G322" i="84" s="1"/>
  <c r="G321" i="84"/>
  <c r="C321" i="84"/>
  <c r="G320" i="84"/>
  <c r="C320" i="84"/>
  <c r="G319" i="84"/>
  <c r="C319" i="84"/>
  <c r="C318" i="84"/>
  <c r="G318" i="84" s="1"/>
  <c r="G317" i="84"/>
  <c r="C317" i="84"/>
  <c r="C316" i="84"/>
  <c r="G316" i="84" s="1"/>
  <c r="G315" i="84"/>
  <c r="C315" i="84"/>
  <c r="C314" i="84"/>
  <c r="G314" i="84" s="1"/>
  <c r="G313" i="84"/>
  <c r="C313" i="84"/>
  <c r="C312" i="84"/>
  <c r="G312" i="84" s="1"/>
  <c r="G311" i="84"/>
  <c r="C311" i="84"/>
  <c r="C310" i="84"/>
  <c r="G310" i="84" s="1"/>
  <c r="G309" i="84"/>
  <c r="C309" i="84"/>
  <c r="G308" i="84"/>
  <c r="C308" i="84"/>
  <c r="G307" i="84"/>
  <c r="C307" i="84"/>
  <c r="C306" i="84"/>
  <c r="G306" i="84" s="1"/>
  <c r="G305" i="84"/>
  <c r="C305" i="84"/>
  <c r="G304" i="84"/>
  <c r="C304" i="84"/>
  <c r="G303" i="84"/>
  <c r="C303" i="84"/>
  <c r="C302" i="84"/>
  <c r="G302" i="84" s="1"/>
  <c r="G301" i="84"/>
  <c r="C301" i="84"/>
  <c r="C300" i="84"/>
  <c r="G300" i="84" s="1"/>
  <c r="G299" i="84"/>
  <c r="C299" i="84"/>
  <c r="C298" i="84"/>
  <c r="G298" i="84" s="1"/>
  <c r="C297" i="84"/>
  <c r="G297" i="84" s="1"/>
  <c r="G296" i="84"/>
  <c r="C296" i="84"/>
  <c r="G295" i="84"/>
  <c r="C295" i="84"/>
  <c r="C294" i="84"/>
  <c r="G294" i="84" s="1"/>
  <c r="C293" i="84"/>
  <c r="G293" i="84" s="1"/>
  <c r="C292" i="84"/>
  <c r="G292" i="84" s="1"/>
  <c r="G291" i="84"/>
  <c r="C291" i="84"/>
  <c r="C290" i="84"/>
  <c r="G290" i="84" s="1"/>
  <c r="C289" i="84"/>
  <c r="G289" i="84" s="1"/>
  <c r="C288" i="84"/>
  <c r="G288" i="84" s="1"/>
  <c r="G287" i="84"/>
  <c r="C287" i="84"/>
  <c r="C286" i="84"/>
  <c r="G286" i="84" s="1"/>
  <c r="G285" i="84"/>
  <c r="C285" i="84"/>
  <c r="C284" i="84"/>
  <c r="G284" i="84" s="1"/>
  <c r="G283" i="84"/>
  <c r="C283" i="84"/>
  <c r="C282" i="84"/>
  <c r="G282" i="84" s="1"/>
  <c r="G281" i="84"/>
  <c r="C281" i="84"/>
  <c r="C280" i="84"/>
  <c r="G280" i="84" s="1"/>
  <c r="G279" i="84"/>
  <c r="C279" i="84"/>
  <c r="C278" i="84"/>
  <c r="G278" i="84" s="1"/>
  <c r="C277" i="84"/>
  <c r="G277" i="84" s="1"/>
  <c r="G276" i="84"/>
  <c r="C276" i="84"/>
  <c r="G275" i="84"/>
  <c r="C275" i="84"/>
  <c r="C274" i="84"/>
  <c r="G274" i="84" s="1"/>
  <c r="G273" i="84"/>
  <c r="C273" i="84"/>
  <c r="G272" i="84"/>
  <c r="C272" i="84"/>
  <c r="G271" i="84"/>
  <c r="C271" i="84"/>
  <c r="C270" i="84"/>
  <c r="G270" i="84" s="1"/>
  <c r="G269" i="84"/>
  <c r="C269" i="84"/>
  <c r="C268" i="84"/>
  <c r="G268" i="84" s="1"/>
  <c r="G267" i="84"/>
  <c r="C267" i="84"/>
  <c r="C266" i="84"/>
  <c r="G266" i="84" s="1"/>
  <c r="C265" i="84"/>
  <c r="G265" i="84" s="1"/>
  <c r="G264" i="84"/>
  <c r="C264" i="84"/>
  <c r="G263" i="84"/>
  <c r="C263" i="84"/>
  <c r="C262" i="84"/>
  <c r="G262" i="84" s="1"/>
  <c r="C261" i="84"/>
  <c r="G261" i="84" s="1"/>
  <c r="C260" i="84"/>
  <c r="G260" i="84" s="1"/>
  <c r="G259" i="84"/>
  <c r="C259" i="84"/>
  <c r="C258" i="84"/>
  <c r="G258" i="84" s="1"/>
  <c r="C257" i="84"/>
  <c r="G257" i="84" s="1"/>
  <c r="C256" i="84"/>
  <c r="G256" i="84" s="1"/>
  <c r="G255" i="84"/>
  <c r="C255" i="84"/>
  <c r="C254" i="84"/>
  <c r="G254" i="84" s="1"/>
  <c r="G253" i="84"/>
  <c r="C253" i="84"/>
  <c r="C252" i="84"/>
  <c r="G252" i="84" s="1"/>
  <c r="G251" i="84"/>
  <c r="C251" i="84"/>
  <c r="C250" i="84"/>
  <c r="G250" i="84" s="1"/>
  <c r="G249" i="84"/>
  <c r="C249" i="84"/>
  <c r="C248" i="84"/>
  <c r="G248" i="84" s="1"/>
  <c r="G247" i="84"/>
  <c r="C247" i="84"/>
  <c r="C246" i="84"/>
  <c r="G246" i="84" s="1"/>
  <c r="C245" i="84"/>
  <c r="G245" i="84" s="1"/>
  <c r="G244" i="84"/>
  <c r="C244" i="84"/>
  <c r="G243" i="84"/>
  <c r="C243" i="84"/>
  <c r="C242" i="84"/>
  <c r="G242" i="84" s="1"/>
  <c r="G241" i="84"/>
  <c r="C241" i="84"/>
  <c r="G240" i="84"/>
  <c r="C240" i="84"/>
  <c r="G239" i="84"/>
  <c r="C239" i="84"/>
  <c r="C238" i="84"/>
  <c r="G238" i="84" s="1"/>
  <c r="G237" i="84"/>
  <c r="C237" i="84"/>
  <c r="G236" i="84"/>
  <c r="C236" i="84"/>
  <c r="C235" i="84"/>
  <c r="G235" i="84" s="1"/>
  <c r="C234" i="84"/>
  <c r="G234" i="84" s="1"/>
  <c r="G233" i="84"/>
  <c r="C233" i="84"/>
  <c r="G232" i="84"/>
  <c r="C232" i="84"/>
  <c r="C231" i="84"/>
  <c r="G231" i="84" s="1"/>
  <c r="C230" i="84"/>
  <c r="G230" i="84" s="1"/>
  <c r="G229" i="84"/>
  <c r="C229" i="84"/>
  <c r="G228" i="84"/>
  <c r="C228" i="84"/>
  <c r="C227" i="84"/>
  <c r="G227" i="84" s="1"/>
  <c r="C226" i="84"/>
  <c r="G226" i="84" s="1"/>
  <c r="G225" i="84"/>
  <c r="C225" i="84"/>
  <c r="G224" i="84"/>
  <c r="C224" i="84"/>
  <c r="G223" i="84"/>
  <c r="C223" i="84"/>
  <c r="C222" i="84"/>
  <c r="G222" i="84" s="1"/>
  <c r="G221" i="84"/>
  <c r="C221" i="84"/>
  <c r="G220" i="84"/>
  <c r="C220" i="84"/>
  <c r="G219" i="84"/>
  <c r="C219" i="84"/>
  <c r="C218" i="84"/>
  <c r="G218" i="84" s="1"/>
  <c r="G217" i="84"/>
  <c r="C217" i="84"/>
  <c r="G216" i="84"/>
  <c r="C216" i="84"/>
  <c r="G215" i="84"/>
  <c r="C215" i="84"/>
  <c r="C214" i="84"/>
  <c r="G214" i="84" s="1"/>
  <c r="G213" i="84"/>
  <c r="C213" i="84"/>
  <c r="G212" i="84"/>
  <c r="C212" i="84"/>
  <c r="G211" i="84"/>
  <c r="C211" i="84"/>
  <c r="C210" i="84"/>
  <c r="G210" i="84" s="1"/>
  <c r="G209" i="84"/>
  <c r="C209" i="84"/>
  <c r="G208" i="84"/>
  <c r="C208" i="84"/>
  <c r="G207" i="84"/>
  <c r="C207" i="84"/>
  <c r="C206" i="84"/>
  <c r="G206" i="84" s="1"/>
  <c r="G205" i="84"/>
  <c r="C205" i="84"/>
  <c r="G204" i="84"/>
  <c r="C204" i="84"/>
  <c r="G203" i="84"/>
  <c r="C203" i="84"/>
  <c r="C202" i="84"/>
  <c r="G202" i="84" s="1"/>
  <c r="G201" i="84"/>
  <c r="C201" i="84"/>
  <c r="G200" i="84"/>
  <c r="C200" i="84"/>
  <c r="G199" i="84"/>
  <c r="C199" i="84"/>
  <c r="C198" i="84"/>
  <c r="G198" i="84" s="1"/>
  <c r="G197" i="84"/>
  <c r="C197" i="84"/>
  <c r="G196" i="84"/>
  <c r="C196" i="84"/>
  <c r="G195" i="84"/>
  <c r="C195" i="84"/>
  <c r="C194" i="84"/>
  <c r="G194" i="84" s="1"/>
  <c r="G193" i="84"/>
  <c r="C193" i="84"/>
  <c r="G192" i="84"/>
  <c r="C192" i="84"/>
  <c r="G191" i="84"/>
  <c r="C191" i="84"/>
  <c r="C190" i="84"/>
  <c r="G190" i="84" s="1"/>
  <c r="G189" i="84"/>
  <c r="C189" i="84"/>
  <c r="G188" i="84"/>
  <c r="C188" i="84"/>
  <c r="G187" i="84"/>
  <c r="C187" i="84"/>
  <c r="C186" i="84"/>
  <c r="G186" i="84" s="1"/>
  <c r="G185" i="84"/>
  <c r="C185" i="84"/>
  <c r="G184" i="84"/>
  <c r="C184" i="84"/>
  <c r="G183" i="84"/>
  <c r="C183" i="84"/>
  <c r="C182" i="84"/>
  <c r="G182" i="84" s="1"/>
  <c r="G181" i="84"/>
  <c r="C181" i="84"/>
  <c r="G180" i="84"/>
  <c r="C180" i="84"/>
  <c r="G179" i="84"/>
  <c r="C179" i="84"/>
  <c r="C178" i="84"/>
  <c r="G178" i="84" s="1"/>
  <c r="G177" i="84"/>
  <c r="C177" i="84"/>
  <c r="G176" i="84"/>
  <c r="C176" i="84"/>
  <c r="G175" i="84"/>
  <c r="C175" i="84"/>
  <c r="C174" i="84"/>
  <c r="G174" i="84" s="1"/>
  <c r="G173" i="84"/>
  <c r="C173" i="84"/>
  <c r="G172" i="84"/>
  <c r="C172" i="84"/>
  <c r="G171" i="84"/>
  <c r="C171" i="84"/>
  <c r="C170" i="84"/>
  <c r="G170" i="84" s="1"/>
  <c r="G169" i="84"/>
  <c r="C169" i="84"/>
  <c r="G168" i="84"/>
  <c r="C168" i="84"/>
  <c r="G167" i="84"/>
  <c r="C167" i="84"/>
  <c r="C166" i="84"/>
  <c r="G166" i="84" s="1"/>
  <c r="G165" i="84"/>
  <c r="C165" i="84"/>
  <c r="G164" i="84"/>
  <c r="C164" i="84"/>
  <c r="G163" i="84"/>
  <c r="C163" i="84"/>
  <c r="C162" i="84"/>
  <c r="G162" i="84" s="1"/>
  <c r="G161" i="84"/>
  <c r="C161" i="84"/>
  <c r="G160" i="84"/>
  <c r="C160" i="84"/>
  <c r="G159" i="84"/>
  <c r="C159" i="84"/>
  <c r="C158" i="84"/>
  <c r="G158" i="84" s="1"/>
  <c r="G157" i="84"/>
  <c r="C157" i="84"/>
  <c r="G156" i="84"/>
  <c r="C156" i="84"/>
  <c r="G155" i="84"/>
  <c r="C155" i="84"/>
  <c r="C154" i="84"/>
  <c r="G154" i="84" s="1"/>
  <c r="G153" i="84"/>
  <c r="C153" i="84"/>
  <c r="G152" i="84"/>
  <c r="C152" i="84"/>
  <c r="G151" i="84"/>
  <c r="C151" i="84"/>
  <c r="C150" i="84"/>
  <c r="G150" i="84" s="1"/>
  <c r="G149" i="84"/>
  <c r="C149" i="84"/>
  <c r="G148" i="84"/>
  <c r="C148" i="84"/>
  <c r="G147" i="84"/>
  <c r="C147" i="84"/>
  <c r="C146" i="84"/>
  <c r="G146" i="84" s="1"/>
  <c r="G145" i="84"/>
  <c r="C145" i="84"/>
  <c r="G144" i="84"/>
  <c r="C144" i="84"/>
  <c r="G143" i="84"/>
  <c r="C143" i="84"/>
  <c r="C142" i="84"/>
  <c r="G142" i="84" s="1"/>
  <c r="G141" i="84"/>
  <c r="C141" i="84"/>
  <c r="G140" i="84"/>
  <c r="C140" i="84"/>
  <c r="G139" i="84"/>
  <c r="C139" i="84"/>
  <c r="C138" i="84"/>
  <c r="G138" i="84" s="1"/>
  <c r="G137" i="84"/>
  <c r="C137" i="84"/>
  <c r="G136" i="84"/>
  <c r="C136" i="84"/>
  <c r="G135" i="84"/>
  <c r="C135" i="84"/>
  <c r="C134" i="84"/>
  <c r="G134" i="84" s="1"/>
  <c r="G133" i="84"/>
  <c r="C133" i="84"/>
  <c r="G132" i="84"/>
  <c r="C132" i="84"/>
  <c r="G131" i="84"/>
  <c r="C131" i="84"/>
  <c r="C130" i="84"/>
  <c r="G130" i="84" s="1"/>
  <c r="G129" i="84"/>
  <c r="C129" i="84"/>
  <c r="G128" i="84"/>
  <c r="C128" i="84"/>
  <c r="G127" i="84"/>
  <c r="C127" i="84"/>
  <c r="C126" i="84"/>
  <c r="G126" i="84" s="1"/>
  <c r="G125" i="84"/>
  <c r="C125" i="84"/>
  <c r="G124" i="84"/>
  <c r="C124" i="84"/>
  <c r="G123" i="84"/>
  <c r="C123" i="84"/>
  <c r="C122" i="84"/>
  <c r="G122" i="84" s="1"/>
  <c r="G121" i="84"/>
  <c r="C121" i="84"/>
  <c r="G120" i="84"/>
  <c r="C120" i="84"/>
  <c r="G119" i="84"/>
  <c r="C119" i="84"/>
  <c r="C118" i="84"/>
  <c r="G118" i="84" s="1"/>
  <c r="G117" i="84"/>
  <c r="C117" i="84"/>
  <c r="G116" i="84"/>
  <c r="C116" i="84"/>
  <c r="G115" i="84"/>
  <c r="C115" i="84"/>
  <c r="C114" i="84"/>
  <c r="G114" i="84" s="1"/>
  <c r="G113" i="84"/>
  <c r="C113" i="84"/>
  <c r="G112" i="84"/>
  <c r="C112" i="84"/>
  <c r="G111" i="84"/>
  <c r="C111" i="84"/>
  <c r="C110" i="84"/>
  <c r="G110" i="84" s="1"/>
  <c r="G109" i="84"/>
  <c r="C109" i="84"/>
  <c r="G108" i="84"/>
  <c r="C108" i="84"/>
  <c r="G107" i="84"/>
  <c r="C107" i="84"/>
  <c r="C106" i="84"/>
  <c r="G106" i="84" s="1"/>
  <c r="G105" i="84"/>
  <c r="C105" i="84"/>
  <c r="G104" i="84"/>
  <c r="C104" i="84"/>
  <c r="G103" i="84"/>
  <c r="C103" i="84"/>
  <c r="C102" i="84"/>
  <c r="G102" i="84" s="1"/>
  <c r="G101" i="84"/>
  <c r="C101" i="84"/>
  <c r="G100" i="84"/>
  <c r="C100" i="84"/>
  <c r="G99" i="84"/>
  <c r="C99" i="84"/>
  <c r="C98" i="84"/>
  <c r="G98" i="84" s="1"/>
  <c r="G97" i="84"/>
  <c r="C97" i="84"/>
  <c r="G96" i="84"/>
  <c r="C96" i="84"/>
  <c r="G95" i="84"/>
  <c r="C95" i="84"/>
  <c r="C94" i="84"/>
  <c r="G94" i="84" s="1"/>
  <c r="G93" i="84"/>
  <c r="C93" i="84"/>
  <c r="G92" i="84"/>
  <c r="C92" i="84"/>
  <c r="G91" i="84"/>
  <c r="C91" i="84"/>
  <c r="C90" i="84"/>
  <c r="G90" i="84" s="1"/>
  <c r="G89" i="84"/>
  <c r="C89" i="84"/>
  <c r="G88" i="84"/>
  <c r="C88" i="84"/>
  <c r="G87" i="84"/>
  <c r="C87" i="84"/>
  <c r="C86" i="84"/>
  <c r="G86" i="84" s="1"/>
  <c r="G85" i="84"/>
  <c r="C85" i="84"/>
  <c r="G84" i="84"/>
  <c r="C84" i="84"/>
  <c r="G83" i="84"/>
  <c r="C83" i="84"/>
  <c r="C82" i="84"/>
  <c r="G82" i="84" s="1"/>
  <c r="G81" i="84"/>
  <c r="C81" i="84"/>
  <c r="G80" i="84"/>
  <c r="C80" i="84"/>
  <c r="G79" i="84"/>
  <c r="C79" i="84"/>
  <c r="C78" i="84"/>
  <c r="G78" i="84" s="1"/>
  <c r="G77" i="84"/>
  <c r="C77" i="84"/>
  <c r="G76" i="84"/>
  <c r="C76" i="84"/>
  <c r="G75" i="84"/>
  <c r="C75" i="84"/>
  <c r="C74" i="84"/>
  <c r="G74" i="84" s="1"/>
  <c r="G73" i="84"/>
  <c r="C73" i="84"/>
  <c r="G72" i="84"/>
  <c r="C72" i="84"/>
  <c r="G71" i="84"/>
  <c r="C71" i="84"/>
  <c r="C70" i="84"/>
  <c r="G70" i="84" s="1"/>
  <c r="G69" i="84"/>
  <c r="C69" i="84"/>
  <c r="G68" i="84"/>
  <c r="C68" i="84"/>
  <c r="G67" i="84"/>
  <c r="C67" i="84"/>
  <c r="C66" i="84"/>
  <c r="G66" i="84" s="1"/>
  <c r="G65" i="84"/>
  <c r="C65" i="84"/>
  <c r="G64" i="84"/>
  <c r="C64" i="84"/>
  <c r="G63" i="84"/>
  <c r="C63" i="84"/>
  <c r="C62" i="84"/>
  <c r="G62" i="84" s="1"/>
  <c r="G61" i="84"/>
  <c r="C61" i="84"/>
  <c r="G60" i="84"/>
  <c r="C60" i="84"/>
  <c r="G59" i="84"/>
  <c r="C59" i="84"/>
  <c r="C58" i="84"/>
  <c r="G58" i="84" s="1"/>
  <c r="G57" i="84"/>
  <c r="C57" i="84"/>
  <c r="G56" i="84"/>
  <c r="C56" i="84"/>
  <c r="G55" i="84"/>
  <c r="C55" i="84"/>
  <c r="C54" i="84"/>
  <c r="G54" i="84" s="1"/>
  <c r="G53" i="84"/>
  <c r="C53" i="84"/>
  <c r="G52" i="84"/>
  <c r="C52" i="84"/>
  <c r="G51" i="84"/>
  <c r="C51" i="84"/>
  <c r="C50" i="84"/>
  <c r="G50" i="84" s="1"/>
  <c r="G49" i="84"/>
  <c r="C49" i="84"/>
  <c r="G48" i="84"/>
  <c r="C48" i="84"/>
  <c r="G47" i="84"/>
  <c r="C47" i="84"/>
  <c r="C46" i="84"/>
  <c r="G46" i="84" s="1"/>
  <c r="G45" i="84"/>
  <c r="C45" i="84"/>
  <c r="G44" i="84"/>
  <c r="C44" i="84"/>
  <c r="C43" i="84"/>
  <c r="G43" i="84" s="1"/>
  <c r="C42" i="84"/>
  <c r="G42" i="84" s="1"/>
  <c r="G41" i="84"/>
  <c r="C41" i="84"/>
  <c r="G40" i="84"/>
  <c r="C40" i="84"/>
  <c r="C39" i="84"/>
  <c r="G39" i="84" s="1"/>
  <c r="C38" i="84"/>
  <c r="G38" i="84" s="1"/>
  <c r="G37" i="84"/>
  <c r="C37" i="84"/>
  <c r="G36" i="84"/>
  <c r="C36" i="84"/>
  <c r="C35" i="84"/>
  <c r="G35" i="84" s="1"/>
  <c r="C34" i="84"/>
  <c r="G34" i="84" s="1"/>
  <c r="G33" i="84"/>
  <c r="C33" i="84"/>
  <c r="G32" i="84"/>
  <c r="C32" i="84"/>
  <c r="C31" i="84"/>
  <c r="G31" i="84" s="1"/>
  <c r="C30" i="84"/>
  <c r="G30" i="84" s="1"/>
  <c r="G29" i="84"/>
  <c r="C29" i="84"/>
  <c r="G28" i="84"/>
  <c r="C28" i="84"/>
  <c r="C27" i="84"/>
  <c r="G27" i="84" s="1"/>
  <c r="C26" i="84"/>
  <c r="G26" i="84" s="1"/>
  <c r="G25" i="84"/>
  <c r="C25" i="84"/>
  <c r="G24" i="84"/>
  <c r="C24" i="84"/>
  <c r="C23" i="84"/>
  <c r="G23" i="84" s="1"/>
  <c r="C22" i="84"/>
  <c r="G22" i="84" s="1"/>
  <c r="G21" i="84"/>
  <c r="C21" i="84"/>
  <c r="G20" i="84"/>
  <c r="C20" i="84"/>
  <c r="C19" i="84"/>
  <c r="G19" i="84" s="1"/>
  <c r="C18" i="84"/>
  <c r="G18" i="84" s="1"/>
  <c r="G17" i="84"/>
  <c r="C17" i="84"/>
  <c r="G16" i="84"/>
  <c r="C16" i="84"/>
  <c r="C15" i="84"/>
  <c r="G15" i="84" s="1"/>
  <c r="C14" i="84"/>
  <c r="G14" i="84" s="1"/>
  <c r="G13" i="84"/>
  <c r="C13" i="84"/>
  <c r="G12" i="84"/>
  <c r="C12" i="84"/>
  <c r="C11" i="84"/>
  <c r="G11" i="84" s="1"/>
  <c r="F10" i="84"/>
  <c r="E10" i="84"/>
  <c r="C10" i="84" s="1"/>
  <c r="D10" i="84"/>
  <c r="B10" i="84"/>
  <c r="C500" i="83"/>
  <c r="G500" i="83" s="1"/>
  <c r="C499" i="83"/>
  <c r="G499" i="83" s="1"/>
  <c r="G498" i="83"/>
  <c r="C498" i="83"/>
  <c r="G497" i="83"/>
  <c r="C497" i="83"/>
  <c r="C496" i="83"/>
  <c r="G496" i="83" s="1"/>
  <c r="C495" i="83"/>
  <c r="G495" i="83" s="1"/>
  <c r="G494" i="83"/>
  <c r="C494" i="83"/>
  <c r="G493" i="83"/>
  <c r="C493" i="83"/>
  <c r="G492" i="83"/>
  <c r="C492" i="83"/>
  <c r="C491" i="83"/>
  <c r="G491" i="83" s="1"/>
  <c r="G490" i="83"/>
  <c r="C490" i="83"/>
  <c r="G489" i="83"/>
  <c r="C489" i="83"/>
  <c r="G488" i="83"/>
  <c r="C488" i="83"/>
  <c r="C487" i="83"/>
  <c r="G487" i="83" s="1"/>
  <c r="G486" i="83"/>
  <c r="C486" i="83"/>
  <c r="G485" i="83"/>
  <c r="C485" i="83"/>
  <c r="G484" i="83"/>
  <c r="C484" i="83"/>
  <c r="C483" i="83"/>
  <c r="G483" i="83" s="1"/>
  <c r="G482" i="83"/>
  <c r="C482" i="83"/>
  <c r="G481" i="83"/>
  <c r="C481" i="83"/>
  <c r="G480" i="83"/>
  <c r="C480" i="83"/>
  <c r="C479" i="83"/>
  <c r="G479" i="83" s="1"/>
  <c r="G478" i="83"/>
  <c r="C478" i="83"/>
  <c r="G477" i="83"/>
  <c r="C477" i="83"/>
  <c r="G476" i="83"/>
  <c r="C476" i="83"/>
  <c r="C475" i="83"/>
  <c r="G475" i="83" s="1"/>
  <c r="G474" i="83"/>
  <c r="C474" i="83"/>
  <c r="G473" i="83"/>
  <c r="C473" i="83"/>
  <c r="G472" i="83"/>
  <c r="C472" i="83"/>
  <c r="C471" i="83"/>
  <c r="G471" i="83" s="1"/>
  <c r="G470" i="83"/>
  <c r="C470" i="83"/>
  <c r="G469" i="83"/>
  <c r="C469" i="83"/>
  <c r="G468" i="83"/>
  <c r="C468" i="83"/>
  <c r="C467" i="83"/>
  <c r="G467" i="83" s="1"/>
  <c r="G466" i="83"/>
  <c r="C466" i="83"/>
  <c r="G465" i="83"/>
  <c r="C465" i="83"/>
  <c r="G464" i="83"/>
  <c r="C464" i="83"/>
  <c r="C463" i="83"/>
  <c r="G463" i="83" s="1"/>
  <c r="G462" i="83"/>
  <c r="C462" i="83"/>
  <c r="G461" i="83"/>
  <c r="C461" i="83"/>
  <c r="G460" i="83"/>
  <c r="C460" i="83"/>
  <c r="C459" i="83"/>
  <c r="G459" i="83" s="1"/>
  <c r="G458" i="83"/>
  <c r="C458" i="83"/>
  <c r="G457" i="83"/>
  <c r="C457" i="83"/>
  <c r="G456" i="83"/>
  <c r="C456" i="83"/>
  <c r="C455" i="83"/>
  <c r="G455" i="83" s="1"/>
  <c r="G454" i="83"/>
  <c r="C454" i="83"/>
  <c r="G453" i="83"/>
  <c r="C453" i="83"/>
  <c r="G452" i="83"/>
  <c r="C452" i="83"/>
  <c r="C451" i="83"/>
  <c r="G451" i="83" s="1"/>
  <c r="G450" i="83"/>
  <c r="C450" i="83"/>
  <c r="G449" i="83"/>
  <c r="C449" i="83"/>
  <c r="G448" i="83"/>
  <c r="C448" i="83"/>
  <c r="C447" i="83"/>
  <c r="G447" i="83" s="1"/>
  <c r="G446" i="83"/>
  <c r="C446" i="83"/>
  <c r="G445" i="83"/>
  <c r="C445" i="83"/>
  <c r="G444" i="83"/>
  <c r="C444" i="83"/>
  <c r="C443" i="83"/>
  <c r="G443" i="83" s="1"/>
  <c r="G442" i="83"/>
  <c r="C442" i="83"/>
  <c r="G441" i="83"/>
  <c r="C441" i="83"/>
  <c r="G440" i="83"/>
  <c r="C440" i="83"/>
  <c r="C439" i="83"/>
  <c r="G439" i="83" s="1"/>
  <c r="G438" i="83"/>
  <c r="C438" i="83"/>
  <c r="G437" i="83"/>
  <c r="C437" i="83"/>
  <c r="G436" i="83"/>
  <c r="C436" i="83"/>
  <c r="C435" i="83"/>
  <c r="G435" i="83" s="1"/>
  <c r="G434" i="83"/>
  <c r="C434" i="83"/>
  <c r="G433" i="83"/>
  <c r="C433" i="83"/>
  <c r="G432" i="83"/>
  <c r="C432" i="83"/>
  <c r="C431" i="83"/>
  <c r="G431" i="83" s="1"/>
  <c r="G430" i="83"/>
  <c r="C430" i="83"/>
  <c r="G429" i="83"/>
  <c r="C429" i="83"/>
  <c r="G428" i="83"/>
  <c r="C428" i="83"/>
  <c r="C427" i="83"/>
  <c r="G427" i="83" s="1"/>
  <c r="G426" i="83"/>
  <c r="C426" i="83"/>
  <c r="G425" i="83"/>
  <c r="C425" i="83"/>
  <c r="G424" i="83"/>
  <c r="C424" i="83"/>
  <c r="C423" i="83"/>
  <c r="G423" i="83" s="1"/>
  <c r="G422" i="83"/>
  <c r="C422" i="83"/>
  <c r="G421" i="83"/>
  <c r="C421" i="83"/>
  <c r="G420" i="83"/>
  <c r="C420" i="83"/>
  <c r="C419" i="83"/>
  <c r="G419" i="83" s="1"/>
  <c r="G418" i="83"/>
  <c r="C418" i="83"/>
  <c r="G417" i="83"/>
  <c r="C417" i="83"/>
  <c r="G416" i="83"/>
  <c r="C416" i="83"/>
  <c r="C415" i="83"/>
  <c r="G415" i="83" s="1"/>
  <c r="G414" i="83"/>
  <c r="C414" i="83"/>
  <c r="G413" i="83"/>
  <c r="C413" i="83"/>
  <c r="G412" i="83"/>
  <c r="C412" i="83"/>
  <c r="C411" i="83"/>
  <c r="G411" i="83" s="1"/>
  <c r="G410" i="83"/>
  <c r="C410" i="83"/>
  <c r="G409" i="83"/>
  <c r="C409" i="83"/>
  <c r="G408" i="83"/>
  <c r="C408" i="83"/>
  <c r="C407" i="83"/>
  <c r="G407" i="83" s="1"/>
  <c r="G406" i="83"/>
  <c r="C406" i="83"/>
  <c r="G405" i="83"/>
  <c r="C405" i="83"/>
  <c r="G404" i="83"/>
  <c r="C404" i="83"/>
  <c r="C403" i="83"/>
  <c r="G403" i="83" s="1"/>
  <c r="G402" i="83"/>
  <c r="C402" i="83"/>
  <c r="G401" i="83"/>
  <c r="C401" i="83"/>
  <c r="G400" i="83"/>
  <c r="C400" i="83"/>
  <c r="C399" i="83"/>
  <c r="G399" i="83" s="1"/>
  <c r="G398" i="83"/>
  <c r="C398" i="83"/>
  <c r="G397" i="83"/>
  <c r="C397" i="83"/>
  <c r="G396" i="83"/>
  <c r="C396" i="83"/>
  <c r="C395" i="83"/>
  <c r="G395" i="83" s="1"/>
  <c r="G394" i="83"/>
  <c r="C394" i="83"/>
  <c r="G393" i="83"/>
  <c r="C393" i="83"/>
  <c r="G392" i="83"/>
  <c r="C392" i="83"/>
  <c r="C391" i="83"/>
  <c r="G391" i="83" s="1"/>
  <c r="G390" i="83"/>
  <c r="C390" i="83"/>
  <c r="G389" i="83"/>
  <c r="C389" i="83"/>
  <c r="G388" i="83"/>
  <c r="C388" i="83"/>
  <c r="C387" i="83"/>
  <c r="G387" i="83" s="1"/>
  <c r="G386" i="83"/>
  <c r="C386" i="83"/>
  <c r="G385" i="83"/>
  <c r="C385" i="83"/>
  <c r="G384" i="83"/>
  <c r="C384" i="83"/>
  <c r="C383" i="83"/>
  <c r="G383" i="83" s="1"/>
  <c r="G382" i="83"/>
  <c r="C382" i="83"/>
  <c r="G381" i="83"/>
  <c r="C381" i="83"/>
  <c r="G380" i="83"/>
  <c r="C380" i="83"/>
  <c r="C379" i="83"/>
  <c r="G379" i="83" s="1"/>
  <c r="G378" i="83"/>
  <c r="C378" i="83"/>
  <c r="G377" i="83"/>
  <c r="C377" i="83"/>
  <c r="G376" i="83"/>
  <c r="C376" i="83"/>
  <c r="C375" i="83"/>
  <c r="G375" i="83" s="1"/>
  <c r="G374" i="83"/>
  <c r="C374" i="83"/>
  <c r="G373" i="83"/>
  <c r="C373" i="83"/>
  <c r="G372" i="83"/>
  <c r="C372" i="83"/>
  <c r="C371" i="83"/>
  <c r="G371" i="83" s="1"/>
  <c r="G370" i="83"/>
  <c r="C370" i="83"/>
  <c r="G369" i="83"/>
  <c r="C369" i="83"/>
  <c r="G368" i="83"/>
  <c r="C368" i="83"/>
  <c r="C367" i="83"/>
  <c r="G367" i="83" s="1"/>
  <c r="G366" i="83"/>
  <c r="C366" i="83"/>
  <c r="G365" i="83"/>
  <c r="C365" i="83"/>
  <c r="G364" i="83"/>
  <c r="C364" i="83"/>
  <c r="C363" i="83"/>
  <c r="G363" i="83" s="1"/>
  <c r="G362" i="83"/>
  <c r="C362" i="83"/>
  <c r="G361" i="83"/>
  <c r="C361" i="83"/>
  <c r="G360" i="83"/>
  <c r="C360" i="83"/>
  <c r="C359" i="83"/>
  <c r="G359" i="83" s="1"/>
  <c r="G358" i="83"/>
  <c r="C358" i="83"/>
  <c r="G357" i="83"/>
  <c r="C357" i="83"/>
  <c r="G356" i="83"/>
  <c r="C356" i="83"/>
  <c r="C355" i="83"/>
  <c r="G355" i="83" s="1"/>
  <c r="G354" i="83"/>
  <c r="C354" i="83"/>
  <c r="G353" i="83"/>
  <c r="C353" i="83"/>
  <c r="G352" i="83"/>
  <c r="C352" i="83"/>
  <c r="C351" i="83"/>
  <c r="G351" i="83" s="1"/>
  <c r="G350" i="83"/>
  <c r="C350" i="83"/>
  <c r="G349" i="83"/>
  <c r="C349" i="83"/>
  <c r="G348" i="83"/>
  <c r="C348" i="83"/>
  <c r="C347" i="83"/>
  <c r="G347" i="83" s="1"/>
  <c r="G346" i="83"/>
  <c r="C346" i="83"/>
  <c r="G345" i="83"/>
  <c r="C345" i="83"/>
  <c r="G344" i="83"/>
  <c r="C344" i="83"/>
  <c r="C343" i="83"/>
  <c r="G343" i="83" s="1"/>
  <c r="G342" i="83"/>
  <c r="C342" i="83"/>
  <c r="G341" i="83"/>
  <c r="C341" i="83"/>
  <c r="G340" i="83"/>
  <c r="C340" i="83"/>
  <c r="C339" i="83"/>
  <c r="G339" i="83" s="1"/>
  <c r="G338" i="83"/>
  <c r="C338" i="83"/>
  <c r="G337" i="83"/>
  <c r="C337" i="83"/>
  <c r="G336" i="83"/>
  <c r="C336" i="83"/>
  <c r="C335" i="83"/>
  <c r="G335" i="83" s="1"/>
  <c r="G334" i="83"/>
  <c r="C334" i="83"/>
  <c r="G333" i="83"/>
  <c r="C333" i="83"/>
  <c r="G332" i="83"/>
  <c r="C332" i="83"/>
  <c r="C331" i="83"/>
  <c r="G331" i="83" s="1"/>
  <c r="G330" i="83"/>
  <c r="C330" i="83"/>
  <c r="G329" i="83"/>
  <c r="C329" i="83"/>
  <c r="G328" i="83"/>
  <c r="C328" i="83"/>
  <c r="C327" i="83"/>
  <c r="G327" i="83" s="1"/>
  <c r="G326" i="83"/>
  <c r="C326" i="83"/>
  <c r="G325" i="83"/>
  <c r="C325" i="83"/>
  <c r="G324" i="83"/>
  <c r="C324" i="83"/>
  <c r="C323" i="83"/>
  <c r="G323" i="83" s="1"/>
  <c r="G322" i="83"/>
  <c r="C322" i="83"/>
  <c r="G321" i="83"/>
  <c r="C321" i="83"/>
  <c r="G320" i="83"/>
  <c r="C320" i="83"/>
  <c r="C319" i="83"/>
  <c r="G319" i="83" s="1"/>
  <c r="G318" i="83"/>
  <c r="C318" i="83"/>
  <c r="G317" i="83"/>
  <c r="C317" i="83"/>
  <c r="G316" i="83"/>
  <c r="C316" i="83"/>
  <c r="C315" i="83"/>
  <c r="G315" i="83" s="1"/>
  <c r="G314" i="83"/>
  <c r="C314" i="83"/>
  <c r="G313" i="83"/>
  <c r="C313" i="83"/>
  <c r="G312" i="83"/>
  <c r="C312" i="83"/>
  <c r="C311" i="83"/>
  <c r="G311" i="83" s="1"/>
  <c r="G310" i="83"/>
  <c r="C310" i="83"/>
  <c r="G309" i="83"/>
  <c r="C309" i="83"/>
  <c r="G308" i="83"/>
  <c r="C308" i="83"/>
  <c r="C307" i="83"/>
  <c r="G307" i="83" s="1"/>
  <c r="G306" i="83"/>
  <c r="C306" i="83"/>
  <c r="G305" i="83"/>
  <c r="C305" i="83"/>
  <c r="G304" i="83"/>
  <c r="C304" i="83"/>
  <c r="C303" i="83"/>
  <c r="G303" i="83" s="1"/>
  <c r="G302" i="83"/>
  <c r="C302" i="83"/>
  <c r="G301" i="83"/>
  <c r="C301" i="83"/>
  <c r="G300" i="83"/>
  <c r="C300" i="83"/>
  <c r="C299" i="83"/>
  <c r="G299" i="83" s="1"/>
  <c r="G298" i="83"/>
  <c r="C298" i="83"/>
  <c r="G297" i="83"/>
  <c r="C297" i="83"/>
  <c r="G296" i="83"/>
  <c r="C296" i="83"/>
  <c r="C295" i="83"/>
  <c r="G295" i="83" s="1"/>
  <c r="G294" i="83"/>
  <c r="C294" i="83"/>
  <c r="G293" i="83"/>
  <c r="C293" i="83"/>
  <c r="G292" i="83"/>
  <c r="C292" i="83"/>
  <c r="C291" i="83"/>
  <c r="G291" i="83" s="1"/>
  <c r="G290" i="83"/>
  <c r="C290" i="83"/>
  <c r="G289" i="83"/>
  <c r="C289" i="83"/>
  <c r="G288" i="83"/>
  <c r="C288" i="83"/>
  <c r="C287" i="83"/>
  <c r="G287" i="83" s="1"/>
  <c r="G286" i="83"/>
  <c r="C286" i="83"/>
  <c r="G285" i="83"/>
  <c r="C285" i="83"/>
  <c r="G284" i="83"/>
  <c r="C284" i="83"/>
  <c r="C283" i="83"/>
  <c r="G283" i="83" s="1"/>
  <c r="G282" i="83"/>
  <c r="C282" i="83"/>
  <c r="G281" i="83"/>
  <c r="C281" i="83"/>
  <c r="G280" i="83"/>
  <c r="C280" i="83"/>
  <c r="C279" i="83"/>
  <c r="G279" i="83" s="1"/>
  <c r="G278" i="83"/>
  <c r="C278" i="83"/>
  <c r="G277" i="83"/>
  <c r="C277" i="83"/>
  <c r="G276" i="83"/>
  <c r="C276" i="83"/>
  <c r="C275" i="83"/>
  <c r="G275" i="83" s="1"/>
  <c r="G274" i="83"/>
  <c r="C274" i="83"/>
  <c r="G273" i="83"/>
  <c r="C273" i="83"/>
  <c r="G272" i="83"/>
  <c r="C272" i="83"/>
  <c r="C271" i="83"/>
  <c r="G271" i="83" s="1"/>
  <c r="G270" i="83"/>
  <c r="C270" i="83"/>
  <c r="G269" i="83"/>
  <c r="C269" i="83"/>
  <c r="G268" i="83"/>
  <c r="C268" i="83"/>
  <c r="C267" i="83"/>
  <c r="G267" i="83" s="1"/>
  <c r="G266" i="83"/>
  <c r="C266" i="83"/>
  <c r="G265" i="83"/>
  <c r="C265" i="83"/>
  <c r="G264" i="83"/>
  <c r="C264" i="83"/>
  <c r="C263" i="83"/>
  <c r="G263" i="83" s="1"/>
  <c r="G262" i="83"/>
  <c r="C262" i="83"/>
  <c r="G261" i="83"/>
  <c r="C261" i="83"/>
  <c r="G260" i="83"/>
  <c r="C260" i="83"/>
  <c r="C259" i="83"/>
  <c r="G259" i="83" s="1"/>
  <c r="G258" i="83"/>
  <c r="C258" i="83"/>
  <c r="G257" i="83"/>
  <c r="C257" i="83"/>
  <c r="G256" i="83"/>
  <c r="C256" i="83"/>
  <c r="C255" i="83"/>
  <c r="G255" i="83" s="1"/>
  <c r="G254" i="83"/>
  <c r="C254" i="83"/>
  <c r="G253" i="83"/>
  <c r="C253" i="83"/>
  <c r="G252" i="83"/>
  <c r="C252" i="83"/>
  <c r="C251" i="83"/>
  <c r="G251" i="83" s="1"/>
  <c r="G250" i="83"/>
  <c r="C250" i="83"/>
  <c r="G249" i="83"/>
  <c r="C249" i="83"/>
  <c r="G248" i="83"/>
  <c r="C248" i="83"/>
  <c r="C247" i="83"/>
  <c r="G247" i="83" s="1"/>
  <c r="G246" i="83"/>
  <c r="C246" i="83"/>
  <c r="G245" i="83"/>
  <c r="C245" i="83"/>
  <c r="G244" i="83"/>
  <c r="C244" i="83"/>
  <c r="C243" i="83"/>
  <c r="G243" i="83" s="1"/>
  <c r="G242" i="83"/>
  <c r="C242" i="83"/>
  <c r="G241" i="83"/>
  <c r="C241" i="83"/>
  <c r="G240" i="83"/>
  <c r="C240" i="83"/>
  <c r="C239" i="83"/>
  <c r="G239" i="83" s="1"/>
  <c r="G238" i="83"/>
  <c r="C238" i="83"/>
  <c r="G237" i="83"/>
  <c r="C237" i="83"/>
  <c r="G236" i="83"/>
  <c r="C236" i="83"/>
  <c r="C235" i="83"/>
  <c r="G235" i="83" s="1"/>
  <c r="G234" i="83"/>
  <c r="C234" i="83"/>
  <c r="G233" i="83"/>
  <c r="C233" i="83"/>
  <c r="G232" i="83"/>
  <c r="C232" i="83"/>
  <c r="C231" i="83"/>
  <c r="G231" i="83" s="1"/>
  <c r="G230" i="83"/>
  <c r="C230" i="83"/>
  <c r="G229" i="83"/>
  <c r="C229" i="83"/>
  <c r="G228" i="83"/>
  <c r="C228" i="83"/>
  <c r="C227" i="83"/>
  <c r="G227" i="83" s="1"/>
  <c r="G226" i="83"/>
  <c r="C226" i="83"/>
  <c r="G225" i="83"/>
  <c r="C225" i="83"/>
  <c r="G224" i="83"/>
  <c r="C224" i="83"/>
  <c r="C223" i="83"/>
  <c r="G223" i="83" s="1"/>
  <c r="G222" i="83"/>
  <c r="C222" i="83"/>
  <c r="G221" i="83"/>
  <c r="C221" i="83"/>
  <c r="G220" i="83"/>
  <c r="C220" i="83"/>
  <c r="C219" i="83"/>
  <c r="G219" i="83" s="1"/>
  <c r="G218" i="83"/>
  <c r="C218" i="83"/>
  <c r="G217" i="83"/>
  <c r="C217" i="83"/>
  <c r="G216" i="83"/>
  <c r="C216" i="83"/>
  <c r="C215" i="83"/>
  <c r="G215" i="83" s="1"/>
  <c r="G214" i="83"/>
  <c r="C214" i="83"/>
  <c r="G213" i="83"/>
  <c r="C213" i="83"/>
  <c r="G212" i="83"/>
  <c r="C212" i="83"/>
  <c r="C211" i="83"/>
  <c r="G211" i="83" s="1"/>
  <c r="G210" i="83"/>
  <c r="C210" i="83"/>
  <c r="G209" i="83"/>
  <c r="C209" i="83"/>
  <c r="G208" i="83"/>
  <c r="C208" i="83"/>
  <c r="C207" i="83"/>
  <c r="G207" i="83" s="1"/>
  <c r="G206" i="83"/>
  <c r="C206" i="83"/>
  <c r="C205" i="83"/>
  <c r="G205" i="83" s="1"/>
  <c r="G204" i="83"/>
  <c r="C204" i="83"/>
  <c r="C203" i="83"/>
  <c r="G203" i="83" s="1"/>
  <c r="G202" i="83"/>
  <c r="C202" i="83"/>
  <c r="G201" i="83"/>
  <c r="C201" i="83"/>
  <c r="G200" i="83"/>
  <c r="C200" i="83"/>
  <c r="C199" i="83"/>
  <c r="G199" i="83" s="1"/>
  <c r="G198" i="83"/>
  <c r="C198" i="83"/>
  <c r="C197" i="83"/>
  <c r="G197" i="83" s="1"/>
  <c r="G196" i="83"/>
  <c r="C196" i="83"/>
  <c r="C195" i="83"/>
  <c r="G195" i="83" s="1"/>
  <c r="G194" i="83"/>
  <c r="C194" i="83"/>
  <c r="C193" i="83"/>
  <c r="G193" i="83" s="1"/>
  <c r="G192" i="83"/>
  <c r="C192" i="83"/>
  <c r="C191" i="83"/>
  <c r="G191" i="83" s="1"/>
  <c r="G190" i="83"/>
  <c r="C190" i="83"/>
  <c r="C189" i="83"/>
  <c r="G189" i="83" s="1"/>
  <c r="G188" i="83"/>
  <c r="C188" i="83"/>
  <c r="C187" i="83"/>
  <c r="G187" i="83" s="1"/>
  <c r="G186" i="83"/>
  <c r="C186" i="83"/>
  <c r="G185" i="83"/>
  <c r="C185" i="83"/>
  <c r="G184" i="83"/>
  <c r="C184" i="83"/>
  <c r="C183" i="83"/>
  <c r="G183" i="83" s="1"/>
  <c r="G182" i="83"/>
  <c r="C182" i="83"/>
  <c r="G181" i="83"/>
  <c r="C181" i="83"/>
  <c r="G180" i="83"/>
  <c r="C180" i="83"/>
  <c r="C179" i="83"/>
  <c r="G179" i="83" s="1"/>
  <c r="G178" i="83"/>
  <c r="C178" i="83"/>
  <c r="C177" i="83"/>
  <c r="G177" i="83" s="1"/>
  <c r="G176" i="83"/>
  <c r="C176" i="83"/>
  <c r="C175" i="83"/>
  <c r="G175" i="83" s="1"/>
  <c r="G174" i="83"/>
  <c r="C174" i="83"/>
  <c r="C173" i="83"/>
  <c r="G173" i="83" s="1"/>
  <c r="G172" i="83"/>
  <c r="C172" i="83"/>
  <c r="C171" i="83"/>
  <c r="G171" i="83" s="1"/>
  <c r="G170" i="83"/>
  <c r="C170" i="83"/>
  <c r="G169" i="83"/>
  <c r="C169" i="83"/>
  <c r="G168" i="83"/>
  <c r="C168" i="83"/>
  <c r="C167" i="83"/>
  <c r="G167" i="83" s="1"/>
  <c r="G166" i="83"/>
  <c r="C166" i="83"/>
  <c r="C165" i="83"/>
  <c r="G165" i="83" s="1"/>
  <c r="G164" i="83"/>
  <c r="C164" i="83"/>
  <c r="C163" i="83"/>
  <c r="G163" i="83" s="1"/>
  <c r="G162" i="83"/>
  <c r="C162" i="83"/>
  <c r="C161" i="83"/>
  <c r="G161" i="83" s="1"/>
  <c r="G160" i="83"/>
  <c r="C160" i="83"/>
  <c r="C159" i="83"/>
  <c r="G159" i="83" s="1"/>
  <c r="G158" i="83"/>
  <c r="C158" i="83"/>
  <c r="C157" i="83"/>
  <c r="G157" i="83" s="1"/>
  <c r="G156" i="83"/>
  <c r="C156" i="83"/>
  <c r="C155" i="83"/>
  <c r="G155" i="83" s="1"/>
  <c r="G154" i="83"/>
  <c r="C154" i="83"/>
  <c r="G153" i="83"/>
  <c r="C153" i="83"/>
  <c r="G152" i="83"/>
  <c r="C152" i="83"/>
  <c r="C151" i="83"/>
  <c r="G151" i="83" s="1"/>
  <c r="G150" i="83"/>
  <c r="C150" i="83"/>
  <c r="G149" i="83"/>
  <c r="C149" i="83"/>
  <c r="G148" i="83"/>
  <c r="C148" i="83"/>
  <c r="C147" i="83"/>
  <c r="G147" i="83" s="1"/>
  <c r="G146" i="83"/>
  <c r="C146" i="83"/>
  <c r="C145" i="83"/>
  <c r="G145" i="83" s="1"/>
  <c r="G144" i="83"/>
  <c r="C144" i="83"/>
  <c r="C143" i="83"/>
  <c r="G143" i="83" s="1"/>
  <c r="G142" i="83"/>
  <c r="C142" i="83"/>
  <c r="C141" i="83"/>
  <c r="G141" i="83" s="1"/>
  <c r="G140" i="83"/>
  <c r="C140" i="83"/>
  <c r="C139" i="83"/>
  <c r="G139" i="83" s="1"/>
  <c r="G138" i="83"/>
  <c r="C138" i="83"/>
  <c r="G137" i="83"/>
  <c r="C137" i="83"/>
  <c r="G136" i="83"/>
  <c r="C136" i="83"/>
  <c r="C135" i="83"/>
  <c r="G135" i="83" s="1"/>
  <c r="G134" i="83"/>
  <c r="C134" i="83"/>
  <c r="C133" i="83"/>
  <c r="G133" i="83" s="1"/>
  <c r="G132" i="83"/>
  <c r="C132" i="83"/>
  <c r="C131" i="83"/>
  <c r="G131" i="83" s="1"/>
  <c r="G130" i="83"/>
  <c r="C130" i="83"/>
  <c r="C129" i="83"/>
  <c r="G129" i="83" s="1"/>
  <c r="G128" i="83"/>
  <c r="C128" i="83"/>
  <c r="C127" i="83"/>
  <c r="G127" i="83" s="1"/>
  <c r="G126" i="83"/>
  <c r="C126" i="83"/>
  <c r="C125" i="83"/>
  <c r="G125" i="83" s="1"/>
  <c r="G124" i="83"/>
  <c r="C124" i="83"/>
  <c r="C123" i="83"/>
  <c r="G123" i="83" s="1"/>
  <c r="G122" i="83"/>
  <c r="C122" i="83"/>
  <c r="G121" i="83"/>
  <c r="C121" i="83"/>
  <c r="G120" i="83"/>
  <c r="C120" i="83"/>
  <c r="C119" i="83"/>
  <c r="G119" i="83" s="1"/>
  <c r="G118" i="83"/>
  <c r="C118" i="83"/>
  <c r="G117" i="83"/>
  <c r="C117" i="83"/>
  <c r="G116" i="83"/>
  <c r="C116" i="83"/>
  <c r="C115" i="83"/>
  <c r="G115" i="83" s="1"/>
  <c r="G114" i="83"/>
  <c r="C114" i="83"/>
  <c r="C113" i="83"/>
  <c r="G113" i="83" s="1"/>
  <c r="G112" i="83"/>
  <c r="C112" i="83"/>
  <c r="C111" i="83"/>
  <c r="G111" i="83" s="1"/>
  <c r="G110" i="83"/>
  <c r="C110" i="83"/>
  <c r="C109" i="83"/>
  <c r="G109" i="83" s="1"/>
  <c r="G108" i="83"/>
  <c r="C108" i="83"/>
  <c r="C107" i="83"/>
  <c r="G107" i="83" s="1"/>
  <c r="G106" i="83"/>
  <c r="C106" i="83"/>
  <c r="G105" i="83"/>
  <c r="C105" i="83"/>
  <c r="G104" i="83"/>
  <c r="C104" i="83"/>
  <c r="C103" i="83"/>
  <c r="G103" i="83" s="1"/>
  <c r="G102" i="83"/>
  <c r="C102" i="83"/>
  <c r="C101" i="83"/>
  <c r="G101" i="83" s="1"/>
  <c r="G100" i="83"/>
  <c r="C100" i="83"/>
  <c r="C99" i="83"/>
  <c r="G99" i="83" s="1"/>
  <c r="G98" i="83"/>
  <c r="C98" i="83"/>
  <c r="C97" i="83"/>
  <c r="G97" i="83" s="1"/>
  <c r="G96" i="83"/>
  <c r="C96" i="83"/>
  <c r="C95" i="83"/>
  <c r="G95" i="83" s="1"/>
  <c r="G94" i="83"/>
  <c r="C94" i="83"/>
  <c r="C93" i="83"/>
  <c r="G93" i="83" s="1"/>
  <c r="G92" i="83"/>
  <c r="C92" i="83"/>
  <c r="C91" i="83"/>
  <c r="G91" i="83" s="1"/>
  <c r="G90" i="83"/>
  <c r="C90" i="83"/>
  <c r="G89" i="83"/>
  <c r="C89" i="83"/>
  <c r="G88" i="83"/>
  <c r="C88" i="83"/>
  <c r="C87" i="83"/>
  <c r="G87" i="83" s="1"/>
  <c r="G86" i="83"/>
  <c r="C86" i="83"/>
  <c r="G85" i="83"/>
  <c r="C85" i="83"/>
  <c r="G84" i="83"/>
  <c r="C84" i="83"/>
  <c r="C83" i="83"/>
  <c r="G83" i="83" s="1"/>
  <c r="G82" i="83"/>
  <c r="C82" i="83"/>
  <c r="C81" i="83"/>
  <c r="G81" i="83" s="1"/>
  <c r="G80" i="83"/>
  <c r="C80" i="83"/>
  <c r="C79" i="83"/>
  <c r="G79" i="83" s="1"/>
  <c r="G78" i="83"/>
  <c r="C78" i="83"/>
  <c r="C77" i="83"/>
  <c r="G77" i="83" s="1"/>
  <c r="G76" i="83"/>
  <c r="C76" i="83"/>
  <c r="C75" i="83"/>
  <c r="G75" i="83" s="1"/>
  <c r="G74" i="83"/>
  <c r="C74" i="83"/>
  <c r="G73" i="83"/>
  <c r="C73" i="83"/>
  <c r="G72" i="83"/>
  <c r="C72" i="83"/>
  <c r="C71" i="83"/>
  <c r="G71" i="83" s="1"/>
  <c r="G70" i="83"/>
  <c r="C70" i="83"/>
  <c r="C69" i="83"/>
  <c r="G69" i="83" s="1"/>
  <c r="G68" i="83"/>
  <c r="C68" i="83"/>
  <c r="G67" i="83"/>
  <c r="C67" i="83"/>
  <c r="G66" i="83"/>
  <c r="C66" i="83"/>
  <c r="C65" i="83"/>
  <c r="G65" i="83" s="1"/>
  <c r="G64" i="83"/>
  <c r="C64" i="83"/>
  <c r="G63" i="83"/>
  <c r="C63" i="83"/>
  <c r="G62" i="83"/>
  <c r="C62" i="83"/>
  <c r="C61" i="83"/>
  <c r="G61" i="83" s="1"/>
  <c r="G60" i="83"/>
  <c r="C60" i="83"/>
  <c r="G59" i="83"/>
  <c r="C59" i="83"/>
  <c r="G58" i="83"/>
  <c r="C58" i="83"/>
  <c r="C57" i="83"/>
  <c r="G57" i="83" s="1"/>
  <c r="G56" i="83"/>
  <c r="C56" i="83"/>
  <c r="G55" i="83"/>
  <c r="C55" i="83"/>
  <c r="G54" i="83"/>
  <c r="C54" i="83"/>
  <c r="C53" i="83"/>
  <c r="G53" i="83" s="1"/>
  <c r="G52" i="83"/>
  <c r="C52" i="83"/>
  <c r="G51" i="83"/>
  <c r="C51" i="83"/>
  <c r="G50" i="83"/>
  <c r="C50" i="83"/>
  <c r="C49" i="83"/>
  <c r="G49" i="83" s="1"/>
  <c r="G48" i="83"/>
  <c r="C48" i="83"/>
  <c r="G47" i="83"/>
  <c r="C47" i="83"/>
  <c r="G46" i="83"/>
  <c r="C46" i="83"/>
  <c r="C45" i="83"/>
  <c r="G45" i="83" s="1"/>
  <c r="G44" i="83"/>
  <c r="C44" i="83"/>
  <c r="G43" i="83"/>
  <c r="C43" i="83"/>
  <c r="G42" i="83"/>
  <c r="C42" i="83"/>
  <c r="C41" i="83"/>
  <c r="G41" i="83" s="1"/>
  <c r="G40" i="83"/>
  <c r="C40" i="83"/>
  <c r="G39" i="83"/>
  <c r="C39" i="83"/>
  <c r="G38" i="83"/>
  <c r="C38" i="83"/>
  <c r="C37" i="83"/>
  <c r="G37" i="83" s="1"/>
  <c r="G36" i="83"/>
  <c r="C36" i="83"/>
  <c r="G35" i="83"/>
  <c r="C35" i="83"/>
  <c r="G34" i="83"/>
  <c r="C34" i="83"/>
  <c r="C33" i="83"/>
  <c r="G33" i="83" s="1"/>
  <c r="G32" i="83"/>
  <c r="C32" i="83"/>
  <c r="G31" i="83"/>
  <c r="C31" i="83"/>
  <c r="G30" i="83"/>
  <c r="C30" i="83"/>
  <c r="C29" i="83"/>
  <c r="G29" i="83" s="1"/>
  <c r="G28" i="83"/>
  <c r="C28" i="83"/>
  <c r="G27" i="83"/>
  <c r="C27" i="83"/>
  <c r="G26" i="83"/>
  <c r="C26" i="83"/>
  <c r="C25" i="83"/>
  <c r="G25" i="83" s="1"/>
  <c r="G24" i="83"/>
  <c r="C24" i="83"/>
  <c r="G23" i="83"/>
  <c r="C23" i="83"/>
  <c r="G22" i="83"/>
  <c r="C22" i="83"/>
  <c r="C21" i="83"/>
  <c r="G21" i="83" s="1"/>
  <c r="G20" i="83"/>
  <c r="C20" i="83"/>
  <c r="G19" i="83"/>
  <c r="C19" i="83"/>
  <c r="C18" i="83"/>
  <c r="G18" i="83" s="1"/>
  <c r="C17" i="83"/>
  <c r="G17" i="83" s="1"/>
  <c r="G16" i="83"/>
  <c r="C16" i="83"/>
  <c r="G15" i="83"/>
  <c r="C15" i="83"/>
  <c r="C14" i="83"/>
  <c r="G14" i="83" s="1"/>
  <c r="C13" i="83"/>
  <c r="G13" i="83" s="1"/>
  <c r="G12" i="83"/>
  <c r="C12" i="83"/>
  <c r="G11" i="83"/>
  <c r="C11" i="83"/>
  <c r="F10" i="83"/>
  <c r="E10" i="83"/>
  <c r="D10" i="83"/>
  <c r="C10" i="83" s="1"/>
  <c r="G10" i="83" s="1"/>
  <c r="B10" i="83"/>
  <c r="AD12" i="82"/>
  <c r="AC12" i="82"/>
  <c r="AB12" i="82"/>
  <c r="AA12" i="82"/>
  <c r="AD11" i="82"/>
  <c r="AC11" i="82"/>
  <c r="AB11" i="82"/>
  <c r="AA11" i="82"/>
  <c r="AD10" i="82"/>
  <c r="AC10" i="82"/>
  <c r="AB10" i="82"/>
  <c r="AA10" i="82"/>
  <c r="E15" i="81"/>
  <c r="D15" i="81"/>
  <c r="C15" i="81"/>
  <c r="B15" i="81"/>
  <c r="F14" i="81"/>
  <c r="F13" i="81"/>
  <c r="F12" i="81"/>
  <c r="F11" i="81"/>
  <c r="F10" i="81"/>
  <c r="F9" i="81"/>
  <c r="G42" i="80"/>
  <c r="G41" i="80"/>
  <c r="F40" i="80"/>
  <c r="E40" i="80"/>
  <c r="D40" i="80"/>
  <c r="C40" i="80"/>
  <c r="G40" i="80" s="1"/>
  <c r="G39" i="80"/>
  <c r="G38" i="80"/>
  <c r="F37" i="80"/>
  <c r="E37" i="80"/>
  <c r="D37" i="80"/>
  <c r="C37" i="80"/>
  <c r="G37" i="80" s="1"/>
  <c r="G36" i="80"/>
  <c r="G35" i="80"/>
  <c r="G34" i="80"/>
  <c r="G33" i="80"/>
  <c r="G32" i="80"/>
  <c r="F31" i="80"/>
  <c r="E31" i="80"/>
  <c r="D31" i="80"/>
  <c r="G31" i="80" s="1"/>
  <c r="C31" i="80"/>
  <c r="G30" i="80"/>
  <c r="G29" i="80"/>
  <c r="G28" i="80"/>
  <c r="G27" i="80"/>
  <c r="G26" i="80"/>
  <c r="G25" i="80"/>
  <c r="G24" i="80"/>
  <c r="F24" i="80"/>
  <c r="E24" i="80"/>
  <c r="D24" i="80"/>
  <c r="C24" i="80"/>
  <c r="G23" i="80"/>
  <c r="G22" i="80"/>
  <c r="F21" i="80"/>
  <c r="G21" i="80" s="1"/>
  <c r="E21" i="80"/>
  <c r="D21" i="80"/>
  <c r="C21" i="80"/>
  <c r="G20" i="80"/>
  <c r="G19" i="80"/>
  <c r="F18" i="80"/>
  <c r="E18" i="80"/>
  <c r="E17" i="80" s="1"/>
  <c r="D18" i="80"/>
  <c r="D17" i="80" s="1"/>
  <c r="C18" i="80"/>
  <c r="G18" i="80" s="1"/>
  <c r="C17" i="80"/>
  <c r="G16" i="80"/>
  <c r="G15" i="80"/>
  <c r="F14" i="80"/>
  <c r="E14" i="80"/>
  <c r="D14" i="80"/>
  <c r="G14" i="80" s="1"/>
  <c r="C14" i="80"/>
  <c r="G13" i="80"/>
  <c r="G12" i="80"/>
  <c r="F11" i="80"/>
  <c r="E11" i="80"/>
  <c r="D11" i="80"/>
  <c r="C11" i="80"/>
  <c r="C10" i="80" s="1"/>
  <c r="F10" i="80"/>
  <c r="E10" i="80"/>
  <c r="E43" i="80" s="1"/>
  <c r="D29" i="79"/>
  <c r="H29" i="79" s="1"/>
  <c r="H28" i="79"/>
  <c r="D28" i="79"/>
  <c r="D27" i="79"/>
  <c r="H27" i="79" s="1"/>
  <c r="H26" i="79"/>
  <c r="D26" i="79"/>
  <c r="D25" i="79"/>
  <c r="H25" i="79" s="1"/>
  <c r="H24" i="79"/>
  <c r="D24" i="79"/>
  <c r="D23" i="79"/>
  <c r="H23" i="79" s="1"/>
  <c r="H22" i="79"/>
  <c r="D22" i="79"/>
  <c r="D21" i="79"/>
  <c r="H21" i="79" s="1"/>
  <c r="H20" i="79"/>
  <c r="D20" i="79"/>
  <c r="D19" i="79"/>
  <c r="G18" i="79"/>
  <c r="F18" i="79"/>
  <c r="E18" i="79"/>
  <c r="C18" i="79"/>
  <c r="D17" i="79"/>
  <c r="H17" i="79" s="1"/>
  <c r="H16" i="79"/>
  <c r="D16" i="79"/>
  <c r="D15" i="79"/>
  <c r="H15" i="79" s="1"/>
  <c r="H14" i="79"/>
  <c r="D14" i="79"/>
  <c r="D13" i="79"/>
  <c r="H13" i="79" s="1"/>
  <c r="H12" i="79"/>
  <c r="D12" i="79"/>
  <c r="G11" i="79"/>
  <c r="F11" i="79"/>
  <c r="E11" i="79"/>
  <c r="D11" i="79"/>
  <c r="C11" i="79"/>
  <c r="H11" i="79" s="1"/>
  <c r="E133" i="78"/>
  <c r="E132" i="78"/>
  <c r="E131" i="78"/>
  <c r="E130" i="78"/>
  <c r="E129" i="78"/>
  <c r="D129" i="78"/>
  <c r="C129" i="78"/>
  <c r="E128" i="78"/>
  <c r="E127" i="78"/>
  <c r="E126" i="78"/>
  <c r="E125" i="78"/>
  <c r="E124" i="78"/>
  <c r="E123" i="78"/>
  <c r="E122" i="78"/>
  <c r="D121" i="78"/>
  <c r="C121" i="78"/>
  <c r="E121" i="78" s="1"/>
  <c r="E120" i="78"/>
  <c r="E119" i="78"/>
  <c r="D118" i="78"/>
  <c r="C118" i="78"/>
  <c r="C117" i="78" s="1"/>
  <c r="E116" i="78"/>
  <c r="E115" i="78"/>
  <c r="E114" i="78"/>
  <c r="E113" i="78"/>
  <c r="E112" i="78"/>
  <c r="E111" i="78"/>
  <c r="E110" i="78"/>
  <c r="E109" i="78"/>
  <c r="E108" i="78"/>
  <c r="E107" i="78"/>
  <c r="E106" i="78"/>
  <c r="E105" i="78"/>
  <c r="D105" i="78"/>
  <c r="C105" i="78"/>
  <c r="E104" i="78"/>
  <c r="E103" i="78"/>
  <c r="E102" i="78"/>
  <c r="E101" i="78"/>
  <c r="E100" i="78"/>
  <c r="E99" i="78"/>
  <c r="E98" i="78"/>
  <c r="D98" i="78"/>
  <c r="C98" i="78"/>
  <c r="C91" i="78" s="1"/>
  <c r="E97" i="78"/>
  <c r="E96" i="78"/>
  <c r="E95" i="78"/>
  <c r="E94" i="78"/>
  <c r="E93" i="78"/>
  <c r="E91" i="78" s="1"/>
  <c r="D93" i="78"/>
  <c r="C93" i="78"/>
  <c r="E92" i="78"/>
  <c r="D91" i="78"/>
  <c r="E90" i="78"/>
  <c r="E89" i="78"/>
  <c r="E88" i="78"/>
  <c r="D87" i="78"/>
  <c r="C87" i="78"/>
  <c r="E87" i="78" s="1"/>
  <c r="E86" i="78"/>
  <c r="E85" i="78"/>
  <c r="E84" i="78"/>
  <c r="E83" i="78"/>
  <c r="E81" i="78" s="1"/>
  <c r="D83" i="78"/>
  <c r="C83" i="78"/>
  <c r="E82" i="78"/>
  <c r="D81" i="78"/>
  <c r="D80" i="78"/>
  <c r="E79" i="78"/>
  <c r="E78" i="78"/>
  <c r="E77" i="78"/>
  <c r="E76" i="78"/>
  <c r="D75" i="78"/>
  <c r="D74" i="78" s="1"/>
  <c r="C75" i="78"/>
  <c r="E71" i="78"/>
  <c r="E70" i="78"/>
  <c r="E69" i="78"/>
  <c r="E68" i="78"/>
  <c r="E67" i="78"/>
  <c r="E66" i="78"/>
  <c r="E65" i="78"/>
  <c r="E64" i="78"/>
  <c r="E63" i="78"/>
  <c r="E62" i="78"/>
  <c r="E61" i="78"/>
  <c r="D60" i="78"/>
  <c r="C60" i="78"/>
  <c r="E60" i="78" s="1"/>
  <c r="E59" i="78"/>
  <c r="E58" i="78"/>
  <c r="D57" i="78"/>
  <c r="C57" i="78"/>
  <c r="C56" i="78" s="1"/>
  <c r="E55" i="78"/>
  <c r="E54" i="78"/>
  <c r="D53" i="78"/>
  <c r="E53" i="78" s="1"/>
  <c r="C53" i="78"/>
  <c r="E52" i="78"/>
  <c r="E51" i="78"/>
  <c r="E50" i="78"/>
  <c r="E49" i="78"/>
  <c r="E48" i="78"/>
  <c r="E47" i="78"/>
  <c r="E46" i="78"/>
  <c r="E45" i="78"/>
  <c r="E44" i="78"/>
  <c r="E43" i="78"/>
  <c r="E42" i="78"/>
  <c r="E41" i="78"/>
  <c r="E40" i="78"/>
  <c r="D39" i="78"/>
  <c r="E39" i="78" s="1"/>
  <c r="C39" i="78"/>
  <c r="E38" i="78"/>
  <c r="E37" i="78"/>
  <c r="E36" i="78"/>
  <c r="E35" i="78"/>
  <c r="D34" i="78"/>
  <c r="C34" i="78"/>
  <c r="E34" i="78" s="1"/>
  <c r="E33" i="78"/>
  <c r="E32" i="78"/>
  <c r="E31" i="78"/>
  <c r="D30" i="78"/>
  <c r="E30" i="78" s="1"/>
  <c r="C30" i="78"/>
  <c r="C28" i="78" s="1"/>
  <c r="E29" i="78"/>
  <c r="E27" i="78"/>
  <c r="E26" i="78"/>
  <c r="E25" i="78"/>
  <c r="D24" i="78"/>
  <c r="C24" i="78"/>
  <c r="E23" i="78"/>
  <c r="E22" i="78"/>
  <c r="E21" i="78"/>
  <c r="D20" i="78"/>
  <c r="E20" i="78" s="1"/>
  <c r="C20" i="78"/>
  <c r="E19" i="78"/>
  <c r="E16" i="78"/>
  <c r="E15" i="78"/>
  <c r="E14" i="78"/>
  <c r="E13" i="78"/>
  <c r="E12" i="78"/>
  <c r="E11" i="78"/>
  <c r="D10" i="78"/>
  <c r="E10" i="78" s="1"/>
  <c r="C10" i="78"/>
  <c r="G1019" i="77"/>
  <c r="G1018" i="77"/>
  <c r="G1017" i="77"/>
  <c r="G1016" i="77"/>
  <c r="G1015" i="77"/>
  <c r="G1014" i="77"/>
  <c r="F1013" i="77"/>
  <c r="E1013" i="77"/>
  <c r="D1013" i="77"/>
  <c r="G1013" i="77" s="1"/>
  <c r="C1013" i="77"/>
  <c r="G1012" i="77"/>
  <c r="G1011" i="77"/>
  <c r="G1010" i="77"/>
  <c r="G1009" i="77"/>
  <c r="F1008" i="77"/>
  <c r="E1008" i="77"/>
  <c r="D1008" i="77"/>
  <c r="C1008" i="77"/>
  <c r="G1008" i="77" s="1"/>
  <c r="G1007" i="77"/>
  <c r="G1006" i="77"/>
  <c r="G1005" i="77"/>
  <c r="G1004" i="77"/>
  <c r="F1003" i="77"/>
  <c r="E1003" i="77"/>
  <c r="E1002" i="77" s="1"/>
  <c r="D1003" i="77"/>
  <c r="C1003" i="77"/>
  <c r="D1002" i="77"/>
  <c r="C1002" i="77"/>
  <c r="G1001" i="77"/>
  <c r="G1000" i="77"/>
  <c r="G999" i="77"/>
  <c r="G998" i="77"/>
  <c r="F997" i="77"/>
  <c r="E997" i="77"/>
  <c r="D997" i="77"/>
  <c r="G997" i="77" s="1"/>
  <c r="C997" i="77"/>
  <c r="G996" i="77"/>
  <c r="G995" i="77"/>
  <c r="G994" i="77"/>
  <c r="G993" i="77"/>
  <c r="F992" i="77"/>
  <c r="F991" i="77" s="1"/>
  <c r="E992" i="77"/>
  <c r="E991" i="77" s="1"/>
  <c r="E990" i="77" s="1"/>
  <c r="E981" i="77" s="1"/>
  <c r="D992" i="77"/>
  <c r="D991" i="77" s="1"/>
  <c r="D990" i="77" s="1"/>
  <c r="C992" i="77"/>
  <c r="C991" i="77"/>
  <c r="G989" i="77"/>
  <c r="G988" i="77"/>
  <c r="G987" i="77"/>
  <c r="G986" i="77"/>
  <c r="G985" i="77"/>
  <c r="F984" i="77"/>
  <c r="E984" i="77"/>
  <c r="D984" i="77"/>
  <c r="G984" i="77" s="1"/>
  <c r="C984" i="77"/>
  <c r="F983" i="77"/>
  <c r="E983" i="77"/>
  <c r="C983" i="77"/>
  <c r="G982" i="77"/>
  <c r="G980" i="77"/>
  <c r="G979" i="77"/>
  <c r="G978" i="77"/>
  <c r="F977" i="77"/>
  <c r="E977" i="77"/>
  <c r="D977" i="77"/>
  <c r="C977" i="77"/>
  <c r="G976" i="77"/>
  <c r="G975" i="77"/>
  <c r="G974" i="77"/>
  <c r="G973" i="77"/>
  <c r="G972" i="77"/>
  <c r="G971" i="77"/>
  <c r="G970" i="77"/>
  <c r="F970" i="77"/>
  <c r="E970" i="77"/>
  <c r="D970" i="77"/>
  <c r="C970" i="77"/>
  <c r="G969" i="77"/>
  <c r="G968" i="77"/>
  <c r="G967" i="77"/>
  <c r="G966" i="77"/>
  <c r="G965" i="77"/>
  <c r="G964" i="77"/>
  <c r="F963" i="77"/>
  <c r="E963" i="77"/>
  <c r="E962" i="77" s="1"/>
  <c r="E961" i="77" s="1"/>
  <c r="D963" i="77"/>
  <c r="C963" i="77"/>
  <c r="F962" i="77"/>
  <c r="F961" i="77" s="1"/>
  <c r="D962" i="77"/>
  <c r="D961" i="77"/>
  <c r="G960" i="77"/>
  <c r="G959" i="77"/>
  <c r="G958" i="77"/>
  <c r="F957" i="77"/>
  <c r="E957" i="77"/>
  <c r="D957" i="77"/>
  <c r="G957" i="77" s="1"/>
  <c r="C957" i="77"/>
  <c r="G956" i="77"/>
  <c r="F955" i="77"/>
  <c r="E955" i="77"/>
  <c r="D955" i="77"/>
  <c r="C955" i="77"/>
  <c r="G955" i="77" s="1"/>
  <c r="G954" i="77"/>
  <c r="G953" i="77"/>
  <c r="G952" i="77"/>
  <c r="F951" i="77"/>
  <c r="E951" i="77"/>
  <c r="D951" i="77"/>
  <c r="C951" i="77"/>
  <c r="G951" i="77" s="1"/>
  <c r="G950" i="77"/>
  <c r="G949" i="77"/>
  <c r="G948" i="77"/>
  <c r="F947" i="77"/>
  <c r="E947" i="77"/>
  <c r="E946" i="77" s="1"/>
  <c r="E945" i="77" s="1"/>
  <c r="D947" i="77"/>
  <c r="C947" i="77"/>
  <c r="F946" i="77"/>
  <c r="F945" i="77" s="1"/>
  <c r="D946" i="77"/>
  <c r="D945" i="77"/>
  <c r="G944" i="77"/>
  <c r="G943" i="77"/>
  <c r="G942" i="77"/>
  <c r="G941" i="77"/>
  <c r="G940" i="77"/>
  <c r="F939" i="77"/>
  <c r="G939" i="77" s="1"/>
  <c r="E939" i="77"/>
  <c r="D939" i="77"/>
  <c r="C939" i="77"/>
  <c r="G938" i="77"/>
  <c r="G937" i="77"/>
  <c r="G936" i="77"/>
  <c r="G935" i="77"/>
  <c r="G934" i="77"/>
  <c r="F933" i="77"/>
  <c r="E933" i="77"/>
  <c r="D933" i="77"/>
  <c r="C933" i="77"/>
  <c r="C932" i="77" s="1"/>
  <c r="F932" i="77"/>
  <c r="F931" i="77" s="1"/>
  <c r="E932" i="77"/>
  <c r="D932" i="77"/>
  <c r="G930" i="77"/>
  <c r="G929" i="77"/>
  <c r="G928" i="77"/>
  <c r="G927" i="77"/>
  <c r="G926" i="77"/>
  <c r="G925" i="77"/>
  <c r="G924" i="77"/>
  <c r="G923" i="77"/>
  <c r="G922" i="77"/>
  <c r="F922" i="77"/>
  <c r="E922" i="77"/>
  <c r="D922" i="77"/>
  <c r="C922" i="77"/>
  <c r="G921" i="77"/>
  <c r="G920" i="77"/>
  <c r="G919" i="77"/>
  <c r="G918" i="77"/>
  <c r="G917" i="77"/>
  <c r="F916" i="77"/>
  <c r="E916" i="77"/>
  <c r="D916" i="77"/>
  <c r="C916" i="77"/>
  <c r="G916" i="77" s="1"/>
  <c r="G915" i="77"/>
  <c r="G914" i="77"/>
  <c r="G913" i="77"/>
  <c r="G912" i="77"/>
  <c r="G911" i="77"/>
  <c r="F910" i="77"/>
  <c r="F909" i="77" s="1"/>
  <c r="E910" i="77"/>
  <c r="D910" i="77"/>
  <c r="D909" i="77" s="1"/>
  <c r="C910" i="77"/>
  <c r="E909" i="77"/>
  <c r="G908" i="77"/>
  <c r="G907" i="77"/>
  <c r="G906" i="77"/>
  <c r="F906" i="77"/>
  <c r="E906" i="77"/>
  <c r="D906" i="77"/>
  <c r="C906" i="77"/>
  <c r="G905" i="77"/>
  <c r="G904" i="77"/>
  <c r="G903" i="77"/>
  <c r="G902" i="77"/>
  <c r="G901" i="77"/>
  <c r="F900" i="77"/>
  <c r="E900" i="77"/>
  <c r="E894" i="77" s="1"/>
  <c r="E893" i="77" s="1"/>
  <c r="D900" i="77"/>
  <c r="C900" i="77"/>
  <c r="G900" i="77" s="1"/>
  <c r="G899" i="77"/>
  <c r="G898" i="77"/>
  <c r="G897" i="77"/>
  <c r="G896" i="77"/>
  <c r="G895" i="77"/>
  <c r="F894" i="77"/>
  <c r="F893" i="77" s="1"/>
  <c r="D894" i="77"/>
  <c r="D893" i="77" s="1"/>
  <c r="C894" i="77"/>
  <c r="G892" i="77"/>
  <c r="G891" i="77"/>
  <c r="G890" i="77"/>
  <c r="G889" i="77"/>
  <c r="G888" i="77"/>
  <c r="F887" i="77"/>
  <c r="F881" i="77" s="1"/>
  <c r="E887" i="77"/>
  <c r="D887" i="77"/>
  <c r="C887" i="77"/>
  <c r="G886" i="77"/>
  <c r="G885" i="77"/>
  <c r="G884" i="77"/>
  <c r="G883" i="77"/>
  <c r="G882" i="77"/>
  <c r="E881" i="77"/>
  <c r="D881" i="77"/>
  <c r="G880" i="77"/>
  <c r="G879" i="77"/>
  <c r="G878" i="77"/>
  <c r="G877" i="77"/>
  <c r="G876" i="77"/>
  <c r="G875" i="77"/>
  <c r="F875" i="77"/>
  <c r="F869" i="77" s="1"/>
  <c r="E875" i="77"/>
  <c r="E869" i="77" s="1"/>
  <c r="D875" i="77"/>
  <c r="C875" i="77"/>
  <c r="G874" i="77"/>
  <c r="G873" i="77"/>
  <c r="G872" i="77"/>
  <c r="G871" i="77"/>
  <c r="G870" i="77"/>
  <c r="D869" i="77"/>
  <c r="C869" i="77"/>
  <c r="G868" i="77"/>
  <c r="G867" i="77"/>
  <c r="G866" i="77"/>
  <c r="G865" i="77"/>
  <c r="G864" i="77"/>
  <c r="F863" i="77"/>
  <c r="F857" i="77" s="1"/>
  <c r="E863" i="77"/>
  <c r="D863" i="77"/>
  <c r="C863" i="77"/>
  <c r="G862" i="77"/>
  <c r="G861" i="77"/>
  <c r="G860" i="77"/>
  <c r="G859" i="77"/>
  <c r="G858" i="77"/>
  <c r="E857" i="77"/>
  <c r="D857" i="77"/>
  <c r="D856" i="77" s="1"/>
  <c r="G855" i="77"/>
  <c r="G854" i="77"/>
  <c r="G853" i="77"/>
  <c r="G852" i="77"/>
  <c r="F851" i="77"/>
  <c r="E851" i="77"/>
  <c r="D851" i="77"/>
  <c r="C851" i="77"/>
  <c r="G851" i="77" s="1"/>
  <c r="G850" i="77"/>
  <c r="G849" i="77"/>
  <c r="G848" i="77"/>
  <c r="G847" i="77"/>
  <c r="F846" i="77"/>
  <c r="F841" i="77" s="1"/>
  <c r="E846" i="77"/>
  <c r="D846" i="77"/>
  <c r="D841" i="77" s="1"/>
  <c r="C846" i="77"/>
  <c r="G845" i="77"/>
  <c r="G844" i="77"/>
  <c r="G843" i="77"/>
  <c r="G842" i="77"/>
  <c r="E841" i="77"/>
  <c r="G840" i="77"/>
  <c r="G839" i="77"/>
  <c r="G838" i="77"/>
  <c r="G837" i="77"/>
  <c r="F836" i="77"/>
  <c r="E836" i="77"/>
  <c r="E831" i="77" s="1"/>
  <c r="G831" i="77" s="1"/>
  <c r="D836" i="77"/>
  <c r="D831" i="77" s="1"/>
  <c r="C836" i="77"/>
  <c r="G835" i="77"/>
  <c r="G834" i="77"/>
  <c r="G833" i="77"/>
  <c r="G832" i="77"/>
  <c r="F831" i="77"/>
  <c r="C831" i="77"/>
  <c r="G830" i="77"/>
  <c r="G829" i="77"/>
  <c r="G828" i="77"/>
  <c r="G827" i="77"/>
  <c r="G826" i="77"/>
  <c r="F826" i="77"/>
  <c r="F821" i="77" s="1"/>
  <c r="E826" i="77"/>
  <c r="D826" i="77"/>
  <c r="D821" i="77" s="1"/>
  <c r="C826" i="77"/>
  <c r="G825" i="77"/>
  <c r="G824" i="77"/>
  <c r="G823" i="77"/>
  <c r="G822" i="77"/>
  <c r="E821" i="77"/>
  <c r="C821" i="77"/>
  <c r="G821" i="77" s="1"/>
  <c r="G820" i="77"/>
  <c r="G819" i="77"/>
  <c r="G818" i="77"/>
  <c r="G817" i="77"/>
  <c r="F816" i="77"/>
  <c r="F811" i="77" s="1"/>
  <c r="E816" i="77"/>
  <c r="D816" i="77"/>
  <c r="G816" i="77" s="1"/>
  <c r="C816" i="77"/>
  <c r="G815" i="77"/>
  <c r="G814" i="77"/>
  <c r="G813" i="77"/>
  <c r="G812" i="77"/>
  <c r="E811" i="77"/>
  <c r="C811" i="77"/>
  <c r="G808" i="77"/>
  <c r="G807" i="77"/>
  <c r="F806" i="77"/>
  <c r="E806" i="77"/>
  <c r="D806" i="77"/>
  <c r="C806" i="77"/>
  <c r="G806" i="77" s="1"/>
  <c r="G805" i="77"/>
  <c r="G804" i="77"/>
  <c r="F803" i="77"/>
  <c r="E803" i="77"/>
  <c r="E799" i="77" s="1"/>
  <c r="D803" i="77"/>
  <c r="C803" i="77"/>
  <c r="G802" i="77"/>
  <c r="G801" i="77"/>
  <c r="F800" i="77"/>
  <c r="E800" i="77"/>
  <c r="D800" i="77"/>
  <c r="C800" i="77"/>
  <c r="G800" i="77" s="1"/>
  <c r="F799" i="77"/>
  <c r="G798" i="77"/>
  <c r="G797" i="77"/>
  <c r="F796" i="77"/>
  <c r="F793" i="77" s="1"/>
  <c r="E796" i="77"/>
  <c r="D796" i="77"/>
  <c r="C796" i="77"/>
  <c r="G795" i="77"/>
  <c r="G794" i="77"/>
  <c r="E793" i="77"/>
  <c r="D793" i="77"/>
  <c r="C793" i="77"/>
  <c r="G792" i="77"/>
  <c r="G791" i="77"/>
  <c r="G790" i="77"/>
  <c r="F789" i="77"/>
  <c r="D789" i="77"/>
  <c r="G788" i="77"/>
  <c r="G787" i="77"/>
  <c r="G786" i="77"/>
  <c r="F785" i="77"/>
  <c r="G784" i="77"/>
  <c r="G783" i="77"/>
  <c r="G782" i="77"/>
  <c r="G781" i="77"/>
  <c r="G780" i="77"/>
  <c r="G779" i="77"/>
  <c r="E778" i="77"/>
  <c r="G778" i="77" s="1"/>
  <c r="C778" i="77"/>
  <c r="G777" i="77"/>
  <c r="G776" i="77"/>
  <c r="G775" i="77"/>
  <c r="E775" i="77"/>
  <c r="C775" i="77"/>
  <c r="G774" i="77"/>
  <c r="G773" i="77"/>
  <c r="E772" i="77"/>
  <c r="C772" i="77"/>
  <c r="G771" i="77"/>
  <c r="G770" i="77"/>
  <c r="E769" i="77"/>
  <c r="C769" i="77"/>
  <c r="G769" i="77" s="1"/>
  <c r="E768" i="77"/>
  <c r="E767" i="77" s="1"/>
  <c r="C768" i="77"/>
  <c r="G766" i="77"/>
  <c r="G765" i="77"/>
  <c r="G764" i="77"/>
  <c r="G763" i="77"/>
  <c r="F763" i="77"/>
  <c r="D763" i="77"/>
  <c r="G762" i="77"/>
  <c r="G761" i="77"/>
  <c r="G760" i="77"/>
  <c r="G759" i="77"/>
  <c r="G758" i="77"/>
  <c r="E758" i="77"/>
  <c r="C758" i="77"/>
  <c r="G757" i="77"/>
  <c r="G756" i="77"/>
  <c r="E755" i="77"/>
  <c r="C755" i="77"/>
  <c r="G755" i="77" s="1"/>
  <c r="G754" i="77"/>
  <c r="G753" i="77"/>
  <c r="E752" i="77"/>
  <c r="E751" i="77" s="1"/>
  <c r="E750" i="77" s="1"/>
  <c r="C752" i="77"/>
  <c r="G752" i="77" s="1"/>
  <c r="C751" i="77"/>
  <c r="F750" i="77"/>
  <c r="D750" i="77"/>
  <c r="G749" i="77"/>
  <c r="G748" i="77"/>
  <c r="F747" i="77"/>
  <c r="F740" i="77" s="1"/>
  <c r="D747" i="77"/>
  <c r="G746" i="77"/>
  <c r="G745" i="77"/>
  <c r="E744" i="77"/>
  <c r="E741" i="77" s="1"/>
  <c r="C744" i="77"/>
  <c r="G743" i="77"/>
  <c r="G742" i="77"/>
  <c r="C741" i="77"/>
  <c r="D740" i="77"/>
  <c r="C740" i="77"/>
  <c r="G739" i="77"/>
  <c r="G738" i="77"/>
  <c r="F737" i="77"/>
  <c r="E737" i="77"/>
  <c r="E733" i="77" s="1"/>
  <c r="D737" i="77"/>
  <c r="C737" i="77"/>
  <c r="G736" i="77"/>
  <c r="G735" i="77"/>
  <c r="F734" i="77"/>
  <c r="E734" i="77"/>
  <c r="D734" i="77"/>
  <c r="D733" i="77" s="1"/>
  <c r="C734" i="77"/>
  <c r="G734" i="77" s="1"/>
  <c r="F733" i="77"/>
  <c r="G732" i="77"/>
  <c r="G731" i="77"/>
  <c r="G730" i="77"/>
  <c r="G729" i="77"/>
  <c r="F729" i="77"/>
  <c r="E729" i="77"/>
  <c r="D729" i="77"/>
  <c r="C729" i="77"/>
  <c r="C726" i="77" s="1"/>
  <c r="G728" i="77"/>
  <c r="G727" i="77"/>
  <c r="F726" i="77"/>
  <c r="E726" i="77"/>
  <c r="D726" i="77"/>
  <c r="G725" i="77"/>
  <c r="G724" i="77"/>
  <c r="F723" i="77"/>
  <c r="E723" i="77"/>
  <c r="E720" i="77" s="1"/>
  <c r="D723" i="77"/>
  <c r="G723" i="77" s="1"/>
  <c r="C723" i="77"/>
  <c r="G722" i="77"/>
  <c r="G721" i="77"/>
  <c r="F720" i="77"/>
  <c r="C720" i="77"/>
  <c r="G719" i="77"/>
  <c r="G718" i="77"/>
  <c r="F717" i="77"/>
  <c r="E717" i="77"/>
  <c r="D717" i="77"/>
  <c r="C717" i="77"/>
  <c r="H708" i="77"/>
  <c r="H707" i="77"/>
  <c r="H706" i="77"/>
  <c r="H705" i="77"/>
  <c r="H704" i="77"/>
  <c r="G703" i="77"/>
  <c r="F703" i="77"/>
  <c r="E703" i="77"/>
  <c r="H703" i="77" s="1"/>
  <c r="D703" i="77"/>
  <c r="C703" i="77"/>
  <c r="H702" i="77"/>
  <c r="H701" i="77"/>
  <c r="H700" i="77"/>
  <c r="G699" i="77"/>
  <c r="F699" i="77"/>
  <c r="E699" i="77"/>
  <c r="D699" i="77"/>
  <c r="H699" i="77" s="1"/>
  <c r="H698" i="77"/>
  <c r="H697" i="77"/>
  <c r="H696" i="77"/>
  <c r="H695" i="77"/>
  <c r="H694" i="77"/>
  <c r="H693" i="77"/>
  <c r="G692" i="77"/>
  <c r="F692" i="77"/>
  <c r="E692" i="77"/>
  <c r="D692" i="77"/>
  <c r="H692" i="77" s="1"/>
  <c r="H691" i="77"/>
  <c r="H690" i="77"/>
  <c r="H689" i="77"/>
  <c r="H688" i="77"/>
  <c r="H687" i="77"/>
  <c r="H686" i="77"/>
  <c r="G685" i="77"/>
  <c r="G683" i="77" s="1"/>
  <c r="F685" i="77"/>
  <c r="E685" i="77"/>
  <c r="E683" i="77" s="1"/>
  <c r="E682" i="77" s="1"/>
  <c r="D685" i="77"/>
  <c r="H684" i="77"/>
  <c r="F683" i="77"/>
  <c r="F682" i="77" s="1"/>
  <c r="C683" i="77"/>
  <c r="H681" i="77"/>
  <c r="H680" i="77"/>
  <c r="H679" i="77"/>
  <c r="G678" i="77"/>
  <c r="F678" i="77"/>
  <c r="E678" i="77"/>
  <c r="D678" i="77"/>
  <c r="H678" i="77" s="1"/>
  <c r="H677" i="77"/>
  <c r="H676" i="77"/>
  <c r="G676" i="77"/>
  <c r="F676" i="77"/>
  <c r="E676" i="77"/>
  <c r="D676" i="77"/>
  <c r="H675" i="77"/>
  <c r="H674" i="77"/>
  <c r="G673" i="77"/>
  <c r="G672" i="77" s="1"/>
  <c r="F673" i="77"/>
  <c r="F672" i="77" s="1"/>
  <c r="E673" i="77"/>
  <c r="E672" i="77" s="1"/>
  <c r="D673" i="77"/>
  <c r="D672" i="77"/>
  <c r="H671" i="77"/>
  <c r="H670" i="77"/>
  <c r="G669" i="77"/>
  <c r="G667" i="77" s="1"/>
  <c r="F669" i="77"/>
  <c r="E669" i="77"/>
  <c r="E667" i="77" s="1"/>
  <c r="D669" i="77"/>
  <c r="C669" i="77"/>
  <c r="H668" i="77"/>
  <c r="F667" i="77"/>
  <c r="D667" i="77"/>
  <c r="H666" i="77"/>
  <c r="H665" i="77"/>
  <c r="H664" i="77"/>
  <c r="H663" i="77"/>
  <c r="G662" i="77"/>
  <c r="F662" i="77"/>
  <c r="E662" i="77"/>
  <c r="D662" i="77"/>
  <c r="D655" i="77" s="1"/>
  <c r="D654" i="77" s="1"/>
  <c r="C662" i="77"/>
  <c r="H661" i="77"/>
  <c r="H660" i="77"/>
  <c r="H659" i="77"/>
  <c r="H658" i="77"/>
  <c r="G657" i="77"/>
  <c r="F657" i="77"/>
  <c r="F655" i="77" s="1"/>
  <c r="F654" i="77" s="1"/>
  <c r="E657" i="77"/>
  <c r="H657" i="77" s="1"/>
  <c r="D657" i="77"/>
  <c r="C657" i="77"/>
  <c r="H656" i="77"/>
  <c r="G655" i="77"/>
  <c r="H653" i="77"/>
  <c r="H652" i="77"/>
  <c r="H651" i="77"/>
  <c r="G650" i="77"/>
  <c r="F650" i="77"/>
  <c r="E650" i="77"/>
  <c r="D650" i="77"/>
  <c r="C650" i="77"/>
  <c r="H650" i="77" s="1"/>
  <c r="H649" i="77"/>
  <c r="H648" i="77"/>
  <c r="H647" i="77"/>
  <c r="H646" i="77"/>
  <c r="H645" i="77"/>
  <c r="G644" i="77"/>
  <c r="G638" i="77" s="1"/>
  <c r="F644" i="77"/>
  <c r="F638" i="77" s="1"/>
  <c r="E644" i="77"/>
  <c r="E638" i="77" s="1"/>
  <c r="H638" i="77" s="1"/>
  <c r="D644" i="77"/>
  <c r="H643" i="77"/>
  <c r="H642" i="77"/>
  <c r="H641" i="77"/>
  <c r="H640" i="77"/>
  <c r="H639" i="77"/>
  <c r="D638" i="77"/>
  <c r="H637" i="77"/>
  <c r="H636" i="77"/>
  <c r="H635" i="77"/>
  <c r="H634" i="77"/>
  <c r="H633" i="77"/>
  <c r="G632" i="77"/>
  <c r="F632" i="77"/>
  <c r="F626" i="77" s="1"/>
  <c r="F625" i="77" s="1"/>
  <c r="E632" i="77"/>
  <c r="D632" i="77"/>
  <c r="H632" i="77" s="1"/>
  <c r="H631" i="77"/>
  <c r="H630" i="77"/>
  <c r="H629" i="77"/>
  <c r="H628" i="77"/>
  <c r="H627" i="77"/>
  <c r="G626" i="77"/>
  <c r="G625" i="77" s="1"/>
  <c r="E626" i="77"/>
  <c r="E625" i="77" s="1"/>
  <c r="D626" i="77"/>
  <c r="H624" i="77"/>
  <c r="H623" i="77"/>
  <c r="H622" i="77"/>
  <c r="H621" i="77"/>
  <c r="H620" i="77"/>
  <c r="G619" i="77"/>
  <c r="G613" i="77" s="1"/>
  <c r="F619" i="77"/>
  <c r="E619" i="77"/>
  <c r="D619" i="77"/>
  <c r="H618" i="77"/>
  <c r="H617" i="77"/>
  <c r="H616" i="77"/>
  <c r="H615" i="77"/>
  <c r="H614" i="77"/>
  <c r="F613" i="77"/>
  <c r="E613" i="77"/>
  <c r="E600" i="77" s="1"/>
  <c r="H612" i="77"/>
  <c r="H611" i="77"/>
  <c r="H610" i="77"/>
  <c r="H609" i="77"/>
  <c r="H608" i="77"/>
  <c r="G607" i="77"/>
  <c r="G601" i="77" s="1"/>
  <c r="F607" i="77"/>
  <c r="F601" i="77" s="1"/>
  <c r="F600" i="77" s="1"/>
  <c r="E607" i="77"/>
  <c r="D607" i="77"/>
  <c r="H606" i="77"/>
  <c r="H605" i="77"/>
  <c r="H604" i="77"/>
  <c r="H603" i="77"/>
  <c r="H602" i="77"/>
  <c r="E601" i="77"/>
  <c r="D601" i="77"/>
  <c r="G600" i="77"/>
  <c r="H599" i="77"/>
  <c r="H598" i="77"/>
  <c r="H597" i="77"/>
  <c r="H596" i="77"/>
  <c r="G595" i="77"/>
  <c r="H595" i="77" s="1"/>
  <c r="F595" i="77"/>
  <c r="E595" i="77"/>
  <c r="D595" i="77"/>
  <c r="H594" i="77"/>
  <c r="H593" i="77"/>
  <c r="H592" i="77"/>
  <c r="H591" i="77"/>
  <c r="H590" i="77"/>
  <c r="G589" i="77"/>
  <c r="F589" i="77"/>
  <c r="E589" i="77"/>
  <c r="D589" i="77"/>
  <c r="H589" i="77" s="1"/>
  <c r="H588" i="77"/>
  <c r="H587" i="77"/>
  <c r="H586" i="77"/>
  <c r="H585" i="77"/>
  <c r="G584" i="77"/>
  <c r="F584" i="77"/>
  <c r="E584" i="77"/>
  <c r="D584" i="77"/>
  <c r="H584" i="77" s="1"/>
  <c r="H583" i="77"/>
  <c r="H582" i="77"/>
  <c r="H581" i="77"/>
  <c r="H580" i="77"/>
  <c r="G579" i="77"/>
  <c r="F579" i="77"/>
  <c r="F574" i="77" s="1"/>
  <c r="E579" i="77"/>
  <c r="D579" i="77"/>
  <c r="H579" i="77" s="1"/>
  <c r="H578" i="77"/>
  <c r="H577" i="77"/>
  <c r="H576" i="77"/>
  <c r="H575" i="77"/>
  <c r="G574" i="77"/>
  <c r="E574" i="77"/>
  <c r="H573" i="77"/>
  <c r="H572" i="77"/>
  <c r="H571" i="77"/>
  <c r="H570" i="77"/>
  <c r="G569" i="77"/>
  <c r="F569" i="77"/>
  <c r="E569" i="77"/>
  <c r="D569" i="77"/>
  <c r="D564" i="77" s="1"/>
  <c r="H568" i="77"/>
  <c r="H567" i="77"/>
  <c r="H566" i="77"/>
  <c r="H565" i="77"/>
  <c r="G564" i="77"/>
  <c r="G563" i="77" s="1"/>
  <c r="F564" i="77"/>
  <c r="F563" i="77" s="1"/>
  <c r="C563" i="77"/>
  <c r="H562" i="77"/>
  <c r="H561" i="77"/>
  <c r="C560" i="77"/>
  <c r="H560" i="77" s="1"/>
  <c r="H559" i="77"/>
  <c r="H558" i="77"/>
  <c r="H557" i="77"/>
  <c r="H556" i="77"/>
  <c r="H555" i="77"/>
  <c r="G554" i="77"/>
  <c r="F554" i="77"/>
  <c r="F548" i="77" s="1"/>
  <c r="E554" i="77"/>
  <c r="D554" i="77"/>
  <c r="H554" i="77" s="1"/>
  <c r="H553" i="77"/>
  <c r="H552" i="77"/>
  <c r="H551" i="77"/>
  <c r="H550" i="77"/>
  <c r="H549" i="77"/>
  <c r="G548" i="77"/>
  <c r="E548" i="77"/>
  <c r="D548" i="77"/>
  <c r="H548" i="77" s="1"/>
  <c r="H547" i="77"/>
  <c r="H546" i="77"/>
  <c r="H545" i="77"/>
  <c r="H544" i="77"/>
  <c r="H543" i="77"/>
  <c r="G542" i="77"/>
  <c r="G536" i="77" s="1"/>
  <c r="F542" i="77"/>
  <c r="F536" i="77" s="1"/>
  <c r="E542" i="77"/>
  <c r="E536" i="77" s="1"/>
  <c r="H536" i="77" s="1"/>
  <c r="D542" i="77"/>
  <c r="H542" i="77" s="1"/>
  <c r="H541" i="77"/>
  <c r="H540" i="77"/>
  <c r="H539" i="77"/>
  <c r="H538" i="77"/>
  <c r="H537" i="77"/>
  <c r="D536" i="77"/>
  <c r="H535" i="77"/>
  <c r="H534" i="77"/>
  <c r="H533" i="77"/>
  <c r="H532" i="77"/>
  <c r="H531" i="77"/>
  <c r="G530" i="77"/>
  <c r="F530" i="77"/>
  <c r="F524" i="77" s="1"/>
  <c r="E530" i="77"/>
  <c r="D530" i="77"/>
  <c r="H530" i="77" s="1"/>
  <c r="H529" i="77"/>
  <c r="H528" i="77"/>
  <c r="H527" i="77"/>
  <c r="H526" i="77"/>
  <c r="H525" i="77"/>
  <c r="G524" i="77"/>
  <c r="E524" i="77"/>
  <c r="D524" i="77"/>
  <c r="H524" i="77" s="1"/>
  <c r="H523" i="77"/>
  <c r="H522" i="77"/>
  <c r="H521" i="77"/>
  <c r="H520" i="77"/>
  <c r="H519" i="77"/>
  <c r="G518" i="77"/>
  <c r="G512" i="77" s="1"/>
  <c r="F518" i="77"/>
  <c r="F512" i="77" s="1"/>
  <c r="E518" i="77"/>
  <c r="E512" i="77" s="1"/>
  <c r="H512" i="77" s="1"/>
  <c r="D518" i="77"/>
  <c r="H517" i="77"/>
  <c r="H516" i="77"/>
  <c r="H515" i="77"/>
  <c r="H514" i="77"/>
  <c r="H513" i="77"/>
  <c r="D512" i="77"/>
  <c r="H511" i="77"/>
  <c r="H510" i="77"/>
  <c r="H509" i="77"/>
  <c r="H508" i="77"/>
  <c r="H507" i="77"/>
  <c r="G506" i="77"/>
  <c r="F506" i="77"/>
  <c r="F500" i="77" s="1"/>
  <c r="F499" i="77" s="1"/>
  <c r="E506" i="77"/>
  <c r="D506" i="77"/>
  <c r="H505" i="77"/>
  <c r="H504" i="77"/>
  <c r="H503" i="77"/>
  <c r="H502" i="77"/>
  <c r="H501" i="77"/>
  <c r="G500" i="77"/>
  <c r="G499" i="77" s="1"/>
  <c r="E500" i="77"/>
  <c r="E499" i="77" s="1"/>
  <c r="D500" i="77"/>
  <c r="H498" i="77"/>
  <c r="H497" i="77"/>
  <c r="H496" i="77"/>
  <c r="C496" i="77"/>
  <c r="H495" i="77"/>
  <c r="H494" i="77"/>
  <c r="H493" i="77"/>
  <c r="H492" i="77"/>
  <c r="H491" i="77"/>
  <c r="H490" i="77"/>
  <c r="G490" i="77"/>
  <c r="G484" i="77" s="1"/>
  <c r="F490" i="77"/>
  <c r="E490" i="77"/>
  <c r="D490" i="77"/>
  <c r="D484" i="77" s="1"/>
  <c r="H484" i="77" s="1"/>
  <c r="H489" i="77"/>
  <c r="H488" i="77"/>
  <c r="H487" i="77"/>
  <c r="H486" i="77"/>
  <c r="H485" i="77"/>
  <c r="F484" i="77"/>
  <c r="E484" i="77"/>
  <c r="H483" i="77"/>
  <c r="H482" i="77"/>
  <c r="H481" i="77"/>
  <c r="H480" i="77"/>
  <c r="H479" i="77"/>
  <c r="G478" i="77"/>
  <c r="F478" i="77"/>
  <c r="E478" i="77"/>
  <c r="E472" i="77" s="1"/>
  <c r="D478" i="77"/>
  <c r="H477" i="77"/>
  <c r="H476" i="77"/>
  <c r="H475" i="77"/>
  <c r="H474" i="77"/>
  <c r="H473" i="77"/>
  <c r="G472" i="77"/>
  <c r="F472" i="77"/>
  <c r="H471" i="77"/>
  <c r="H470" i="77"/>
  <c r="H469" i="77"/>
  <c r="H468" i="77"/>
  <c r="H467" i="77"/>
  <c r="G466" i="77"/>
  <c r="G460" i="77" s="1"/>
  <c r="F466" i="77"/>
  <c r="E466" i="77"/>
  <c r="D466" i="77"/>
  <c r="D460" i="77" s="1"/>
  <c r="H465" i="77"/>
  <c r="H464" i="77"/>
  <c r="H463" i="77"/>
  <c r="H462" i="77"/>
  <c r="H461" i="77"/>
  <c r="F460" i="77"/>
  <c r="E460" i="77"/>
  <c r="H459" i="77"/>
  <c r="H458" i="77"/>
  <c r="H457" i="77"/>
  <c r="H456" i="77"/>
  <c r="H455" i="77"/>
  <c r="G454" i="77"/>
  <c r="F454" i="77"/>
  <c r="E454" i="77"/>
  <c r="E448" i="77" s="1"/>
  <c r="D454" i="77"/>
  <c r="H453" i="77"/>
  <c r="H452" i="77"/>
  <c r="H451" i="77"/>
  <c r="H450" i="77"/>
  <c r="H449" i="77"/>
  <c r="G448" i="77"/>
  <c r="F448" i="77"/>
  <c r="F435" i="77" s="1"/>
  <c r="H447" i="77"/>
  <c r="H446" i="77"/>
  <c r="H445" i="77"/>
  <c r="H444" i="77"/>
  <c r="H443" i="77"/>
  <c r="G442" i="77"/>
  <c r="G436" i="77" s="1"/>
  <c r="G435" i="77" s="1"/>
  <c r="F442" i="77"/>
  <c r="E442" i="77"/>
  <c r="D442" i="77"/>
  <c r="D436" i="77" s="1"/>
  <c r="H441" i="77"/>
  <c r="H440" i="77"/>
  <c r="H439" i="77"/>
  <c r="H438" i="77"/>
  <c r="H437" i="77"/>
  <c r="F436" i="77"/>
  <c r="E436" i="77"/>
  <c r="C435" i="77"/>
  <c r="H434" i="77"/>
  <c r="H433" i="77"/>
  <c r="H432" i="77"/>
  <c r="C432" i="77"/>
  <c r="C371" i="77" s="1"/>
  <c r="H431" i="77"/>
  <c r="H430" i="77"/>
  <c r="H429" i="77"/>
  <c r="H428" i="77"/>
  <c r="H427" i="77"/>
  <c r="G426" i="77"/>
  <c r="G420" i="77" s="1"/>
  <c r="H420" i="77" s="1"/>
  <c r="F426" i="77"/>
  <c r="F420" i="77" s="1"/>
  <c r="E426" i="77"/>
  <c r="E420" i="77" s="1"/>
  <c r="D426" i="77"/>
  <c r="H425" i="77"/>
  <c r="H424" i="77"/>
  <c r="H423" i="77"/>
  <c r="H422" i="77"/>
  <c r="H421" i="77"/>
  <c r="D420" i="77"/>
  <c r="H419" i="77"/>
  <c r="H418" i="77"/>
  <c r="H417" i="77"/>
  <c r="H416" i="77"/>
  <c r="H415" i="77"/>
  <c r="G414" i="77"/>
  <c r="F414" i="77"/>
  <c r="F408" i="77" s="1"/>
  <c r="E414" i="77"/>
  <c r="D414" i="77"/>
  <c r="H413" i="77"/>
  <c r="H412" i="77"/>
  <c r="H411" i="77"/>
  <c r="H410" i="77"/>
  <c r="H409" i="77"/>
  <c r="G408" i="77"/>
  <c r="E408" i="77"/>
  <c r="D408" i="77"/>
  <c r="H407" i="77"/>
  <c r="H406" i="77"/>
  <c r="H405" i="77"/>
  <c r="H404" i="77"/>
  <c r="H403" i="77"/>
  <c r="G402" i="77"/>
  <c r="F402" i="77"/>
  <c r="F396" i="77" s="1"/>
  <c r="E402" i="77"/>
  <c r="E396" i="77" s="1"/>
  <c r="D402" i="77"/>
  <c r="H402" i="77" s="1"/>
  <c r="H401" i="77"/>
  <c r="H400" i="77"/>
  <c r="H399" i="77"/>
  <c r="H398" i="77"/>
  <c r="H397" i="77"/>
  <c r="G396" i="77"/>
  <c r="H396" i="77" s="1"/>
  <c r="D396" i="77"/>
  <c r="H395" i="77"/>
  <c r="H394" i="77"/>
  <c r="H393" i="77"/>
  <c r="H392" i="77"/>
  <c r="H391" i="77"/>
  <c r="G390" i="77"/>
  <c r="F390" i="77"/>
  <c r="F384" i="77" s="1"/>
  <c r="E390" i="77"/>
  <c r="D390" i="77"/>
  <c r="H390" i="77" s="1"/>
  <c r="H389" i="77"/>
  <c r="H388" i="77"/>
  <c r="H387" i="77"/>
  <c r="H386" i="77"/>
  <c r="H385" i="77"/>
  <c r="G384" i="77"/>
  <c r="E384" i="77"/>
  <c r="D384" i="77"/>
  <c r="H384" i="77" s="1"/>
  <c r="H383" i="77"/>
  <c r="H382" i="77"/>
  <c r="H381" i="77"/>
  <c r="H380" i="77"/>
  <c r="H379" i="77"/>
  <c r="G378" i="77"/>
  <c r="F378" i="77"/>
  <c r="F372" i="77" s="1"/>
  <c r="F371" i="77" s="1"/>
  <c r="E378" i="77"/>
  <c r="E372" i="77" s="1"/>
  <c r="E371" i="77" s="1"/>
  <c r="D378" i="77"/>
  <c r="H378" i="77" s="1"/>
  <c r="H377" i="77"/>
  <c r="H376" i="77"/>
  <c r="H375" i="77"/>
  <c r="H374" i="77"/>
  <c r="H373" i="77"/>
  <c r="G372" i="77"/>
  <c r="D372" i="77"/>
  <c r="H370" i="77"/>
  <c r="H369" i="77"/>
  <c r="H368" i="77"/>
  <c r="H367" i="77"/>
  <c r="H366" i="77"/>
  <c r="H365" i="77"/>
  <c r="G365" i="77"/>
  <c r="G359" i="77" s="1"/>
  <c r="F365" i="77"/>
  <c r="E365" i="77"/>
  <c r="D365" i="77"/>
  <c r="D359" i="77" s="1"/>
  <c r="H359" i="77" s="1"/>
  <c r="H364" i="77"/>
  <c r="H363" i="77"/>
  <c r="H362" i="77"/>
  <c r="H361" i="77"/>
  <c r="H360" i="77"/>
  <c r="F359" i="77"/>
  <c r="E359" i="77"/>
  <c r="H358" i="77"/>
  <c r="H357" i="77"/>
  <c r="H356" i="77"/>
  <c r="H355" i="77"/>
  <c r="H354" i="77"/>
  <c r="G353" i="77"/>
  <c r="F353" i="77"/>
  <c r="E353" i="77"/>
  <c r="D353" i="77"/>
  <c r="H352" i="77"/>
  <c r="H351" i="77"/>
  <c r="H350" i="77"/>
  <c r="H349" i="77"/>
  <c r="H348" i="77"/>
  <c r="G347" i="77"/>
  <c r="F347" i="77"/>
  <c r="E347" i="77"/>
  <c r="H346" i="77"/>
  <c r="H345" i="77"/>
  <c r="H344" i="77"/>
  <c r="H343" i="77"/>
  <c r="H342" i="77"/>
  <c r="G341" i="77"/>
  <c r="G335" i="77" s="1"/>
  <c r="F341" i="77"/>
  <c r="E341" i="77"/>
  <c r="D341" i="77"/>
  <c r="D335" i="77" s="1"/>
  <c r="H335" i="77" s="1"/>
  <c r="H340" i="77"/>
  <c r="H339" i="77"/>
  <c r="H338" i="77"/>
  <c r="H337" i="77"/>
  <c r="H336" i="77"/>
  <c r="F335" i="77"/>
  <c r="E335" i="77"/>
  <c r="H334" i="77"/>
  <c r="H333" i="77"/>
  <c r="H332" i="77"/>
  <c r="H331" i="77"/>
  <c r="H330" i="77"/>
  <c r="G329" i="77"/>
  <c r="F329" i="77"/>
  <c r="E329" i="77"/>
  <c r="D329" i="77"/>
  <c r="H328" i="77"/>
  <c r="H327" i="77"/>
  <c r="H326" i="77"/>
  <c r="H325" i="77"/>
  <c r="H324" i="77"/>
  <c r="G323" i="77"/>
  <c r="F323" i="77"/>
  <c r="F310" i="77" s="1"/>
  <c r="E323" i="77"/>
  <c r="H322" i="77"/>
  <c r="H321" i="77"/>
  <c r="H320" i="77"/>
  <c r="H319" i="77"/>
  <c r="H318" i="77"/>
  <c r="G317" i="77"/>
  <c r="G311" i="77" s="1"/>
  <c r="G310" i="77" s="1"/>
  <c r="F317" i="77"/>
  <c r="E317" i="77"/>
  <c r="D317" i="77"/>
  <c r="D311" i="77" s="1"/>
  <c r="H316" i="77"/>
  <c r="H315" i="77"/>
  <c r="H314" i="77"/>
  <c r="H313" i="77"/>
  <c r="H312" i="77"/>
  <c r="F311" i="77"/>
  <c r="E311" i="77"/>
  <c r="E310" i="77" s="1"/>
  <c r="H309" i="77"/>
  <c r="H308" i="77"/>
  <c r="H307" i="77"/>
  <c r="H306" i="77"/>
  <c r="H305" i="77"/>
  <c r="G304" i="77"/>
  <c r="F304" i="77"/>
  <c r="E304" i="77"/>
  <c r="E298" i="77" s="1"/>
  <c r="D304" i="77"/>
  <c r="D298" i="77" s="1"/>
  <c r="H298" i="77" s="1"/>
  <c r="H303" i="77"/>
  <c r="H302" i="77"/>
  <c r="H301" i="77"/>
  <c r="H300" i="77"/>
  <c r="H299" i="77"/>
  <c r="G298" i="77"/>
  <c r="F298" i="77"/>
  <c r="H297" i="77"/>
  <c r="H296" i="77"/>
  <c r="H295" i="77"/>
  <c r="H294" i="77"/>
  <c r="H293" i="77"/>
  <c r="G292" i="77"/>
  <c r="F292" i="77"/>
  <c r="E292" i="77"/>
  <c r="E286" i="77" s="1"/>
  <c r="D292" i="77"/>
  <c r="D286" i="77" s="1"/>
  <c r="H286" i="77" s="1"/>
  <c r="H291" i="77"/>
  <c r="H290" i="77"/>
  <c r="H289" i="77"/>
  <c r="H288" i="77"/>
  <c r="H287" i="77"/>
  <c r="G286" i="77"/>
  <c r="F286" i="77"/>
  <c r="H285" i="77"/>
  <c r="H284" i="77"/>
  <c r="H283" i="77"/>
  <c r="H282" i="77"/>
  <c r="H281" i="77"/>
  <c r="H280" i="77"/>
  <c r="G280" i="77"/>
  <c r="F280" i="77"/>
  <c r="E280" i="77"/>
  <c r="E274" i="77" s="1"/>
  <c r="D280" i="77"/>
  <c r="H279" i="77"/>
  <c r="H278" i="77"/>
  <c r="H277" i="77"/>
  <c r="H276" i="77"/>
  <c r="H275" i="77"/>
  <c r="G274" i="77"/>
  <c r="F274" i="77"/>
  <c r="D274" i="77"/>
  <c r="H273" i="77"/>
  <c r="H272" i="77"/>
  <c r="H271" i="77"/>
  <c r="H270" i="77"/>
  <c r="H269" i="77"/>
  <c r="H268" i="77"/>
  <c r="G268" i="77"/>
  <c r="F268" i="77"/>
  <c r="F262" i="77" s="1"/>
  <c r="H262" i="77" s="1"/>
  <c r="E268" i="77"/>
  <c r="E262" i="77" s="1"/>
  <c r="D268" i="77"/>
  <c r="D262" i="77" s="1"/>
  <c r="H267" i="77"/>
  <c r="H266" i="77"/>
  <c r="H265" i="77"/>
  <c r="H264" i="77"/>
  <c r="H263" i="77"/>
  <c r="G262" i="77"/>
  <c r="H261" i="77"/>
  <c r="H260" i="77"/>
  <c r="H259" i="77"/>
  <c r="H258" i="77"/>
  <c r="H257" i="77"/>
  <c r="G256" i="77"/>
  <c r="F256" i="77"/>
  <c r="E256" i="77"/>
  <c r="E250" i="77" s="1"/>
  <c r="D256" i="77"/>
  <c r="D250" i="77" s="1"/>
  <c r="H255" i="77"/>
  <c r="H254" i="77"/>
  <c r="H253" i="77"/>
  <c r="H252" i="77"/>
  <c r="H251" i="77"/>
  <c r="G250" i="77"/>
  <c r="F250" i="77"/>
  <c r="G249" i="77"/>
  <c r="H248" i="77"/>
  <c r="H247" i="77"/>
  <c r="H246" i="77"/>
  <c r="H245" i="77"/>
  <c r="H244" i="77"/>
  <c r="G243" i="77"/>
  <c r="F243" i="77"/>
  <c r="F237" i="77" s="1"/>
  <c r="E243" i="77"/>
  <c r="D243" i="77"/>
  <c r="H243" i="77" s="1"/>
  <c r="H242" i="77"/>
  <c r="H241" i="77"/>
  <c r="H240" i="77"/>
  <c r="H239" i="77"/>
  <c r="H238" i="77"/>
  <c r="G237" i="77"/>
  <c r="E237" i="77"/>
  <c r="D237" i="77"/>
  <c r="H237" i="77" s="1"/>
  <c r="H236" i="77"/>
  <c r="H235" i="77"/>
  <c r="H234" i="77"/>
  <c r="H233" i="77"/>
  <c r="H232" i="77"/>
  <c r="G231" i="77"/>
  <c r="F231" i="77"/>
  <c r="F225" i="77" s="1"/>
  <c r="E231" i="77"/>
  <c r="E225" i="77" s="1"/>
  <c r="H225" i="77" s="1"/>
  <c r="D231" i="77"/>
  <c r="H230" i="77"/>
  <c r="H229" i="77"/>
  <c r="H228" i="77"/>
  <c r="H227" i="77"/>
  <c r="H226" i="77"/>
  <c r="G225" i="77"/>
  <c r="D225" i="77"/>
  <c r="H224" i="77"/>
  <c r="H223" i="77"/>
  <c r="H222" i="77"/>
  <c r="H221" i="77"/>
  <c r="H220" i="77"/>
  <c r="G219" i="77"/>
  <c r="F219" i="77"/>
  <c r="F213" i="77" s="1"/>
  <c r="E219" i="77"/>
  <c r="D219" i="77"/>
  <c r="H218" i="77"/>
  <c r="H217" i="77"/>
  <c r="H216" i="77"/>
  <c r="H215" i="77"/>
  <c r="H214" i="77"/>
  <c r="G213" i="77"/>
  <c r="E213" i="77"/>
  <c r="D213" i="77"/>
  <c r="H212" i="77"/>
  <c r="H211" i="77"/>
  <c r="H210" i="77"/>
  <c r="H209" i="77"/>
  <c r="H208" i="77"/>
  <c r="G207" i="77"/>
  <c r="G201" i="77" s="1"/>
  <c r="H201" i="77" s="1"/>
  <c r="F207" i="77"/>
  <c r="F201" i="77" s="1"/>
  <c r="E207" i="77"/>
  <c r="E201" i="77" s="1"/>
  <c r="D207" i="77"/>
  <c r="H206" i="77"/>
  <c r="H205" i="77"/>
  <c r="H204" i="77"/>
  <c r="H203" i="77"/>
  <c r="H202" i="77"/>
  <c r="D201" i="77"/>
  <c r="H200" i="77"/>
  <c r="H199" i="77"/>
  <c r="H198" i="77"/>
  <c r="H197" i="77"/>
  <c r="H196" i="77"/>
  <c r="G195" i="77"/>
  <c r="F195" i="77"/>
  <c r="F189" i="77" s="1"/>
  <c r="E195" i="77"/>
  <c r="D195" i="77"/>
  <c r="H195" i="77" s="1"/>
  <c r="H194" i="77"/>
  <c r="H193" i="77"/>
  <c r="H192" i="77"/>
  <c r="H191" i="77"/>
  <c r="H190" i="77"/>
  <c r="G189" i="77"/>
  <c r="E189" i="77"/>
  <c r="D189" i="77"/>
  <c r="H189" i="77" s="1"/>
  <c r="H186" i="77"/>
  <c r="H185" i="77"/>
  <c r="C184" i="77"/>
  <c r="H184" i="77" s="1"/>
  <c r="H183" i="77"/>
  <c r="H182" i="77"/>
  <c r="G181" i="77"/>
  <c r="F181" i="77"/>
  <c r="E181" i="77"/>
  <c r="D181" i="77"/>
  <c r="H180" i="77"/>
  <c r="H179" i="77"/>
  <c r="H178" i="77"/>
  <c r="G178" i="77"/>
  <c r="F178" i="77"/>
  <c r="E178" i="77"/>
  <c r="D178" i="77"/>
  <c r="D171" i="77" s="1"/>
  <c r="H177" i="77"/>
  <c r="H176" i="77"/>
  <c r="G175" i="77"/>
  <c r="H175" i="77" s="1"/>
  <c r="F175" i="77"/>
  <c r="E175" i="77"/>
  <c r="D175" i="77"/>
  <c r="H174" i="77"/>
  <c r="H173" i="77"/>
  <c r="G172" i="77"/>
  <c r="F172" i="77"/>
  <c r="F171" i="77" s="1"/>
  <c r="E172" i="77"/>
  <c r="D172" i="77"/>
  <c r="G171" i="77"/>
  <c r="E171" i="77"/>
  <c r="C171" i="77"/>
  <c r="H170" i="77"/>
  <c r="H169" i="77"/>
  <c r="G168" i="77"/>
  <c r="F168" i="77"/>
  <c r="E168" i="77"/>
  <c r="E155" i="77" s="1"/>
  <c r="D168" i="77"/>
  <c r="H167" i="77"/>
  <c r="H166" i="77"/>
  <c r="G165" i="77"/>
  <c r="F165" i="77"/>
  <c r="F162" i="77" s="1"/>
  <c r="F155" i="77" s="1"/>
  <c r="E165" i="77"/>
  <c r="D165" i="77"/>
  <c r="H164" i="77"/>
  <c r="H163" i="77"/>
  <c r="G162" i="77"/>
  <c r="E162" i="77"/>
  <c r="H161" i="77"/>
  <c r="H160" i="77"/>
  <c r="H159" i="77"/>
  <c r="G159" i="77"/>
  <c r="F159" i="77"/>
  <c r="E159" i="77"/>
  <c r="D159" i="77"/>
  <c r="H158" i="77"/>
  <c r="H157" i="77"/>
  <c r="G156" i="77"/>
  <c r="G155" i="77" s="1"/>
  <c r="F156" i="77"/>
  <c r="E156" i="77"/>
  <c r="D156" i="77"/>
  <c r="H154" i="77"/>
  <c r="H153" i="77"/>
  <c r="G152" i="77"/>
  <c r="G147" i="77" s="1"/>
  <c r="G118" i="77" s="1"/>
  <c r="F152" i="77"/>
  <c r="E152" i="77"/>
  <c r="E147" i="77" s="1"/>
  <c r="D152" i="77"/>
  <c r="H151" i="77"/>
  <c r="H150" i="77"/>
  <c r="H149" i="77"/>
  <c r="F148" i="77"/>
  <c r="H148" i="77" s="1"/>
  <c r="D148" i="77"/>
  <c r="H146" i="77"/>
  <c r="H145" i="77"/>
  <c r="G144" i="77"/>
  <c r="G141" i="77" s="1"/>
  <c r="F144" i="77"/>
  <c r="F141" i="77" s="1"/>
  <c r="E144" i="77"/>
  <c r="E141" i="77" s="1"/>
  <c r="E118" i="77" s="1"/>
  <c r="D144" i="77"/>
  <c r="H143" i="77"/>
  <c r="H142" i="77"/>
  <c r="D141" i="77"/>
  <c r="H140" i="77"/>
  <c r="H139" i="77"/>
  <c r="H138" i="77"/>
  <c r="H137" i="77"/>
  <c r="G136" i="77"/>
  <c r="E136" i="77"/>
  <c r="H136" i="77" s="1"/>
  <c r="H135" i="77"/>
  <c r="H134" i="77"/>
  <c r="H133" i="77"/>
  <c r="H132" i="77"/>
  <c r="H131" i="77"/>
  <c r="H130" i="77"/>
  <c r="F129" i="77"/>
  <c r="D129" i="77"/>
  <c r="D119" i="77" s="1"/>
  <c r="H128" i="77"/>
  <c r="H127" i="77"/>
  <c r="F126" i="77"/>
  <c r="H126" i="77" s="1"/>
  <c r="D126" i="77"/>
  <c r="H125" i="77"/>
  <c r="H124" i="77"/>
  <c r="H123" i="77"/>
  <c r="F123" i="77"/>
  <c r="D123" i="77"/>
  <c r="H122" i="77"/>
  <c r="H121" i="77"/>
  <c r="F120" i="77"/>
  <c r="D120" i="77"/>
  <c r="H120" i="77" s="1"/>
  <c r="H117" i="77"/>
  <c r="H116" i="77"/>
  <c r="H115" i="77"/>
  <c r="G114" i="77"/>
  <c r="H114" i="77" s="1"/>
  <c r="E114" i="77"/>
  <c r="H113" i="77"/>
  <c r="H112" i="77"/>
  <c r="H111" i="77"/>
  <c r="H110" i="77"/>
  <c r="F109" i="77"/>
  <c r="F102" i="77" s="1"/>
  <c r="F101" i="77" s="1"/>
  <c r="D109" i="77"/>
  <c r="H109" i="77" s="1"/>
  <c r="H108" i="77"/>
  <c r="H107" i="77"/>
  <c r="H106" i="77"/>
  <c r="F106" i="77"/>
  <c r="D106" i="77"/>
  <c r="H105" i="77"/>
  <c r="H104" i="77"/>
  <c r="F103" i="77"/>
  <c r="D103" i="77"/>
  <c r="D102" i="77" s="1"/>
  <c r="D101" i="77" s="1"/>
  <c r="E101" i="77"/>
  <c r="H100" i="77"/>
  <c r="H99" i="77"/>
  <c r="H98" i="77"/>
  <c r="F97" i="77"/>
  <c r="D97" i="77"/>
  <c r="D96" i="77" s="1"/>
  <c r="H96" i="77" s="1"/>
  <c r="G96" i="77"/>
  <c r="G85" i="77" s="1"/>
  <c r="F96" i="77"/>
  <c r="E96" i="77"/>
  <c r="H95" i="77"/>
  <c r="H94" i="77"/>
  <c r="G93" i="77"/>
  <c r="E93" i="77"/>
  <c r="H93" i="77" s="1"/>
  <c r="H92" i="77"/>
  <c r="H91" i="77"/>
  <c r="F90" i="77"/>
  <c r="D90" i="77"/>
  <c r="H90" i="77" s="1"/>
  <c r="H89" i="77"/>
  <c r="H88" i="77"/>
  <c r="F87" i="77"/>
  <c r="F86" i="77" s="1"/>
  <c r="F85" i="77" s="1"/>
  <c r="D87" i="77"/>
  <c r="D86" i="77" s="1"/>
  <c r="E85" i="77"/>
  <c r="H84" i="77"/>
  <c r="H83" i="77"/>
  <c r="C82" i="77"/>
  <c r="C10" i="77" s="1"/>
  <c r="H81" i="77"/>
  <c r="H80" i="77"/>
  <c r="H79" i="77"/>
  <c r="G79" i="77"/>
  <c r="F79" i="77"/>
  <c r="E79" i="77"/>
  <c r="D79" i="77"/>
  <c r="H78" i="77"/>
  <c r="H77" i="77"/>
  <c r="H76" i="77"/>
  <c r="H75" i="77"/>
  <c r="G75" i="77"/>
  <c r="F75" i="77"/>
  <c r="E75" i="77"/>
  <c r="D75" i="77"/>
  <c r="H74" i="77"/>
  <c r="H73" i="77"/>
  <c r="H72" i="77"/>
  <c r="H71" i="77"/>
  <c r="G71" i="77"/>
  <c r="F71" i="77"/>
  <c r="E71" i="77"/>
  <c r="D71" i="77"/>
  <c r="D69" i="77" s="1"/>
  <c r="H69" i="77" s="1"/>
  <c r="H70" i="77"/>
  <c r="G69" i="77"/>
  <c r="F69" i="77"/>
  <c r="E69" i="77"/>
  <c r="H68" i="77"/>
  <c r="H67" i="77"/>
  <c r="H66" i="77"/>
  <c r="G65" i="77"/>
  <c r="F65" i="77"/>
  <c r="H65" i="77" s="1"/>
  <c r="E65" i="77"/>
  <c r="D65" i="77"/>
  <c r="H64" i="77"/>
  <c r="H63" i="77"/>
  <c r="H62" i="77"/>
  <c r="G61" i="77"/>
  <c r="G59" i="77" s="1"/>
  <c r="F61" i="77"/>
  <c r="F59" i="77" s="1"/>
  <c r="E61" i="77"/>
  <c r="D61" i="77"/>
  <c r="H60" i="77"/>
  <c r="E59" i="77"/>
  <c r="D59" i="77"/>
  <c r="H58" i="77"/>
  <c r="H57" i="77"/>
  <c r="H56" i="77"/>
  <c r="G55" i="77"/>
  <c r="F55" i="77"/>
  <c r="E55" i="77"/>
  <c r="D55" i="77"/>
  <c r="H55" i="77" s="1"/>
  <c r="H54" i="77"/>
  <c r="H53" i="77"/>
  <c r="H52" i="77"/>
  <c r="G51" i="77"/>
  <c r="G49" i="77" s="1"/>
  <c r="F51" i="77"/>
  <c r="F49" i="77" s="1"/>
  <c r="E51" i="77"/>
  <c r="E49" i="77" s="1"/>
  <c r="E48" i="77" s="1"/>
  <c r="D51" i="77"/>
  <c r="H51" i="77" s="1"/>
  <c r="H50" i="77"/>
  <c r="H47" i="77"/>
  <c r="H46" i="77"/>
  <c r="G45" i="77"/>
  <c r="F45" i="77"/>
  <c r="H45" i="77" s="1"/>
  <c r="E45" i="77"/>
  <c r="D45" i="77"/>
  <c r="H44" i="77"/>
  <c r="H43" i="77"/>
  <c r="H42" i="77"/>
  <c r="G41" i="77"/>
  <c r="F41" i="77"/>
  <c r="H41" i="77" s="1"/>
  <c r="E41" i="77"/>
  <c r="D41" i="77"/>
  <c r="H40" i="77"/>
  <c r="H39" i="77"/>
  <c r="H38" i="77"/>
  <c r="G37" i="77"/>
  <c r="G35" i="77" s="1"/>
  <c r="F37" i="77"/>
  <c r="H37" i="77" s="1"/>
  <c r="E37" i="77"/>
  <c r="D37" i="77"/>
  <c r="H36" i="77"/>
  <c r="E35" i="77"/>
  <c r="D35" i="77"/>
  <c r="C34" i="77"/>
  <c r="H33" i="77"/>
  <c r="H32" i="77"/>
  <c r="H31" i="77"/>
  <c r="H30" i="77"/>
  <c r="G29" i="77"/>
  <c r="F29" i="77"/>
  <c r="E29" i="77"/>
  <c r="D29" i="77"/>
  <c r="H29" i="77" s="1"/>
  <c r="H28" i="77"/>
  <c r="H27" i="77"/>
  <c r="G26" i="77"/>
  <c r="G23" i="77" s="1"/>
  <c r="F26" i="77"/>
  <c r="F23" i="77" s="1"/>
  <c r="F16" i="77" s="1"/>
  <c r="E26" i="77"/>
  <c r="E23" i="77" s="1"/>
  <c r="E16" i="77" s="1"/>
  <c r="D26" i="77"/>
  <c r="H26" i="77" s="1"/>
  <c r="H25" i="77"/>
  <c r="H24" i="77"/>
  <c r="H22" i="77"/>
  <c r="H21" i="77"/>
  <c r="H20" i="77"/>
  <c r="G20" i="77"/>
  <c r="F20" i="77"/>
  <c r="E20" i="77"/>
  <c r="D20" i="77"/>
  <c r="H19" i="77"/>
  <c r="H18" i="77"/>
  <c r="G17" i="77"/>
  <c r="F17" i="77"/>
  <c r="E17" i="77"/>
  <c r="D17" i="77"/>
  <c r="H15" i="77"/>
  <c r="H14" i="77"/>
  <c r="H13" i="77"/>
  <c r="G12" i="77"/>
  <c r="F12" i="77"/>
  <c r="E12" i="77"/>
  <c r="E11" i="77" s="1"/>
  <c r="D12" i="77"/>
  <c r="H12" i="77" s="1"/>
  <c r="C55" i="88" l="1"/>
  <c r="F52" i="101"/>
  <c r="N52" i="101"/>
  <c r="Q75" i="104"/>
  <c r="Q77" i="104" s="1"/>
  <c r="O52" i="105"/>
  <c r="O75" i="105" s="1"/>
  <c r="O77" i="105" s="1"/>
  <c r="O75" i="107"/>
  <c r="O77" i="107" s="1"/>
  <c r="L75" i="109"/>
  <c r="L77" i="109" s="1"/>
  <c r="N75" i="100"/>
  <c r="N77" i="100" s="1"/>
  <c r="C33" i="101"/>
  <c r="I75" i="101"/>
  <c r="I77" i="101" s="1"/>
  <c r="Q75" i="101"/>
  <c r="Q77" i="101" s="1"/>
  <c r="C63" i="106"/>
  <c r="G10" i="90"/>
  <c r="I17" i="88"/>
  <c r="B51" i="88"/>
  <c r="B55" i="88"/>
  <c r="D55" i="88" s="1"/>
  <c r="I43" i="88"/>
  <c r="B56" i="88" s="1"/>
  <c r="D56" i="88" s="1"/>
  <c r="G75" i="100"/>
  <c r="G77" i="100" s="1"/>
  <c r="O75" i="100"/>
  <c r="O77" i="100" s="1"/>
  <c r="J75" i="101"/>
  <c r="J77" i="101" s="1"/>
  <c r="K75" i="102"/>
  <c r="K77" i="102" s="1"/>
  <c r="C51" i="102"/>
  <c r="D52" i="103"/>
  <c r="H75" i="100"/>
  <c r="H77" i="100" s="1"/>
  <c r="K75" i="101"/>
  <c r="K77" i="101" s="1"/>
  <c r="L75" i="102"/>
  <c r="L77" i="102" s="1"/>
  <c r="W11" i="99"/>
  <c r="W17" i="99"/>
  <c r="I75" i="100"/>
  <c r="I77" i="100" s="1"/>
  <c r="L52" i="101"/>
  <c r="L75" i="101" s="1"/>
  <c r="L77" i="101" s="1"/>
  <c r="C51" i="101"/>
  <c r="F74" i="101"/>
  <c r="N74" i="101"/>
  <c r="M75" i="102"/>
  <c r="M77" i="102" s="1"/>
  <c r="C73" i="102"/>
  <c r="H75" i="107"/>
  <c r="H77" i="107" s="1"/>
  <c r="B50" i="88"/>
  <c r="C51" i="88"/>
  <c r="D54" i="88"/>
  <c r="J52" i="100"/>
  <c r="K74" i="100"/>
  <c r="K75" i="100" s="1"/>
  <c r="K77" i="100" s="1"/>
  <c r="E52" i="101"/>
  <c r="E75" i="101" s="1"/>
  <c r="E77" i="101" s="1"/>
  <c r="M52" i="101"/>
  <c r="M75" i="101" s="1"/>
  <c r="M77" i="101" s="1"/>
  <c r="G74" i="101"/>
  <c r="G75" i="101" s="1"/>
  <c r="G77" i="101" s="1"/>
  <c r="F52" i="102"/>
  <c r="F75" i="102" s="1"/>
  <c r="F77" i="102" s="1"/>
  <c r="N52" i="102"/>
  <c r="K75" i="103"/>
  <c r="K77" i="103" s="1"/>
  <c r="H52" i="104"/>
  <c r="H75" i="104" s="1"/>
  <c r="H77" i="104" s="1"/>
  <c r="P52" i="104"/>
  <c r="P75" i="104" s="1"/>
  <c r="P77" i="104" s="1"/>
  <c r="C59" i="112"/>
  <c r="D63" i="112"/>
  <c r="D74" i="112" s="1"/>
  <c r="O11" i="88"/>
  <c r="C50" i="88" s="1"/>
  <c r="I17" i="99"/>
  <c r="C38" i="100"/>
  <c r="C51" i="100" s="1"/>
  <c r="C52" i="100" s="1"/>
  <c r="C75" i="100" s="1"/>
  <c r="D33" i="101"/>
  <c r="D52" i="101" s="1"/>
  <c r="D75" i="101" s="1"/>
  <c r="D77" i="101" s="1"/>
  <c r="C19" i="102"/>
  <c r="C33" i="102" s="1"/>
  <c r="C52" i="102" s="1"/>
  <c r="C75" i="102" s="1"/>
  <c r="F74" i="102"/>
  <c r="F51" i="104"/>
  <c r="F52" i="104" s="1"/>
  <c r="F75" i="104" s="1"/>
  <c r="F77" i="104" s="1"/>
  <c r="N51" i="104"/>
  <c r="C51" i="105"/>
  <c r="H51" i="105"/>
  <c r="H52" i="105" s="1"/>
  <c r="H75" i="105" s="1"/>
  <c r="H77" i="105" s="1"/>
  <c r="P51" i="105"/>
  <c r="P52" i="105" s="1"/>
  <c r="P75" i="105" s="1"/>
  <c r="P77" i="105" s="1"/>
  <c r="J75" i="106"/>
  <c r="J77" i="106" s="1"/>
  <c r="F74" i="106"/>
  <c r="F75" i="106" s="1"/>
  <c r="F77" i="106" s="1"/>
  <c r="C51" i="107"/>
  <c r="C59" i="107"/>
  <c r="C33" i="108"/>
  <c r="C52" i="108" s="1"/>
  <c r="F52" i="108"/>
  <c r="C63" i="108"/>
  <c r="I75" i="110"/>
  <c r="I77" i="110" s="1"/>
  <c r="Q75" i="110"/>
  <c r="Q77" i="110" s="1"/>
  <c r="J74" i="110"/>
  <c r="J75" i="110" s="1"/>
  <c r="J77" i="110" s="1"/>
  <c r="C51" i="111"/>
  <c r="G75" i="112"/>
  <c r="G77" i="112" s="1"/>
  <c r="O75" i="112"/>
  <c r="O77" i="112" s="1"/>
  <c r="C38" i="112"/>
  <c r="H73" i="112"/>
  <c r="C69" i="112"/>
  <c r="C43" i="113"/>
  <c r="C63" i="114"/>
  <c r="C74" i="114" s="1"/>
  <c r="F33" i="100"/>
  <c r="F52" i="100" s="1"/>
  <c r="N52" i="104"/>
  <c r="I14" i="88"/>
  <c r="B53" i="88" s="1"/>
  <c r="D53" i="88" s="1"/>
  <c r="C59" i="105"/>
  <c r="C63" i="105" s="1"/>
  <c r="E63" i="105"/>
  <c r="E75" i="106"/>
  <c r="E77" i="106" s="1"/>
  <c r="K52" i="108"/>
  <c r="K75" i="108" s="1"/>
  <c r="K77" i="108" s="1"/>
  <c r="N52" i="108"/>
  <c r="N75" i="108" s="1"/>
  <c r="N77" i="108" s="1"/>
  <c r="C69" i="108"/>
  <c r="F73" i="108"/>
  <c r="F74" i="108" s="1"/>
  <c r="L75" i="112"/>
  <c r="L77" i="112" s="1"/>
  <c r="J33" i="113"/>
  <c r="J52" i="113" s="1"/>
  <c r="J75" i="113" s="1"/>
  <c r="J77" i="113" s="1"/>
  <c r="J51" i="102"/>
  <c r="J52" i="102" s="1"/>
  <c r="J75" i="102" s="1"/>
  <c r="J77" i="102" s="1"/>
  <c r="J63" i="100"/>
  <c r="J74" i="100" s="1"/>
  <c r="F73" i="100"/>
  <c r="F74" i="100" s="1"/>
  <c r="C59" i="101"/>
  <c r="C63" i="101" s="1"/>
  <c r="C74" i="101" s="1"/>
  <c r="C38" i="103"/>
  <c r="C51" i="103" s="1"/>
  <c r="C63" i="103"/>
  <c r="C74" i="103" s="1"/>
  <c r="I33" i="107"/>
  <c r="I52" i="107" s="1"/>
  <c r="I75" i="107" s="1"/>
  <c r="I77" i="107" s="1"/>
  <c r="Q33" i="107"/>
  <c r="Q52" i="107" s="1"/>
  <c r="Q75" i="107" s="1"/>
  <c r="Q77" i="107" s="1"/>
  <c r="C59" i="108"/>
  <c r="G33" i="109"/>
  <c r="G52" i="109" s="1"/>
  <c r="G75" i="109" s="1"/>
  <c r="G77" i="109" s="1"/>
  <c r="O33" i="109"/>
  <c r="O52" i="109" s="1"/>
  <c r="O75" i="109" s="1"/>
  <c r="O77" i="109" s="1"/>
  <c r="C19" i="110"/>
  <c r="C33" i="110" s="1"/>
  <c r="F74" i="110"/>
  <c r="D63" i="111"/>
  <c r="C59" i="111"/>
  <c r="C63" i="111" s="1"/>
  <c r="G75" i="117"/>
  <c r="G77" i="117" s="1"/>
  <c r="D51" i="118"/>
  <c r="D52" i="118" s="1"/>
  <c r="D75" i="118" s="1"/>
  <c r="D77" i="118" s="1"/>
  <c r="C38" i="118"/>
  <c r="J52" i="108"/>
  <c r="J75" i="108" s="1"/>
  <c r="J77" i="108" s="1"/>
  <c r="C73" i="112"/>
  <c r="C59" i="102"/>
  <c r="C63" i="102" s="1"/>
  <c r="C74" i="102" s="1"/>
  <c r="C69" i="102"/>
  <c r="J33" i="103"/>
  <c r="J52" i="103" s="1"/>
  <c r="J75" i="103" s="1"/>
  <c r="J77" i="103" s="1"/>
  <c r="C30" i="103"/>
  <c r="M74" i="103"/>
  <c r="M75" i="103" s="1"/>
  <c r="M77" i="103" s="1"/>
  <c r="K33" i="105"/>
  <c r="K52" i="105" s="1"/>
  <c r="D51" i="105"/>
  <c r="L51" i="105"/>
  <c r="G74" i="105"/>
  <c r="G75" i="105" s="1"/>
  <c r="G77" i="105" s="1"/>
  <c r="G33" i="106"/>
  <c r="G52" i="106" s="1"/>
  <c r="G75" i="106" s="1"/>
  <c r="G77" i="106" s="1"/>
  <c r="O33" i="106"/>
  <c r="O52" i="106" s="1"/>
  <c r="O75" i="106" s="1"/>
  <c r="O77" i="106" s="1"/>
  <c r="J33" i="107"/>
  <c r="J52" i="107" s="1"/>
  <c r="J75" i="107" s="1"/>
  <c r="J77" i="107" s="1"/>
  <c r="C30" i="107"/>
  <c r="C33" i="107" s="1"/>
  <c r="C52" i="107" s="1"/>
  <c r="G33" i="107"/>
  <c r="G52" i="107" s="1"/>
  <c r="E51" i="107"/>
  <c r="E52" i="107" s="1"/>
  <c r="E75" i="107" s="1"/>
  <c r="E77" i="107" s="1"/>
  <c r="H52" i="109"/>
  <c r="H75" i="109" s="1"/>
  <c r="H77" i="109" s="1"/>
  <c r="P52" i="109"/>
  <c r="P75" i="109" s="1"/>
  <c r="P77" i="109" s="1"/>
  <c r="C26" i="109"/>
  <c r="C69" i="109"/>
  <c r="C73" i="109" s="1"/>
  <c r="E73" i="109"/>
  <c r="E74" i="109" s="1"/>
  <c r="N74" i="110"/>
  <c r="C19" i="103"/>
  <c r="C33" i="103" s="1"/>
  <c r="C19" i="104"/>
  <c r="C33" i="104" s="1"/>
  <c r="C52" i="104" s="1"/>
  <c r="C75" i="104" s="1"/>
  <c r="D74" i="104"/>
  <c r="C73" i="104"/>
  <c r="D33" i="105"/>
  <c r="D52" i="105" s="1"/>
  <c r="D75" i="105" s="1"/>
  <c r="D77" i="105" s="1"/>
  <c r="L33" i="105"/>
  <c r="L52" i="105" s="1"/>
  <c r="L75" i="105" s="1"/>
  <c r="L77" i="105" s="1"/>
  <c r="E51" i="105"/>
  <c r="E52" i="105" s="1"/>
  <c r="M51" i="105"/>
  <c r="M52" i="105" s="1"/>
  <c r="M75" i="105" s="1"/>
  <c r="M77" i="105" s="1"/>
  <c r="C51" i="106"/>
  <c r="K33" i="107"/>
  <c r="K52" i="107" s="1"/>
  <c r="K75" i="107" s="1"/>
  <c r="K77" i="107" s="1"/>
  <c r="C63" i="107"/>
  <c r="H74" i="107"/>
  <c r="P74" i="107"/>
  <c r="P75" i="107" s="1"/>
  <c r="P77" i="107" s="1"/>
  <c r="C19" i="108"/>
  <c r="J51" i="108"/>
  <c r="D74" i="108"/>
  <c r="C73" i="108"/>
  <c r="I33" i="109"/>
  <c r="I52" i="109" s="1"/>
  <c r="I75" i="109" s="1"/>
  <c r="I77" i="109" s="1"/>
  <c r="Q33" i="109"/>
  <c r="Q52" i="109" s="1"/>
  <c r="Q75" i="109" s="1"/>
  <c r="Q77" i="109" s="1"/>
  <c r="C30" i="109"/>
  <c r="E33" i="109"/>
  <c r="E52" i="109" s="1"/>
  <c r="I74" i="109"/>
  <c r="Q74" i="109"/>
  <c r="F33" i="110"/>
  <c r="F52" i="110" s="1"/>
  <c r="F75" i="110" s="1"/>
  <c r="F77" i="110" s="1"/>
  <c r="N33" i="110"/>
  <c r="N52" i="110" s="1"/>
  <c r="N75" i="110" s="1"/>
  <c r="N77" i="110" s="1"/>
  <c r="G51" i="110"/>
  <c r="C43" i="110"/>
  <c r="C51" i="110" s="1"/>
  <c r="C26" i="111"/>
  <c r="F51" i="111"/>
  <c r="F52" i="111" s="1"/>
  <c r="F75" i="111" s="1"/>
  <c r="F77" i="111" s="1"/>
  <c r="N51" i="111"/>
  <c r="N52" i="111" s="1"/>
  <c r="N75" i="111" s="1"/>
  <c r="N77" i="111" s="1"/>
  <c r="J74" i="112"/>
  <c r="N74" i="102"/>
  <c r="F51" i="103"/>
  <c r="F52" i="103" s="1"/>
  <c r="F75" i="103" s="1"/>
  <c r="F77" i="103" s="1"/>
  <c r="N51" i="103"/>
  <c r="N52" i="103" s="1"/>
  <c r="N75" i="103" s="1"/>
  <c r="N77" i="103" s="1"/>
  <c r="C59" i="103"/>
  <c r="Q74" i="103"/>
  <c r="Q75" i="103" s="1"/>
  <c r="Q77" i="103" s="1"/>
  <c r="D51" i="104"/>
  <c r="D52" i="104" s="1"/>
  <c r="C38" i="104"/>
  <c r="C51" i="104" s="1"/>
  <c r="C59" i="104"/>
  <c r="C63" i="104" s="1"/>
  <c r="C74" i="104" s="1"/>
  <c r="F63" i="104"/>
  <c r="F74" i="104" s="1"/>
  <c r="N74" i="104"/>
  <c r="C19" i="105"/>
  <c r="C33" i="105" s="1"/>
  <c r="C52" i="105" s="1"/>
  <c r="C43" i="105"/>
  <c r="K74" i="105"/>
  <c r="E73" i="105"/>
  <c r="C69" i="105"/>
  <c r="C73" i="105" s="1"/>
  <c r="C33" i="106"/>
  <c r="C52" i="106" s="1"/>
  <c r="D63" i="106"/>
  <c r="D74" i="106" s="1"/>
  <c r="C59" i="106"/>
  <c r="L74" i="106"/>
  <c r="L75" i="106" s="1"/>
  <c r="L77" i="106" s="1"/>
  <c r="D52" i="107"/>
  <c r="D75" i="107" s="1"/>
  <c r="D77" i="107" s="1"/>
  <c r="L75" i="107"/>
  <c r="L77" i="107" s="1"/>
  <c r="M74" i="107"/>
  <c r="M75" i="107" s="1"/>
  <c r="M77" i="107" s="1"/>
  <c r="C33" i="109"/>
  <c r="C52" i="109" s="1"/>
  <c r="J75" i="109"/>
  <c r="J77" i="109" s="1"/>
  <c r="J74" i="109"/>
  <c r="G33" i="110"/>
  <c r="O33" i="110"/>
  <c r="O52" i="110" s="1"/>
  <c r="O75" i="110" s="1"/>
  <c r="O77" i="110" s="1"/>
  <c r="C30" i="111"/>
  <c r="E33" i="111"/>
  <c r="E52" i="111" s="1"/>
  <c r="M52" i="112"/>
  <c r="M75" i="112" s="1"/>
  <c r="M77" i="112" s="1"/>
  <c r="C51" i="115"/>
  <c r="E33" i="110"/>
  <c r="E52" i="110" s="1"/>
  <c r="E75" i="110" s="1"/>
  <c r="E77" i="110" s="1"/>
  <c r="I11" i="99"/>
  <c r="G51" i="103"/>
  <c r="G52" i="103" s="1"/>
  <c r="G75" i="103" s="1"/>
  <c r="G77" i="103" s="1"/>
  <c r="O51" i="103"/>
  <c r="O52" i="103" s="1"/>
  <c r="O75" i="103" s="1"/>
  <c r="O77" i="103" s="1"/>
  <c r="D74" i="103"/>
  <c r="L74" i="103"/>
  <c r="L75" i="103" s="1"/>
  <c r="L77" i="103" s="1"/>
  <c r="C73" i="103"/>
  <c r="E33" i="104"/>
  <c r="M33" i="104"/>
  <c r="M52" i="104" s="1"/>
  <c r="M75" i="104" s="1"/>
  <c r="M77" i="104" s="1"/>
  <c r="E51" i="104"/>
  <c r="M51" i="104"/>
  <c r="F52" i="105"/>
  <c r="F75" i="105" s="1"/>
  <c r="F77" i="105" s="1"/>
  <c r="N75" i="105"/>
  <c r="N77" i="105" s="1"/>
  <c r="J74" i="105"/>
  <c r="J75" i="105" s="1"/>
  <c r="J77" i="105" s="1"/>
  <c r="D33" i="106"/>
  <c r="D52" i="106" s="1"/>
  <c r="K51" i="106"/>
  <c r="K52" i="106" s="1"/>
  <c r="K75" i="106" s="1"/>
  <c r="K77" i="106" s="1"/>
  <c r="E74" i="106"/>
  <c r="M74" i="106"/>
  <c r="M75" i="106" s="1"/>
  <c r="M77" i="106" s="1"/>
  <c r="C69" i="107"/>
  <c r="C73" i="107" s="1"/>
  <c r="G73" i="107"/>
  <c r="G74" i="107" s="1"/>
  <c r="D51" i="108"/>
  <c r="D52" i="108" s="1"/>
  <c r="D75" i="108" s="1"/>
  <c r="D77" i="108" s="1"/>
  <c r="C63" i="110"/>
  <c r="C74" i="110" s="1"/>
  <c r="C33" i="111"/>
  <c r="G51" i="111"/>
  <c r="G52" i="111" s="1"/>
  <c r="G75" i="111" s="1"/>
  <c r="G77" i="111" s="1"/>
  <c r="O51" i="111"/>
  <c r="O52" i="111" s="1"/>
  <c r="O75" i="111" s="1"/>
  <c r="O77" i="111" s="1"/>
  <c r="N74" i="111"/>
  <c r="N74" i="112"/>
  <c r="E51" i="113"/>
  <c r="E52" i="113" s="1"/>
  <c r="E75" i="113" s="1"/>
  <c r="E77" i="113" s="1"/>
  <c r="M51" i="113"/>
  <c r="C69" i="113"/>
  <c r="C51" i="114"/>
  <c r="D63" i="115"/>
  <c r="D74" i="115" s="1"/>
  <c r="C59" i="115"/>
  <c r="C63" i="115" s="1"/>
  <c r="J52" i="116"/>
  <c r="J75" i="116" s="1"/>
  <c r="J77" i="116" s="1"/>
  <c r="C59" i="109"/>
  <c r="C63" i="109" s="1"/>
  <c r="C74" i="109" s="1"/>
  <c r="E74" i="111"/>
  <c r="M74" i="111"/>
  <c r="M75" i="111" s="1"/>
  <c r="M77" i="111" s="1"/>
  <c r="F51" i="112"/>
  <c r="F52" i="112" s="1"/>
  <c r="F75" i="112" s="1"/>
  <c r="F77" i="112" s="1"/>
  <c r="N51" i="112"/>
  <c r="N52" i="112" s="1"/>
  <c r="N75" i="112" s="1"/>
  <c r="N77" i="112" s="1"/>
  <c r="D33" i="113"/>
  <c r="D52" i="113" s="1"/>
  <c r="D75" i="113" s="1"/>
  <c r="D77" i="113" s="1"/>
  <c r="L33" i="113"/>
  <c r="L52" i="113" s="1"/>
  <c r="L75" i="113" s="1"/>
  <c r="L77" i="113" s="1"/>
  <c r="J74" i="114"/>
  <c r="J75" i="114" s="1"/>
  <c r="J77" i="114" s="1"/>
  <c r="M52" i="117"/>
  <c r="M75" i="117" s="1"/>
  <c r="M77" i="117" s="1"/>
  <c r="C69" i="106"/>
  <c r="C73" i="106" s="1"/>
  <c r="C59" i="110"/>
  <c r="C38" i="111"/>
  <c r="K51" i="111"/>
  <c r="K52" i="111" s="1"/>
  <c r="K75" i="111" s="1"/>
  <c r="K77" i="111" s="1"/>
  <c r="F74" i="111"/>
  <c r="M52" i="113"/>
  <c r="M75" i="113" s="1"/>
  <c r="M77" i="113" s="1"/>
  <c r="C51" i="113"/>
  <c r="I75" i="114"/>
  <c r="I77" i="114" s="1"/>
  <c r="C59" i="114"/>
  <c r="D52" i="115"/>
  <c r="D75" i="115" s="1"/>
  <c r="D77" i="115" s="1"/>
  <c r="F52" i="115"/>
  <c r="H74" i="115"/>
  <c r="N52" i="117"/>
  <c r="N75" i="117" s="1"/>
  <c r="N77" i="117" s="1"/>
  <c r="L75" i="117"/>
  <c r="L77" i="117" s="1"/>
  <c r="J52" i="119"/>
  <c r="C30" i="119"/>
  <c r="C33" i="119" s="1"/>
  <c r="C52" i="119" s="1"/>
  <c r="C75" i="119" s="1"/>
  <c r="E33" i="119"/>
  <c r="E52" i="119" s="1"/>
  <c r="D73" i="111"/>
  <c r="C69" i="111"/>
  <c r="C73" i="111" s="1"/>
  <c r="I74" i="112"/>
  <c r="I75" i="112" s="1"/>
  <c r="I77" i="112" s="1"/>
  <c r="F33" i="113"/>
  <c r="F52" i="113" s="1"/>
  <c r="F75" i="113" s="1"/>
  <c r="F77" i="113" s="1"/>
  <c r="N33" i="113"/>
  <c r="N52" i="113" s="1"/>
  <c r="N75" i="113" s="1"/>
  <c r="N77" i="113" s="1"/>
  <c r="C73" i="113"/>
  <c r="O75" i="117"/>
  <c r="O77" i="117" s="1"/>
  <c r="E75" i="117"/>
  <c r="E77" i="117" s="1"/>
  <c r="E52" i="118"/>
  <c r="C63" i="118"/>
  <c r="C74" i="118" s="1"/>
  <c r="C69" i="118"/>
  <c r="C73" i="118" s="1"/>
  <c r="E73" i="118"/>
  <c r="E74" i="118" s="1"/>
  <c r="J33" i="111"/>
  <c r="J52" i="111" s="1"/>
  <c r="J74" i="111"/>
  <c r="C30" i="112"/>
  <c r="C33" i="112" s="1"/>
  <c r="C52" i="112" s="1"/>
  <c r="C75" i="112" s="1"/>
  <c r="C51" i="112"/>
  <c r="H74" i="112"/>
  <c r="H75" i="112" s="1"/>
  <c r="H77" i="112" s="1"/>
  <c r="P74" i="112"/>
  <c r="P75" i="112" s="1"/>
  <c r="P77" i="112" s="1"/>
  <c r="G52" i="113"/>
  <c r="G75" i="113" s="1"/>
  <c r="G77" i="113" s="1"/>
  <c r="O75" i="113"/>
  <c r="O77" i="113" s="1"/>
  <c r="I75" i="113"/>
  <c r="I77" i="113" s="1"/>
  <c r="C59" i="113"/>
  <c r="C63" i="113" s="1"/>
  <c r="C74" i="113" s="1"/>
  <c r="F63" i="113"/>
  <c r="F74" i="113" s="1"/>
  <c r="M75" i="114"/>
  <c r="M77" i="114" s="1"/>
  <c r="M74" i="114"/>
  <c r="I33" i="115"/>
  <c r="I52" i="115" s="1"/>
  <c r="I75" i="115" s="1"/>
  <c r="I77" i="115" s="1"/>
  <c r="Q33" i="115"/>
  <c r="Q52" i="115" s="1"/>
  <c r="P75" i="116"/>
  <c r="P77" i="116" s="1"/>
  <c r="J52" i="118"/>
  <c r="J75" i="118" s="1"/>
  <c r="J77" i="118" s="1"/>
  <c r="I74" i="111"/>
  <c r="I75" i="111" s="1"/>
  <c r="I77" i="111" s="1"/>
  <c r="Q74" i="111"/>
  <c r="Q75" i="111" s="1"/>
  <c r="Q77" i="111" s="1"/>
  <c r="D52" i="112"/>
  <c r="D75" i="112" s="1"/>
  <c r="D77" i="112" s="1"/>
  <c r="J51" i="112"/>
  <c r="J52" i="112" s="1"/>
  <c r="J75" i="112" s="1"/>
  <c r="J77" i="112" s="1"/>
  <c r="C63" i="112"/>
  <c r="C74" i="112" s="1"/>
  <c r="H33" i="113"/>
  <c r="H52" i="113" s="1"/>
  <c r="H75" i="113" s="1"/>
  <c r="H77" i="113" s="1"/>
  <c r="P33" i="113"/>
  <c r="P52" i="113" s="1"/>
  <c r="P75" i="113" s="1"/>
  <c r="P77" i="113" s="1"/>
  <c r="C26" i="113"/>
  <c r="C33" i="113" s="1"/>
  <c r="C52" i="113" s="1"/>
  <c r="C19" i="114"/>
  <c r="K75" i="114"/>
  <c r="K77" i="114" s="1"/>
  <c r="C73" i="114"/>
  <c r="G52" i="115"/>
  <c r="G75" i="115" s="1"/>
  <c r="G77" i="115" s="1"/>
  <c r="F52" i="117"/>
  <c r="F75" i="117" s="1"/>
  <c r="F77" i="117" s="1"/>
  <c r="M52" i="119"/>
  <c r="H33" i="114"/>
  <c r="H52" i="114" s="1"/>
  <c r="H75" i="114" s="1"/>
  <c r="H77" i="114" s="1"/>
  <c r="P33" i="114"/>
  <c r="P52" i="114" s="1"/>
  <c r="P75" i="114" s="1"/>
  <c r="P77" i="114" s="1"/>
  <c r="C26" i="114"/>
  <c r="C33" i="114" s="1"/>
  <c r="C52" i="114" s="1"/>
  <c r="C75" i="114" s="1"/>
  <c r="H75" i="117"/>
  <c r="H77" i="117" s="1"/>
  <c r="P75" i="117"/>
  <c r="P77" i="117" s="1"/>
  <c r="C38" i="117"/>
  <c r="D51" i="117"/>
  <c r="D52" i="117" s="1"/>
  <c r="D75" i="117" s="1"/>
  <c r="D77" i="117" s="1"/>
  <c r="G74" i="117"/>
  <c r="O74" i="117"/>
  <c r="C73" i="117"/>
  <c r="C74" i="117" s="1"/>
  <c r="I75" i="119"/>
  <c r="I77" i="119" s="1"/>
  <c r="J74" i="119"/>
  <c r="N74" i="119"/>
  <c r="I52" i="120"/>
  <c r="I75" i="120" s="1"/>
  <c r="I77" i="120" s="1"/>
  <c r="C30" i="120"/>
  <c r="C59" i="120"/>
  <c r="C63" i="120" s="1"/>
  <c r="D63" i="120"/>
  <c r="D74" i="120" s="1"/>
  <c r="L74" i="120"/>
  <c r="I75" i="121"/>
  <c r="I77" i="121" s="1"/>
  <c r="E74" i="123"/>
  <c r="C43" i="114"/>
  <c r="E74" i="115"/>
  <c r="E75" i="115" s="1"/>
  <c r="E77" i="115" s="1"/>
  <c r="M74" i="115"/>
  <c r="M75" i="115" s="1"/>
  <c r="M77" i="115" s="1"/>
  <c r="K33" i="116"/>
  <c r="K52" i="116" s="1"/>
  <c r="K75" i="116" s="1"/>
  <c r="K77" i="116" s="1"/>
  <c r="C63" i="116"/>
  <c r="H74" i="116"/>
  <c r="H75" i="116" s="1"/>
  <c r="H77" i="116" s="1"/>
  <c r="P74" i="116"/>
  <c r="K52" i="117"/>
  <c r="C43" i="117"/>
  <c r="L74" i="117"/>
  <c r="C33" i="118"/>
  <c r="C30" i="118"/>
  <c r="C43" i="118"/>
  <c r="C19" i="119"/>
  <c r="G51" i="119"/>
  <c r="O51" i="119"/>
  <c r="E74" i="119"/>
  <c r="M74" i="119"/>
  <c r="L33" i="120"/>
  <c r="L52" i="120" s="1"/>
  <c r="L75" i="120" s="1"/>
  <c r="L77" i="120" s="1"/>
  <c r="D33" i="114"/>
  <c r="D52" i="114" s="1"/>
  <c r="D75" i="114" s="1"/>
  <c r="D77" i="114" s="1"/>
  <c r="L33" i="114"/>
  <c r="L52" i="114" s="1"/>
  <c r="L75" i="114" s="1"/>
  <c r="L77" i="114" s="1"/>
  <c r="J33" i="115"/>
  <c r="J52" i="115" s="1"/>
  <c r="J75" i="115" s="1"/>
  <c r="J77" i="115" s="1"/>
  <c r="F74" i="115"/>
  <c r="D52" i="116"/>
  <c r="L75" i="116"/>
  <c r="L77" i="116" s="1"/>
  <c r="C69" i="116"/>
  <c r="C73" i="116" s="1"/>
  <c r="K74" i="117"/>
  <c r="C51" i="119"/>
  <c r="H51" i="119"/>
  <c r="H52" i="119" s="1"/>
  <c r="H75" i="119" s="1"/>
  <c r="H77" i="119" s="1"/>
  <c r="P51" i="119"/>
  <c r="F74" i="119"/>
  <c r="J51" i="121"/>
  <c r="J52" i="121" s="1"/>
  <c r="J75" i="121" s="1"/>
  <c r="J77" i="121" s="1"/>
  <c r="C43" i="121"/>
  <c r="C51" i="121" s="1"/>
  <c r="C19" i="125"/>
  <c r="G33" i="125"/>
  <c r="G52" i="125" s="1"/>
  <c r="E33" i="128"/>
  <c r="E52" i="128" s="1"/>
  <c r="E75" i="128" s="1"/>
  <c r="E77" i="128" s="1"/>
  <c r="K33" i="115"/>
  <c r="K52" i="115" s="1"/>
  <c r="K75" i="115" s="1"/>
  <c r="K77" i="115" s="1"/>
  <c r="C30" i="115"/>
  <c r="C33" i="115" s="1"/>
  <c r="C52" i="115" s="1"/>
  <c r="G51" i="115"/>
  <c r="O51" i="115"/>
  <c r="O52" i="115" s="1"/>
  <c r="O75" i="115" s="1"/>
  <c r="O77" i="115" s="1"/>
  <c r="C69" i="115"/>
  <c r="C73" i="115" s="1"/>
  <c r="M74" i="116"/>
  <c r="M75" i="116" s="1"/>
  <c r="M77" i="116" s="1"/>
  <c r="I51" i="117"/>
  <c r="I52" i="117" s="1"/>
  <c r="I75" i="117" s="1"/>
  <c r="I77" i="117" s="1"/>
  <c r="Q51" i="117"/>
  <c r="Q52" i="117" s="1"/>
  <c r="Q75" i="117" s="1"/>
  <c r="Q77" i="117" s="1"/>
  <c r="C69" i="117"/>
  <c r="F73" i="117"/>
  <c r="F74" i="117" s="1"/>
  <c r="C19" i="118"/>
  <c r="H51" i="118"/>
  <c r="H52" i="118" s="1"/>
  <c r="H75" i="118" s="1"/>
  <c r="H77" i="118" s="1"/>
  <c r="P51" i="118"/>
  <c r="P52" i="118" s="1"/>
  <c r="P75" i="118" s="1"/>
  <c r="P77" i="118" s="1"/>
  <c r="C59" i="118"/>
  <c r="F33" i="119"/>
  <c r="F52" i="119" s="1"/>
  <c r="F75" i="119" s="1"/>
  <c r="F77" i="119" s="1"/>
  <c r="N33" i="119"/>
  <c r="N52" i="119" s="1"/>
  <c r="N75" i="119" s="1"/>
  <c r="N77" i="119" s="1"/>
  <c r="D73" i="119"/>
  <c r="D74" i="119" s="1"/>
  <c r="D75" i="119" s="1"/>
  <c r="D77" i="119" s="1"/>
  <c r="C69" i="119"/>
  <c r="C73" i="119" s="1"/>
  <c r="F33" i="120"/>
  <c r="F52" i="120" s="1"/>
  <c r="F75" i="120" s="1"/>
  <c r="F77" i="120" s="1"/>
  <c r="F75" i="121"/>
  <c r="F77" i="121" s="1"/>
  <c r="N75" i="121"/>
  <c r="N77" i="121" s="1"/>
  <c r="O75" i="122"/>
  <c r="O77" i="122" s="1"/>
  <c r="C19" i="115"/>
  <c r="H51" i="115"/>
  <c r="H52" i="115" s="1"/>
  <c r="H75" i="115" s="1"/>
  <c r="H77" i="115" s="1"/>
  <c r="P51" i="115"/>
  <c r="P52" i="115" s="1"/>
  <c r="P75" i="115" s="1"/>
  <c r="P77" i="115" s="1"/>
  <c r="C51" i="116"/>
  <c r="C33" i="117"/>
  <c r="G33" i="119"/>
  <c r="G52" i="119" s="1"/>
  <c r="G75" i="119" s="1"/>
  <c r="G77" i="119" s="1"/>
  <c r="O33" i="119"/>
  <c r="O52" i="119" s="1"/>
  <c r="O75" i="119" s="1"/>
  <c r="O77" i="119" s="1"/>
  <c r="C73" i="121"/>
  <c r="N52" i="123"/>
  <c r="N75" i="123" s="1"/>
  <c r="N77" i="123" s="1"/>
  <c r="C63" i="124"/>
  <c r="I74" i="115"/>
  <c r="Q74" i="115"/>
  <c r="J51" i="116"/>
  <c r="P52" i="119"/>
  <c r="P75" i="119" s="1"/>
  <c r="P77" i="119" s="1"/>
  <c r="C26" i="119"/>
  <c r="C63" i="119"/>
  <c r="C74" i="119" s="1"/>
  <c r="I74" i="119"/>
  <c r="Q74" i="119"/>
  <c r="Q75" i="119" s="1"/>
  <c r="Q77" i="119" s="1"/>
  <c r="C26" i="120"/>
  <c r="C33" i="120" s="1"/>
  <c r="C51" i="124"/>
  <c r="D73" i="116"/>
  <c r="D74" i="116" s="1"/>
  <c r="Q74" i="121"/>
  <c r="Q75" i="121" s="1"/>
  <c r="Q77" i="121" s="1"/>
  <c r="C30" i="122"/>
  <c r="C33" i="123"/>
  <c r="Q52" i="123"/>
  <c r="Q75" i="123" s="1"/>
  <c r="Q77" i="123" s="1"/>
  <c r="C30" i="123"/>
  <c r="E75" i="123"/>
  <c r="E77" i="123" s="1"/>
  <c r="D73" i="124"/>
  <c r="C69" i="124"/>
  <c r="C73" i="124" s="1"/>
  <c r="J33" i="125"/>
  <c r="J52" i="125" s="1"/>
  <c r="J75" i="125" s="1"/>
  <c r="J77" i="125" s="1"/>
  <c r="C26" i="125"/>
  <c r="F75" i="126"/>
  <c r="F77" i="126" s="1"/>
  <c r="C63" i="126"/>
  <c r="E33" i="120"/>
  <c r="E52" i="120" s="1"/>
  <c r="E75" i="120" s="1"/>
  <c r="E77" i="120" s="1"/>
  <c r="M33" i="120"/>
  <c r="M52" i="120" s="1"/>
  <c r="M75" i="120" s="1"/>
  <c r="M77" i="120" s="1"/>
  <c r="N74" i="120"/>
  <c r="N75" i="120" s="1"/>
  <c r="N77" i="120" s="1"/>
  <c r="K33" i="121"/>
  <c r="K52" i="121" s="1"/>
  <c r="K75" i="121" s="1"/>
  <c r="K77" i="121" s="1"/>
  <c r="I51" i="122"/>
  <c r="C43" i="122"/>
  <c r="C51" i="122" s="1"/>
  <c r="Q74" i="122"/>
  <c r="D52" i="123"/>
  <c r="D75" i="123" s="1"/>
  <c r="D77" i="123" s="1"/>
  <c r="L52" i="123"/>
  <c r="L75" i="123" s="1"/>
  <c r="L77" i="123" s="1"/>
  <c r="C26" i="123"/>
  <c r="L75" i="128"/>
  <c r="L77" i="128" s="1"/>
  <c r="J74" i="120"/>
  <c r="J75" i="120" s="1"/>
  <c r="J77" i="120" s="1"/>
  <c r="D33" i="121"/>
  <c r="D52" i="121" s="1"/>
  <c r="D75" i="121" s="1"/>
  <c r="D77" i="121" s="1"/>
  <c r="L33" i="121"/>
  <c r="L52" i="121" s="1"/>
  <c r="C74" i="121"/>
  <c r="H33" i="122"/>
  <c r="H52" i="122" s="1"/>
  <c r="H75" i="122" s="1"/>
  <c r="H77" i="122" s="1"/>
  <c r="P33" i="122"/>
  <c r="P52" i="122" s="1"/>
  <c r="P75" i="122" s="1"/>
  <c r="P77" i="122" s="1"/>
  <c r="D51" i="122"/>
  <c r="D52" i="122" s="1"/>
  <c r="D75" i="122" s="1"/>
  <c r="D77" i="122" s="1"/>
  <c r="C73" i="122"/>
  <c r="H51" i="123"/>
  <c r="H52" i="123" s="1"/>
  <c r="H75" i="123" s="1"/>
  <c r="H77" i="123" s="1"/>
  <c r="E52" i="125"/>
  <c r="C59" i="128"/>
  <c r="H63" i="128"/>
  <c r="H74" i="128" s="1"/>
  <c r="H75" i="128" s="1"/>
  <c r="H77" i="128" s="1"/>
  <c r="C19" i="116"/>
  <c r="C33" i="116" s="1"/>
  <c r="C52" i="116" s="1"/>
  <c r="G33" i="120"/>
  <c r="G52" i="120" s="1"/>
  <c r="G75" i="120" s="1"/>
  <c r="G77" i="120" s="1"/>
  <c r="O33" i="120"/>
  <c r="O52" i="120" s="1"/>
  <c r="O75" i="120" s="1"/>
  <c r="O77" i="120" s="1"/>
  <c r="K74" i="120"/>
  <c r="K75" i="120" s="1"/>
  <c r="K77" i="120" s="1"/>
  <c r="D74" i="121"/>
  <c r="L74" i="121"/>
  <c r="I33" i="122"/>
  <c r="I52" i="122" s="1"/>
  <c r="I75" i="122" s="1"/>
  <c r="I77" i="122" s="1"/>
  <c r="Q33" i="122"/>
  <c r="Q52" i="122" s="1"/>
  <c r="C63" i="122"/>
  <c r="I63" i="123"/>
  <c r="I74" i="123" s="1"/>
  <c r="C59" i="123"/>
  <c r="C63" i="123" s="1"/>
  <c r="P52" i="124"/>
  <c r="P75" i="124" s="1"/>
  <c r="P77" i="124" s="1"/>
  <c r="C30" i="121"/>
  <c r="M74" i="121"/>
  <c r="M75" i="121" s="1"/>
  <c r="M77" i="121" s="1"/>
  <c r="I74" i="121"/>
  <c r="J33" i="122"/>
  <c r="J52" i="122" s="1"/>
  <c r="J75" i="122" s="1"/>
  <c r="J77" i="122" s="1"/>
  <c r="G52" i="122"/>
  <c r="G75" i="122" s="1"/>
  <c r="G77" i="122" s="1"/>
  <c r="G75" i="123"/>
  <c r="G77" i="123" s="1"/>
  <c r="C43" i="123"/>
  <c r="C51" i="123" s="1"/>
  <c r="C33" i="124"/>
  <c r="C52" i="124" s="1"/>
  <c r="C33" i="127"/>
  <c r="C38" i="120"/>
  <c r="C51" i="120" s="1"/>
  <c r="D51" i="120"/>
  <c r="D52" i="120" s="1"/>
  <c r="D75" i="120" s="1"/>
  <c r="D77" i="120" s="1"/>
  <c r="C78" i="120" s="1"/>
  <c r="L51" i="120"/>
  <c r="C19" i="121"/>
  <c r="C33" i="121" s="1"/>
  <c r="J74" i="121"/>
  <c r="C69" i="121"/>
  <c r="G73" i="121"/>
  <c r="G74" i="121" s="1"/>
  <c r="G75" i="121" s="1"/>
  <c r="G77" i="121" s="1"/>
  <c r="L74" i="122"/>
  <c r="L75" i="122" s="1"/>
  <c r="L77" i="122" s="1"/>
  <c r="C69" i="122"/>
  <c r="P75" i="123"/>
  <c r="P77" i="123" s="1"/>
  <c r="J63" i="126"/>
  <c r="J74" i="126" s="1"/>
  <c r="J75" i="126" s="1"/>
  <c r="J77" i="126" s="1"/>
  <c r="C59" i="126"/>
  <c r="F33" i="127"/>
  <c r="F52" i="127" s="1"/>
  <c r="F75" i="127" s="1"/>
  <c r="F77" i="127" s="1"/>
  <c r="C26" i="124"/>
  <c r="C43" i="124"/>
  <c r="C38" i="128"/>
  <c r="C51" i="128" s="1"/>
  <c r="K75" i="128"/>
  <c r="K77" i="128" s="1"/>
  <c r="C26" i="129"/>
  <c r="C33" i="129" s="1"/>
  <c r="C52" i="129" s="1"/>
  <c r="C75" i="129" s="1"/>
  <c r="F33" i="129"/>
  <c r="D33" i="129"/>
  <c r="D52" i="129" s="1"/>
  <c r="D75" i="129" s="1"/>
  <c r="D77" i="129" s="1"/>
  <c r="E73" i="123"/>
  <c r="C69" i="123"/>
  <c r="C73" i="123" s="1"/>
  <c r="E33" i="124"/>
  <c r="E52" i="124" s="1"/>
  <c r="E75" i="124" s="1"/>
  <c r="E77" i="124" s="1"/>
  <c r="M74" i="124"/>
  <c r="M75" i="124" s="1"/>
  <c r="M77" i="124" s="1"/>
  <c r="I75" i="125"/>
  <c r="I77" i="125" s="1"/>
  <c r="L74" i="125"/>
  <c r="C33" i="126"/>
  <c r="L74" i="126"/>
  <c r="L75" i="126" s="1"/>
  <c r="L77" i="126" s="1"/>
  <c r="H33" i="127"/>
  <c r="C26" i="127"/>
  <c r="C69" i="127"/>
  <c r="C73" i="127" s="1"/>
  <c r="E73" i="127"/>
  <c r="E74" i="127" s="1"/>
  <c r="E75" i="127" s="1"/>
  <c r="E77" i="127" s="1"/>
  <c r="C26" i="128"/>
  <c r="G33" i="128"/>
  <c r="G52" i="128" s="1"/>
  <c r="G75" i="128" s="1"/>
  <c r="G77" i="128" s="1"/>
  <c r="C63" i="128"/>
  <c r="C74" i="128" s="1"/>
  <c r="F51" i="129"/>
  <c r="C43" i="129"/>
  <c r="C69" i="120"/>
  <c r="C73" i="120" s="1"/>
  <c r="H52" i="124"/>
  <c r="H75" i="124" s="1"/>
  <c r="H77" i="124" s="1"/>
  <c r="D63" i="124"/>
  <c r="C59" i="124"/>
  <c r="L74" i="124"/>
  <c r="L75" i="124" s="1"/>
  <c r="L77" i="124" s="1"/>
  <c r="K74" i="125"/>
  <c r="K75" i="125" s="1"/>
  <c r="K77" i="125" s="1"/>
  <c r="D51" i="126"/>
  <c r="D52" i="126" s="1"/>
  <c r="C33" i="128"/>
  <c r="O74" i="123"/>
  <c r="O75" i="123" s="1"/>
  <c r="O77" i="123" s="1"/>
  <c r="C38" i="124"/>
  <c r="C30" i="125"/>
  <c r="C69" i="125"/>
  <c r="C73" i="125" s="1"/>
  <c r="C74" i="125" s="1"/>
  <c r="G73" i="125"/>
  <c r="G74" i="125" s="1"/>
  <c r="I52" i="126"/>
  <c r="I75" i="126" s="1"/>
  <c r="I77" i="126" s="1"/>
  <c r="Q52" i="126"/>
  <c r="Q75" i="126" s="1"/>
  <c r="Q77" i="126" s="1"/>
  <c r="D74" i="126"/>
  <c r="C69" i="126"/>
  <c r="C73" i="126" s="1"/>
  <c r="F73" i="126"/>
  <c r="F74" i="126" s="1"/>
  <c r="H51" i="127"/>
  <c r="C43" i="127"/>
  <c r="C51" i="127" s="1"/>
  <c r="C51" i="129"/>
  <c r="J75" i="129"/>
  <c r="J77" i="129" s="1"/>
  <c r="C19" i="122"/>
  <c r="C33" i="122" s="1"/>
  <c r="F33" i="124"/>
  <c r="F52" i="124" s="1"/>
  <c r="N33" i="124"/>
  <c r="N52" i="124" s="1"/>
  <c r="N75" i="124" s="1"/>
  <c r="N77" i="124" s="1"/>
  <c r="E74" i="124"/>
  <c r="D74" i="125"/>
  <c r="D75" i="125" s="1"/>
  <c r="D77" i="125" s="1"/>
  <c r="G51" i="128"/>
  <c r="C43" i="128"/>
  <c r="D73" i="128"/>
  <c r="D74" i="128" s="1"/>
  <c r="D75" i="128" s="1"/>
  <c r="D77" i="128" s="1"/>
  <c r="C78" i="128" s="1"/>
  <c r="C69" i="128"/>
  <c r="C73" i="128" s="1"/>
  <c r="I51" i="123"/>
  <c r="I52" i="123" s="1"/>
  <c r="I75" i="123" s="1"/>
  <c r="I77" i="123" s="1"/>
  <c r="Q51" i="123"/>
  <c r="F74" i="123"/>
  <c r="F75" i="123" s="1"/>
  <c r="F77" i="123" s="1"/>
  <c r="N74" i="123"/>
  <c r="F74" i="124"/>
  <c r="L52" i="125"/>
  <c r="L75" i="125" s="1"/>
  <c r="L77" i="125" s="1"/>
  <c r="E51" i="125"/>
  <c r="E74" i="125"/>
  <c r="I63" i="127"/>
  <c r="I74" i="127" s="1"/>
  <c r="I75" i="127" s="1"/>
  <c r="I77" i="127" s="1"/>
  <c r="C59" i="127"/>
  <c r="C63" i="127" s="1"/>
  <c r="C74" i="127" s="1"/>
  <c r="C59" i="129"/>
  <c r="C63" i="129" s="1"/>
  <c r="C74" i="129" s="1"/>
  <c r="G63" i="129"/>
  <c r="G74" i="129" s="1"/>
  <c r="G75" i="129" s="1"/>
  <c r="G77" i="129" s="1"/>
  <c r="E33" i="126"/>
  <c r="E52" i="126" s="1"/>
  <c r="E75" i="126" s="1"/>
  <c r="E77" i="126" s="1"/>
  <c r="C43" i="126"/>
  <c r="C51" i="126" s="1"/>
  <c r="F11" i="77"/>
  <c r="G16" i="77"/>
  <c r="H59" i="77"/>
  <c r="H86" i="77"/>
  <c r="D85" i="77"/>
  <c r="H85" i="77" s="1"/>
  <c r="H250" i="77"/>
  <c r="D249" i="77"/>
  <c r="G11" i="77"/>
  <c r="E34" i="77"/>
  <c r="E10" i="77" s="1"/>
  <c r="F48" i="77"/>
  <c r="H141" i="77"/>
  <c r="G48" i="77"/>
  <c r="G34" i="77" s="1"/>
  <c r="E75" i="78"/>
  <c r="G932" i="77"/>
  <c r="H102" i="77"/>
  <c r="H144" i="77"/>
  <c r="H168" i="77"/>
  <c r="H231" i="77"/>
  <c r="H256" i="77"/>
  <c r="H274" i="77"/>
  <c r="H304" i="77"/>
  <c r="H311" i="77"/>
  <c r="D448" i="77"/>
  <c r="H448" i="77" s="1"/>
  <c r="H454" i="77"/>
  <c r="H460" i="77"/>
  <c r="H500" i="77"/>
  <c r="H506" i="77"/>
  <c r="H518" i="77"/>
  <c r="H569" i="77"/>
  <c r="E564" i="77"/>
  <c r="E563" i="77" s="1"/>
  <c r="G682" i="77"/>
  <c r="E716" i="77"/>
  <c r="E740" i="77"/>
  <c r="G741" i="77"/>
  <c r="F767" i="77"/>
  <c r="E931" i="77"/>
  <c r="F15" i="81"/>
  <c r="D142" i="87"/>
  <c r="H60" i="87"/>
  <c r="D323" i="77"/>
  <c r="H323" i="77" s="1"/>
  <c r="H329" i="77"/>
  <c r="G793" i="77"/>
  <c r="H103" i="77"/>
  <c r="G371" i="77"/>
  <c r="H626" i="77"/>
  <c r="D625" i="77"/>
  <c r="H625" i="77" s="1"/>
  <c r="C750" i="77"/>
  <c r="G750" i="77" s="1"/>
  <c r="G751" i="77"/>
  <c r="C810" i="77"/>
  <c r="C18" i="78"/>
  <c r="E24" i="78"/>
  <c r="D18" i="79"/>
  <c r="H18" i="79" s="1"/>
  <c r="H19" i="79"/>
  <c r="G963" i="77"/>
  <c r="C962" i="77"/>
  <c r="D56" i="78"/>
  <c r="E56" i="78" s="1"/>
  <c r="E57" i="78"/>
  <c r="H87" i="77"/>
  <c r="D49" i="77"/>
  <c r="H156" i="77"/>
  <c r="H317" i="77"/>
  <c r="D347" i="77"/>
  <c r="H347" i="77" s="1"/>
  <c r="H353" i="77"/>
  <c r="H466" i="77"/>
  <c r="G720" i="77"/>
  <c r="G726" i="77"/>
  <c r="G737" i="77"/>
  <c r="C733" i="77"/>
  <c r="G733" i="77" s="1"/>
  <c r="G789" i="77"/>
  <c r="D785" i="77"/>
  <c r="G803" i="77"/>
  <c r="C799" i="77"/>
  <c r="E810" i="77"/>
  <c r="E809" i="77" s="1"/>
  <c r="F810" i="77"/>
  <c r="G863" i="77"/>
  <c r="C857" i="77"/>
  <c r="F1002" i="77"/>
  <c r="G1003" i="77"/>
  <c r="E80" i="78"/>
  <c r="C767" i="77"/>
  <c r="G768" i="77"/>
  <c r="H442" i="77"/>
  <c r="H662" i="77"/>
  <c r="C655" i="77"/>
  <c r="G740" i="77"/>
  <c r="F35" i="77"/>
  <c r="F34" i="77" s="1"/>
  <c r="H372" i="77"/>
  <c r="H82" i="77"/>
  <c r="G101" i="77"/>
  <c r="H101" i="77" s="1"/>
  <c r="H129" i="77"/>
  <c r="F249" i="77"/>
  <c r="E249" i="77"/>
  <c r="H408" i="77"/>
  <c r="H414" i="77"/>
  <c r="H607" i="77"/>
  <c r="H672" i="77"/>
  <c r="H685" i="77"/>
  <c r="D683" i="77"/>
  <c r="D682" i="77" s="1"/>
  <c r="D720" i="77"/>
  <c r="D716" i="77" s="1"/>
  <c r="G747" i="77"/>
  <c r="G846" i="77"/>
  <c r="C841" i="77"/>
  <c r="G841" i="77" s="1"/>
  <c r="G869" i="77"/>
  <c r="G887" i="77"/>
  <c r="C881" i="77"/>
  <c r="G881" i="77" s="1"/>
  <c r="C43" i="80"/>
  <c r="F17" i="80"/>
  <c r="G17" i="80" s="1"/>
  <c r="H17" i="77"/>
  <c r="H165" i="77"/>
  <c r="D162" i="77"/>
  <c r="C682" i="77"/>
  <c r="H682" i="77" s="1"/>
  <c r="G947" i="77"/>
  <c r="C946" i="77"/>
  <c r="F990" i="77"/>
  <c r="F981" i="77" s="1"/>
  <c r="H61" i="77"/>
  <c r="D188" i="77"/>
  <c r="H97" i="77"/>
  <c r="F147" i="77"/>
  <c r="D147" i="77"/>
  <c r="H152" i="77"/>
  <c r="H171" i="77"/>
  <c r="H172" i="77"/>
  <c r="E188" i="77"/>
  <c r="H207" i="77"/>
  <c r="H292" i="77"/>
  <c r="H341" i="77"/>
  <c r="D371" i="77"/>
  <c r="H371" i="77" s="1"/>
  <c r="H426" i="77"/>
  <c r="H436" i="77"/>
  <c r="E655" i="77"/>
  <c r="E654" i="77" s="1"/>
  <c r="H669" i="77"/>
  <c r="C667" i="77"/>
  <c r="H667" i="77" s="1"/>
  <c r="H673" i="77"/>
  <c r="G717" i="77"/>
  <c r="C716" i="77"/>
  <c r="F716" i="77"/>
  <c r="F715" i="77" s="1"/>
  <c r="G796" i="77"/>
  <c r="E856" i="77"/>
  <c r="G894" i="77"/>
  <c r="C893" i="77"/>
  <c r="G893" i="77" s="1"/>
  <c r="G991" i="77"/>
  <c r="D117" i="78"/>
  <c r="E117" i="78" s="1"/>
  <c r="E118" i="78"/>
  <c r="D472" i="77"/>
  <c r="H472" i="77" s="1"/>
  <c r="H478" i="77"/>
  <c r="H619" i="77"/>
  <c r="D613" i="77"/>
  <c r="H613" i="77" s="1"/>
  <c r="D23" i="77"/>
  <c r="F119" i="77"/>
  <c r="F118" i="77" s="1"/>
  <c r="H181" i="77"/>
  <c r="G188" i="77"/>
  <c r="G187" i="77" s="1"/>
  <c r="F188" i="77"/>
  <c r="F187" i="77" s="1"/>
  <c r="H213" i="77"/>
  <c r="H219" i="77"/>
  <c r="C187" i="77"/>
  <c r="E435" i="77"/>
  <c r="D499" i="77"/>
  <c r="H564" i="77"/>
  <c r="D574" i="77"/>
  <c r="G654" i="77"/>
  <c r="G772" i="77"/>
  <c r="D799" i="77"/>
  <c r="F856" i="77"/>
  <c r="G910" i="77"/>
  <c r="C909" i="77"/>
  <c r="G909" i="77" s="1"/>
  <c r="D931" i="77"/>
  <c r="G977" i="77"/>
  <c r="G992" i="77"/>
  <c r="G1002" i="77"/>
  <c r="H601" i="77"/>
  <c r="G933" i="77"/>
  <c r="D18" i="78"/>
  <c r="D28" i="78"/>
  <c r="E28" i="78" s="1"/>
  <c r="D10" i="80"/>
  <c r="D43" i="80" s="1"/>
  <c r="G11" i="80"/>
  <c r="C499" i="77"/>
  <c r="H644" i="77"/>
  <c r="D811" i="77"/>
  <c r="D810" i="77" s="1"/>
  <c r="D809" i="77" s="1"/>
  <c r="G836" i="77"/>
  <c r="C81" i="78"/>
  <c r="C80" i="78" s="1"/>
  <c r="C74" i="78" s="1"/>
  <c r="G744" i="77"/>
  <c r="C990" i="77"/>
  <c r="G10" i="84"/>
  <c r="D983" i="77"/>
  <c r="F179" i="87"/>
  <c r="L153" i="87"/>
  <c r="C33" i="87"/>
  <c r="C145" i="87"/>
  <c r="G145" i="87" s="1"/>
  <c r="I145" i="87" s="1"/>
  <c r="K145" i="87" s="1"/>
  <c r="K34" i="87"/>
  <c r="D143" i="87"/>
  <c r="I60" i="87"/>
  <c r="P107" i="87"/>
  <c r="C140" i="87"/>
  <c r="G140" i="87" s="1"/>
  <c r="I140" i="87" s="1"/>
  <c r="K140" i="87" s="1"/>
  <c r="F34" i="87"/>
  <c r="C148" i="87"/>
  <c r="N34" i="87"/>
  <c r="P17" i="87"/>
  <c r="C146" i="87"/>
  <c r="L34" i="87"/>
  <c r="D144" i="87"/>
  <c r="J60" i="87"/>
  <c r="C139" i="87"/>
  <c r="E34" i="87"/>
  <c r="C147" i="87"/>
  <c r="M34" i="87"/>
  <c r="D145" i="87"/>
  <c r="K60" i="87"/>
  <c r="D138" i="87"/>
  <c r="D60" i="87"/>
  <c r="H124" i="87"/>
  <c r="D168" i="87" s="1"/>
  <c r="E124" i="87"/>
  <c r="D165" i="87" s="1"/>
  <c r="P123" i="87"/>
  <c r="C142" i="87"/>
  <c r="G142" i="87" s="1"/>
  <c r="I142" i="87" s="1"/>
  <c r="K142" i="87" s="1"/>
  <c r="H34" i="87"/>
  <c r="P12" i="87"/>
  <c r="D141" i="87"/>
  <c r="G60" i="87"/>
  <c r="J124" i="87"/>
  <c r="D170" i="87" s="1"/>
  <c r="C143" i="87"/>
  <c r="G143" i="87" s="1"/>
  <c r="I143" i="87" s="1"/>
  <c r="K143" i="87" s="1"/>
  <c r="I34" i="87"/>
  <c r="C141" i="87"/>
  <c r="G34" i="87"/>
  <c r="C149" i="87"/>
  <c r="G149" i="87" s="1"/>
  <c r="I149" i="87" s="1"/>
  <c r="K149" i="87" s="1"/>
  <c r="O34" i="87"/>
  <c r="M60" i="87"/>
  <c r="D147" i="87"/>
  <c r="D146" i="87"/>
  <c r="L60" i="87"/>
  <c r="P122" i="87"/>
  <c r="C144" i="87"/>
  <c r="G144" i="87" s="1"/>
  <c r="I144" i="87" s="1"/>
  <c r="K144" i="87" s="1"/>
  <c r="J34" i="87"/>
  <c r="D140" i="87"/>
  <c r="F60" i="87"/>
  <c r="D148" i="87"/>
  <c r="N60" i="87"/>
  <c r="D149" i="87"/>
  <c r="O60" i="87"/>
  <c r="C57" i="87"/>
  <c r="E71" i="87"/>
  <c r="M71" i="87"/>
  <c r="L82" i="87"/>
  <c r="D91" i="87"/>
  <c r="P91" i="87" s="1"/>
  <c r="L91" i="87"/>
  <c r="C108" i="87"/>
  <c r="F137" i="87"/>
  <c r="E138" i="87"/>
  <c r="F145" i="87"/>
  <c r="E146" i="87"/>
  <c r="D31" i="87"/>
  <c r="D33" i="87" s="1"/>
  <c r="E57" i="87"/>
  <c r="E59" i="87" s="1"/>
  <c r="G71" i="87"/>
  <c r="O71" i="87"/>
  <c r="F82" i="87"/>
  <c r="P82" i="87" s="1"/>
  <c r="N82" i="87"/>
  <c r="F91" i="87"/>
  <c r="N91" i="87"/>
  <c r="P96" i="87"/>
  <c r="H137" i="87"/>
  <c r="H145" i="87"/>
  <c r="P111" i="87"/>
  <c r="P70" i="87"/>
  <c r="C71" i="87"/>
  <c r="K71" i="87"/>
  <c r="P81" i="87"/>
  <c r="J82" i="87"/>
  <c r="P90" i="87"/>
  <c r="C52" i="110" l="1"/>
  <c r="C75" i="110" s="1"/>
  <c r="C52" i="103"/>
  <c r="C75" i="103" s="1"/>
  <c r="C78" i="102"/>
  <c r="C75" i="115"/>
  <c r="C75" i="113"/>
  <c r="E75" i="105"/>
  <c r="E77" i="105" s="1"/>
  <c r="C78" i="105" s="1"/>
  <c r="E21" i="130" s="1"/>
  <c r="C74" i="123"/>
  <c r="C52" i="120"/>
  <c r="C74" i="111"/>
  <c r="C78" i="127"/>
  <c r="C52" i="122"/>
  <c r="C52" i="121"/>
  <c r="C75" i="121" s="1"/>
  <c r="C78" i="113"/>
  <c r="E29" i="130" s="1"/>
  <c r="C74" i="106"/>
  <c r="C75" i="106" s="1"/>
  <c r="F75" i="124"/>
  <c r="F77" i="124" s="1"/>
  <c r="C52" i="128"/>
  <c r="C75" i="128" s="1"/>
  <c r="L75" i="121"/>
  <c r="L77" i="121" s="1"/>
  <c r="C78" i="123"/>
  <c r="D75" i="116"/>
  <c r="D77" i="116" s="1"/>
  <c r="C78" i="116" s="1"/>
  <c r="C51" i="117"/>
  <c r="C78" i="112"/>
  <c r="Q75" i="115"/>
  <c r="Q77" i="115" s="1"/>
  <c r="C78" i="115" s="1"/>
  <c r="J75" i="119"/>
  <c r="J77" i="119" s="1"/>
  <c r="C74" i="115"/>
  <c r="E75" i="111"/>
  <c r="E77" i="111" s="1"/>
  <c r="C75" i="109"/>
  <c r="E74" i="105"/>
  <c r="C78" i="121"/>
  <c r="C74" i="105"/>
  <c r="C75" i="105" s="1"/>
  <c r="J75" i="100"/>
  <c r="J77" i="100" s="1"/>
  <c r="C74" i="124"/>
  <c r="C75" i="124" s="1"/>
  <c r="E75" i="125"/>
  <c r="E77" i="125" s="1"/>
  <c r="C78" i="125" s="1"/>
  <c r="C74" i="126"/>
  <c r="D75" i="126"/>
  <c r="D77" i="126" s="1"/>
  <c r="C78" i="126" s="1"/>
  <c r="H52" i="127"/>
  <c r="H75" i="127" s="1"/>
  <c r="H77" i="127" s="1"/>
  <c r="C78" i="119"/>
  <c r="K75" i="117"/>
  <c r="K77" i="117" s="1"/>
  <c r="C78" i="117" s="1"/>
  <c r="E75" i="118"/>
  <c r="E77" i="118" s="1"/>
  <c r="C78" i="118" s="1"/>
  <c r="D75" i="104"/>
  <c r="D77" i="104" s="1"/>
  <c r="D75" i="103"/>
  <c r="D77" i="103" s="1"/>
  <c r="C78" i="103" s="1"/>
  <c r="D51" i="88"/>
  <c r="C74" i="120"/>
  <c r="D74" i="111"/>
  <c r="D75" i="111" s="1"/>
  <c r="D77" i="111" s="1"/>
  <c r="N75" i="102"/>
  <c r="N77" i="102" s="1"/>
  <c r="N75" i="101"/>
  <c r="N77" i="101" s="1"/>
  <c r="C78" i="129"/>
  <c r="C52" i="126"/>
  <c r="C75" i="126" s="1"/>
  <c r="C52" i="127"/>
  <c r="C75" i="127" s="1"/>
  <c r="C52" i="123"/>
  <c r="C75" i="123" s="1"/>
  <c r="G75" i="125"/>
  <c r="G77" i="125" s="1"/>
  <c r="C78" i="114"/>
  <c r="E30" i="130" s="1"/>
  <c r="F75" i="115"/>
  <c r="F77" i="115" s="1"/>
  <c r="G52" i="110"/>
  <c r="G75" i="110" s="1"/>
  <c r="G77" i="110" s="1"/>
  <c r="C78" i="110" s="1"/>
  <c r="E26" i="130" s="1"/>
  <c r="E75" i="109"/>
  <c r="E77" i="109" s="1"/>
  <c r="C78" i="109" s="1"/>
  <c r="E25" i="130" s="1"/>
  <c r="D50" i="88"/>
  <c r="F75" i="101"/>
  <c r="F77" i="101" s="1"/>
  <c r="C33" i="125"/>
  <c r="C52" i="125" s="1"/>
  <c r="C75" i="125" s="1"/>
  <c r="C74" i="116"/>
  <c r="C75" i="116" s="1"/>
  <c r="E52" i="104"/>
  <c r="E75" i="104" s="1"/>
  <c r="E77" i="104" s="1"/>
  <c r="G75" i="107"/>
  <c r="G77" i="107" s="1"/>
  <c r="C78" i="107" s="1"/>
  <c r="E23" i="130" s="1"/>
  <c r="K75" i="105"/>
  <c r="K77" i="105" s="1"/>
  <c r="C51" i="118"/>
  <c r="C52" i="118" s="1"/>
  <c r="C75" i="118" s="1"/>
  <c r="N75" i="104"/>
  <c r="N77" i="104" s="1"/>
  <c r="C74" i="108"/>
  <c r="C75" i="108" s="1"/>
  <c r="C78" i="101"/>
  <c r="E17" i="130" s="1"/>
  <c r="F52" i="129"/>
  <c r="F75" i="129" s="1"/>
  <c r="F77" i="129" s="1"/>
  <c r="C78" i="122"/>
  <c r="C74" i="122"/>
  <c r="D74" i="124"/>
  <c r="D75" i="124" s="1"/>
  <c r="D77" i="124" s="1"/>
  <c r="C78" i="124" s="1"/>
  <c r="Q75" i="122"/>
  <c r="Q77" i="122" s="1"/>
  <c r="C52" i="117"/>
  <c r="C75" i="117" s="1"/>
  <c r="M75" i="119"/>
  <c r="M77" i="119" s="1"/>
  <c r="J75" i="111"/>
  <c r="J77" i="111" s="1"/>
  <c r="E75" i="119"/>
  <c r="E77" i="119" s="1"/>
  <c r="C52" i="111"/>
  <c r="C75" i="111" s="1"/>
  <c r="D75" i="106"/>
  <c r="D77" i="106" s="1"/>
  <c r="C78" i="106" s="1"/>
  <c r="E22" i="130" s="1"/>
  <c r="C74" i="107"/>
  <c r="C75" i="107" s="1"/>
  <c r="F75" i="100"/>
  <c r="F77" i="100" s="1"/>
  <c r="F75" i="108"/>
  <c r="F77" i="108" s="1"/>
  <c r="C78" i="108" s="1"/>
  <c r="E24" i="130" s="1"/>
  <c r="C52" i="101"/>
  <c r="C75" i="101" s="1"/>
  <c r="C134" i="78"/>
  <c r="E74" i="78"/>
  <c r="C715" i="77"/>
  <c r="G716" i="77"/>
  <c r="G810" i="77"/>
  <c r="C138" i="87"/>
  <c r="G138" i="87" s="1"/>
  <c r="I138" i="87" s="1"/>
  <c r="K138" i="87" s="1"/>
  <c r="D34" i="87"/>
  <c r="G148" i="87"/>
  <c r="I148" i="87" s="1"/>
  <c r="K148" i="87" s="1"/>
  <c r="P31" i="87"/>
  <c r="D17" i="78"/>
  <c r="D9" i="78" s="1"/>
  <c r="D72" i="78" s="1"/>
  <c r="D16" i="77"/>
  <c r="H23" i="77"/>
  <c r="C945" i="77"/>
  <c r="G946" i="77"/>
  <c r="G10" i="80"/>
  <c r="D134" i="78"/>
  <c r="F43" i="80"/>
  <c r="G799" i="77"/>
  <c r="G811" i="77"/>
  <c r="D600" i="77"/>
  <c r="H600" i="77" s="1"/>
  <c r="C171" i="87"/>
  <c r="E171" i="87" s="1"/>
  <c r="F171" i="87" s="1"/>
  <c r="L145" i="87"/>
  <c r="C137" i="87"/>
  <c r="C34" i="87"/>
  <c r="P34" i="87" s="1"/>
  <c r="P33" i="87"/>
  <c r="H147" i="77"/>
  <c r="G43" i="80"/>
  <c r="C961" i="77"/>
  <c r="G961" i="77" s="1"/>
  <c r="G962" i="77"/>
  <c r="D118" i="77"/>
  <c r="H118" i="77" s="1"/>
  <c r="C175" i="87"/>
  <c r="E175" i="87" s="1"/>
  <c r="F175" i="87" s="1"/>
  <c r="L149" i="87"/>
  <c r="C166" i="87"/>
  <c r="E166" i="87" s="1"/>
  <c r="F166" i="87" s="1"/>
  <c r="L140" i="87"/>
  <c r="H655" i="77"/>
  <c r="C654" i="77"/>
  <c r="H654" i="77" s="1"/>
  <c r="G785" i="77"/>
  <c r="D767" i="77"/>
  <c r="G767" i="77" s="1"/>
  <c r="H119" i="77"/>
  <c r="E60" i="87"/>
  <c r="D139" i="87"/>
  <c r="G139" i="87" s="1"/>
  <c r="I139" i="87" s="1"/>
  <c r="K139" i="87" s="1"/>
  <c r="P71" i="87"/>
  <c r="C59" i="87"/>
  <c r="P57" i="87"/>
  <c r="L144" i="87"/>
  <c r="C170" i="87"/>
  <c r="E170" i="87" s="1"/>
  <c r="F170" i="87" s="1"/>
  <c r="H683" i="77"/>
  <c r="E715" i="77"/>
  <c r="E1020" i="77" s="1"/>
  <c r="G10" i="77"/>
  <c r="G709" i="77" s="1"/>
  <c r="G141" i="87"/>
  <c r="I141" i="87" s="1"/>
  <c r="K141" i="87" s="1"/>
  <c r="D981" i="77"/>
  <c r="G983" i="77"/>
  <c r="H499" i="77"/>
  <c r="H162" i="77"/>
  <c r="D155" i="77"/>
  <c r="H155" i="77" s="1"/>
  <c r="G857" i="77"/>
  <c r="C856" i="77"/>
  <c r="G856" i="77" s="1"/>
  <c r="H35" i="77"/>
  <c r="G147" i="87"/>
  <c r="I147" i="87" s="1"/>
  <c r="K147" i="87" s="1"/>
  <c r="C124" i="87"/>
  <c r="D163" i="87" s="1"/>
  <c r="P108" i="87"/>
  <c r="P124" i="87" s="1"/>
  <c r="C168" i="87"/>
  <c r="E168" i="87" s="1"/>
  <c r="F168" i="87" s="1"/>
  <c r="L142" i="87"/>
  <c r="G146" i="87"/>
  <c r="I146" i="87" s="1"/>
  <c r="K146" i="87" s="1"/>
  <c r="H574" i="77"/>
  <c r="D563" i="77"/>
  <c r="H563" i="77" s="1"/>
  <c r="E187" i="77"/>
  <c r="E709" i="77" s="1"/>
  <c r="H188" i="77"/>
  <c r="H49" i="77"/>
  <c r="D48" i="77"/>
  <c r="D310" i="77"/>
  <c r="H310" i="77" s="1"/>
  <c r="H249" i="77"/>
  <c r="C169" i="87"/>
  <c r="E169" i="87" s="1"/>
  <c r="F169" i="87" s="1"/>
  <c r="L143" i="87"/>
  <c r="C981" i="77"/>
  <c r="G981" i="77" s="1"/>
  <c r="G990" i="77"/>
  <c r="D435" i="77"/>
  <c r="H435" i="77" s="1"/>
  <c r="F809" i="77"/>
  <c r="F1020" i="77" s="1"/>
  <c r="C17" i="78"/>
  <c r="E18" i="78"/>
  <c r="C709" i="77"/>
  <c r="F10" i="77"/>
  <c r="F709" i="77" s="1"/>
  <c r="C75" i="122" l="1"/>
  <c r="C78" i="100"/>
  <c r="E16" i="130" s="1"/>
  <c r="C75" i="120"/>
  <c r="C78" i="111"/>
  <c r="E27" i="130" s="1"/>
  <c r="E28" i="130"/>
  <c r="E18" i="130"/>
  <c r="E19" i="130"/>
  <c r="C78" i="104"/>
  <c r="E20" i="130" s="1"/>
  <c r="C165" i="87"/>
  <c r="E165" i="87" s="1"/>
  <c r="F165" i="87" s="1"/>
  <c r="L139" i="87"/>
  <c r="G945" i="77"/>
  <c r="C931" i="77"/>
  <c r="G931" i="77" s="1"/>
  <c r="L146" i="87"/>
  <c r="C172" i="87"/>
  <c r="E172" i="87" s="1"/>
  <c r="F172" i="87" s="1"/>
  <c r="C809" i="77"/>
  <c r="G809" i="77" s="1"/>
  <c r="H16" i="77"/>
  <c r="D11" i="77"/>
  <c r="L138" i="87"/>
  <c r="C164" i="87"/>
  <c r="E164" i="87" s="1"/>
  <c r="F164" i="87" s="1"/>
  <c r="C1020" i="77"/>
  <c r="G137" i="87"/>
  <c r="I137" i="87" s="1"/>
  <c r="K137" i="87" s="1"/>
  <c r="C167" i="87"/>
  <c r="E167" i="87" s="1"/>
  <c r="F167" i="87" s="1"/>
  <c r="L141" i="87"/>
  <c r="D187" i="77"/>
  <c r="H187" i="77" s="1"/>
  <c r="C174" i="87"/>
  <c r="E174" i="87" s="1"/>
  <c r="F174" i="87" s="1"/>
  <c r="L148" i="87"/>
  <c r="E17" i="78"/>
  <c r="C9" i="78"/>
  <c r="H48" i="77"/>
  <c r="D34" i="77"/>
  <c r="H34" i="77" s="1"/>
  <c r="C173" i="87"/>
  <c r="E173" i="87" s="1"/>
  <c r="F173" i="87" s="1"/>
  <c r="L147" i="87"/>
  <c r="D137" i="87"/>
  <c r="C60" i="87"/>
  <c r="P60" i="87" s="1"/>
  <c r="P59" i="87"/>
  <c r="D715" i="77"/>
  <c r="D1020" i="77" s="1"/>
  <c r="E134" i="78"/>
  <c r="E13" i="130" l="1"/>
  <c r="E15" i="130" s="1"/>
  <c r="C163" i="87"/>
  <c r="E163" i="87" s="1"/>
  <c r="L137" i="87"/>
  <c r="L151" i="87"/>
  <c r="L150" i="87"/>
  <c r="L152" i="87" s="1"/>
  <c r="L154" i="87" s="1"/>
  <c r="G1020" i="77"/>
  <c r="G715" i="77"/>
  <c r="C72" i="78"/>
  <c r="E72" i="78" s="1"/>
  <c r="E9" i="78"/>
  <c r="D10" i="77"/>
  <c r="H11" i="77"/>
  <c r="D709" i="77" l="1"/>
  <c r="H709" i="77" s="1"/>
  <c r="H10" i="77"/>
  <c r="F177" i="87"/>
  <c r="F176" i="87"/>
  <c r="F178" i="87" s="1"/>
  <c r="F180" i="87" s="1"/>
  <c r="F163" i="87"/>
  <c r="CC14" i="76" l="1"/>
  <c r="CA14" i="76"/>
  <c r="BZ14" i="76"/>
  <c r="BY14" i="76"/>
  <c r="BX14" i="76"/>
  <c r="BW14" i="76"/>
  <c r="BV14" i="76"/>
  <c r="BU14" i="76"/>
  <c r="BT14" i="76"/>
  <c r="BS14" i="76"/>
  <c r="BR14" i="76"/>
  <c r="BQ14" i="76"/>
  <c r="BP14" i="76"/>
  <c r="BO14" i="76"/>
  <c r="BN14" i="76"/>
  <c r="BM14" i="76"/>
  <c r="BL14" i="76"/>
  <c r="BK14" i="76"/>
  <c r="BJ14" i="76"/>
  <c r="BI14" i="76"/>
  <c r="BH14" i="76"/>
  <c r="BG14" i="76"/>
  <c r="BF14" i="76"/>
  <c r="BE14" i="76"/>
  <c r="BD14" i="76"/>
  <c r="BC14" i="76"/>
  <c r="BB14" i="76"/>
  <c r="BA14" i="76"/>
  <c r="AZ14" i="76"/>
  <c r="AY14" i="76"/>
  <c r="AX14" i="76"/>
  <c r="AW14" i="76"/>
  <c r="AV14" i="76"/>
  <c r="AU14" i="76"/>
  <c r="AT14" i="76"/>
  <c r="AS14" i="76"/>
  <c r="AR14" i="76"/>
  <c r="AQ14" i="76"/>
  <c r="AP14" i="76"/>
  <c r="AO14" i="76"/>
  <c r="AN14" i="76"/>
  <c r="AM14" i="76"/>
  <c r="AL14" i="76"/>
  <c r="AK14" i="76"/>
  <c r="AJ14" i="76"/>
  <c r="AI14" i="76"/>
  <c r="AH14" i="76"/>
  <c r="AG14" i="76"/>
  <c r="AF14" i="76"/>
  <c r="AE14" i="76"/>
  <c r="AD14" i="76"/>
  <c r="AC14" i="76"/>
  <c r="AB14" i="76"/>
  <c r="AA14" i="76"/>
  <c r="Z14" i="76"/>
  <c r="Y14" i="76"/>
  <c r="X14" i="76"/>
  <c r="W14" i="76"/>
  <c r="V14" i="76"/>
  <c r="U14" i="76"/>
  <c r="T14" i="76"/>
  <c r="S14" i="76"/>
  <c r="R14" i="76"/>
  <c r="Q14" i="76"/>
  <c r="P14" i="76"/>
  <c r="O14" i="76"/>
  <c r="N14" i="76"/>
  <c r="M14" i="76"/>
  <c r="L14" i="76"/>
  <c r="K14" i="76"/>
  <c r="J14" i="76"/>
  <c r="I14" i="76"/>
  <c r="H14" i="76"/>
  <c r="G14" i="76"/>
  <c r="F14" i="76"/>
  <c r="E14" i="76"/>
  <c r="D14" i="76"/>
  <c r="C14" i="76"/>
  <c r="B14" i="76"/>
  <c r="CC13" i="76"/>
  <c r="CB13" i="76"/>
  <c r="CB14" i="76" s="1"/>
  <c r="CC12" i="76"/>
  <c r="CB12" i="76"/>
  <c r="CC11" i="76"/>
  <c r="CB11" i="76"/>
  <c r="CC10" i="76"/>
  <c r="CB10" i="76"/>
  <c r="CB58" i="75"/>
  <c r="BY58" i="75"/>
  <c r="BW58" i="75"/>
  <c r="BT58" i="75"/>
  <c r="BQ58" i="75"/>
  <c r="BO58" i="75"/>
  <c r="BL58" i="75"/>
  <c r="BI58" i="75"/>
  <c r="BG58" i="75"/>
  <c r="BD58" i="75"/>
  <c r="BA58" i="75"/>
  <c r="AY58" i="75"/>
  <c r="AV58" i="75"/>
  <c r="AS58" i="75"/>
  <c r="AQ58" i="75"/>
  <c r="AN58" i="75"/>
  <c r="AK58" i="75"/>
  <c r="AI58" i="75"/>
  <c r="AF58" i="75"/>
  <c r="AC58" i="75"/>
  <c r="AA58" i="75"/>
  <c r="X58" i="75"/>
  <c r="U58" i="75"/>
  <c r="S58" i="75"/>
  <c r="P58" i="75"/>
  <c r="M58" i="75"/>
  <c r="K58" i="75"/>
  <c r="H58" i="75"/>
  <c r="E58" i="75"/>
  <c r="C58" i="75"/>
  <c r="CD57" i="75"/>
  <c r="CC57" i="75"/>
  <c r="CD56" i="75"/>
  <c r="CC56" i="75"/>
  <c r="CD55" i="75"/>
  <c r="CC55" i="75"/>
  <c r="CD54" i="75"/>
  <c r="CC54" i="75"/>
  <c r="CB54" i="75"/>
  <c r="CA54" i="75"/>
  <c r="CA58" i="75" s="1"/>
  <c r="BZ54" i="75"/>
  <c r="BY54" i="75"/>
  <c r="BX54" i="75"/>
  <c r="BW54" i="75"/>
  <c r="BV54" i="75"/>
  <c r="BV58" i="75" s="1"/>
  <c r="BU54" i="75"/>
  <c r="BT54" i="75"/>
  <c r="BS54" i="75"/>
  <c r="BS58" i="75" s="1"/>
  <c r="BR54" i="75"/>
  <c r="BQ54" i="75"/>
  <c r="BP54" i="75"/>
  <c r="BO54" i="75"/>
  <c r="BN54" i="75"/>
  <c r="BN58" i="75" s="1"/>
  <c r="BM54" i="75"/>
  <c r="BL54" i="75"/>
  <c r="BK54" i="75"/>
  <c r="BK58" i="75" s="1"/>
  <c r="BJ54" i="75"/>
  <c r="BI54" i="75"/>
  <c r="BH54" i="75"/>
  <c r="BG54" i="75"/>
  <c r="BF54" i="75"/>
  <c r="BF58" i="75" s="1"/>
  <c r="BE54" i="75"/>
  <c r="BD54" i="75"/>
  <c r="BC54" i="75"/>
  <c r="BC58" i="75" s="1"/>
  <c r="BB54" i="75"/>
  <c r="BA54" i="75"/>
  <c r="AZ54" i="75"/>
  <c r="AY54" i="75"/>
  <c r="AX54" i="75"/>
  <c r="AX58" i="75" s="1"/>
  <c r="AW54" i="75"/>
  <c r="AV54" i="75"/>
  <c r="AU54" i="75"/>
  <c r="AU58" i="75" s="1"/>
  <c r="AT54" i="75"/>
  <c r="AS54" i="75"/>
  <c r="AR54" i="75"/>
  <c r="AQ54" i="75"/>
  <c r="AP54" i="75"/>
  <c r="AP58" i="75" s="1"/>
  <c r="AO54" i="75"/>
  <c r="AN54" i="75"/>
  <c r="AM54" i="75"/>
  <c r="AM58" i="75" s="1"/>
  <c r="AL54" i="75"/>
  <c r="AK54" i="75"/>
  <c r="AJ54" i="75"/>
  <c r="AI54" i="75"/>
  <c r="AH54" i="75"/>
  <c r="AH58" i="75" s="1"/>
  <c r="AG54" i="75"/>
  <c r="AF54" i="75"/>
  <c r="AE54" i="75"/>
  <c r="AE58" i="75" s="1"/>
  <c r="AD54" i="75"/>
  <c r="AC54" i="75"/>
  <c r="AB54" i="75"/>
  <c r="AA54" i="75"/>
  <c r="Z54" i="75"/>
  <c r="Z58" i="75" s="1"/>
  <c r="Y54" i="75"/>
  <c r="X54" i="75"/>
  <c r="W54" i="75"/>
  <c r="W58" i="75" s="1"/>
  <c r="V54" i="75"/>
  <c r="U54" i="75"/>
  <c r="T54" i="75"/>
  <c r="S54" i="75"/>
  <c r="R54" i="75"/>
  <c r="R58" i="75" s="1"/>
  <c r="Q54" i="75"/>
  <c r="P54" i="75"/>
  <c r="O54" i="75"/>
  <c r="O58" i="75" s="1"/>
  <c r="N54" i="75"/>
  <c r="M54" i="75"/>
  <c r="L54" i="75"/>
  <c r="K54" i="75"/>
  <c r="J54" i="75"/>
  <c r="J58" i="75" s="1"/>
  <c r="I54" i="75"/>
  <c r="H54" i="75"/>
  <c r="G54" i="75"/>
  <c r="G58" i="75" s="1"/>
  <c r="F54" i="75"/>
  <c r="E54" i="75"/>
  <c r="D54" i="75"/>
  <c r="C54" i="75"/>
  <c r="CD53" i="75"/>
  <c r="CC53" i="75"/>
  <c r="CD52" i="75"/>
  <c r="CC52" i="75"/>
  <c r="CD51" i="75"/>
  <c r="CC51" i="75"/>
  <c r="CD50" i="75"/>
  <c r="CC50" i="75"/>
  <c r="CD49" i="75"/>
  <c r="CC49" i="75"/>
  <c r="CD48" i="75"/>
  <c r="CC48" i="75"/>
  <c r="CD47" i="75"/>
  <c r="CC47" i="75"/>
  <c r="CD46" i="75"/>
  <c r="CC46" i="75"/>
  <c r="CD45" i="75"/>
  <c r="CC45" i="75"/>
  <c r="CD44" i="75"/>
  <c r="CC44" i="75"/>
  <c r="CD43" i="75"/>
  <c r="CC43" i="75"/>
  <c r="CD42" i="75"/>
  <c r="CC42" i="75"/>
  <c r="CD41" i="75"/>
  <c r="CC41" i="75"/>
  <c r="CD40" i="75"/>
  <c r="CC40" i="75"/>
  <c r="CD39" i="75"/>
  <c r="CC39" i="75"/>
  <c r="CD38" i="75"/>
  <c r="CC38" i="75"/>
  <c r="CD37" i="75"/>
  <c r="CC37" i="75"/>
  <c r="CD36" i="75"/>
  <c r="CC36" i="75"/>
  <c r="CD35" i="75"/>
  <c r="CC35" i="75"/>
  <c r="CD34" i="75"/>
  <c r="CC34" i="75"/>
  <c r="CD33" i="75"/>
  <c r="CC33" i="75"/>
  <c r="CB32" i="75"/>
  <c r="CA32" i="75"/>
  <c r="BZ32" i="75"/>
  <c r="BY32" i="75"/>
  <c r="BX32" i="75"/>
  <c r="BX58" i="75" s="1"/>
  <c r="BW32" i="75"/>
  <c r="BV32" i="75"/>
  <c r="BU32" i="75"/>
  <c r="BU58" i="75" s="1"/>
  <c r="BT32" i="75"/>
  <c r="BS32" i="75"/>
  <c r="BR32" i="75"/>
  <c r="BQ32" i="75"/>
  <c r="BP32" i="75"/>
  <c r="BP58" i="75" s="1"/>
  <c r="BO32" i="75"/>
  <c r="BN32" i="75"/>
  <c r="BM32" i="75"/>
  <c r="BM58" i="75" s="1"/>
  <c r="BL32" i="75"/>
  <c r="BK32" i="75"/>
  <c r="BJ32" i="75"/>
  <c r="BI32" i="75"/>
  <c r="BH32" i="75"/>
  <c r="BH58" i="75" s="1"/>
  <c r="BG32" i="75"/>
  <c r="BF32" i="75"/>
  <c r="BE32" i="75"/>
  <c r="BE58" i="75" s="1"/>
  <c r="BD32" i="75"/>
  <c r="BC32" i="75"/>
  <c r="BB32" i="75"/>
  <c r="BA32" i="75"/>
  <c r="AZ32" i="75"/>
  <c r="AZ58" i="75" s="1"/>
  <c r="AY32" i="75"/>
  <c r="AX32" i="75"/>
  <c r="AW32" i="75"/>
  <c r="AW58" i="75" s="1"/>
  <c r="AV32" i="75"/>
  <c r="AU32" i="75"/>
  <c r="AT32" i="75"/>
  <c r="AS32" i="75"/>
  <c r="AR32" i="75"/>
  <c r="AR58" i="75" s="1"/>
  <c r="AQ32" i="75"/>
  <c r="AP32" i="75"/>
  <c r="AO32" i="75"/>
  <c r="AO58" i="75" s="1"/>
  <c r="AN32" i="75"/>
  <c r="AM32" i="75"/>
  <c r="AL32" i="75"/>
  <c r="AK32" i="75"/>
  <c r="AJ32" i="75"/>
  <c r="AJ58" i="75" s="1"/>
  <c r="AI32" i="75"/>
  <c r="AH32" i="75"/>
  <c r="AG32" i="75"/>
  <c r="AG58" i="75" s="1"/>
  <c r="AF32" i="75"/>
  <c r="AE32" i="75"/>
  <c r="AD32" i="75"/>
  <c r="AC32" i="75"/>
  <c r="AB32" i="75"/>
  <c r="AB58" i="75" s="1"/>
  <c r="AA32" i="75"/>
  <c r="Z32" i="75"/>
  <c r="Y32" i="75"/>
  <c r="Y58" i="75" s="1"/>
  <c r="X32" i="75"/>
  <c r="W32" i="75"/>
  <c r="V32" i="75"/>
  <c r="U32" i="75"/>
  <c r="T32" i="75"/>
  <c r="T58" i="75" s="1"/>
  <c r="S32" i="75"/>
  <c r="R32" i="75"/>
  <c r="Q32" i="75"/>
  <c r="Q58" i="75" s="1"/>
  <c r="P32" i="75"/>
  <c r="O32" i="75"/>
  <c r="N32" i="75"/>
  <c r="M32" i="75"/>
  <c r="L32" i="75"/>
  <c r="L58" i="75" s="1"/>
  <c r="K32" i="75"/>
  <c r="J32" i="75"/>
  <c r="I32" i="75"/>
  <c r="I58" i="75" s="1"/>
  <c r="H32" i="75"/>
  <c r="G32" i="75"/>
  <c r="F32" i="75"/>
  <c r="E32" i="75"/>
  <c r="D32" i="75"/>
  <c r="CD32" i="75" s="1"/>
  <c r="C32" i="75"/>
  <c r="CD31" i="75"/>
  <c r="CC31" i="75"/>
  <c r="CD30" i="75"/>
  <c r="CC30" i="75"/>
  <c r="CD29" i="75"/>
  <c r="CC29" i="75"/>
  <c r="CD28" i="75"/>
  <c r="CC28" i="75"/>
  <c r="CD27" i="75"/>
  <c r="CC27" i="75"/>
  <c r="CD26" i="75"/>
  <c r="CC26" i="75"/>
  <c r="CD25" i="75"/>
  <c r="CC25" i="75"/>
  <c r="CD24" i="75"/>
  <c r="CC24" i="75"/>
  <c r="CD23" i="75"/>
  <c r="CC23" i="75"/>
  <c r="CD22" i="75"/>
  <c r="CC22" i="75"/>
  <c r="CD21" i="75"/>
  <c r="CC21" i="75"/>
  <c r="CD20" i="75"/>
  <c r="CC20" i="75"/>
  <c r="CD19" i="75"/>
  <c r="CC19" i="75"/>
  <c r="CD18" i="75"/>
  <c r="CC18" i="75"/>
  <c r="CD17" i="75"/>
  <c r="CC17" i="75"/>
  <c r="CD16" i="75"/>
  <c r="CC16" i="75"/>
  <c r="CD15" i="75"/>
  <c r="CC15" i="75"/>
  <c r="CD14" i="75"/>
  <c r="CC14" i="75"/>
  <c r="CD13" i="75"/>
  <c r="CC13" i="75"/>
  <c r="CD12" i="75"/>
  <c r="CC12" i="75"/>
  <c r="CD11" i="75"/>
  <c r="CC11" i="75"/>
  <c r="CB10" i="75"/>
  <c r="CA10" i="75"/>
  <c r="BZ10" i="75"/>
  <c r="BZ58" i="75" s="1"/>
  <c r="BY10" i="75"/>
  <c r="BX10" i="75"/>
  <c r="BW10" i="75"/>
  <c r="BV10" i="75"/>
  <c r="BU10" i="75"/>
  <c r="BT10" i="75"/>
  <c r="BS10" i="75"/>
  <c r="BR10" i="75"/>
  <c r="BR58" i="75" s="1"/>
  <c r="BQ10" i="75"/>
  <c r="BP10" i="75"/>
  <c r="BO10" i="75"/>
  <c r="BN10" i="75"/>
  <c r="BM10" i="75"/>
  <c r="BL10" i="75"/>
  <c r="BK10" i="75"/>
  <c r="BJ10" i="75"/>
  <c r="BJ58" i="75" s="1"/>
  <c r="BI10" i="75"/>
  <c r="BH10" i="75"/>
  <c r="BG10" i="75"/>
  <c r="BF10" i="75"/>
  <c r="BE10" i="75"/>
  <c r="BD10" i="75"/>
  <c r="BC10" i="75"/>
  <c r="BB10" i="75"/>
  <c r="BB58" i="75" s="1"/>
  <c r="BA10" i="75"/>
  <c r="AZ10" i="75"/>
  <c r="AY10" i="75"/>
  <c r="AX10" i="75"/>
  <c r="AW10" i="75"/>
  <c r="AV10" i="75"/>
  <c r="AU10" i="75"/>
  <c r="AT10" i="75"/>
  <c r="AT58" i="75" s="1"/>
  <c r="AS10" i="75"/>
  <c r="AR10" i="75"/>
  <c r="AQ10" i="75"/>
  <c r="AP10" i="75"/>
  <c r="AO10" i="75"/>
  <c r="AN10" i="75"/>
  <c r="AM10" i="75"/>
  <c r="AL10" i="75"/>
  <c r="AL58" i="75" s="1"/>
  <c r="AK10" i="75"/>
  <c r="AJ10" i="75"/>
  <c r="AI10" i="75"/>
  <c r="AH10" i="75"/>
  <c r="AG10" i="75"/>
  <c r="AF10" i="75"/>
  <c r="AE10" i="75"/>
  <c r="AD10" i="75"/>
  <c r="AD58" i="75" s="1"/>
  <c r="AC10" i="75"/>
  <c r="AB10" i="75"/>
  <c r="AA10" i="75"/>
  <c r="Z10" i="75"/>
  <c r="Y10" i="75"/>
  <c r="X10" i="75"/>
  <c r="W10" i="75"/>
  <c r="V10" i="75"/>
  <c r="V58" i="75" s="1"/>
  <c r="U10" i="75"/>
  <c r="T10" i="75"/>
  <c r="S10" i="75"/>
  <c r="R10" i="75"/>
  <c r="Q10" i="75"/>
  <c r="P10" i="75"/>
  <c r="O10" i="75"/>
  <c r="N10" i="75"/>
  <c r="N58" i="75" s="1"/>
  <c r="M10" i="75"/>
  <c r="L10" i="75"/>
  <c r="K10" i="75"/>
  <c r="J10" i="75"/>
  <c r="I10" i="75"/>
  <c r="H10" i="75"/>
  <c r="G10" i="75"/>
  <c r="F10" i="75"/>
  <c r="CD10" i="75" s="1"/>
  <c r="E10" i="75"/>
  <c r="D10" i="75"/>
  <c r="C10" i="75"/>
  <c r="CC10" i="75" s="1"/>
  <c r="CA79" i="74"/>
  <c r="BW79" i="74"/>
  <c r="BS79" i="74"/>
  <c r="BO79" i="74"/>
  <c r="BK79" i="74"/>
  <c r="BG79" i="74"/>
  <c r="BC79" i="74"/>
  <c r="AY79" i="74"/>
  <c r="AU79" i="74"/>
  <c r="AQ79" i="74"/>
  <c r="AM79" i="74"/>
  <c r="AI79" i="74"/>
  <c r="AE79" i="74"/>
  <c r="AA79" i="74"/>
  <c r="W79" i="74"/>
  <c r="S79" i="74"/>
  <c r="O79" i="74"/>
  <c r="K79" i="74"/>
  <c r="G79" i="74"/>
  <c r="C79" i="74"/>
  <c r="CC78" i="74"/>
  <c r="CB78" i="74"/>
  <c r="CC77" i="74"/>
  <c r="CB77" i="74"/>
  <c r="CC76" i="74"/>
  <c r="CB76" i="74"/>
  <c r="CC75" i="74"/>
  <c r="CB75" i="74"/>
  <c r="CC74" i="74"/>
  <c r="CB74" i="74"/>
  <c r="CC73" i="74"/>
  <c r="CB73" i="74"/>
  <c r="CC72" i="74"/>
  <c r="CC68" i="74" s="1"/>
  <c r="CB72" i="74"/>
  <c r="CC71" i="74"/>
  <c r="CB71" i="74"/>
  <c r="CC70" i="74"/>
  <c r="CB70" i="74"/>
  <c r="CC69" i="74"/>
  <c r="CB69" i="74"/>
  <c r="CB68" i="74"/>
  <c r="CA68" i="74"/>
  <c r="BZ68" i="74"/>
  <c r="BZ56" i="74" s="1"/>
  <c r="BY68" i="74"/>
  <c r="BX68" i="74"/>
  <c r="BW68" i="74"/>
  <c r="BV68" i="74"/>
  <c r="BU68" i="74"/>
  <c r="BU56" i="74" s="1"/>
  <c r="BT68" i="74"/>
  <c r="BS68" i="74"/>
  <c r="BR68" i="74"/>
  <c r="BR56" i="74" s="1"/>
  <c r="BQ68" i="74"/>
  <c r="BP68" i="74"/>
  <c r="BO68" i="74"/>
  <c r="BN68" i="74"/>
  <c r="BM68" i="74"/>
  <c r="BM56" i="74" s="1"/>
  <c r="BL68" i="74"/>
  <c r="BK68" i="74"/>
  <c r="BJ68" i="74"/>
  <c r="BJ56" i="74" s="1"/>
  <c r="BI68" i="74"/>
  <c r="BH68" i="74"/>
  <c r="BG68" i="74"/>
  <c r="BF68" i="74"/>
  <c r="BE68" i="74"/>
  <c r="BE56" i="74" s="1"/>
  <c r="BD68" i="74"/>
  <c r="BC68" i="74"/>
  <c r="BB68" i="74"/>
  <c r="BB56" i="74" s="1"/>
  <c r="BA68" i="74"/>
  <c r="AZ68" i="74"/>
  <c r="AY68" i="74"/>
  <c r="AX68" i="74"/>
  <c r="AW68" i="74"/>
  <c r="AW56" i="74" s="1"/>
  <c r="AV68" i="74"/>
  <c r="AU68" i="74"/>
  <c r="AT68" i="74"/>
  <c r="AT56" i="74" s="1"/>
  <c r="AS68" i="74"/>
  <c r="AR68" i="74"/>
  <c r="AQ68" i="74"/>
  <c r="AP68" i="74"/>
  <c r="AO68" i="74"/>
  <c r="AO56" i="74" s="1"/>
  <c r="AN68" i="74"/>
  <c r="AM68" i="74"/>
  <c r="AL68" i="74"/>
  <c r="AL56" i="74" s="1"/>
  <c r="AK68" i="74"/>
  <c r="AJ68" i="74"/>
  <c r="AI68" i="74"/>
  <c r="AH68" i="74"/>
  <c r="AG68" i="74"/>
  <c r="AG56" i="74" s="1"/>
  <c r="AF68" i="74"/>
  <c r="AE68" i="74"/>
  <c r="AD68" i="74"/>
  <c r="AD56" i="74" s="1"/>
  <c r="AC68" i="74"/>
  <c r="AB68" i="74"/>
  <c r="AA68" i="74"/>
  <c r="Z68" i="74"/>
  <c r="Y68" i="74"/>
  <c r="Y56" i="74" s="1"/>
  <c r="X68" i="74"/>
  <c r="W68" i="74"/>
  <c r="V68" i="74"/>
  <c r="V56" i="74" s="1"/>
  <c r="U68" i="74"/>
  <c r="T68" i="74"/>
  <c r="S68" i="74"/>
  <c r="R68" i="74"/>
  <c r="Q68" i="74"/>
  <c r="Q56" i="74" s="1"/>
  <c r="P68" i="74"/>
  <c r="O68" i="74"/>
  <c r="N68" i="74"/>
  <c r="N56" i="74" s="1"/>
  <c r="M68" i="74"/>
  <c r="L68" i="74"/>
  <c r="K68" i="74"/>
  <c r="J68" i="74"/>
  <c r="I68" i="74"/>
  <c r="I56" i="74" s="1"/>
  <c r="H68" i="74"/>
  <c r="G68" i="74"/>
  <c r="F68" i="74"/>
  <c r="F56" i="74" s="1"/>
  <c r="E68" i="74"/>
  <c r="D68" i="74"/>
  <c r="C68" i="74"/>
  <c r="B68" i="74"/>
  <c r="CC67" i="74"/>
  <c r="CB67" i="74"/>
  <c r="CC66" i="74"/>
  <c r="CB66" i="74"/>
  <c r="CC65" i="74"/>
  <c r="CB65" i="74"/>
  <c r="CC64" i="74"/>
  <c r="CB64" i="74"/>
  <c r="CC63" i="74"/>
  <c r="CB63" i="74"/>
  <c r="CC62" i="74"/>
  <c r="CB62" i="74"/>
  <c r="CC61" i="74"/>
  <c r="CB61" i="74"/>
  <c r="CC60" i="74"/>
  <c r="CB60" i="74"/>
  <c r="CC59" i="74"/>
  <c r="CB59" i="74"/>
  <c r="CC58" i="74"/>
  <c r="CB58" i="74"/>
  <c r="CB57" i="74" s="1"/>
  <c r="CA57" i="74"/>
  <c r="BZ57" i="74"/>
  <c r="BY57" i="74"/>
  <c r="BY56" i="74" s="1"/>
  <c r="BX57" i="74"/>
  <c r="BW57" i="74"/>
  <c r="BV57" i="74"/>
  <c r="BU57" i="74"/>
  <c r="BT57" i="74"/>
  <c r="BS57" i="74"/>
  <c r="BR57" i="74"/>
  <c r="BQ57" i="74"/>
  <c r="BP57" i="74"/>
  <c r="BO57" i="74"/>
  <c r="BN57" i="74"/>
  <c r="BM57" i="74"/>
  <c r="BL57" i="74"/>
  <c r="BK57" i="74"/>
  <c r="BJ57" i="74"/>
  <c r="BI57" i="74"/>
  <c r="BI56" i="74" s="1"/>
  <c r="BI79" i="74" s="1"/>
  <c r="BH57" i="74"/>
  <c r="BG57" i="74"/>
  <c r="BF57" i="74"/>
  <c r="BE57" i="74"/>
  <c r="BD57" i="74"/>
  <c r="BC57" i="74"/>
  <c r="BB57" i="74"/>
  <c r="BA57" i="74"/>
  <c r="BA56" i="74" s="1"/>
  <c r="AZ57" i="74"/>
  <c r="AY57" i="74"/>
  <c r="AX57" i="74"/>
  <c r="AW57" i="74"/>
  <c r="AV57" i="74"/>
  <c r="AU57" i="74"/>
  <c r="AT57" i="74"/>
  <c r="AS57" i="74"/>
  <c r="AS56" i="74" s="1"/>
  <c r="AR57" i="74"/>
  <c r="AQ57" i="74"/>
  <c r="AP57" i="74"/>
  <c r="AO57" i="74"/>
  <c r="AN57" i="74"/>
  <c r="AM57" i="74"/>
  <c r="AL57" i="74"/>
  <c r="AK57" i="74"/>
  <c r="AJ57" i="74"/>
  <c r="AI57" i="74"/>
  <c r="AH57" i="74"/>
  <c r="AG57" i="74"/>
  <c r="AF57" i="74"/>
  <c r="AE57" i="74"/>
  <c r="AD57" i="74"/>
  <c r="AC57" i="74"/>
  <c r="AC56" i="74" s="1"/>
  <c r="AC79" i="74" s="1"/>
  <c r="AB57" i="74"/>
  <c r="AA57" i="74"/>
  <c r="Z57" i="74"/>
  <c r="Y57" i="74"/>
  <c r="X57" i="74"/>
  <c r="W57" i="74"/>
  <c r="V57" i="74"/>
  <c r="U57" i="74"/>
  <c r="U56" i="74" s="1"/>
  <c r="T57" i="74"/>
  <c r="S57" i="74"/>
  <c r="R57" i="74"/>
  <c r="Q57" i="74"/>
  <c r="P57" i="74"/>
  <c r="O57" i="74"/>
  <c r="N57" i="74"/>
  <c r="M57" i="74"/>
  <c r="M56" i="74" s="1"/>
  <c r="L57" i="74"/>
  <c r="K57" i="74"/>
  <c r="J57" i="74"/>
  <c r="I57" i="74"/>
  <c r="H57" i="74"/>
  <c r="G57" i="74"/>
  <c r="F57" i="74"/>
  <c r="E57" i="74"/>
  <c r="D57" i="74"/>
  <c r="C57" i="74"/>
  <c r="B57" i="74"/>
  <c r="CA56" i="74"/>
  <c r="BX56" i="74"/>
  <c r="BW56" i="74"/>
  <c r="BV56" i="74"/>
  <c r="BV79" i="74" s="1"/>
  <c r="BT56" i="74"/>
  <c r="BT79" i="74" s="1"/>
  <c r="BS56" i="74"/>
  <c r="BQ56" i="74"/>
  <c r="BP56" i="74"/>
  <c r="BP79" i="74" s="1"/>
  <c r="BO56" i="74"/>
  <c r="BN56" i="74"/>
  <c r="BN79" i="74" s="1"/>
  <c r="BL56" i="74"/>
  <c r="BL79" i="74" s="1"/>
  <c r="BK56" i="74"/>
  <c r="BH56" i="74"/>
  <c r="BH79" i="74" s="1"/>
  <c r="BG56" i="74"/>
  <c r="BF56" i="74"/>
  <c r="BF79" i="74" s="1"/>
  <c r="BD56" i="74"/>
  <c r="BD79" i="74" s="1"/>
  <c r="BC56" i="74"/>
  <c r="AZ56" i="74"/>
  <c r="AZ79" i="74" s="1"/>
  <c r="AY56" i="74"/>
  <c r="AX56" i="74"/>
  <c r="AX79" i="74" s="1"/>
  <c r="AV56" i="74"/>
  <c r="AV79" i="74" s="1"/>
  <c r="AU56" i="74"/>
  <c r="AR56" i="74"/>
  <c r="AQ56" i="74"/>
  <c r="AP56" i="74"/>
  <c r="AP79" i="74" s="1"/>
  <c r="AN56" i="74"/>
  <c r="AN79" i="74" s="1"/>
  <c r="AM56" i="74"/>
  <c r="AK56" i="74"/>
  <c r="AK79" i="74" s="1"/>
  <c r="AJ56" i="74"/>
  <c r="AJ79" i="74" s="1"/>
  <c r="AI56" i="74"/>
  <c r="AH56" i="74"/>
  <c r="AH79" i="74" s="1"/>
  <c r="AF56" i="74"/>
  <c r="AF79" i="74" s="1"/>
  <c r="AE56" i="74"/>
  <c r="AB56" i="74"/>
  <c r="AB79" i="74" s="1"/>
  <c r="AA56" i="74"/>
  <c r="Z56" i="74"/>
  <c r="Z79" i="74" s="1"/>
  <c r="X56" i="74"/>
  <c r="X79" i="74" s="1"/>
  <c r="W56" i="74"/>
  <c r="T56" i="74"/>
  <c r="T79" i="74" s="1"/>
  <c r="S56" i="74"/>
  <c r="R56" i="74"/>
  <c r="R79" i="74" s="1"/>
  <c r="P56" i="74"/>
  <c r="P79" i="74" s="1"/>
  <c r="O56" i="74"/>
  <c r="L56" i="74"/>
  <c r="K56" i="74"/>
  <c r="J56" i="74"/>
  <c r="J79" i="74" s="1"/>
  <c r="H56" i="74"/>
  <c r="H79" i="74" s="1"/>
  <c r="G56" i="74"/>
  <c r="E56" i="74"/>
  <c r="E79" i="74" s="1"/>
  <c r="D56" i="74"/>
  <c r="D79" i="74" s="1"/>
  <c r="C56" i="74"/>
  <c r="B56" i="74"/>
  <c r="B79" i="74" s="1"/>
  <c r="CC55" i="74"/>
  <c r="CB55" i="74"/>
  <c r="CC54" i="74"/>
  <c r="CB54" i="74"/>
  <c r="CC53" i="74"/>
  <c r="CB53" i="74"/>
  <c r="CC52" i="74"/>
  <c r="CB52" i="74"/>
  <c r="CC51" i="74"/>
  <c r="CB51" i="74"/>
  <c r="CC50" i="74"/>
  <c r="CB50" i="74"/>
  <c r="CC49" i="74"/>
  <c r="CC45" i="74" s="1"/>
  <c r="CB49" i="74"/>
  <c r="CC48" i="74"/>
  <c r="CB48" i="74"/>
  <c r="CC47" i="74"/>
  <c r="CB47" i="74"/>
  <c r="CC46" i="74"/>
  <c r="CB46" i="74"/>
  <c r="CB45" i="74"/>
  <c r="CA45" i="74"/>
  <c r="BZ45" i="74"/>
  <c r="BZ33" i="74" s="1"/>
  <c r="BY45" i="74"/>
  <c r="BX45" i="74"/>
  <c r="BW45" i="74"/>
  <c r="BV45" i="74"/>
  <c r="BU45" i="74"/>
  <c r="BU33" i="74" s="1"/>
  <c r="BT45" i="74"/>
  <c r="BS45" i="74"/>
  <c r="BR45" i="74"/>
  <c r="BR33" i="74" s="1"/>
  <c r="BQ45" i="74"/>
  <c r="BP45" i="74"/>
  <c r="BO45" i="74"/>
  <c r="BN45" i="74"/>
  <c r="BM45" i="74"/>
  <c r="BM33" i="74" s="1"/>
  <c r="BL45" i="74"/>
  <c r="BK45" i="74"/>
  <c r="BJ45" i="74"/>
  <c r="BJ33" i="74" s="1"/>
  <c r="BI45" i="74"/>
  <c r="BH45" i="74"/>
  <c r="BG45" i="74"/>
  <c r="BF45" i="74"/>
  <c r="BE45" i="74"/>
  <c r="BE33" i="74" s="1"/>
  <c r="BD45" i="74"/>
  <c r="BC45" i="74"/>
  <c r="BB45" i="74"/>
  <c r="BB33" i="74" s="1"/>
  <c r="BA45" i="74"/>
  <c r="AZ45" i="74"/>
  <c r="AY45" i="74"/>
  <c r="AX45" i="74"/>
  <c r="AW45" i="74"/>
  <c r="AW33" i="74" s="1"/>
  <c r="AV45" i="74"/>
  <c r="AU45" i="74"/>
  <c r="AT45" i="74"/>
  <c r="AT33" i="74" s="1"/>
  <c r="AS45" i="74"/>
  <c r="AR45" i="74"/>
  <c r="AQ45" i="74"/>
  <c r="AP45" i="74"/>
  <c r="AO45" i="74"/>
  <c r="AO33" i="74" s="1"/>
  <c r="AN45" i="74"/>
  <c r="AM45" i="74"/>
  <c r="AL45" i="74"/>
  <c r="AL33" i="74" s="1"/>
  <c r="AK45" i="74"/>
  <c r="AJ45" i="74"/>
  <c r="AI45" i="74"/>
  <c r="AH45" i="74"/>
  <c r="AG45" i="74"/>
  <c r="AG33" i="74" s="1"/>
  <c r="AF45" i="74"/>
  <c r="AE45" i="74"/>
  <c r="AD45" i="74"/>
  <c r="AD33" i="74" s="1"/>
  <c r="AC45" i="74"/>
  <c r="AB45" i="74"/>
  <c r="AA45" i="74"/>
  <c r="Z45" i="74"/>
  <c r="Y45" i="74"/>
  <c r="Y33" i="74" s="1"/>
  <c r="X45" i="74"/>
  <c r="W45" i="74"/>
  <c r="V45" i="74"/>
  <c r="V33" i="74" s="1"/>
  <c r="U45" i="74"/>
  <c r="T45" i="74"/>
  <c r="S45" i="74"/>
  <c r="R45" i="74"/>
  <c r="Q45" i="74"/>
  <c r="Q33" i="74" s="1"/>
  <c r="P45" i="74"/>
  <c r="O45" i="74"/>
  <c r="N45" i="74"/>
  <c r="N33" i="74" s="1"/>
  <c r="M45" i="74"/>
  <c r="L45" i="74"/>
  <c r="K45" i="74"/>
  <c r="J45" i="74"/>
  <c r="I45" i="74"/>
  <c r="I33" i="74" s="1"/>
  <c r="H45" i="74"/>
  <c r="G45" i="74"/>
  <c r="F45" i="74"/>
  <c r="F33" i="74" s="1"/>
  <c r="E45" i="74"/>
  <c r="D45" i="74"/>
  <c r="C45" i="74"/>
  <c r="B45" i="74"/>
  <c r="CC44" i="74"/>
  <c r="CB44" i="74"/>
  <c r="CC43" i="74"/>
  <c r="CB43" i="74"/>
  <c r="CC42" i="74"/>
  <c r="CB42" i="74"/>
  <c r="CC41" i="74"/>
  <c r="CB41" i="74"/>
  <c r="CC40" i="74"/>
  <c r="CB40" i="74"/>
  <c r="CC39" i="74"/>
  <c r="CB39" i="74"/>
  <c r="CC38" i="74"/>
  <c r="CB38" i="74"/>
  <c r="CC37" i="74"/>
  <c r="CB37" i="74"/>
  <c r="CC36" i="74"/>
  <c r="CC34" i="74" s="1"/>
  <c r="CB36" i="74"/>
  <c r="CC35" i="74"/>
  <c r="CB35" i="74"/>
  <c r="CB34" i="74" s="1"/>
  <c r="CA34" i="74"/>
  <c r="BZ34" i="74"/>
  <c r="BY34" i="74"/>
  <c r="BX34" i="74"/>
  <c r="BW34" i="74"/>
  <c r="BV34" i="74"/>
  <c r="BU34" i="74"/>
  <c r="BT34" i="74"/>
  <c r="BS34" i="74"/>
  <c r="BR34" i="74"/>
  <c r="BQ34" i="74"/>
  <c r="BP34" i="74"/>
  <c r="BO34" i="74"/>
  <c r="BN34" i="74"/>
  <c r="BM34" i="74"/>
  <c r="BL34" i="74"/>
  <c r="BK34" i="74"/>
  <c r="BJ34" i="74"/>
  <c r="BI34" i="74"/>
  <c r="BH34" i="74"/>
  <c r="BG34" i="74"/>
  <c r="BF34" i="74"/>
  <c r="BE34" i="74"/>
  <c r="BD34" i="74"/>
  <c r="BC34" i="74"/>
  <c r="BB34" i="74"/>
  <c r="BA34" i="74"/>
  <c r="AZ34" i="74"/>
  <c r="AY34" i="74"/>
  <c r="AX34" i="74"/>
  <c r="AW34" i="74"/>
  <c r="AV34" i="74"/>
  <c r="AU34" i="74"/>
  <c r="AT34" i="74"/>
  <c r="AS34" i="74"/>
  <c r="AR34" i="74"/>
  <c r="AQ34" i="74"/>
  <c r="AP34" i="74"/>
  <c r="AO34" i="74"/>
  <c r="AN34" i="74"/>
  <c r="AM34" i="74"/>
  <c r="AL34" i="74"/>
  <c r="AK34" i="74"/>
  <c r="AJ34" i="74"/>
  <c r="AI34" i="74"/>
  <c r="AH34" i="74"/>
  <c r="AG34" i="74"/>
  <c r="AF34" i="74"/>
  <c r="AE34" i="74"/>
  <c r="AD34" i="74"/>
  <c r="AC34" i="74"/>
  <c r="AB34" i="74"/>
  <c r="AA34" i="74"/>
  <c r="Z34" i="74"/>
  <c r="Y34" i="74"/>
  <c r="X34" i="74"/>
  <c r="W34" i="74"/>
  <c r="V34" i="74"/>
  <c r="U34" i="74"/>
  <c r="T34" i="74"/>
  <c r="S34" i="74"/>
  <c r="R34" i="74"/>
  <c r="Q34" i="74"/>
  <c r="P34" i="74"/>
  <c r="O34" i="74"/>
  <c r="N34" i="74"/>
  <c r="M34" i="74"/>
  <c r="M33" i="74" s="1"/>
  <c r="L34" i="74"/>
  <c r="K34" i="74"/>
  <c r="J34" i="74"/>
  <c r="I34" i="74"/>
  <c r="H34" i="74"/>
  <c r="G34" i="74"/>
  <c r="F34" i="74"/>
  <c r="E34" i="74"/>
  <c r="D34" i="74"/>
  <c r="C34" i="74"/>
  <c r="B34" i="74"/>
  <c r="CA33" i="74"/>
  <c r="BY33" i="74"/>
  <c r="BX33" i="74"/>
  <c r="BW33" i="74"/>
  <c r="BV33" i="74"/>
  <c r="BT33" i="74"/>
  <c r="BS33" i="74"/>
  <c r="BQ33" i="74"/>
  <c r="BP33" i="74"/>
  <c r="BO33" i="74"/>
  <c r="BN33" i="74"/>
  <c r="BL33" i="74"/>
  <c r="BK33" i="74"/>
  <c r="BI33" i="74"/>
  <c r="BH33" i="74"/>
  <c r="BG33" i="74"/>
  <c r="BF33" i="74"/>
  <c r="BD33" i="74"/>
  <c r="BC33" i="74"/>
  <c r="BA33" i="74"/>
  <c r="AZ33" i="74"/>
  <c r="AY33" i="74"/>
  <c r="AX33" i="74"/>
  <c r="AV33" i="74"/>
  <c r="AU33" i="74"/>
  <c r="AS33" i="74"/>
  <c r="AR33" i="74"/>
  <c r="AQ33" i="74"/>
  <c r="AP33" i="74"/>
  <c r="AN33" i="74"/>
  <c r="AM33" i="74"/>
  <c r="AK33" i="74"/>
  <c r="AJ33" i="74"/>
  <c r="AI33" i="74"/>
  <c r="AH33" i="74"/>
  <c r="AF33" i="74"/>
  <c r="AE33" i="74"/>
  <c r="AC33" i="74"/>
  <c r="AB33" i="74"/>
  <c r="AA33" i="74"/>
  <c r="Z33" i="74"/>
  <c r="X33" i="74"/>
  <c r="W33" i="74"/>
  <c r="U33" i="74"/>
  <c r="T33" i="74"/>
  <c r="S33" i="74"/>
  <c r="R33" i="74"/>
  <c r="P33" i="74"/>
  <c r="O33" i="74"/>
  <c r="L33" i="74"/>
  <c r="K33" i="74"/>
  <c r="J33" i="74"/>
  <c r="H33" i="74"/>
  <c r="G33" i="74"/>
  <c r="E33" i="74"/>
  <c r="D33" i="74"/>
  <c r="C33" i="74"/>
  <c r="B33" i="74"/>
  <c r="CC32" i="74"/>
  <c r="CB32" i="74"/>
  <c r="CC31" i="74"/>
  <c r="CB31" i="74"/>
  <c r="CC30" i="74"/>
  <c r="CB30" i="74"/>
  <c r="CC29" i="74"/>
  <c r="CB29" i="74"/>
  <c r="CC28" i="74"/>
  <c r="CB28" i="74"/>
  <c r="CC27" i="74"/>
  <c r="CB27" i="74"/>
  <c r="CC26" i="74"/>
  <c r="CB26" i="74"/>
  <c r="CC25" i="74"/>
  <c r="CB25" i="74"/>
  <c r="CC24" i="74"/>
  <c r="CB24" i="74"/>
  <c r="CC23" i="74"/>
  <c r="CB23" i="74"/>
  <c r="CC22" i="74"/>
  <c r="CB22" i="74"/>
  <c r="CA22" i="74"/>
  <c r="BZ22" i="74"/>
  <c r="BZ10" i="74" s="1"/>
  <c r="BY22" i="74"/>
  <c r="BX22" i="74"/>
  <c r="BW22" i="74"/>
  <c r="BV22" i="74"/>
  <c r="BU22" i="74"/>
  <c r="BU10" i="74" s="1"/>
  <c r="BT22" i="74"/>
  <c r="BS22" i="74"/>
  <c r="BR22" i="74"/>
  <c r="BR10" i="74" s="1"/>
  <c r="BQ22" i="74"/>
  <c r="BP22" i="74"/>
  <c r="BO22" i="74"/>
  <c r="BN22" i="74"/>
  <c r="BM22" i="74"/>
  <c r="BM10" i="74" s="1"/>
  <c r="BL22" i="74"/>
  <c r="BK22" i="74"/>
  <c r="BJ22" i="74"/>
  <c r="BJ10" i="74" s="1"/>
  <c r="BI22" i="74"/>
  <c r="BH22" i="74"/>
  <c r="BG22" i="74"/>
  <c r="BF22" i="74"/>
  <c r="BE22" i="74"/>
  <c r="BE10" i="74" s="1"/>
  <c r="BD22" i="74"/>
  <c r="BC22" i="74"/>
  <c r="BB22" i="74"/>
  <c r="BB10" i="74" s="1"/>
  <c r="BA22" i="74"/>
  <c r="AZ22" i="74"/>
  <c r="AY22" i="74"/>
  <c r="AX22" i="74"/>
  <c r="AW22" i="74"/>
  <c r="AW10" i="74" s="1"/>
  <c r="AV22" i="74"/>
  <c r="AU22" i="74"/>
  <c r="AT22" i="74"/>
  <c r="AT10" i="74" s="1"/>
  <c r="AS22" i="74"/>
  <c r="AR22" i="74"/>
  <c r="AQ22" i="74"/>
  <c r="AP22" i="74"/>
  <c r="AO22" i="74"/>
  <c r="AO10" i="74" s="1"/>
  <c r="AN22" i="74"/>
  <c r="AM22" i="74"/>
  <c r="AL22" i="74"/>
  <c r="AL10" i="74" s="1"/>
  <c r="AK22" i="74"/>
  <c r="AJ22" i="74"/>
  <c r="AI22" i="74"/>
  <c r="AH22" i="74"/>
  <c r="AG22" i="74"/>
  <c r="AG10" i="74" s="1"/>
  <c r="AF22" i="74"/>
  <c r="AE22" i="74"/>
  <c r="AD22" i="74"/>
  <c r="AD10" i="74" s="1"/>
  <c r="AC22" i="74"/>
  <c r="AB22" i="74"/>
  <c r="AA22" i="74"/>
  <c r="Z22" i="74"/>
  <c r="Y22" i="74"/>
  <c r="Y10" i="74" s="1"/>
  <c r="X22" i="74"/>
  <c r="W22" i="74"/>
  <c r="V22" i="74"/>
  <c r="V10" i="74" s="1"/>
  <c r="U22" i="74"/>
  <c r="T22" i="74"/>
  <c r="S22" i="74"/>
  <c r="R22" i="74"/>
  <c r="Q22" i="74"/>
  <c r="Q10" i="74" s="1"/>
  <c r="P22" i="74"/>
  <c r="O22" i="74"/>
  <c r="N22" i="74"/>
  <c r="N10" i="74" s="1"/>
  <c r="M22" i="74"/>
  <c r="L22" i="74"/>
  <c r="K22" i="74"/>
  <c r="J22" i="74"/>
  <c r="I22" i="74"/>
  <c r="I10" i="74" s="1"/>
  <c r="H22" i="74"/>
  <c r="G22" i="74"/>
  <c r="F22" i="74"/>
  <c r="F10" i="74" s="1"/>
  <c r="E22" i="74"/>
  <c r="D22" i="74"/>
  <c r="C22" i="74"/>
  <c r="B22" i="74"/>
  <c r="CC21" i="74"/>
  <c r="CB21" i="74"/>
  <c r="CC20" i="74"/>
  <c r="CB20" i="74"/>
  <c r="CC19" i="74"/>
  <c r="CB19" i="74"/>
  <c r="CC18" i="74"/>
  <c r="CB18" i="74"/>
  <c r="CC17" i="74"/>
  <c r="CB17" i="74"/>
  <c r="CC16" i="74"/>
  <c r="CB16" i="74"/>
  <c r="CC15" i="74"/>
  <c r="CB15" i="74"/>
  <c r="CC14" i="74"/>
  <c r="CB14" i="74"/>
  <c r="CC13" i="74"/>
  <c r="CC11" i="74" s="1"/>
  <c r="CB13" i="74"/>
  <c r="CC12" i="74"/>
  <c r="CB12" i="74"/>
  <c r="CB11" i="74" s="1"/>
  <c r="CA11" i="74"/>
  <c r="BZ11" i="74"/>
  <c r="BY11" i="74"/>
  <c r="BY10" i="74" s="1"/>
  <c r="BX11" i="74"/>
  <c r="BW11" i="74"/>
  <c r="BV11" i="74"/>
  <c r="BU11" i="74"/>
  <c r="BT11" i="74"/>
  <c r="BS11" i="74"/>
  <c r="BR11" i="74"/>
  <c r="BQ11" i="74"/>
  <c r="BQ10" i="74" s="1"/>
  <c r="BP11" i="74"/>
  <c r="BO11" i="74"/>
  <c r="BN11" i="74"/>
  <c r="BM11" i="74"/>
  <c r="BL11" i="74"/>
  <c r="BK11" i="74"/>
  <c r="BJ11" i="74"/>
  <c r="BI11" i="74"/>
  <c r="BH11" i="74"/>
  <c r="BG11" i="74"/>
  <c r="BF11" i="74"/>
  <c r="BE11" i="74"/>
  <c r="BD11" i="74"/>
  <c r="BC11" i="74"/>
  <c r="BB11" i="74"/>
  <c r="BA11" i="74"/>
  <c r="BA10" i="74" s="1"/>
  <c r="AZ11" i="74"/>
  <c r="AY11" i="74"/>
  <c r="AX11" i="74"/>
  <c r="AW11" i="74"/>
  <c r="AV11" i="74"/>
  <c r="AU11" i="74"/>
  <c r="AT11" i="74"/>
  <c r="AS11" i="74"/>
  <c r="AS10" i="74" s="1"/>
  <c r="AR11" i="74"/>
  <c r="AQ11" i="74"/>
  <c r="AP11" i="74"/>
  <c r="AO11" i="74"/>
  <c r="AN11" i="74"/>
  <c r="AM11" i="74"/>
  <c r="AL11" i="74"/>
  <c r="AK11" i="74"/>
  <c r="AK10" i="74" s="1"/>
  <c r="AJ11" i="74"/>
  <c r="AI11" i="74"/>
  <c r="AH11" i="74"/>
  <c r="AG11" i="74"/>
  <c r="AF11" i="74"/>
  <c r="AE11" i="74"/>
  <c r="AD11" i="74"/>
  <c r="AC11" i="74"/>
  <c r="AB11" i="74"/>
  <c r="AA11" i="74"/>
  <c r="Z11" i="74"/>
  <c r="Y11" i="74"/>
  <c r="X11" i="74"/>
  <c r="W11" i="74"/>
  <c r="V11" i="74"/>
  <c r="U11" i="74"/>
  <c r="U10" i="74" s="1"/>
  <c r="T11" i="74"/>
  <c r="S11" i="74"/>
  <c r="R11" i="74"/>
  <c r="Q11" i="74"/>
  <c r="P11" i="74"/>
  <c r="O11" i="74"/>
  <c r="N11" i="74"/>
  <c r="M11" i="74"/>
  <c r="M10" i="74" s="1"/>
  <c r="L11" i="74"/>
  <c r="K11" i="74"/>
  <c r="J11" i="74"/>
  <c r="I11" i="74"/>
  <c r="H11" i="74"/>
  <c r="G11" i="74"/>
  <c r="F11" i="74"/>
  <c r="E11" i="74"/>
  <c r="E10" i="74" s="1"/>
  <c r="CC10" i="74" s="1"/>
  <c r="D11" i="74"/>
  <c r="C11" i="74"/>
  <c r="B11" i="74"/>
  <c r="CA10" i="74"/>
  <c r="BX10" i="74"/>
  <c r="BX79" i="74" s="1"/>
  <c r="BW10" i="74"/>
  <c r="BV10" i="74"/>
  <c r="BT10" i="74"/>
  <c r="BS10" i="74"/>
  <c r="BP10" i="74"/>
  <c r="BO10" i="74"/>
  <c r="BN10" i="74"/>
  <c r="BL10" i="74"/>
  <c r="BK10" i="74"/>
  <c r="BI10" i="74"/>
  <c r="BH10" i="74"/>
  <c r="BG10" i="74"/>
  <c r="BF10" i="74"/>
  <c r="BD10" i="74"/>
  <c r="BC10" i="74"/>
  <c r="AZ10" i="74"/>
  <c r="AY10" i="74"/>
  <c r="AX10" i="74"/>
  <c r="AV10" i="74"/>
  <c r="AU10" i="74"/>
  <c r="AR10" i="74"/>
  <c r="AR79" i="74" s="1"/>
  <c r="AQ10" i="74"/>
  <c r="AP10" i="74"/>
  <c r="AN10" i="74"/>
  <c r="AM10" i="74"/>
  <c r="AJ10" i="74"/>
  <c r="AI10" i="74"/>
  <c r="AH10" i="74"/>
  <c r="AF10" i="74"/>
  <c r="AE10" i="74"/>
  <c r="AC10" i="74"/>
  <c r="AB10" i="74"/>
  <c r="AA10" i="74"/>
  <c r="Z10" i="74"/>
  <c r="X10" i="74"/>
  <c r="W10" i="74"/>
  <c r="T10" i="74"/>
  <c r="S10" i="74"/>
  <c r="R10" i="74"/>
  <c r="P10" i="74"/>
  <c r="O10" i="74"/>
  <c r="L10" i="74"/>
  <c r="L79" i="74" s="1"/>
  <c r="K10" i="74"/>
  <c r="J10" i="74"/>
  <c r="H10" i="74"/>
  <c r="G10" i="74"/>
  <c r="D10" i="74"/>
  <c r="C10" i="74"/>
  <c r="B10" i="74"/>
  <c r="CB189" i="73"/>
  <c r="BX189" i="73"/>
  <c r="BT189" i="73"/>
  <c r="BR189" i="73"/>
  <c r="BQ189" i="73"/>
  <c r="BP189" i="73"/>
  <c r="BL189" i="73"/>
  <c r="BH189" i="73"/>
  <c r="BD189" i="73"/>
  <c r="BB189" i="73"/>
  <c r="BA189" i="73"/>
  <c r="AZ189" i="73"/>
  <c r="AV189" i="73"/>
  <c r="AR189" i="73"/>
  <c r="AN189" i="73"/>
  <c r="AL189" i="73"/>
  <c r="AK189" i="73"/>
  <c r="AJ189" i="73"/>
  <c r="AF189" i="73"/>
  <c r="AB189" i="73"/>
  <c r="X189" i="73"/>
  <c r="V189" i="73"/>
  <c r="U189" i="73"/>
  <c r="T189" i="73"/>
  <c r="P189" i="73"/>
  <c r="L189" i="73"/>
  <c r="H189" i="73"/>
  <c r="F189" i="73"/>
  <c r="E189" i="73"/>
  <c r="D189" i="73"/>
  <c r="CD188" i="73"/>
  <c r="CC188" i="73"/>
  <c r="CD187" i="73"/>
  <c r="CC187" i="73"/>
  <c r="CD186" i="73"/>
  <c r="CC186" i="73"/>
  <c r="CD185" i="73"/>
  <c r="CC185" i="73"/>
  <c r="CD184" i="73"/>
  <c r="CC184" i="73"/>
  <c r="CD183" i="73"/>
  <c r="CC183" i="73"/>
  <c r="CD182" i="73"/>
  <c r="CC182" i="73"/>
  <c r="CD181" i="73"/>
  <c r="CC181" i="73"/>
  <c r="CD180" i="73"/>
  <c r="CC180" i="73"/>
  <c r="CD179" i="73"/>
  <c r="CC179" i="73"/>
  <c r="CD178" i="73"/>
  <c r="CC178" i="73"/>
  <c r="CB178" i="73"/>
  <c r="CA178" i="73"/>
  <c r="CA189" i="73" s="1"/>
  <c r="BZ178" i="73"/>
  <c r="BY178" i="73"/>
  <c r="BX178" i="73"/>
  <c r="BW178" i="73"/>
  <c r="BV178" i="73"/>
  <c r="BU178" i="73"/>
  <c r="BT178" i="73"/>
  <c r="BS178" i="73"/>
  <c r="BS189" i="73" s="1"/>
  <c r="BR178" i="73"/>
  <c r="BQ178" i="73"/>
  <c r="BP178" i="73"/>
  <c r="BO178" i="73"/>
  <c r="BN178" i="73"/>
  <c r="BM178" i="73"/>
  <c r="BL178" i="73"/>
  <c r="BK178" i="73"/>
  <c r="BK189" i="73" s="1"/>
  <c r="BJ178" i="73"/>
  <c r="BI178" i="73"/>
  <c r="BH178" i="73"/>
  <c r="BG178" i="73"/>
  <c r="BF178" i="73"/>
  <c r="BE178" i="73"/>
  <c r="BD178" i="73"/>
  <c r="BC178" i="73"/>
  <c r="BC189" i="73" s="1"/>
  <c r="BB178" i="73"/>
  <c r="BA178" i="73"/>
  <c r="AZ178" i="73"/>
  <c r="AY178" i="73"/>
  <c r="AX178" i="73"/>
  <c r="AW178" i="73"/>
  <c r="AV178" i="73"/>
  <c r="AU178" i="73"/>
  <c r="AU189" i="73" s="1"/>
  <c r="AT178" i="73"/>
  <c r="AS178" i="73"/>
  <c r="AR178" i="73"/>
  <c r="AQ178" i="73"/>
  <c r="AP178" i="73"/>
  <c r="AO178" i="73"/>
  <c r="AN178" i="73"/>
  <c r="AM178" i="73"/>
  <c r="AM189" i="73" s="1"/>
  <c r="AL178" i="73"/>
  <c r="AK178" i="73"/>
  <c r="AJ178" i="73"/>
  <c r="AI178" i="73"/>
  <c r="AH178" i="73"/>
  <c r="AG178" i="73"/>
  <c r="AF178" i="73"/>
  <c r="AE178" i="73"/>
  <c r="AE189" i="73" s="1"/>
  <c r="AD178" i="73"/>
  <c r="AC178" i="73"/>
  <c r="AB178" i="73"/>
  <c r="AA178" i="73"/>
  <c r="Z178" i="73"/>
  <c r="Y178" i="73"/>
  <c r="X178" i="73"/>
  <c r="W178" i="73"/>
  <c r="W189" i="73" s="1"/>
  <c r="V178" i="73"/>
  <c r="U178" i="73"/>
  <c r="T178" i="73"/>
  <c r="S178" i="73"/>
  <c r="R178" i="73"/>
  <c r="Q178" i="73"/>
  <c r="P178" i="73"/>
  <c r="O178" i="73"/>
  <c r="O189" i="73" s="1"/>
  <c r="N178" i="73"/>
  <c r="M178" i="73"/>
  <c r="L178" i="73"/>
  <c r="K178" i="73"/>
  <c r="J178" i="73"/>
  <c r="I178" i="73"/>
  <c r="H178" i="73"/>
  <c r="G178" i="73"/>
  <c r="G189" i="73" s="1"/>
  <c r="F178" i="73"/>
  <c r="E178" i="73"/>
  <c r="D178" i="73"/>
  <c r="C178" i="73"/>
  <c r="CD177" i="73"/>
  <c r="CC177" i="73"/>
  <c r="CD176" i="73"/>
  <c r="CC176" i="73"/>
  <c r="CD175" i="73"/>
  <c r="CC175" i="73"/>
  <c r="CD174" i="73"/>
  <c r="CC174" i="73"/>
  <c r="CD173" i="73"/>
  <c r="CC173" i="73"/>
  <c r="CD172" i="73"/>
  <c r="CC172" i="73"/>
  <c r="CD171" i="73"/>
  <c r="CC171" i="73"/>
  <c r="CD170" i="73"/>
  <c r="CC170" i="73"/>
  <c r="CD169" i="73"/>
  <c r="CD167" i="73" s="1"/>
  <c r="CC169" i="73"/>
  <c r="CD168" i="73"/>
  <c r="CC168" i="73"/>
  <c r="CC167" i="73" s="1"/>
  <c r="CB167" i="73"/>
  <c r="CA167" i="73"/>
  <c r="BZ167" i="73"/>
  <c r="BZ189" i="73" s="1"/>
  <c r="BY167" i="73"/>
  <c r="BX167" i="73"/>
  <c r="BW167" i="73"/>
  <c r="BW189" i="73" s="1"/>
  <c r="BV167" i="73"/>
  <c r="BU167" i="73"/>
  <c r="BU189" i="73" s="1"/>
  <c r="BT167" i="73"/>
  <c r="BS167" i="73"/>
  <c r="BR167" i="73"/>
  <c r="BQ167" i="73"/>
  <c r="BP167" i="73"/>
  <c r="BO167" i="73"/>
  <c r="BO189" i="73" s="1"/>
  <c r="BN167" i="73"/>
  <c r="BM167" i="73"/>
  <c r="BM189" i="73" s="1"/>
  <c r="BL167" i="73"/>
  <c r="BK167" i="73"/>
  <c r="BJ167" i="73"/>
  <c r="BJ189" i="73" s="1"/>
  <c r="BI167" i="73"/>
  <c r="BH167" i="73"/>
  <c r="BG167" i="73"/>
  <c r="BG189" i="73" s="1"/>
  <c r="BF167" i="73"/>
  <c r="BE167" i="73"/>
  <c r="BE189" i="73" s="1"/>
  <c r="BD167" i="73"/>
  <c r="BC167" i="73"/>
  <c r="BB167" i="73"/>
  <c r="BA167" i="73"/>
  <c r="AZ167" i="73"/>
  <c r="AY167" i="73"/>
  <c r="AY189" i="73" s="1"/>
  <c r="AX167" i="73"/>
  <c r="AW167" i="73"/>
  <c r="AW189" i="73" s="1"/>
  <c r="AV167" i="73"/>
  <c r="AU167" i="73"/>
  <c r="AT167" i="73"/>
  <c r="AT189" i="73" s="1"/>
  <c r="AS167" i="73"/>
  <c r="AR167" i="73"/>
  <c r="AQ167" i="73"/>
  <c r="AQ189" i="73" s="1"/>
  <c r="AP167" i="73"/>
  <c r="AO167" i="73"/>
  <c r="AO189" i="73" s="1"/>
  <c r="AN167" i="73"/>
  <c r="AM167" i="73"/>
  <c r="AL167" i="73"/>
  <c r="AK167" i="73"/>
  <c r="AJ167" i="73"/>
  <c r="AI167" i="73"/>
  <c r="AI189" i="73" s="1"/>
  <c r="AH167" i="73"/>
  <c r="AG167" i="73"/>
  <c r="AG189" i="73" s="1"/>
  <c r="AF167" i="73"/>
  <c r="AE167" i="73"/>
  <c r="AD167" i="73"/>
  <c r="AD189" i="73" s="1"/>
  <c r="AC167" i="73"/>
  <c r="AB167" i="73"/>
  <c r="AA167" i="73"/>
  <c r="AA189" i="73" s="1"/>
  <c r="Z167" i="73"/>
  <c r="Y167" i="73"/>
  <c r="Y189" i="73" s="1"/>
  <c r="X167" i="73"/>
  <c r="W167" i="73"/>
  <c r="V167" i="73"/>
  <c r="U167" i="73"/>
  <c r="T167" i="73"/>
  <c r="S167" i="73"/>
  <c r="S189" i="73" s="1"/>
  <c r="R167" i="73"/>
  <c r="Q167" i="73"/>
  <c r="Q189" i="73" s="1"/>
  <c r="P167" i="73"/>
  <c r="O167" i="73"/>
  <c r="N167" i="73"/>
  <c r="N189" i="73" s="1"/>
  <c r="M167" i="73"/>
  <c r="L167" i="73"/>
  <c r="K167" i="73"/>
  <c r="K189" i="73" s="1"/>
  <c r="J167" i="73"/>
  <c r="I167" i="73"/>
  <c r="I189" i="73" s="1"/>
  <c r="H167" i="73"/>
  <c r="G167" i="73"/>
  <c r="F167" i="73"/>
  <c r="E167" i="73"/>
  <c r="D167" i="73"/>
  <c r="C167" i="73"/>
  <c r="C189" i="73" s="1"/>
  <c r="CD166" i="73"/>
  <c r="CC166" i="73"/>
  <c r="CD165" i="73"/>
  <c r="CC165" i="73"/>
  <c r="CD164" i="73"/>
  <c r="CC164" i="73"/>
  <c r="CD163" i="73"/>
  <c r="CC163" i="73"/>
  <c r="CD162" i="73"/>
  <c r="CC162" i="73"/>
  <c r="CD161" i="73"/>
  <c r="CC161" i="73"/>
  <c r="CD160" i="73"/>
  <c r="CC160" i="73"/>
  <c r="CD159" i="73"/>
  <c r="CC159" i="73"/>
  <c r="CD158" i="73"/>
  <c r="CC158" i="73"/>
  <c r="CD157" i="73"/>
  <c r="CC157" i="73"/>
  <c r="CD156" i="73"/>
  <c r="CC156" i="73"/>
  <c r="CB156" i="73"/>
  <c r="CA156" i="73"/>
  <c r="BZ156" i="73"/>
  <c r="BY156" i="73"/>
  <c r="BX156" i="73"/>
  <c r="BW156" i="73"/>
  <c r="BV156" i="73"/>
  <c r="BU156" i="73"/>
  <c r="BT156" i="73"/>
  <c r="BS156" i="73"/>
  <c r="BR156" i="73"/>
  <c r="BQ156" i="73"/>
  <c r="BP156" i="73"/>
  <c r="BO156" i="73"/>
  <c r="BN156" i="73"/>
  <c r="BM156" i="73"/>
  <c r="BL156" i="73"/>
  <c r="BK156" i="73"/>
  <c r="BJ156" i="73"/>
  <c r="BI156" i="73"/>
  <c r="BH156" i="73"/>
  <c r="BG156" i="73"/>
  <c r="BF156" i="73"/>
  <c r="BE156" i="73"/>
  <c r="BD156" i="73"/>
  <c r="BC156" i="73"/>
  <c r="BB156" i="73"/>
  <c r="BA156" i="73"/>
  <c r="AZ156" i="73"/>
  <c r="AY156" i="73"/>
  <c r="AX156" i="73"/>
  <c r="AW156" i="73"/>
  <c r="AV156" i="73"/>
  <c r="AU156" i="73"/>
  <c r="AT156" i="73"/>
  <c r="AS156" i="73"/>
  <c r="AR156" i="73"/>
  <c r="AQ156" i="73"/>
  <c r="AP156" i="73"/>
  <c r="AO156" i="73"/>
  <c r="AN156" i="73"/>
  <c r="AM156" i="73"/>
  <c r="AL156" i="73"/>
  <c r="AK156" i="73"/>
  <c r="AJ156" i="73"/>
  <c r="AI156" i="73"/>
  <c r="AH156" i="73"/>
  <c r="AG156" i="73"/>
  <c r="AF156" i="73"/>
  <c r="AE156" i="73"/>
  <c r="AD156" i="73"/>
  <c r="AC156" i="73"/>
  <c r="AB156" i="73"/>
  <c r="AA156" i="73"/>
  <c r="Z156" i="73"/>
  <c r="Y156" i="73"/>
  <c r="X156" i="73"/>
  <c r="W156" i="73"/>
  <c r="V156" i="73"/>
  <c r="U156" i="73"/>
  <c r="T156" i="73"/>
  <c r="S156" i="73"/>
  <c r="R156" i="73"/>
  <c r="Q156" i="73"/>
  <c r="P156" i="73"/>
  <c r="O156" i="73"/>
  <c r="N156" i="73"/>
  <c r="M156" i="73"/>
  <c r="L156" i="73"/>
  <c r="K156" i="73"/>
  <c r="J156" i="73"/>
  <c r="I156" i="73"/>
  <c r="H156" i="73"/>
  <c r="G156" i="73"/>
  <c r="F156" i="73"/>
  <c r="E156" i="73"/>
  <c r="D156" i="73"/>
  <c r="C156" i="73"/>
  <c r="CD155" i="73"/>
  <c r="CC155" i="73"/>
  <c r="CD154" i="73"/>
  <c r="CC154" i="73"/>
  <c r="CD153" i="73"/>
  <c r="CC153" i="73"/>
  <c r="CD152" i="73"/>
  <c r="CC152" i="73"/>
  <c r="CD151" i="73"/>
  <c r="CC151" i="73"/>
  <c r="CD150" i="73"/>
  <c r="CC150" i="73"/>
  <c r="CD149" i="73"/>
  <c r="CC149" i="73"/>
  <c r="CD148" i="73"/>
  <c r="CC148" i="73"/>
  <c r="CD147" i="73"/>
  <c r="CD145" i="73" s="1"/>
  <c r="CC147" i="73"/>
  <c r="CD146" i="73"/>
  <c r="CC146" i="73"/>
  <c r="CC145" i="73" s="1"/>
  <c r="CB145" i="73"/>
  <c r="CA145" i="73"/>
  <c r="BZ145" i="73"/>
  <c r="BY145" i="73"/>
  <c r="BY189" i="73" s="1"/>
  <c r="BY190" i="73" s="1"/>
  <c r="BX145" i="73"/>
  <c r="BW145" i="73"/>
  <c r="BV145" i="73"/>
  <c r="BU145" i="73"/>
  <c r="BT145" i="73"/>
  <c r="BS145" i="73"/>
  <c r="BR145" i="73"/>
  <c r="BQ145" i="73"/>
  <c r="BP145" i="73"/>
  <c r="BO145" i="73"/>
  <c r="BN145" i="73"/>
  <c r="BM145" i="73"/>
  <c r="BL145" i="73"/>
  <c r="BK145" i="73"/>
  <c r="BJ145" i="73"/>
  <c r="BI145" i="73"/>
  <c r="BI189" i="73" s="1"/>
  <c r="BH145" i="73"/>
  <c r="BG145" i="73"/>
  <c r="BF145" i="73"/>
  <c r="BE145" i="73"/>
  <c r="BD145" i="73"/>
  <c r="BC145" i="73"/>
  <c r="BB145" i="73"/>
  <c r="BA145" i="73"/>
  <c r="AZ145" i="73"/>
  <c r="AY145" i="73"/>
  <c r="AX145" i="73"/>
  <c r="AW145" i="73"/>
  <c r="AV145" i="73"/>
  <c r="AU145" i="73"/>
  <c r="AT145" i="73"/>
  <c r="AS145" i="73"/>
  <c r="AS189" i="73" s="1"/>
  <c r="AS190" i="73" s="1"/>
  <c r="AR145" i="73"/>
  <c r="AQ145" i="73"/>
  <c r="AP145" i="73"/>
  <c r="AO145" i="73"/>
  <c r="AN145" i="73"/>
  <c r="AM145" i="73"/>
  <c r="AL145" i="73"/>
  <c r="AK145" i="73"/>
  <c r="AJ145" i="73"/>
  <c r="AI145" i="73"/>
  <c r="AH145" i="73"/>
  <c r="AG145" i="73"/>
  <c r="AF145" i="73"/>
  <c r="AE145" i="73"/>
  <c r="AD145" i="73"/>
  <c r="AC145" i="73"/>
  <c r="AC189" i="73" s="1"/>
  <c r="AB145" i="73"/>
  <c r="AA145" i="73"/>
  <c r="Z145" i="73"/>
  <c r="Y145" i="73"/>
  <c r="X145" i="73"/>
  <c r="W145" i="73"/>
  <c r="V145" i="73"/>
  <c r="U145" i="73"/>
  <c r="T145" i="73"/>
  <c r="S145" i="73"/>
  <c r="R145" i="73"/>
  <c r="Q145" i="73"/>
  <c r="P145" i="73"/>
  <c r="O145" i="73"/>
  <c r="N145" i="73"/>
  <c r="M145" i="73"/>
  <c r="M189" i="73" s="1"/>
  <c r="M190" i="73" s="1"/>
  <c r="L145" i="73"/>
  <c r="K145" i="73"/>
  <c r="J145" i="73"/>
  <c r="I145" i="73"/>
  <c r="H145" i="73"/>
  <c r="G145" i="73"/>
  <c r="F145" i="73"/>
  <c r="E145" i="73"/>
  <c r="D145" i="73"/>
  <c r="C145" i="73"/>
  <c r="BY144" i="73"/>
  <c r="BR144" i="73"/>
  <c r="BR190" i="73" s="1"/>
  <c r="BQ144" i="73"/>
  <c r="AS144" i="73"/>
  <c r="AL144" i="73"/>
  <c r="AL190" i="73" s="1"/>
  <c r="AK144" i="73"/>
  <c r="M144" i="73"/>
  <c r="F144" i="73"/>
  <c r="F190" i="73" s="1"/>
  <c r="E144" i="73"/>
  <c r="CD143" i="73"/>
  <c r="CC143" i="73"/>
  <c r="CD142" i="73"/>
  <c r="CC142" i="73"/>
  <c r="CD141" i="73"/>
  <c r="CC141" i="73"/>
  <c r="CD140" i="73"/>
  <c r="CC140" i="73"/>
  <c r="CD139" i="73"/>
  <c r="CC139" i="73"/>
  <c r="CD138" i="73"/>
  <c r="CC138" i="73"/>
  <c r="CD137" i="73"/>
  <c r="CC137" i="73"/>
  <c r="CC133" i="73" s="1"/>
  <c r="CD136" i="73"/>
  <c r="CC136" i="73"/>
  <c r="CD135" i="73"/>
  <c r="CC135" i="73"/>
  <c r="CD134" i="73"/>
  <c r="CC134" i="73"/>
  <c r="CD133" i="73"/>
  <c r="CB133" i="73"/>
  <c r="CB144" i="73" s="1"/>
  <c r="CA133" i="73"/>
  <c r="CA144" i="73" s="1"/>
  <c r="BZ133" i="73"/>
  <c r="BY133" i="73"/>
  <c r="BX133" i="73"/>
  <c r="BX144" i="73" s="1"/>
  <c r="BW133" i="73"/>
  <c r="BV133" i="73"/>
  <c r="BU133" i="73"/>
  <c r="BU144" i="73" s="1"/>
  <c r="BT133" i="73"/>
  <c r="BT144" i="73" s="1"/>
  <c r="BS133" i="73"/>
  <c r="BS144" i="73" s="1"/>
  <c r="BR133" i="73"/>
  <c r="BQ133" i="73"/>
  <c r="BP133" i="73"/>
  <c r="BP144" i="73" s="1"/>
  <c r="BO133" i="73"/>
  <c r="BN133" i="73"/>
  <c r="BM133" i="73"/>
  <c r="BM144" i="73" s="1"/>
  <c r="BL133" i="73"/>
  <c r="BL144" i="73" s="1"/>
  <c r="BK133" i="73"/>
  <c r="BK144" i="73" s="1"/>
  <c r="BJ133" i="73"/>
  <c r="BI133" i="73"/>
  <c r="BH133" i="73"/>
  <c r="BH144" i="73" s="1"/>
  <c r="BG133" i="73"/>
  <c r="BF133" i="73"/>
  <c r="BE133" i="73"/>
  <c r="BE144" i="73" s="1"/>
  <c r="BD133" i="73"/>
  <c r="BD144" i="73" s="1"/>
  <c r="BC133" i="73"/>
  <c r="BC144" i="73" s="1"/>
  <c r="BB133" i="73"/>
  <c r="BA133" i="73"/>
  <c r="AZ133" i="73"/>
  <c r="AZ144" i="73" s="1"/>
  <c r="AY133" i="73"/>
  <c r="AX133" i="73"/>
  <c r="AW133" i="73"/>
  <c r="AW144" i="73" s="1"/>
  <c r="AV133" i="73"/>
  <c r="AV144" i="73" s="1"/>
  <c r="AU133" i="73"/>
  <c r="AU144" i="73" s="1"/>
  <c r="AT133" i="73"/>
  <c r="AS133" i="73"/>
  <c r="AR133" i="73"/>
  <c r="AR144" i="73" s="1"/>
  <c r="AQ133" i="73"/>
  <c r="AP133" i="73"/>
  <c r="AO133" i="73"/>
  <c r="AO144" i="73" s="1"/>
  <c r="AN133" i="73"/>
  <c r="AN144" i="73" s="1"/>
  <c r="AM133" i="73"/>
  <c r="AM144" i="73" s="1"/>
  <c r="AL133" i="73"/>
  <c r="AK133" i="73"/>
  <c r="AJ133" i="73"/>
  <c r="AJ144" i="73" s="1"/>
  <c r="AI133" i="73"/>
  <c r="AH133" i="73"/>
  <c r="AG133" i="73"/>
  <c r="AG144" i="73" s="1"/>
  <c r="AF133" i="73"/>
  <c r="AF144" i="73" s="1"/>
  <c r="AE133" i="73"/>
  <c r="AE144" i="73" s="1"/>
  <c r="AD133" i="73"/>
  <c r="AC133" i="73"/>
  <c r="AB133" i="73"/>
  <c r="AB144" i="73" s="1"/>
  <c r="AA133" i="73"/>
  <c r="Z133" i="73"/>
  <c r="Y133" i="73"/>
  <c r="Y144" i="73" s="1"/>
  <c r="X133" i="73"/>
  <c r="X144" i="73" s="1"/>
  <c r="W133" i="73"/>
  <c r="W144" i="73" s="1"/>
  <c r="V133" i="73"/>
  <c r="U133" i="73"/>
  <c r="T133" i="73"/>
  <c r="T144" i="73" s="1"/>
  <c r="S133" i="73"/>
  <c r="R133" i="73"/>
  <c r="Q133" i="73"/>
  <c r="Q144" i="73" s="1"/>
  <c r="P133" i="73"/>
  <c r="P144" i="73" s="1"/>
  <c r="O133" i="73"/>
  <c r="O144" i="73" s="1"/>
  <c r="N133" i="73"/>
  <c r="M133" i="73"/>
  <c r="L133" i="73"/>
  <c r="L144" i="73" s="1"/>
  <c r="K133" i="73"/>
  <c r="J133" i="73"/>
  <c r="I133" i="73"/>
  <c r="I144" i="73" s="1"/>
  <c r="H133" i="73"/>
  <c r="H144" i="73" s="1"/>
  <c r="G133" i="73"/>
  <c r="G144" i="73" s="1"/>
  <c r="F133" i="73"/>
  <c r="E133" i="73"/>
  <c r="D133" i="73"/>
  <c r="D144" i="73" s="1"/>
  <c r="C133" i="73"/>
  <c r="CD132" i="73"/>
  <c r="CC132" i="73"/>
  <c r="CD131" i="73"/>
  <c r="CC131" i="73"/>
  <c r="CD130" i="73"/>
  <c r="CC130" i="73"/>
  <c r="CD129" i="73"/>
  <c r="CC129" i="73"/>
  <c r="CD128" i="73"/>
  <c r="CC128" i="73"/>
  <c r="CD127" i="73"/>
  <c r="CC127" i="73"/>
  <c r="CD126" i="73"/>
  <c r="CC126" i="73"/>
  <c r="CD125" i="73"/>
  <c r="CC125" i="73"/>
  <c r="CD124" i="73"/>
  <c r="CD122" i="73" s="1"/>
  <c r="CC124" i="73"/>
  <c r="CD123" i="73"/>
  <c r="CC123" i="73"/>
  <c r="CB122" i="73"/>
  <c r="CA122" i="73"/>
  <c r="BZ122" i="73"/>
  <c r="BZ144" i="73" s="1"/>
  <c r="BY122" i="73"/>
  <c r="BX122" i="73"/>
  <c r="BW122" i="73"/>
  <c r="BW144" i="73" s="1"/>
  <c r="BV122" i="73"/>
  <c r="BU122" i="73"/>
  <c r="BT122" i="73"/>
  <c r="BS122" i="73"/>
  <c r="BR122" i="73"/>
  <c r="BQ122" i="73"/>
  <c r="BP122" i="73"/>
  <c r="BO122" i="73"/>
  <c r="BO144" i="73" s="1"/>
  <c r="BN122" i="73"/>
  <c r="BM122" i="73"/>
  <c r="BL122" i="73"/>
  <c r="BK122" i="73"/>
  <c r="BJ122" i="73"/>
  <c r="BJ144" i="73" s="1"/>
  <c r="BI122" i="73"/>
  <c r="BI144" i="73" s="1"/>
  <c r="BH122" i="73"/>
  <c r="BG122" i="73"/>
  <c r="BG144" i="73" s="1"/>
  <c r="BF122" i="73"/>
  <c r="BE122" i="73"/>
  <c r="BD122" i="73"/>
  <c r="BC122" i="73"/>
  <c r="BB122" i="73"/>
  <c r="BB144" i="73" s="1"/>
  <c r="BA122" i="73"/>
  <c r="BA144" i="73" s="1"/>
  <c r="AZ122" i="73"/>
  <c r="AY122" i="73"/>
  <c r="AY144" i="73" s="1"/>
  <c r="AX122" i="73"/>
  <c r="AW122" i="73"/>
  <c r="AV122" i="73"/>
  <c r="AU122" i="73"/>
  <c r="AT122" i="73"/>
  <c r="AT144" i="73" s="1"/>
  <c r="AS122" i="73"/>
  <c r="AR122" i="73"/>
  <c r="AQ122" i="73"/>
  <c r="AQ144" i="73" s="1"/>
  <c r="AP122" i="73"/>
  <c r="AO122" i="73"/>
  <c r="AN122" i="73"/>
  <c r="AM122" i="73"/>
  <c r="AL122" i="73"/>
  <c r="AK122" i="73"/>
  <c r="AJ122" i="73"/>
  <c r="AI122" i="73"/>
  <c r="AI144" i="73" s="1"/>
  <c r="AH122" i="73"/>
  <c r="AG122" i="73"/>
  <c r="AF122" i="73"/>
  <c r="AE122" i="73"/>
  <c r="AD122" i="73"/>
  <c r="AD144" i="73" s="1"/>
  <c r="AC122" i="73"/>
  <c r="AC144" i="73" s="1"/>
  <c r="AB122" i="73"/>
  <c r="AA122" i="73"/>
  <c r="AA144" i="73" s="1"/>
  <c r="Z122" i="73"/>
  <c r="Y122" i="73"/>
  <c r="X122" i="73"/>
  <c r="W122" i="73"/>
  <c r="V122" i="73"/>
  <c r="V144" i="73" s="1"/>
  <c r="U122" i="73"/>
  <c r="U144" i="73" s="1"/>
  <c r="T122" i="73"/>
  <c r="S122" i="73"/>
  <c r="S144" i="73" s="1"/>
  <c r="R122" i="73"/>
  <c r="Q122" i="73"/>
  <c r="P122" i="73"/>
  <c r="O122" i="73"/>
  <c r="N122" i="73"/>
  <c r="N144" i="73" s="1"/>
  <c r="M122" i="73"/>
  <c r="L122" i="73"/>
  <c r="K122" i="73"/>
  <c r="K144" i="73" s="1"/>
  <c r="J122" i="73"/>
  <c r="I122" i="73"/>
  <c r="H122" i="73"/>
  <c r="G122" i="73"/>
  <c r="F122" i="73"/>
  <c r="E122" i="73"/>
  <c r="D122" i="73"/>
  <c r="C122" i="73"/>
  <c r="C144" i="73" s="1"/>
  <c r="CD121" i="73"/>
  <c r="CC121" i="73"/>
  <c r="CD120" i="73"/>
  <c r="CC120" i="73"/>
  <c r="CD119" i="73"/>
  <c r="CC119" i="73"/>
  <c r="CD118" i="73"/>
  <c r="CC118" i="73"/>
  <c r="CD117" i="73"/>
  <c r="CC117" i="73"/>
  <c r="CD116" i="73"/>
  <c r="CC116" i="73"/>
  <c r="CD115" i="73"/>
  <c r="CC115" i="73"/>
  <c r="CD114" i="73"/>
  <c r="CC114" i="73"/>
  <c r="CD113" i="73"/>
  <c r="CC113" i="73"/>
  <c r="CD112" i="73"/>
  <c r="CC112" i="73"/>
  <c r="CD111" i="73"/>
  <c r="CC111" i="73"/>
  <c r="CB111" i="73"/>
  <c r="CA111" i="73"/>
  <c r="BZ111" i="73"/>
  <c r="BY111" i="73"/>
  <c r="BX111" i="73"/>
  <c r="BW111" i="73"/>
  <c r="BV111" i="73"/>
  <c r="BU111" i="73"/>
  <c r="BT111" i="73"/>
  <c r="BS111" i="73"/>
  <c r="BR111" i="73"/>
  <c r="BQ111" i="73"/>
  <c r="BP111" i="73"/>
  <c r="BO111" i="73"/>
  <c r="BN111" i="73"/>
  <c r="BM111" i="73"/>
  <c r="BL111" i="73"/>
  <c r="BK111" i="73"/>
  <c r="BJ111" i="73"/>
  <c r="BI111" i="73"/>
  <c r="BH111" i="73"/>
  <c r="BG111" i="73"/>
  <c r="BF111" i="73"/>
  <c r="BE111" i="73"/>
  <c r="BD111" i="73"/>
  <c r="BC111" i="73"/>
  <c r="BB111" i="73"/>
  <c r="BA111" i="73"/>
  <c r="AZ111" i="73"/>
  <c r="AY111" i="73"/>
  <c r="AX111" i="73"/>
  <c r="AW111" i="73"/>
  <c r="AV111" i="73"/>
  <c r="AU111" i="73"/>
  <c r="AT111" i="73"/>
  <c r="AS111" i="73"/>
  <c r="AR111" i="73"/>
  <c r="AQ111" i="73"/>
  <c r="AP111" i="73"/>
  <c r="AO111" i="73"/>
  <c r="AN111" i="73"/>
  <c r="AM111" i="73"/>
  <c r="AL111" i="73"/>
  <c r="AK111" i="73"/>
  <c r="AJ111" i="73"/>
  <c r="AI111" i="73"/>
  <c r="AH111" i="73"/>
  <c r="AG111" i="73"/>
  <c r="AF111" i="73"/>
  <c r="AE111" i="73"/>
  <c r="AD111" i="73"/>
  <c r="AC111" i="73"/>
  <c r="AB111" i="73"/>
  <c r="AA111" i="73"/>
  <c r="Z111" i="73"/>
  <c r="Y111" i="73"/>
  <c r="X111" i="73"/>
  <c r="W111" i="73"/>
  <c r="V111" i="73"/>
  <c r="U111" i="73"/>
  <c r="T111" i="73"/>
  <c r="S111" i="73"/>
  <c r="R111" i="73"/>
  <c r="Q111" i="73"/>
  <c r="P111" i="73"/>
  <c r="O111" i="73"/>
  <c r="N111" i="73"/>
  <c r="M111" i="73"/>
  <c r="L111" i="73"/>
  <c r="K111" i="73"/>
  <c r="J111" i="73"/>
  <c r="I111" i="73"/>
  <c r="H111" i="73"/>
  <c r="G111" i="73"/>
  <c r="F111" i="73"/>
  <c r="E111" i="73"/>
  <c r="D111" i="73"/>
  <c r="C111" i="73"/>
  <c r="CD110" i="73"/>
  <c r="CC110" i="73"/>
  <c r="CD109" i="73"/>
  <c r="CC109" i="73"/>
  <c r="CD108" i="73"/>
  <c r="CC108" i="73"/>
  <c r="CD107" i="73"/>
  <c r="CC107" i="73"/>
  <c r="CD106" i="73"/>
  <c r="CC106" i="73"/>
  <c r="CD105" i="73"/>
  <c r="CC105" i="73"/>
  <c r="CD104" i="73"/>
  <c r="CC104" i="73"/>
  <c r="CD103" i="73"/>
  <c r="CC103" i="73"/>
  <c r="CD102" i="73"/>
  <c r="CC102" i="73"/>
  <c r="CC100" i="73" s="1"/>
  <c r="CD101" i="73"/>
  <c r="CC101" i="73"/>
  <c r="CB100" i="73"/>
  <c r="CA100" i="73"/>
  <c r="BZ100" i="73"/>
  <c r="BY100" i="73"/>
  <c r="BX100" i="73"/>
  <c r="BW100" i="73"/>
  <c r="BV100" i="73"/>
  <c r="BU100" i="73"/>
  <c r="BT100" i="73"/>
  <c r="BS100" i="73"/>
  <c r="BR100" i="73"/>
  <c r="BQ100" i="73"/>
  <c r="BP100" i="73"/>
  <c r="BO100" i="73"/>
  <c r="BN100" i="73"/>
  <c r="BM100" i="73"/>
  <c r="BL100" i="73"/>
  <c r="BK100" i="73"/>
  <c r="BJ100" i="73"/>
  <c r="BI100" i="73"/>
  <c r="BH100" i="73"/>
  <c r="BG100" i="73"/>
  <c r="BF100" i="73"/>
  <c r="BE100" i="73"/>
  <c r="BD100" i="73"/>
  <c r="BC100" i="73"/>
  <c r="BB100" i="73"/>
  <c r="BA100" i="73"/>
  <c r="AZ100" i="73"/>
  <c r="AY100" i="73"/>
  <c r="AX100" i="73"/>
  <c r="AW100" i="73"/>
  <c r="AV100" i="73"/>
  <c r="AU100" i="73"/>
  <c r="AT100" i="73"/>
  <c r="AS100" i="73"/>
  <c r="AR100" i="73"/>
  <c r="AQ100" i="73"/>
  <c r="AP100" i="73"/>
  <c r="AO100" i="73"/>
  <c r="AN100" i="73"/>
  <c r="AM100" i="73"/>
  <c r="AL100" i="73"/>
  <c r="AK100" i="73"/>
  <c r="AJ100" i="73"/>
  <c r="AI100" i="73"/>
  <c r="AH100" i="73"/>
  <c r="AG100" i="73"/>
  <c r="AF100" i="73"/>
  <c r="AE100" i="73"/>
  <c r="AD100" i="73"/>
  <c r="AC100" i="73"/>
  <c r="AB100" i="73"/>
  <c r="AA100" i="73"/>
  <c r="Z100" i="73"/>
  <c r="Y100" i="73"/>
  <c r="X100" i="73"/>
  <c r="W100" i="73"/>
  <c r="V100" i="73"/>
  <c r="U100" i="73"/>
  <c r="T100" i="73"/>
  <c r="S100" i="73"/>
  <c r="R100" i="73"/>
  <c r="Q100" i="73"/>
  <c r="P100" i="73"/>
  <c r="O100" i="73"/>
  <c r="N100" i="73"/>
  <c r="M100" i="73"/>
  <c r="L100" i="73"/>
  <c r="K100" i="73"/>
  <c r="J100" i="73"/>
  <c r="I100" i="73"/>
  <c r="H100" i="73"/>
  <c r="G100" i="73"/>
  <c r="F100" i="73"/>
  <c r="E100" i="73"/>
  <c r="D100" i="73"/>
  <c r="C100" i="73"/>
  <c r="BY99" i="73"/>
  <c r="BR99" i="73"/>
  <c r="BQ99" i="73"/>
  <c r="AS99" i="73"/>
  <c r="AL99" i="73"/>
  <c r="AK99" i="73"/>
  <c r="M99" i="73"/>
  <c r="F99" i="73"/>
  <c r="E99" i="73"/>
  <c r="CD98" i="73"/>
  <c r="CC98" i="73"/>
  <c r="CD97" i="73"/>
  <c r="CC97" i="73"/>
  <c r="CD96" i="73"/>
  <c r="CC96" i="73"/>
  <c r="CD95" i="73"/>
  <c r="CC95" i="73"/>
  <c r="CD94" i="73"/>
  <c r="CC94" i="73"/>
  <c r="CD93" i="73"/>
  <c r="CC93" i="73"/>
  <c r="CD92" i="73"/>
  <c r="CC92" i="73"/>
  <c r="CC88" i="73" s="1"/>
  <c r="CD91" i="73"/>
  <c r="CC91" i="73"/>
  <c r="CD90" i="73"/>
  <c r="CC90" i="73"/>
  <c r="CD89" i="73"/>
  <c r="CC89" i="73"/>
  <c r="CD88" i="73"/>
  <c r="CB88" i="73"/>
  <c r="CB99" i="73" s="1"/>
  <c r="CA88" i="73"/>
  <c r="CA99" i="73" s="1"/>
  <c r="BZ88" i="73"/>
  <c r="BY88" i="73"/>
  <c r="BX88" i="73"/>
  <c r="BW88" i="73"/>
  <c r="BV88" i="73"/>
  <c r="BU88" i="73"/>
  <c r="BU99" i="73" s="1"/>
  <c r="BT88" i="73"/>
  <c r="BT99" i="73" s="1"/>
  <c r="BS88" i="73"/>
  <c r="BS99" i="73" s="1"/>
  <c r="BR88" i="73"/>
  <c r="BQ88" i="73"/>
  <c r="BP88" i="73"/>
  <c r="BO88" i="73"/>
  <c r="BN88" i="73"/>
  <c r="BM88" i="73"/>
  <c r="BM99" i="73" s="1"/>
  <c r="BL88" i="73"/>
  <c r="BL99" i="73" s="1"/>
  <c r="BK88" i="73"/>
  <c r="BK99" i="73" s="1"/>
  <c r="BJ88" i="73"/>
  <c r="BI88" i="73"/>
  <c r="BH88" i="73"/>
  <c r="BG88" i="73"/>
  <c r="BF88" i="73"/>
  <c r="BE88" i="73"/>
  <c r="BE99" i="73" s="1"/>
  <c r="BD88" i="73"/>
  <c r="BD99" i="73" s="1"/>
  <c r="BC88" i="73"/>
  <c r="BC99" i="73" s="1"/>
  <c r="BB88" i="73"/>
  <c r="BA88" i="73"/>
  <c r="AZ88" i="73"/>
  <c r="AY88" i="73"/>
  <c r="AX88" i="73"/>
  <c r="AW88" i="73"/>
  <c r="AW99" i="73" s="1"/>
  <c r="AV88" i="73"/>
  <c r="AV99" i="73" s="1"/>
  <c r="AU88" i="73"/>
  <c r="AU99" i="73" s="1"/>
  <c r="AT88" i="73"/>
  <c r="AS88" i="73"/>
  <c r="AR88" i="73"/>
  <c r="AQ88" i="73"/>
  <c r="AP88" i="73"/>
  <c r="AO88" i="73"/>
  <c r="AO99" i="73" s="1"/>
  <c r="AN88" i="73"/>
  <c r="AN99" i="73" s="1"/>
  <c r="AM88" i="73"/>
  <c r="AM99" i="73" s="1"/>
  <c r="AL88" i="73"/>
  <c r="AK88" i="73"/>
  <c r="AJ88" i="73"/>
  <c r="AI88" i="73"/>
  <c r="AH88" i="73"/>
  <c r="AG88" i="73"/>
  <c r="AG99" i="73" s="1"/>
  <c r="AF88" i="73"/>
  <c r="AF99" i="73" s="1"/>
  <c r="AE88" i="73"/>
  <c r="AE99" i="73" s="1"/>
  <c r="AD88" i="73"/>
  <c r="AC88" i="73"/>
  <c r="AB88" i="73"/>
  <c r="AA88" i="73"/>
  <c r="Z88" i="73"/>
  <c r="Y88" i="73"/>
  <c r="Y99" i="73" s="1"/>
  <c r="X88" i="73"/>
  <c r="X99" i="73" s="1"/>
  <c r="W88" i="73"/>
  <c r="W99" i="73" s="1"/>
  <c r="V88" i="73"/>
  <c r="U88" i="73"/>
  <c r="T88" i="73"/>
  <c r="S88" i="73"/>
  <c r="R88" i="73"/>
  <c r="Q88" i="73"/>
  <c r="Q99" i="73" s="1"/>
  <c r="P88" i="73"/>
  <c r="P99" i="73" s="1"/>
  <c r="O88" i="73"/>
  <c r="O99" i="73" s="1"/>
  <c r="N88" i="73"/>
  <c r="M88" i="73"/>
  <c r="L88" i="73"/>
  <c r="K88" i="73"/>
  <c r="J88" i="73"/>
  <c r="I88" i="73"/>
  <c r="I99" i="73" s="1"/>
  <c r="H88" i="73"/>
  <c r="H99" i="73" s="1"/>
  <c r="G88" i="73"/>
  <c r="G99" i="73" s="1"/>
  <c r="F88" i="73"/>
  <c r="E88" i="73"/>
  <c r="D88" i="73"/>
  <c r="C88" i="73"/>
  <c r="CD87" i="73"/>
  <c r="CC87" i="73"/>
  <c r="CD86" i="73"/>
  <c r="CC86" i="73"/>
  <c r="CD85" i="73"/>
  <c r="CC85" i="73"/>
  <c r="CD84" i="73"/>
  <c r="CC84" i="73"/>
  <c r="CD83" i="73"/>
  <c r="CC83" i="73"/>
  <c r="CD82" i="73"/>
  <c r="CC82" i="73"/>
  <c r="CD81" i="73"/>
  <c r="CC81" i="73"/>
  <c r="CD80" i="73"/>
  <c r="CC80" i="73"/>
  <c r="CD79" i="73"/>
  <c r="CC79" i="73"/>
  <c r="CD78" i="73"/>
  <c r="CD77" i="73" s="1"/>
  <c r="CC78" i="73"/>
  <c r="CB77" i="73"/>
  <c r="CA77" i="73"/>
  <c r="BZ77" i="73"/>
  <c r="BZ99" i="73" s="1"/>
  <c r="BY77" i="73"/>
  <c r="BX77" i="73"/>
  <c r="BX99" i="73" s="1"/>
  <c r="BW77" i="73"/>
  <c r="BW99" i="73" s="1"/>
  <c r="BV77" i="73"/>
  <c r="BU77" i="73"/>
  <c r="BT77" i="73"/>
  <c r="BS77" i="73"/>
  <c r="BR77" i="73"/>
  <c r="BQ77" i="73"/>
  <c r="BP77" i="73"/>
  <c r="BP99" i="73" s="1"/>
  <c r="BO77" i="73"/>
  <c r="BO99" i="73" s="1"/>
  <c r="BN77" i="73"/>
  <c r="BM77" i="73"/>
  <c r="BL77" i="73"/>
  <c r="BK77" i="73"/>
  <c r="BJ77" i="73"/>
  <c r="BJ99" i="73" s="1"/>
  <c r="BI77" i="73"/>
  <c r="BI99" i="73" s="1"/>
  <c r="BH77" i="73"/>
  <c r="BH99" i="73" s="1"/>
  <c r="BG77" i="73"/>
  <c r="BG99" i="73" s="1"/>
  <c r="BF77" i="73"/>
  <c r="BE77" i="73"/>
  <c r="BD77" i="73"/>
  <c r="BC77" i="73"/>
  <c r="BB77" i="73"/>
  <c r="BB99" i="73" s="1"/>
  <c r="BA77" i="73"/>
  <c r="BA99" i="73" s="1"/>
  <c r="AZ77" i="73"/>
  <c r="AZ99" i="73" s="1"/>
  <c r="AY77" i="73"/>
  <c r="AY99" i="73" s="1"/>
  <c r="AX77" i="73"/>
  <c r="AW77" i="73"/>
  <c r="AV77" i="73"/>
  <c r="AU77" i="73"/>
  <c r="AT77" i="73"/>
  <c r="AT99" i="73" s="1"/>
  <c r="AS77" i="73"/>
  <c r="AR77" i="73"/>
  <c r="AR99" i="73" s="1"/>
  <c r="AQ77" i="73"/>
  <c r="AQ99" i="73" s="1"/>
  <c r="AP77" i="73"/>
  <c r="AO77" i="73"/>
  <c r="AN77" i="73"/>
  <c r="AM77" i="73"/>
  <c r="AL77" i="73"/>
  <c r="AK77" i="73"/>
  <c r="AJ77" i="73"/>
  <c r="AJ99" i="73" s="1"/>
  <c r="AI77" i="73"/>
  <c r="AI99" i="73" s="1"/>
  <c r="AH77" i="73"/>
  <c r="AG77" i="73"/>
  <c r="AF77" i="73"/>
  <c r="AE77" i="73"/>
  <c r="AD77" i="73"/>
  <c r="AD99" i="73" s="1"/>
  <c r="AC77" i="73"/>
  <c r="AC99" i="73" s="1"/>
  <c r="AB77" i="73"/>
  <c r="AB99" i="73" s="1"/>
  <c r="AA77" i="73"/>
  <c r="AA99" i="73" s="1"/>
  <c r="Z77" i="73"/>
  <c r="Y77" i="73"/>
  <c r="X77" i="73"/>
  <c r="W77" i="73"/>
  <c r="V77" i="73"/>
  <c r="V99" i="73" s="1"/>
  <c r="U77" i="73"/>
  <c r="U99" i="73" s="1"/>
  <c r="T77" i="73"/>
  <c r="T99" i="73" s="1"/>
  <c r="S77" i="73"/>
  <c r="S99" i="73" s="1"/>
  <c r="R77" i="73"/>
  <c r="Q77" i="73"/>
  <c r="P77" i="73"/>
  <c r="O77" i="73"/>
  <c r="N77" i="73"/>
  <c r="N99" i="73" s="1"/>
  <c r="M77" i="73"/>
  <c r="L77" i="73"/>
  <c r="L99" i="73" s="1"/>
  <c r="K77" i="73"/>
  <c r="K99" i="73" s="1"/>
  <c r="J77" i="73"/>
  <c r="I77" i="73"/>
  <c r="H77" i="73"/>
  <c r="G77" i="73"/>
  <c r="F77" i="73"/>
  <c r="E77" i="73"/>
  <c r="D77" i="73"/>
  <c r="D99" i="73" s="1"/>
  <c r="C77" i="73"/>
  <c r="C99" i="73" s="1"/>
  <c r="CD76" i="73"/>
  <c r="CC76" i="73"/>
  <c r="CD75" i="73"/>
  <c r="CC75" i="73"/>
  <c r="CD74" i="73"/>
  <c r="CC74" i="73"/>
  <c r="CD73" i="73"/>
  <c r="CC73" i="73"/>
  <c r="CD72" i="73"/>
  <c r="CC72" i="73"/>
  <c r="CD71" i="73"/>
  <c r="CC71" i="73"/>
  <c r="CD70" i="73"/>
  <c r="CD66" i="73" s="1"/>
  <c r="CC70" i="73"/>
  <c r="CD69" i="73"/>
  <c r="CC69" i="73"/>
  <c r="CD68" i="73"/>
  <c r="CC68" i="73"/>
  <c r="CD67" i="73"/>
  <c r="CC67" i="73"/>
  <c r="CC66" i="73"/>
  <c r="CB66" i="73"/>
  <c r="CA66" i="73"/>
  <c r="BZ66" i="73"/>
  <c r="BY66" i="73"/>
  <c r="BX66" i="73"/>
  <c r="BW66" i="73"/>
  <c r="BV66" i="73"/>
  <c r="BU66" i="73"/>
  <c r="BT66" i="73"/>
  <c r="BS66" i="73"/>
  <c r="BR66" i="73"/>
  <c r="BQ66" i="73"/>
  <c r="BP66" i="73"/>
  <c r="BO66" i="73"/>
  <c r="BN66" i="73"/>
  <c r="BM66" i="73"/>
  <c r="BL66" i="73"/>
  <c r="BK66" i="73"/>
  <c r="BJ66" i="73"/>
  <c r="BI66" i="73"/>
  <c r="BH66" i="73"/>
  <c r="BG66" i="73"/>
  <c r="BF66" i="73"/>
  <c r="BE66" i="73"/>
  <c r="BD66" i="73"/>
  <c r="BC66" i="73"/>
  <c r="BB66" i="73"/>
  <c r="BA66" i="73"/>
  <c r="AZ66" i="73"/>
  <c r="AY66" i="73"/>
  <c r="AX66" i="73"/>
  <c r="AW66" i="73"/>
  <c r="AV66" i="73"/>
  <c r="AU66" i="73"/>
  <c r="AT66" i="73"/>
  <c r="AS66" i="73"/>
  <c r="AR66" i="73"/>
  <c r="AQ66" i="73"/>
  <c r="AP66" i="73"/>
  <c r="AO66" i="73"/>
  <c r="AN66" i="73"/>
  <c r="AM66" i="73"/>
  <c r="AL66" i="73"/>
  <c r="AK66" i="73"/>
  <c r="AJ66" i="73"/>
  <c r="AI66" i="73"/>
  <c r="AH66" i="73"/>
  <c r="AG66" i="73"/>
  <c r="AF66" i="73"/>
  <c r="AE66" i="73"/>
  <c r="AD66" i="73"/>
  <c r="AC66" i="73"/>
  <c r="AB66" i="73"/>
  <c r="AA66" i="73"/>
  <c r="Z66" i="73"/>
  <c r="Y66" i="73"/>
  <c r="X66" i="73"/>
  <c r="W66" i="73"/>
  <c r="V66" i="73"/>
  <c r="U66" i="73"/>
  <c r="T66" i="73"/>
  <c r="S66" i="73"/>
  <c r="R66" i="73"/>
  <c r="Q66" i="73"/>
  <c r="P66" i="73"/>
  <c r="O66" i="73"/>
  <c r="N66" i="73"/>
  <c r="M66" i="73"/>
  <c r="L66" i="73"/>
  <c r="K66" i="73"/>
  <c r="J66" i="73"/>
  <c r="I66" i="73"/>
  <c r="H66" i="73"/>
  <c r="G66" i="73"/>
  <c r="F66" i="73"/>
  <c r="E66" i="73"/>
  <c r="D66" i="73"/>
  <c r="C66" i="73"/>
  <c r="CD65" i="73"/>
  <c r="CC65" i="73"/>
  <c r="CD64" i="73"/>
  <c r="CC64" i="73"/>
  <c r="CD63" i="73"/>
  <c r="CC63" i="73"/>
  <c r="CD62" i="73"/>
  <c r="CC62" i="73"/>
  <c r="CD61" i="73"/>
  <c r="CC61" i="73"/>
  <c r="CD60" i="73"/>
  <c r="CC60" i="73"/>
  <c r="CD59" i="73"/>
  <c r="CC59" i="73"/>
  <c r="CD58" i="73"/>
  <c r="CC58" i="73"/>
  <c r="CD57" i="73"/>
  <c r="CC57" i="73"/>
  <c r="CC55" i="73" s="1"/>
  <c r="CD56" i="73"/>
  <c r="CD55" i="73" s="1"/>
  <c r="CC56" i="73"/>
  <c r="CB55" i="73"/>
  <c r="CA55" i="73"/>
  <c r="BZ55" i="73"/>
  <c r="BY55" i="73"/>
  <c r="BX55" i="73"/>
  <c r="BW55" i="73"/>
  <c r="BV55" i="73"/>
  <c r="BU55" i="73"/>
  <c r="BT55" i="73"/>
  <c r="BS55" i="73"/>
  <c r="BR55" i="73"/>
  <c r="BQ55" i="73"/>
  <c r="BP55" i="73"/>
  <c r="BO55" i="73"/>
  <c r="BN55" i="73"/>
  <c r="BM55" i="73"/>
  <c r="BL55" i="73"/>
  <c r="BK55" i="73"/>
  <c r="BJ55" i="73"/>
  <c r="BI55" i="73"/>
  <c r="BH55" i="73"/>
  <c r="BG55" i="73"/>
  <c r="BF55" i="73"/>
  <c r="BE55" i="73"/>
  <c r="BD55" i="73"/>
  <c r="BC55" i="73"/>
  <c r="BB55" i="73"/>
  <c r="BA55" i="73"/>
  <c r="AZ55" i="73"/>
  <c r="AY55" i="73"/>
  <c r="AX55" i="73"/>
  <c r="AW55" i="73"/>
  <c r="AV55" i="73"/>
  <c r="AU55" i="73"/>
  <c r="AT55" i="73"/>
  <c r="AS55" i="73"/>
  <c r="AR55" i="73"/>
  <c r="AQ55" i="73"/>
  <c r="AP55" i="73"/>
  <c r="AO55" i="73"/>
  <c r="AN55" i="73"/>
  <c r="AM55" i="73"/>
  <c r="AL55" i="73"/>
  <c r="AK55" i="73"/>
  <c r="AJ55" i="73"/>
  <c r="AI55" i="73"/>
  <c r="AH55" i="73"/>
  <c r="AG55" i="73"/>
  <c r="AF55" i="73"/>
  <c r="AE55" i="73"/>
  <c r="AD55" i="73"/>
  <c r="AC55" i="73"/>
  <c r="AB55" i="73"/>
  <c r="AA55" i="73"/>
  <c r="Z55" i="73"/>
  <c r="Y55" i="73"/>
  <c r="X55" i="73"/>
  <c r="W55" i="73"/>
  <c r="V55" i="73"/>
  <c r="U55" i="73"/>
  <c r="T55" i="73"/>
  <c r="S55" i="73"/>
  <c r="R55" i="73"/>
  <c r="Q55" i="73"/>
  <c r="P55" i="73"/>
  <c r="O55" i="73"/>
  <c r="N55" i="73"/>
  <c r="M55" i="73"/>
  <c r="L55" i="73"/>
  <c r="K55" i="73"/>
  <c r="J55" i="73"/>
  <c r="I55" i="73"/>
  <c r="H55" i="73"/>
  <c r="G55" i="73"/>
  <c r="F55" i="73"/>
  <c r="E55" i="73"/>
  <c r="D55" i="73"/>
  <c r="C55" i="73"/>
  <c r="BZ54" i="73"/>
  <c r="BY54" i="73"/>
  <c r="BR54" i="73"/>
  <c r="AT54" i="73"/>
  <c r="AS54" i="73"/>
  <c r="AL54" i="73"/>
  <c r="N54" i="73"/>
  <c r="M54" i="73"/>
  <c r="F54" i="73"/>
  <c r="CD53" i="73"/>
  <c r="CC53" i="73"/>
  <c r="CD52" i="73"/>
  <c r="CC52" i="73"/>
  <c r="CD51" i="73"/>
  <c r="CC51" i="73"/>
  <c r="CD50" i="73"/>
  <c r="CC50" i="73"/>
  <c r="CD49" i="73"/>
  <c r="CC49" i="73"/>
  <c r="CD48" i="73"/>
  <c r="CC48" i="73"/>
  <c r="CD47" i="73"/>
  <c r="CC47" i="73"/>
  <c r="CC43" i="73" s="1"/>
  <c r="CD46" i="73"/>
  <c r="CC46" i="73"/>
  <c r="CD45" i="73"/>
  <c r="CC45" i="73"/>
  <c r="CD44" i="73"/>
  <c r="CC44" i="73"/>
  <c r="CD43" i="73"/>
  <c r="CB43" i="73"/>
  <c r="CB54" i="73" s="1"/>
  <c r="CA43" i="73"/>
  <c r="CA54" i="73" s="1"/>
  <c r="BZ43" i="73"/>
  <c r="BY43" i="73"/>
  <c r="BX43" i="73"/>
  <c r="BW43" i="73"/>
  <c r="BV43" i="73"/>
  <c r="BV54" i="73" s="1"/>
  <c r="BU43" i="73"/>
  <c r="BU54" i="73" s="1"/>
  <c r="BT43" i="73"/>
  <c r="BT54" i="73" s="1"/>
  <c r="BS43" i="73"/>
  <c r="BS54" i="73" s="1"/>
  <c r="BR43" i="73"/>
  <c r="BQ43" i="73"/>
  <c r="BP43" i="73"/>
  <c r="BO43" i="73"/>
  <c r="BN43" i="73"/>
  <c r="BN54" i="73" s="1"/>
  <c r="BM43" i="73"/>
  <c r="BM54" i="73" s="1"/>
  <c r="BL43" i="73"/>
  <c r="BL54" i="73" s="1"/>
  <c r="BK43" i="73"/>
  <c r="BK54" i="73" s="1"/>
  <c r="BJ43" i="73"/>
  <c r="BI43" i="73"/>
  <c r="BH43" i="73"/>
  <c r="BG43" i="73"/>
  <c r="BF43" i="73"/>
  <c r="BF54" i="73" s="1"/>
  <c r="BE43" i="73"/>
  <c r="BE54" i="73" s="1"/>
  <c r="BD43" i="73"/>
  <c r="BD54" i="73" s="1"/>
  <c r="BC43" i="73"/>
  <c r="BC54" i="73" s="1"/>
  <c r="BB43" i="73"/>
  <c r="BA43" i="73"/>
  <c r="AZ43" i="73"/>
  <c r="AY43" i="73"/>
  <c r="AX43" i="73"/>
  <c r="AX54" i="73" s="1"/>
  <c r="AW43" i="73"/>
  <c r="AW54" i="73" s="1"/>
  <c r="AV43" i="73"/>
  <c r="AV54" i="73" s="1"/>
  <c r="AU43" i="73"/>
  <c r="AU54" i="73" s="1"/>
  <c r="AT43" i="73"/>
  <c r="AS43" i="73"/>
  <c r="AR43" i="73"/>
  <c r="AQ43" i="73"/>
  <c r="AP43" i="73"/>
  <c r="AP54" i="73" s="1"/>
  <c r="AO43" i="73"/>
  <c r="AO54" i="73" s="1"/>
  <c r="AN43" i="73"/>
  <c r="AN54" i="73" s="1"/>
  <c r="AM43" i="73"/>
  <c r="AM54" i="73" s="1"/>
  <c r="AL43" i="73"/>
  <c r="AK43" i="73"/>
  <c r="AJ43" i="73"/>
  <c r="AI43" i="73"/>
  <c r="AH43" i="73"/>
  <c r="AH54" i="73" s="1"/>
  <c r="AG43" i="73"/>
  <c r="AG54" i="73" s="1"/>
  <c r="AF43" i="73"/>
  <c r="AF54" i="73" s="1"/>
  <c r="AE43" i="73"/>
  <c r="AE54" i="73" s="1"/>
  <c r="AD43" i="73"/>
  <c r="AC43" i="73"/>
  <c r="AB43" i="73"/>
  <c r="AA43" i="73"/>
  <c r="Z43" i="73"/>
  <c r="Z54" i="73" s="1"/>
  <c r="Y43" i="73"/>
  <c r="Y54" i="73" s="1"/>
  <c r="X43" i="73"/>
  <c r="X54" i="73" s="1"/>
  <c r="W43" i="73"/>
  <c r="W54" i="73" s="1"/>
  <c r="V43" i="73"/>
  <c r="U43" i="73"/>
  <c r="T43" i="73"/>
  <c r="S43" i="73"/>
  <c r="R43" i="73"/>
  <c r="R54" i="73" s="1"/>
  <c r="Q43" i="73"/>
  <c r="Q54" i="73" s="1"/>
  <c r="P43" i="73"/>
  <c r="P54" i="73" s="1"/>
  <c r="O43" i="73"/>
  <c r="O54" i="73" s="1"/>
  <c r="N43" i="73"/>
  <c r="M43" i="73"/>
  <c r="L43" i="73"/>
  <c r="K43" i="73"/>
  <c r="J43" i="73"/>
  <c r="J54" i="73" s="1"/>
  <c r="I43" i="73"/>
  <c r="I54" i="73" s="1"/>
  <c r="H43" i="73"/>
  <c r="H54" i="73" s="1"/>
  <c r="G43" i="73"/>
  <c r="G54" i="73" s="1"/>
  <c r="F43" i="73"/>
  <c r="E43" i="73"/>
  <c r="D43" i="73"/>
  <c r="C43" i="73"/>
  <c r="CD42" i="73"/>
  <c r="CC42" i="73"/>
  <c r="CD41" i="73"/>
  <c r="CC41" i="73"/>
  <c r="CD40" i="73"/>
  <c r="CC40" i="73"/>
  <c r="CD39" i="73"/>
  <c r="CC39" i="73"/>
  <c r="CD38" i="73"/>
  <c r="CC38" i="73"/>
  <c r="CD37" i="73"/>
  <c r="CC37" i="73"/>
  <c r="CD36" i="73"/>
  <c r="CC36" i="73"/>
  <c r="CD35" i="73"/>
  <c r="CC35" i="73"/>
  <c r="CD34" i="73"/>
  <c r="CC34" i="73"/>
  <c r="CD33" i="73"/>
  <c r="CD32" i="73" s="1"/>
  <c r="CC33" i="73"/>
  <c r="CB32" i="73"/>
  <c r="CA32" i="73"/>
  <c r="BZ32" i="73"/>
  <c r="BY32" i="73"/>
  <c r="BX32" i="73"/>
  <c r="BX54" i="73" s="1"/>
  <c r="BW32" i="73"/>
  <c r="BW54" i="73" s="1"/>
  <c r="BV32" i="73"/>
  <c r="BU32" i="73"/>
  <c r="BT32" i="73"/>
  <c r="BS32" i="73"/>
  <c r="BR32" i="73"/>
  <c r="BQ32" i="73"/>
  <c r="BQ54" i="73" s="1"/>
  <c r="BP32" i="73"/>
  <c r="BP54" i="73" s="1"/>
  <c r="BO32" i="73"/>
  <c r="BO54" i="73" s="1"/>
  <c r="BN32" i="73"/>
  <c r="BM32" i="73"/>
  <c r="BL32" i="73"/>
  <c r="BK32" i="73"/>
  <c r="BJ32" i="73"/>
  <c r="BJ54" i="73" s="1"/>
  <c r="BI32" i="73"/>
  <c r="BI54" i="73" s="1"/>
  <c r="BH32" i="73"/>
  <c r="BH54" i="73" s="1"/>
  <c r="BG32" i="73"/>
  <c r="BG54" i="73" s="1"/>
  <c r="BF32" i="73"/>
  <c r="BE32" i="73"/>
  <c r="BD32" i="73"/>
  <c r="BC32" i="73"/>
  <c r="BB32" i="73"/>
  <c r="BB54" i="73" s="1"/>
  <c r="BA32" i="73"/>
  <c r="BA54" i="73" s="1"/>
  <c r="AZ32" i="73"/>
  <c r="AZ54" i="73" s="1"/>
  <c r="AY32" i="73"/>
  <c r="AY54" i="73" s="1"/>
  <c r="AX32" i="73"/>
  <c r="AW32" i="73"/>
  <c r="AV32" i="73"/>
  <c r="AU32" i="73"/>
  <c r="AT32" i="73"/>
  <c r="AS32" i="73"/>
  <c r="AR32" i="73"/>
  <c r="AR54" i="73" s="1"/>
  <c r="AQ32" i="73"/>
  <c r="AQ54" i="73" s="1"/>
  <c r="AP32" i="73"/>
  <c r="AO32" i="73"/>
  <c r="AN32" i="73"/>
  <c r="AM32" i="73"/>
  <c r="AL32" i="73"/>
  <c r="AK32" i="73"/>
  <c r="AK54" i="73" s="1"/>
  <c r="AJ32" i="73"/>
  <c r="AJ54" i="73" s="1"/>
  <c r="AI32" i="73"/>
  <c r="AI54" i="73" s="1"/>
  <c r="AH32" i="73"/>
  <c r="AG32" i="73"/>
  <c r="AF32" i="73"/>
  <c r="AE32" i="73"/>
  <c r="AD32" i="73"/>
  <c r="AD54" i="73" s="1"/>
  <c r="AC32" i="73"/>
  <c r="AC54" i="73" s="1"/>
  <c r="AB32" i="73"/>
  <c r="AB54" i="73" s="1"/>
  <c r="AA32" i="73"/>
  <c r="AA54" i="73" s="1"/>
  <c r="Z32" i="73"/>
  <c r="Y32" i="73"/>
  <c r="X32" i="73"/>
  <c r="W32" i="73"/>
  <c r="V32" i="73"/>
  <c r="V54" i="73" s="1"/>
  <c r="U32" i="73"/>
  <c r="U54" i="73" s="1"/>
  <c r="T32" i="73"/>
  <c r="T54" i="73" s="1"/>
  <c r="S32" i="73"/>
  <c r="S54" i="73" s="1"/>
  <c r="R32" i="73"/>
  <c r="Q32" i="73"/>
  <c r="P32" i="73"/>
  <c r="O32" i="73"/>
  <c r="N32" i="73"/>
  <c r="M32" i="73"/>
  <c r="L32" i="73"/>
  <c r="L54" i="73" s="1"/>
  <c r="K32" i="73"/>
  <c r="K54" i="73" s="1"/>
  <c r="J32" i="73"/>
  <c r="I32" i="73"/>
  <c r="H32" i="73"/>
  <c r="G32" i="73"/>
  <c r="F32" i="73"/>
  <c r="E32" i="73"/>
  <c r="E54" i="73" s="1"/>
  <c r="D32" i="73"/>
  <c r="D54" i="73" s="1"/>
  <c r="C32" i="73"/>
  <c r="C54" i="73" s="1"/>
  <c r="CD31" i="73"/>
  <c r="CC31" i="73"/>
  <c r="CD30" i="73"/>
  <c r="CC30" i="73"/>
  <c r="CD29" i="73"/>
  <c r="CC29" i="73"/>
  <c r="CD28" i="73"/>
  <c r="CC28" i="73"/>
  <c r="CD27" i="73"/>
  <c r="CC27" i="73"/>
  <c r="CD26" i="73"/>
  <c r="CC26" i="73"/>
  <c r="CD25" i="73"/>
  <c r="CD21" i="73" s="1"/>
  <c r="CC25" i="73"/>
  <c r="CC21" i="73" s="1"/>
  <c r="CD24" i="73"/>
  <c r="CC24" i="73"/>
  <c r="CD23" i="73"/>
  <c r="CC23" i="73"/>
  <c r="CD22" i="73"/>
  <c r="CC22" i="73"/>
  <c r="CB21" i="73"/>
  <c r="CA21" i="73"/>
  <c r="BZ21" i="73"/>
  <c r="BY21" i="73"/>
  <c r="BX21" i="73"/>
  <c r="BW21" i="73"/>
  <c r="BV21" i="73"/>
  <c r="BU21" i="73"/>
  <c r="BT21" i="73"/>
  <c r="BS21" i="73"/>
  <c r="BR21" i="73"/>
  <c r="BQ21" i="73"/>
  <c r="BP21" i="73"/>
  <c r="BO21" i="73"/>
  <c r="BN21" i="73"/>
  <c r="BM21" i="73"/>
  <c r="BL21" i="73"/>
  <c r="BK21" i="73"/>
  <c r="BJ21" i="73"/>
  <c r="BI21" i="73"/>
  <c r="BH21" i="73"/>
  <c r="BG21" i="73"/>
  <c r="BF21" i="73"/>
  <c r="BE21" i="73"/>
  <c r="BD21" i="73"/>
  <c r="BC21" i="73"/>
  <c r="BB21" i="73"/>
  <c r="BA21" i="73"/>
  <c r="AZ21" i="73"/>
  <c r="AY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21" i="73"/>
  <c r="C21" i="73"/>
  <c r="CD20" i="73"/>
  <c r="CC20" i="73"/>
  <c r="CD19" i="73"/>
  <c r="CC19" i="73"/>
  <c r="CD18" i="73"/>
  <c r="CC18" i="73"/>
  <c r="CD17" i="73"/>
  <c r="CC17" i="73"/>
  <c r="CD16" i="73"/>
  <c r="CC16" i="73"/>
  <c r="CD15" i="73"/>
  <c r="CC15" i="73"/>
  <c r="CD14" i="73"/>
  <c r="CC14" i="73"/>
  <c r="CD13" i="73"/>
  <c r="CC13" i="73"/>
  <c r="CD12" i="73"/>
  <c r="CC12" i="73"/>
  <c r="CC10" i="73" s="1"/>
  <c r="CD11" i="73"/>
  <c r="CC11" i="73"/>
  <c r="CB10" i="73"/>
  <c r="CA10" i="73"/>
  <c r="BZ10" i="73"/>
  <c r="BY10" i="73"/>
  <c r="BX10" i="73"/>
  <c r="BW10" i="73"/>
  <c r="BV10" i="73"/>
  <c r="BU10" i="73"/>
  <c r="BT10" i="73"/>
  <c r="BS10" i="73"/>
  <c r="BR10" i="73"/>
  <c r="BQ10" i="73"/>
  <c r="BP10" i="73"/>
  <c r="BO10" i="73"/>
  <c r="BN10" i="73"/>
  <c r="BM10" i="73"/>
  <c r="BL10" i="73"/>
  <c r="BK10" i="73"/>
  <c r="BJ10" i="73"/>
  <c r="BI10" i="73"/>
  <c r="BH10" i="73"/>
  <c r="BG10" i="73"/>
  <c r="BF10" i="73"/>
  <c r="BE10" i="73"/>
  <c r="BD10" i="73"/>
  <c r="BC10" i="73"/>
  <c r="BB10" i="73"/>
  <c r="BA10" i="73"/>
  <c r="AZ10" i="73"/>
  <c r="AY10" i="73"/>
  <c r="AX10" i="73"/>
  <c r="AW10" i="73"/>
  <c r="AV10" i="73"/>
  <c r="AU10" i="73"/>
  <c r="AT10" i="73"/>
  <c r="AS10" i="73"/>
  <c r="AR10" i="73"/>
  <c r="AQ10" i="73"/>
  <c r="AP10" i="73"/>
  <c r="AO10" i="73"/>
  <c r="AN10" i="73"/>
  <c r="AM10" i="73"/>
  <c r="AL10" i="73"/>
  <c r="AK10" i="73"/>
  <c r="AJ10" i="73"/>
  <c r="AI10" i="73"/>
  <c r="AH10" i="73"/>
  <c r="AG10" i="73"/>
  <c r="AF10" i="73"/>
  <c r="AE10" i="73"/>
  <c r="AD10" i="73"/>
  <c r="AC10" i="73"/>
  <c r="AB10" i="73"/>
  <c r="AA10" i="73"/>
  <c r="Z10" i="73"/>
  <c r="Y10" i="73"/>
  <c r="X10" i="73"/>
  <c r="W10" i="73"/>
  <c r="V10" i="73"/>
  <c r="U10" i="73"/>
  <c r="T10" i="73"/>
  <c r="S10" i="73"/>
  <c r="R10" i="73"/>
  <c r="Q10" i="73"/>
  <c r="P10" i="73"/>
  <c r="O10" i="73"/>
  <c r="N10" i="73"/>
  <c r="M10" i="73"/>
  <c r="L10" i="73"/>
  <c r="K10" i="73"/>
  <c r="J10" i="73"/>
  <c r="I10" i="73"/>
  <c r="H10" i="73"/>
  <c r="G10" i="73"/>
  <c r="F10" i="73"/>
  <c r="E10" i="73"/>
  <c r="D10" i="73"/>
  <c r="C10" i="73"/>
  <c r="AC190" i="73" l="1"/>
  <c r="U190" i="73"/>
  <c r="BI190" i="73"/>
  <c r="V190" i="73"/>
  <c r="BQ190" i="73"/>
  <c r="BA190" i="73"/>
  <c r="BQ79" i="74"/>
  <c r="E190" i="73"/>
  <c r="BB190" i="73"/>
  <c r="N190" i="73"/>
  <c r="AD190" i="73"/>
  <c r="AT190" i="73"/>
  <c r="BJ190" i="73"/>
  <c r="BZ190" i="73"/>
  <c r="AK190" i="73"/>
  <c r="M79" i="74"/>
  <c r="U79" i="74"/>
  <c r="AS79" i="74"/>
  <c r="BA79" i="74"/>
  <c r="BY79" i="74"/>
  <c r="J99" i="73"/>
  <c r="R99" i="73"/>
  <c r="Z99" i="73"/>
  <c r="AH99" i="73"/>
  <c r="AP99" i="73"/>
  <c r="AX99" i="73"/>
  <c r="BF99" i="73"/>
  <c r="BN99" i="73"/>
  <c r="BV99" i="73"/>
  <c r="CD99" i="73"/>
  <c r="CD100" i="73"/>
  <c r="J144" i="73"/>
  <c r="R144" i="73"/>
  <c r="Z144" i="73"/>
  <c r="AH144" i="73"/>
  <c r="AP144" i="73"/>
  <c r="AX144" i="73"/>
  <c r="BF144" i="73"/>
  <c r="BN144" i="73"/>
  <c r="BV144" i="73"/>
  <c r="CD144" i="73"/>
  <c r="J189" i="73"/>
  <c r="R189" i="73"/>
  <c r="Z189" i="73"/>
  <c r="Z190" i="73" s="1"/>
  <c r="AH189" i="73"/>
  <c r="AH190" i="73" s="1"/>
  <c r="AP189" i="73"/>
  <c r="AP190" i="73" s="1"/>
  <c r="AX189" i="73"/>
  <c r="BF189" i="73"/>
  <c r="BN189" i="73"/>
  <c r="BV189" i="73"/>
  <c r="CD189" i="73"/>
  <c r="H190" i="73"/>
  <c r="X190" i="73"/>
  <c r="AN190" i="73"/>
  <c r="BD190" i="73"/>
  <c r="BT190" i="73"/>
  <c r="CC122" i="73"/>
  <c r="CC144" i="73" s="1"/>
  <c r="AA190" i="73"/>
  <c r="BG190" i="73"/>
  <c r="Y79" i="74"/>
  <c r="AW79" i="74"/>
  <c r="BM79" i="74"/>
  <c r="L190" i="73"/>
  <c r="AB190" i="73"/>
  <c r="AR190" i="73"/>
  <c r="BH190" i="73"/>
  <c r="BX190" i="73"/>
  <c r="CB10" i="74"/>
  <c r="CC32" i="73"/>
  <c r="CC54" i="73" s="1"/>
  <c r="C190" i="73"/>
  <c r="AQ190" i="73"/>
  <c r="CC189" i="73"/>
  <c r="I79" i="74"/>
  <c r="AG79" i="74"/>
  <c r="BE79" i="74"/>
  <c r="CD10" i="73"/>
  <c r="CD54" i="73" s="1"/>
  <c r="CD58" i="75"/>
  <c r="CC33" i="74"/>
  <c r="CC77" i="73"/>
  <c r="CC99" i="73" s="1"/>
  <c r="S190" i="73"/>
  <c r="AY190" i="73"/>
  <c r="CB33" i="74"/>
  <c r="K190" i="73"/>
  <c r="BO190" i="73"/>
  <c r="P190" i="73"/>
  <c r="AF190" i="73"/>
  <c r="AV190" i="73"/>
  <c r="BL190" i="73"/>
  <c r="CB190" i="73"/>
  <c r="CB56" i="74"/>
  <c r="F79" i="74"/>
  <c r="N79" i="74"/>
  <c r="V79" i="74"/>
  <c r="AD79" i="74"/>
  <c r="AL79" i="74"/>
  <c r="AT79" i="74"/>
  <c r="BB79" i="74"/>
  <c r="BJ79" i="74"/>
  <c r="BR79" i="74"/>
  <c r="BZ79" i="74"/>
  <c r="AI190" i="73"/>
  <c r="BW190" i="73"/>
  <c r="CC57" i="74"/>
  <c r="CC56" i="74" s="1"/>
  <c r="CC79" i="74" s="1"/>
  <c r="Q79" i="74"/>
  <c r="AO79" i="74"/>
  <c r="BU79" i="74"/>
  <c r="I190" i="73"/>
  <c r="Q190" i="73"/>
  <c r="Y190" i="73"/>
  <c r="AG190" i="73"/>
  <c r="AO190" i="73"/>
  <c r="AW190" i="73"/>
  <c r="BE190" i="73"/>
  <c r="BM190" i="73"/>
  <c r="BU190" i="73"/>
  <c r="G190" i="73"/>
  <c r="O190" i="73"/>
  <c r="W190" i="73"/>
  <c r="AE190" i="73"/>
  <c r="AM190" i="73"/>
  <c r="AU190" i="73"/>
  <c r="BC190" i="73"/>
  <c r="BK190" i="73"/>
  <c r="BS190" i="73"/>
  <c r="CA190" i="73"/>
  <c r="D190" i="73"/>
  <c r="T190" i="73"/>
  <c r="AJ190" i="73"/>
  <c r="AZ190" i="73"/>
  <c r="BP190" i="73"/>
  <c r="D58" i="75"/>
  <c r="F58" i="75"/>
  <c r="CC32" i="75"/>
  <c r="CC58" i="75" s="1"/>
  <c r="R190" i="73" l="1"/>
  <c r="BV190" i="73"/>
  <c r="J190" i="73"/>
  <c r="CC190" i="73"/>
  <c r="BN190" i="73"/>
  <c r="BF190" i="73"/>
  <c r="CB79" i="74"/>
  <c r="CD190" i="73"/>
  <c r="AX190" i="73"/>
  <c r="D120" i="72" l="1"/>
  <c r="C120" i="72"/>
  <c r="B120" i="72"/>
  <c r="D119" i="72"/>
  <c r="C119" i="72"/>
  <c r="B119" i="72"/>
  <c r="D118" i="72"/>
  <c r="C118" i="72"/>
  <c r="B118" i="72"/>
  <c r="D117" i="72"/>
  <c r="C117" i="72"/>
  <c r="B117" i="72"/>
  <c r="D116" i="72"/>
  <c r="C116" i="72"/>
  <c r="B116" i="72"/>
  <c r="D115" i="72"/>
  <c r="C115" i="72"/>
  <c r="B115" i="72"/>
  <c r="D114" i="72"/>
  <c r="C114" i="72"/>
  <c r="B114" i="72"/>
  <c r="D113" i="72"/>
  <c r="C113" i="72"/>
  <c r="B113" i="72"/>
  <c r="D112" i="72"/>
  <c r="C112" i="72"/>
  <c r="B112" i="72"/>
  <c r="D111" i="72"/>
  <c r="C111" i="72"/>
  <c r="B111" i="72"/>
  <c r="D110" i="72"/>
  <c r="C110" i="72"/>
  <c r="B110" i="72"/>
  <c r="D109" i="72"/>
  <c r="C109" i="72"/>
  <c r="B109" i="72"/>
  <c r="D108" i="72"/>
  <c r="C108" i="72"/>
  <c r="B108" i="72"/>
  <c r="D107" i="72"/>
  <c r="C107" i="72"/>
  <c r="B107" i="72"/>
  <c r="B105" i="72" s="1"/>
  <c r="D106" i="72"/>
  <c r="D105" i="72" s="1"/>
  <c r="C106" i="72"/>
  <c r="B106" i="72"/>
  <c r="D89" i="72"/>
  <c r="C89" i="72"/>
  <c r="B89" i="72"/>
  <c r="D73" i="72"/>
  <c r="C73" i="72"/>
  <c r="B73" i="72"/>
  <c r="D57" i="72"/>
  <c r="C57" i="72"/>
  <c r="B57" i="72"/>
  <c r="D41" i="72"/>
  <c r="C41" i="72"/>
  <c r="B41" i="72"/>
  <c r="D25" i="72"/>
  <c r="B25" i="72"/>
  <c r="D9" i="72"/>
  <c r="C9" i="72"/>
  <c r="B9" i="72"/>
  <c r="H347" i="71"/>
  <c r="H335" i="71" s="1"/>
  <c r="G347" i="71"/>
  <c r="F347" i="71"/>
  <c r="E347" i="71"/>
  <c r="D347" i="71"/>
  <c r="D335" i="71" s="1"/>
  <c r="C347" i="71"/>
  <c r="C335" i="71" s="1"/>
  <c r="B347" i="71"/>
  <c r="G335" i="71"/>
  <c r="F335" i="71"/>
  <c r="E335" i="71"/>
  <c r="B335" i="71"/>
  <c r="H328" i="71"/>
  <c r="G328" i="71"/>
  <c r="F328" i="71"/>
  <c r="F316" i="71" s="1"/>
  <c r="E328" i="71"/>
  <c r="D328" i="71"/>
  <c r="C328" i="71"/>
  <c r="B328" i="71"/>
  <c r="B316" i="71" s="1"/>
  <c r="H316" i="71"/>
  <c r="G316" i="71"/>
  <c r="E316" i="71"/>
  <c r="D316" i="71"/>
  <c r="C316" i="71"/>
  <c r="H309" i="71"/>
  <c r="H297" i="71" s="1"/>
  <c r="G309" i="71"/>
  <c r="G297" i="71" s="1"/>
  <c r="F309" i="71"/>
  <c r="E309" i="71"/>
  <c r="D309" i="71"/>
  <c r="D297" i="71" s="1"/>
  <c r="C309" i="71"/>
  <c r="B309" i="71"/>
  <c r="F297" i="71"/>
  <c r="E297" i="71"/>
  <c r="C297" i="71"/>
  <c r="B297" i="71"/>
  <c r="H290" i="71"/>
  <c r="G290" i="71"/>
  <c r="F290" i="71"/>
  <c r="F278" i="71" s="1"/>
  <c r="E290" i="71"/>
  <c r="E278" i="71" s="1"/>
  <c r="D290" i="71"/>
  <c r="C290" i="71"/>
  <c r="B290" i="71"/>
  <c r="B278" i="71" s="1"/>
  <c r="H278" i="71"/>
  <c r="G278" i="71"/>
  <c r="D278" i="71"/>
  <c r="C278" i="71"/>
  <c r="H271" i="71"/>
  <c r="H259" i="71" s="1"/>
  <c r="G271" i="71"/>
  <c r="F271" i="71"/>
  <c r="E271" i="71"/>
  <c r="D271" i="71"/>
  <c r="D259" i="71" s="1"/>
  <c r="D239" i="71" s="1"/>
  <c r="C271" i="71"/>
  <c r="C259" i="71" s="1"/>
  <c r="B271" i="71"/>
  <c r="G259" i="71"/>
  <c r="F259" i="71"/>
  <c r="E259" i="71"/>
  <c r="B259" i="71"/>
  <c r="H252" i="71"/>
  <c r="G252" i="71"/>
  <c r="F252" i="71"/>
  <c r="F240" i="71" s="1"/>
  <c r="F239" i="71" s="1"/>
  <c r="E252" i="71"/>
  <c r="D252" i="71"/>
  <c r="C252" i="71"/>
  <c r="B252" i="71"/>
  <c r="B240" i="71" s="1"/>
  <c r="H240" i="71"/>
  <c r="G240" i="71"/>
  <c r="E240" i="71"/>
  <c r="E239" i="71" s="1"/>
  <c r="D240" i="71"/>
  <c r="C240" i="71"/>
  <c r="H232" i="71"/>
  <c r="G232" i="71"/>
  <c r="G220" i="71" s="1"/>
  <c r="F232" i="71"/>
  <c r="F220" i="71" s="1"/>
  <c r="E232" i="71"/>
  <c r="D232" i="71"/>
  <c r="C232" i="71"/>
  <c r="C220" i="71" s="1"/>
  <c r="B232" i="71"/>
  <c r="H220" i="71"/>
  <c r="E220" i="71"/>
  <c r="D220" i="71"/>
  <c r="B220" i="71"/>
  <c r="H213" i="71"/>
  <c r="G213" i="71"/>
  <c r="G201" i="71" s="1"/>
  <c r="F213" i="71"/>
  <c r="E213" i="71"/>
  <c r="E201" i="71" s="1"/>
  <c r="D213" i="71"/>
  <c r="D201" i="71" s="1"/>
  <c r="C213" i="71"/>
  <c r="C201" i="71" s="1"/>
  <c r="B213" i="71"/>
  <c r="H201" i="71"/>
  <c r="F201" i="71"/>
  <c r="B201" i="71"/>
  <c r="H194" i="71"/>
  <c r="G194" i="71"/>
  <c r="G182" i="71" s="1"/>
  <c r="F194" i="71"/>
  <c r="E194" i="71"/>
  <c r="E182" i="71" s="1"/>
  <c r="D194" i="71"/>
  <c r="C194" i="71"/>
  <c r="C182" i="71" s="1"/>
  <c r="B194" i="71"/>
  <c r="B182" i="71" s="1"/>
  <c r="H182" i="71"/>
  <c r="F182" i="71"/>
  <c r="D182" i="71"/>
  <c r="H175" i="71"/>
  <c r="H163" i="71" s="1"/>
  <c r="G175" i="71"/>
  <c r="G163" i="71" s="1"/>
  <c r="F175" i="71"/>
  <c r="E175" i="71"/>
  <c r="E163" i="71" s="1"/>
  <c r="D175" i="71"/>
  <c r="C175" i="71"/>
  <c r="C163" i="71" s="1"/>
  <c r="B175" i="71"/>
  <c r="F163" i="71"/>
  <c r="D163" i="71"/>
  <c r="B163" i="71"/>
  <c r="H156" i="71"/>
  <c r="G156" i="71"/>
  <c r="G144" i="71" s="1"/>
  <c r="F156" i="71"/>
  <c r="F144" i="71" s="1"/>
  <c r="E156" i="71"/>
  <c r="E144" i="71" s="1"/>
  <c r="D156" i="71"/>
  <c r="C156" i="71"/>
  <c r="C144" i="71" s="1"/>
  <c r="B156" i="71"/>
  <c r="H144" i="71"/>
  <c r="D144" i="71"/>
  <c r="B144" i="71"/>
  <c r="H137" i="71"/>
  <c r="G137" i="71"/>
  <c r="F137" i="71"/>
  <c r="E137" i="71"/>
  <c r="E125" i="71" s="1"/>
  <c r="E124" i="71" s="1"/>
  <c r="D137" i="71"/>
  <c r="D125" i="71" s="1"/>
  <c r="D124" i="71" s="1"/>
  <c r="C137" i="71"/>
  <c r="C125" i="71" s="1"/>
  <c r="B137" i="71"/>
  <c r="H125" i="71"/>
  <c r="H124" i="71" s="1"/>
  <c r="G125" i="71"/>
  <c r="F125" i="71"/>
  <c r="F124" i="71" s="1"/>
  <c r="B125" i="71"/>
  <c r="B124" i="71" s="1"/>
  <c r="H117" i="71"/>
  <c r="H105" i="71" s="1"/>
  <c r="G117" i="71"/>
  <c r="F117" i="71"/>
  <c r="F105" i="71" s="1"/>
  <c r="E117" i="71"/>
  <c r="D117" i="71"/>
  <c r="D105" i="71" s="1"/>
  <c r="C117" i="71"/>
  <c r="B117" i="71"/>
  <c r="B105" i="71" s="1"/>
  <c r="G105" i="71"/>
  <c r="E105" i="71"/>
  <c r="C105" i="71"/>
  <c r="H98" i="71"/>
  <c r="H86" i="71" s="1"/>
  <c r="G98" i="71"/>
  <c r="G86" i="71" s="1"/>
  <c r="F98" i="71"/>
  <c r="F86" i="71" s="1"/>
  <c r="E98" i="71"/>
  <c r="D98" i="71"/>
  <c r="D86" i="71" s="1"/>
  <c r="C98" i="71"/>
  <c r="B98" i="71"/>
  <c r="B86" i="71" s="1"/>
  <c r="E86" i="71"/>
  <c r="C86" i="71"/>
  <c r="H79" i="71"/>
  <c r="H67" i="71" s="1"/>
  <c r="G79" i="71"/>
  <c r="F79" i="71"/>
  <c r="F67" i="71" s="1"/>
  <c r="E79" i="71"/>
  <c r="E67" i="71" s="1"/>
  <c r="D79" i="71"/>
  <c r="D67" i="71" s="1"/>
  <c r="C79" i="71"/>
  <c r="B79" i="71"/>
  <c r="B67" i="71" s="1"/>
  <c r="G67" i="71"/>
  <c r="C67" i="71"/>
  <c r="H60" i="71"/>
  <c r="H48" i="71" s="1"/>
  <c r="G60" i="71"/>
  <c r="G48" i="71" s="1"/>
  <c r="F60" i="71"/>
  <c r="F48" i="71" s="1"/>
  <c r="E60" i="71"/>
  <c r="D60" i="71"/>
  <c r="D48" i="71" s="1"/>
  <c r="C60" i="71"/>
  <c r="C48" i="71" s="1"/>
  <c r="B60" i="71"/>
  <c r="B48" i="71" s="1"/>
  <c r="E48" i="71"/>
  <c r="H41" i="71"/>
  <c r="H29" i="71" s="1"/>
  <c r="G41" i="71"/>
  <c r="F41" i="71"/>
  <c r="F29" i="71" s="1"/>
  <c r="E41" i="71"/>
  <c r="E29" i="71" s="1"/>
  <c r="D41" i="71"/>
  <c r="D29" i="71" s="1"/>
  <c r="C41" i="71"/>
  <c r="B41" i="71"/>
  <c r="B29" i="71" s="1"/>
  <c r="G29" i="71"/>
  <c r="H22" i="71"/>
  <c r="H10" i="71" s="1"/>
  <c r="G22" i="71"/>
  <c r="G10" i="71" s="1"/>
  <c r="G9" i="71" s="1"/>
  <c r="F22" i="71"/>
  <c r="F10" i="71" s="1"/>
  <c r="F9" i="71" s="1"/>
  <c r="E22" i="71"/>
  <c r="D22" i="71"/>
  <c r="D10" i="71" s="1"/>
  <c r="C22" i="71"/>
  <c r="C10" i="71" s="1"/>
  <c r="C9" i="71" s="1"/>
  <c r="B22" i="71"/>
  <c r="B10" i="71" s="1"/>
  <c r="E10" i="71"/>
  <c r="C105" i="72" l="1"/>
  <c r="F354" i="71"/>
  <c r="H9" i="71"/>
  <c r="H239" i="71"/>
  <c r="E9" i="71"/>
  <c r="E354" i="71" s="1"/>
  <c r="G124" i="71"/>
  <c r="B239" i="71"/>
  <c r="C124" i="71"/>
  <c r="C354" i="71" s="1"/>
  <c r="G239" i="71"/>
  <c r="G354" i="71" s="1"/>
  <c r="B9" i="71"/>
  <c r="D9" i="71"/>
  <c r="D354" i="71" s="1"/>
  <c r="C239" i="71"/>
  <c r="H29" i="70"/>
  <c r="G29" i="70"/>
  <c r="F29" i="70"/>
  <c r="E29" i="70"/>
  <c r="D29" i="70"/>
  <c r="C28" i="70"/>
  <c r="C27" i="70"/>
  <c r="C26" i="70"/>
  <c r="C25" i="70"/>
  <c r="C24" i="70"/>
  <c r="C23" i="70"/>
  <c r="C22" i="70"/>
  <c r="C21" i="70"/>
  <c r="C20" i="70"/>
  <c r="C19" i="70"/>
  <c r="H18" i="70"/>
  <c r="G18" i="70"/>
  <c r="F18" i="70"/>
  <c r="E18" i="70"/>
  <c r="D18" i="70"/>
  <c r="C17" i="70"/>
  <c r="C16" i="70"/>
  <c r="C15" i="70"/>
  <c r="C14" i="70"/>
  <c r="C13" i="70"/>
  <c r="C12" i="70"/>
  <c r="C11" i="70"/>
  <c r="C10" i="70"/>
  <c r="C9" i="70"/>
  <c r="C8" i="70"/>
  <c r="B354" i="71" l="1"/>
  <c r="H354" i="71"/>
  <c r="C29" i="70"/>
  <c r="C18" i="70"/>
  <c r="H52" i="67"/>
  <c r="H51" i="67"/>
  <c r="H50" i="67"/>
  <c r="H49" i="67"/>
  <c r="H48" i="67"/>
  <c r="H47" i="67"/>
  <c r="H46" i="67"/>
  <c r="H45" i="67"/>
  <c r="H44" i="67"/>
  <c r="H43" i="67"/>
  <c r="H42" i="67"/>
  <c r="H41" i="67"/>
  <c r="H40" i="67"/>
  <c r="H39" i="67"/>
  <c r="H38" i="67"/>
  <c r="H37" i="67"/>
  <c r="H36" i="67"/>
  <c r="H35" i="67"/>
  <c r="H34" i="67"/>
  <c r="H33" i="67"/>
  <c r="H32" i="67"/>
  <c r="G31" i="67"/>
  <c r="F31" i="67"/>
  <c r="E31" i="67"/>
  <c r="D31" i="67"/>
  <c r="C31" i="67"/>
  <c r="H30" i="67"/>
  <c r="H29" i="67"/>
  <c r="H28" i="67"/>
  <c r="H27" i="67"/>
  <c r="H26" i="67"/>
  <c r="H25" i="67"/>
  <c r="H24" i="67"/>
  <c r="H23" i="67"/>
  <c r="H22" i="67"/>
  <c r="H21" i="67"/>
  <c r="H20" i="67"/>
  <c r="H19" i="67"/>
  <c r="H18" i="67"/>
  <c r="H17" i="67"/>
  <c r="H16" i="67"/>
  <c r="H15" i="67"/>
  <c r="H14" i="67"/>
  <c r="H13" i="67"/>
  <c r="H12" i="67"/>
  <c r="H11" i="67"/>
  <c r="H10" i="67"/>
  <c r="G9" i="67"/>
  <c r="F9" i="67"/>
  <c r="E9" i="67"/>
  <c r="D9" i="67"/>
  <c r="C9" i="67"/>
  <c r="I280" i="66"/>
  <c r="H280" i="66"/>
  <c r="G280" i="66"/>
  <c r="F280" i="66"/>
  <c r="E280" i="66"/>
  <c r="D280" i="66"/>
  <c r="C280" i="66"/>
  <c r="I277" i="66"/>
  <c r="H277" i="66"/>
  <c r="G277" i="66"/>
  <c r="F277" i="66"/>
  <c r="E277" i="66"/>
  <c r="D277" i="66"/>
  <c r="C277" i="66"/>
  <c r="I274" i="66"/>
  <c r="H274" i="66"/>
  <c r="G274" i="66"/>
  <c r="F274" i="66"/>
  <c r="E274" i="66"/>
  <c r="D274" i="66"/>
  <c r="C274" i="66"/>
  <c r="I271" i="66"/>
  <c r="H271" i="66"/>
  <c r="G271" i="66"/>
  <c r="G270" i="66" s="1"/>
  <c r="F271" i="66"/>
  <c r="E271" i="66"/>
  <c r="D271" i="66"/>
  <c r="D270" i="66" s="1"/>
  <c r="C271" i="66"/>
  <c r="I267" i="66"/>
  <c r="H267" i="66"/>
  <c r="G267" i="66"/>
  <c r="F267" i="66"/>
  <c r="E267" i="66"/>
  <c r="D267" i="66"/>
  <c r="C267" i="66"/>
  <c r="I264" i="66"/>
  <c r="H264" i="66"/>
  <c r="G264" i="66"/>
  <c r="F264" i="66"/>
  <c r="E264" i="66"/>
  <c r="D264" i="66"/>
  <c r="C264" i="66"/>
  <c r="I261" i="66"/>
  <c r="H261" i="66"/>
  <c r="G261" i="66"/>
  <c r="F261" i="66"/>
  <c r="E261" i="66"/>
  <c r="D261" i="66"/>
  <c r="C261" i="66"/>
  <c r="I258" i="66"/>
  <c r="I257" i="66" s="1"/>
  <c r="H258" i="66"/>
  <c r="G258" i="66"/>
  <c r="G257" i="66" s="1"/>
  <c r="F258" i="66"/>
  <c r="E258" i="66"/>
  <c r="D258" i="66"/>
  <c r="C258" i="66"/>
  <c r="F257" i="66"/>
  <c r="I254" i="66"/>
  <c r="H254" i="66"/>
  <c r="G254" i="66"/>
  <c r="F254" i="66"/>
  <c r="E254" i="66"/>
  <c r="D254" i="66"/>
  <c r="C254" i="66"/>
  <c r="I251" i="66"/>
  <c r="I244" i="66" s="1"/>
  <c r="H251" i="66"/>
  <c r="G251" i="66"/>
  <c r="F251" i="66"/>
  <c r="E251" i="66"/>
  <c r="D251" i="66"/>
  <c r="C251" i="66"/>
  <c r="I248" i="66"/>
  <c r="H248" i="66"/>
  <c r="G248" i="66"/>
  <c r="F248" i="66"/>
  <c r="E248" i="66"/>
  <c r="D248" i="66"/>
  <c r="C248" i="66"/>
  <c r="C244" i="66" s="1"/>
  <c r="I245" i="66"/>
  <c r="H245" i="66"/>
  <c r="G245" i="66"/>
  <c r="F245" i="66"/>
  <c r="F244" i="66" s="1"/>
  <c r="E245" i="66"/>
  <c r="D245" i="66"/>
  <c r="C245" i="66"/>
  <c r="I241" i="66"/>
  <c r="H241" i="66"/>
  <c r="G241" i="66"/>
  <c r="F241" i="66"/>
  <c r="E241" i="66"/>
  <c r="D241" i="66"/>
  <c r="C241" i="66"/>
  <c r="I238" i="66"/>
  <c r="H238" i="66"/>
  <c r="G238" i="66"/>
  <c r="F238" i="66"/>
  <c r="E238" i="66"/>
  <c r="D238" i="66"/>
  <c r="C238" i="66"/>
  <c r="I235" i="66"/>
  <c r="H235" i="66"/>
  <c r="G235" i="66"/>
  <c r="F235" i="66"/>
  <c r="E235" i="66"/>
  <c r="D235" i="66"/>
  <c r="C235" i="66"/>
  <c r="I232" i="66"/>
  <c r="I231" i="66" s="1"/>
  <c r="H232" i="66"/>
  <c r="G232" i="66"/>
  <c r="F232" i="66"/>
  <c r="E232" i="66"/>
  <c r="D232" i="66"/>
  <c r="D231" i="66" s="1"/>
  <c r="C232" i="66"/>
  <c r="C231" i="66" s="1"/>
  <c r="I228" i="66"/>
  <c r="H228" i="66"/>
  <c r="G228" i="66"/>
  <c r="F228" i="66"/>
  <c r="E228" i="66"/>
  <c r="D228" i="66"/>
  <c r="C228" i="66"/>
  <c r="I225" i="66"/>
  <c r="H225" i="66"/>
  <c r="G225" i="66"/>
  <c r="F225" i="66"/>
  <c r="E225" i="66"/>
  <c r="D225" i="66"/>
  <c r="C225" i="66"/>
  <c r="C218" i="66" s="1"/>
  <c r="I222" i="66"/>
  <c r="H222" i="66"/>
  <c r="G222" i="66"/>
  <c r="F222" i="66"/>
  <c r="E222" i="66"/>
  <c r="E218" i="66" s="1"/>
  <c r="D222" i="66"/>
  <c r="C222" i="66"/>
  <c r="I219" i="66"/>
  <c r="H219" i="66"/>
  <c r="H218" i="66" s="1"/>
  <c r="G219" i="66"/>
  <c r="F219" i="66"/>
  <c r="E219" i="66"/>
  <c r="D219" i="66"/>
  <c r="C219" i="66"/>
  <c r="G218" i="66"/>
  <c r="I215" i="66"/>
  <c r="H215" i="66"/>
  <c r="G215" i="66"/>
  <c r="F215" i="66"/>
  <c r="E215" i="66"/>
  <c r="D215" i="66"/>
  <c r="C215" i="66"/>
  <c r="I212" i="66"/>
  <c r="H212" i="66"/>
  <c r="G212" i="66"/>
  <c r="F212" i="66"/>
  <c r="E212" i="66"/>
  <c r="D212" i="66"/>
  <c r="C212" i="66"/>
  <c r="I209" i="66"/>
  <c r="H209" i="66"/>
  <c r="H205" i="66" s="1"/>
  <c r="G209" i="66"/>
  <c r="F209" i="66"/>
  <c r="E209" i="66"/>
  <c r="D209" i="66"/>
  <c r="C209" i="66"/>
  <c r="I206" i="66"/>
  <c r="H206" i="66"/>
  <c r="G206" i="66"/>
  <c r="G205" i="66" s="1"/>
  <c r="F206" i="66"/>
  <c r="E206" i="66"/>
  <c r="D206" i="66"/>
  <c r="C206" i="66"/>
  <c r="I202" i="66"/>
  <c r="H202" i="66"/>
  <c r="G202" i="66"/>
  <c r="F202" i="66"/>
  <c r="E202" i="66"/>
  <c r="D202" i="66"/>
  <c r="C202" i="66"/>
  <c r="I199" i="66"/>
  <c r="H199" i="66"/>
  <c r="G199" i="66"/>
  <c r="F199" i="66"/>
  <c r="E199" i="66"/>
  <c r="D199" i="66"/>
  <c r="C199" i="66"/>
  <c r="I196" i="66"/>
  <c r="H196" i="66"/>
  <c r="G196" i="66"/>
  <c r="G192" i="66" s="1"/>
  <c r="F196" i="66"/>
  <c r="E196" i="66"/>
  <c r="D196" i="66"/>
  <c r="C196" i="66"/>
  <c r="I193" i="66"/>
  <c r="H193" i="66"/>
  <c r="G193" i="66"/>
  <c r="F193" i="66"/>
  <c r="E193" i="66"/>
  <c r="E192" i="66" s="1"/>
  <c r="D193" i="66"/>
  <c r="C193" i="66"/>
  <c r="I192" i="66"/>
  <c r="I189" i="66"/>
  <c r="H189" i="66"/>
  <c r="G189" i="66"/>
  <c r="F189" i="66"/>
  <c r="E189" i="66"/>
  <c r="D189" i="66"/>
  <c r="C189" i="66"/>
  <c r="I186" i="66"/>
  <c r="H186" i="66"/>
  <c r="G186" i="66"/>
  <c r="F186" i="66"/>
  <c r="E186" i="66"/>
  <c r="D186" i="66"/>
  <c r="C186" i="66"/>
  <c r="I183" i="66"/>
  <c r="H183" i="66"/>
  <c r="G183" i="66"/>
  <c r="F183" i="66"/>
  <c r="E183" i="66"/>
  <c r="D183" i="66"/>
  <c r="C183" i="66"/>
  <c r="I180" i="66"/>
  <c r="I179" i="66" s="1"/>
  <c r="H180" i="66"/>
  <c r="H179" i="66" s="1"/>
  <c r="G180" i="66"/>
  <c r="F180" i="66"/>
  <c r="E180" i="66"/>
  <c r="D180" i="66"/>
  <c r="C180" i="66"/>
  <c r="D179" i="66"/>
  <c r="I176" i="66"/>
  <c r="H176" i="66"/>
  <c r="G176" i="66"/>
  <c r="F176" i="66"/>
  <c r="E176" i="66"/>
  <c r="D176" i="66"/>
  <c r="C176" i="66"/>
  <c r="I173" i="66"/>
  <c r="H173" i="66"/>
  <c r="G173" i="66"/>
  <c r="F173" i="66"/>
  <c r="E173" i="66"/>
  <c r="D173" i="66"/>
  <c r="C173" i="66"/>
  <c r="I170" i="66"/>
  <c r="H170" i="66"/>
  <c r="G170" i="66"/>
  <c r="F170" i="66"/>
  <c r="E170" i="66"/>
  <c r="D170" i="66"/>
  <c r="C170" i="66"/>
  <c r="I167" i="66"/>
  <c r="H167" i="66"/>
  <c r="G167" i="66"/>
  <c r="F167" i="66"/>
  <c r="E167" i="66"/>
  <c r="D167" i="66"/>
  <c r="D166" i="66" s="1"/>
  <c r="C167" i="66"/>
  <c r="C166" i="66"/>
  <c r="I163" i="66"/>
  <c r="H163" i="66"/>
  <c r="G163" i="66"/>
  <c r="F163" i="66"/>
  <c r="E163" i="66"/>
  <c r="D163" i="66"/>
  <c r="C163" i="66"/>
  <c r="I160" i="66"/>
  <c r="H160" i="66"/>
  <c r="G160" i="66"/>
  <c r="F160" i="66"/>
  <c r="E160" i="66"/>
  <c r="D160" i="66"/>
  <c r="C160" i="66"/>
  <c r="I157" i="66"/>
  <c r="H157" i="66"/>
  <c r="H153" i="66" s="1"/>
  <c r="G157" i="66"/>
  <c r="F157" i="66"/>
  <c r="E157" i="66"/>
  <c r="D157" i="66"/>
  <c r="C157" i="66"/>
  <c r="I154" i="66"/>
  <c r="H154" i="66"/>
  <c r="G154" i="66"/>
  <c r="F154" i="66"/>
  <c r="E154" i="66"/>
  <c r="D154" i="66"/>
  <c r="C154" i="66"/>
  <c r="C153" i="66" s="1"/>
  <c r="I150" i="66"/>
  <c r="H150" i="66"/>
  <c r="G150" i="66"/>
  <c r="F150" i="66"/>
  <c r="E150" i="66"/>
  <c r="D150" i="66"/>
  <c r="C150" i="66"/>
  <c r="I147" i="66"/>
  <c r="H147" i="66"/>
  <c r="G147" i="66"/>
  <c r="F147" i="66"/>
  <c r="E147" i="66"/>
  <c r="E140" i="66" s="1"/>
  <c r="D147" i="66"/>
  <c r="C147" i="66"/>
  <c r="I144" i="66"/>
  <c r="I140" i="66" s="1"/>
  <c r="H144" i="66"/>
  <c r="G144" i="66"/>
  <c r="F144" i="66"/>
  <c r="E144" i="66"/>
  <c r="D144" i="66"/>
  <c r="C144" i="66"/>
  <c r="I141" i="66"/>
  <c r="H141" i="66"/>
  <c r="H140" i="66" s="1"/>
  <c r="G141" i="66"/>
  <c r="F141" i="66"/>
  <c r="E141" i="66"/>
  <c r="D141" i="66"/>
  <c r="C141" i="66"/>
  <c r="I137" i="66"/>
  <c r="H137" i="66"/>
  <c r="G137" i="66"/>
  <c r="F137" i="66"/>
  <c r="E137" i="66"/>
  <c r="D137" i="66"/>
  <c r="C137" i="66"/>
  <c r="I134" i="66"/>
  <c r="H134" i="66"/>
  <c r="G134" i="66"/>
  <c r="F134" i="66"/>
  <c r="E134" i="66"/>
  <c r="D134" i="66"/>
  <c r="C134" i="66"/>
  <c r="I131" i="66"/>
  <c r="H131" i="66"/>
  <c r="G131" i="66"/>
  <c r="F131" i="66"/>
  <c r="E131" i="66"/>
  <c r="D131" i="66"/>
  <c r="C131" i="66"/>
  <c r="I128" i="66"/>
  <c r="H128" i="66"/>
  <c r="H127" i="66" s="1"/>
  <c r="G128" i="66"/>
  <c r="F128" i="66"/>
  <c r="E128" i="66"/>
  <c r="E127" i="66" s="1"/>
  <c r="D128" i="66"/>
  <c r="C128" i="66"/>
  <c r="D127" i="66"/>
  <c r="I124" i="66"/>
  <c r="H124" i="66"/>
  <c r="G124" i="66"/>
  <c r="G114" i="66" s="1"/>
  <c r="F124" i="66"/>
  <c r="E124" i="66"/>
  <c r="D124" i="66"/>
  <c r="C124" i="66"/>
  <c r="I121" i="66"/>
  <c r="H121" i="66"/>
  <c r="G121" i="66"/>
  <c r="F121" i="66"/>
  <c r="E121" i="66"/>
  <c r="D121" i="66"/>
  <c r="C121" i="66"/>
  <c r="I118" i="66"/>
  <c r="H118" i="66"/>
  <c r="G118" i="66"/>
  <c r="F118" i="66"/>
  <c r="E118" i="66"/>
  <c r="E114" i="66" s="1"/>
  <c r="D118" i="66"/>
  <c r="C118" i="66"/>
  <c r="I115" i="66"/>
  <c r="H115" i="66"/>
  <c r="H114" i="66" s="1"/>
  <c r="G115" i="66"/>
  <c r="F115" i="66"/>
  <c r="E115" i="66"/>
  <c r="D115" i="66"/>
  <c r="D114" i="66" s="1"/>
  <c r="C115" i="66"/>
  <c r="I111" i="66"/>
  <c r="H111" i="66"/>
  <c r="G111" i="66"/>
  <c r="F111" i="66"/>
  <c r="E111" i="66"/>
  <c r="D111" i="66"/>
  <c r="C111" i="66"/>
  <c r="I108" i="66"/>
  <c r="H108" i="66"/>
  <c r="G108" i="66"/>
  <c r="F108" i="66"/>
  <c r="E108" i="66"/>
  <c r="D108" i="66"/>
  <c r="C108" i="66"/>
  <c r="I105" i="66"/>
  <c r="H105" i="66"/>
  <c r="G105" i="66"/>
  <c r="F105" i="66"/>
  <c r="E105" i="66"/>
  <c r="D105" i="66"/>
  <c r="C105" i="66"/>
  <c r="I102" i="66"/>
  <c r="H102" i="66"/>
  <c r="G102" i="66"/>
  <c r="G101" i="66" s="1"/>
  <c r="F102" i="66"/>
  <c r="E102" i="66"/>
  <c r="E101" i="66" s="1"/>
  <c r="D102" i="66"/>
  <c r="C102" i="66"/>
  <c r="F101" i="66"/>
  <c r="I98" i="66"/>
  <c r="H98" i="66"/>
  <c r="G98" i="66"/>
  <c r="F98" i="66"/>
  <c r="E98" i="66"/>
  <c r="D98" i="66"/>
  <c r="C98" i="66"/>
  <c r="I95" i="66"/>
  <c r="H95" i="66"/>
  <c r="G95" i="66"/>
  <c r="F95" i="66"/>
  <c r="E95" i="66"/>
  <c r="D95" i="66"/>
  <c r="C95" i="66"/>
  <c r="I92" i="66"/>
  <c r="H92" i="66"/>
  <c r="G92" i="66"/>
  <c r="F92" i="66"/>
  <c r="E92" i="66"/>
  <c r="D92" i="66"/>
  <c r="C92" i="66"/>
  <c r="C88" i="66" s="1"/>
  <c r="I89" i="66"/>
  <c r="H89" i="66"/>
  <c r="G89" i="66"/>
  <c r="F89" i="66"/>
  <c r="E89" i="66"/>
  <c r="D89" i="66"/>
  <c r="C89" i="66"/>
  <c r="I88" i="66"/>
  <c r="I85" i="66"/>
  <c r="H85" i="66"/>
  <c r="G85" i="66"/>
  <c r="F85" i="66"/>
  <c r="E85" i="66"/>
  <c r="D85" i="66"/>
  <c r="C85" i="66"/>
  <c r="I82" i="66"/>
  <c r="H82" i="66"/>
  <c r="G82" i="66"/>
  <c r="F82" i="66"/>
  <c r="E82" i="66"/>
  <c r="D82" i="66"/>
  <c r="C82" i="66"/>
  <c r="I79" i="66"/>
  <c r="H79" i="66"/>
  <c r="G79" i="66"/>
  <c r="F79" i="66"/>
  <c r="F75" i="66" s="1"/>
  <c r="E79" i="66"/>
  <c r="D79" i="66"/>
  <c r="C79" i="66"/>
  <c r="I76" i="66"/>
  <c r="I75" i="66" s="1"/>
  <c r="H76" i="66"/>
  <c r="G76" i="66"/>
  <c r="F76" i="66"/>
  <c r="E76" i="66"/>
  <c r="D76" i="66"/>
  <c r="C76" i="66"/>
  <c r="D75" i="66"/>
  <c r="I72" i="66"/>
  <c r="H72" i="66"/>
  <c r="G72" i="66"/>
  <c r="F72" i="66"/>
  <c r="E72" i="66"/>
  <c r="D72" i="66"/>
  <c r="C72" i="66"/>
  <c r="I69" i="66"/>
  <c r="H69" i="66"/>
  <c r="G69" i="66"/>
  <c r="F69" i="66"/>
  <c r="E69" i="66"/>
  <c r="D69" i="66"/>
  <c r="C69" i="66"/>
  <c r="I66" i="66"/>
  <c r="H66" i="66"/>
  <c r="G66" i="66"/>
  <c r="F66" i="66"/>
  <c r="E66" i="66"/>
  <c r="D66" i="66"/>
  <c r="C66" i="66"/>
  <c r="I63" i="66"/>
  <c r="H63" i="66"/>
  <c r="G63" i="66"/>
  <c r="G62" i="66" s="1"/>
  <c r="F63" i="66"/>
  <c r="F62" i="66" s="1"/>
  <c r="E63" i="66"/>
  <c r="D63" i="66"/>
  <c r="D62" i="66" s="1"/>
  <c r="C63" i="66"/>
  <c r="I59" i="66"/>
  <c r="H59" i="66"/>
  <c r="G59" i="66"/>
  <c r="F59" i="66"/>
  <c r="E59" i="66"/>
  <c r="D59" i="66"/>
  <c r="C59" i="66"/>
  <c r="I56" i="66"/>
  <c r="H56" i="66"/>
  <c r="G56" i="66"/>
  <c r="F56" i="66"/>
  <c r="E56" i="66"/>
  <c r="D56" i="66"/>
  <c r="C56" i="66"/>
  <c r="I53" i="66"/>
  <c r="H53" i="66"/>
  <c r="G53" i="66"/>
  <c r="F53" i="66"/>
  <c r="E53" i="66"/>
  <c r="D53" i="66"/>
  <c r="C53" i="66"/>
  <c r="I50" i="66"/>
  <c r="I49" i="66" s="1"/>
  <c r="H50" i="66"/>
  <c r="G50" i="66"/>
  <c r="F50" i="66"/>
  <c r="F49" i="66" s="1"/>
  <c r="E50" i="66"/>
  <c r="D50" i="66"/>
  <c r="C50" i="66"/>
  <c r="C49" i="66" s="1"/>
  <c r="I46" i="66"/>
  <c r="H46" i="66"/>
  <c r="G46" i="66"/>
  <c r="F46" i="66"/>
  <c r="E46" i="66"/>
  <c r="D46" i="66"/>
  <c r="C46" i="66"/>
  <c r="I43" i="66"/>
  <c r="H43" i="66"/>
  <c r="G43" i="66"/>
  <c r="F43" i="66"/>
  <c r="E43" i="66"/>
  <c r="D43" i="66"/>
  <c r="C43" i="66"/>
  <c r="I40" i="66"/>
  <c r="H40" i="66"/>
  <c r="G40" i="66"/>
  <c r="G36" i="66" s="1"/>
  <c r="F40" i="66"/>
  <c r="E40" i="66"/>
  <c r="D40" i="66"/>
  <c r="C40" i="66"/>
  <c r="I37" i="66"/>
  <c r="I36" i="66" s="1"/>
  <c r="H37" i="66"/>
  <c r="G37" i="66"/>
  <c r="F37" i="66"/>
  <c r="F36" i="66" s="1"/>
  <c r="E37" i="66"/>
  <c r="D37" i="66"/>
  <c r="C37" i="66"/>
  <c r="I33" i="66"/>
  <c r="H33" i="66"/>
  <c r="G33" i="66"/>
  <c r="F33" i="66"/>
  <c r="E33" i="66"/>
  <c r="D33" i="66"/>
  <c r="C33" i="66"/>
  <c r="I30" i="66"/>
  <c r="H30" i="66"/>
  <c r="G30" i="66"/>
  <c r="F30" i="66"/>
  <c r="E30" i="66"/>
  <c r="D30" i="66"/>
  <c r="C30" i="66"/>
  <c r="I27" i="66"/>
  <c r="H27" i="66"/>
  <c r="G27" i="66"/>
  <c r="F27" i="66"/>
  <c r="E27" i="66"/>
  <c r="D27" i="66"/>
  <c r="I24" i="66"/>
  <c r="H24" i="66"/>
  <c r="G24" i="66"/>
  <c r="F24" i="66"/>
  <c r="E24" i="66"/>
  <c r="E23" i="66" s="1"/>
  <c r="D24" i="66"/>
  <c r="D23" i="66" s="1"/>
  <c r="C23" i="66"/>
  <c r="I20" i="66"/>
  <c r="H20" i="66"/>
  <c r="G20" i="66"/>
  <c r="F20" i="66"/>
  <c r="E20" i="66"/>
  <c r="D20" i="66"/>
  <c r="C20" i="66"/>
  <c r="I17" i="66"/>
  <c r="H17" i="66"/>
  <c r="G17" i="66"/>
  <c r="F17" i="66"/>
  <c r="E17" i="66"/>
  <c r="D17" i="66"/>
  <c r="C17" i="66"/>
  <c r="I14" i="66"/>
  <c r="I10" i="66" s="1"/>
  <c r="H14" i="66"/>
  <c r="G14" i="66"/>
  <c r="F14" i="66"/>
  <c r="E14" i="66"/>
  <c r="D14" i="66"/>
  <c r="C14" i="66"/>
  <c r="I11" i="66"/>
  <c r="H11" i="66"/>
  <c r="H10" i="66" s="1"/>
  <c r="G11" i="66"/>
  <c r="F11" i="66"/>
  <c r="E11" i="66"/>
  <c r="D11" i="66"/>
  <c r="C11" i="66"/>
  <c r="C10" i="66" s="1"/>
  <c r="G10" i="66"/>
  <c r="I280" i="65"/>
  <c r="H280" i="65"/>
  <c r="G280" i="65"/>
  <c r="F280" i="65"/>
  <c r="E280" i="65"/>
  <c r="D280" i="65"/>
  <c r="C280" i="65"/>
  <c r="I277" i="65"/>
  <c r="H277" i="65"/>
  <c r="G277" i="65"/>
  <c r="F277" i="65"/>
  <c r="E277" i="65"/>
  <c r="D277" i="65"/>
  <c r="C277" i="65"/>
  <c r="I274" i="65"/>
  <c r="H274" i="65"/>
  <c r="G274" i="65"/>
  <c r="F274" i="65"/>
  <c r="E274" i="65"/>
  <c r="D274" i="65"/>
  <c r="C274" i="65"/>
  <c r="I271" i="65"/>
  <c r="H271" i="65"/>
  <c r="G271" i="65"/>
  <c r="F271" i="65"/>
  <c r="F270" i="65" s="1"/>
  <c r="E271" i="65"/>
  <c r="D271" i="65"/>
  <c r="C271" i="65"/>
  <c r="H270" i="65"/>
  <c r="I267" i="65"/>
  <c r="H267" i="65"/>
  <c r="G267" i="65"/>
  <c r="F267" i="65"/>
  <c r="E267" i="65"/>
  <c r="D267" i="65"/>
  <c r="C267" i="65"/>
  <c r="I264" i="65"/>
  <c r="H264" i="65"/>
  <c r="G264" i="65"/>
  <c r="F264" i="65"/>
  <c r="E264" i="65"/>
  <c r="D264" i="65"/>
  <c r="C264" i="65"/>
  <c r="I261" i="65"/>
  <c r="H261" i="65"/>
  <c r="G261" i="65"/>
  <c r="F261" i="65"/>
  <c r="E261" i="65"/>
  <c r="D261" i="65"/>
  <c r="C261" i="65"/>
  <c r="I258" i="65"/>
  <c r="H258" i="65"/>
  <c r="G258" i="65"/>
  <c r="G257" i="65" s="1"/>
  <c r="F258" i="65"/>
  <c r="E258" i="65"/>
  <c r="E257" i="65" s="1"/>
  <c r="D258" i="65"/>
  <c r="C258" i="65"/>
  <c r="I254" i="65"/>
  <c r="H254" i="65"/>
  <c r="G254" i="65"/>
  <c r="F254" i="65"/>
  <c r="E254" i="65"/>
  <c r="D254" i="65"/>
  <c r="C254" i="65"/>
  <c r="I251" i="65"/>
  <c r="H251" i="65"/>
  <c r="G251" i="65"/>
  <c r="F251" i="65"/>
  <c r="E251" i="65"/>
  <c r="D251" i="65"/>
  <c r="C251" i="65"/>
  <c r="I248" i="65"/>
  <c r="H248" i="65"/>
  <c r="G248" i="65"/>
  <c r="F248" i="65"/>
  <c r="E248" i="65"/>
  <c r="D248" i="65"/>
  <c r="D244" i="65" s="1"/>
  <c r="C248" i="65"/>
  <c r="I245" i="65"/>
  <c r="I244" i="65" s="1"/>
  <c r="H245" i="65"/>
  <c r="G245" i="65"/>
  <c r="F245" i="65"/>
  <c r="F244" i="65" s="1"/>
  <c r="E245" i="65"/>
  <c r="D245" i="65"/>
  <c r="C245" i="65"/>
  <c r="I241" i="65"/>
  <c r="H241" i="65"/>
  <c r="G241" i="65"/>
  <c r="F241" i="65"/>
  <c r="E241" i="65"/>
  <c r="D241" i="65"/>
  <c r="C241" i="65"/>
  <c r="I238" i="65"/>
  <c r="H238" i="65"/>
  <c r="G238" i="65"/>
  <c r="F238" i="65"/>
  <c r="E238" i="65"/>
  <c r="D238" i="65"/>
  <c r="C238" i="65"/>
  <c r="I235" i="65"/>
  <c r="I231" i="65" s="1"/>
  <c r="H235" i="65"/>
  <c r="G235" i="65"/>
  <c r="F235" i="65"/>
  <c r="E235" i="65"/>
  <c r="D235" i="65"/>
  <c r="C235" i="65"/>
  <c r="I232" i="65"/>
  <c r="H232" i="65"/>
  <c r="H231" i="65" s="1"/>
  <c r="G232" i="65"/>
  <c r="F232" i="65"/>
  <c r="E232" i="65"/>
  <c r="D232" i="65"/>
  <c r="D231" i="65" s="1"/>
  <c r="C232" i="65"/>
  <c r="I228" i="65"/>
  <c r="H228" i="65"/>
  <c r="G228" i="65"/>
  <c r="F228" i="65"/>
  <c r="E228" i="65"/>
  <c r="D228" i="65"/>
  <c r="C228" i="65"/>
  <c r="I225" i="65"/>
  <c r="H225" i="65"/>
  <c r="G225" i="65"/>
  <c r="F225" i="65"/>
  <c r="E225" i="65"/>
  <c r="D225" i="65"/>
  <c r="C225" i="65"/>
  <c r="I222" i="65"/>
  <c r="H222" i="65"/>
  <c r="G222" i="65"/>
  <c r="F222" i="65"/>
  <c r="E222" i="65"/>
  <c r="D222" i="65"/>
  <c r="C222" i="65"/>
  <c r="I219" i="65"/>
  <c r="H219" i="65"/>
  <c r="H218" i="65" s="1"/>
  <c r="G219" i="65"/>
  <c r="F219" i="65"/>
  <c r="E219" i="65"/>
  <c r="D219" i="65"/>
  <c r="D218" i="65" s="1"/>
  <c r="C219" i="65"/>
  <c r="I215" i="65"/>
  <c r="H215" i="65"/>
  <c r="G215" i="65"/>
  <c r="F215" i="65"/>
  <c r="E215" i="65"/>
  <c r="D215" i="65"/>
  <c r="C215" i="65"/>
  <c r="C205" i="65" s="1"/>
  <c r="I212" i="65"/>
  <c r="H212" i="65"/>
  <c r="G212" i="65"/>
  <c r="F212" i="65"/>
  <c r="E212" i="65"/>
  <c r="D212" i="65"/>
  <c r="C212" i="65"/>
  <c r="I209" i="65"/>
  <c r="H209" i="65"/>
  <c r="G209" i="65"/>
  <c r="F209" i="65"/>
  <c r="E209" i="65"/>
  <c r="D209" i="65"/>
  <c r="C209" i="65"/>
  <c r="I206" i="65"/>
  <c r="H206" i="65"/>
  <c r="G206" i="65"/>
  <c r="G205" i="65" s="1"/>
  <c r="F206" i="65"/>
  <c r="E206" i="65"/>
  <c r="D206" i="65"/>
  <c r="C206" i="65"/>
  <c r="I202" i="65"/>
  <c r="H202" i="65"/>
  <c r="G202" i="65"/>
  <c r="F202" i="65"/>
  <c r="E202" i="65"/>
  <c r="D202" i="65"/>
  <c r="C202" i="65"/>
  <c r="I199" i="65"/>
  <c r="H199" i="65"/>
  <c r="G199" i="65"/>
  <c r="F199" i="65"/>
  <c r="E199" i="65"/>
  <c r="D199" i="65"/>
  <c r="C199" i="65"/>
  <c r="I196" i="65"/>
  <c r="H196" i="65"/>
  <c r="G196" i="65"/>
  <c r="F196" i="65"/>
  <c r="E196" i="65"/>
  <c r="D196" i="65"/>
  <c r="D192" i="65" s="1"/>
  <c r="C196" i="65"/>
  <c r="I193" i="65"/>
  <c r="H193" i="65"/>
  <c r="G193" i="65"/>
  <c r="F193" i="65"/>
  <c r="E193" i="65"/>
  <c r="D193" i="65"/>
  <c r="C193" i="65"/>
  <c r="C192" i="65" s="1"/>
  <c r="I189" i="65"/>
  <c r="H189" i="65"/>
  <c r="G189" i="65"/>
  <c r="F189" i="65"/>
  <c r="E189" i="65"/>
  <c r="D189" i="65"/>
  <c r="C189" i="65"/>
  <c r="I186" i="65"/>
  <c r="H186" i="65"/>
  <c r="G186" i="65"/>
  <c r="F186" i="65"/>
  <c r="E186" i="65"/>
  <c r="D186" i="65"/>
  <c r="C186" i="65"/>
  <c r="I183" i="65"/>
  <c r="H183" i="65"/>
  <c r="G183" i="65"/>
  <c r="F183" i="65"/>
  <c r="E183" i="65"/>
  <c r="D183" i="65"/>
  <c r="C183" i="65"/>
  <c r="I180" i="65"/>
  <c r="I179" i="65" s="1"/>
  <c r="H180" i="65"/>
  <c r="G180" i="65"/>
  <c r="G179" i="65" s="1"/>
  <c r="F180" i="65"/>
  <c r="F179" i="65" s="1"/>
  <c r="E180" i="65"/>
  <c r="D180" i="65"/>
  <c r="C180" i="65"/>
  <c r="I176" i="65"/>
  <c r="H176" i="65"/>
  <c r="G176" i="65"/>
  <c r="F176" i="65"/>
  <c r="E176" i="65"/>
  <c r="D176" i="65"/>
  <c r="C176" i="65"/>
  <c r="I173" i="65"/>
  <c r="H173" i="65"/>
  <c r="G173" i="65"/>
  <c r="F173" i="65"/>
  <c r="E173" i="65"/>
  <c r="D173" i="65"/>
  <c r="C173" i="65"/>
  <c r="I170" i="65"/>
  <c r="H170" i="65"/>
  <c r="G170" i="65"/>
  <c r="F170" i="65"/>
  <c r="E170" i="65"/>
  <c r="D170" i="65"/>
  <c r="C170" i="65"/>
  <c r="I167" i="65"/>
  <c r="H167" i="65"/>
  <c r="H166" i="65" s="1"/>
  <c r="G167" i="65"/>
  <c r="F167" i="65"/>
  <c r="F166" i="65" s="1"/>
  <c r="E167" i="65"/>
  <c r="D167" i="65"/>
  <c r="D166" i="65" s="1"/>
  <c r="C167" i="65"/>
  <c r="I163" i="65"/>
  <c r="H163" i="65"/>
  <c r="G163" i="65"/>
  <c r="F163" i="65"/>
  <c r="E163" i="65"/>
  <c r="D163" i="65"/>
  <c r="C163" i="65"/>
  <c r="I160" i="65"/>
  <c r="H160" i="65"/>
  <c r="G160" i="65"/>
  <c r="G153" i="65" s="1"/>
  <c r="F160" i="65"/>
  <c r="E160" i="65"/>
  <c r="D160" i="65"/>
  <c r="C160" i="65"/>
  <c r="I157" i="65"/>
  <c r="H157" i="65"/>
  <c r="G157" i="65"/>
  <c r="F157" i="65"/>
  <c r="E157" i="65"/>
  <c r="D157" i="65"/>
  <c r="C157" i="65"/>
  <c r="I154" i="65"/>
  <c r="I153" i="65" s="1"/>
  <c r="H154" i="65"/>
  <c r="G154" i="65"/>
  <c r="F154" i="65"/>
  <c r="E154" i="65"/>
  <c r="D154" i="65"/>
  <c r="C154" i="65"/>
  <c r="I150" i="65"/>
  <c r="H150" i="65"/>
  <c r="G150" i="65"/>
  <c r="F150" i="65"/>
  <c r="E150" i="65"/>
  <c r="D150" i="65"/>
  <c r="C150" i="65"/>
  <c r="I147" i="65"/>
  <c r="H147" i="65"/>
  <c r="G147" i="65"/>
  <c r="F147" i="65"/>
  <c r="E147" i="65"/>
  <c r="D147" i="65"/>
  <c r="C147" i="65"/>
  <c r="I144" i="65"/>
  <c r="H144" i="65"/>
  <c r="G144" i="65"/>
  <c r="F144" i="65"/>
  <c r="F140" i="65" s="1"/>
  <c r="E144" i="65"/>
  <c r="D144" i="65"/>
  <c r="C144" i="65"/>
  <c r="I141" i="65"/>
  <c r="H141" i="65"/>
  <c r="G141" i="65"/>
  <c r="F141" i="65"/>
  <c r="E141" i="65"/>
  <c r="E140" i="65" s="1"/>
  <c r="D141" i="65"/>
  <c r="C141" i="65"/>
  <c r="I137" i="65"/>
  <c r="H137" i="65"/>
  <c r="G137" i="65"/>
  <c r="G127" i="65" s="1"/>
  <c r="F137" i="65"/>
  <c r="E137" i="65"/>
  <c r="D137" i="65"/>
  <c r="C137" i="65"/>
  <c r="I134" i="65"/>
  <c r="H134" i="65"/>
  <c r="G134" i="65"/>
  <c r="F134" i="65"/>
  <c r="E134" i="65"/>
  <c r="D134" i="65"/>
  <c r="C134" i="65"/>
  <c r="I131" i="65"/>
  <c r="H131" i="65"/>
  <c r="G131" i="65"/>
  <c r="F131" i="65"/>
  <c r="E131" i="65"/>
  <c r="E127" i="65" s="1"/>
  <c r="D131" i="65"/>
  <c r="C131" i="65"/>
  <c r="C127" i="65" s="1"/>
  <c r="I128" i="65"/>
  <c r="H128" i="65"/>
  <c r="G128" i="65"/>
  <c r="F128" i="65"/>
  <c r="E128" i="65"/>
  <c r="D128" i="65"/>
  <c r="D127" i="65" s="1"/>
  <c r="C128" i="65"/>
  <c r="I124" i="65"/>
  <c r="H124" i="65"/>
  <c r="G124" i="65"/>
  <c r="F124" i="65"/>
  <c r="E124" i="65"/>
  <c r="D124" i="65"/>
  <c r="C124" i="65"/>
  <c r="I121" i="65"/>
  <c r="H121" i="65"/>
  <c r="G121" i="65"/>
  <c r="F121" i="65"/>
  <c r="E121" i="65"/>
  <c r="D121" i="65"/>
  <c r="C121" i="65"/>
  <c r="I118" i="65"/>
  <c r="H118" i="65"/>
  <c r="G118" i="65"/>
  <c r="F118" i="65"/>
  <c r="E118" i="65"/>
  <c r="D118" i="65"/>
  <c r="C118" i="65"/>
  <c r="I115" i="65"/>
  <c r="H115" i="65"/>
  <c r="G115" i="65"/>
  <c r="F115" i="65"/>
  <c r="E115" i="65"/>
  <c r="D115" i="65"/>
  <c r="C115" i="65"/>
  <c r="I111" i="65"/>
  <c r="H111" i="65"/>
  <c r="G111" i="65"/>
  <c r="F111" i="65"/>
  <c r="E111" i="65"/>
  <c r="D111" i="65"/>
  <c r="C111" i="65"/>
  <c r="I108" i="65"/>
  <c r="H108" i="65"/>
  <c r="G108" i="65"/>
  <c r="F108" i="65"/>
  <c r="E108" i="65"/>
  <c r="D108" i="65"/>
  <c r="C108" i="65"/>
  <c r="I105" i="65"/>
  <c r="H105" i="65"/>
  <c r="G105" i="65"/>
  <c r="F105" i="65"/>
  <c r="E105" i="65"/>
  <c r="D105" i="65"/>
  <c r="C105" i="65"/>
  <c r="I102" i="65"/>
  <c r="I101" i="65" s="1"/>
  <c r="H102" i="65"/>
  <c r="G102" i="65"/>
  <c r="F102" i="65"/>
  <c r="E102" i="65"/>
  <c r="D102" i="65"/>
  <c r="C102" i="65"/>
  <c r="C101" i="65" s="1"/>
  <c r="I98" i="65"/>
  <c r="H98" i="65"/>
  <c r="G98" i="65"/>
  <c r="F98" i="65"/>
  <c r="E98" i="65"/>
  <c r="D98" i="65"/>
  <c r="C98" i="65"/>
  <c r="I95" i="65"/>
  <c r="H95" i="65"/>
  <c r="G95" i="65"/>
  <c r="F95" i="65"/>
  <c r="E95" i="65"/>
  <c r="D95" i="65"/>
  <c r="C95" i="65"/>
  <c r="I92" i="65"/>
  <c r="H92" i="65"/>
  <c r="G92" i="65"/>
  <c r="F92" i="65"/>
  <c r="E92" i="65"/>
  <c r="D92" i="65"/>
  <c r="C92" i="65"/>
  <c r="I89" i="65"/>
  <c r="H89" i="65"/>
  <c r="G89" i="65"/>
  <c r="G88" i="65" s="1"/>
  <c r="F89" i="65"/>
  <c r="E89" i="65"/>
  <c r="D89" i="65"/>
  <c r="C89" i="65"/>
  <c r="I85" i="65"/>
  <c r="H85" i="65"/>
  <c r="G85" i="65"/>
  <c r="F85" i="65"/>
  <c r="E85" i="65"/>
  <c r="D85" i="65"/>
  <c r="C85" i="65"/>
  <c r="I82" i="65"/>
  <c r="H82" i="65"/>
  <c r="G82" i="65"/>
  <c r="F82" i="65"/>
  <c r="E82" i="65"/>
  <c r="D82" i="65"/>
  <c r="C82" i="65"/>
  <c r="I79" i="65"/>
  <c r="H79" i="65"/>
  <c r="G79" i="65"/>
  <c r="F79" i="65"/>
  <c r="E79" i="65"/>
  <c r="D79" i="65"/>
  <c r="C79" i="65"/>
  <c r="I76" i="65"/>
  <c r="H76" i="65"/>
  <c r="G76" i="65"/>
  <c r="F76" i="65"/>
  <c r="E76" i="65"/>
  <c r="D76" i="65"/>
  <c r="D75" i="65" s="1"/>
  <c r="C76" i="65"/>
  <c r="C75" i="65" s="1"/>
  <c r="E75" i="65"/>
  <c r="I72" i="65"/>
  <c r="H72" i="65"/>
  <c r="G72" i="65"/>
  <c r="F72" i="65"/>
  <c r="E72" i="65"/>
  <c r="D72" i="65"/>
  <c r="C72" i="65"/>
  <c r="I69" i="65"/>
  <c r="H69" i="65"/>
  <c r="G69" i="65"/>
  <c r="F69" i="65"/>
  <c r="E69" i="65"/>
  <c r="D69" i="65"/>
  <c r="C69" i="65"/>
  <c r="I66" i="65"/>
  <c r="H66" i="65"/>
  <c r="G66" i="65"/>
  <c r="F66" i="65"/>
  <c r="E66" i="65"/>
  <c r="D66" i="65"/>
  <c r="C66" i="65"/>
  <c r="I63" i="65"/>
  <c r="H63" i="65"/>
  <c r="H62" i="65" s="1"/>
  <c r="G63" i="65"/>
  <c r="F63" i="65"/>
  <c r="E63" i="65"/>
  <c r="D63" i="65"/>
  <c r="D62" i="65" s="1"/>
  <c r="C63" i="65"/>
  <c r="I59" i="65"/>
  <c r="H59" i="65"/>
  <c r="G59" i="65"/>
  <c r="F59" i="65"/>
  <c r="E59" i="65"/>
  <c r="D59" i="65"/>
  <c r="C59" i="65"/>
  <c r="I56" i="65"/>
  <c r="H56" i="65"/>
  <c r="G56" i="65"/>
  <c r="F56" i="65"/>
  <c r="E56" i="65"/>
  <c r="D56" i="65"/>
  <c r="C56" i="65"/>
  <c r="I53" i="65"/>
  <c r="I49" i="65" s="1"/>
  <c r="H53" i="65"/>
  <c r="G53" i="65"/>
  <c r="G49" i="65" s="1"/>
  <c r="F53" i="65"/>
  <c r="E53" i="65"/>
  <c r="D53" i="65"/>
  <c r="C53" i="65"/>
  <c r="I50" i="65"/>
  <c r="H50" i="65"/>
  <c r="G50" i="65"/>
  <c r="F50" i="65"/>
  <c r="F49" i="65" s="1"/>
  <c r="E50" i="65"/>
  <c r="D50" i="65"/>
  <c r="C50" i="65"/>
  <c r="I46" i="65"/>
  <c r="H46" i="65"/>
  <c r="H36" i="65" s="1"/>
  <c r="G46" i="65"/>
  <c r="F46" i="65"/>
  <c r="E46" i="65"/>
  <c r="D46" i="65"/>
  <c r="C46" i="65"/>
  <c r="I43" i="65"/>
  <c r="H43" i="65"/>
  <c r="G43" i="65"/>
  <c r="F43" i="65"/>
  <c r="E43" i="65"/>
  <c r="D43" i="65"/>
  <c r="C43" i="65"/>
  <c r="I40" i="65"/>
  <c r="H40" i="65"/>
  <c r="G40" i="65"/>
  <c r="F40" i="65"/>
  <c r="E40" i="65"/>
  <c r="D40" i="65"/>
  <c r="C40" i="65"/>
  <c r="I37" i="65"/>
  <c r="I36" i="65" s="1"/>
  <c r="H37" i="65"/>
  <c r="G37" i="65"/>
  <c r="F37" i="65"/>
  <c r="F36" i="65" s="1"/>
  <c r="E37" i="65"/>
  <c r="E36" i="65" s="1"/>
  <c r="D37" i="65"/>
  <c r="C37" i="65"/>
  <c r="I33" i="65"/>
  <c r="H33" i="65"/>
  <c r="G33" i="65"/>
  <c r="F33" i="65"/>
  <c r="E33" i="65"/>
  <c r="E23" i="65" s="1"/>
  <c r="D33" i="65"/>
  <c r="C33" i="65"/>
  <c r="I30" i="65"/>
  <c r="H30" i="65"/>
  <c r="G30" i="65"/>
  <c r="F30" i="65"/>
  <c r="E30" i="65"/>
  <c r="D30" i="65"/>
  <c r="C30" i="65"/>
  <c r="I27" i="65"/>
  <c r="H27" i="65"/>
  <c r="G27" i="65"/>
  <c r="G23" i="65" s="1"/>
  <c r="F27" i="65"/>
  <c r="E27" i="65"/>
  <c r="D27" i="65"/>
  <c r="C23" i="65"/>
  <c r="I24" i="65"/>
  <c r="H24" i="65"/>
  <c r="G24" i="65"/>
  <c r="F24" i="65"/>
  <c r="F23" i="65" s="1"/>
  <c r="E24" i="65"/>
  <c r="D24" i="65"/>
  <c r="I23" i="65"/>
  <c r="I20" i="65"/>
  <c r="H20" i="65"/>
  <c r="G20" i="65"/>
  <c r="F20" i="65"/>
  <c r="E20" i="65"/>
  <c r="D20" i="65"/>
  <c r="C20" i="65"/>
  <c r="I17" i="65"/>
  <c r="H17" i="65"/>
  <c r="G17" i="65"/>
  <c r="F17" i="65"/>
  <c r="E17" i="65"/>
  <c r="D17" i="65"/>
  <c r="C17" i="65"/>
  <c r="I14" i="65"/>
  <c r="H14" i="65"/>
  <c r="H10" i="65" s="1"/>
  <c r="G14" i="65"/>
  <c r="F14" i="65"/>
  <c r="E14" i="65"/>
  <c r="D14" i="65"/>
  <c r="C14" i="65"/>
  <c r="I11" i="65"/>
  <c r="H11" i="65"/>
  <c r="G11" i="65"/>
  <c r="F11" i="65"/>
  <c r="F10" i="65" s="1"/>
  <c r="E11" i="65"/>
  <c r="D11" i="65"/>
  <c r="C11" i="65"/>
  <c r="C88" i="65" l="1"/>
  <c r="F88" i="65"/>
  <c r="C179" i="65"/>
  <c r="E179" i="65"/>
  <c r="I205" i="65"/>
  <c r="D270" i="65"/>
  <c r="D10" i="66"/>
  <c r="E10" i="66"/>
  <c r="G23" i="66"/>
  <c r="C36" i="66"/>
  <c r="E36" i="66"/>
  <c r="E49" i="66"/>
  <c r="H62" i="66"/>
  <c r="I62" i="66"/>
  <c r="C62" i="66"/>
  <c r="C9" i="66" s="1"/>
  <c r="F88" i="66"/>
  <c r="G88" i="66"/>
  <c r="I101" i="66"/>
  <c r="H166" i="66"/>
  <c r="I166" i="66"/>
  <c r="D192" i="66"/>
  <c r="E231" i="66"/>
  <c r="F231" i="66"/>
  <c r="H231" i="66"/>
  <c r="C257" i="66"/>
  <c r="D257" i="66"/>
  <c r="F270" i="66"/>
  <c r="H75" i="65"/>
  <c r="I75" i="65"/>
  <c r="D88" i="65"/>
  <c r="G101" i="65"/>
  <c r="I140" i="65"/>
  <c r="E153" i="65"/>
  <c r="G192" i="65"/>
  <c r="E244" i="65"/>
  <c r="C140" i="66"/>
  <c r="C179" i="66"/>
  <c r="H31" i="67"/>
  <c r="D10" i="65"/>
  <c r="C49" i="65"/>
  <c r="H101" i="65"/>
  <c r="D114" i="65"/>
  <c r="F114" i="65"/>
  <c r="I257" i="65"/>
  <c r="C257" i="65"/>
  <c r="F10" i="66"/>
  <c r="I23" i="66"/>
  <c r="G49" i="66"/>
  <c r="H49" i="66"/>
  <c r="E75" i="66"/>
  <c r="H75" i="66"/>
  <c r="C101" i="66"/>
  <c r="D101" i="66"/>
  <c r="I127" i="66"/>
  <c r="G153" i="66"/>
  <c r="F192" i="66"/>
  <c r="D218" i="66"/>
  <c r="G231" i="66"/>
  <c r="E244" i="66"/>
  <c r="E257" i="66"/>
  <c r="H270" i="66"/>
  <c r="I270" i="66"/>
  <c r="C270" i="66"/>
  <c r="H127" i="65"/>
  <c r="E231" i="65"/>
  <c r="H244" i="65"/>
  <c r="I114" i="66"/>
  <c r="C114" i="66"/>
  <c r="D140" i="66"/>
  <c r="E179" i="66"/>
  <c r="F179" i="66"/>
  <c r="C205" i="66"/>
  <c r="D205" i="66"/>
  <c r="F205" i="66"/>
  <c r="E205" i="65"/>
  <c r="E62" i="66"/>
  <c r="E88" i="66"/>
  <c r="E166" i="66"/>
  <c r="G166" i="66"/>
  <c r="H192" i="66"/>
  <c r="F218" i="66"/>
  <c r="H257" i="66"/>
  <c r="H140" i="65"/>
  <c r="C153" i="65"/>
  <c r="F192" i="65"/>
  <c r="F140" i="66"/>
  <c r="G140" i="66"/>
  <c r="G179" i="66"/>
  <c r="D101" i="65"/>
  <c r="E101" i="65"/>
  <c r="H114" i="65"/>
  <c r="F23" i="66"/>
  <c r="H23" i="66"/>
  <c r="D49" i="66"/>
  <c r="H101" i="66"/>
  <c r="F127" i="66"/>
  <c r="D153" i="66"/>
  <c r="F153" i="66"/>
  <c r="C192" i="66"/>
  <c r="I218" i="66"/>
  <c r="G244" i="66"/>
  <c r="E270" i="66"/>
  <c r="H9" i="67"/>
  <c r="F9" i="66"/>
  <c r="D23" i="65"/>
  <c r="H23" i="65"/>
  <c r="F75" i="65"/>
  <c r="H88" i="65"/>
  <c r="D140" i="65"/>
  <c r="H192" i="65"/>
  <c r="F218" i="65"/>
  <c r="D88" i="66"/>
  <c r="H88" i="66"/>
  <c r="C127" i="66"/>
  <c r="G127" i="66"/>
  <c r="F166" i="66"/>
  <c r="E205" i="66"/>
  <c r="I205" i="66"/>
  <c r="C36" i="65"/>
  <c r="G36" i="65"/>
  <c r="D36" i="65"/>
  <c r="F62" i="65"/>
  <c r="G75" i="65"/>
  <c r="I127" i="65"/>
  <c r="C231" i="65"/>
  <c r="G231" i="65"/>
  <c r="I9" i="66"/>
  <c r="D36" i="66"/>
  <c r="D9" i="66" s="1"/>
  <c r="H36" i="66"/>
  <c r="C75" i="66"/>
  <c r="G75" i="66"/>
  <c r="F114" i="66"/>
  <c r="E153" i="66"/>
  <c r="I153" i="66"/>
  <c r="D244" i="66"/>
  <c r="H244" i="66"/>
  <c r="E10" i="65"/>
  <c r="I10" i="65"/>
  <c r="E49" i="65"/>
  <c r="C62" i="65"/>
  <c r="G62" i="65"/>
  <c r="E114" i="65"/>
  <c r="I114" i="65"/>
  <c r="F153" i="65"/>
  <c r="C166" i="65"/>
  <c r="G166" i="65"/>
  <c r="D205" i="65"/>
  <c r="H205" i="65"/>
  <c r="E218" i="65"/>
  <c r="I218" i="65"/>
  <c r="F257" i="65"/>
  <c r="C270" i="65"/>
  <c r="G270" i="65"/>
  <c r="E88" i="65"/>
  <c r="G140" i="65"/>
  <c r="D179" i="65"/>
  <c r="I192" i="65"/>
  <c r="F231" i="65"/>
  <c r="C244" i="65"/>
  <c r="G244" i="65"/>
  <c r="I88" i="65"/>
  <c r="F127" i="65"/>
  <c r="C140" i="65"/>
  <c r="H179" i="65"/>
  <c r="E192" i="65"/>
  <c r="C10" i="65"/>
  <c r="G10" i="65"/>
  <c r="D49" i="65"/>
  <c r="H49" i="65"/>
  <c r="E62" i="65"/>
  <c r="I62" i="65"/>
  <c r="F101" i="65"/>
  <c r="C114" i="65"/>
  <c r="G114" i="65"/>
  <c r="D153" i="65"/>
  <c r="H153" i="65"/>
  <c r="E166" i="65"/>
  <c r="I166" i="65"/>
  <c r="F205" i="65"/>
  <c r="C218" i="65"/>
  <c r="G218" i="65"/>
  <c r="D257" i="65"/>
  <c r="H257" i="65"/>
  <c r="E270" i="65"/>
  <c r="I270" i="65"/>
  <c r="I370" i="64"/>
  <c r="C370" i="64"/>
  <c r="I369" i="64"/>
  <c r="C369" i="64"/>
  <c r="I368" i="64"/>
  <c r="C368" i="64"/>
  <c r="I367" i="64"/>
  <c r="C367" i="64"/>
  <c r="I366" i="64"/>
  <c r="C366" i="64"/>
  <c r="I365" i="64"/>
  <c r="C365" i="64"/>
  <c r="N364" i="64"/>
  <c r="M364" i="64"/>
  <c r="L364" i="64"/>
  <c r="K364" i="64"/>
  <c r="J364" i="64"/>
  <c r="H364" i="64"/>
  <c r="G364" i="64"/>
  <c r="F364" i="64"/>
  <c r="E364" i="64"/>
  <c r="D364" i="64"/>
  <c r="I363" i="64"/>
  <c r="C363" i="64"/>
  <c r="I362" i="64"/>
  <c r="C362" i="64"/>
  <c r="I361" i="64"/>
  <c r="C361" i="64"/>
  <c r="I360" i="64"/>
  <c r="C360" i="64"/>
  <c r="N359" i="64"/>
  <c r="M359" i="64"/>
  <c r="L359" i="64"/>
  <c r="K359" i="64"/>
  <c r="J359" i="64"/>
  <c r="H359" i="64"/>
  <c r="G359" i="64"/>
  <c r="G353" i="64" s="1"/>
  <c r="F359" i="64"/>
  <c r="E359" i="64"/>
  <c r="D359" i="64"/>
  <c r="I358" i="64"/>
  <c r="C358" i="64"/>
  <c r="I357" i="64"/>
  <c r="C357" i="64"/>
  <c r="I356" i="64"/>
  <c r="C356" i="64"/>
  <c r="I355" i="64"/>
  <c r="C355" i="64"/>
  <c r="N354" i="64"/>
  <c r="M354" i="64"/>
  <c r="M353" i="64" s="1"/>
  <c r="L354" i="64"/>
  <c r="K354" i="64"/>
  <c r="J354" i="64"/>
  <c r="H354" i="64"/>
  <c r="G354" i="64"/>
  <c r="F354" i="64"/>
  <c r="E354" i="64"/>
  <c r="D354" i="64"/>
  <c r="D353" i="64" s="1"/>
  <c r="N353" i="64"/>
  <c r="L353" i="64"/>
  <c r="H353" i="64"/>
  <c r="E353" i="64"/>
  <c r="I352" i="64"/>
  <c r="C352" i="64"/>
  <c r="I351" i="64"/>
  <c r="C351" i="64"/>
  <c r="I350" i="64"/>
  <c r="C350" i="64"/>
  <c r="I349" i="64"/>
  <c r="C349" i="64"/>
  <c r="N348" i="64"/>
  <c r="M348" i="64"/>
  <c r="L348" i="64"/>
  <c r="K348" i="64"/>
  <c r="J348" i="64"/>
  <c r="H348" i="64"/>
  <c r="H342" i="64" s="1"/>
  <c r="H341" i="64" s="1"/>
  <c r="G348" i="64"/>
  <c r="F348" i="64"/>
  <c r="E348" i="64"/>
  <c r="D348" i="64"/>
  <c r="I347" i="64"/>
  <c r="C347" i="64"/>
  <c r="I346" i="64"/>
  <c r="C346" i="64"/>
  <c r="I345" i="64"/>
  <c r="C345" i="64"/>
  <c r="I344" i="64"/>
  <c r="C344" i="64"/>
  <c r="N343" i="64"/>
  <c r="N342" i="64" s="1"/>
  <c r="N341" i="64" s="1"/>
  <c r="M343" i="64"/>
  <c r="L343" i="64"/>
  <c r="K343" i="64"/>
  <c r="J343" i="64"/>
  <c r="H343" i="64"/>
  <c r="G343" i="64"/>
  <c r="G342" i="64" s="1"/>
  <c r="F343" i="64"/>
  <c r="F342" i="64" s="1"/>
  <c r="E343" i="64"/>
  <c r="D343" i="64"/>
  <c r="D342" i="64" s="1"/>
  <c r="M342" i="64"/>
  <c r="M341" i="64" s="1"/>
  <c r="L342" i="64"/>
  <c r="L341" i="64" s="1"/>
  <c r="L336" i="64" s="1"/>
  <c r="I340" i="64"/>
  <c r="C340" i="64"/>
  <c r="I339" i="64"/>
  <c r="C339" i="64"/>
  <c r="N338" i="64"/>
  <c r="M338" i="64"/>
  <c r="L338" i="64"/>
  <c r="K338" i="64"/>
  <c r="J338" i="64"/>
  <c r="H338" i="64"/>
  <c r="G338" i="64"/>
  <c r="F338" i="64"/>
  <c r="E338" i="64"/>
  <c r="D338" i="64"/>
  <c r="I337" i="64"/>
  <c r="C337" i="64"/>
  <c r="I335" i="64"/>
  <c r="C335" i="64"/>
  <c r="I334" i="64"/>
  <c r="C334" i="64"/>
  <c r="I333" i="64"/>
  <c r="C333" i="64"/>
  <c r="N332" i="64"/>
  <c r="M332" i="64"/>
  <c r="L332" i="64"/>
  <c r="K332" i="64"/>
  <c r="J332" i="64"/>
  <c r="H332" i="64"/>
  <c r="G332" i="64"/>
  <c r="F332" i="64"/>
  <c r="E332" i="64"/>
  <c r="D332" i="64"/>
  <c r="C332" i="64" s="1"/>
  <c r="I331" i="64"/>
  <c r="C331" i="64"/>
  <c r="I330" i="64"/>
  <c r="C330" i="64"/>
  <c r="I329" i="64"/>
  <c r="C329" i="64"/>
  <c r="I328" i="64"/>
  <c r="C328" i="64"/>
  <c r="I327" i="64"/>
  <c r="C327" i="64"/>
  <c r="I326" i="64"/>
  <c r="C326" i="64"/>
  <c r="N325" i="64"/>
  <c r="M325" i="64"/>
  <c r="L325" i="64"/>
  <c r="K325" i="64"/>
  <c r="J325" i="64"/>
  <c r="H325" i="64"/>
  <c r="G325" i="64"/>
  <c r="F325" i="64"/>
  <c r="E325" i="64"/>
  <c r="D325" i="64"/>
  <c r="I324" i="64"/>
  <c r="C324" i="64"/>
  <c r="I323" i="64"/>
  <c r="C323" i="64"/>
  <c r="I322" i="64"/>
  <c r="C322" i="64"/>
  <c r="I321" i="64"/>
  <c r="C321" i="64"/>
  <c r="I320" i="64"/>
  <c r="C320" i="64"/>
  <c r="I319" i="64"/>
  <c r="C319" i="64"/>
  <c r="N318" i="64"/>
  <c r="N317" i="64" s="1"/>
  <c r="M318" i="64"/>
  <c r="M317" i="64" s="1"/>
  <c r="L318" i="64"/>
  <c r="K318" i="64"/>
  <c r="J318" i="64"/>
  <c r="H318" i="64"/>
  <c r="H317" i="64" s="1"/>
  <c r="G318" i="64"/>
  <c r="G317" i="64" s="1"/>
  <c r="F318" i="64"/>
  <c r="F317" i="64" s="1"/>
  <c r="E318" i="64"/>
  <c r="E317" i="64" s="1"/>
  <c r="E316" i="64" s="1"/>
  <c r="D318" i="64"/>
  <c r="L317" i="64"/>
  <c r="K317" i="64"/>
  <c r="I315" i="64"/>
  <c r="C315" i="64"/>
  <c r="I314" i="64"/>
  <c r="C314" i="64"/>
  <c r="N313" i="64"/>
  <c r="M313" i="64"/>
  <c r="L313" i="64"/>
  <c r="K313" i="64"/>
  <c r="J313" i="64"/>
  <c r="H313" i="64"/>
  <c r="G313" i="64"/>
  <c r="F313" i="64"/>
  <c r="C313" i="64" s="1"/>
  <c r="E313" i="64"/>
  <c r="D313" i="64"/>
  <c r="I312" i="64"/>
  <c r="C312" i="64"/>
  <c r="I311" i="64"/>
  <c r="C311" i="64"/>
  <c r="I310" i="64"/>
  <c r="C310" i="64"/>
  <c r="N309" i="64"/>
  <c r="N308" i="64" s="1"/>
  <c r="M309" i="64"/>
  <c r="L309" i="64"/>
  <c r="K309" i="64"/>
  <c r="K308" i="64" s="1"/>
  <c r="J309" i="64"/>
  <c r="H309" i="64"/>
  <c r="H308" i="64" s="1"/>
  <c r="G309" i="64"/>
  <c r="G308" i="64" s="1"/>
  <c r="F309" i="64"/>
  <c r="F308" i="64" s="1"/>
  <c r="E309" i="64"/>
  <c r="D309" i="64"/>
  <c r="M308" i="64"/>
  <c r="J308" i="64"/>
  <c r="E308" i="64"/>
  <c r="I307" i="64"/>
  <c r="C307" i="64"/>
  <c r="I306" i="64"/>
  <c r="C306" i="64"/>
  <c r="I305" i="64"/>
  <c r="C305" i="64"/>
  <c r="I304" i="64"/>
  <c r="C304" i="64"/>
  <c r="I303" i="64"/>
  <c r="C303" i="64"/>
  <c r="N302" i="64"/>
  <c r="M302" i="64"/>
  <c r="L302" i="64"/>
  <c r="L295" i="64" s="1"/>
  <c r="K302" i="64"/>
  <c r="J302" i="64"/>
  <c r="H302" i="64"/>
  <c r="G302" i="64"/>
  <c r="F302" i="64"/>
  <c r="E302" i="64"/>
  <c r="D302" i="64"/>
  <c r="I301" i="64"/>
  <c r="C301" i="64"/>
  <c r="I300" i="64"/>
  <c r="C300" i="64"/>
  <c r="I299" i="64"/>
  <c r="C299" i="64"/>
  <c r="I298" i="64"/>
  <c r="C298" i="64"/>
  <c r="I297" i="64"/>
  <c r="C297" i="64"/>
  <c r="N296" i="64"/>
  <c r="M296" i="64"/>
  <c r="M295" i="64" s="1"/>
  <c r="L296" i="64"/>
  <c r="K296" i="64"/>
  <c r="J296" i="64"/>
  <c r="H296" i="64"/>
  <c r="G296" i="64"/>
  <c r="F296" i="64"/>
  <c r="E296" i="64"/>
  <c r="D296" i="64"/>
  <c r="D295" i="64" s="1"/>
  <c r="I293" i="64"/>
  <c r="C293" i="64"/>
  <c r="I292" i="64"/>
  <c r="C292" i="64"/>
  <c r="I291" i="64"/>
  <c r="C291" i="64"/>
  <c r="I290" i="64"/>
  <c r="C290" i="64"/>
  <c r="I289" i="64"/>
  <c r="C289" i="64"/>
  <c r="I288" i="64"/>
  <c r="C288" i="64"/>
  <c r="I287" i="64"/>
  <c r="C287" i="64"/>
  <c r="I286" i="64"/>
  <c r="C286" i="64"/>
  <c r="N285" i="64"/>
  <c r="M285" i="64"/>
  <c r="L285" i="64"/>
  <c r="K285" i="64"/>
  <c r="J285" i="64"/>
  <c r="H285" i="64"/>
  <c r="G285" i="64"/>
  <c r="F285" i="64"/>
  <c r="E285" i="64"/>
  <c r="D285" i="64"/>
  <c r="I284" i="64"/>
  <c r="C284" i="64"/>
  <c r="I283" i="64"/>
  <c r="C283" i="64"/>
  <c r="I282" i="64"/>
  <c r="C282" i="64"/>
  <c r="I281" i="64"/>
  <c r="C281" i="64"/>
  <c r="I280" i="64"/>
  <c r="C280" i="64"/>
  <c r="N279" i="64"/>
  <c r="M279" i="64"/>
  <c r="L279" i="64"/>
  <c r="K279" i="64"/>
  <c r="J279" i="64"/>
  <c r="H279" i="64"/>
  <c r="G279" i="64"/>
  <c r="F279" i="64"/>
  <c r="E279" i="64"/>
  <c r="D279" i="64"/>
  <c r="I278" i="64"/>
  <c r="C278" i="64"/>
  <c r="I277" i="64"/>
  <c r="C277" i="64"/>
  <c r="I276" i="64"/>
  <c r="C276" i="64"/>
  <c r="I275" i="64"/>
  <c r="C275" i="64"/>
  <c r="I274" i="64"/>
  <c r="C274" i="64"/>
  <c r="N273" i="64"/>
  <c r="M273" i="64"/>
  <c r="L273" i="64"/>
  <c r="K273" i="64"/>
  <c r="J273" i="64"/>
  <c r="H273" i="64"/>
  <c r="H272" i="64" s="1"/>
  <c r="G273" i="64"/>
  <c r="F273" i="64"/>
  <c r="E273" i="64"/>
  <c r="E272" i="64" s="1"/>
  <c r="D273" i="64"/>
  <c r="L272" i="64"/>
  <c r="I271" i="64"/>
  <c r="C271" i="64"/>
  <c r="I270" i="64"/>
  <c r="C270" i="64"/>
  <c r="I269" i="64"/>
  <c r="C269" i="64"/>
  <c r="I268" i="64"/>
  <c r="C268" i="64"/>
  <c r="N267" i="64"/>
  <c r="M267" i="64"/>
  <c r="L267" i="64"/>
  <c r="K267" i="64"/>
  <c r="J267" i="64"/>
  <c r="H267" i="64"/>
  <c r="G267" i="64"/>
  <c r="F267" i="64"/>
  <c r="E267" i="64"/>
  <c r="D267" i="64"/>
  <c r="I266" i="64"/>
  <c r="C266" i="64"/>
  <c r="I265" i="64"/>
  <c r="C265" i="64"/>
  <c r="I264" i="64"/>
  <c r="C264" i="64"/>
  <c r="I263" i="64"/>
  <c r="C263" i="64"/>
  <c r="N262" i="64"/>
  <c r="M262" i="64"/>
  <c r="L262" i="64"/>
  <c r="K262" i="64"/>
  <c r="J262" i="64"/>
  <c r="H262" i="64"/>
  <c r="G262" i="64"/>
  <c r="F262" i="64"/>
  <c r="E262" i="64"/>
  <c r="D262" i="64"/>
  <c r="I261" i="64"/>
  <c r="C261" i="64"/>
  <c r="I260" i="64"/>
  <c r="C260" i="64"/>
  <c r="I259" i="64"/>
  <c r="C259" i="64"/>
  <c r="I258" i="64"/>
  <c r="C258" i="64"/>
  <c r="N257" i="64"/>
  <c r="N252" i="64" s="1"/>
  <c r="N248" i="64" s="1"/>
  <c r="M257" i="64"/>
  <c r="M252" i="64" s="1"/>
  <c r="M248" i="64" s="1"/>
  <c r="L257" i="64"/>
  <c r="K257" i="64"/>
  <c r="J257" i="64"/>
  <c r="I257" i="64" s="1"/>
  <c r="H257" i="64"/>
  <c r="H252" i="64" s="1"/>
  <c r="G257" i="64"/>
  <c r="F257" i="64"/>
  <c r="F252" i="64" s="1"/>
  <c r="E257" i="64"/>
  <c r="E252" i="64" s="1"/>
  <c r="D257" i="64"/>
  <c r="I256" i="64"/>
  <c r="C256" i="64"/>
  <c r="I255" i="64"/>
  <c r="C255" i="64"/>
  <c r="I254" i="64"/>
  <c r="C254" i="64"/>
  <c r="I253" i="64"/>
  <c r="C253" i="64"/>
  <c r="L252" i="64"/>
  <c r="L248" i="64" s="1"/>
  <c r="K252" i="64"/>
  <c r="G252" i="64"/>
  <c r="D252" i="64"/>
  <c r="I251" i="64"/>
  <c r="C251" i="64"/>
  <c r="I250" i="64"/>
  <c r="C250" i="64"/>
  <c r="I249" i="64"/>
  <c r="C249" i="64"/>
  <c r="K248" i="64"/>
  <c r="G248" i="64"/>
  <c r="I246" i="64"/>
  <c r="C246" i="64"/>
  <c r="I245" i="64"/>
  <c r="C245" i="64"/>
  <c r="N244" i="64"/>
  <c r="M244" i="64"/>
  <c r="L244" i="64"/>
  <c r="L237" i="64" s="1"/>
  <c r="K244" i="64"/>
  <c r="J244" i="64"/>
  <c r="H244" i="64"/>
  <c r="G244" i="64"/>
  <c r="F244" i="64"/>
  <c r="E244" i="64"/>
  <c r="D244" i="64"/>
  <c r="I243" i="64"/>
  <c r="C243" i="64"/>
  <c r="I242" i="64"/>
  <c r="C242" i="64"/>
  <c r="N241" i="64"/>
  <c r="N237" i="64" s="1"/>
  <c r="M241" i="64"/>
  <c r="L241" i="64"/>
  <c r="K241" i="64"/>
  <c r="J241" i="64"/>
  <c r="I241" i="64" s="1"/>
  <c r="H241" i="64"/>
  <c r="G241" i="64"/>
  <c r="F241" i="64"/>
  <c r="E241" i="64"/>
  <c r="E237" i="64" s="1"/>
  <c r="D241" i="64"/>
  <c r="I240" i="64"/>
  <c r="C240" i="64"/>
  <c r="I239" i="64"/>
  <c r="C239" i="64"/>
  <c r="N238" i="64"/>
  <c r="M238" i="64"/>
  <c r="L238" i="64"/>
  <c r="K238" i="64"/>
  <c r="J238" i="64"/>
  <c r="H238" i="64"/>
  <c r="G238" i="64"/>
  <c r="F238" i="64"/>
  <c r="F237" i="64" s="1"/>
  <c r="E238" i="64"/>
  <c r="D238" i="64"/>
  <c r="I236" i="64"/>
  <c r="C236" i="64"/>
  <c r="I235" i="64"/>
  <c r="C235" i="64"/>
  <c r="N234" i="64"/>
  <c r="M234" i="64"/>
  <c r="M231" i="64" s="1"/>
  <c r="L234" i="64"/>
  <c r="K234" i="64"/>
  <c r="K231" i="64" s="1"/>
  <c r="J234" i="64"/>
  <c r="H234" i="64"/>
  <c r="H231" i="64" s="1"/>
  <c r="G234" i="64"/>
  <c r="G231" i="64" s="1"/>
  <c r="F234" i="64"/>
  <c r="E234" i="64"/>
  <c r="D234" i="64"/>
  <c r="D231" i="64" s="1"/>
  <c r="I233" i="64"/>
  <c r="C233" i="64"/>
  <c r="I232" i="64"/>
  <c r="C232" i="64"/>
  <c r="N231" i="64"/>
  <c r="L231" i="64"/>
  <c r="E231" i="64"/>
  <c r="I230" i="64"/>
  <c r="I229" i="64"/>
  <c r="I228" i="64"/>
  <c r="N227" i="64"/>
  <c r="N223" i="64" s="1"/>
  <c r="M227" i="64"/>
  <c r="M223" i="64" s="1"/>
  <c r="L227" i="64"/>
  <c r="L223" i="64" s="1"/>
  <c r="K227" i="64"/>
  <c r="K223" i="64" s="1"/>
  <c r="J227" i="64"/>
  <c r="I226" i="64"/>
  <c r="I225" i="64"/>
  <c r="I224" i="64"/>
  <c r="C222" i="64"/>
  <c r="C221" i="64"/>
  <c r="C220" i="64"/>
  <c r="C219" i="64"/>
  <c r="C218" i="64"/>
  <c r="C217" i="64"/>
  <c r="H216" i="64"/>
  <c r="G216" i="64"/>
  <c r="F216" i="64"/>
  <c r="E216" i="64"/>
  <c r="D216" i="64"/>
  <c r="C215" i="64"/>
  <c r="C214" i="64"/>
  <c r="H213" i="64"/>
  <c r="G213" i="64"/>
  <c r="F213" i="64"/>
  <c r="E213" i="64"/>
  <c r="D213" i="64"/>
  <c r="C212" i="64"/>
  <c r="C211" i="64"/>
  <c r="H210" i="64"/>
  <c r="G210" i="64"/>
  <c r="F210" i="64"/>
  <c r="E210" i="64"/>
  <c r="D210" i="64"/>
  <c r="C210" i="64" s="1"/>
  <c r="C209" i="64"/>
  <c r="C208" i="64"/>
  <c r="H207" i="64"/>
  <c r="G207" i="64"/>
  <c r="F207" i="64"/>
  <c r="E207" i="64"/>
  <c r="D207" i="64"/>
  <c r="G206" i="64"/>
  <c r="I204" i="64"/>
  <c r="I203" i="64"/>
  <c r="I202" i="64"/>
  <c r="N201" i="64"/>
  <c r="N199" i="64" s="1"/>
  <c r="M201" i="64"/>
  <c r="M199" i="64" s="1"/>
  <c r="L201" i="64"/>
  <c r="L199" i="64" s="1"/>
  <c r="K201" i="64"/>
  <c r="K199" i="64" s="1"/>
  <c r="J201" i="64"/>
  <c r="C200" i="64"/>
  <c r="H199" i="64"/>
  <c r="G199" i="64"/>
  <c r="F199" i="64"/>
  <c r="E199" i="64"/>
  <c r="D199" i="64"/>
  <c r="I198" i="64"/>
  <c r="C197" i="64"/>
  <c r="N196" i="64"/>
  <c r="M196" i="64"/>
  <c r="L196" i="64"/>
  <c r="K196" i="64"/>
  <c r="J196" i="64"/>
  <c r="H196" i="64"/>
  <c r="G196" i="64"/>
  <c r="F196" i="64"/>
  <c r="E196" i="64"/>
  <c r="D196" i="64"/>
  <c r="I195" i="64"/>
  <c r="C195" i="64"/>
  <c r="I194" i="64"/>
  <c r="C194" i="64"/>
  <c r="N193" i="64"/>
  <c r="M193" i="64"/>
  <c r="L193" i="64"/>
  <c r="K193" i="64"/>
  <c r="J193" i="64"/>
  <c r="H193" i="64"/>
  <c r="G193" i="64"/>
  <c r="F193" i="64"/>
  <c r="E193" i="64"/>
  <c r="D193" i="64"/>
  <c r="I192" i="64"/>
  <c r="C192" i="64"/>
  <c r="I191" i="64"/>
  <c r="C191" i="64"/>
  <c r="N190" i="64"/>
  <c r="M190" i="64"/>
  <c r="L190" i="64"/>
  <c r="L189" i="64" s="1"/>
  <c r="K190" i="64"/>
  <c r="J190" i="64"/>
  <c r="H190" i="64"/>
  <c r="G190" i="64"/>
  <c r="G189" i="64" s="1"/>
  <c r="F190" i="64"/>
  <c r="F189" i="64" s="1"/>
  <c r="E190" i="64"/>
  <c r="E189" i="64" s="1"/>
  <c r="D190" i="64"/>
  <c r="C190" i="64"/>
  <c r="H189" i="64"/>
  <c r="I188" i="64"/>
  <c r="C188" i="64"/>
  <c r="I187" i="64"/>
  <c r="C187" i="64"/>
  <c r="I186" i="64"/>
  <c r="C186" i="64"/>
  <c r="N185" i="64"/>
  <c r="N182" i="64" s="1"/>
  <c r="N179" i="64" s="1"/>
  <c r="M185" i="64"/>
  <c r="L185" i="64"/>
  <c r="K185" i="64"/>
  <c r="J185" i="64"/>
  <c r="J182" i="64" s="1"/>
  <c r="H185" i="64"/>
  <c r="H182" i="64" s="1"/>
  <c r="H179" i="64" s="1"/>
  <c r="G185" i="64"/>
  <c r="F185" i="64"/>
  <c r="F182" i="64" s="1"/>
  <c r="F179" i="64" s="1"/>
  <c r="E185" i="64"/>
  <c r="E182" i="64" s="1"/>
  <c r="E179" i="64" s="1"/>
  <c r="D185" i="64"/>
  <c r="I184" i="64"/>
  <c r="C184" i="64"/>
  <c r="I183" i="64"/>
  <c r="C183" i="64"/>
  <c r="M182" i="64"/>
  <c r="K182" i="64"/>
  <c r="K179" i="64" s="1"/>
  <c r="G182" i="64"/>
  <c r="G179" i="64" s="1"/>
  <c r="I181" i="64"/>
  <c r="C181" i="64"/>
  <c r="I180" i="64"/>
  <c r="C180" i="64"/>
  <c r="M179" i="64"/>
  <c r="J179" i="64"/>
  <c r="I169" i="64"/>
  <c r="C169" i="64"/>
  <c r="I168" i="64"/>
  <c r="C168" i="64"/>
  <c r="I167" i="64"/>
  <c r="C167" i="64"/>
  <c r="N166" i="64"/>
  <c r="M166" i="64"/>
  <c r="L166" i="64"/>
  <c r="K166" i="64"/>
  <c r="J166" i="64"/>
  <c r="H166" i="64"/>
  <c r="G166" i="64"/>
  <c r="F166" i="64"/>
  <c r="E166" i="64"/>
  <c r="D166" i="64"/>
  <c r="I165" i="64"/>
  <c r="C165" i="64"/>
  <c r="I164" i="64"/>
  <c r="C164" i="64"/>
  <c r="I163" i="64"/>
  <c r="C163" i="64"/>
  <c r="N162" i="64"/>
  <c r="M162" i="64"/>
  <c r="L162" i="64"/>
  <c r="I162" i="64" s="1"/>
  <c r="K162" i="64"/>
  <c r="J162" i="64"/>
  <c r="H162" i="64"/>
  <c r="G162" i="64"/>
  <c r="G150" i="64" s="1"/>
  <c r="F162" i="64"/>
  <c r="E162" i="64"/>
  <c r="D162" i="64"/>
  <c r="I161" i="64"/>
  <c r="C161" i="64"/>
  <c r="I160" i="64"/>
  <c r="C160" i="64"/>
  <c r="I159" i="64"/>
  <c r="C159" i="64"/>
  <c r="I158" i="64"/>
  <c r="C158" i="64"/>
  <c r="I157" i="64"/>
  <c r="C157" i="64"/>
  <c r="I156" i="64"/>
  <c r="C156" i="64"/>
  <c r="N155" i="64"/>
  <c r="M155" i="64"/>
  <c r="L155" i="64"/>
  <c r="K155" i="64"/>
  <c r="J155" i="64"/>
  <c r="H155" i="64"/>
  <c r="G155" i="64"/>
  <c r="F155" i="64"/>
  <c r="E155" i="64"/>
  <c r="D155" i="64"/>
  <c r="I154" i="64"/>
  <c r="C154" i="64"/>
  <c r="I153" i="64"/>
  <c r="C153" i="64"/>
  <c r="I152" i="64"/>
  <c r="C152" i="64"/>
  <c r="N151" i="64"/>
  <c r="M151" i="64"/>
  <c r="L151" i="64"/>
  <c r="K151" i="64"/>
  <c r="K150" i="64" s="1"/>
  <c r="J151" i="64"/>
  <c r="H151" i="64"/>
  <c r="G151" i="64"/>
  <c r="F151" i="64"/>
  <c r="E151" i="64"/>
  <c r="D151" i="64"/>
  <c r="I149" i="64"/>
  <c r="C149" i="64"/>
  <c r="I148" i="64"/>
  <c r="C148" i="64"/>
  <c r="I147" i="64"/>
  <c r="C147" i="64"/>
  <c r="N146" i="64"/>
  <c r="M146" i="64"/>
  <c r="L146" i="64"/>
  <c r="K146" i="64"/>
  <c r="J146" i="64"/>
  <c r="H146" i="64"/>
  <c r="G146" i="64"/>
  <c r="F146" i="64"/>
  <c r="E146" i="64"/>
  <c r="D146" i="64"/>
  <c r="I145" i="64"/>
  <c r="C145" i="64"/>
  <c r="I144" i="64"/>
  <c r="C144" i="64"/>
  <c r="I143" i="64"/>
  <c r="C143" i="64"/>
  <c r="N142" i="64"/>
  <c r="N141" i="64" s="1"/>
  <c r="M142" i="64"/>
  <c r="L142" i="64"/>
  <c r="K142" i="64"/>
  <c r="K141" i="64" s="1"/>
  <c r="J142" i="64"/>
  <c r="H142" i="64"/>
  <c r="G142" i="64"/>
  <c r="G141" i="64" s="1"/>
  <c r="F142" i="64"/>
  <c r="F141" i="64" s="1"/>
  <c r="E142" i="64"/>
  <c r="D142" i="64"/>
  <c r="M141" i="64"/>
  <c r="L141" i="64"/>
  <c r="H141" i="64"/>
  <c r="D141" i="64"/>
  <c r="I140" i="64"/>
  <c r="C140" i="64"/>
  <c r="I139" i="64"/>
  <c r="C139" i="64"/>
  <c r="N138" i="64"/>
  <c r="M138" i="64"/>
  <c r="L138" i="64"/>
  <c r="K138" i="64"/>
  <c r="J138" i="64"/>
  <c r="H138" i="64"/>
  <c r="G138" i="64"/>
  <c r="F138" i="64"/>
  <c r="E138" i="64"/>
  <c r="D138" i="64"/>
  <c r="C138" i="64"/>
  <c r="I137" i="64"/>
  <c r="C137" i="64"/>
  <c r="I136" i="64"/>
  <c r="C136" i="64"/>
  <c r="I135" i="64"/>
  <c r="C135" i="64"/>
  <c r="N134" i="64"/>
  <c r="M134" i="64"/>
  <c r="L134" i="64"/>
  <c r="K134" i="64"/>
  <c r="J134" i="64"/>
  <c r="I134" i="64" s="1"/>
  <c r="H134" i="64"/>
  <c r="G134" i="64"/>
  <c r="F134" i="64"/>
  <c r="E134" i="64"/>
  <c r="D134" i="64"/>
  <c r="I133" i="64"/>
  <c r="C133" i="64"/>
  <c r="I132" i="64"/>
  <c r="C132" i="64"/>
  <c r="I131" i="64"/>
  <c r="C131" i="64"/>
  <c r="N130" i="64"/>
  <c r="N128" i="64" s="1"/>
  <c r="M130" i="64"/>
  <c r="L130" i="64"/>
  <c r="K130" i="64"/>
  <c r="J130" i="64"/>
  <c r="H130" i="64"/>
  <c r="G130" i="64"/>
  <c r="G128" i="64" s="1"/>
  <c r="F130" i="64"/>
  <c r="F128" i="64" s="1"/>
  <c r="E130" i="64"/>
  <c r="D130" i="64"/>
  <c r="I129" i="64"/>
  <c r="C129" i="64"/>
  <c r="K128" i="64"/>
  <c r="H128" i="64"/>
  <c r="I126" i="64"/>
  <c r="C126" i="64"/>
  <c r="I125" i="64"/>
  <c r="C125" i="64"/>
  <c r="I124" i="64"/>
  <c r="C124" i="64"/>
  <c r="I123" i="64"/>
  <c r="C123" i="64"/>
  <c r="I122" i="64"/>
  <c r="C122" i="64"/>
  <c r="I121" i="64"/>
  <c r="C121" i="64"/>
  <c r="I120" i="64"/>
  <c r="C120" i="64"/>
  <c r="I119" i="64"/>
  <c r="C119" i="64"/>
  <c r="I118" i="64"/>
  <c r="C118" i="64"/>
  <c r="I117" i="64"/>
  <c r="C117" i="64"/>
  <c r="N116" i="64"/>
  <c r="M116" i="64"/>
  <c r="L116" i="64"/>
  <c r="K116" i="64"/>
  <c r="J116" i="64"/>
  <c r="H116" i="64"/>
  <c r="G116" i="64"/>
  <c r="F116" i="64"/>
  <c r="E116" i="64"/>
  <c r="D116" i="64"/>
  <c r="I115" i="64"/>
  <c r="C115" i="64"/>
  <c r="I114" i="64"/>
  <c r="C114" i="64"/>
  <c r="N113" i="64"/>
  <c r="M113" i="64"/>
  <c r="L113" i="64"/>
  <c r="K113" i="64"/>
  <c r="J113" i="64"/>
  <c r="H113" i="64"/>
  <c r="G113" i="64"/>
  <c r="F113" i="64"/>
  <c r="E113" i="64"/>
  <c r="D113" i="64"/>
  <c r="I112" i="64"/>
  <c r="C112" i="64"/>
  <c r="I111" i="64"/>
  <c r="C111" i="64"/>
  <c r="N110" i="64"/>
  <c r="M110" i="64"/>
  <c r="L110" i="64"/>
  <c r="K110" i="64"/>
  <c r="J110" i="64"/>
  <c r="H110" i="64"/>
  <c r="G110" i="64"/>
  <c r="F110" i="64"/>
  <c r="E110" i="64"/>
  <c r="D110" i="64"/>
  <c r="I109" i="64"/>
  <c r="C109" i="64"/>
  <c r="I108" i="64"/>
  <c r="C108" i="64"/>
  <c r="N107" i="64"/>
  <c r="M107" i="64"/>
  <c r="L107" i="64"/>
  <c r="K107" i="64"/>
  <c r="J107" i="64"/>
  <c r="H107" i="64"/>
  <c r="G107" i="64"/>
  <c r="F107" i="64"/>
  <c r="E107" i="64"/>
  <c r="D107" i="64"/>
  <c r="I106" i="64"/>
  <c r="C106" i="64"/>
  <c r="I105" i="64"/>
  <c r="C105" i="64"/>
  <c r="N104" i="64"/>
  <c r="M104" i="64"/>
  <c r="L104" i="64"/>
  <c r="K104" i="64"/>
  <c r="J104" i="64"/>
  <c r="H104" i="64"/>
  <c r="G104" i="64"/>
  <c r="G103" i="64" s="1"/>
  <c r="F104" i="64"/>
  <c r="E104" i="64"/>
  <c r="D104" i="64"/>
  <c r="I102" i="64"/>
  <c r="C102" i="64"/>
  <c r="I101" i="64"/>
  <c r="C101" i="64"/>
  <c r="N100" i="64"/>
  <c r="M100" i="64"/>
  <c r="L100" i="64"/>
  <c r="K100" i="64"/>
  <c r="J100" i="64"/>
  <c r="H100" i="64"/>
  <c r="G100" i="64"/>
  <c r="F100" i="64"/>
  <c r="E100" i="64"/>
  <c r="D100" i="64"/>
  <c r="I99" i="64"/>
  <c r="C99" i="64"/>
  <c r="I98" i="64"/>
  <c r="C98" i="64"/>
  <c r="N97" i="64"/>
  <c r="N94" i="64" s="1"/>
  <c r="M97" i="64"/>
  <c r="M94" i="64" s="1"/>
  <c r="L97" i="64"/>
  <c r="L94" i="64" s="1"/>
  <c r="K97" i="64"/>
  <c r="J97" i="64"/>
  <c r="H97" i="64"/>
  <c r="G97" i="64"/>
  <c r="G94" i="64" s="1"/>
  <c r="F97" i="64"/>
  <c r="E97" i="64"/>
  <c r="D97" i="64"/>
  <c r="I96" i="64"/>
  <c r="C96" i="64"/>
  <c r="I95" i="64"/>
  <c r="C95" i="64"/>
  <c r="K94" i="64"/>
  <c r="H94" i="64"/>
  <c r="F94" i="64"/>
  <c r="D94" i="64"/>
  <c r="I93" i="64"/>
  <c r="C93" i="64"/>
  <c r="I92" i="64"/>
  <c r="C92" i="64"/>
  <c r="N91" i="64"/>
  <c r="M91" i="64"/>
  <c r="L91" i="64"/>
  <c r="K91" i="64"/>
  <c r="J91" i="64"/>
  <c r="H91" i="64"/>
  <c r="G91" i="64"/>
  <c r="F91" i="64"/>
  <c r="E91" i="64"/>
  <c r="D91" i="64"/>
  <c r="I90" i="64"/>
  <c r="C90" i="64"/>
  <c r="I89" i="64"/>
  <c r="C89" i="64"/>
  <c r="N88" i="64"/>
  <c r="M88" i="64"/>
  <c r="L88" i="64"/>
  <c r="K88" i="64"/>
  <c r="J88" i="64"/>
  <c r="H88" i="64"/>
  <c r="G88" i="64"/>
  <c r="F88" i="64"/>
  <c r="E88" i="64"/>
  <c r="D88" i="64"/>
  <c r="I86" i="64"/>
  <c r="C86" i="64"/>
  <c r="I85" i="64"/>
  <c r="C84" i="64"/>
  <c r="N83" i="64"/>
  <c r="M83" i="64"/>
  <c r="L83" i="64"/>
  <c r="K83" i="64"/>
  <c r="J83" i="64"/>
  <c r="H83" i="64"/>
  <c r="G83" i="64"/>
  <c r="F83" i="64"/>
  <c r="E83" i="64"/>
  <c r="D83" i="64"/>
  <c r="I82" i="64"/>
  <c r="C82" i="64"/>
  <c r="I81" i="64"/>
  <c r="C81" i="64"/>
  <c r="N80" i="64"/>
  <c r="N77" i="64" s="1"/>
  <c r="N74" i="64" s="1"/>
  <c r="M80" i="64"/>
  <c r="L80" i="64"/>
  <c r="L77" i="64" s="1"/>
  <c r="K80" i="64"/>
  <c r="J80" i="64"/>
  <c r="H80" i="64"/>
  <c r="H77" i="64" s="1"/>
  <c r="H74" i="64" s="1"/>
  <c r="G80" i="64"/>
  <c r="G77" i="64" s="1"/>
  <c r="G74" i="64" s="1"/>
  <c r="F80" i="64"/>
  <c r="F77" i="64" s="1"/>
  <c r="F74" i="64" s="1"/>
  <c r="E80" i="64"/>
  <c r="C80" i="64" s="1"/>
  <c r="D80" i="64"/>
  <c r="D77" i="64" s="1"/>
  <c r="I79" i="64"/>
  <c r="C79" i="64"/>
  <c r="I78" i="64"/>
  <c r="C78" i="64"/>
  <c r="M77" i="64"/>
  <c r="M74" i="64" s="1"/>
  <c r="K77" i="64"/>
  <c r="K74" i="64" s="1"/>
  <c r="I76" i="64"/>
  <c r="C75" i="64"/>
  <c r="L74" i="64"/>
  <c r="I73" i="64"/>
  <c r="I72" i="64"/>
  <c r="I71" i="64"/>
  <c r="N70" i="64"/>
  <c r="N57" i="64" s="1"/>
  <c r="M70" i="64"/>
  <c r="L70" i="64"/>
  <c r="K70" i="64"/>
  <c r="J70" i="64"/>
  <c r="C69" i="64"/>
  <c r="C68" i="64"/>
  <c r="C67" i="64"/>
  <c r="C66" i="64"/>
  <c r="H65" i="64"/>
  <c r="G65" i="64"/>
  <c r="G58" i="64" s="1"/>
  <c r="G57" i="64" s="1"/>
  <c r="F65" i="64"/>
  <c r="E65" i="64"/>
  <c r="D65" i="64"/>
  <c r="C64" i="64"/>
  <c r="C63" i="64"/>
  <c r="H62" i="64"/>
  <c r="G62" i="64"/>
  <c r="F62" i="64"/>
  <c r="F58" i="64" s="1"/>
  <c r="F57" i="64" s="1"/>
  <c r="E62" i="64"/>
  <c r="D62" i="64"/>
  <c r="C61" i="64"/>
  <c r="C60" i="64"/>
  <c r="H59" i="64"/>
  <c r="G59" i="64"/>
  <c r="F59" i="64"/>
  <c r="E59" i="64"/>
  <c r="E58" i="64" s="1"/>
  <c r="E57" i="64" s="1"/>
  <c r="D59" i="64"/>
  <c r="M57" i="64"/>
  <c r="K57" i="64"/>
  <c r="J57" i="64"/>
  <c r="I56" i="64"/>
  <c r="C55" i="64"/>
  <c r="C54" i="64"/>
  <c r="H53" i="64"/>
  <c r="G53" i="64"/>
  <c r="G52" i="64" s="1"/>
  <c r="F53" i="64"/>
  <c r="E53" i="64"/>
  <c r="E52" i="64" s="1"/>
  <c r="D53" i="64"/>
  <c r="N52" i="64"/>
  <c r="M52" i="64"/>
  <c r="L52" i="64"/>
  <c r="K52" i="64"/>
  <c r="J52" i="64"/>
  <c r="H52" i="64"/>
  <c r="D52" i="64"/>
  <c r="I51" i="64"/>
  <c r="I50" i="64"/>
  <c r="N49" i="64"/>
  <c r="M49" i="64"/>
  <c r="M41" i="64" s="1"/>
  <c r="L49" i="64"/>
  <c r="K49" i="64"/>
  <c r="J49" i="64"/>
  <c r="C48" i="64"/>
  <c r="C47" i="64"/>
  <c r="H46" i="64"/>
  <c r="G46" i="64"/>
  <c r="F46" i="64"/>
  <c r="E46" i="64"/>
  <c r="D46" i="64"/>
  <c r="C45" i="64"/>
  <c r="C44" i="64"/>
  <c r="H43" i="64"/>
  <c r="G43" i="64"/>
  <c r="G42" i="64" s="1"/>
  <c r="F43" i="64"/>
  <c r="E43" i="64"/>
  <c r="E42" i="64" s="1"/>
  <c r="D43" i="64"/>
  <c r="H42" i="64"/>
  <c r="L41" i="64"/>
  <c r="I40" i="64"/>
  <c r="C40" i="64"/>
  <c r="I39" i="64"/>
  <c r="C39" i="64"/>
  <c r="I38" i="64"/>
  <c r="C38" i="64"/>
  <c r="I37" i="64"/>
  <c r="C37" i="64"/>
  <c r="N36" i="64"/>
  <c r="N31" i="64" s="1"/>
  <c r="M36" i="64"/>
  <c r="M31" i="64" s="1"/>
  <c r="L36" i="64"/>
  <c r="K36" i="64"/>
  <c r="J36" i="64"/>
  <c r="J31" i="64" s="1"/>
  <c r="H36" i="64"/>
  <c r="H31" i="64" s="1"/>
  <c r="G36" i="64"/>
  <c r="G31" i="64" s="1"/>
  <c r="F36" i="64"/>
  <c r="F31" i="64" s="1"/>
  <c r="E36" i="64"/>
  <c r="E31" i="64" s="1"/>
  <c r="D36" i="64"/>
  <c r="I35" i="64"/>
  <c r="C35" i="64"/>
  <c r="I34" i="64"/>
  <c r="C34" i="64"/>
  <c r="N33" i="64"/>
  <c r="M33" i="64"/>
  <c r="L33" i="64"/>
  <c r="I33" i="64" s="1"/>
  <c r="K33" i="64"/>
  <c r="J33" i="64"/>
  <c r="H33" i="64"/>
  <c r="G33" i="64"/>
  <c r="F33" i="64"/>
  <c r="E33" i="64"/>
  <c r="D33" i="64"/>
  <c r="I32" i="64"/>
  <c r="C32" i="64"/>
  <c r="K31" i="64"/>
  <c r="I30" i="64"/>
  <c r="C30" i="64"/>
  <c r="I29" i="64"/>
  <c r="I28" i="64"/>
  <c r="I27" i="64"/>
  <c r="N26" i="64"/>
  <c r="M26" i="64"/>
  <c r="L26" i="64"/>
  <c r="L13" i="64" s="1"/>
  <c r="L11" i="64" s="1"/>
  <c r="K26" i="64"/>
  <c r="J26" i="64"/>
  <c r="H26" i="64"/>
  <c r="G26" i="64"/>
  <c r="F26" i="64"/>
  <c r="E26" i="64"/>
  <c r="D26" i="64"/>
  <c r="I25" i="64"/>
  <c r="I24" i="64"/>
  <c r="N23" i="64"/>
  <c r="N20" i="64" s="1"/>
  <c r="M23" i="64"/>
  <c r="M20" i="64" s="1"/>
  <c r="L23" i="64"/>
  <c r="K23" i="64"/>
  <c r="K20" i="64" s="1"/>
  <c r="J23" i="64"/>
  <c r="H23" i="64"/>
  <c r="H20" i="64" s="1"/>
  <c r="H13" i="64" s="1"/>
  <c r="H11" i="64" s="1"/>
  <c r="G23" i="64"/>
  <c r="F23" i="64"/>
  <c r="E23" i="64"/>
  <c r="D23" i="64"/>
  <c r="D20" i="64" s="1"/>
  <c r="I22" i="64"/>
  <c r="C22" i="64"/>
  <c r="I21" i="64"/>
  <c r="C21" i="64"/>
  <c r="L20" i="64"/>
  <c r="G20" i="64"/>
  <c r="F20" i="64"/>
  <c r="E20" i="64"/>
  <c r="I19" i="64"/>
  <c r="C19" i="64"/>
  <c r="I18" i="64"/>
  <c r="C18" i="64"/>
  <c r="N17" i="64"/>
  <c r="M17" i="64"/>
  <c r="L17" i="64"/>
  <c r="K17" i="64"/>
  <c r="J17" i="64"/>
  <c r="H17" i="64"/>
  <c r="G17" i="64"/>
  <c r="G13" i="64" s="1"/>
  <c r="G11" i="64" s="1"/>
  <c r="F17" i="64"/>
  <c r="E17" i="64"/>
  <c r="D17" i="64"/>
  <c r="I16" i="64"/>
  <c r="C16" i="64"/>
  <c r="I15" i="64"/>
  <c r="C15" i="64"/>
  <c r="N14" i="64"/>
  <c r="M14" i="64"/>
  <c r="L14" i="64"/>
  <c r="K14" i="64"/>
  <c r="J14" i="64"/>
  <c r="H14" i="64"/>
  <c r="G14" i="64"/>
  <c r="F14" i="64"/>
  <c r="E14" i="64"/>
  <c r="E13" i="64" s="1"/>
  <c r="E11" i="64" s="1"/>
  <c r="D14" i="64"/>
  <c r="I12" i="64"/>
  <c r="C12" i="64"/>
  <c r="M87" i="64" l="1"/>
  <c r="C130" i="64"/>
  <c r="G205" i="64"/>
  <c r="C14" i="64"/>
  <c r="H41" i="64"/>
  <c r="D42" i="64"/>
  <c r="D41" i="64" s="1"/>
  <c r="I83" i="64"/>
  <c r="C91" i="64"/>
  <c r="C110" i="64"/>
  <c r="M103" i="64"/>
  <c r="D189" i="64"/>
  <c r="M189" i="64"/>
  <c r="H237" i="64"/>
  <c r="H336" i="64"/>
  <c r="N150" i="64"/>
  <c r="C364" i="64"/>
  <c r="G127" i="64"/>
  <c r="F206" i="64"/>
  <c r="H316" i="64"/>
  <c r="C343" i="64"/>
  <c r="E9" i="66"/>
  <c r="K237" i="64"/>
  <c r="C273" i="64"/>
  <c r="M272" i="64"/>
  <c r="M247" i="64" s="1"/>
  <c r="C285" i="64"/>
  <c r="H295" i="64"/>
  <c r="D341" i="64"/>
  <c r="C113" i="64"/>
  <c r="N205" i="64"/>
  <c r="E41" i="64"/>
  <c r="I155" i="64"/>
  <c r="L103" i="64"/>
  <c r="I262" i="64"/>
  <c r="C302" i="64"/>
  <c r="N295" i="64"/>
  <c r="N294" i="64" s="1"/>
  <c r="G341" i="64"/>
  <c r="G9" i="66"/>
  <c r="M128" i="64"/>
  <c r="K13" i="64"/>
  <c r="K11" i="64" s="1"/>
  <c r="N41" i="64"/>
  <c r="E77" i="64"/>
  <c r="E74" i="64" s="1"/>
  <c r="I146" i="64"/>
  <c r="C196" i="64"/>
  <c r="K205" i="64"/>
  <c r="C238" i="64"/>
  <c r="M237" i="64"/>
  <c r="F248" i="64"/>
  <c r="I296" i="64"/>
  <c r="L316" i="64"/>
  <c r="D336" i="64"/>
  <c r="M336" i="64"/>
  <c r="F9" i="65"/>
  <c r="H9" i="65"/>
  <c r="L128" i="64"/>
  <c r="L127" i="64" s="1"/>
  <c r="C142" i="64"/>
  <c r="L205" i="64"/>
  <c r="C318" i="64"/>
  <c r="M316" i="64"/>
  <c r="C325" i="64"/>
  <c r="I343" i="64"/>
  <c r="H9" i="66"/>
  <c r="D9" i="65"/>
  <c r="G41" i="64"/>
  <c r="D13" i="64"/>
  <c r="D11" i="64" s="1"/>
  <c r="C23" i="64"/>
  <c r="E103" i="64"/>
  <c r="C107" i="64"/>
  <c r="M127" i="64"/>
  <c r="C97" i="64"/>
  <c r="E94" i="64"/>
  <c r="C94" i="64" s="1"/>
  <c r="N87" i="64"/>
  <c r="N127" i="64"/>
  <c r="E128" i="64"/>
  <c r="E141" i="64"/>
  <c r="C20" i="64"/>
  <c r="M13" i="64"/>
  <c r="M11" i="64" s="1"/>
  <c r="C17" i="64"/>
  <c r="C46" i="64"/>
  <c r="M205" i="64"/>
  <c r="M178" i="64" s="1"/>
  <c r="E342" i="64"/>
  <c r="E341" i="64" s="1"/>
  <c r="E336" i="64" s="1"/>
  <c r="C359" i="64"/>
  <c r="E9" i="65"/>
  <c r="I17" i="64"/>
  <c r="I26" i="64"/>
  <c r="C33" i="64"/>
  <c r="K41" i="64"/>
  <c r="K10" i="64" s="1"/>
  <c r="C65" i="64"/>
  <c r="K87" i="64"/>
  <c r="C100" i="64"/>
  <c r="F103" i="64"/>
  <c r="K103" i="64"/>
  <c r="C116" i="64"/>
  <c r="H127" i="64"/>
  <c r="C141" i="64"/>
  <c r="C162" i="64"/>
  <c r="C193" i="64"/>
  <c r="K189" i="64"/>
  <c r="I234" i="64"/>
  <c r="C262" i="64"/>
  <c r="N272" i="64"/>
  <c r="N247" i="64" s="1"/>
  <c r="F295" i="64"/>
  <c r="K295" i="64"/>
  <c r="K294" i="64" s="1"/>
  <c r="D317" i="64"/>
  <c r="D316" i="64" s="1"/>
  <c r="I318" i="64"/>
  <c r="N316" i="64"/>
  <c r="C348" i="64"/>
  <c r="K342" i="64"/>
  <c r="I354" i="64"/>
  <c r="G9" i="65"/>
  <c r="C62" i="64"/>
  <c r="L87" i="64"/>
  <c r="I138" i="64"/>
  <c r="E206" i="64"/>
  <c r="E205" i="64" s="1"/>
  <c r="E178" i="64" s="1"/>
  <c r="C216" i="64"/>
  <c r="J237" i="64"/>
  <c r="I267" i="64"/>
  <c r="K272" i="64"/>
  <c r="K247" i="64" s="1"/>
  <c r="G87" i="64"/>
  <c r="I166" i="64"/>
  <c r="N189" i="64"/>
  <c r="D237" i="64"/>
  <c r="C241" i="64"/>
  <c r="J252" i="64"/>
  <c r="J248" i="64" s="1"/>
  <c r="I248" i="64" s="1"/>
  <c r="E295" i="64"/>
  <c r="E294" i="64" s="1"/>
  <c r="M294" i="64"/>
  <c r="G295" i="64"/>
  <c r="G294" i="64" s="1"/>
  <c r="H294" i="64"/>
  <c r="I332" i="64"/>
  <c r="C9" i="65"/>
  <c r="I14" i="64"/>
  <c r="I23" i="64"/>
  <c r="N13" i="64"/>
  <c r="N11" i="64" s="1"/>
  <c r="I49" i="64"/>
  <c r="C53" i="64"/>
  <c r="C83" i="64"/>
  <c r="H87" i="64"/>
  <c r="H103" i="64"/>
  <c r="N103" i="64"/>
  <c r="E150" i="64"/>
  <c r="M150" i="64"/>
  <c r="C166" i="64"/>
  <c r="I196" i="64"/>
  <c r="G237" i="64"/>
  <c r="G178" i="64" s="1"/>
  <c r="C244" i="64"/>
  <c r="E248" i="64"/>
  <c r="E247" i="64" s="1"/>
  <c r="C267" i="64"/>
  <c r="I273" i="64"/>
  <c r="G272" i="64"/>
  <c r="G247" i="64" s="1"/>
  <c r="I285" i="64"/>
  <c r="G316" i="64"/>
  <c r="I9" i="65"/>
  <c r="L31" i="64"/>
  <c r="I36" i="64"/>
  <c r="F13" i="64"/>
  <c r="I31" i="64"/>
  <c r="F52" i="64"/>
  <c r="C52" i="64" s="1"/>
  <c r="L57" i="64"/>
  <c r="I57" i="64" s="1"/>
  <c r="I70" i="64"/>
  <c r="C151" i="64"/>
  <c r="F150" i="64"/>
  <c r="K178" i="64"/>
  <c r="C342" i="64"/>
  <c r="J20" i="64"/>
  <c r="D74" i="64"/>
  <c r="C74" i="64" s="1"/>
  <c r="C77" i="64"/>
  <c r="D87" i="64"/>
  <c r="I185" i="64"/>
  <c r="L182" i="64"/>
  <c r="I190" i="64"/>
  <c r="J189" i="64"/>
  <c r="N178" i="64"/>
  <c r="F272" i="64"/>
  <c r="F247" i="64" s="1"/>
  <c r="C279" i="64"/>
  <c r="I97" i="64"/>
  <c r="J94" i="64"/>
  <c r="D103" i="64"/>
  <c r="C103" i="64" s="1"/>
  <c r="C104" i="64"/>
  <c r="I107" i="64"/>
  <c r="J103" i="64"/>
  <c r="C189" i="64"/>
  <c r="I227" i="64"/>
  <c r="J223" i="64"/>
  <c r="I309" i="64"/>
  <c r="L308" i="64"/>
  <c r="I308" i="64" s="1"/>
  <c r="C36" i="64"/>
  <c r="D31" i="64"/>
  <c r="M10" i="64"/>
  <c r="M170" i="64" s="1"/>
  <c r="F42" i="64"/>
  <c r="C43" i="64"/>
  <c r="I52" i="64"/>
  <c r="J41" i="64"/>
  <c r="C59" i="64"/>
  <c r="D58" i="64"/>
  <c r="H58" i="64"/>
  <c r="H57" i="64" s="1"/>
  <c r="C88" i="64"/>
  <c r="F87" i="64"/>
  <c r="J128" i="64"/>
  <c r="I130" i="64"/>
  <c r="I142" i="64"/>
  <c r="J141" i="64"/>
  <c r="I141" i="64" s="1"/>
  <c r="C309" i="64"/>
  <c r="D308" i="64"/>
  <c r="C308" i="64" s="1"/>
  <c r="F316" i="64"/>
  <c r="I80" i="64"/>
  <c r="I91" i="64"/>
  <c r="I113" i="64"/>
  <c r="C252" i="64"/>
  <c r="D248" i="64"/>
  <c r="H248" i="64"/>
  <c r="H247" i="64" s="1"/>
  <c r="L247" i="64"/>
  <c r="I302" i="64"/>
  <c r="J295" i="64"/>
  <c r="K316" i="64"/>
  <c r="J77" i="64"/>
  <c r="I88" i="64"/>
  <c r="I100" i="64"/>
  <c r="I110" i="64"/>
  <c r="C134" i="64"/>
  <c r="D128" i="64"/>
  <c r="I151" i="64"/>
  <c r="J150" i="64"/>
  <c r="J199" i="64"/>
  <c r="I199" i="64" s="1"/>
  <c r="I201" i="64"/>
  <c r="C207" i="64"/>
  <c r="D206" i="64"/>
  <c r="H206" i="64"/>
  <c r="H205" i="64" s="1"/>
  <c r="H178" i="64" s="1"/>
  <c r="C234" i="64"/>
  <c r="F231" i="64"/>
  <c r="I279" i="64"/>
  <c r="J272" i="64"/>
  <c r="C354" i="64"/>
  <c r="F353" i="64"/>
  <c r="C353" i="64" s="1"/>
  <c r="K353" i="64"/>
  <c r="K341" i="64" s="1"/>
  <c r="K336" i="64" s="1"/>
  <c r="I104" i="64"/>
  <c r="I116" i="64"/>
  <c r="K127" i="64"/>
  <c r="F127" i="64"/>
  <c r="C185" i="64"/>
  <c r="D182" i="64"/>
  <c r="C199" i="64"/>
  <c r="J231" i="64"/>
  <c r="I231" i="64" s="1"/>
  <c r="I237" i="64"/>
  <c r="I244" i="64"/>
  <c r="D272" i="64"/>
  <c r="L294" i="64"/>
  <c r="J317" i="64"/>
  <c r="C338" i="64"/>
  <c r="G336" i="64"/>
  <c r="J342" i="64"/>
  <c r="J353" i="64"/>
  <c r="I359" i="64"/>
  <c r="C146" i="64"/>
  <c r="C155" i="64"/>
  <c r="D150" i="64"/>
  <c r="H150" i="64"/>
  <c r="L150" i="64"/>
  <c r="I193" i="64"/>
  <c r="C213" i="64"/>
  <c r="I238" i="64"/>
  <c r="C257" i="64"/>
  <c r="C296" i="64"/>
  <c r="F294" i="64"/>
  <c r="I313" i="64"/>
  <c r="I325" i="64"/>
  <c r="I338" i="64"/>
  <c r="N336" i="64"/>
  <c r="I348" i="64"/>
  <c r="I364" i="64"/>
  <c r="C237" i="64" l="1"/>
  <c r="G10" i="64"/>
  <c r="G170" i="64" s="1"/>
  <c r="C317" i="64"/>
  <c r="I103" i="64"/>
  <c r="N10" i="64"/>
  <c r="N170" i="64" s="1"/>
  <c r="C295" i="64"/>
  <c r="I252" i="64"/>
  <c r="I41" i="64"/>
  <c r="E371" i="64"/>
  <c r="C272" i="64"/>
  <c r="H371" i="64"/>
  <c r="E87" i="64"/>
  <c r="E10" i="64" s="1"/>
  <c r="E170" i="64" s="1"/>
  <c r="I353" i="64"/>
  <c r="M371" i="64"/>
  <c r="C316" i="64"/>
  <c r="F41" i="64"/>
  <c r="C41" i="64" s="1"/>
  <c r="C42" i="64"/>
  <c r="E127" i="64"/>
  <c r="H10" i="64"/>
  <c r="H170" i="64" s="1"/>
  <c r="N371" i="64"/>
  <c r="D294" i="64"/>
  <c r="C294" i="64" s="1"/>
  <c r="I272" i="64"/>
  <c r="J247" i="64"/>
  <c r="I247" i="64" s="1"/>
  <c r="C231" i="64"/>
  <c r="F205" i="64"/>
  <c r="F178" i="64" s="1"/>
  <c r="I150" i="64"/>
  <c r="J127" i="64"/>
  <c r="I127" i="64" s="1"/>
  <c r="I128" i="64"/>
  <c r="D57" i="64"/>
  <c r="C57" i="64" s="1"/>
  <c r="C58" i="64"/>
  <c r="C87" i="64"/>
  <c r="C150" i="64"/>
  <c r="J294" i="64"/>
  <c r="I294" i="64" s="1"/>
  <c r="I295" i="64"/>
  <c r="D247" i="64"/>
  <c r="C247" i="64" s="1"/>
  <c r="C248" i="64"/>
  <c r="I223" i="64"/>
  <c r="J205" i="64"/>
  <c r="I205" i="64" s="1"/>
  <c r="I94" i="64"/>
  <c r="J87" i="64"/>
  <c r="I87" i="64" s="1"/>
  <c r="L179" i="64"/>
  <c r="I182" i="64"/>
  <c r="F341" i="64"/>
  <c r="L10" i="64"/>
  <c r="L170" i="64" s="1"/>
  <c r="I342" i="64"/>
  <c r="J341" i="64"/>
  <c r="I317" i="64"/>
  <c r="J316" i="64"/>
  <c r="I316" i="64" s="1"/>
  <c r="C128" i="64"/>
  <c r="D127" i="64"/>
  <c r="K170" i="64"/>
  <c r="C182" i="64"/>
  <c r="D179" i="64"/>
  <c r="D205" i="64"/>
  <c r="C206" i="64"/>
  <c r="I77" i="64"/>
  <c r="J74" i="64"/>
  <c r="I74" i="64" s="1"/>
  <c r="G371" i="64"/>
  <c r="C31" i="64"/>
  <c r="I189" i="64"/>
  <c r="I20" i="64"/>
  <c r="J13" i="64"/>
  <c r="K371" i="64"/>
  <c r="F11" i="64"/>
  <c r="C13" i="64"/>
  <c r="J178" i="64" l="1"/>
  <c r="D10" i="64"/>
  <c r="C205" i="64"/>
  <c r="C127" i="64"/>
  <c r="I13" i="64"/>
  <c r="J11" i="64"/>
  <c r="D170" i="64"/>
  <c r="C10" i="64"/>
  <c r="C341" i="64"/>
  <c r="F336" i="64"/>
  <c r="C336" i="64" s="1"/>
  <c r="F10" i="64"/>
  <c r="F170" i="64" s="1"/>
  <c r="C11" i="64"/>
  <c r="I341" i="64"/>
  <c r="J336" i="64"/>
  <c r="I336" i="64" s="1"/>
  <c r="C179" i="64"/>
  <c r="D178" i="64"/>
  <c r="L178" i="64"/>
  <c r="L371" i="64" s="1"/>
  <c r="I179" i="64"/>
  <c r="F371" i="64"/>
  <c r="J371" i="64" l="1"/>
  <c r="I371" i="64" s="1"/>
  <c r="C170" i="64"/>
  <c r="C178" i="64"/>
  <c r="D371" i="64"/>
  <c r="C371" i="64" s="1"/>
  <c r="I178" i="64"/>
  <c r="J10" i="64"/>
  <c r="I11" i="64"/>
  <c r="J170" i="64" l="1"/>
  <c r="I170" i="64" s="1"/>
  <c r="I10" i="64"/>
  <c r="D205" i="55" l="1"/>
  <c r="AD205" i="56" l="1"/>
  <c r="AD218" i="56"/>
  <c r="AC218" i="56"/>
  <c r="AB218" i="56"/>
  <c r="AA218" i="56"/>
  <c r="Z218" i="56"/>
  <c r="Y218" i="56"/>
  <c r="X218" i="56"/>
  <c r="W218" i="56"/>
  <c r="V218" i="56"/>
  <c r="U218" i="56"/>
  <c r="T218" i="56"/>
  <c r="S218" i="56"/>
  <c r="R218" i="56"/>
  <c r="Q218" i="56"/>
  <c r="P218" i="56"/>
  <c r="O218" i="56"/>
  <c r="N218" i="56"/>
  <c r="M218" i="56"/>
  <c r="L218" i="56"/>
  <c r="K218" i="56"/>
  <c r="J218" i="56"/>
  <c r="I218" i="56"/>
  <c r="H218" i="56"/>
  <c r="G218" i="56"/>
  <c r="F218" i="56"/>
  <c r="E218" i="56"/>
  <c r="D218" i="56"/>
  <c r="C218" i="56"/>
  <c r="AD217" i="56"/>
  <c r="AC217" i="56"/>
  <c r="AB217" i="56"/>
  <c r="AA217" i="56"/>
  <c r="Z217" i="56"/>
  <c r="Y217" i="56"/>
  <c r="X217" i="56"/>
  <c r="W217" i="56"/>
  <c r="V217" i="56"/>
  <c r="U217" i="56"/>
  <c r="T217" i="56"/>
  <c r="S217" i="56"/>
  <c r="R217" i="56"/>
  <c r="Q217" i="56"/>
  <c r="P217" i="56"/>
  <c r="O217" i="56"/>
  <c r="N217" i="56"/>
  <c r="M217" i="56"/>
  <c r="L217" i="56"/>
  <c r="K217" i="56"/>
  <c r="J217" i="56"/>
  <c r="I217" i="56"/>
  <c r="H217" i="56"/>
  <c r="G217" i="56"/>
  <c r="F217" i="56"/>
  <c r="E217" i="56"/>
  <c r="D217" i="56"/>
  <c r="C217" i="56"/>
  <c r="AD216" i="56"/>
  <c r="AC216" i="56"/>
  <c r="AB216" i="56"/>
  <c r="AA216" i="56"/>
  <c r="Z216" i="56"/>
  <c r="Y216" i="56"/>
  <c r="X216" i="56"/>
  <c r="W216" i="56"/>
  <c r="V216" i="56"/>
  <c r="U216" i="56"/>
  <c r="T216" i="56"/>
  <c r="S216" i="56"/>
  <c r="R216" i="56"/>
  <c r="Q216" i="56"/>
  <c r="P216" i="56"/>
  <c r="O216" i="56"/>
  <c r="N216" i="56"/>
  <c r="M216" i="56"/>
  <c r="L216" i="56"/>
  <c r="K216" i="56"/>
  <c r="J216" i="56"/>
  <c r="I216" i="56"/>
  <c r="H216" i="56"/>
  <c r="G216" i="56"/>
  <c r="F216" i="56"/>
  <c r="E216" i="56"/>
  <c r="D216" i="56"/>
  <c r="C216" i="56"/>
  <c r="AD215" i="56"/>
  <c r="AC215" i="56"/>
  <c r="AB215" i="56"/>
  <c r="AA215" i="56"/>
  <c r="Z215" i="56"/>
  <c r="Y215" i="56"/>
  <c r="X215" i="56"/>
  <c r="W215" i="56"/>
  <c r="V215" i="56"/>
  <c r="U215" i="56"/>
  <c r="T215" i="56"/>
  <c r="S215" i="56"/>
  <c r="R215" i="56"/>
  <c r="Q215" i="56"/>
  <c r="P215" i="56"/>
  <c r="O215" i="56"/>
  <c r="N215" i="56"/>
  <c r="M215" i="56"/>
  <c r="L215" i="56"/>
  <c r="K215" i="56"/>
  <c r="J215" i="56"/>
  <c r="I215" i="56"/>
  <c r="H215" i="56"/>
  <c r="G215" i="56"/>
  <c r="F215" i="56"/>
  <c r="E215" i="56"/>
  <c r="D215" i="56"/>
  <c r="C215" i="56"/>
  <c r="AD214" i="56"/>
  <c r="AC214" i="56"/>
  <c r="AB214" i="56"/>
  <c r="AA214" i="56"/>
  <c r="Z214" i="56"/>
  <c r="Y214" i="56"/>
  <c r="X214" i="56"/>
  <c r="W214" i="56"/>
  <c r="V214" i="56"/>
  <c r="U214" i="56"/>
  <c r="T214" i="56"/>
  <c r="S214" i="56"/>
  <c r="R214" i="56"/>
  <c r="Q214" i="56"/>
  <c r="P214" i="56"/>
  <c r="O214" i="56"/>
  <c r="N214" i="56"/>
  <c r="M214" i="56"/>
  <c r="L214" i="56"/>
  <c r="K214" i="56"/>
  <c r="J214" i="56"/>
  <c r="I214" i="56"/>
  <c r="H214" i="56"/>
  <c r="G214" i="56"/>
  <c r="F214" i="56"/>
  <c r="E214" i="56"/>
  <c r="D214" i="56"/>
  <c r="C214" i="56"/>
  <c r="AD213" i="56"/>
  <c r="AC213" i="56"/>
  <c r="AB213" i="56"/>
  <c r="AA213" i="56"/>
  <c r="Z213" i="56"/>
  <c r="Y213" i="56"/>
  <c r="X213" i="56"/>
  <c r="W213" i="56"/>
  <c r="V213" i="56"/>
  <c r="U213" i="56"/>
  <c r="T213" i="56"/>
  <c r="S213" i="56"/>
  <c r="R213" i="56"/>
  <c r="Q213" i="56"/>
  <c r="P213" i="56"/>
  <c r="O213" i="56"/>
  <c r="N213" i="56"/>
  <c r="M213" i="56"/>
  <c r="L213" i="56"/>
  <c r="K213" i="56"/>
  <c r="J213" i="56"/>
  <c r="I213" i="56"/>
  <c r="H213" i="56"/>
  <c r="G213" i="56"/>
  <c r="F213" i="56"/>
  <c r="E213" i="56"/>
  <c r="D213" i="56"/>
  <c r="C213" i="56"/>
  <c r="AD212" i="56"/>
  <c r="AC212" i="56"/>
  <c r="AB212" i="56"/>
  <c r="AA212" i="56"/>
  <c r="Z212" i="56"/>
  <c r="Y212" i="56"/>
  <c r="X212" i="56"/>
  <c r="W212" i="56"/>
  <c r="V212" i="56"/>
  <c r="U212" i="56"/>
  <c r="T212" i="56"/>
  <c r="S212" i="56"/>
  <c r="R212" i="56"/>
  <c r="Q212" i="56"/>
  <c r="P212" i="56"/>
  <c r="O212" i="56"/>
  <c r="N212" i="56"/>
  <c r="M212" i="56"/>
  <c r="L212" i="56"/>
  <c r="K212" i="56"/>
  <c r="J212" i="56"/>
  <c r="I212" i="56"/>
  <c r="H212" i="56"/>
  <c r="G212" i="56"/>
  <c r="F212" i="56"/>
  <c r="E212" i="56"/>
  <c r="D212" i="56"/>
  <c r="C212" i="56"/>
  <c r="AD211" i="56"/>
  <c r="AC211" i="56"/>
  <c r="AB211" i="56"/>
  <c r="AA211" i="56"/>
  <c r="Z211" i="56"/>
  <c r="Y211" i="56"/>
  <c r="X211" i="56"/>
  <c r="W211" i="56"/>
  <c r="V211" i="56"/>
  <c r="U211" i="56"/>
  <c r="T211" i="56"/>
  <c r="S211" i="56"/>
  <c r="R211" i="56"/>
  <c r="Q211" i="56"/>
  <c r="P211" i="56"/>
  <c r="O211" i="56"/>
  <c r="N211" i="56"/>
  <c r="M211" i="56"/>
  <c r="L211" i="56"/>
  <c r="K211" i="56"/>
  <c r="J211" i="56"/>
  <c r="I211" i="56"/>
  <c r="H211" i="56"/>
  <c r="G211" i="56"/>
  <c r="F211" i="56"/>
  <c r="E211" i="56"/>
  <c r="D211" i="56"/>
  <c r="C211" i="56"/>
  <c r="AD210" i="56"/>
  <c r="AC210" i="56"/>
  <c r="AB210" i="56"/>
  <c r="AA210" i="56"/>
  <c r="Z210" i="56"/>
  <c r="Y210" i="56"/>
  <c r="X210" i="56"/>
  <c r="W210" i="56"/>
  <c r="V210" i="56"/>
  <c r="U210" i="56"/>
  <c r="T210" i="56"/>
  <c r="S210" i="56"/>
  <c r="R210" i="56"/>
  <c r="Q210" i="56"/>
  <c r="P210" i="56"/>
  <c r="O210" i="56"/>
  <c r="N210" i="56"/>
  <c r="M210" i="56"/>
  <c r="L210" i="56"/>
  <c r="K210" i="56"/>
  <c r="J210" i="56"/>
  <c r="I210" i="56"/>
  <c r="H210" i="56"/>
  <c r="G210" i="56"/>
  <c r="F210" i="56"/>
  <c r="E210" i="56"/>
  <c r="D210" i="56"/>
  <c r="C210" i="56"/>
  <c r="AD209" i="56"/>
  <c r="AC209" i="56"/>
  <c r="AB209" i="56"/>
  <c r="AA209" i="56"/>
  <c r="Z209" i="56"/>
  <c r="Y209" i="56"/>
  <c r="X209" i="56"/>
  <c r="W209" i="56"/>
  <c r="V209" i="56"/>
  <c r="U209" i="56"/>
  <c r="T209" i="56"/>
  <c r="S209" i="56"/>
  <c r="R209" i="56"/>
  <c r="Q209" i="56"/>
  <c r="P209" i="56"/>
  <c r="O209" i="56"/>
  <c r="N209" i="56"/>
  <c r="M209" i="56"/>
  <c r="L209" i="56"/>
  <c r="K209" i="56"/>
  <c r="J209" i="56"/>
  <c r="I209" i="56"/>
  <c r="H209" i="56"/>
  <c r="G209" i="56"/>
  <c r="F209" i="56"/>
  <c r="E209" i="56"/>
  <c r="D209" i="56"/>
  <c r="C209" i="56"/>
  <c r="AD208" i="56"/>
  <c r="AC208" i="56"/>
  <c r="AB208" i="56"/>
  <c r="AA208" i="56"/>
  <c r="Z208" i="56"/>
  <c r="Y208" i="56"/>
  <c r="X208" i="56"/>
  <c r="W208" i="56"/>
  <c r="V208" i="56"/>
  <c r="U208" i="56"/>
  <c r="T208" i="56"/>
  <c r="S208" i="56"/>
  <c r="R208" i="56"/>
  <c r="Q208" i="56"/>
  <c r="P208" i="56"/>
  <c r="O208" i="56"/>
  <c r="N208" i="56"/>
  <c r="M208" i="56"/>
  <c r="L208" i="56"/>
  <c r="K208" i="56"/>
  <c r="J208" i="56"/>
  <c r="I208" i="56"/>
  <c r="H208" i="56"/>
  <c r="G208" i="56"/>
  <c r="F208" i="56"/>
  <c r="E208" i="56"/>
  <c r="D208" i="56"/>
  <c r="C208" i="56"/>
  <c r="AD207" i="56"/>
  <c r="AC207" i="56"/>
  <c r="AB207" i="56"/>
  <c r="AA207" i="56"/>
  <c r="Z207" i="56"/>
  <c r="Y207" i="56"/>
  <c r="X207" i="56"/>
  <c r="W207" i="56"/>
  <c r="V207" i="56"/>
  <c r="U207" i="56"/>
  <c r="T207" i="56"/>
  <c r="S207" i="56"/>
  <c r="R207" i="56"/>
  <c r="Q207" i="56"/>
  <c r="P207" i="56"/>
  <c r="O207" i="56"/>
  <c r="N207" i="56"/>
  <c r="M207" i="56"/>
  <c r="L207" i="56"/>
  <c r="K207" i="56"/>
  <c r="J207" i="56"/>
  <c r="I207" i="56"/>
  <c r="H207" i="56"/>
  <c r="G207" i="56"/>
  <c r="F207" i="56"/>
  <c r="E207" i="56"/>
  <c r="D207" i="56"/>
  <c r="C207" i="56"/>
  <c r="AD206" i="56"/>
  <c r="AC206" i="56"/>
  <c r="AB206" i="56"/>
  <c r="AA206" i="56"/>
  <c r="Z206" i="56"/>
  <c r="Y206" i="56"/>
  <c r="X206" i="56"/>
  <c r="W206" i="56"/>
  <c r="V206" i="56"/>
  <c r="U206" i="56"/>
  <c r="T206" i="56"/>
  <c r="S206" i="56"/>
  <c r="R206" i="56"/>
  <c r="Q206" i="56"/>
  <c r="P206" i="56"/>
  <c r="O206" i="56"/>
  <c r="N206" i="56"/>
  <c r="M206" i="56"/>
  <c r="L206" i="56"/>
  <c r="K206" i="56"/>
  <c r="J206" i="56"/>
  <c r="I206" i="56"/>
  <c r="H206" i="56"/>
  <c r="G206" i="56"/>
  <c r="F206" i="56"/>
  <c r="E206" i="56"/>
  <c r="D206" i="56"/>
  <c r="C206" i="56"/>
  <c r="AC205" i="56"/>
  <c r="AB205" i="56"/>
  <c r="AA205" i="56"/>
  <c r="Z205" i="56"/>
  <c r="Y205" i="56"/>
  <c r="X205" i="56"/>
  <c r="W205" i="56"/>
  <c r="V205" i="56"/>
  <c r="U205" i="56"/>
  <c r="T205" i="56"/>
  <c r="S205" i="56"/>
  <c r="R205" i="56"/>
  <c r="Q205" i="56"/>
  <c r="P205" i="56"/>
  <c r="O205" i="56"/>
  <c r="N205" i="56"/>
  <c r="M205" i="56"/>
  <c r="L205" i="56"/>
  <c r="K205" i="56"/>
  <c r="J205" i="56"/>
  <c r="I205" i="56"/>
  <c r="H205" i="56"/>
  <c r="G205" i="56"/>
  <c r="F205" i="56"/>
  <c r="E205" i="56"/>
  <c r="D205" i="56"/>
  <c r="C205" i="56"/>
  <c r="H55" i="6" l="1"/>
  <c r="G55" i="6"/>
  <c r="F55" i="6"/>
  <c r="E55" i="6"/>
  <c r="D55" i="6"/>
  <c r="C55" i="6"/>
  <c r="C48" i="6" s="1"/>
  <c r="B55" i="6"/>
  <c r="H49" i="6"/>
  <c r="G49" i="6"/>
  <c r="F49" i="6"/>
  <c r="E49" i="6"/>
  <c r="D49" i="6"/>
  <c r="C49" i="6"/>
  <c r="B49" i="6"/>
  <c r="H42" i="6"/>
  <c r="G42" i="6"/>
  <c r="F42" i="6"/>
  <c r="E42" i="6"/>
  <c r="D42" i="6"/>
  <c r="C42" i="6"/>
  <c r="B42" i="6"/>
  <c r="H36" i="6"/>
  <c r="G36" i="6"/>
  <c r="F36" i="6"/>
  <c r="E36" i="6"/>
  <c r="D36" i="6"/>
  <c r="C36" i="6"/>
  <c r="B36" i="6"/>
  <c r="H29" i="6"/>
  <c r="G29" i="6"/>
  <c r="F29" i="6"/>
  <c r="E29" i="6"/>
  <c r="D29" i="6"/>
  <c r="B29" i="6"/>
  <c r="H23" i="6"/>
  <c r="G23" i="6"/>
  <c r="F23" i="6"/>
  <c r="E23" i="6"/>
  <c r="E22" i="6" s="1"/>
  <c r="D23" i="6"/>
  <c r="C23" i="6"/>
  <c r="B23" i="6"/>
  <c r="H16" i="6"/>
  <c r="G16" i="6"/>
  <c r="F16" i="6"/>
  <c r="E16" i="6"/>
  <c r="E9" i="6" s="1"/>
  <c r="D16" i="6"/>
  <c r="C16" i="6"/>
  <c r="C9" i="6" s="1"/>
  <c r="B16" i="6"/>
  <c r="H10" i="6"/>
  <c r="H9" i="6" s="1"/>
  <c r="G10" i="6"/>
  <c r="F10" i="6"/>
  <c r="E10" i="6"/>
  <c r="D10" i="6"/>
  <c r="D9" i="6" s="1"/>
  <c r="C10" i="6"/>
  <c r="B10" i="6"/>
  <c r="G1020" i="39"/>
  <c r="G1019" i="39"/>
  <c r="G1018" i="39"/>
  <c r="G1017" i="39"/>
  <c r="G1016" i="39"/>
  <c r="G1015" i="39"/>
  <c r="F1014" i="39"/>
  <c r="E1014" i="39"/>
  <c r="D1014" i="39"/>
  <c r="C1014" i="39"/>
  <c r="G1013" i="39"/>
  <c r="G1012" i="39"/>
  <c r="G1011" i="39"/>
  <c r="G1010" i="39"/>
  <c r="F1009" i="39"/>
  <c r="E1009" i="39"/>
  <c r="D1009" i="39"/>
  <c r="C1009" i="39"/>
  <c r="G1008" i="39"/>
  <c r="G1007" i="39"/>
  <c r="G1006" i="39"/>
  <c r="G1005" i="39"/>
  <c r="F1004" i="39"/>
  <c r="E1004" i="39"/>
  <c r="D1004" i="39"/>
  <c r="C1004" i="39"/>
  <c r="G1002" i="39"/>
  <c r="G1001" i="39"/>
  <c r="G1000" i="39"/>
  <c r="G999" i="39"/>
  <c r="F998" i="39"/>
  <c r="E998" i="39"/>
  <c r="D998" i="39"/>
  <c r="C998" i="39"/>
  <c r="G997" i="39"/>
  <c r="G996" i="39"/>
  <c r="G995" i="39"/>
  <c r="G994" i="39"/>
  <c r="F993" i="39"/>
  <c r="F992" i="39" s="1"/>
  <c r="E993" i="39"/>
  <c r="D993" i="39"/>
  <c r="C993" i="39"/>
  <c r="G990" i="39"/>
  <c r="G989" i="39"/>
  <c r="G988" i="39"/>
  <c r="G987" i="39"/>
  <c r="G986" i="39"/>
  <c r="F985" i="39"/>
  <c r="F984" i="39" s="1"/>
  <c r="E985" i="39"/>
  <c r="E984" i="39" s="1"/>
  <c r="D985" i="39"/>
  <c r="C985" i="39"/>
  <c r="D984" i="39"/>
  <c r="G983" i="39"/>
  <c r="G981" i="39"/>
  <c r="G980" i="39"/>
  <c r="G979" i="39"/>
  <c r="F978" i="39"/>
  <c r="E978" i="39"/>
  <c r="D978" i="39"/>
  <c r="C978" i="39"/>
  <c r="G977" i="39"/>
  <c r="G976" i="39"/>
  <c r="G975" i="39"/>
  <c r="G974" i="39"/>
  <c r="G973" i="39"/>
  <c r="G972" i="39"/>
  <c r="F971" i="39"/>
  <c r="E971" i="39"/>
  <c r="D971" i="39"/>
  <c r="C971" i="39"/>
  <c r="G970" i="39"/>
  <c r="G969" i="39"/>
  <c r="G968" i="39"/>
  <c r="G967" i="39"/>
  <c r="G966" i="39"/>
  <c r="G965" i="39"/>
  <c r="F964" i="39"/>
  <c r="F963" i="39" s="1"/>
  <c r="E964" i="39"/>
  <c r="E963" i="39" s="1"/>
  <c r="E962" i="39" s="1"/>
  <c r="D964" i="39"/>
  <c r="D963" i="39" s="1"/>
  <c r="C964" i="39"/>
  <c r="G961" i="39"/>
  <c r="G960" i="39"/>
  <c r="G959" i="39"/>
  <c r="F958" i="39"/>
  <c r="E958" i="39"/>
  <c r="D958" i="39"/>
  <c r="C958" i="39"/>
  <c r="G957" i="39"/>
  <c r="F956" i="39"/>
  <c r="E956" i="39"/>
  <c r="D956" i="39"/>
  <c r="C956" i="39"/>
  <c r="G955" i="39"/>
  <c r="G954" i="39"/>
  <c r="G953" i="39"/>
  <c r="F952" i="39"/>
  <c r="E952" i="39"/>
  <c r="D952" i="39"/>
  <c r="C952" i="39"/>
  <c r="G951" i="39"/>
  <c r="G950" i="39"/>
  <c r="G949" i="39"/>
  <c r="F948" i="39"/>
  <c r="F947" i="39" s="1"/>
  <c r="F946" i="39" s="1"/>
  <c r="E948" i="39"/>
  <c r="D948" i="39"/>
  <c r="C948" i="39"/>
  <c r="G945" i="39"/>
  <c r="G944" i="39"/>
  <c r="G943" i="39"/>
  <c r="G942" i="39"/>
  <c r="G941" i="39"/>
  <c r="F940" i="39"/>
  <c r="E940" i="39"/>
  <c r="D940" i="39"/>
  <c r="C940" i="39"/>
  <c r="G940" i="39" s="1"/>
  <c r="G939" i="39"/>
  <c r="G938" i="39"/>
  <c r="G937" i="39"/>
  <c r="G936" i="39"/>
  <c r="G935" i="39"/>
  <c r="F934" i="39"/>
  <c r="F933" i="39" s="1"/>
  <c r="E934" i="39"/>
  <c r="D934" i="39"/>
  <c r="D933" i="39" s="1"/>
  <c r="C934" i="39"/>
  <c r="G931" i="39"/>
  <c r="G930" i="39"/>
  <c r="G929" i="39"/>
  <c r="G928" i="39"/>
  <c r="G927" i="39"/>
  <c r="G926" i="39"/>
  <c r="G925" i="39"/>
  <c r="G924" i="39"/>
  <c r="F923" i="39"/>
  <c r="E923" i="39"/>
  <c r="D923" i="39"/>
  <c r="C923" i="39"/>
  <c r="G922" i="39"/>
  <c r="G921" i="39"/>
  <c r="G920" i="39"/>
  <c r="G919" i="39"/>
  <c r="G918" i="39"/>
  <c r="F917" i="39"/>
  <c r="E917" i="39"/>
  <c r="D917" i="39"/>
  <c r="C917" i="39"/>
  <c r="G916" i="39"/>
  <c r="G915" i="39"/>
  <c r="G914" i="39"/>
  <c r="G913" i="39"/>
  <c r="G912" i="39"/>
  <c r="F911" i="39"/>
  <c r="E911" i="39"/>
  <c r="D911" i="39"/>
  <c r="C911" i="39"/>
  <c r="G909" i="39"/>
  <c r="G908" i="39"/>
  <c r="F907" i="39"/>
  <c r="E907" i="39"/>
  <c r="D907" i="39"/>
  <c r="C907" i="39"/>
  <c r="G906" i="39"/>
  <c r="G905" i="39"/>
  <c r="G904" i="39"/>
  <c r="G903" i="39"/>
  <c r="G902" i="39"/>
  <c r="F901" i="39"/>
  <c r="F895" i="39" s="1"/>
  <c r="F894" i="39" s="1"/>
  <c r="E901" i="39"/>
  <c r="E895" i="39" s="1"/>
  <c r="D901" i="39"/>
  <c r="C901" i="39"/>
  <c r="G900" i="39"/>
  <c r="G899" i="39"/>
  <c r="G898" i="39"/>
  <c r="G897" i="39"/>
  <c r="G896" i="39"/>
  <c r="D895" i="39"/>
  <c r="C895" i="39"/>
  <c r="G893" i="39"/>
  <c r="G892" i="39"/>
  <c r="G891" i="39"/>
  <c r="G890" i="39"/>
  <c r="G889" i="39"/>
  <c r="F888" i="39"/>
  <c r="F882" i="39" s="1"/>
  <c r="E888" i="39"/>
  <c r="E882" i="39" s="1"/>
  <c r="D888" i="39"/>
  <c r="D882" i="39" s="1"/>
  <c r="C888" i="39"/>
  <c r="G887" i="39"/>
  <c r="G886" i="39"/>
  <c r="G885" i="39"/>
  <c r="G884" i="39"/>
  <c r="G883" i="39"/>
  <c r="G881" i="39"/>
  <c r="G880" i="39"/>
  <c r="G879" i="39"/>
  <c r="G878" i="39"/>
  <c r="G877" i="39"/>
  <c r="F876" i="39"/>
  <c r="F870" i="39" s="1"/>
  <c r="E876" i="39"/>
  <c r="E870" i="39" s="1"/>
  <c r="D876" i="39"/>
  <c r="D870" i="39" s="1"/>
  <c r="C876" i="39"/>
  <c r="G875" i="39"/>
  <c r="G874" i="39"/>
  <c r="G873" i="39"/>
  <c r="G872" i="39"/>
  <c r="G871" i="39"/>
  <c r="G869" i="39"/>
  <c r="G868" i="39"/>
  <c r="G867" i="39"/>
  <c r="G866" i="39"/>
  <c r="G865" i="39"/>
  <c r="F864" i="39"/>
  <c r="E864" i="39"/>
  <c r="E858" i="39" s="1"/>
  <c r="D864" i="39"/>
  <c r="D858" i="39" s="1"/>
  <c r="C864" i="39"/>
  <c r="G863" i="39"/>
  <c r="G862" i="39"/>
  <c r="G861" i="39"/>
  <c r="G860" i="39"/>
  <c r="G859" i="39"/>
  <c r="F858" i="39"/>
  <c r="G856" i="39"/>
  <c r="G855" i="39"/>
  <c r="G854" i="39"/>
  <c r="G853" i="39"/>
  <c r="F852" i="39"/>
  <c r="E852" i="39"/>
  <c r="D852" i="39"/>
  <c r="C852" i="39"/>
  <c r="G851" i="39"/>
  <c r="G850" i="39"/>
  <c r="G849" i="39"/>
  <c r="G848" i="39"/>
  <c r="F847" i="39"/>
  <c r="F842" i="39" s="1"/>
  <c r="E847" i="39"/>
  <c r="E842" i="39" s="1"/>
  <c r="D847" i="39"/>
  <c r="D842" i="39" s="1"/>
  <c r="C847" i="39"/>
  <c r="C842" i="39" s="1"/>
  <c r="G846" i="39"/>
  <c r="G845" i="39"/>
  <c r="G844" i="39"/>
  <c r="G843" i="39"/>
  <c r="G841" i="39"/>
  <c r="G840" i="39"/>
  <c r="G839" i="39"/>
  <c r="G838" i="39"/>
  <c r="F837" i="39"/>
  <c r="F832" i="39" s="1"/>
  <c r="E837" i="39"/>
  <c r="E832" i="39" s="1"/>
  <c r="D837" i="39"/>
  <c r="D832" i="39" s="1"/>
  <c r="C837" i="39"/>
  <c r="C832" i="39" s="1"/>
  <c r="G836" i="39"/>
  <c r="G835" i="39"/>
  <c r="G834" i="39"/>
  <c r="G833" i="39"/>
  <c r="G831" i="39"/>
  <c r="G830" i="39"/>
  <c r="G829" i="39"/>
  <c r="G828" i="39"/>
  <c r="F827" i="39"/>
  <c r="F822" i="39" s="1"/>
  <c r="E827" i="39"/>
  <c r="E822" i="39" s="1"/>
  <c r="D827" i="39"/>
  <c r="D822" i="39" s="1"/>
  <c r="C827" i="39"/>
  <c r="C822" i="39" s="1"/>
  <c r="G826" i="39"/>
  <c r="G825" i="39"/>
  <c r="G824" i="39"/>
  <c r="G823" i="39"/>
  <c r="G821" i="39"/>
  <c r="G820" i="39"/>
  <c r="G819" i="39"/>
  <c r="G818" i="39"/>
  <c r="F817" i="39"/>
  <c r="F812" i="39" s="1"/>
  <c r="E817" i="39"/>
  <c r="E812" i="39" s="1"/>
  <c r="D817" i="39"/>
  <c r="D812" i="39" s="1"/>
  <c r="C817" i="39"/>
  <c r="C812" i="39" s="1"/>
  <c r="G816" i="39"/>
  <c r="G815" i="39"/>
  <c r="G814" i="39"/>
  <c r="G813" i="39"/>
  <c r="G809" i="39"/>
  <c r="G808" i="39"/>
  <c r="F807" i="39"/>
  <c r="E807" i="39"/>
  <c r="D807" i="39"/>
  <c r="C807" i="39"/>
  <c r="G806" i="39"/>
  <c r="G805" i="39"/>
  <c r="F804" i="39"/>
  <c r="E804" i="39"/>
  <c r="D804" i="39"/>
  <c r="C804" i="39"/>
  <c r="G803" i="39"/>
  <c r="G802" i="39"/>
  <c r="F801" i="39"/>
  <c r="E801" i="39"/>
  <c r="E800" i="39" s="1"/>
  <c r="D801" i="39"/>
  <c r="C801" i="39"/>
  <c r="C800" i="39"/>
  <c r="G799" i="39"/>
  <c r="G798" i="39"/>
  <c r="F797" i="39"/>
  <c r="F794" i="39" s="1"/>
  <c r="E797" i="39"/>
  <c r="E794" i="39" s="1"/>
  <c r="D797" i="39"/>
  <c r="D794" i="39" s="1"/>
  <c r="C797" i="39"/>
  <c r="C794" i="39" s="1"/>
  <c r="G796" i="39"/>
  <c r="G795" i="39"/>
  <c r="G793" i="39"/>
  <c r="G792" i="39"/>
  <c r="G791" i="39"/>
  <c r="F790" i="39"/>
  <c r="F786" i="39" s="1"/>
  <c r="D790" i="39"/>
  <c r="D786" i="39" s="1"/>
  <c r="G789" i="39"/>
  <c r="G788" i="39"/>
  <c r="G787" i="39"/>
  <c r="G785" i="39"/>
  <c r="G784" i="39"/>
  <c r="G783" i="39"/>
  <c r="G782" i="39"/>
  <c r="G781" i="39"/>
  <c r="G780" i="39"/>
  <c r="E779" i="39"/>
  <c r="C779" i="39"/>
  <c r="G778" i="39"/>
  <c r="G777" i="39"/>
  <c r="E776" i="39"/>
  <c r="C776" i="39"/>
  <c r="G776" i="39" s="1"/>
  <c r="G775" i="39"/>
  <c r="G774" i="39"/>
  <c r="E773" i="39"/>
  <c r="C773" i="39"/>
  <c r="G772" i="39"/>
  <c r="G771" i="39"/>
  <c r="E770" i="39"/>
  <c r="C770" i="39"/>
  <c r="G767" i="39"/>
  <c r="G766" i="39"/>
  <c r="G765" i="39"/>
  <c r="F764" i="39"/>
  <c r="D764" i="39"/>
  <c r="G763" i="39"/>
  <c r="G762" i="39"/>
  <c r="G761" i="39"/>
  <c r="G760" i="39"/>
  <c r="E759" i="39"/>
  <c r="C759" i="39"/>
  <c r="G758" i="39"/>
  <c r="G757" i="39"/>
  <c r="E756" i="39"/>
  <c r="C756" i="39"/>
  <c r="G755" i="39"/>
  <c r="G754" i="39"/>
  <c r="E753" i="39"/>
  <c r="C753" i="39"/>
  <c r="F751" i="39"/>
  <c r="D751" i="39"/>
  <c r="G750" i="39"/>
  <c r="G749" i="39"/>
  <c r="F748" i="39"/>
  <c r="F741" i="39" s="1"/>
  <c r="D748" i="39"/>
  <c r="G747" i="39"/>
  <c r="G746" i="39"/>
  <c r="E745" i="39"/>
  <c r="E742" i="39" s="1"/>
  <c r="E741" i="39" s="1"/>
  <c r="C745" i="39"/>
  <c r="G744" i="39"/>
  <c r="G743" i="39"/>
  <c r="G740" i="39"/>
  <c r="G739" i="39"/>
  <c r="F738" i="39"/>
  <c r="E738" i="39"/>
  <c r="D738" i="39"/>
  <c r="C738" i="39"/>
  <c r="G737" i="39"/>
  <c r="G736" i="39"/>
  <c r="F735" i="39"/>
  <c r="E735" i="39"/>
  <c r="E734" i="39" s="1"/>
  <c r="D735" i="39"/>
  <c r="C735" i="39"/>
  <c r="G733" i="39"/>
  <c r="G732" i="39"/>
  <c r="G731" i="39"/>
  <c r="F730" i="39"/>
  <c r="F727" i="39" s="1"/>
  <c r="E730" i="39"/>
  <c r="E727" i="39" s="1"/>
  <c r="D730" i="39"/>
  <c r="D727" i="39" s="1"/>
  <c r="C730" i="39"/>
  <c r="C727" i="39" s="1"/>
  <c r="G729" i="39"/>
  <c r="G728" i="39"/>
  <c r="G726" i="39"/>
  <c r="G725" i="39"/>
  <c r="F724" i="39"/>
  <c r="F721" i="39" s="1"/>
  <c r="E724" i="39"/>
  <c r="E721" i="39" s="1"/>
  <c r="D724" i="39"/>
  <c r="D721" i="39" s="1"/>
  <c r="C724" i="39"/>
  <c r="C721" i="39" s="1"/>
  <c r="G723" i="39"/>
  <c r="G722" i="39"/>
  <c r="G720" i="39"/>
  <c r="G719" i="39"/>
  <c r="F718" i="39"/>
  <c r="E718" i="39"/>
  <c r="D718" i="39"/>
  <c r="C718" i="39"/>
  <c r="H708" i="39"/>
  <c r="H707" i="39"/>
  <c r="H706" i="39"/>
  <c r="H705" i="39"/>
  <c r="H704" i="39"/>
  <c r="G703" i="39"/>
  <c r="F703" i="39"/>
  <c r="E703" i="39"/>
  <c r="D703" i="39"/>
  <c r="C703" i="39"/>
  <c r="H702" i="39"/>
  <c r="H701" i="39"/>
  <c r="H700" i="39"/>
  <c r="G699" i="39"/>
  <c r="F699" i="39"/>
  <c r="E699" i="39"/>
  <c r="D699" i="39"/>
  <c r="H698" i="39"/>
  <c r="H697" i="39"/>
  <c r="H696" i="39"/>
  <c r="H695" i="39"/>
  <c r="H694" i="39"/>
  <c r="H693" i="39"/>
  <c r="G692" i="39"/>
  <c r="F692" i="39"/>
  <c r="E692" i="39"/>
  <c r="D692" i="39"/>
  <c r="H691" i="39"/>
  <c r="H690" i="39"/>
  <c r="H689" i="39"/>
  <c r="H688" i="39"/>
  <c r="H687" i="39"/>
  <c r="H686" i="39"/>
  <c r="G685" i="39"/>
  <c r="F685" i="39"/>
  <c r="F683" i="39" s="1"/>
  <c r="E685" i="39"/>
  <c r="E683" i="39" s="1"/>
  <c r="E682" i="39" s="1"/>
  <c r="D685" i="39"/>
  <c r="D683" i="39" s="1"/>
  <c r="H684" i="39"/>
  <c r="G683" i="39"/>
  <c r="C683" i="39"/>
  <c r="H681" i="39"/>
  <c r="H680" i="39"/>
  <c r="H679" i="39"/>
  <c r="G678" i="39"/>
  <c r="F678" i="39"/>
  <c r="E678" i="39"/>
  <c r="D678" i="39"/>
  <c r="H677" i="39"/>
  <c r="G676" i="39"/>
  <c r="F676" i="39"/>
  <c r="E676" i="39"/>
  <c r="D676" i="39"/>
  <c r="H675" i="39"/>
  <c r="H674" i="39"/>
  <c r="G673" i="39"/>
  <c r="G672" i="39" s="1"/>
  <c r="F673" i="39"/>
  <c r="E673" i="39"/>
  <c r="E672" i="39" s="1"/>
  <c r="D673" i="39"/>
  <c r="D672" i="39" s="1"/>
  <c r="F672" i="39"/>
  <c r="H671" i="39"/>
  <c r="H670" i="39"/>
  <c r="G669" i="39"/>
  <c r="G667" i="39" s="1"/>
  <c r="F669" i="39"/>
  <c r="F667" i="39" s="1"/>
  <c r="E669" i="39"/>
  <c r="E667" i="39" s="1"/>
  <c r="D669" i="39"/>
  <c r="D667" i="39" s="1"/>
  <c r="C669" i="39"/>
  <c r="C667" i="39" s="1"/>
  <c r="H668" i="39"/>
  <c r="H666" i="39"/>
  <c r="H665" i="39"/>
  <c r="H664" i="39"/>
  <c r="H663" i="39"/>
  <c r="G662" i="39"/>
  <c r="F662" i="39"/>
  <c r="E662" i="39"/>
  <c r="D662" i="39"/>
  <c r="C662" i="39"/>
  <c r="H661" i="39"/>
  <c r="H660" i="39"/>
  <c r="H659" i="39"/>
  <c r="H658" i="39"/>
  <c r="G657" i="39"/>
  <c r="F657" i="39"/>
  <c r="E657" i="39"/>
  <c r="D657" i="39"/>
  <c r="C657" i="39"/>
  <c r="H656" i="39"/>
  <c r="H653" i="39"/>
  <c r="H652" i="39"/>
  <c r="H651" i="39"/>
  <c r="G650" i="39"/>
  <c r="F650" i="39"/>
  <c r="E650" i="39"/>
  <c r="D650" i="39"/>
  <c r="C650" i="39"/>
  <c r="H649" i="39"/>
  <c r="H648" i="39"/>
  <c r="H647" i="39"/>
  <c r="H646" i="39"/>
  <c r="H645" i="39"/>
  <c r="G644" i="39"/>
  <c r="G638" i="39" s="1"/>
  <c r="F644" i="39"/>
  <c r="F638" i="39" s="1"/>
  <c r="E644" i="39"/>
  <c r="D644" i="39"/>
  <c r="H643" i="39"/>
  <c r="H642" i="39"/>
  <c r="H641" i="39"/>
  <c r="H640" i="39"/>
  <c r="H639" i="39"/>
  <c r="E638" i="39"/>
  <c r="D638" i="39"/>
  <c r="H637" i="39"/>
  <c r="H636" i="39"/>
  <c r="H635" i="39"/>
  <c r="H634" i="39"/>
  <c r="H633" i="39"/>
  <c r="G632" i="39"/>
  <c r="G626" i="39" s="1"/>
  <c r="F632" i="39"/>
  <c r="F626" i="39" s="1"/>
  <c r="E632" i="39"/>
  <c r="E626" i="39" s="1"/>
  <c r="D632" i="39"/>
  <c r="H631" i="39"/>
  <c r="H630" i="39"/>
  <c r="H629" i="39"/>
  <c r="H628" i="39"/>
  <c r="H627" i="39"/>
  <c r="H624" i="39"/>
  <c r="H623" i="39"/>
  <c r="H622" i="39"/>
  <c r="H621" i="39"/>
  <c r="H620" i="39"/>
  <c r="G619" i="39"/>
  <c r="G613" i="39" s="1"/>
  <c r="F619" i="39"/>
  <c r="F613" i="39" s="1"/>
  <c r="F600" i="39" s="1"/>
  <c r="E619" i="39"/>
  <c r="E613" i="39" s="1"/>
  <c r="D619" i="39"/>
  <c r="H618" i="39"/>
  <c r="H617" i="39"/>
  <c r="H616" i="39"/>
  <c r="H615" i="39"/>
  <c r="H614" i="39"/>
  <c r="H612" i="39"/>
  <c r="H611" i="39"/>
  <c r="H610" i="39"/>
  <c r="H609" i="39"/>
  <c r="H608" i="39"/>
  <c r="G607" i="39"/>
  <c r="G601" i="39" s="1"/>
  <c r="F607" i="39"/>
  <c r="F601" i="39" s="1"/>
  <c r="E607" i="39"/>
  <c r="E601" i="39" s="1"/>
  <c r="D607" i="39"/>
  <c r="H606" i="39"/>
  <c r="H605" i="39"/>
  <c r="H604" i="39"/>
  <c r="H603" i="39"/>
  <c r="H602" i="39"/>
  <c r="H599" i="39"/>
  <c r="H598" i="39"/>
  <c r="H597" i="39"/>
  <c r="H596" i="39"/>
  <c r="G595" i="39"/>
  <c r="F595" i="39"/>
  <c r="E595" i="39"/>
  <c r="D595" i="39"/>
  <c r="H594" i="39"/>
  <c r="H593" i="39"/>
  <c r="H592" i="39"/>
  <c r="H591" i="39"/>
  <c r="H590" i="39"/>
  <c r="G589" i="39"/>
  <c r="F589" i="39"/>
  <c r="E589" i="39"/>
  <c r="D589" i="39"/>
  <c r="H588" i="39"/>
  <c r="H587" i="39"/>
  <c r="H586" i="39"/>
  <c r="H585" i="39"/>
  <c r="G584" i="39"/>
  <c r="F584" i="39"/>
  <c r="E584" i="39"/>
  <c r="D584" i="39"/>
  <c r="H583" i="39"/>
  <c r="H582" i="39"/>
  <c r="H581" i="39"/>
  <c r="H580" i="39"/>
  <c r="G579" i="39"/>
  <c r="G574" i="39" s="1"/>
  <c r="F579" i="39"/>
  <c r="F574" i="39" s="1"/>
  <c r="E579" i="39"/>
  <c r="E574" i="39" s="1"/>
  <c r="D579" i="39"/>
  <c r="H578" i="39"/>
  <c r="H577" i="39"/>
  <c r="H576" i="39"/>
  <c r="H575" i="39"/>
  <c r="H573" i="39"/>
  <c r="H572" i="39"/>
  <c r="H571" i="39"/>
  <c r="H570" i="39"/>
  <c r="G569" i="39"/>
  <c r="G564" i="39" s="1"/>
  <c r="F569" i="39"/>
  <c r="F564" i="39" s="1"/>
  <c r="F563" i="39" s="1"/>
  <c r="E569" i="39"/>
  <c r="E564" i="39" s="1"/>
  <c r="D569" i="39"/>
  <c r="H568" i="39"/>
  <c r="H567" i="39"/>
  <c r="H566" i="39"/>
  <c r="H565" i="39"/>
  <c r="C563" i="39"/>
  <c r="H562" i="39"/>
  <c r="H561" i="39"/>
  <c r="C560" i="39"/>
  <c r="H560" i="39" s="1"/>
  <c r="H559" i="39"/>
  <c r="H558" i="39"/>
  <c r="H557" i="39"/>
  <c r="H556" i="39"/>
  <c r="H555" i="39"/>
  <c r="G554" i="39"/>
  <c r="G548" i="39" s="1"/>
  <c r="F554" i="39"/>
  <c r="F548" i="39" s="1"/>
  <c r="E554" i="39"/>
  <c r="E548" i="39" s="1"/>
  <c r="D554" i="39"/>
  <c r="D548" i="39" s="1"/>
  <c r="H553" i="39"/>
  <c r="H552" i="39"/>
  <c r="H551" i="39"/>
  <c r="H550" i="39"/>
  <c r="H549" i="39"/>
  <c r="H547" i="39"/>
  <c r="H546" i="39"/>
  <c r="H545" i="39"/>
  <c r="H544" i="39"/>
  <c r="H543" i="39"/>
  <c r="G542" i="39"/>
  <c r="G536" i="39" s="1"/>
  <c r="F542" i="39"/>
  <c r="F536" i="39" s="1"/>
  <c r="E542" i="39"/>
  <c r="E536" i="39" s="1"/>
  <c r="D542" i="39"/>
  <c r="H541" i="39"/>
  <c r="H540" i="39"/>
  <c r="H539" i="39"/>
  <c r="H538" i="39"/>
  <c r="H537" i="39"/>
  <c r="H535" i="39"/>
  <c r="H534" i="39"/>
  <c r="H533" i="39"/>
  <c r="H532" i="39"/>
  <c r="H531" i="39"/>
  <c r="G530" i="39"/>
  <c r="G524" i="39" s="1"/>
  <c r="F530" i="39"/>
  <c r="F524" i="39" s="1"/>
  <c r="E530" i="39"/>
  <c r="E524" i="39" s="1"/>
  <c r="D530" i="39"/>
  <c r="D524" i="39" s="1"/>
  <c r="H529" i="39"/>
  <c r="H528" i="39"/>
  <c r="H527" i="39"/>
  <c r="H526" i="39"/>
  <c r="H525" i="39"/>
  <c r="H523" i="39"/>
  <c r="H522" i="39"/>
  <c r="H521" i="39"/>
  <c r="H520" i="39"/>
  <c r="H519" i="39"/>
  <c r="G518" i="39"/>
  <c r="G512" i="39" s="1"/>
  <c r="F518" i="39"/>
  <c r="E518" i="39"/>
  <c r="D518" i="39"/>
  <c r="H517" i="39"/>
  <c r="H516" i="39"/>
  <c r="H515" i="39"/>
  <c r="H514" i="39"/>
  <c r="H513" i="39"/>
  <c r="F512" i="39"/>
  <c r="E512" i="39"/>
  <c r="D512" i="39"/>
  <c r="H511" i="39"/>
  <c r="H510" i="39"/>
  <c r="H509" i="39"/>
  <c r="H508" i="39"/>
  <c r="H507" i="39"/>
  <c r="G506" i="39"/>
  <c r="F506" i="39"/>
  <c r="F500" i="39" s="1"/>
  <c r="E506" i="39"/>
  <c r="E500" i="39" s="1"/>
  <c r="D506" i="39"/>
  <c r="D500" i="39" s="1"/>
  <c r="H505" i="39"/>
  <c r="H504" i="39"/>
  <c r="H503" i="39"/>
  <c r="H502" i="39"/>
  <c r="H501" i="39"/>
  <c r="G500" i="39"/>
  <c r="H498" i="39"/>
  <c r="H497" i="39"/>
  <c r="C496" i="39"/>
  <c r="H496" i="39" s="1"/>
  <c r="H495" i="39"/>
  <c r="H494" i="39"/>
  <c r="H493" i="39"/>
  <c r="H492" i="39"/>
  <c r="H491" i="39"/>
  <c r="G490" i="39"/>
  <c r="G484" i="39" s="1"/>
  <c r="F490" i="39"/>
  <c r="F484" i="39" s="1"/>
  <c r="E490" i="39"/>
  <c r="E484" i="39" s="1"/>
  <c r="D490" i="39"/>
  <c r="D484" i="39" s="1"/>
  <c r="H489" i="39"/>
  <c r="H488" i="39"/>
  <c r="H487" i="39"/>
  <c r="H486" i="39"/>
  <c r="H485" i="39"/>
  <c r="H483" i="39"/>
  <c r="H482" i="39"/>
  <c r="H481" i="39"/>
  <c r="H480" i="39"/>
  <c r="H479" i="39"/>
  <c r="G478" i="39"/>
  <c r="G472" i="39" s="1"/>
  <c r="F478" i="39"/>
  <c r="E478" i="39"/>
  <c r="E472" i="39" s="1"/>
  <c r="D478" i="39"/>
  <c r="H477" i="39"/>
  <c r="H476" i="39"/>
  <c r="H475" i="39"/>
  <c r="H474" i="39"/>
  <c r="H473" i="39"/>
  <c r="F472" i="39"/>
  <c r="H471" i="39"/>
  <c r="H470" i="39"/>
  <c r="H469" i="39"/>
  <c r="H468" i="39"/>
  <c r="H467" i="39"/>
  <c r="G466" i="39"/>
  <c r="G460" i="39" s="1"/>
  <c r="F466" i="39"/>
  <c r="F460" i="39" s="1"/>
  <c r="E466" i="39"/>
  <c r="E460" i="39" s="1"/>
  <c r="D466" i="39"/>
  <c r="D460" i="39" s="1"/>
  <c r="H465" i="39"/>
  <c r="H464" i="39"/>
  <c r="H463" i="39"/>
  <c r="H462" i="39"/>
  <c r="H461" i="39"/>
  <c r="H459" i="39"/>
  <c r="H458" i="39"/>
  <c r="H457" i="39"/>
  <c r="H456" i="39"/>
  <c r="H455" i="39"/>
  <c r="G454" i="39"/>
  <c r="G448" i="39" s="1"/>
  <c r="F454" i="39"/>
  <c r="E454" i="39"/>
  <c r="D454" i="39"/>
  <c r="H453" i="39"/>
  <c r="H452" i="39"/>
  <c r="H451" i="39"/>
  <c r="H450" i="39"/>
  <c r="H449" i="39"/>
  <c r="F448" i="39"/>
  <c r="E448" i="39"/>
  <c r="D448" i="39"/>
  <c r="H447" i="39"/>
  <c r="H446" i="39"/>
  <c r="H445" i="39"/>
  <c r="H444" i="39"/>
  <c r="H443" i="39"/>
  <c r="G442" i="39"/>
  <c r="G436" i="39" s="1"/>
  <c r="F442" i="39"/>
  <c r="F436" i="39" s="1"/>
  <c r="E442" i="39"/>
  <c r="E436" i="39" s="1"/>
  <c r="D442" i="39"/>
  <c r="D436" i="39" s="1"/>
  <c r="H441" i="39"/>
  <c r="H440" i="39"/>
  <c r="H439" i="39"/>
  <c r="H438" i="39"/>
  <c r="H437" i="39"/>
  <c r="H434" i="39"/>
  <c r="H433" i="39"/>
  <c r="C432" i="39"/>
  <c r="H432" i="39" s="1"/>
  <c r="H431" i="39"/>
  <c r="H430" i="39"/>
  <c r="H429" i="39"/>
  <c r="H428" i="39"/>
  <c r="H427" i="39"/>
  <c r="G426" i="39"/>
  <c r="G420" i="39" s="1"/>
  <c r="F426" i="39"/>
  <c r="F420" i="39" s="1"/>
  <c r="E426" i="39"/>
  <c r="E420" i="39" s="1"/>
  <c r="D426" i="39"/>
  <c r="H425" i="39"/>
  <c r="H424" i="39"/>
  <c r="H423" i="39"/>
  <c r="H422" i="39"/>
  <c r="H421" i="39"/>
  <c r="D420" i="39"/>
  <c r="H419" i="39"/>
  <c r="H418" i="39"/>
  <c r="H417" i="39"/>
  <c r="H416" i="39"/>
  <c r="H415" i="39"/>
  <c r="G414" i="39"/>
  <c r="G408" i="39" s="1"/>
  <c r="F414" i="39"/>
  <c r="F408" i="39" s="1"/>
  <c r="E414" i="39"/>
  <c r="E408" i="39" s="1"/>
  <c r="D414" i="39"/>
  <c r="H413" i="39"/>
  <c r="H412" i="39"/>
  <c r="H411" i="39"/>
  <c r="H410" i="39"/>
  <c r="H409" i="39"/>
  <c r="H407" i="39"/>
  <c r="H406" i="39"/>
  <c r="H405" i="39"/>
  <c r="H404" i="39"/>
  <c r="H403" i="39"/>
  <c r="G402" i="39"/>
  <c r="G396" i="39" s="1"/>
  <c r="F402" i="39"/>
  <c r="F396" i="39" s="1"/>
  <c r="E402" i="39"/>
  <c r="E396" i="39" s="1"/>
  <c r="D402" i="39"/>
  <c r="D396" i="39" s="1"/>
  <c r="H401" i="39"/>
  <c r="H400" i="39"/>
  <c r="H399" i="39"/>
  <c r="H398" i="39"/>
  <c r="H397" i="39"/>
  <c r="H395" i="39"/>
  <c r="H394" i="39"/>
  <c r="H393" i="39"/>
  <c r="H392" i="39"/>
  <c r="H391" i="39"/>
  <c r="G390" i="39"/>
  <c r="G384" i="39" s="1"/>
  <c r="F390" i="39"/>
  <c r="E390" i="39"/>
  <c r="D390" i="39"/>
  <c r="H389" i="39"/>
  <c r="H388" i="39"/>
  <c r="H387" i="39"/>
  <c r="H386" i="39"/>
  <c r="H385" i="39"/>
  <c r="F384" i="39"/>
  <c r="E384" i="39"/>
  <c r="D384" i="39"/>
  <c r="H383" i="39"/>
  <c r="H382" i="39"/>
  <c r="H381" i="39"/>
  <c r="H380" i="39"/>
  <c r="H379" i="39"/>
  <c r="G378" i="39"/>
  <c r="F378" i="39"/>
  <c r="F372" i="39" s="1"/>
  <c r="E378" i="39"/>
  <c r="E372" i="39" s="1"/>
  <c r="D378" i="39"/>
  <c r="D372" i="39" s="1"/>
  <c r="H377" i="39"/>
  <c r="H376" i="39"/>
  <c r="H375" i="39"/>
  <c r="H374" i="39"/>
  <c r="H373" i="39"/>
  <c r="G372" i="39"/>
  <c r="H370" i="39"/>
  <c r="H369" i="39"/>
  <c r="H368" i="39"/>
  <c r="H367" i="39"/>
  <c r="H366" i="39"/>
  <c r="G365" i="39"/>
  <c r="G359" i="39" s="1"/>
  <c r="F365" i="39"/>
  <c r="F359" i="39" s="1"/>
  <c r="E365" i="39"/>
  <c r="E359" i="39" s="1"/>
  <c r="D365" i="39"/>
  <c r="H364" i="39"/>
  <c r="H363" i="39"/>
  <c r="H362" i="39"/>
  <c r="H361" i="39"/>
  <c r="H360" i="39"/>
  <c r="H358" i="39"/>
  <c r="H357" i="39"/>
  <c r="H356" i="39"/>
  <c r="H355" i="39"/>
  <c r="H354" i="39"/>
  <c r="G353" i="39"/>
  <c r="G347" i="39" s="1"/>
  <c r="F353" i="39"/>
  <c r="F347" i="39" s="1"/>
  <c r="E353" i="39"/>
  <c r="E347" i="39" s="1"/>
  <c r="D353" i="39"/>
  <c r="H352" i="39"/>
  <c r="H351" i="39"/>
  <c r="H350" i="39"/>
  <c r="H349" i="39"/>
  <c r="H348" i="39"/>
  <c r="H346" i="39"/>
  <c r="H345" i="39"/>
  <c r="H344" i="39"/>
  <c r="H343" i="39"/>
  <c r="H342" i="39"/>
  <c r="G341" i="39"/>
  <c r="G335" i="39" s="1"/>
  <c r="F341" i="39"/>
  <c r="F335" i="39" s="1"/>
  <c r="E341" i="39"/>
  <c r="E335" i="39" s="1"/>
  <c r="D341" i="39"/>
  <c r="H340" i="39"/>
  <c r="H339" i="39"/>
  <c r="H338" i="39"/>
  <c r="H337" i="39"/>
  <c r="H336" i="39"/>
  <c r="H334" i="39"/>
  <c r="H333" i="39"/>
  <c r="H332" i="39"/>
  <c r="H331" i="39"/>
  <c r="H330" i="39"/>
  <c r="G329" i="39"/>
  <c r="G323" i="39" s="1"/>
  <c r="F329" i="39"/>
  <c r="F323" i="39" s="1"/>
  <c r="E329" i="39"/>
  <c r="E323" i="39" s="1"/>
  <c r="D329" i="39"/>
  <c r="D323" i="39" s="1"/>
  <c r="H328" i="39"/>
  <c r="H327" i="39"/>
  <c r="H326" i="39"/>
  <c r="H325" i="39"/>
  <c r="H324" i="39"/>
  <c r="H322" i="39"/>
  <c r="H321" i="39"/>
  <c r="H320" i="39"/>
  <c r="H319" i="39"/>
  <c r="H318" i="39"/>
  <c r="G317" i="39"/>
  <c r="G311" i="39" s="1"/>
  <c r="F317" i="39"/>
  <c r="E317" i="39"/>
  <c r="E311" i="39" s="1"/>
  <c r="D317" i="39"/>
  <c r="H316" i="39"/>
  <c r="H315" i="39"/>
  <c r="H314" i="39"/>
  <c r="H313" i="39"/>
  <c r="H312" i="39"/>
  <c r="F311" i="39"/>
  <c r="H309" i="39"/>
  <c r="H308" i="39"/>
  <c r="H307" i="39"/>
  <c r="H306" i="39"/>
  <c r="H305" i="39"/>
  <c r="G304" i="39"/>
  <c r="G298" i="39" s="1"/>
  <c r="F304" i="39"/>
  <c r="F298" i="39" s="1"/>
  <c r="E304" i="39"/>
  <c r="E298" i="39" s="1"/>
  <c r="D304" i="39"/>
  <c r="H303" i="39"/>
  <c r="H302" i="39"/>
  <c r="H301" i="39"/>
  <c r="H300" i="39"/>
  <c r="H299" i="39"/>
  <c r="H297" i="39"/>
  <c r="H296" i="39"/>
  <c r="H295" i="39"/>
  <c r="H294" i="39"/>
  <c r="H293" i="39"/>
  <c r="G292" i="39"/>
  <c r="G286" i="39" s="1"/>
  <c r="F292" i="39"/>
  <c r="F286" i="39" s="1"/>
  <c r="E292" i="39"/>
  <c r="E286" i="39" s="1"/>
  <c r="D292" i="39"/>
  <c r="H291" i="39"/>
  <c r="H290" i="39"/>
  <c r="H289" i="39"/>
  <c r="H288" i="39"/>
  <c r="H287" i="39"/>
  <c r="H285" i="39"/>
  <c r="H284" i="39"/>
  <c r="H283" i="39"/>
  <c r="H282" i="39"/>
  <c r="H281" i="39"/>
  <c r="G280" i="39"/>
  <c r="G274" i="39" s="1"/>
  <c r="F280" i="39"/>
  <c r="F274" i="39" s="1"/>
  <c r="E280" i="39"/>
  <c r="E274" i="39" s="1"/>
  <c r="D280" i="39"/>
  <c r="H279" i="39"/>
  <c r="H278" i="39"/>
  <c r="H277" i="39"/>
  <c r="H276" i="39"/>
  <c r="H275" i="39"/>
  <c r="H273" i="39"/>
  <c r="H272" i="39"/>
  <c r="H271" i="39"/>
  <c r="H270" i="39"/>
  <c r="H269" i="39"/>
  <c r="G268" i="39"/>
  <c r="G262" i="39" s="1"/>
  <c r="F268" i="39"/>
  <c r="F262" i="39" s="1"/>
  <c r="E268" i="39"/>
  <c r="E262" i="39" s="1"/>
  <c r="D268" i="39"/>
  <c r="H267" i="39"/>
  <c r="H266" i="39"/>
  <c r="H265" i="39"/>
  <c r="H264" i="39"/>
  <c r="H263" i="39"/>
  <c r="H261" i="39"/>
  <c r="H260" i="39"/>
  <c r="H259" i="39"/>
  <c r="H258" i="39"/>
  <c r="H257" i="39"/>
  <c r="G256" i="39"/>
  <c r="G250" i="39" s="1"/>
  <c r="F256" i="39"/>
  <c r="F250" i="39" s="1"/>
  <c r="E256" i="39"/>
  <c r="E250" i="39" s="1"/>
  <c r="D256" i="39"/>
  <c r="D250" i="39" s="1"/>
  <c r="H255" i="39"/>
  <c r="H254" i="39"/>
  <c r="H253" i="39"/>
  <c r="H252" i="39"/>
  <c r="H251" i="39"/>
  <c r="H248" i="39"/>
  <c r="H247" i="39"/>
  <c r="H246" i="39"/>
  <c r="H245" i="39"/>
  <c r="H244" i="39"/>
  <c r="G243" i="39"/>
  <c r="F243" i="39"/>
  <c r="F237" i="39" s="1"/>
  <c r="E243" i="39"/>
  <c r="D243" i="39"/>
  <c r="H242" i="39"/>
  <c r="H241" i="39"/>
  <c r="H240" i="39"/>
  <c r="H239" i="39"/>
  <c r="H238" i="39"/>
  <c r="G237" i="39"/>
  <c r="E237" i="39"/>
  <c r="H236" i="39"/>
  <c r="H235" i="39"/>
  <c r="H234" i="39"/>
  <c r="H233" i="39"/>
  <c r="H232" i="39"/>
  <c r="G231" i="39"/>
  <c r="G225" i="39" s="1"/>
  <c r="F231" i="39"/>
  <c r="F225" i="39" s="1"/>
  <c r="E231" i="39"/>
  <c r="E225" i="39" s="1"/>
  <c r="D231" i="39"/>
  <c r="H230" i="39"/>
  <c r="H229" i="39"/>
  <c r="H228" i="39"/>
  <c r="H227" i="39"/>
  <c r="H226" i="39"/>
  <c r="H224" i="39"/>
  <c r="H223" i="39"/>
  <c r="H222" i="39"/>
  <c r="H221" i="39"/>
  <c r="H220" i="39"/>
  <c r="G219" i="39"/>
  <c r="G213" i="39" s="1"/>
  <c r="F219" i="39"/>
  <c r="F213" i="39" s="1"/>
  <c r="E219" i="39"/>
  <c r="E213" i="39" s="1"/>
  <c r="D219" i="39"/>
  <c r="H218" i="39"/>
  <c r="H217" i="39"/>
  <c r="H216" i="39"/>
  <c r="H215" i="39"/>
  <c r="H214" i="39"/>
  <c r="H212" i="39"/>
  <c r="H211" i="39"/>
  <c r="H210" i="39"/>
  <c r="H209" i="39"/>
  <c r="H208" i="39"/>
  <c r="G207" i="39"/>
  <c r="G201" i="39" s="1"/>
  <c r="F207" i="39"/>
  <c r="F201" i="39" s="1"/>
  <c r="E207" i="39"/>
  <c r="E201" i="39" s="1"/>
  <c r="D207" i="39"/>
  <c r="H206" i="39"/>
  <c r="H205" i="39"/>
  <c r="H204" i="39"/>
  <c r="H203" i="39"/>
  <c r="H202" i="39"/>
  <c r="H200" i="39"/>
  <c r="H199" i="39"/>
  <c r="H198" i="39"/>
  <c r="H197" i="39"/>
  <c r="H196" i="39"/>
  <c r="G195" i="39"/>
  <c r="G189" i="39" s="1"/>
  <c r="F195" i="39"/>
  <c r="F189" i="39" s="1"/>
  <c r="E195" i="39"/>
  <c r="E189" i="39" s="1"/>
  <c r="D195" i="39"/>
  <c r="H194" i="39"/>
  <c r="H193" i="39"/>
  <c r="H192" i="39"/>
  <c r="H191" i="39"/>
  <c r="H190" i="39"/>
  <c r="H186" i="39"/>
  <c r="H185" i="39"/>
  <c r="C184" i="39"/>
  <c r="H184" i="39" s="1"/>
  <c r="H183" i="39"/>
  <c r="H182" i="39"/>
  <c r="G181" i="39"/>
  <c r="F181" i="39"/>
  <c r="E181" i="39"/>
  <c r="D181" i="39"/>
  <c r="H180" i="39"/>
  <c r="H179" i="39"/>
  <c r="G178" i="39"/>
  <c r="F178" i="39"/>
  <c r="E178" i="39"/>
  <c r="D178" i="39"/>
  <c r="H177" i="39"/>
  <c r="H176" i="39"/>
  <c r="G175" i="39"/>
  <c r="F175" i="39"/>
  <c r="E175" i="39"/>
  <c r="D175" i="39"/>
  <c r="H174" i="39"/>
  <c r="H173" i="39"/>
  <c r="G172" i="39"/>
  <c r="F172" i="39"/>
  <c r="E172" i="39"/>
  <c r="D172" i="39"/>
  <c r="H170" i="39"/>
  <c r="H169" i="39"/>
  <c r="G168" i="39"/>
  <c r="F168" i="39"/>
  <c r="E168" i="39"/>
  <c r="D168" i="39"/>
  <c r="H167" i="39"/>
  <c r="H166" i="39"/>
  <c r="G165" i="39"/>
  <c r="G162" i="39" s="1"/>
  <c r="F165" i="39"/>
  <c r="E165" i="39"/>
  <c r="E162" i="39" s="1"/>
  <c r="D165" i="39"/>
  <c r="H164" i="39"/>
  <c r="H163" i="39"/>
  <c r="F162" i="39"/>
  <c r="H161" i="39"/>
  <c r="H160" i="39"/>
  <c r="G159" i="39"/>
  <c r="F159" i="39"/>
  <c r="E159" i="39"/>
  <c r="D159" i="39"/>
  <c r="H158" i="39"/>
  <c r="H157" i="39"/>
  <c r="G156" i="39"/>
  <c r="F156" i="39"/>
  <c r="E156" i="39"/>
  <c r="D156" i="39"/>
  <c r="H154" i="39"/>
  <c r="H153" i="39"/>
  <c r="G152" i="39"/>
  <c r="G147" i="39" s="1"/>
  <c r="F152" i="39"/>
  <c r="E152" i="39"/>
  <c r="E147" i="39" s="1"/>
  <c r="D152" i="39"/>
  <c r="H151" i="39"/>
  <c r="H150" i="39"/>
  <c r="H149" i="39"/>
  <c r="F148" i="39"/>
  <c r="D148" i="39"/>
  <c r="H148" i="39" s="1"/>
  <c r="H146" i="39"/>
  <c r="H145" i="39"/>
  <c r="G144" i="39"/>
  <c r="G141" i="39" s="1"/>
  <c r="F144" i="39"/>
  <c r="E144" i="39"/>
  <c r="E141" i="39" s="1"/>
  <c r="D144" i="39"/>
  <c r="D141" i="39" s="1"/>
  <c r="H143" i="39"/>
  <c r="H142" i="39"/>
  <c r="F141" i="39"/>
  <c r="H140" i="39"/>
  <c r="H139" i="39"/>
  <c r="H138" i="39"/>
  <c r="H137" i="39"/>
  <c r="G136" i="39"/>
  <c r="E136" i="39"/>
  <c r="H135" i="39"/>
  <c r="H134" i="39"/>
  <c r="H133" i="39"/>
  <c r="H132" i="39"/>
  <c r="H131" i="39"/>
  <c r="H130" i="39"/>
  <c r="F129" i="39"/>
  <c r="D129" i="39"/>
  <c r="H128" i="39"/>
  <c r="H127" i="39"/>
  <c r="F126" i="39"/>
  <c r="D126" i="39"/>
  <c r="H125" i="39"/>
  <c r="H124" i="39"/>
  <c r="F123" i="39"/>
  <c r="D123" i="39"/>
  <c r="H122" i="39"/>
  <c r="H121" i="39"/>
  <c r="F120" i="39"/>
  <c r="D120" i="39"/>
  <c r="D119" i="39" s="1"/>
  <c r="H117" i="39"/>
  <c r="H116" i="39"/>
  <c r="H115" i="39"/>
  <c r="G114" i="39"/>
  <c r="G101" i="39" s="1"/>
  <c r="E114" i="39"/>
  <c r="H113" i="39"/>
  <c r="H112" i="39"/>
  <c r="H111" i="39"/>
  <c r="H110" i="39"/>
  <c r="F109" i="39"/>
  <c r="D109" i="39"/>
  <c r="H108" i="39"/>
  <c r="H107" i="39"/>
  <c r="F106" i="39"/>
  <c r="D106" i="39"/>
  <c r="H105" i="39"/>
  <c r="H104" i="39"/>
  <c r="F103" i="39"/>
  <c r="D103" i="39"/>
  <c r="E101" i="39"/>
  <c r="H100" i="39"/>
  <c r="H99" i="39"/>
  <c r="H98" i="39"/>
  <c r="F97" i="39"/>
  <c r="F96" i="39" s="1"/>
  <c r="D97" i="39"/>
  <c r="D96" i="39" s="1"/>
  <c r="G96" i="39"/>
  <c r="E96" i="39"/>
  <c r="H95" i="39"/>
  <c r="H94" i="39"/>
  <c r="G93" i="39"/>
  <c r="G85" i="39" s="1"/>
  <c r="E93" i="39"/>
  <c r="H92" i="39"/>
  <c r="H91" i="39"/>
  <c r="F90" i="39"/>
  <c r="D90" i="39"/>
  <c r="H89" i="39"/>
  <c r="H88" i="39"/>
  <c r="F87" i="39"/>
  <c r="D87" i="39"/>
  <c r="H84" i="39"/>
  <c r="H83" i="39"/>
  <c r="C82" i="39"/>
  <c r="C34" i="39" s="1"/>
  <c r="H81" i="39"/>
  <c r="H80" i="39"/>
  <c r="G79" i="39"/>
  <c r="F79" i="39"/>
  <c r="E79" i="39"/>
  <c r="D79" i="39"/>
  <c r="H78" i="39"/>
  <c r="H77" i="39"/>
  <c r="H76" i="39"/>
  <c r="G75" i="39"/>
  <c r="F75" i="39"/>
  <c r="E75" i="39"/>
  <c r="E69" i="39" s="1"/>
  <c r="D75" i="39"/>
  <c r="H74" i="39"/>
  <c r="H73" i="39"/>
  <c r="H72" i="39"/>
  <c r="G71" i="39"/>
  <c r="F71" i="39"/>
  <c r="F69" i="39" s="1"/>
  <c r="E71" i="39"/>
  <c r="D71" i="39"/>
  <c r="H70" i="39"/>
  <c r="H68" i="39"/>
  <c r="H67" i="39"/>
  <c r="H66" i="39"/>
  <c r="G65" i="39"/>
  <c r="F65" i="39"/>
  <c r="E65" i="39"/>
  <c r="D65" i="39"/>
  <c r="H64" i="39"/>
  <c r="H63" i="39"/>
  <c r="H62" i="39"/>
  <c r="G61" i="39"/>
  <c r="F61" i="39"/>
  <c r="E61" i="39"/>
  <c r="E59" i="39" s="1"/>
  <c r="D61" i="39"/>
  <c r="H60" i="39"/>
  <c r="H58" i="39"/>
  <c r="H57" i="39"/>
  <c r="H56" i="39"/>
  <c r="G55" i="39"/>
  <c r="F55" i="39"/>
  <c r="E55" i="39"/>
  <c r="D55" i="39"/>
  <c r="H54" i="39"/>
  <c r="H53" i="39"/>
  <c r="H52" i="39"/>
  <c r="G51" i="39"/>
  <c r="F51" i="39"/>
  <c r="F49" i="39" s="1"/>
  <c r="E51" i="39"/>
  <c r="E49" i="39" s="1"/>
  <c r="D51" i="39"/>
  <c r="H50" i="39"/>
  <c r="G49" i="39"/>
  <c r="H47" i="39"/>
  <c r="H46" i="39"/>
  <c r="G45" i="39"/>
  <c r="F45" i="39"/>
  <c r="E45" i="39"/>
  <c r="D45" i="39"/>
  <c r="H44" i="39"/>
  <c r="H43" i="39"/>
  <c r="H42" i="39"/>
  <c r="G41" i="39"/>
  <c r="F41" i="39"/>
  <c r="E41" i="39"/>
  <c r="D41" i="39"/>
  <c r="H40" i="39"/>
  <c r="H39" i="39"/>
  <c r="H38" i="39"/>
  <c r="G37" i="39"/>
  <c r="F37" i="39"/>
  <c r="E37" i="39"/>
  <c r="D37" i="39"/>
  <c r="H36" i="39"/>
  <c r="H33" i="39"/>
  <c r="H32" i="39"/>
  <c r="H31" i="39"/>
  <c r="H30" i="39"/>
  <c r="G29" i="39"/>
  <c r="F29" i="39"/>
  <c r="E29" i="39"/>
  <c r="D29" i="39"/>
  <c r="H28" i="39"/>
  <c r="H27" i="39"/>
  <c r="G26" i="39"/>
  <c r="G23" i="39" s="1"/>
  <c r="F26" i="39"/>
  <c r="F23" i="39" s="1"/>
  <c r="E26" i="39"/>
  <c r="D26" i="39"/>
  <c r="H25" i="39"/>
  <c r="H24" i="39"/>
  <c r="E23" i="39"/>
  <c r="D23" i="39"/>
  <c r="H22" i="39"/>
  <c r="H21" i="39"/>
  <c r="G20" i="39"/>
  <c r="F20" i="39"/>
  <c r="E20" i="39"/>
  <c r="D20" i="39"/>
  <c r="H19" i="39"/>
  <c r="H18" i="39"/>
  <c r="G17" i="39"/>
  <c r="F17" i="39"/>
  <c r="E17" i="39"/>
  <c r="D17" i="39"/>
  <c r="H15" i="39"/>
  <c r="H14" i="39"/>
  <c r="H13" i="39"/>
  <c r="G12" i="39"/>
  <c r="F12" i="39"/>
  <c r="E12" i="39"/>
  <c r="D12" i="39"/>
  <c r="D48" i="6" l="1"/>
  <c r="E48" i="6"/>
  <c r="D102" i="39"/>
  <c r="F655" i="39"/>
  <c r="H35" i="6"/>
  <c r="F102" i="39"/>
  <c r="F101" i="39" s="1"/>
  <c r="G773" i="39"/>
  <c r="D35" i="6"/>
  <c r="D61" i="6" s="1"/>
  <c r="B48" i="6"/>
  <c r="G985" i="39"/>
  <c r="E894" i="39"/>
  <c r="F910" i="39"/>
  <c r="G958" i="39"/>
  <c r="H48" i="6"/>
  <c r="G371" i="39"/>
  <c r="D682" i="39"/>
  <c r="H699" i="39"/>
  <c r="E48" i="39"/>
  <c r="F59" i="39"/>
  <c r="F48" i="39" s="1"/>
  <c r="F34" i="39" s="1"/>
  <c r="G69" i="39"/>
  <c r="H90" i="39"/>
  <c r="H109" i="39"/>
  <c r="H129" i="39"/>
  <c r="C171" i="39"/>
  <c r="D768" i="39"/>
  <c r="G9" i="6"/>
  <c r="D22" i="6"/>
  <c r="H22" i="6"/>
  <c r="E35" i="6"/>
  <c r="E61" i="6" s="1"/>
  <c r="F35" i="6"/>
  <c r="E992" i="39"/>
  <c r="H17" i="39"/>
  <c r="F147" i="39"/>
  <c r="F155" i="39"/>
  <c r="E171" i="39"/>
  <c r="G171" i="39"/>
  <c r="G249" i="39"/>
  <c r="H524" i="39"/>
  <c r="H584" i="39"/>
  <c r="H589" i="39"/>
  <c r="D655" i="39"/>
  <c r="G764" i="39"/>
  <c r="E933" i="39"/>
  <c r="B9" i="6"/>
  <c r="F9" i="6"/>
  <c r="C35" i="6"/>
  <c r="G35" i="6"/>
  <c r="G48" i="6"/>
  <c r="G16" i="39"/>
  <c r="H703" i="39"/>
  <c r="E155" i="39"/>
  <c r="G745" i="39"/>
  <c r="C742" i="39"/>
  <c r="C741" i="39" s="1"/>
  <c r="G741" i="39" s="1"/>
  <c r="D992" i="39"/>
  <c r="E16" i="39"/>
  <c r="E11" i="39" s="1"/>
  <c r="F86" i="39"/>
  <c r="F85" i="39" s="1"/>
  <c r="H165" i="39"/>
  <c r="F171" i="39"/>
  <c r="E371" i="39"/>
  <c r="E857" i="39"/>
  <c r="E910" i="39"/>
  <c r="G978" i="39"/>
  <c r="E1003" i="39"/>
  <c r="F22" i="6"/>
  <c r="F16" i="39"/>
  <c r="E35" i="39"/>
  <c r="E34" i="39" s="1"/>
  <c r="G155" i="39"/>
  <c r="F499" i="39"/>
  <c r="E499" i="39"/>
  <c r="H512" i="39"/>
  <c r="G625" i="39"/>
  <c r="H672" i="39"/>
  <c r="F682" i="39"/>
  <c r="C811" i="39"/>
  <c r="H23" i="39"/>
  <c r="H569" i="39"/>
  <c r="D564" i="39"/>
  <c r="H564" i="39" s="1"/>
  <c r="H662" i="39"/>
  <c r="G59" i="39"/>
  <c r="G48" i="39" s="1"/>
  <c r="F310" i="39"/>
  <c r="F857" i="39"/>
  <c r="C947" i="39"/>
  <c r="C946" i="39" s="1"/>
  <c r="B22" i="6"/>
  <c r="F35" i="39"/>
  <c r="H51" i="39"/>
  <c r="H96" i="39"/>
  <c r="H156" i="39"/>
  <c r="D162" i="39"/>
  <c r="H162" i="39" s="1"/>
  <c r="H168" i="39"/>
  <c r="D171" i="39"/>
  <c r="H171" i="39" s="1"/>
  <c r="G655" i="39"/>
  <c r="G654" i="39" s="1"/>
  <c r="E188" i="39"/>
  <c r="E249" i="39"/>
  <c r="G310" i="39"/>
  <c r="F371" i="39"/>
  <c r="G435" i="39"/>
  <c r="G499" i="39"/>
  <c r="E600" i="39"/>
  <c r="H650" i="39"/>
  <c r="H676" i="39"/>
  <c r="G682" i="39"/>
  <c r="G735" i="39"/>
  <c r="G786" i="39"/>
  <c r="G917" i="39"/>
  <c r="D947" i="39"/>
  <c r="D946" i="39" s="1"/>
  <c r="D932" i="39" s="1"/>
  <c r="F1003" i="39"/>
  <c r="C22" i="6"/>
  <c r="C61" i="6" s="1"/>
  <c r="G22" i="6"/>
  <c r="B35" i="6"/>
  <c r="F48" i="6"/>
  <c r="F188" i="39"/>
  <c r="G188" i="39"/>
  <c r="H317" i="39"/>
  <c r="E310" i="39"/>
  <c r="E435" i="39"/>
  <c r="F654" i="39"/>
  <c r="H678" i="39"/>
  <c r="D734" i="39"/>
  <c r="G753" i="39"/>
  <c r="G756" i="39"/>
  <c r="G759" i="39"/>
  <c r="E769" i="39"/>
  <c r="G769" i="39" s="1"/>
  <c r="G790" i="39"/>
  <c r="G801" i="39"/>
  <c r="D811" i="39"/>
  <c r="D894" i="39"/>
  <c r="D857" i="39" s="1"/>
  <c r="D962" i="39"/>
  <c r="G998" i="39"/>
  <c r="G1004" i="39"/>
  <c r="G1009" i="39"/>
  <c r="G1014" i="39"/>
  <c r="H93" i="39"/>
  <c r="E85" i="39"/>
  <c r="F932" i="39"/>
  <c r="H579" i="39"/>
  <c r="D574" i="39"/>
  <c r="H574" i="39" s="1"/>
  <c r="H372" i="39"/>
  <c r="D371" i="39"/>
  <c r="H65" i="39"/>
  <c r="D59" i="39"/>
  <c r="G118" i="39"/>
  <c r="D147" i="39"/>
  <c r="H147" i="39" s="1"/>
  <c r="H384" i="39"/>
  <c r="G748" i="39"/>
  <c r="D741" i="39"/>
  <c r="G895" i="39"/>
  <c r="C894" i="39"/>
  <c r="C992" i="39"/>
  <c r="H478" i="39"/>
  <c r="D472" i="39"/>
  <c r="H472" i="39" s="1"/>
  <c r="H250" i="39"/>
  <c r="H632" i="39"/>
  <c r="D626" i="39"/>
  <c r="H626" i="39" s="1"/>
  <c r="F991" i="39"/>
  <c r="F982" i="39" s="1"/>
  <c r="H231" i="39"/>
  <c r="D225" i="39"/>
  <c r="H225" i="39" s="1"/>
  <c r="D717" i="39"/>
  <c r="H41" i="39"/>
  <c r="D35" i="39"/>
  <c r="H195" i="39"/>
  <c r="D189" i="39"/>
  <c r="G864" i="39"/>
  <c r="C858" i="39"/>
  <c r="F249" i="39"/>
  <c r="D16" i="39"/>
  <c r="H396" i="39"/>
  <c r="F435" i="39"/>
  <c r="E625" i="39"/>
  <c r="H141" i="39"/>
  <c r="H219" i="39"/>
  <c r="D213" i="39"/>
  <c r="H213" i="39" s="1"/>
  <c r="H460" i="39"/>
  <c r="H607" i="39"/>
  <c r="D601" i="39"/>
  <c r="F625" i="39"/>
  <c r="E717" i="39"/>
  <c r="D1003" i="39"/>
  <c r="E811" i="39"/>
  <c r="H304" i="39"/>
  <c r="D298" i="39"/>
  <c r="H298" i="39" s="1"/>
  <c r="H365" i="39"/>
  <c r="D359" i="39"/>
  <c r="H359" i="39" s="1"/>
  <c r="E118" i="39"/>
  <c r="H280" i="39"/>
  <c r="D274" i="39"/>
  <c r="H274" i="39" s="1"/>
  <c r="H353" i="39"/>
  <c r="D347" i="39"/>
  <c r="H347" i="39" s="1"/>
  <c r="H414" i="39"/>
  <c r="D408" i="39"/>
  <c r="H408" i="39" s="1"/>
  <c r="F717" i="39"/>
  <c r="G888" i="39"/>
  <c r="C882" i="39"/>
  <c r="G882" i="39" s="1"/>
  <c r="H71" i="39"/>
  <c r="D69" i="39"/>
  <c r="H69" i="39" s="1"/>
  <c r="F811" i="39"/>
  <c r="F810" i="39" s="1"/>
  <c r="H82" i="39"/>
  <c r="C10" i="39"/>
  <c r="H542" i="39"/>
  <c r="D536" i="39"/>
  <c r="H536" i="39" s="1"/>
  <c r="H323" i="39"/>
  <c r="D910" i="39"/>
  <c r="G35" i="39"/>
  <c r="H292" i="39"/>
  <c r="D286" i="39"/>
  <c r="H286" i="39" s="1"/>
  <c r="H448" i="39"/>
  <c r="F11" i="39"/>
  <c r="G11" i="39"/>
  <c r="H79" i="39"/>
  <c r="H207" i="39"/>
  <c r="D201" i="39"/>
  <c r="H201" i="39" s="1"/>
  <c r="H268" i="39"/>
  <c r="D262" i="39"/>
  <c r="H341" i="39"/>
  <c r="D335" i="39"/>
  <c r="H335" i="39" s="1"/>
  <c r="C910" i="39"/>
  <c r="F962" i="39"/>
  <c r="H436" i="39"/>
  <c r="H500" i="39"/>
  <c r="H619" i="39"/>
  <c r="H683" i="39"/>
  <c r="H692" i="39"/>
  <c r="G738" i="39"/>
  <c r="F768" i="39"/>
  <c r="G876" i="39"/>
  <c r="H55" i="39"/>
  <c r="H114" i="39"/>
  <c r="H126" i="39"/>
  <c r="H178" i="39"/>
  <c r="D311" i="39"/>
  <c r="H426" i="39"/>
  <c r="H490" i="39"/>
  <c r="H554" i="39"/>
  <c r="D654" i="39"/>
  <c r="G727" i="39"/>
  <c r="G807" i="39"/>
  <c r="G817" i="39"/>
  <c r="G827" i="39"/>
  <c r="G837" i="39"/>
  <c r="G847" i="39"/>
  <c r="G907" i="39"/>
  <c r="E947" i="39"/>
  <c r="E946" i="39" s="1"/>
  <c r="G964" i="39"/>
  <c r="C984" i="39"/>
  <c r="D49" i="39"/>
  <c r="C752" i="39"/>
  <c r="C751" i="39" s="1"/>
  <c r="H243" i="39"/>
  <c r="H644" i="39"/>
  <c r="H685" i="39"/>
  <c r="D800" i="39"/>
  <c r="G952" i="39"/>
  <c r="G993" i="39"/>
  <c r="C1003" i="39"/>
  <c r="H26" i="39"/>
  <c r="H172" i="39"/>
  <c r="E563" i="39"/>
  <c r="H75" i="39"/>
  <c r="H106" i="39"/>
  <c r="H181" i="39"/>
  <c r="G563" i="39"/>
  <c r="D613" i="39"/>
  <c r="H613" i="39" s="1"/>
  <c r="G721" i="39"/>
  <c r="E752" i="39"/>
  <c r="E751" i="39" s="1"/>
  <c r="G779" i="39"/>
  <c r="C870" i="39"/>
  <c r="G870" i="39" s="1"/>
  <c r="H12" i="39"/>
  <c r="H152" i="39"/>
  <c r="H484" i="39"/>
  <c r="H548" i="39"/>
  <c r="G600" i="39"/>
  <c r="F800" i="39"/>
  <c r="G901" i="39"/>
  <c r="H159" i="39"/>
  <c r="H420" i="39"/>
  <c r="C734" i="39"/>
  <c r="H20" i="39"/>
  <c r="H120" i="39"/>
  <c r="H144" i="39"/>
  <c r="H378" i="39"/>
  <c r="H442" i="39"/>
  <c r="H506" i="39"/>
  <c r="H673" i="39"/>
  <c r="G794" i="39"/>
  <c r="G822" i="39"/>
  <c r="G832" i="39"/>
  <c r="G842" i="39"/>
  <c r="G852" i="39"/>
  <c r="H29" i="39"/>
  <c r="D86" i="39"/>
  <c r="H175" i="39"/>
  <c r="C371" i="39"/>
  <c r="H390" i="39"/>
  <c r="H454" i="39"/>
  <c r="H518" i="39"/>
  <c r="H595" i="39"/>
  <c r="C682" i="39"/>
  <c r="C769" i="39"/>
  <c r="G804" i="39"/>
  <c r="G911" i="39"/>
  <c r="C933" i="39"/>
  <c r="G933" i="39" s="1"/>
  <c r="G971" i="39"/>
  <c r="H657" i="39"/>
  <c r="H256" i="39"/>
  <c r="H329" i="39"/>
  <c r="E655" i="39"/>
  <c r="E654" i="39" s="1"/>
  <c r="F119" i="39"/>
  <c r="F118" i="39" s="1"/>
  <c r="H45" i="39"/>
  <c r="H37" i="39"/>
  <c r="H61" i="39"/>
  <c r="H123" i="39"/>
  <c r="H136" i="39"/>
  <c r="D237" i="39"/>
  <c r="H237" i="39" s="1"/>
  <c r="H402" i="39"/>
  <c r="C435" i="39"/>
  <c r="H466" i="39"/>
  <c r="C499" i="39"/>
  <c r="H530" i="39"/>
  <c r="H638" i="39"/>
  <c r="C717" i="39"/>
  <c r="F734" i="39"/>
  <c r="G797" i="39"/>
  <c r="G923" i="39"/>
  <c r="E932" i="39"/>
  <c r="G956" i="39"/>
  <c r="C963" i="39"/>
  <c r="H667" i="39"/>
  <c r="D101" i="39"/>
  <c r="H101" i="39" s="1"/>
  <c r="H87" i="39"/>
  <c r="H97" i="39"/>
  <c r="H103" i="39"/>
  <c r="D499" i="39"/>
  <c r="C655" i="39"/>
  <c r="H669" i="39"/>
  <c r="C768" i="39"/>
  <c r="G718" i="39"/>
  <c r="G724" i="39"/>
  <c r="G730" i="39"/>
  <c r="G770" i="39"/>
  <c r="G812" i="39"/>
  <c r="G934" i="39"/>
  <c r="G948" i="39"/>
  <c r="G61" i="6" l="1"/>
  <c r="E768" i="39"/>
  <c r="G768" i="39"/>
  <c r="H102" i="39"/>
  <c r="G811" i="39"/>
  <c r="D625" i="39"/>
  <c r="H625" i="39" s="1"/>
  <c r="H61" i="6"/>
  <c r="E991" i="39"/>
  <c r="E982" i="39" s="1"/>
  <c r="H119" i="39"/>
  <c r="F716" i="39"/>
  <c r="F61" i="6"/>
  <c r="G734" i="39"/>
  <c r="E810" i="39"/>
  <c r="G894" i="39"/>
  <c r="E10" i="39"/>
  <c r="E709" i="39" s="1"/>
  <c r="B61" i="6"/>
  <c r="D810" i="39"/>
  <c r="E187" i="39"/>
  <c r="G742" i="39"/>
  <c r="G717" i="39"/>
  <c r="H86" i="39"/>
  <c r="D118" i="39"/>
  <c r="H118" i="39" s="1"/>
  <c r="G751" i="39"/>
  <c r="D155" i="39"/>
  <c r="H155" i="39" s="1"/>
  <c r="D991" i="39"/>
  <c r="D982" i="39" s="1"/>
  <c r="D716" i="39"/>
  <c r="D1021" i="39" s="1"/>
  <c r="G34" i="39"/>
  <c r="G10" i="39" s="1"/>
  <c r="D563" i="39"/>
  <c r="H563" i="39" s="1"/>
  <c r="H682" i="39"/>
  <c r="G800" i="39"/>
  <c r="G910" i="39"/>
  <c r="E716" i="39"/>
  <c r="H59" i="39"/>
  <c r="F1021" i="39"/>
  <c r="G963" i="39"/>
  <c r="C962" i="39"/>
  <c r="G962" i="39" s="1"/>
  <c r="G984" i="39"/>
  <c r="G858" i="39"/>
  <c r="C857" i="39"/>
  <c r="H601" i="39"/>
  <c r="D600" i="39"/>
  <c r="H600" i="39" s="1"/>
  <c r="H189" i="39"/>
  <c r="D188" i="39"/>
  <c r="H188" i="39" s="1"/>
  <c r="G992" i="39"/>
  <c r="C991" i="39"/>
  <c r="G752" i="39"/>
  <c r="H16" i="39"/>
  <c r="D11" i="39"/>
  <c r="H11" i="39" s="1"/>
  <c r="H35" i="39"/>
  <c r="D435" i="39"/>
  <c r="H435" i="39" s="1"/>
  <c r="G1003" i="39"/>
  <c r="G946" i="39"/>
  <c r="G947" i="39"/>
  <c r="H262" i="39"/>
  <c r="D249" i="39"/>
  <c r="H249" i="39" s="1"/>
  <c r="F187" i="39"/>
  <c r="D85" i="39"/>
  <c r="H311" i="39"/>
  <c r="D310" i="39"/>
  <c r="H310" i="39" s="1"/>
  <c r="G187" i="39"/>
  <c r="H49" i="39"/>
  <c r="D48" i="39"/>
  <c r="H48" i="39" s="1"/>
  <c r="H499" i="39"/>
  <c r="F10" i="39"/>
  <c r="H371" i="39"/>
  <c r="C187" i="39"/>
  <c r="H655" i="39"/>
  <c r="C654" i="39"/>
  <c r="H85" i="39"/>
  <c r="C932" i="39"/>
  <c r="G932" i="39" s="1"/>
  <c r="C716" i="39"/>
  <c r="E1021" i="39" l="1"/>
  <c r="G709" i="39"/>
  <c r="G991" i="39"/>
  <c r="D187" i="39"/>
  <c r="H187" i="39" s="1"/>
  <c r="G857" i="39"/>
  <c r="C810" i="39"/>
  <c r="G810" i="39" s="1"/>
  <c r="F709" i="39"/>
  <c r="C982" i="39"/>
  <c r="G982" i="39" s="1"/>
  <c r="D34" i="39"/>
  <c r="H654" i="39"/>
  <c r="C709" i="39"/>
  <c r="G716" i="39"/>
  <c r="C1021" i="39" l="1"/>
  <c r="G1021" i="39" s="1"/>
  <c r="H34" i="39"/>
  <c r="D10" i="39"/>
  <c r="H10" i="39" l="1"/>
  <c r="D709" i="39"/>
  <c r="H709" i="39" s="1"/>
  <c r="B32" i="52"/>
  <c r="C32" i="52" s="1"/>
  <c r="D63" i="5" l="1"/>
  <c r="D204" i="55" l="1"/>
  <c r="AD174" i="56" l="1"/>
  <c r="AC174" i="56"/>
  <c r="AB174" i="56"/>
  <c r="AA174" i="56"/>
  <c r="Z174" i="56"/>
  <c r="Y174" i="56"/>
  <c r="X174" i="56"/>
  <c r="W174" i="56"/>
  <c r="V174" i="56"/>
  <c r="U174" i="56"/>
  <c r="T174" i="56"/>
  <c r="S174" i="56"/>
  <c r="R174" i="56"/>
  <c r="Q174" i="56"/>
  <c r="P174" i="56"/>
  <c r="O174" i="56"/>
  <c r="N174" i="56"/>
  <c r="M174" i="56"/>
  <c r="L174" i="56"/>
  <c r="K174" i="56"/>
  <c r="I174" i="56"/>
  <c r="G174" i="56"/>
  <c r="F174" i="56"/>
  <c r="E174" i="56"/>
  <c r="D174" i="56"/>
  <c r="C174" i="56"/>
  <c r="AA218" i="55"/>
  <c r="Z218" i="55"/>
  <c r="Y218" i="55"/>
  <c r="X218" i="55"/>
  <c r="W218" i="55"/>
  <c r="V218" i="55"/>
  <c r="U218" i="55"/>
  <c r="T218" i="55"/>
  <c r="S218" i="55"/>
  <c r="R218" i="55"/>
  <c r="Q218" i="55"/>
  <c r="P218" i="55"/>
  <c r="O218" i="55"/>
  <c r="N218" i="55"/>
  <c r="M218" i="55"/>
  <c r="L218" i="55"/>
  <c r="K218" i="55"/>
  <c r="J218" i="55"/>
  <c r="I218" i="55"/>
  <c r="H218" i="55"/>
  <c r="G218" i="55"/>
  <c r="F218" i="55"/>
  <c r="E218" i="55"/>
  <c r="D218" i="55"/>
  <c r="AA217" i="55"/>
  <c r="Z217" i="55"/>
  <c r="Y217" i="55"/>
  <c r="X217" i="55"/>
  <c r="W217" i="55"/>
  <c r="V217" i="55"/>
  <c r="U217" i="55"/>
  <c r="T217" i="55"/>
  <c r="S217" i="55"/>
  <c r="R217" i="55"/>
  <c r="Q217" i="55"/>
  <c r="P217" i="55"/>
  <c r="O217" i="55"/>
  <c r="N217" i="55"/>
  <c r="M217" i="55"/>
  <c r="L217" i="55"/>
  <c r="K217" i="55"/>
  <c r="J217" i="55"/>
  <c r="I217" i="55"/>
  <c r="H217" i="55"/>
  <c r="G217" i="55"/>
  <c r="F217" i="55"/>
  <c r="E217" i="55"/>
  <c r="D217" i="55"/>
  <c r="AA216" i="55"/>
  <c r="Z216" i="55"/>
  <c r="Y216" i="55"/>
  <c r="X216" i="55"/>
  <c r="W216" i="55"/>
  <c r="V216" i="55"/>
  <c r="U216" i="55"/>
  <c r="T216" i="55"/>
  <c r="S216" i="55"/>
  <c r="R216" i="55"/>
  <c r="Q216" i="55"/>
  <c r="P216" i="55"/>
  <c r="O216" i="55"/>
  <c r="N216" i="55"/>
  <c r="M216" i="55"/>
  <c r="L216" i="55"/>
  <c r="K216" i="55"/>
  <c r="J216" i="55"/>
  <c r="I216" i="55"/>
  <c r="H216" i="55"/>
  <c r="G216" i="55"/>
  <c r="F216" i="55"/>
  <c r="E216" i="55"/>
  <c r="D216" i="55"/>
  <c r="AA215" i="55"/>
  <c r="Z215" i="55"/>
  <c r="Y215" i="55"/>
  <c r="X215" i="55"/>
  <c r="W215" i="55"/>
  <c r="V215" i="55"/>
  <c r="U215" i="55"/>
  <c r="T215" i="55"/>
  <c r="S215" i="55"/>
  <c r="R215" i="55"/>
  <c r="Q215" i="55"/>
  <c r="P215" i="55"/>
  <c r="O215" i="55"/>
  <c r="N215" i="55"/>
  <c r="M215" i="55"/>
  <c r="L215" i="55"/>
  <c r="K215" i="55"/>
  <c r="J215" i="55"/>
  <c r="I215" i="55"/>
  <c r="H215" i="55"/>
  <c r="G215" i="55"/>
  <c r="F215" i="55"/>
  <c r="E215" i="55"/>
  <c r="D215" i="55"/>
  <c r="AA214" i="55"/>
  <c r="Z214" i="55"/>
  <c r="Y214" i="55"/>
  <c r="X214" i="55"/>
  <c r="W214" i="55"/>
  <c r="V214" i="55"/>
  <c r="U214" i="55"/>
  <c r="T214" i="55"/>
  <c r="S214" i="55"/>
  <c r="R214" i="55"/>
  <c r="Q214" i="55"/>
  <c r="P214" i="55"/>
  <c r="O214" i="55"/>
  <c r="N214" i="55"/>
  <c r="M214" i="55"/>
  <c r="L214" i="55"/>
  <c r="K214" i="55"/>
  <c r="J214" i="55"/>
  <c r="I214" i="55"/>
  <c r="H214" i="55"/>
  <c r="G214" i="55"/>
  <c r="F214" i="55"/>
  <c r="E214" i="55"/>
  <c r="D214" i="55"/>
  <c r="AA213" i="55"/>
  <c r="Z213" i="55"/>
  <c r="Y213" i="55"/>
  <c r="X213" i="55"/>
  <c r="W213" i="55"/>
  <c r="V213" i="55"/>
  <c r="U213" i="55"/>
  <c r="T213" i="55"/>
  <c r="S213" i="55"/>
  <c r="R213" i="55"/>
  <c r="Q213" i="55"/>
  <c r="P213" i="55"/>
  <c r="O213" i="55"/>
  <c r="N213" i="55"/>
  <c r="M213" i="55"/>
  <c r="L213" i="55"/>
  <c r="K213" i="55"/>
  <c r="J213" i="55"/>
  <c r="I213" i="55"/>
  <c r="H213" i="55"/>
  <c r="G213" i="55"/>
  <c r="F213" i="55"/>
  <c r="E213" i="55"/>
  <c r="D213" i="55"/>
  <c r="AA212" i="55"/>
  <c r="Z212" i="55"/>
  <c r="Y212" i="55"/>
  <c r="X212" i="55"/>
  <c r="W212" i="55"/>
  <c r="V212" i="55"/>
  <c r="U212" i="55"/>
  <c r="T212" i="55"/>
  <c r="S212" i="55"/>
  <c r="R212" i="55"/>
  <c r="Q212" i="55"/>
  <c r="P212" i="55"/>
  <c r="O212" i="55"/>
  <c r="N212" i="55"/>
  <c r="M212" i="55"/>
  <c r="L212" i="55"/>
  <c r="K212" i="55"/>
  <c r="J212" i="55"/>
  <c r="I212" i="55"/>
  <c r="H212" i="55"/>
  <c r="G212" i="55"/>
  <c r="F212" i="55"/>
  <c r="E212" i="55"/>
  <c r="D212" i="55"/>
  <c r="AA211" i="55"/>
  <c r="Z211" i="55"/>
  <c r="Y211" i="55"/>
  <c r="X211" i="55"/>
  <c r="W211" i="55"/>
  <c r="V211" i="55"/>
  <c r="U211" i="55"/>
  <c r="T211" i="55"/>
  <c r="S211" i="55"/>
  <c r="R211" i="55"/>
  <c r="Q211" i="55"/>
  <c r="P211" i="55"/>
  <c r="O211" i="55"/>
  <c r="N211" i="55"/>
  <c r="M211" i="55"/>
  <c r="L211" i="55"/>
  <c r="K211" i="55"/>
  <c r="J211" i="55"/>
  <c r="I211" i="55"/>
  <c r="H211" i="55"/>
  <c r="G211" i="55"/>
  <c r="F211" i="55"/>
  <c r="E211" i="55"/>
  <c r="D211" i="55"/>
  <c r="AA210" i="55"/>
  <c r="Z210" i="55"/>
  <c r="Y210" i="55"/>
  <c r="X210" i="55"/>
  <c r="W210" i="55"/>
  <c r="V210" i="55"/>
  <c r="U210" i="55"/>
  <c r="T210" i="55"/>
  <c r="S210" i="55"/>
  <c r="R210" i="55"/>
  <c r="Q210" i="55"/>
  <c r="P210" i="55"/>
  <c r="O210" i="55"/>
  <c r="N210" i="55"/>
  <c r="M210" i="55"/>
  <c r="L210" i="55"/>
  <c r="K210" i="55"/>
  <c r="J210" i="55"/>
  <c r="I210" i="55"/>
  <c r="H210" i="55"/>
  <c r="G210" i="55"/>
  <c r="F210" i="55"/>
  <c r="E210" i="55"/>
  <c r="D210" i="55"/>
  <c r="AA209" i="55"/>
  <c r="Z209" i="55"/>
  <c r="Y209" i="55"/>
  <c r="X209" i="55"/>
  <c r="W209" i="55"/>
  <c r="V209" i="55"/>
  <c r="U209" i="55"/>
  <c r="T209" i="55"/>
  <c r="S209" i="55"/>
  <c r="R209" i="55"/>
  <c r="Q209" i="55"/>
  <c r="P209" i="55"/>
  <c r="O209" i="55"/>
  <c r="N209" i="55"/>
  <c r="M209" i="55"/>
  <c r="L209" i="55"/>
  <c r="K209" i="55"/>
  <c r="J209" i="55"/>
  <c r="I209" i="55"/>
  <c r="H209" i="55"/>
  <c r="G209" i="55"/>
  <c r="F209" i="55"/>
  <c r="E209" i="55"/>
  <c r="D209" i="55"/>
  <c r="AA208" i="55"/>
  <c r="Z208" i="55"/>
  <c r="Y208" i="55"/>
  <c r="X208" i="55"/>
  <c r="W208" i="55"/>
  <c r="V208" i="55"/>
  <c r="U208" i="55"/>
  <c r="T208" i="55"/>
  <c r="S208" i="55"/>
  <c r="R208" i="55"/>
  <c r="Q208" i="55"/>
  <c r="P208" i="55"/>
  <c r="O208" i="55"/>
  <c r="N208" i="55"/>
  <c r="M208" i="55"/>
  <c r="L208" i="55"/>
  <c r="K208" i="55"/>
  <c r="J208" i="55"/>
  <c r="I208" i="55"/>
  <c r="H208" i="55"/>
  <c r="G208" i="55"/>
  <c r="F208" i="55"/>
  <c r="E208" i="55"/>
  <c r="D208" i="55"/>
  <c r="AA207" i="55"/>
  <c r="Z207" i="55"/>
  <c r="Y207" i="55"/>
  <c r="X207" i="55"/>
  <c r="W207" i="55"/>
  <c r="V207" i="55"/>
  <c r="U207" i="55"/>
  <c r="T207" i="55"/>
  <c r="S207" i="55"/>
  <c r="R207" i="55"/>
  <c r="Q207" i="55"/>
  <c r="P207" i="55"/>
  <c r="O207" i="55"/>
  <c r="N207" i="55"/>
  <c r="M207" i="55"/>
  <c r="L207" i="55"/>
  <c r="K207" i="55"/>
  <c r="J207" i="55"/>
  <c r="I207" i="55"/>
  <c r="H207" i="55"/>
  <c r="G207" i="55"/>
  <c r="F207" i="55"/>
  <c r="E207" i="55"/>
  <c r="D207" i="55"/>
  <c r="AA206" i="55"/>
  <c r="Z206" i="55"/>
  <c r="Y206" i="55"/>
  <c r="X206" i="55"/>
  <c r="W206" i="55"/>
  <c r="V206" i="55"/>
  <c r="U206" i="55"/>
  <c r="T206" i="55"/>
  <c r="S206" i="55"/>
  <c r="R206" i="55"/>
  <c r="Q206" i="55"/>
  <c r="P206" i="55"/>
  <c r="O206" i="55"/>
  <c r="N206" i="55"/>
  <c r="M206" i="55"/>
  <c r="L206" i="55"/>
  <c r="K206" i="55"/>
  <c r="J206" i="55"/>
  <c r="I206" i="55"/>
  <c r="H206" i="55"/>
  <c r="G206" i="55"/>
  <c r="F206" i="55"/>
  <c r="E206" i="55"/>
  <c r="D206" i="55"/>
  <c r="AA205" i="55"/>
  <c r="Z205" i="55"/>
  <c r="Y205" i="55"/>
  <c r="X205" i="55"/>
  <c r="W205" i="55"/>
  <c r="V205" i="55"/>
  <c r="U205" i="55"/>
  <c r="T205" i="55"/>
  <c r="S205" i="55"/>
  <c r="R205" i="55"/>
  <c r="Q205" i="55"/>
  <c r="P205" i="55"/>
  <c r="O205" i="55"/>
  <c r="N205" i="55"/>
  <c r="M205" i="55"/>
  <c r="L205" i="55"/>
  <c r="K205" i="55"/>
  <c r="J205" i="55"/>
  <c r="I205" i="55"/>
  <c r="H205" i="55"/>
  <c r="G205" i="55"/>
  <c r="F205" i="55"/>
  <c r="E205" i="55"/>
  <c r="T189" i="55"/>
  <c r="U189" i="55"/>
  <c r="V189" i="55"/>
  <c r="W189" i="55"/>
  <c r="X189" i="55"/>
  <c r="Y189" i="55"/>
  <c r="Z189" i="55"/>
  <c r="AA189" i="55"/>
  <c r="E189" i="55"/>
  <c r="F189" i="55"/>
  <c r="G189" i="55"/>
  <c r="H189" i="55"/>
  <c r="I189" i="55"/>
  <c r="J189" i="55"/>
  <c r="K189" i="55"/>
  <c r="L189" i="55"/>
  <c r="M189" i="55"/>
  <c r="N189" i="55"/>
  <c r="O189" i="55"/>
  <c r="P189" i="55"/>
  <c r="Q189" i="55"/>
  <c r="R189" i="55"/>
  <c r="S189" i="55"/>
  <c r="D189" i="55"/>
  <c r="D70" i="5" l="1"/>
  <c r="B8" i="52"/>
  <c r="D48" i="5" l="1"/>
  <c r="E48" i="5" l="1"/>
  <c r="E70" i="5"/>
  <c r="B63" i="5"/>
  <c r="C63" i="5"/>
  <c r="D84" i="5"/>
  <c r="E84" i="5" s="1"/>
  <c r="D77" i="5"/>
  <c r="E77" i="5" s="1"/>
  <c r="E63" i="5"/>
  <c r="B9" i="5"/>
  <c r="C9" i="5"/>
  <c r="D9" i="5"/>
  <c r="E9" i="5" s="1"/>
  <c r="F9" i="5"/>
  <c r="G9" i="5"/>
  <c r="B15" i="5"/>
  <c r="C15" i="5"/>
  <c r="D15" i="5"/>
  <c r="F15" i="5"/>
  <c r="G15" i="5"/>
  <c r="B21" i="5"/>
  <c r="C21" i="5"/>
  <c r="D21" i="5"/>
  <c r="F21" i="5"/>
  <c r="G21" i="5"/>
  <c r="B27" i="5"/>
  <c r="D27" i="5"/>
  <c r="E27" i="5" s="1"/>
  <c r="F27" i="5"/>
  <c r="G27" i="5"/>
  <c r="B34" i="5"/>
  <c r="C34" i="5"/>
  <c r="D34" i="5"/>
  <c r="E34" i="5" s="1"/>
  <c r="F34" i="5"/>
  <c r="G34" i="5"/>
  <c r="B41" i="5"/>
  <c r="C41" i="5"/>
  <c r="D41" i="5"/>
  <c r="F41" i="5"/>
  <c r="G41" i="5"/>
  <c r="B48" i="5"/>
  <c r="C48" i="5"/>
  <c r="F48" i="5"/>
  <c r="G48" i="5"/>
  <c r="B55" i="5"/>
  <c r="C55" i="5"/>
  <c r="D55" i="5"/>
  <c r="E55" i="5" s="1"/>
  <c r="F55" i="5"/>
  <c r="G55" i="5"/>
  <c r="F63" i="5"/>
  <c r="G63" i="5"/>
  <c r="B70" i="5"/>
  <c r="C70" i="5"/>
  <c r="F70" i="5"/>
  <c r="G70" i="5"/>
  <c r="B77" i="5"/>
  <c r="C77" i="5"/>
  <c r="F77" i="5"/>
  <c r="G77" i="5"/>
  <c r="B84" i="5"/>
  <c r="C84" i="5"/>
  <c r="F84" i="5"/>
  <c r="G84" i="5"/>
  <c r="C62" i="5" l="1"/>
  <c r="G62" i="5"/>
  <c r="F62" i="5"/>
  <c r="B62" i="5"/>
  <c r="F33" i="5"/>
  <c r="C33" i="5"/>
  <c r="G33" i="5"/>
  <c r="B33" i="5"/>
  <c r="G8" i="5"/>
  <c r="B8" i="5"/>
  <c r="F8" i="5"/>
  <c r="C8" i="5"/>
  <c r="D62" i="5"/>
  <c r="E41" i="5"/>
  <c r="E21" i="5"/>
  <c r="D8" i="5"/>
  <c r="E15" i="5"/>
  <c r="D33" i="5"/>
  <c r="G91" i="5" l="1"/>
  <c r="C91" i="5"/>
  <c r="F91" i="5"/>
  <c r="B91" i="5"/>
  <c r="D91" i="5"/>
  <c r="AD219" i="56" l="1"/>
  <c r="AC219" i="56"/>
  <c r="AB219" i="56"/>
  <c r="AA219" i="56"/>
  <c r="Z219" i="56"/>
  <c r="Y219" i="56"/>
  <c r="X219" i="56"/>
  <c r="W219" i="56"/>
  <c r="V219" i="56"/>
  <c r="U219" i="56"/>
  <c r="T219" i="56"/>
  <c r="S219" i="56"/>
  <c r="R219" i="56"/>
  <c r="Q219" i="56"/>
  <c r="P219" i="56"/>
  <c r="O219" i="56"/>
  <c r="O220" i="56" s="1"/>
  <c r="N219" i="56"/>
  <c r="M219" i="56"/>
  <c r="L219" i="56"/>
  <c r="K219" i="56"/>
  <c r="J219" i="56"/>
  <c r="J220" i="56" s="1"/>
  <c r="I219" i="56"/>
  <c r="H219" i="56"/>
  <c r="H220" i="56" s="1"/>
  <c r="G219" i="56"/>
  <c r="F219" i="56"/>
  <c r="E219" i="56"/>
  <c r="D219" i="56"/>
  <c r="C219" i="56"/>
  <c r="AD204" i="56"/>
  <c r="AC204" i="56"/>
  <c r="AB204" i="56"/>
  <c r="AA204" i="56"/>
  <c r="Z204" i="56"/>
  <c r="Y204" i="56"/>
  <c r="X204" i="56"/>
  <c r="W204" i="56"/>
  <c r="V204" i="56"/>
  <c r="U204" i="56"/>
  <c r="T204" i="56"/>
  <c r="S204" i="56"/>
  <c r="R204" i="56"/>
  <c r="Q204" i="56"/>
  <c r="P204" i="56"/>
  <c r="O204" i="56"/>
  <c r="N204" i="56"/>
  <c r="M204" i="56"/>
  <c r="L204" i="56"/>
  <c r="K204" i="56"/>
  <c r="I204" i="56"/>
  <c r="G204" i="56"/>
  <c r="F204" i="56"/>
  <c r="E204" i="56"/>
  <c r="D204" i="56"/>
  <c r="C204" i="56"/>
  <c r="AD189" i="56"/>
  <c r="AC189" i="56"/>
  <c r="AB189" i="56"/>
  <c r="AA189" i="56"/>
  <c r="Z189" i="56"/>
  <c r="Y189" i="56"/>
  <c r="X189" i="56"/>
  <c r="W189" i="56"/>
  <c r="V189" i="56"/>
  <c r="U189" i="56"/>
  <c r="T189" i="56"/>
  <c r="S189" i="56"/>
  <c r="R189" i="56"/>
  <c r="Q189" i="56"/>
  <c r="P189" i="56"/>
  <c r="O189" i="56"/>
  <c r="N189" i="56"/>
  <c r="M189" i="56"/>
  <c r="L189" i="56"/>
  <c r="K189" i="56"/>
  <c r="I189" i="56"/>
  <c r="G189" i="56"/>
  <c r="F189" i="56"/>
  <c r="E189" i="56"/>
  <c r="D189" i="56"/>
  <c r="C189" i="56"/>
  <c r="AD159" i="56"/>
  <c r="AC159" i="56"/>
  <c r="AB159" i="56"/>
  <c r="AA159" i="56"/>
  <c r="Z159" i="56"/>
  <c r="Y159" i="56"/>
  <c r="X159" i="56"/>
  <c r="W159" i="56"/>
  <c r="V159" i="56"/>
  <c r="U159" i="56"/>
  <c r="T159" i="56"/>
  <c r="S159" i="56"/>
  <c r="R159" i="56"/>
  <c r="Q159" i="56"/>
  <c r="P159" i="56"/>
  <c r="O159" i="56"/>
  <c r="N159" i="56"/>
  <c r="M159" i="56"/>
  <c r="L159" i="56"/>
  <c r="K159" i="56"/>
  <c r="I159" i="56"/>
  <c r="G159" i="56"/>
  <c r="F159" i="56"/>
  <c r="E159" i="56"/>
  <c r="D159" i="56"/>
  <c r="C159" i="56"/>
  <c r="AD144" i="56"/>
  <c r="AC144" i="56"/>
  <c r="AB144" i="56"/>
  <c r="AA144" i="56"/>
  <c r="Z144" i="56"/>
  <c r="Y144" i="56"/>
  <c r="X144" i="56"/>
  <c r="W144" i="56"/>
  <c r="V144" i="56"/>
  <c r="U144" i="56"/>
  <c r="T144" i="56"/>
  <c r="S144" i="56"/>
  <c r="R144" i="56"/>
  <c r="Q144" i="56"/>
  <c r="P144" i="56"/>
  <c r="O144" i="56"/>
  <c r="N144" i="56"/>
  <c r="M144" i="56"/>
  <c r="L144" i="56"/>
  <c r="K144" i="56"/>
  <c r="I144" i="56"/>
  <c r="G144" i="56"/>
  <c r="F144" i="56"/>
  <c r="E144" i="56"/>
  <c r="D144" i="56"/>
  <c r="C144" i="56"/>
  <c r="AD129" i="56"/>
  <c r="AC129" i="56"/>
  <c r="AB129" i="56"/>
  <c r="AA129" i="56"/>
  <c r="Z129" i="56"/>
  <c r="Y129" i="56"/>
  <c r="X129" i="56"/>
  <c r="W129" i="56"/>
  <c r="V129" i="56"/>
  <c r="U129" i="56"/>
  <c r="T129" i="56"/>
  <c r="S129" i="56"/>
  <c r="R129" i="56"/>
  <c r="Q129" i="56"/>
  <c r="P129" i="56"/>
  <c r="O129" i="56"/>
  <c r="N129" i="56"/>
  <c r="M129" i="56"/>
  <c r="L129" i="56"/>
  <c r="K129" i="56"/>
  <c r="I129" i="56"/>
  <c r="G129" i="56"/>
  <c r="F129" i="56"/>
  <c r="E129" i="56"/>
  <c r="D129" i="56"/>
  <c r="C129" i="56"/>
  <c r="AD114" i="56"/>
  <c r="AC114" i="56"/>
  <c r="AB114" i="56"/>
  <c r="AA114" i="56"/>
  <c r="Z114" i="56"/>
  <c r="Y114" i="56"/>
  <c r="X114" i="56"/>
  <c r="W114" i="56"/>
  <c r="V114" i="56"/>
  <c r="U114" i="56"/>
  <c r="T114" i="56"/>
  <c r="S114" i="56"/>
  <c r="R114" i="56"/>
  <c r="Q114" i="56"/>
  <c r="P114" i="56"/>
  <c r="O114" i="56"/>
  <c r="N114" i="56"/>
  <c r="M114" i="56"/>
  <c r="L114" i="56"/>
  <c r="K114" i="56"/>
  <c r="I114" i="56"/>
  <c r="G114" i="56"/>
  <c r="F114" i="56"/>
  <c r="E114" i="56"/>
  <c r="D114" i="56"/>
  <c r="C114" i="56"/>
  <c r="AD99" i="56"/>
  <c r="AC99" i="56"/>
  <c r="AB99" i="56"/>
  <c r="AA99" i="56"/>
  <c r="Z99" i="56"/>
  <c r="Y99" i="56"/>
  <c r="X99" i="56"/>
  <c r="W99" i="56"/>
  <c r="V99" i="56"/>
  <c r="U99" i="56"/>
  <c r="T99" i="56"/>
  <c r="S99" i="56"/>
  <c r="R99" i="56"/>
  <c r="Q99" i="56"/>
  <c r="P99" i="56"/>
  <c r="O99" i="56"/>
  <c r="N99" i="56"/>
  <c r="M99" i="56"/>
  <c r="L99" i="56"/>
  <c r="K99" i="56"/>
  <c r="I99" i="56"/>
  <c r="G99" i="56"/>
  <c r="F99" i="56"/>
  <c r="E99" i="56"/>
  <c r="D99" i="56"/>
  <c r="C99" i="56"/>
  <c r="AD84" i="56"/>
  <c r="AC84" i="56"/>
  <c r="AB84" i="56"/>
  <c r="AA84" i="56"/>
  <c r="Z84" i="56"/>
  <c r="Y84" i="56"/>
  <c r="X84" i="56"/>
  <c r="W84" i="56"/>
  <c r="V84" i="56"/>
  <c r="U84" i="56"/>
  <c r="T84" i="56"/>
  <c r="S84" i="56"/>
  <c r="R84" i="56"/>
  <c r="Q84" i="56"/>
  <c r="P84" i="56"/>
  <c r="O84" i="56"/>
  <c r="N84" i="56"/>
  <c r="M84" i="56"/>
  <c r="L84" i="56"/>
  <c r="K84" i="56"/>
  <c r="I84" i="56"/>
  <c r="G84" i="56"/>
  <c r="F84" i="56"/>
  <c r="E84" i="56"/>
  <c r="D84" i="56"/>
  <c r="C84" i="56"/>
  <c r="AD69" i="56"/>
  <c r="AC69" i="56"/>
  <c r="AB69" i="56"/>
  <c r="AA69" i="56"/>
  <c r="Z69" i="56"/>
  <c r="Y69" i="56"/>
  <c r="X69" i="56"/>
  <c r="W69" i="56"/>
  <c r="V69" i="56"/>
  <c r="U69" i="56"/>
  <c r="T69" i="56"/>
  <c r="S69" i="56"/>
  <c r="R69" i="56"/>
  <c r="Q69" i="56"/>
  <c r="P69" i="56"/>
  <c r="O69" i="56"/>
  <c r="N69" i="56"/>
  <c r="M69" i="56"/>
  <c r="L69" i="56"/>
  <c r="K69" i="56"/>
  <c r="I69" i="56"/>
  <c r="G69" i="56"/>
  <c r="F69" i="56"/>
  <c r="E69" i="56"/>
  <c r="D69" i="56"/>
  <c r="C69" i="56"/>
  <c r="AD54" i="56"/>
  <c r="AC54" i="56"/>
  <c r="AB54" i="56"/>
  <c r="AA54" i="56"/>
  <c r="Z54" i="56"/>
  <c r="Y54" i="56"/>
  <c r="X54" i="56"/>
  <c r="W54" i="56"/>
  <c r="V54" i="56"/>
  <c r="U54" i="56"/>
  <c r="T54" i="56"/>
  <c r="S54" i="56"/>
  <c r="R54" i="56"/>
  <c r="Q54" i="56"/>
  <c r="P54" i="56"/>
  <c r="O54" i="56"/>
  <c r="N54" i="56"/>
  <c r="M54" i="56"/>
  <c r="L54" i="56"/>
  <c r="K54" i="56"/>
  <c r="I54" i="56"/>
  <c r="G54" i="56"/>
  <c r="F54" i="56"/>
  <c r="E54" i="56"/>
  <c r="D54" i="56"/>
  <c r="C54" i="56"/>
  <c r="AD39" i="56"/>
  <c r="AC39" i="56"/>
  <c r="AB39" i="56"/>
  <c r="AA39" i="56"/>
  <c r="Z39" i="56"/>
  <c r="Y39" i="56"/>
  <c r="X39" i="56"/>
  <c r="W39" i="56"/>
  <c r="V39" i="56"/>
  <c r="U39" i="56"/>
  <c r="T39" i="56"/>
  <c r="S39" i="56"/>
  <c r="R39" i="56"/>
  <c r="Q39" i="56"/>
  <c r="P39" i="56"/>
  <c r="O39" i="56"/>
  <c r="N39" i="56"/>
  <c r="M39" i="56"/>
  <c r="L39" i="56"/>
  <c r="K39" i="56"/>
  <c r="I39" i="56"/>
  <c r="G39" i="56"/>
  <c r="F39" i="56"/>
  <c r="E39" i="56"/>
  <c r="D39" i="56"/>
  <c r="C39" i="56"/>
  <c r="AD24" i="56"/>
  <c r="AC24" i="56"/>
  <c r="AB24" i="56"/>
  <c r="AA24" i="56"/>
  <c r="Z24" i="56"/>
  <c r="Y24" i="56"/>
  <c r="X24" i="56"/>
  <c r="W24" i="56"/>
  <c r="V24" i="56"/>
  <c r="U24" i="56"/>
  <c r="T24" i="56"/>
  <c r="S24" i="56"/>
  <c r="R24" i="56"/>
  <c r="Q24" i="56"/>
  <c r="P24" i="56"/>
  <c r="O24" i="56"/>
  <c r="N24" i="56"/>
  <c r="M24" i="56"/>
  <c r="L24" i="56"/>
  <c r="K24" i="56"/>
  <c r="I24" i="56"/>
  <c r="G24" i="56"/>
  <c r="F24" i="56"/>
  <c r="E24" i="56"/>
  <c r="D24" i="56"/>
  <c r="C24" i="56"/>
  <c r="AA219" i="55"/>
  <c r="Z219" i="55"/>
  <c r="Y219" i="55"/>
  <c r="X219" i="55"/>
  <c r="W219" i="55"/>
  <c r="V219" i="55"/>
  <c r="U219" i="55"/>
  <c r="T219" i="55"/>
  <c r="S219" i="55"/>
  <c r="R219" i="55"/>
  <c r="Q219" i="55"/>
  <c r="P219" i="55"/>
  <c r="P220" i="55" s="1"/>
  <c r="O219" i="55"/>
  <c r="N219" i="55"/>
  <c r="M219" i="55"/>
  <c r="L219" i="55"/>
  <c r="K219" i="55"/>
  <c r="J219" i="55"/>
  <c r="I219" i="55"/>
  <c r="H219" i="55"/>
  <c r="G219" i="55"/>
  <c r="F219" i="55"/>
  <c r="E219" i="55"/>
  <c r="D219" i="55"/>
  <c r="AA204" i="55"/>
  <c r="Z204" i="55"/>
  <c r="Y204" i="55"/>
  <c r="X204" i="55"/>
  <c r="W204" i="55"/>
  <c r="V204" i="55"/>
  <c r="U204" i="55"/>
  <c r="T204" i="55"/>
  <c r="S204" i="55"/>
  <c r="R204" i="55"/>
  <c r="Q204" i="55"/>
  <c r="P204" i="55"/>
  <c r="O204" i="55"/>
  <c r="N204" i="55"/>
  <c r="M204" i="55"/>
  <c r="L204" i="55"/>
  <c r="K204" i="55"/>
  <c r="J204" i="55"/>
  <c r="I204" i="55"/>
  <c r="H204" i="55"/>
  <c r="G204" i="55"/>
  <c r="F204" i="55"/>
  <c r="E204" i="55"/>
  <c r="AA174" i="55"/>
  <c r="Z174" i="55"/>
  <c r="Y174" i="55"/>
  <c r="X174" i="55"/>
  <c r="W174" i="55"/>
  <c r="V174" i="55"/>
  <c r="U174" i="55"/>
  <c r="T174" i="55"/>
  <c r="S174" i="55"/>
  <c r="R174" i="55"/>
  <c r="Q174" i="55"/>
  <c r="P174" i="55"/>
  <c r="O174" i="55"/>
  <c r="N174" i="55"/>
  <c r="M174" i="55"/>
  <c r="L174" i="55"/>
  <c r="K174" i="55"/>
  <c r="J174" i="55"/>
  <c r="I174" i="55"/>
  <c r="H174" i="55"/>
  <c r="G174" i="55"/>
  <c r="F174" i="55"/>
  <c r="E174" i="55"/>
  <c r="D174" i="55"/>
  <c r="AA159" i="55"/>
  <c r="Z159" i="55"/>
  <c r="Y159" i="55"/>
  <c r="X159" i="55"/>
  <c r="W159" i="55"/>
  <c r="V159" i="55"/>
  <c r="U159" i="55"/>
  <c r="T159" i="55"/>
  <c r="S159" i="55"/>
  <c r="R159" i="55"/>
  <c r="Q159" i="55"/>
  <c r="P159" i="55"/>
  <c r="O159" i="55"/>
  <c r="N159" i="55"/>
  <c r="M159" i="55"/>
  <c r="L159" i="55"/>
  <c r="K159" i="55"/>
  <c r="J159" i="55"/>
  <c r="I159" i="55"/>
  <c r="H159" i="55"/>
  <c r="G159" i="55"/>
  <c r="F159" i="55"/>
  <c r="E159" i="55"/>
  <c r="D159" i="55"/>
  <c r="AA144" i="55"/>
  <c r="Z144" i="55"/>
  <c r="Y144" i="55"/>
  <c r="X144" i="55"/>
  <c r="W144" i="55"/>
  <c r="V144" i="55"/>
  <c r="U144" i="55"/>
  <c r="T144" i="55"/>
  <c r="S144" i="55"/>
  <c r="R144" i="55"/>
  <c r="Q144" i="55"/>
  <c r="P144" i="55"/>
  <c r="O144" i="55"/>
  <c r="N144" i="55"/>
  <c r="M144" i="55"/>
  <c r="L144" i="55"/>
  <c r="K144" i="55"/>
  <c r="J144" i="55"/>
  <c r="I144" i="55"/>
  <c r="H144" i="55"/>
  <c r="G144" i="55"/>
  <c r="F144" i="55"/>
  <c r="E144" i="55"/>
  <c r="D144" i="55"/>
  <c r="AA129" i="55"/>
  <c r="Z129" i="55"/>
  <c r="Y129" i="55"/>
  <c r="X129" i="55"/>
  <c r="W129" i="55"/>
  <c r="V129" i="55"/>
  <c r="U129" i="55"/>
  <c r="T129" i="55"/>
  <c r="S129" i="55"/>
  <c r="R129" i="55"/>
  <c r="Q129" i="55"/>
  <c r="P129" i="55"/>
  <c r="O129" i="55"/>
  <c r="N129" i="55"/>
  <c r="M129" i="55"/>
  <c r="L129" i="55"/>
  <c r="K129" i="55"/>
  <c r="J129" i="55"/>
  <c r="I129" i="55"/>
  <c r="H129" i="55"/>
  <c r="G129" i="55"/>
  <c r="F129" i="55"/>
  <c r="E129" i="55"/>
  <c r="D129" i="55"/>
  <c r="AA114" i="55"/>
  <c r="Z114" i="55"/>
  <c r="Y114" i="55"/>
  <c r="X114" i="55"/>
  <c r="W114" i="55"/>
  <c r="V114" i="55"/>
  <c r="U114" i="55"/>
  <c r="T114" i="55"/>
  <c r="S114" i="55"/>
  <c r="R114" i="55"/>
  <c r="Q114" i="55"/>
  <c r="P114" i="55"/>
  <c r="O114" i="55"/>
  <c r="N114" i="55"/>
  <c r="M114" i="55"/>
  <c r="L114" i="55"/>
  <c r="K114" i="55"/>
  <c r="J114" i="55"/>
  <c r="I114" i="55"/>
  <c r="H114" i="55"/>
  <c r="G114" i="55"/>
  <c r="F114" i="55"/>
  <c r="E114" i="55"/>
  <c r="D114" i="55"/>
  <c r="AA99" i="55"/>
  <c r="Z99" i="55"/>
  <c r="Y99" i="55"/>
  <c r="X99" i="55"/>
  <c r="W99" i="55"/>
  <c r="V99" i="55"/>
  <c r="U99" i="55"/>
  <c r="T99" i="55"/>
  <c r="S99" i="55"/>
  <c r="R99" i="55"/>
  <c r="Q99" i="55"/>
  <c r="P99" i="55"/>
  <c r="O99" i="55"/>
  <c r="N99" i="55"/>
  <c r="M99" i="55"/>
  <c r="L99" i="55"/>
  <c r="K99" i="55"/>
  <c r="J99" i="55"/>
  <c r="I99" i="55"/>
  <c r="H99" i="55"/>
  <c r="G99" i="55"/>
  <c r="F99" i="55"/>
  <c r="E99" i="55"/>
  <c r="D99" i="55"/>
  <c r="AA84" i="55"/>
  <c r="Z84" i="55"/>
  <c r="Y84" i="55"/>
  <c r="X84" i="55"/>
  <c r="W84" i="55"/>
  <c r="V84" i="55"/>
  <c r="U84" i="55"/>
  <c r="T84" i="55"/>
  <c r="S84" i="55"/>
  <c r="R84" i="55"/>
  <c r="Q84" i="55"/>
  <c r="P84" i="55"/>
  <c r="O84" i="55"/>
  <c r="N84" i="55"/>
  <c r="M84" i="55"/>
  <c r="L84" i="55"/>
  <c r="K84" i="55"/>
  <c r="J84" i="55"/>
  <c r="I84" i="55"/>
  <c r="H84" i="55"/>
  <c r="G84" i="55"/>
  <c r="F84" i="55"/>
  <c r="E84" i="55"/>
  <c r="D84" i="55"/>
  <c r="AA69" i="55"/>
  <c r="Z69" i="55"/>
  <c r="Y69" i="55"/>
  <c r="X69" i="55"/>
  <c r="W69" i="55"/>
  <c r="V69" i="55"/>
  <c r="U69" i="55"/>
  <c r="T69" i="55"/>
  <c r="S69" i="55"/>
  <c r="R69" i="55"/>
  <c r="Q69" i="55"/>
  <c r="P69" i="55"/>
  <c r="O69" i="55"/>
  <c r="N69" i="55"/>
  <c r="M69" i="55"/>
  <c r="L69" i="55"/>
  <c r="K69" i="55"/>
  <c r="J69" i="55"/>
  <c r="I69" i="55"/>
  <c r="H69" i="55"/>
  <c r="G69" i="55"/>
  <c r="F69" i="55"/>
  <c r="E69" i="55"/>
  <c r="D69" i="55"/>
  <c r="AA54" i="55"/>
  <c r="Z54" i="55"/>
  <c r="Y54" i="55"/>
  <c r="X54" i="55"/>
  <c r="W54" i="55"/>
  <c r="V54" i="55"/>
  <c r="U54" i="55"/>
  <c r="T54" i="55"/>
  <c r="S54" i="55"/>
  <c r="R54" i="55"/>
  <c r="Q54" i="55"/>
  <c r="P54" i="55"/>
  <c r="O54" i="55"/>
  <c r="N54" i="55"/>
  <c r="M54" i="55"/>
  <c r="L54" i="55"/>
  <c r="K54" i="55"/>
  <c r="J54" i="55"/>
  <c r="I54" i="55"/>
  <c r="H54" i="55"/>
  <c r="G54" i="55"/>
  <c r="F54" i="55"/>
  <c r="E54" i="55"/>
  <c r="D54" i="55"/>
  <c r="AA39" i="55"/>
  <c r="Z39" i="55"/>
  <c r="Y39" i="55"/>
  <c r="X39" i="55"/>
  <c r="W39" i="55"/>
  <c r="V39" i="55"/>
  <c r="U39" i="55"/>
  <c r="T39" i="55"/>
  <c r="S39" i="55"/>
  <c r="R39" i="55"/>
  <c r="Q39" i="55"/>
  <c r="P39" i="55"/>
  <c r="O39" i="55"/>
  <c r="N39" i="55"/>
  <c r="M39" i="55"/>
  <c r="L39" i="55"/>
  <c r="K39" i="55"/>
  <c r="J39" i="55"/>
  <c r="I39" i="55"/>
  <c r="H39" i="55"/>
  <c r="G39" i="55"/>
  <c r="F39" i="55"/>
  <c r="E39" i="55"/>
  <c r="D39" i="55"/>
  <c r="AA24" i="55"/>
  <c r="Z24" i="55"/>
  <c r="Y24" i="55"/>
  <c r="X24" i="55"/>
  <c r="W24" i="55"/>
  <c r="V24" i="55"/>
  <c r="U24" i="55"/>
  <c r="T24" i="55"/>
  <c r="S24" i="55"/>
  <c r="R24" i="55"/>
  <c r="Q24" i="55"/>
  <c r="P24" i="55"/>
  <c r="O24" i="55"/>
  <c r="N24" i="55"/>
  <c r="M24" i="55"/>
  <c r="L24" i="55"/>
  <c r="K24" i="55"/>
  <c r="J24" i="55"/>
  <c r="I24" i="55"/>
  <c r="H24" i="55"/>
  <c r="G24" i="55"/>
  <c r="F24" i="55"/>
  <c r="E24" i="55"/>
  <c r="D24" i="55"/>
  <c r="D220" i="55" l="1"/>
  <c r="L220" i="55"/>
  <c r="T220" i="55"/>
  <c r="S220" i="56"/>
  <c r="E220" i="55"/>
  <c r="Q220" i="55"/>
  <c r="U220" i="55"/>
  <c r="P220" i="56"/>
  <c r="T220" i="56"/>
  <c r="F220" i="55"/>
  <c r="R220" i="55"/>
  <c r="V220" i="55"/>
  <c r="C220" i="56"/>
  <c r="D220" i="56"/>
  <c r="E220" i="56"/>
  <c r="Q220" i="56"/>
  <c r="U220" i="56"/>
  <c r="G220" i="55"/>
  <c r="S220" i="55"/>
  <c r="W220" i="55"/>
  <c r="F220" i="56"/>
  <c r="R220" i="56"/>
  <c r="V220" i="56"/>
  <c r="H220" i="55"/>
  <c r="X220" i="55"/>
  <c r="G220" i="56"/>
  <c r="W220" i="56"/>
  <c r="I220" i="55"/>
  <c r="Y220" i="55"/>
  <c r="X220" i="56"/>
  <c r="J220" i="55"/>
  <c r="Z220" i="55"/>
  <c r="I220" i="56"/>
  <c r="Y220" i="56"/>
  <c r="K220" i="55"/>
  <c r="AA220" i="55"/>
  <c r="Z220" i="56"/>
  <c r="K220" i="56"/>
  <c r="AA220" i="56"/>
  <c r="M220" i="55"/>
  <c r="L220" i="56"/>
  <c r="AB220" i="56"/>
  <c r="N220" i="55"/>
  <c r="M220" i="56"/>
  <c r="AC220" i="56"/>
  <c r="O220" i="55"/>
  <c r="N220" i="56"/>
  <c r="AD220" i="56"/>
  <c r="B68" i="52"/>
  <c r="C68" i="52" s="1"/>
  <c r="B62" i="52"/>
  <c r="C62" i="52" s="1"/>
  <c r="B56" i="52"/>
  <c r="C56" i="52" s="1"/>
  <c r="B50" i="52"/>
  <c r="C50" i="52" s="1"/>
  <c r="B44" i="52"/>
  <c r="C44" i="52" s="1"/>
  <c r="B38" i="52"/>
  <c r="C38" i="52" s="1"/>
  <c r="B26" i="52"/>
  <c r="C26" i="52" s="1"/>
  <c r="B20" i="52"/>
  <c r="B14" i="52"/>
  <c r="B131" i="51"/>
  <c r="C131" i="51" s="1"/>
  <c r="B119" i="51"/>
  <c r="C119" i="51" s="1"/>
  <c r="B107" i="51"/>
  <c r="C107" i="51" s="1"/>
  <c r="B95" i="51"/>
  <c r="C95" i="51" s="1"/>
  <c r="B83" i="51"/>
  <c r="C83" i="51" s="1"/>
  <c r="B71" i="51"/>
  <c r="C71" i="51" s="1"/>
  <c r="B59" i="51"/>
  <c r="C59" i="51" s="1"/>
  <c r="B47" i="51"/>
  <c r="C47" i="51" s="1"/>
  <c r="B35" i="51"/>
  <c r="C35" i="51" s="1"/>
  <c r="B23" i="51"/>
  <c r="C23" i="51" s="1"/>
  <c r="B11" i="51"/>
  <c r="C11" i="51" s="1"/>
  <c r="B128" i="51" l="1"/>
  <c r="C128" i="51" s="1"/>
  <c r="B116" i="51"/>
  <c r="C116" i="51" s="1"/>
  <c r="B104" i="51"/>
  <c r="C104" i="51" s="1"/>
  <c r="B92" i="51"/>
  <c r="C92" i="51" s="1"/>
  <c r="B80" i="51"/>
  <c r="C80" i="51" s="1"/>
  <c r="B68" i="51"/>
  <c r="C68" i="51" s="1"/>
  <c r="B56" i="51"/>
  <c r="C56" i="51" s="1"/>
  <c r="B44" i="51"/>
  <c r="C44" i="51" s="1"/>
  <c r="B32" i="51"/>
  <c r="C32" i="51" s="1"/>
  <c r="B20" i="51"/>
  <c r="C20" i="51" s="1"/>
  <c r="B8" i="51"/>
  <c r="C8" i="51" s="1"/>
  <c r="C20" i="52"/>
  <c r="C14" i="52"/>
  <c r="C8" i="52"/>
</calcChain>
</file>

<file path=xl/comments1.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10.xml><?xml version="1.0" encoding="utf-8"?>
<comments xmlns="http://schemas.openxmlformats.org/spreadsheetml/2006/main">
  <authors>
    <author>Author</author>
  </authors>
  <commentList>
    <comment ref="AA8" authorId="0" shapeId="0">
      <text>
        <r>
          <rPr>
            <b/>
            <sz val="9"/>
            <color indexed="81"/>
            <rFont val="Tahoma"/>
            <family val="2"/>
          </rPr>
          <t>Author:</t>
        </r>
        <r>
          <rPr>
            <sz val="9"/>
            <color indexed="81"/>
            <rFont val="Tahoma"/>
            <family val="2"/>
          </rPr>
          <t xml:space="preserve">
ndryshuar perkthimi ne anglisht</t>
        </r>
      </text>
    </comment>
    <comment ref="AB8" authorId="0" shapeId="0">
      <text>
        <r>
          <rPr>
            <b/>
            <sz val="9"/>
            <color indexed="81"/>
            <rFont val="Tahoma"/>
            <family val="2"/>
          </rPr>
          <t>Author:</t>
        </r>
        <r>
          <rPr>
            <sz val="9"/>
            <color indexed="81"/>
            <rFont val="Tahoma"/>
            <family val="2"/>
          </rPr>
          <t xml:space="preserve">
ndryshuar perkthimi ne anglisht</t>
        </r>
      </text>
    </comment>
  </commentList>
</comments>
</file>

<file path=xl/comments11.xml><?xml version="1.0" encoding="utf-8"?>
<comments xmlns="http://schemas.openxmlformats.org/spreadsheetml/2006/main">
  <authors>
    <author>Author</author>
  </authors>
  <commentList>
    <comment ref="AA8" authorId="0" shapeId="0">
      <text>
        <r>
          <rPr>
            <b/>
            <sz val="9"/>
            <color indexed="81"/>
            <rFont val="Tahoma"/>
            <family val="2"/>
          </rPr>
          <t>Author:</t>
        </r>
        <r>
          <rPr>
            <sz val="9"/>
            <color indexed="81"/>
            <rFont val="Tahoma"/>
            <family val="2"/>
          </rPr>
          <t xml:space="preserve">
ndryshuar perkthimi ne anglisht</t>
        </r>
      </text>
    </comment>
    <comment ref="AB8" authorId="0" shapeId="0">
      <text>
        <r>
          <rPr>
            <b/>
            <sz val="9"/>
            <color indexed="81"/>
            <rFont val="Tahoma"/>
            <family val="2"/>
          </rPr>
          <t>Author:</t>
        </r>
        <r>
          <rPr>
            <sz val="9"/>
            <color indexed="81"/>
            <rFont val="Tahoma"/>
            <family val="2"/>
          </rPr>
          <t xml:space="preserve">
ndryshuar perkthimi ne anglisht</t>
        </r>
      </text>
    </comment>
  </commentList>
</comments>
</file>

<file path=xl/comments12.xml><?xml version="1.0" encoding="utf-8"?>
<comments xmlns="http://schemas.openxmlformats.org/spreadsheetml/2006/main">
  <authors>
    <author>Author</author>
  </authors>
  <commentList>
    <comment ref="I38" authorId="0" shapeId="0">
      <text>
        <r>
          <rPr>
            <b/>
            <sz val="9"/>
            <color indexed="81"/>
            <rFont val="Tahoma"/>
            <family val="2"/>
          </rPr>
          <t>Author:</t>
        </r>
        <r>
          <rPr>
            <sz val="9"/>
            <color indexed="81"/>
            <rFont val="Tahoma"/>
            <family val="2"/>
          </rPr>
          <t xml:space="preserve">
ndryshuar formula</t>
        </r>
      </text>
    </comment>
  </commentList>
</comments>
</file>

<file path=xl/comments13.xml><?xml version="1.0" encoding="utf-8"?>
<comments xmlns="http://schemas.openxmlformats.org/spreadsheetml/2006/main">
  <authors>
    <author>Elsida Vogli (Orhan)</author>
  </authors>
  <commentList>
    <comment ref="AA10" authorId="0" shapeId="0">
      <text>
        <r>
          <rPr>
            <b/>
            <sz val="9"/>
            <color indexed="81"/>
            <rFont val="Tahoma"/>
            <family val="2"/>
          </rPr>
          <t>Elsida Vogli (Orhan):</t>
        </r>
        <r>
          <rPr>
            <sz val="9"/>
            <color indexed="81"/>
            <rFont val="Tahoma"/>
            <family val="2"/>
          </rPr>
          <t xml:space="preserve">
Nese nuk ka "norme te pershattur", kjo qelize duhet te lihet bosh. </t>
        </r>
      </text>
    </comment>
    <comment ref="AB10" authorId="0" shapeId="0">
      <text>
        <r>
          <rPr>
            <b/>
            <sz val="9"/>
            <color indexed="81"/>
            <rFont val="Tahoma"/>
            <family val="2"/>
          </rPr>
          <t>Elsida Vogli (Orhan):</t>
        </r>
        <r>
          <rPr>
            <sz val="9"/>
            <color indexed="81"/>
            <rFont val="Tahoma"/>
            <family val="2"/>
          </rPr>
          <t xml:space="preserve">
B-(24) eshte e lidhur me B-(23). Nese qeliza ne B-(23) plotesohet, atehere duhet te kete nje vlere dhe B-(24). </t>
        </r>
      </text>
    </comment>
    <comment ref="A12" authorId="0" shapeId="0">
      <text>
        <r>
          <rPr>
            <b/>
            <sz val="9"/>
            <color indexed="81"/>
            <rFont val="Tahoma"/>
            <family val="2"/>
          </rPr>
          <t>Elsida Vogli (Orhan):</t>
        </r>
        <r>
          <rPr>
            <sz val="9"/>
            <color indexed="81"/>
            <rFont val="Tahoma"/>
            <family val="2"/>
          </rPr>
          <t xml:space="preserve">
Numri I ID-se</t>
        </r>
      </text>
    </comment>
    <comment ref="N12" authorId="0" shapeId="0">
      <text>
        <r>
          <rPr>
            <b/>
            <sz val="9"/>
            <color indexed="81"/>
            <rFont val="Tahoma"/>
            <family val="2"/>
          </rPr>
          <t>Elsida Vogli (Orhan):</t>
        </r>
        <r>
          <rPr>
            <sz val="9"/>
            <color indexed="81"/>
            <rFont val="Tahoma"/>
            <family val="2"/>
          </rPr>
          <t xml:space="preserve">
nese zgjidhet "Banohet nga huamarresi"kjo qelize do te mbetet bosh. Cross rule. </t>
        </r>
      </text>
    </comment>
    <comment ref="R12" authorId="0" shapeId="0">
      <text>
        <r>
          <rPr>
            <b/>
            <sz val="9"/>
            <color indexed="81"/>
            <rFont val="Tahoma"/>
            <family val="2"/>
          </rPr>
          <t>Elsida Vogli (Orhan):</t>
        </r>
        <r>
          <rPr>
            <sz val="9"/>
            <color indexed="81"/>
            <rFont val="Tahoma"/>
            <family val="2"/>
          </rPr>
          <t xml:space="preserve">
ketu duhet te shfaqet patjeter nje numer &gt;=0. nqs banka nuk ka afat fiksimi, do e plotesoje 0. </t>
        </r>
      </text>
    </comment>
    <comment ref="BD12" authorId="0" shapeId="0">
      <text>
        <r>
          <rPr>
            <b/>
            <sz val="9"/>
            <color indexed="81"/>
            <rFont val="Tahoma"/>
            <family val="2"/>
          </rPr>
          <t>Elsida Vogli (Orhan):</t>
        </r>
        <r>
          <rPr>
            <sz val="9"/>
            <color indexed="81"/>
            <rFont val="Tahoma"/>
            <family val="2"/>
          </rPr>
          <t xml:space="preserve">
E - (1) lidhet me huamarresin dhe jo me huate apo kolateralet, prandaj zgjedhja nga lista do jete e njejte tek te dy rreshtat. </t>
        </r>
      </text>
    </comment>
    <comment ref="BO12" authorId="0" shapeId="0">
      <text>
        <r>
          <rPr>
            <b/>
            <sz val="9"/>
            <color indexed="81"/>
            <rFont val="Tahoma"/>
            <family val="2"/>
          </rPr>
          <t>Elsida Vogli (Orhan):</t>
        </r>
        <r>
          <rPr>
            <sz val="9"/>
            <color indexed="81"/>
            <rFont val="Tahoma"/>
            <family val="2"/>
          </rPr>
          <t xml:space="preserve">
keto qeliza marrin vlera vetem ne rastet kur tek  B-(9) eshte zgjedhur "Do te jepet me qera". </t>
        </r>
      </text>
    </comment>
    <comment ref="BP12" authorId="0" shapeId="0">
      <text>
        <r>
          <rPr>
            <b/>
            <sz val="9"/>
            <color indexed="81"/>
            <rFont val="Tahoma"/>
            <family val="2"/>
          </rPr>
          <t>Elsida Vogli (Orhan):</t>
        </r>
        <r>
          <rPr>
            <sz val="9"/>
            <color indexed="81"/>
            <rFont val="Tahoma"/>
            <family val="2"/>
          </rPr>
          <t xml:space="preserve">
keto qeliza marrin vlera vetem ne rastet kur tek  B-(9) eshte zgjedhur "Do te jepet me qera". </t>
        </r>
      </text>
    </comment>
  </commentList>
</comments>
</file>

<file path=xl/comments14.xml><?xml version="1.0" encoding="utf-8"?>
<comments xmlns="http://schemas.openxmlformats.org/spreadsheetml/2006/main">
  <authors>
    <author>Elsida Vogli (Orhan)</author>
  </authors>
  <commentList>
    <comment ref="N12" authorId="0" shapeId="0">
      <text>
        <r>
          <rPr>
            <b/>
            <sz val="9"/>
            <color indexed="81"/>
            <rFont val="Tahoma"/>
            <family val="2"/>
          </rPr>
          <t>Elsida Vogli (Orhan):</t>
        </r>
        <r>
          <rPr>
            <sz val="9"/>
            <color indexed="81"/>
            <rFont val="Tahoma"/>
            <family val="2"/>
          </rPr>
          <t xml:space="preserve">
nqs kjo qelize plotesohet, pra prona eshte brenda vendit, qeliza B-(10b) do te plotesohet (6.-)</t>
        </r>
      </text>
    </comment>
    <comment ref="T12" authorId="0" shapeId="0">
      <text>
        <r>
          <rPr>
            <b/>
            <sz val="9"/>
            <color indexed="81"/>
            <rFont val="Tahoma"/>
            <family val="2"/>
          </rPr>
          <t>Elsida Vogli (Orhan):</t>
        </r>
        <r>
          <rPr>
            <sz val="9"/>
            <color indexed="81"/>
            <rFont val="Tahoma"/>
            <family val="2"/>
          </rPr>
          <t xml:space="preserve">
ketu duhet te shfaqet patjeter nje numer &gt;=0. nqs banka nuk ka afat fiksimi, do e plotesoje 0. </t>
        </r>
      </text>
    </comment>
    <comment ref="AC12" authorId="0" shapeId="0">
      <text>
        <r>
          <rPr>
            <b/>
            <sz val="9"/>
            <color indexed="81"/>
            <rFont val="Tahoma"/>
            <family val="2"/>
          </rPr>
          <t>Elsida Vogli (Orhan):</t>
        </r>
        <r>
          <rPr>
            <sz val="9"/>
            <color indexed="81"/>
            <rFont val="Tahoma"/>
            <family val="2"/>
          </rPr>
          <t xml:space="preserve">
nese nuk ka, do te lihet bosh</t>
        </r>
      </text>
    </comment>
    <comment ref="AD12" authorId="0" shapeId="0">
      <text>
        <r>
          <rPr>
            <b/>
            <sz val="9"/>
            <color indexed="81"/>
            <rFont val="Tahoma"/>
            <family val="2"/>
          </rPr>
          <t>Elsida Vogli (Orhan):</t>
        </r>
        <r>
          <rPr>
            <sz val="9"/>
            <color indexed="81"/>
            <rFont val="Tahoma"/>
            <family val="2"/>
          </rPr>
          <t xml:space="preserve">
nese B-(23)</t>
        </r>
      </text>
    </comment>
  </commentList>
</comments>
</file>

<file path=xl/comments15.xml><?xml version="1.0" encoding="utf-8"?>
<comments xmlns="http://schemas.openxmlformats.org/spreadsheetml/2006/main">
  <authors>
    <author>Elsida Vogli (Orhan)</author>
  </authors>
  <commentList>
    <comment ref="K11" authorId="0" shapeId="0">
      <text>
        <r>
          <rPr>
            <b/>
            <sz val="9"/>
            <color indexed="81"/>
            <rFont val="Tahoma"/>
            <family val="2"/>
          </rPr>
          <t>Elsida Vogli (Orhan):</t>
        </r>
        <r>
          <rPr>
            <sz val="9"/>
            <color indexed="81"/>
            <rFont val="Tahoma"/>
            <family val="2"/>
          </rPr>
          <t xml:space="preserve">
nqs kjo qelize plotesohet, pra prona eshte brenda vendit, qeliza B-(10b) do te plotesohet (6.-)</t>
        </r>
      </text>
    </comment>
    <comment ref="O11" authorId="0" shapeId="0">
      <text>
        <r>
          <rPr>
            <b/>
            <sz val="9"/>
            <color indexed="81"/>
            <rFont val="Tahoma"/>
            <family val="2"/>
          </rPr>
          <t>Elsida Vogli (Orhan):</t>
        </r>
        <r>
          <rPr>
            <sz val="9"/>
            <color indexed="81"/>
            <rFont val="Tahoma"/>
            <family val="2"/>
          </rPr>
          <t xml:space="preserve">
Nese nuk kane informacion te mbetet bosh</t>
        </r>
      </text>
    </comment>
  </commentList>
</comments>
</file>

<file path=xl/comments2.xml><?xml version="1.0" encoding="utf-8"?>
<comments xmlns="http://schemas.openxmlformats.org/spreadsheetml/2006/main">
  <authors>
    <author>Migens Kosovrasti</author>
  </authors>
  <commentList>
    <comment ref="H9" authorId="0" shapeId="0">
      <text>
        <r>
          <rPr>
            <sz val="9"/>
            <color indexed="81"/>
            <rFont val="Tahoma"/>
            <family val="2"/>
            <charset val="238"/>
          </rPr>
          <t>*It is not obligatory for the bank to report in cases of missing information.</t>
        </r>
        <r>
          <rPr>
            <sz val="9"/>
            <color indexed="81"/>
            <rFont val="Tahoma"/>
            <family val="2"/>
            <charset val="238"/>
          </rPr>
          <t xml:space="preserve">
</t>
        </r>
      </text>
    </comment>
  </commentList>
</comments>
</file>

<file path=xl/comments3.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4.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5.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6.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7.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8.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9.xml><?xml version="1.0" encoding="utf-8"?>
<comments xmlns="http://schemas.openxmlformats.org/spreadsheetml/2006/main">
  <authors>
    <author>Author</author>
  </authors>
  <commentList>
    <comment ref="AA8" authorId="0" shapeId="0">
      <text>
        <r>
          <rPr>
            <b/>
            <sz val="9"/>
            <color indexed="81"/>
            <rFont val="Tahoma"/>
            <family val="2"/>
          </rPr>
          <t>Author:</t>
        </r>
        <r>
          <rPr>
            <sz val="9"/>
            <color indexed="81"/>
            <rFont val="Tahoma"/>
            <family val="2"/>
          </rPr>
          <t xml:space="preserve">
ndryshuar perkthimi ne anglisht</t>
        </r>
      </text>
    </comment>
    <comment ref="AB8" authorId="0" shapeId="0">
      <text>
        <r>
          <rPr>
            <b/>
            <sz val="9"/>
            <color indexed="81"/>
            <rFont val="Tahoma"/>
            <family val="2"/>
          </rPr>
          <t>Author:</t>
        </r>
        <r>
          <rPr>
            <sz val="9"/>
            <color indexed="81"/>
            <rFont val="Tahoma"/>
            <family val="2"/>
          </rPr>
          <t xml:space="preserve">
ndryshuar perkthimi ne anglisht</t>
        </r>
      </text>
    </comment>
  </commentList>
</comments>
</file>

<file path=xl/sharedStrings.xml><?xml version="1.0" encoding="utf-8"?>
<sst xmlns="http://schemas.openxmlformats.org/spreadsheetml/2006/main" count="27418" uniqueCount="4975">
  <si>
    <t>33B</t>
  </si>
  <si>
    <t>33A</t>
  </si>
  <si>
    <t>33B1</t>
  </si>
  <si>
    <t>33B3</t>
  </si>
  <si>
    <t>ALL</t>
  </si>
  <si>
    <t>Total</t>
  </si>
  <si>
    <t>USD</t>
  </si>
  <si>
    <t>EUR</t>
  </si>
  <si>
    <t>GBP</t>
  </si>
  <si>
    <t>CHF</t>
  </si>
  <si>
    <t>CAD</t>
  </si>
  <si>
    <t>AUD</t>
  </si>
  <si>
    <t>SEK</t>
  </si>
  <si>
    <t>NOK</t>
  </si>
  <si>
    <t>DKK</t>
  </si>
  <si>
    <t>TRY</t>
  </si>
  <si>
    <t>AFG</t>
  </si>
  <si>
    <t>ALB</t>
  </si>
  <si>
    <t>CNY</t>
  </si>
  <si>
    <t>JPY</t>
  </si>
  <si>
    <t>F33A</t>
  </si>
  <si>
    <t>F33B</t>
  </si>
  <si>
    <t>F33B1</t>
  </si>
  <si>
    <t>F33B3</t>
  </si>
  <si>
    <t>F34</t>
  </si>
  <si>
    <t>F35</t>
  </si>
  <si>
    <t>F8.1</t>
  </si>
  <si>
    <t>F8.2</t>
  </si>
  <si>
    <t>F8.3</t>
  </si>
  <si>
    <t>F8.4</t>
  </si>
  <si>
    <t>Country</t>
  </si>
  <si>
    <t>DZA</t>
  </si>
  <si>
    <t>Demand deposits</t>
  </si>
  <si>
    <t>F35.2</t>
  </si>
  <si>
    <t>F34.1</t>
  </si>
  <si>
    <t>F34.2</t>
  </si>
  <si>
    <t>1111&amp;2</t>
  </si>
  <si>
    <t>1113&amp;4</t>
  </si>
  <si>
    <t>A/-A         12122</t>
  </si>
  <si>
    <t>A/-A         12129</t>
  </si>
  <si>
    <t>A/-A         12132</t>
  </si>
  <si>
    <t>A/-A          12139</t>
  </si>
  <si>
    <t>A/-A        122122</t>
  </si>
  <si>
    <t>A/-A        122129</t>
  </si>
  <si>
    <t>A/-A         122132</t>
  </si>
  <si>
    <t>A/-A        122139</t>
  </si>
  <si>
    <t>A/-A        122222</t>
  </si>
  <si>
    <t>A/-A        122229</t>
  </si>
  <si>
    <t>A/-A         122232</t>
  </si>
  <si>
    <t>A/-A        122239</t>
  </si>
  <si>
    <t>A/-A        122322</t>
  </si>
  <si>
    <t>A/-A        122329</t>
  </si>
  <si>
    <t>A/-A         122332</t>
  </si>
  <si>
    <t>A/-A        122339</t>
  </si>
  <si>
    <t xml:space="preserve"> -A                      128</t>
  </si>
  <si>
    <t>-A                  1281</t>
  </si>
  <si>
    <t>-A                 1282</t>
  </si>
  <si>
    <t>-A                    198</t>
  </si>
  <si>
    <t>-A                 1981</t>
  </si>
  <si>
    <t>-A                 1982</t>
  </si>
  <si>
    <t>-A                  2381</t>
  </si>
  <si>
    <t>-A                 2389</t>
  </si>
  <si>
    <t>-A                 2481</t>
  </si>
  <si>
    <t>-A                 2489</t>
  </si>
  <si>
    <t>-A                 2581</t>
  </si>
  <si>
    <t>-A                 2589</t>
  </si>
  <si>
    <t>-A                   268</t>
  </si>
  <si>
    <t>-A                   298</t>
  </si>
  <si>
    <t>A/-A             3122</t>
  </si>
  <si>
    <t>-A                  3128</t>
  </si>
  <si>
    <t>A/-A             3129</t>
  </si>
  <si>
    <t>A/-A             3132</t>
  </si>
  <si>
    <t>-A                  3138</t>
  </si>
  <si>
    <t>A/-A             3139</t>
  </si>
  <si>
    <t>-A                 3222</t>
  </si>
  <si>
    <t>-A                    418</t>
  </si>
  <si>
    <t>34.1</t>
  </si>
  <si>
    <t>34.2</t>
  </si>
  <si>
    <t>35.2</t>
  </si>
  <si>
    <t>F20_21Pkon</t>
  </si>
  <si>
    <t>F36.1</t>
  </si>
  <si>
    <t>F36.2</t>
  </si>
  <si>
    <t>F31.1</t>
  </si>
  <si>
    <t>Treasury bills</t>
  </si>
  <si>
    <t>Financial derivatives</t>
  </si>
  <si>
    <t>Subordinated debt</t>
  </si>
  <si>
    <t>Currency</t>
  </si>
  <si>
    <t>Current accounts</t>
  </si>
  <si>
    <t>Deposits</t>
  </si>
  <si>
    <t>over 2 years</t>
  </si>
  <si>
    <t>Resident</t>
  </si>
  <si>
    <t>Central government</t>
  </si>
  <si>
    <t xml:space="preserve">Local government </t>
  </si>
  <si>
    <t>Banks</t>
  </si>
  <si>
    <t>Savings and loans associations</t>
  </si>
  <si>
    <t xml:space="preserve">Insurance corporations </t>
  </si>
  <si>
    <t xml:space="preserve">Public non-financial corporations </t>
  </si>
  <si>
    <t xml:space="preserve">Private non-financial corporations </t>
  </si>
  <si>
    <t xml:space="preserve">Households </t>
  </si>
  <si>
    <t>Non-profit institutions serving households</t>
  </si>
  <si>
    <t>Short term</t>
  </si>
  <si>
    <t>Long term</t>
  </si>
  <si>
    <t>Assets</t>
  </si>
  <si>
    <t>Liabilities</t>
  </si>
  <si>
    <t>Available for sale</t>
  </si>
  <si>
    <t>FORM No:</t>
  </si>
  <si>
    <t>FORM NAME:</t>
  </si>
  <si>
    <t>Financial instruments in assets and liabilities</t>
  </si>
  <si>
    <t>PERIODICITY:</t>
  </si>
  <si>
    <t>Monthly</t>
  </si>
  <si>
    <t>REPORTING CURRENCY:</t>
  </si>
  <si>
    <t>UNIT:</t>
  </si>
  <si>
    <t>Monetary unit</t>
  </si>
  <si>
    <t>Direction</t>
  </si>
  <si>
    <t>Residence</t>
  </si>
  <si>
    <t>Instrument</t>
  </si>
  <si>
    <t>Maturity</t>
  </si>
  <si>
    <t>Stock at the end of the period</t>
  </si>
  <si>
    <t>Accrued interest at the end of the period</t>
  </si>
  <si>
    <t>Interest paid during period</t>
  </si>
  <si>
    <t>FORM NUMBER:</t>
  </si>
  <si>
    <t>Securities issued by resident and nonresident sectors, held by the resident banking sector</t>
  </si>
  <si>
    <t xml:space="preserve">Monthly </t>
  </si>
  <si>
    <t>Original currency and in ALL</t>
  </si>
  <si>
    <t>Monetary units</t>
  </si>
  <si>
    <t>ISIN Code</t>
  </si>
  <si>
    <t>No of auction</t>
  </si>
  <si>
    <t>Name of the security bought by the banking sector</t>
  </si>
  <si>
    <t>Type of the instrument</t>
  </si>
  <si>
    <t>Listing of securities on Stock Exchange</t>
  </si>
  <si>
    <t xml:space="preserve">Class of the instrument </t>
  </si>
  <si>
    <t xml:space="preserve">Issue date </t>
  </si>
  <si>
    <t xml:space="preserve">Buying date </t>
  </si>
  <si>
    <t xml:space="preserve">Maturity date </t>
  </si>
  <si>
    <t>Name of the issuer</t>
  </si>
  <si>
    <t>Sector of Issuer</t>
  </si>
  <si>
    <t>Residence of Issuer</t>
  </si>
  <si>
    <t>Country code of Issuer</t>
  </si>
  <si>
    <t>Counterparty swift code</t>
  </si>
  <si>
    <t>Rating of the instrument</t>
  </si>
  <si>
    <t>Rating of the issuer</t>
  </si>
  <si>
    <t>Rating company</t>
  </si>
  <si>
    <t xml:space="preserve">Currency </t>
  </si>
  <si>
    <t>Transaction (+/-) during the period (market value)</t>
  </si>
  <si>
    <t>Buying price</t>
  </si>
  <si>
    <t>Market Value  at the end of period</t>
  </si>
  <si>
    <t>Book Value  at the end of period</t>
  </si>
  <si>
    <t xml:space="preserve">Nominal Value </t>
  </si>
  <si>
    <t>Interest accrued at the end of the period</t>
  </si>
  <si>
    <t>Income during the period</t>
  </si>
  <si>
    <t>Type of the interest rate</t>
  </si>
  <si>
    <t>Cupon %</t>
  </si>
  <si>
    <t xml:space="preserve">Frequency of Coupon payment </t>
  </si>
  <si>
    <t>Dividend paid during the period</t>
  </si>
  <si>
    <t>Accrual of interest during the period</t>
  </si>
  <si>
    <t>Interest paid during the period</t>
  </si>
  <si>
    <t>Securities issued by the  banking sector, held by resident and nonresident sectors</t>
  </si>
  <si>
    <t>Name of the security issued by the banking sector</t>
  </si>
  <si>
    <t>Sector of Holder</t>
  </si>
  <si>
    <t>Residence of Holder</t>
  </si>
  <si>
    <t>Country code of Holder</t>
  </si>
  <si>
    <t>Nominal Value</t>
  </si>
  <si>
    <t>Securities issued by nonresidents, held by resident sectors (custody activity)</t>
  </si>
  <si>
    <t>ISIN code</t>
  </si>
  <si>
    <t>Security issued abroad and bought by Albanians through a domestic custodian bank</t>
  </si>
  <si>
    <t>Securities issued by resident sectors held by nonresident sectors (custody activity)</t>
  </si>
  <si>
    <t>Security issued in Albania held in custody abroad</t>
  </si>
  <si>
    <t xml:space="preserve">Sector of Issuer </t>
  </si>
  <si>
    <t xml:space="preserve">Non consolidated balance sheet </t>
  </si>
  <si>
    <t>Amortisation</t>
  </si>
  <si>
    <t>ASSETS</t>
  </si>
  <si>
    <t>&amp; provisions</t>
  </si>
  <si>
    <t xml:space="preserve">Albanian Lek </t>
  </si>
  <si>
    <t xml:space="preserve">Foreign currency </t>
  </si>
  <si>
    <t>TOTAL</t>
  </si>
  <si>
    <t>Code</t>
  </si>
  <si>
    <t xml:space="preserve"> (in monetary units)</t>
  </si>
  <si>
    <t>funds (-A)</t>
  </si>
  <si>
    <t>Non resident</t>
  </si>
  <si>
    <t>TREASURY OPERATIONS AND INTERBANK TRANSACTIONS</t>
  </si>
  <si>
    <t>Cash and Central Bank</t>
  </si>
  <si>
    <t xml:space="preserve">Cash </t>
  </si>
  <si>
    <t xml:space="preserve">Notes and coins </t>
  </si>
  <si>
    <t>Travellers checks</t>
  </si>
  <si>
    <t>Others</t>
  </si>
  <si>
    <t>Central Bank</t>
  </si>
  <si>
    <t xml:space="preserve">          Current accounts</t>
  </si>
  <si>
    <t xml:space="preserve">          Accrued interest</t>
  </si>
  <si>
    <t>Required reserves</t>
  </si>
  <si>
    <t xml:space="preserve">          Required reserves</t>
  </si>
  <si>
    <t>Deposit accounts</t>
  </si>
  <si>
    <t xml:space="preserve">          Demand deposits</t>
  </si>
  <si>
    <t xml:space="preserve">          Time deposits </t>
  </si>
  <si>
    <t xml:space="preserve">                        Accrued interest for demand deposits</t>
  </si>
  <si>
    <t xml:space="preserve">                        Accrued interest for time deposits</t>
  </si>
  <si>
    <t>Loans to Central Bank</t>
  </si>
  <si>
    <t xml:space="preserve">          Principal</t>
  </si>
  <si>
    <t>Past due accounts with Central Bank</t>
  </si>
  <si>
    <t>Other accounts with Central Bank</t>
  </si>
  <si>
    <t xml:space="preserve"> Treasury bills and other bills eligible for refinancing with Central Bank</t>
  </si>
  <si>
    <t>Held for trading</t>
  </si>
  <si>
    <t xml:space="preserve">           Treasury bills*</t>
  </si>
  <si>
    <t xml:space="preserve">           Discount/premium**</t>
  </si>
  <si>
    <t xml:space="preserve">           Accrued interest</t>
  </si>
  <si>
    <t>Held for investment</t>
  </si>
  <si>
    <t>Treasury bills purchased under repurchase agreements</t>
  </si>
  <si>
    <t xml:space="preserve">           Treasury bills purchased under repurchase agreements</t>
  </si>
  <si>
    <t xml:space="preserve"> Other bills eligible for refinancing with Central Bank</t>
  </si>
  <si>
    <t xml:space="preserve">Other claims on Government </t>
  </si>
  <si>
    <t xml:space="preserve">           Principal*</t>
  </si>
  <si>
    <t xml:space="preserve">           Accrued Interest</t>
  </si>
  <si>
    <t>Claims on Central Bank</t>
  </si>
  <si>
    <t>Claims on banks</t>
  </si>
  <si>
    <t xml:space="preserve"> Bills purchased under repurchase agreements</t>
  </si>
  <si>
    <t xml:space="preserve">           Bills purchased under repurchase agreements</t>
  </si>
  <si>
    <t>Provisions for depreciation of eligible bills for refinancing with Central Bank</t>
  </si>
  <si>
    <t>Provisions for depreciation of treasury bills</t>
  </si>
  <si>
    <t>Provisions for depreciation of other bills</t>
  </si>
  <si>
    <t>Current accounts with banks, credit institutions and other financial institutions</t>
  </si>
  <si>
    <t xml:space="preserve">Current accounts with resident banks, credit institutions and other financial institutions </t>
  </si>
  <si>
    <t xml:space="preserve">           Current accounts with banks</t>
  </si>
  <si>
    <t xml:space="preserve">           Current accounts with credit institutions and other financial institutions</t>
  </si>
  <si>
    <t>Accrued interest</t>
  </si>
  <si>
    <t xml:space="preserve">            Accrued interest for banks</t>
  </si>
  <si>
    <t xml:space="preserve">            Accrued interest for credit institutions and other financial institutions </t>
  </si>
  <si>
    <t xml:space="preserve">Current Accounts with non-resident banks, credit institutions and other financial institutions </t>
  </si>
  <si>
    <t>Past due current accounts with banks, credit institutions and other financial institutions</t>
  </si>
  <si>
    <t xml:space="preserve">Past due current accounts with resident banks, credit institutions and other financial institutions </t>
  </si>
  <si>
    <t xml:space="preserve">            Past due current accounts with banks</t>
  </si>
  <si>
    <t xml:space="preserve">            Past due current accounts with financial institutions</t>
  </si>
  <si>
    <t>Past due current accounts with non resident banks, credit institutions and other financial institutions</t>
  </si>
  <si>
    <t xml:space="preserve"> Deposits with banks, credit institutions and other financial institutions</t>
  </si>
  <si>
    <t xml:space="preserve"> Deposits with resident banks, credit institutions and other financial institutions </t>
  </si>
  <si>
    <t xml:space="preserve">             Demand deposits with banks</t>
  </si>
  <si>
    <t xml:space="preserve">             Demand deposits with credit institutions and other financial institutions</t>
  </si>
  <si>
    <t>Time Deposits</t>
  </si>
  <si>
    <t xml:space="preserve">             Time deposits with banks</t>
  </si>
  <si>
    <t xml:space="preserve">             Time deposits with credit institutions and other financial institutions</t>
  </si>
  <si>
    <t xml:space="preserve">              Accrued interest for demand deposits with banks</t>
  </si>
  <si>
    <t xml:space="preserve">              Accrued interest for demand deposits with credit institutions and other financial institutions</t>
  </si>
  <si>
    <t xml:space="preserve">              Accrued interest for time deposits with banks</t>
  </si>
  <si>
    <t xml:space="preserve">              Accrued interest for time deposits with credit institutions and other financial institutions</t>
  </si>
  <si>
    <t>Deposits with non resident banks, credit institucions and other financial institutions</t>
  </si>
  <si>
    <t xml:space="preserve">              Demand deposits</t>
  </si>
  <si>
    <t xml:space="preserve">              Time deposits</t>
  </si>
  <si>
    <t xml:space="preserve">              Accrued interest</t>
  </si>
  <si>
    <t>Loans to banks, credit institutions and other financial institutions.</t>
  </si>
  <si>
    <t>Loans to resident banks, credit institutions and other financial institutions</t>
  </si>
  <si>
    <t>Non-term loans granted to banks, credit institutions and other financial institutions</t>
  </si>
  <si>
    <t xml:space="preserve">              Loans granted to banks</t>
  </si>
  <si>
    <t xml:space="preserve">              Loans grated to credit institutions and other financial institutions</t>
  </si>
  <si>
    <t>Term loans granted to banks, credit institutions and other financial institutions</t>
  </si>
  <si>
    <t xml:space="preserve">               Loans granted to banks</t>
  </si>
  <si>
    <t xml:space="preserve">               Loans granted to credit institutions and other financial institutions</t>
  </si>
  <si>
    <t>Financial loans granted to banks, credit institutions and other financial institutions</t>
  </si>
  <si>
    <t xml:space="preserve">                Accrued interest for non-term loans granted to banks</t>
  </si>
  <si>
    <t xml:space="preserve">                Accrued interest for non-term loans granted to credit institutions and other financial institutions</t>
  </si>
  <si>
    <t xml:space="preserve">                Accrued interest for term loans granted to banks</t>
  </si>
  <si>
    <t xml:space="preserve">                Accrued interest for term loans granted to credit institutions and other financial institutions</t>
  </si>
  <si>
    <t xml:space="preserve">                Accrued interest for financial loans granted to banks</t>
  </si>
  <si>
    <t xml:space="preserve">                Accrued interest for financial loans granted to credit institutions and other financial institutions</t>
  </si>
  <si>
    <t xml:space="preserve">Loans granted to non resident banks, credit institutions and other financial institutions </t>
  </si>
  <si>
    <t xml:space="preserve">Non-term loans granted to non resident banks, credit institutions and other financial institutions </t>
  </si>
  <si>
    <t xml:space="preserve">Term loans granted to non resident banks, credit institutions and other financial institutions </t>
  </si>
  <si>
    <t xml:space="preserve">Financial loans granted to non resident banks, credit institutions and other financial institutions </t>
  </si>
  <si>
    <t>Commercial paper and money received under repurchase agreement</t>
  </si>
  <si>
    <t>Commercial paper and money received  under non-term repurchase agreement</t>
  </si>
  <si>
    <t xml:space="preserve">Commercial paper and money received under term repurchase agreement </t>
  </si>
  <si>
    <t>Accrued interests</t>
  </si>
  <si>
    <t xml:space="preserve">            Accrued interest for commercial paper and money received under non-term repurchase agreement </t>
  </si>
  <si>
    <t xml:space="preserve">            Accrued interest for commercial paper and money received under term repurchase agreement </t>
  </si>
  <si>
    <t>Past due loans to banks, credit institutions and other financial institutions</t>
  </si>
  <si>
    <t xml:space="preserve">Past due loans to resident banks, credit institutions and other financial institutions </t>
  </si>
  <si>
    <t xml:space="preserve">          Past due loans to banks</t>
  </si>
  <si>
    <t xml:space="preserve">          Past due loans to credit institutions and other financial institutions</t>
  </si>
  <si>
    <t xml:space="preserve">Past due loans to non resident banks, credit institutions and other financial institutions </t>
  </si>
  <si>
    <t>Past due commercial paper and money received under repurchase agreements</t>
  </si>
  <si>
    <t xml:space="preserve">        Past due commercial paper and money received under repurchase agreements with banks</t>
  </si>
  <si>
    <t xml:space="preserve">        Past due commercial paper and money received under repurchase agreement with credit institutions and financial institutions</t>
  </si>
  <si>
    <t>Other accounts with banks, credit institutions and other financial institutions</t>
  </si>
  <si>
    <t>Guarantee accounts</t>
  </si>
  <si>
    <t>Guarantee paid to banks</t>
  </si>
  <si>
    <t xml:space="preserve">Escrow accounts </t>
  </si>
  <si>
    <t>Amounts deposited in an escrow account at a bank</t>
  </si>
  <si>
    <t>Other accounts with banks</t>
  </si>
  <si>
    <t xml:space="preserve">Other accounts with credit institutions and financial institutions </t>
  </si>
  <si>
    <t xml:space="preserve">             Accrued interest for other accounts with banks</t>
  </si>
  <si>
    <t xml:space="preserve">             Accrued interest for other accounts with credit institutions and financial institutions</t>
  </si>
  <si>
    <t xml:space="preserve">Past due other accounts with banks, credit institutions and other financial institutions </t>
  </si>
  <si>
    <t>Past due other accounts with banks</t>
  </si>
  <si>
    <t xml:space="preserve">Past due other accounts with credit institutions and other financial institutions </t>
  </si>
  <si>
    <t>Doubtful receivable accounts with banks, credit institutions and other financial institutions</t>
  </si>
  <si>
    <t>Doubtful current account with banks, credit institutions and other financial institutions</t>
  </si>
  <si>
    <t>Doubtful current accounts with banks</t>
  </si>
  <si>
    <t>Doubtful current account with credit institutions and other financial institutions</t>
  </si>
  <si>
    <t>Doubtful deposits with banks credit institutions and other financial institutions</t>
  </si>
  <si>
    <t>Doubtful deposits with banks</t>
  </si>
  <si>
    <t>Doubtful deposits with credit institutions and other financial institutions</t>
  </si>
  <si>
    <t>Doubtful loans with banks credit institutions and other financial institutions</t>
  </si>
  <si>
    <t>Doubtful loans with banks</t>
  </si>
  <si>
    <t>Doubtful loans with credit institutions and other financial institutions</t>
  </si>
  <si>
    <t>Other doubtful accounts with banks credit institutions and other financial institutions</t>
  </si>
  <si>
    <t>Other doubtful accounts with banks</t>
  </si>
  <si>
    <t>Other doubtful accounts with credit institutions and other financial institutions</t>
  </si>
  <si>
    <t>Provisions on doubtful receivables from banks, credit institutions and other financial institutions</t>
  </si>
  <si>
    <t>Provisions on doubtful receivable accounts from banks</t>
  </si>
  <si>
    <t>Provisions on doubtful receivable accounts from credit institutions and other financial institutions</t>
  </si>
  <si>
    <t>OPERATIONS WITH CUSTOMERS</t>
  </si>
  <si>
    <t>Standard loans and advances to customers</t>
  </si>
  <si>
    <t xml:space="preserve"> Short term loans</t>
  </si>
  <si>
    <t xml:space="preserve"> Individuals</t>
  </si>
  <si>
    <t xml:space="preserve"> Private commercial and industrial entities</t>
  </si>
  <si>
    <t xml:space="preserve"> Public commercial and industrial entities</t>
  </si>
  <si>
    <t xml:space="preserve"> Bank personnel</t>
  </si>
  <si>
    <t xml:space="preserve"> Other customers</t>
  </si>
  <si>
    <t xml:space="preserve"> Accrued interest</t>
  </si>
  <si>
    <t xml:space="preserve">         Accrued interest for individuals</t>
  </si>
  <si>
    <t xml:space="preserve">         Accrued interest for private commercial and industrial entities</t>
  </si>
  <si>
    <t xml:space="preserve">         Accrued interest for public commercial and industrial entities</t>
  </si>
  <si>
    <t xml:space="preserve">         Accrued interest for bank personnel</t>
  </si>
  <si>
    <t xml:space="preserve">         Accrued interest for other customers</t>
  </si>
  <si>
    <t xml:space="preserve"> Medium term loans</t>
  </si>
  <si>
    <t xml:space="preserve"> Long term loans</t>
  </si>
  <si>
    <t>Real estate loans</t>
  </si>
  <si>
    <t xml:space="preserve">  Finance lease contracts</t>
  </si>
  <si>
    <t>Past due standard loans and advances to customers</t>
  </si>
  <si>
    <t>Short term loans</t>
  </si>
  <si>
    <t>Medium term loans</t>
  </si>
  <si>
    <t xml:space="preserve"> Real estate loans</t>
  </si>
  <si>
    <t xml:space="preserve"> Finance lease contracts</t>
  </si>
  <si>
    <t xml:space="preserve"> Special mention loans</t>
  </si>
  <si>
    <t>Substandard loans</t>
  </si>
  <si>
    <t>Provisions on substandard loans</t>
  </si>
  <si>
    <t>Principal</t>
  </si>
  <si>
    <t>Doubtful loans</t>
  </si>
  <si>
    <t>Provisions on doubtful loans</t>
  </si>
  <si>
    <t>Accrued Interest</t>
  </si>
  <si>
    <t xml:space="preserve"> Lost loans</t>
  </si>
  <si>
    <t>Provisions on lost loans</t>
  </si>
  <si>
    <t>Albanian Government and public administrations</t>
  </si>
  <si>
    <t xml:space="preserve"> Central government</t>
  </si>
  <si>
    <t xml:space="preserve"> Regional government </t>
  </si>
  <si>
    <t xml:space="preserve"> Local government</t>
  </si>
  <si>
    <t xml:space="preserve"> Other public administrations</t>
  </si>
  <si>
    <t xml:space="preserve"> Accrued interest </t>
  </si>
  <si>
    <t xml:space="preserve">            Accrued interest for central government</t>
  </si>
  <si>
    <t xml:space="preserve">            Accrued interest for local government</t>
  </si>
  <si>
    <t xml:space="preserve">            Accrued interest for regional government</t>
  </si>
  <si>
    <t xml:space="preserve">            Accrued interest for other public administrations</t>
  </si>
  <si>
    <t>Loans to Albanian Government and public administrations</t>
  </si>
  <si>
    <t xml:space="preserve">Regional government </t>
  </si>
  <si>
    <t>Local government</t>
  </si>
  <si>
    <t>Other public administrations</t>
  </si>
  <si>
    <t>Doubtful receivable accounts with government and other public administrations</t>
  </si>
  <si>
    <t>Doubtful receivable accounts for central government</t>
  </si>
  <si>
    <t xml:space="preserve">Doubtful receivable accounts for regional government </t>
  </si>
  <si>
    <t>Doubtful receivable accounts for local government</t>
  </si>
  <si>
    <t>Doubtful receivable accounts for other public administrations</t>
  </si>
  <si>
    <t>Past due accounts with government and other public administrations</t>
  </si>
  <si>
    <t>Past due accounts with central government</t>
  </si>
  <si>
    <t xml:space="preserve">Past due accounts with regional government </t>
  </si>
  <si>
    <t>Past due accounts with local government</t>
  </si>
  <si>
    <t>Past due accounts with other public administrations</t>
  </si>
  <si>
    <t>Provisions on doubtful receivables with government and other public administrations</t>
  </si>
  <si>
    <t>Other accounts with government and other public administrations</t>
  </si>
  <si>
    <t>Others public administrations</t>
  </si>
  <si>
    <t xml:space="preserve">Customer current accounts </t>
  </si>
  <si>
    <t>Past due debtor customer current account</t>
  </si>
  <si>
    <t>Other customer accounts</t>
  </si>
  <si>
    <t xml:space="preserve">Past due other customer accounts </t>
  </si>
  <si>
    <t>Doubtful receivables with customers other than loans</t>
  </si>
  <si>
    <t>Doubtful customer current accounts</t>
  </si>
  <si>
    <t>Other doubtful customer accounts</t>
  </si>
  <si>
    <t>Provisions on doubtful receivables with customers other than loans</t>
  </si>
  <si>
    <t>SECURITIES TRANSACTIONS</t>
  </si>
  <si>
    <t>Fixed income securities</t>
  </si>
  <si>
    <t>Trading securities</t>
  </si>
  <si>
    <t>Securities available for sale</t>
  </si>
  <si>
    <t xml:space="preserve">Discounts premiums </t>
  </si>
  <si>
    <t>Provisions for depreciation</t>
  </si>
  <si>
    <t>Accrued interest income</t>
  </si>
  <si>
    <t>Investment securities</t>
  </si>
  <si>
    <t xml:space="preserve">Discounts/premiums </t>
  </si>
  <si>
    <t>Variable income securities</t>
  </si>
  <si>
    <t>Securities purchased and sold under repurchase agreement</t>
  </si>
  <si>
    <t>Securities purchased under repurchase agreement</t>
  </si>
  <si>
    <t>Collateral on securities transactions</t>
  </si>
  <si>
    <t>Collateral paid for securities borrowed</t>
  </si>
  <si>
    <t>Premiums on financial instruments</t>
  </si>
  <si>
    <t>Received</t>
  </si>
  <si>
    <t xml:space="preserve">Quotas/shares of investment funds </t>
  </si>
  <si>
    <t>OTHER ASSETS AND LIABILITIES</t>
  </si>
  <si>
    <t xml:space="preserve">Other assets </t>
  </si>
  <si>
    <t>Sundry debtors</t>
  </si>
  <si>
    <t>Inventories</t>
  </si>
  <si>
    <t>Precious metals</t>
  </si>
  <si>
    <t>Goods and supplies</t>
  </si>
  <si>
    <t>Land, building and other assets acquired through a legal process</t>
  </si>
  <si>
    <t>Other inventories</t>
  </si>
  <si>
    <t>Provisions for depreciation of other assets</t>
  </si>
  <si>
    <t>Accrued income and prepaid expenses</t>
  </si>
  <si>
    <t>Agent transactions</t>
  </si>
  <si>
    <t>Social security</t>
  </si>
  <si>
    <t>Unemployment fund</t>
  </si>
  <si>
    <t>Customs</t>
  </si>
  <si>
    <t>Fiscal administration</t>
  </si>
  <si>
    <t>Other agent transactions</t>
  </si>
  <si>
    <t>Inter - office accounts</t>
  </si>
  <si>
    <t>Suspense and position accounts</t>
  </si>
  <si>
    <t>Suspense accounts</t>
  </si>
  <si>
    <t>Position accounts</t>
  </si>
  <si>
    <t>Value added tax</t>
  </si>
  <si>
    <t>FIXED ASSETS AND PERMANENT RESOURCES</t>
  </si>
  <si>
    <t>Participating interest</t>
  </si>
  <si>
    <t>Affiliates</t>
  </si>
  <si>
    <t>Fixed assets</t>
  </si>
  <si>
    <t>Intangibles assets</t>
  </si>
  <si>
    <t>Amortisation of intangible assets</t>
  </si>
  <si>
    <t xml:space="preserve">LIABILITIES </t>
  </si>
  <si>
    <t xml:space="preserve">Current accounts </t>
  </si>
  <si>
    <t xml:space="preserve">           Current accounts </t>
  </si>
  <si>
    <t>Deposits received from Central Bank</t>
  </si>
  <si>
    <t xml:space="preserve">           Demand deposits received from Central Bank</t>
  </si>
  <si>
    <t xml:space="preserve">           Term deposits received from Central Bank</t>
  </si>
  <si>
    <t xml:space="preserve">                      Accrued interest for demand deposits received from Central Bank</t>
  </si>
  <si>
    <t xml:space="preserve">                      Accrued interest for term deposits received from Central Bank</t>
  </si>
  <si>
    <t>Borrowings from Central Bank</t>
  </si>
  <si>
    <t xml:space="preserve">           Borrowings from Central Bank non refinanced by an international financial institution</t>
  </si>
  <si>
    <t xml:space="preserve">           Borrowings from Central Bank refinanced by an international financial institution</t>
  </si>
  <si>
    <t xml:space="preserve">                       Accrued interest for borrowings from Central Bank non refinanced by an international financial institution</t>
  </si>
  <si>
    <t xml:space="preserve">                       Accrued interest for borrowings from Central Bank refinanced by an international financial institution</t>
  </si>
  <si>
    <t>Treasury bills and other bills eligible for refinancing with Central Bank</t>
  </si>
  <si>
    <t>Treasury bills sold under a repurchase agreements</t>
  </si>
  <si>
    <t xml:space="preserve">            Treasury bills sold under a repurchase agreements</t>
  </si>
  <si>
    <t xml:space="preserve">            Accrued interest </t>
  </si>
  <si>
    <t>Bills sold under a repurchase agreement***</t>
  </si>
  <si>
    <t xml:space="preserve">             Bills sold under a repurchase agreement***</t>
  </si>
  <si>
    <t xml:space="preserve">             Accrued interest</t>
  </si>
  <si>
    <t>Current accounts with resident banks</t>
  </si>
  <si>
    <t xml:space="preserve">Current accounts with resident credit institutions and other financial institutions </t>
  </si>
  <si>
    <t xml:space="preserve">             Accrued interest for current accounts with resident banks</t>
  </si>
  <si>
    <t xml:space="preserve">             Accrued interest for current accounts with resident credit institutions and other financial institutions </t>
  </si>
  <si>
    <t xml:space="preserve">Current accounts with non resident banks, credit institutions and other financial institutions </t>
  </si>
  <si>
    <t>Deposits from banks, credit institutions and other financial institutions</t>
  </si>
  <si>
    <t xml:space="preserve">Deposits from resident banks, credit institutions and other financial institutions </t>
  </si>
  <si>
    <t xml:space="preserve">             From resident banks</t>
  </si>
  <si>
    <t xml:space="preserve">             From resident credit institutions and other financial institutions </t>
  </si>
  <si>
    <t>Term deposits</t>
  </si>
  <si>
    <t xml:space="preserve">             Accrued interest for demand deposits from resident banks</t>
  </si>
  <si>
    <t xml:space="preserve">             Accrued interest for demand deposits from resident credit institutions and other financial institutions </t>
  </si>
  <si>
    <t xml:space="preserve">             Accrued interest for term deposits from resident banks</t>
  </si>
  <si>
    <t xml:space="preserve">             Accrued interest for term deposits from resident credit institutions and other financial institutions</t>
  </si>
  <si>
    <t xml:space="preserve">Deposits from non resident banks, credit institutions and other financial institutions </t>
  </si>
  <si>
    <t xml:space="preserve"> Borrowing from banks, credit institutions and other financial institutions</t>
  </si>
  <si>
    <t xml:space="preserve">Borrowing from resident banks, credit institutions and other financial institutions </t>
  </si>
  <si>
    <t xml:space="preserve">Demand borrowing from resident banks, credit institutions and other financial institutions </t>
  </si>
  <si>
    <t xml:space="preserve">              From resident banks</t>
  </si>
  <si>
    <t xml:space="preserve">              From resident credit institutions and other financial institutions</t>
  </si>
  <si>
    <t xml:space="preserve">Term borrowing from resident banks, credit institutions and other financial institutions </t>
  </si>
  <si>
    <t xml:space="preserve">Financial borrowing from resident banks, credit institutions and other financial institutions </t>
  </si>
  <si>
    <t xml:space="preserve">              Accrued interest for demand borrowing from banks </t>
  </si>
  <si>
    <t xml:space="preserve">              Accrued interest for demand borrowing from credit institutions and other financial institutions</t>
  </si>
  <si>
    <t xml:space="preserve">              Accrued interest for term borrowing from banks </t>
  </si>
  <si>
    <t xml:space="preserve">              Accrued interest for term borrowing from credit institutions and other financial institutions</t>
  </si>
  <si>
    <t xml:space="preserve">              Accrued interest for financial borrowing from banks </t>
  </si>
  <si>
    <t xml:space="preserve">              Accrued interest for financial borrowing from credit institutions and other financial institutions</t>
  </si>
  <si>
    <t xml:space="preserve">Borrowing from non resident banks, credit institutions and other financial institutions </t>
  </si>
  <si>
    <t xml:space="preserve">Demand borrowing from non resident banks, credit institutions and other financial institutions </t>
  </si>
  <si>
    <t xml:space="preserve">Term borrowing from non resident banks, credit institutions and other financial institutions </t>
  </si>
  <si>
    <t xml:space="preserve">Financial borrowing from non resident banks, credit institutions and other financial institutions </t>
  </si>
  <si>
    <t xml:space="preserve">              Accrued interest for demand borrowing from non resident banks, credit institutions and other financial institutions</t>
  </si>
  <si>
    <t xml:space="preserve">              Accrued interest for term borrowing from non resident banks, credit institutions and other financial institutions</t>
  </si>
  <si>
    <t xml:space="preserve">              Accrued interest for financial borrowing from non resident banks, credit institutions and other financial institutions</t>
  </si>
  <si>
    <t>Commercial paper and remmitances delivered under a repurchase agreement</t>
  </si>
  <si>
    <t>Commercial paper and remmitances delivered under an overnight repurchase agreement</t>
  </si>
  <si>
    <t>Commercial paper and remmitances delivered under a term repurchase agreement</t>
  </si>
  <si>
    <t xml:space="preserve">               Accrued interest for commercial paper and remmitances delivered under an overnight repurchase agreement</t>
  </si>
  <si>
    <t xml:space="preserve">               Accrued interest for commercial paper and remmitances delivered under a term repurchase agreement</t>
  </si>
  <si>
    <t>Guarantees received from banks</t>
  </si>
  <si>
    <t>Escrow accounts</t>
  </si>
  <si>
    <t>Amounts received under an escrow account from a bank</t>
  </si>
  <si>
    <t>Other accounts with credit institutions and other financial institutions</t>
  </si>
  <si>
    <t>Current accounts with Albanian Government and public administrations</t>
  </si>
  <si>
    <t xml:space="preserve">             Accrued interest for central government</t>
  </si>
  <si>
    <t xml:space="preserve">             Accrued interest for local government</t>
  </si>
  <si>
    <t xml:space="preserve">             Accrued interest for regional government</t>
  </si>
  <si>
    <t xml:space="preserve">             Accrued interest for other public administrations</t>
  </si>
  <si>
    <t>Demand deposits with Albanian Government and public administrations</t>
  </si>
  <si>
    <t xml:space="preserve">Accrued interest </t>
  </si>
  <si>
    <t xml:space="preserve">              Accrued interest for central government</t>
  </si>
  <si>
    <t xml:space="preserve">              Accrued interest for local government</t>
  </si>
  <si>
    <t xml:space="preserve">              Accrued interest for regional government</t>
  </si>
  <si>
    <t xml:space="preserve">              Accrued interest for others public administration</t>
  </si>
  <si>
    <t>Term deposits with Albanian Government and public administrations</t>
  </si>
  <si>
    <t xml:space="preserve">              Accrued interest for other public administrations</t>
  </si>
  <si>
    <t>Borrowings from Albanian Government and public administrations</t>
  </si>
  <si>
    <t>Doubtful other accounts with Albanian Government and public administrations</t>
  </si>
  <si>
    <t>Customer current accounts and deposit liabilities</t>
  </si>
  <si>
    <t>Individuals</t>
  </si>
  <si>
    <t>Private commercial and industrial entities</t>
  </si>
  <si>
    <t>Public commercial and industrial entities</t>
  </si>
  <si>
    <t>Bank personnel</t>
  </si>
  <si>
    <t>Other customers</t>
  </si>
  <si>
    <t xml:space="preserve">            Accrued interest for individuals</t>
  </si>
  <si>
    <t xml:space="preserve">            Accrued interest for private commercial and industrial entities</t>
  </si>
  <si>
    <t xml:space="preserve">            Accrued interest for public commercial and industrial entities</t>
  </si>
  <si>
    <t xml:space="preserve">            Accrued interest for bank personnel</t>
  </si>
  <si>
    <t xml:space="preserve">            Accrued interest for other customers</t>
  </si>
  <si>
    <t>Demand deposit accounts</t>
  </si>
  <si>
    <t>Term deposits accounts</t>
  </si>
  <si>
    <t>Certificates of deposits</t>
  </si>
  <si>
    <t>Nominative certificates of deposits</t>
  </si>
  <si>
    <t xml:space="preserve">Bearer certificates of deposits  </t>
  </si>
  <si>
    <t xml:space="preserve">             Principal</t>
  </si>
  <si>
    <t>Check coverage account</t>
  </si>
  <si>
    <t>Letter of credit coverage account</t>
  </si>
  <si>
    <t>Factoring accounts</t>
  </si>
  <si>
    <t>Debts represented by securities</t>
  </si>
  <si>
    <t>Assets from non residents</t>
  </si>
  <si>
    <t>Assets from privat and commercial entities</t>
  </si>
  <si>
    <t>Assets from public commercial and financial entities</t>
  </si>
  <si>
    <t>Assets from financial institutions</t>
  </si>
  <si>
    <t>Assets from other residents sectors</t>
  </si>
  <si>
    <t>Accrued interest for assets from non residents</t>
  </si>
  <si>
    <t>Accrued interest for assets from privat and commercial entities</t>
  </si>
  <si>
    <t>Accrued interest for assets from public commercial and financial entities</t>
  </si>
  <si>
    <t>Accrued interest for assets from financial institutions</t>
  </si>
  <si>
    <t>Accrued interest for assets from other resident sector</t>
  </si>
  <si>
    <t>Securities sold under repurchase agreement</t>
  </si>
  <si>
    <t xml:space="preserve">                   Securities sold under repurchase agreement from privat industrial and commercial entities</t>
  </si>
  <si>
    <t xml:space="preserve">                   Securities sold under repurchase agreement from public industrial and commercial entities</t>
  </si>
  <si>
    <t xml:space="preserve">                   Securities sold under repurchase agreement from financial institutions</t>
  </si>
  <si>
    <t xml:space="preserve">                    Accrued interest from securities sold under repo from privat industrial and commercial entities</t>
  </si>
  <si>
    <t xml:space="preserve">                    Accrued interest from securities sold under repo from public industrial and commercial entities</t>
  </si>
  <si>
    <t xml:space="preserve">                     Accrued interest from securities sold under repo from financial institutions</t>
  </si>
  <si>
    <t xml:space="preserve">Collateral received for securities lent </t>
  </si>
  <si>
    <t>Premiums on financial instruments paid</t>
  </si>
  <si>
    <t>Quotas/shares of investment funds</t>
  </si>
  <si>
    <t>OTHER LIABILITIES</t>
  </si>
  <si>
    <t>Sundry creditors</t>
  </si>
  <si>
    <t>Suppliers</t>
  </si>
  <si>
    <t>Guarantee deposits received</t>
  </si>
  <si>
    <t>Taxes payable</t>
  </si>
  <si>
    <t>Dividends payable</t>
  </si>
  <si>
    <t>Other creditors</t>
  </si>
  <si>
    <t>Accrued expenses and deferred income</t>
  </si>
  <si>
    <t xml:space="preserve"> Inter - office accounts</t>
  </si>
  <si>
    <t xml:space="preserve"> Suspense and position accounts</t>
  </si>
  <si>
    <t>Grants and public funding</t>
  </si>
  <si>
    <t>Provisions</t>
  </si>
  <si>
    <t>Provisions for risks and expenses</t>
  </si>
  <si>
    <t>Provisions for possible losses on commitments given</t>
  </si>
  <si>
    <t>Provisions for penalties</t>
  </si>
  <si>
    <t>Provisions for statistical risk on standard and special mention loans</t>
  </si>
  <si>
    <t>Other provisions</t>
  </si>
  <si>
    <t>Other specific provisions</t>
  </si>
  <si>
    <t>Subordinated debt with less than 5 years maturity</t>
  </si>
  <si>
    <t xml:space="preserve">                  Subordinated debt with less than 5 years maturity with banks</t>
  </si>
  <si>
    <t xml:space="preserve">                  Subordinated debt with less than 5 years maturity with non financial institutions</t>
  </si>
  <si>
    <t xml:space="preserve">                  Subordinated debt with less than 5 years maturity with financial institutions</t>
  </si>
  <si>
    <t xml:space="preserve">                  Subordinated debt with less than 5 years maturity with other resident sectors</t>
  </si>
  <si>
    <t>Subordinated debt with more than 5 years maturity</t>
  </si>
  <si>
    <t xml:space="preserve">                   Subordinated debt with more than 5 years maturity with banks</t>
  </si>
  <si>
    <t xml:space="preserve">                   Subordinated debt with more than 5 years maturity with non financial institutions</t>
  </si>
  <si>
    <t xml:space="preserve">                   Subordinated debt with more than 5 years maturity with financial institutions</t>
  </si>
  <si>
    <t xml:space="preserve">                   Subordinated debt with more than 5 years maturity with other resident sectors</t>
  </si>
  <si>
    <t>Accrued interest for subordinated debt for less than 5 years:</t>
  </si>
  <si>
    <t xml:space="preserve">                    Accrued interest for subordinated debt with less than 5 years maturity with banks</t>
  </si>
  <si>
    <t xml:space="preserve">                    Accrued interest for subordinated debt with less than 5 years maturity with non financial institutions</t>
  </si>
  <si>
    <t xml:space="preserve">                    Accrued interest for subordinated debt with less than 5 years maturity with financial institutions</t>
  </si>
  <si>
    <t xml:space="preserve">                    Accrued interest for subordinated debt with less than 5 years maturity with other resident sectors</t>
  </si>
  <si>
    <t>Accrued interest for subordinated debt for more than 5 years:</t>
  </si>
  <si>
    <t xml:space="preserve">                    Accrued interest for subordinated debt with more than 5 years maturity with banks</t>
  </si>
  <si>
    <t xml:space="preserve">                    Accrued interest for subordinated debt with more than 5 years maturity with non financial institutions</t>
  </si>
  <si>
    <t xml:space="preserve">                    Accrued interest for subordinated debt with more than 5 years maturity with financial institutions</t>
  </si>
  <si>
    <t xml:space="preserve">                    Accrued interest for subordinated debt with more than 5 years maturity with other resident sectors</t>
  </si>
  <si>
    <t>Shareholder's equity</t>
  </si>
  <si>
    <t>Paid in capital</t>
  </si>
  <si>
    <t>Share premiums</t>
  </si>
  <si>
    <t>Reserves</t>
  </si>
  <si>
    <t>Difference of revaluation</t>
  </si>
  <si>
    <t>Retained earning (loss)</t>
  </si>
  <si>
    <t>Current year profit (loss)</t>
  </si>
  <si>
    <t>* to be included the minimum granted capital</t>
  </si>
  <si>
    <t>Loans by sector, currency and maturity</t>
  </si>
  <si>
    <t>Outstanding at the beginning of period</t>
  </si>
  <si>
    <t>Loans disbursed (during the  period )</t>
  </si>
  <si>
    <t>Loans repayment</t>
  </si>
  <si>
    <t xml:space="preserve"> Outstanding at the end of period</t>
  </si>
  <si>
    <t>Interest paid</t>
  </si>
  <si>
    <t>Short term loans (Up to 1 year)</t>
  </si>
  <si>
    <t>Social security funds</t>
  </si>
  <si>
    <t>Central bank</t>
  </si>
  <si>
    <t>Non MMF-Investment funds</t>
  </si>
  <si>
    <t>Other financial intermediaries (except insurance corporations and pension funds) &amp; financial auxiliaries</t>
  </si>
  <si>
    <t>Pension funds (voluntary)</t>
  </si>
  <si>
    <t>of which: Micro business</t>
  </si>
  <si>
    <t>Small business</t>
  </si>
  <si>
    <t>Medium business</t>
  </si>
  <si>
    <t>Big business</t>
  </si>
  <si>
    <t>Other foreign currencies</t>
  </si>
  <si>
    <t>Medium term loans (Over 1 year and up to 5 years)</t>
  </si>
  <si>
    <t>Long term loans (Over 5 years)</t>
  </si>
  <si>
    <t>Loans by purpose and currency</t>
  </si>
  <si>
    <t>Outstanding amount at the beginning of period</t>
  </si>
  <si>
    <t>New Loans (for the reporting period)</t>
  </si>
  <si>
    <t xml:space="preserve"> Outstanding amount at the end of period</t>
  </si>
  <si>
    <t xml:space="preserve">Public non-financial corporations  </t>
  </si>
  <si>
    <t xml:space="preserve">Overdraft </t>
  </si>
  <si>
    <t>Working capital</t>
  </si>
  <si>
    <t>Equipment loans</t>
  </si>
  <si>
    <t>Other Loans</t>
  </si>
  <si>
    <t>Loans for starting up a business</t>
  </si>
  <si>
    <t>Loans for investments in financial instruments</t>
  </si>
  <si>
    <t>Households + Non-profit institutions serving households</t>
  </si>
  <si>
    <t>Consuming of non durable goods</t>
  </si>
  <si>
    <t>Consuming of durable goods</t>
  </si>
  <si>
    <t>Loans for house purchase</t>
  </si>
  <si>
    <t>Other lending (loans for other purposes)</t>
  </si>
  <si>
    <t>of which: sole proprietorships/partnerships without legal status</t>
  </si>
  <si>
    <t xml:space="preserve">Loans to nonfinancial corporations by type and currency. </t>
  </si>
  <si>
    <t xml:space="preserve">Loans to nonfinancial corporations by type and currency </t>
  </si>
  <si>
    <t>Credit card debt</t>
  </si>
  <si>
    <t>Revolving loans and overdrafts</t>
  </si>
  <si>
    <t>Syndicated loans</t>
  </si>
  <si>
    <t>Traded loans</t>
  </si>
  <si>
    <t>Other loans granted</t>
  </si>
  <si>
    <t>Write offs and write downs of loans, during the month</t>
  </si>
  <si>
    <t xml:space="preserve">Write offs and write downs of loans </t>
  </si>
  <si>
    <t>up to one year</t>
  </si>
  <si>
    <t>over 1 year and up to 5 years</t>
  </si>
  <si>
    <t>over 5 year</t>
  </si>
  <si>
    <t>Nonresidents</t>
  </si>
  <si>
    <t>Loans to private non-financial corporations by economic activity</t>
  </si>
  <si>
    <t>NACE Code</t>
  </si>
  <si>
    <t>Loans of private non-financial corporations by economic activity</t>
  </si>
  <si>
    <t>New Loans (for the reporting period )</t>
  </si>
  <si>
    <t>Private non-financial corporations</t>
  </si>
  <si>
    <t>Loans for liquidity</t>
  </si>
  <si>
    <t>Loans for investment</t>
  </si>
  <si>
    <t xml:space="preserve">Loans for liquidity </t>
  </si>
  <si>
    <t>Education</t>
  </si>
  <si>
    <t>Q</t>
  </si>
  <si>
    <t>Loans of public non-financial corporations by economic activity.</t>
  </si>
  <si>
    <t>Loans of public non-financial corporations by economic activity</t>
  </si>
  <si>
    <t>Loans by portfolio quality and economic activity of non-financial corporations.</t>
  </si>
  <si>
    <t>Loans by portfolio quality and economic activity</t>
  </si>
  <si>
    <t>Of which:</t>
  </si>
  <si>
    <t>Outstanding of loans and accrued interest at the end of period</t>
  </si>
  <si>
    <t>Standard loans</t>
  </si>
  <si>
    <t>Special mention loans</t>
  </si>
  <si>
    <t xml:space="preserve">Substandard loans </t>
  </si>
  <si>
    <t xml:space="preserve">Lost loans </t>
  </si>
  <si>
    <t>Deposits of resident sectors, outstanding at the end of the period (liabilities)</t>
  </si>
  <si>
    <t>Original currency and ALL</t>
  </si>
  <si>
    <t>Deposits of resident sectors</t>
  </si>
  <si>
    <t xml:space="preserve">Transferable deposits </t>
  </si>
  <si>
    <t>Deposits redeemeble at notice</t>
  </si>
  <si>
    <t>Deposits with agreed maturity</t>
  </si>
  <si>
    <t>1 month</t>
  </si>
  <si>
    <t xml:space="preserve">3 months </t>
  </si>
  <si>
    <t>6 months</t>
  </si>
  <si>
    <t>1 year</t>
  </si>
  <si>
    <t>over 1 year and up to 2 years</t>
  </si>
  <si>
    <t>over 2 years and up to 5 years</t>
  </si>
  <si>
    <t xml:space="preserve">over 5 years </t>
  </si>
  <si>
    <t>Other customer accounts  (Check coverage, Guarantee, Escrow account, other )</t>
  </si>
  <si>
    <t>End of month exchange rate</t>
  </si>
  <si>
    <t>Transferable deposits</t>
  </si>
  <si>
    <t xml:space="preserve">Interest accrued </t>
  </si>
  <si>
    <t>Up to 3 months</t>
  </si>
  <si>
    <t>over 3 months and up to 2 years</t>
  </si>
  <si>
    <t xml:space="preserve">Interest accrued of deposits redeemeble at notice </t>
  </si>
  <si>
    <t>deposits</t>
  </si>
  <si>
    <t>Total in ALL</t>
  </si>
  <si>
    <t>Total in USD</t>
  </si>
  <si>
    <t>Total in EUR</t>
  </si>
  <si>
    <t>Total in GBP</t>
  </si>
  <si>
    <t>Total in CHF</t>
  </si>
  <si>
    <t>Total in JPY</t>
  </si>
  <si>
    <t>Total in CAD</t>
  </si>
  <si>
    <t>Total in AUD</t>
  </si>
  <si>
    <t>Total in SEK</t>
  </si>
  <si>
    <t>Total in NOK</t>
  </si>
  <si>
    <t>Total in DKK</t>
  </si>
  <si>
    <t>Total in TRY</t>
  </si>
  <si>
    <t>Total of other foreign currency deposits converted in ALL</t>
  </si>
  <si>
    <t>Total of other foreign currency deposits (in ALL)</t>
  </si>
  <si>
    <t>Total of foreign currency deposits converted in ALL</t>
  </si>
  <si>
    <t>Total of foreign currency deposits in ALL</t>
  </si>
  <si>
    <t>Total of deposits, national and foreign currency in ALL</t>
  </si>
  <si>
    <r>
      <t xml:space="preserve">Average monthly interest rates for deposits of non-financial corporations, households and non-profit institutions serving households </t>
    </r>
    <r>
      <rPr>
        <vertAlign val="superscript"/>
        <sz val="11"/>
        <rFont val="Calibri"/>
        <family val="2"/>
        <scheme val="minor"/>
      </rPr>
      <t>1</t>
    </r>
    <r>
      <rPr>
        <sz val="11"/>
        <rFont val="Calibri"/>
        <family val="2"/>
        <scheme val="minor"/>
      </rPr>
      <t>, by maturity and currency</t>
    </r>
  </si>
  <si>
    <t xml:space="preserve">Original currency </t>
  </si>
  <si>
    <t>Average monthly interest rates for deposits of non-financial corporations, households and non-profit institutions serving households, by maturity and currency</t>
  </si>
  <si>
    <t>New deposits (for the reporting period)</t>
  </si>
  <si>
    <t>Weighted average rate  (in %)</t>
  </si>
  <si>
    <t>Current account</t>
  </si>
  <si>
    <t>1 Month deposits</t>
  </si>
  <si>
    <t>3 Months deposits</t>
  </si>
  <si>
    <t>6 Months deposits</t>
  </si>
  <si>
    <t>12 Months deposits</t>
  </si>
  <si>
    <t>24 Months deposits</t>
  </si>
  <si>
    <t>36 Months deposits</t>
  </si>
  <si>
    <t>48 Months deposits</t>
  </si>
  <si>
    <t>60 Months deposits</t>
  </si>
  <si>
    <r>
      <t xml:space="preserve">1) </t>
    </r>
    <r>
      <rPr>
        <b/>
        <sz val="11"/>
        <color rgb="FF0000FF"/>
        <rFont val="Calibri"/>
        <family val="2"/>
        <scheme val="minor"/>
      </rPr>
      <t>Resident sectors</t>
    </r>
    <r>
      <rPr>
        <sz val="11"/>
        <color rgb="FF0000FF"/>
        <rFont val="Calibri"/>
        <family val="2"/>
        <scheme val="minor"/>
      </rPr>
      <t xml:space="preserve"> in this form are:   
- Public non-financial corporations, 
 -Private non-financial corporations, 
 -Households + Non-profit institutions serving households
</t>
    </r>
  </si>
  <si>
    <t>Average monthly interest rates for loans of non-financial corporations, households and non-profit institutions serving households1 by maturity and currency</t>
  </si>
  <si>
    <t>Average monthly interest rates for loans of non-financial corporations, households and non-profit institutions serving households by maturity and currency</t>
  </si>
  <si>
    <t>New loans (for the reporting period)</t>
  </si>
  <si>
    <t>Weighted average interest rate  (in %)</t>
  </si>
  <si>
    <t>Up to 6 months</t>
  </si>
  <si>
    <t>6 months-1 year</t>
  </si>
  <si>
    <t>1-3 years</t>
  </si>
  <si>
    <t>3-5 years</t>
  </si>
  <si>
    <t>over 5 years</t>
  </si>
  <si>
    <t>Periodicity</t>
  </si>
  <si>
    <t>Non consolidated balance sheet</t>
  </si>
  <si>
    <t>Loans by portfolio quality and economic activity of non-financial corporations</t>
  </si>
  <si>
    <t>New deposits and withdrawals of resident sectors, during the month (liabilities)</t>
  </si>
  <si>
    <t>Interest rate (in % )</t>
  </si>
  <si>
    <t>New deposits and withdrawals of deposits of resident sectors, during the month (liabilities)</t>
  </si>
  <si>
    <t>New deposits and withdrawals of resident sectors</t>
  </si>
  <si>
    <t xml:space="preserve">new deposits </t>
  </si>
  <si>
    <t>withdrawals</t>
  </si>
  <si>
    <t>Short term new entry</t>
  </si>
  <si>
    <t>Long term new entry</t>
  </si>
  <si>
    <t>Short term (withdrawals)</t>
  </si>
  <si>
    <t>Long term  (withdrawals)</t>
  </si>
  <si>
    <t>Other accounts</t>
  </si>
  <si>
    <t xml:space="preserve">Other accounts </t>
  </si>
  <si>
    <t>Sector</t>
  </si>
  <si>
    <t>Term deposits from nonresidents</t>
  </si>
  <si>
    <t>20_21_Pkon_Valutor</t>
  </si>
  <si>
    <t>Non consolidated balance sheet by currency</t>
  </si>
  <si>
    <t>Of which:                  EUR</t>
  </si>
  <si>
    <t>Paid in capital*</t>
  </si>
  <si>
    <t>20_21Pkon</t>
  </si>
  <si>
    <t>F20_21Pkon_Valutor</t>
  </si>
  <si>
    <t xml:space="preserve">F35.1 </t>
  </si>
  <si>
    <t>A</t>
  </si>
  <si>
    <t xml:space="preserve">Agriculture, forestry and fishing </t>
  </si>
  <si>
    <t>B</t>
  </si>
  <si>
    <t xml:space="preserve">Mining and quarrying </t>
  </si>
  <si>
    <t>C</t>
  </si>
  <si>
    <t xml:space="preserve">Manufacturing </t>
  </si>
  <si>
    <t>D</t>
  </si>
  <si>
    <t>Electricity, gas, steam and air conditioning supply</t>
  </si>
  <si>
    <t>E</t>
  </si>
  <si>
    <t xml:space="preserve">Water supply; sewerage, waste management and remediation activities </t>
  </si>
  <si>
    <t>F</t>
  </si>
  <si>
    <t xml:space="preserve">Construction </t>
  </si>
  <si>
    <t>G</t>
  </si>
  <si>
    <t xml:space="preserve">Wholesale and retail trade; repair of motor vehicles and motorcycles </t>
  </si>
  <si>
    <t>H</t>
  </si>
  <si>
    <t>Transportation and storage</t>
  </si>
  <si>
    <t>I</t>
  </si>
  <si>
    <t>Accommodation and food service activities</t>
  </si>
  <si>
    <t>J</t>
  </si>
  <si>
    <t xml:space="preserve"> Information and communication </t>
  </si>
  <si>
    <t>K</t>
  </si>
  <si>
    <t>Financial and insurance activities</t>
  </si>
  <si>
    <t>L</t>
  </si>
  <si>
    <t xml:space="preserve"> Real estate activities</t>
  </si>
  <si>
    <t>M</t>
  </si>
  <si>
    <t>Professional, scientific and technical activities</t>
  </si>
  <si>
    <t>N</t>
  </si>
  <si>
    <t xml:space="preserve">Administrative and support service activities </t>
  </si>
  <si>
    <t>O</t>
  </si>
  <si>
    <t>Public administration and defence; compulsory social security</t>
  </si>
  <si>
    <t>P</t>
  </si>
  <si>
    <t>Human health and social work activities</t>
  </si>
  <si>
    <t>R</t>
  </si>
  <si>
    <t>Arts, entertainment and recreation</t>
  </si>
  <si>
    <t>S</t>
  </si>
  <si>
    <t>Other service activities</t>
  </si>
  <si>
    <t>T</t>
  </si>
  <si>
    <t>Activities of households as employers; undifferentiated goods- and services-producing activities of households for own use</t>
  </si>
  <si>
    <t>U</t>
  </si>
  <si>
    <t>Activities of extraterritorial organisations and bodies</t>
  </si>
  <si>
    <t>XAU</t>
  </si>
  <si>
    <t>Form No.:</t>
  </si>
  <si>
    <t>Form Name:</t>
  </si>
  <si>
    <t>Deposits of Nonresidents</t>
  </si>
  <si>
    <t>Periodicity:</t>
  </si>
  <si>
    <t>Reporting Currency:</t>
  </si>
  <si>
    <t>Unit:</t>
  </si>
  <si>
    <t>Unit</t>
  </si>
  <si>
    <t>Demand Deposits</t>
  </si>
  <si>
    <t>Term Deposits up to 1 year</t>
  </si>
  <si>
    <t>Term deposits from 1-2 years</t>
  </si>
  <si>
    <t>Term deposits more than 2 years</t>
  </si>
  <si>
    <t>Total ALL</t>
  </si>
  <si>
    <t>Foreign Currency converted in ALL</t>
  </si>
  <si>
    <t>Total in foreign currency</t>
  </si>
  <si>
    <t>Nr. Form</t>
  </si>
  <si>
    <t>Form Name</t>
  </si>
  <si>
    <t>Data Set</t>
  </si>
  <si>
    <t>Monetary Statistics</t>
  </si>
  <si>
    <t>UNIFIED REPORTING SYSTEM FORMS</t>
  </si>
  <si>
    <t>Nr.</t>
  </si>
  <si>
    <t xml:space="preserve">Branches - Deposits of residents by district. </t>
  </si>
  <si>
    <t>Quaterly</t>
  </si>
  <si>
    <t>Deposits of residents by district</t>
  </si>
  <si>
    <t xml:space="preserve"> Tiranë</t>
  </si>
  <si>
    <t xml:space="preserve"> Durrës</t>
  </si>
  <si>
    <t xml:space="preserve"> Elbasan</t>
  </si>
  <si>
    <t xml:space="preserve"> Shkodër</t>
  </si>
  <si>
    <t xml:space="preserve"> Korçë</t>
  </si>
  <si>
    <t xml:space="preserve"> Vlorë</t>
  </si>
  <si>
    <t xml:space="preserve"> Lushnje</t>
  </si>
  <si>
    <t xml:space="preserve"> Gjirokastër</t>
  </si>
  <si>
    <t xml:space="preserve"> Fier</t>
  </si>
  <si>
    <t xml:space="preserve"> Berat</t>
  </si>
  <si>
    <t xml:space="preserve"> Pogradec</t>
  </si>
  <si>
    <t xml:space="preserve"> Sarandë </t>
  </si>
  <si>
    <t xml:space="preserve"> Peshkopi</t>
  </si>
  <si>
    <t xml:space="preserve"> Kukës</t>
  </si>
  <si>
    <t xml:space="preserve"> Lezhë </t>
  </si>
  <si>
    <t xml:space="preserve"> Burrel</t>
  </si>
  <si>
    <t xml:space="preserve"> Kavajë</t>
  </si>
  <si>
    <t xml:space="preserve"> Përmet</t>
  </si>
  <si>
    <t xml:space="preserve"> Gramsh</t>
  </si>
  <si>
    <t xml:space="preserve"> Librazhd</t>
  </si>
  <si>
    <t xml:space="preserve"> Devoll</t>
  </si>
  <si>
    <t xml:space="preserve"> Kuçovë</t>
  </si>
  <si>
    <t xml:space="preserve"> Mallakastër</t>
  </si>
  <si>
    <t xml:space="preserve"> Malësi e Madhe</t>
  </si>
  <si>
    <t xml:space="preserve"> Delvinë</t>
  </si>
  <si>
    <t xml:space="preserve"> Mirditë </t>
  </si>
  <si>
    <t xml:space="preserve"> Laç</t>
  </si>
  <si>
    <t xml:space="preserve"> Ballsh</t>
  </si>
  <si>
    <t xml:space="preserve"> Bilisht</t>
  </si>
  <si>
    <t xml:space="preserve"> Bulqizë</t>
  </si>
  <si>
    <t xml:space="preserve"> Ersekë</t>
  </si>
  <si>
    <t xml:space="preserve"> Has</t>
  </si>
  <si>
    <t xml:space="preserve"> Koplik</t>
  </si>
  <si>
    <t xml:space="preserve"> Krujë</t>
  </si>
  <si>
    <t xml:space="preserve"> Peqin</t>
  </si>
  <si>
    <t xml:space="preserve"> Pukë</t>
  </si>
  <si>
    <t xml:space="preserve"> Skrapar</t>
  </si>
  <si>
    <t xml:space="preserve"> Tepelenë</t>
  </si>
  <si>
    <t xml:space="preserve"> Tropojë</t>
  </si>
  <si>
    <t>TOTALI</t>
  </si>
  <si>
    <t>New deposits</t>
  </si>
  <si>
    <t xml:space="preserve"> during the quarter</t>
  </si>
  <si>
    <t xml:space="preserve">  Outstanding at the end of quarter</t>
  </si>
  <si>
    <t xml:space="preserve"> Outstanding at the end of quarter</t>
  </si>
  <si>
    <t>Other financial corporations (except insurance corporations and pension funds)</t>
  </si>
  <si>
    <t xml:space="preserve">Insurance corporations and pension funds </t>
  </si>
  <si>
    <t>Time deposits</t>
  </si>
  <si>
    <t xml:space="preserve">Other accounts  </t>
  </si>
  <si>
    <t>Total of deposits in ALL</t>
  </si>
  <si>
    <t xml:space="preserve">Total of deposits in USD </t>
  </si>
  <si>
    <t>Total of deposits in EUR</t>
  </si>
  <si>
    <t>Total of deposits in other foreign currencies</t>
  </si>
  <si>
    <t>Total of deposits (in ALL)</t>
  </si>
  <si>
    <t xml:space="preserve">* interest accrued of deposits included  in outstanding at the end of quarter </t>
  </si>
  <si>
    <t>Branches - Loans of residents by district</t>
  </si>
  <si>
    <t xml:space="preserve"> Loans by district</t>
  </si>
  <si>
    <t xml:space="preserve"> Lushnjë</t>
  </si>
  <si>
    <t>New loans</t>
  </si>
  <si>
    <t>Loans</t>
  </si>
  <si>
    <t>In foreign currency</t>
  </si>
  <si>
    <t xml:space="preserve">* interest accrued of loans included  in outstanding at the end of quarter </t>
  </si>
  <si>
    <t>Branches - Loans of residents by economic activity and district</t>
  </si>
  <si>
    <t>Loans by economic activity and district</t>
  </si>
  <si>
    <t>Credit for consumption</t>
  </si>
  <si>
    <t xml:space="preserve">Other loans </t>
  </si>
  <si>
    <t>* interesi i përllogaritur duhet raportuar i përfshirë në tepricën gjithsej, për secilin rreth.</t>
  </si>
  <si>
    <t>Branches - Loans of residents by currency and district</t>
  </si>
  <si>
    <t>Loans by currency and district</t>
  </si>
  <si>
    <t xml:space="preserve"> Delvinë </t>
  </si>
  <si>
    <t xml:space="preserve"> Bulqize</t>
  </si>
  <si>
    <t xml:space="preserve"> Erseke</t>
  </si>
  <si>
    <t xml:space="preserve"> Kruje</t>
  </si>
  <si>
    <t xml:space="preserve"> Puke</t>
  </si>
  <si>
    <t xml:space="preserve"> Tepelene</t>
  </si>
  <si>
    <t xml:space="preserve"> Tropoje</t>
  </si>
  <si>
    <t>In ALL</t>
  </si>
  <si>
    <t xml:space="preserve">In other foreign currency </t>
  </si>
  <si>
    <t>Total of loans, foreign currency in ALL</t>
  </si>
  <si>
    <t>F1</t>
  </si>
  <si>
    <t xml:space="preserve">Branches - Deposits of residents by district </t>
  </si>
  <si>
    <t>Quarterly</t>
  </si>
  <si>
    <t>F2</t>
  </si>
  <si>
    <t>F3</t>
  </si>
  <si>
    <t>F4</t>
  </si>
  <si>
    <t>20_21</t>
  </si>
  <si>
    <t>Balance sheet</t>
  </si>
  <si>
    <t>Profit and loss account</t>
  </si>
  <si>
    <t>PROFIT AND LOSS ACCOUNT</t>
  </si>
  <si>
    <t>Albanian Lek</t>
  </si>
  <si>
    <t>Foreign currency</t>
  </si>
  <si>
    <t>BANKING OPERATING EXPENSES</t>
  </si>
  <si>
    <t>Interest expenses</t>
  </si>
  <si>
    <t xml:space="preserve">          On treasury operations and interbank transactions</t>
  </si>
  <si>
    <t xml:space="preserve">          On transactions with customers</t>
  </si>
  <si>
    <t xml:space="preserve">          On debts represented by securities</t>
  </si>
  <si>
    <t xml:space="preserve">          On subordinated debts</t>
  </si>
  <si>
    <t xml:space="preserve">          On securities sold under REPOS</t>
  </si>
  <si>
    <t xml:space="preserve">          Other</t>
  </si>
  <si>
    <t>Losses on securities transactions and other financial institutions</t>
  </si>
  <si>
    <t xml:space="preserve">           Losses on treasury bills and other bills eligible for refinancing with Central Bank                  </t>
  </si>
  <si>
    <t xml:space="preserve">                     Losses on trading treasury bills  </t>
  </si>
  <si>
    <t xml:space="preserve">                     Losses on treasury bills available for sale</t>
  </si>
  <si>
    <t xml:space="preserve">                                      Losses on treasury bills available for sale</t>
  </si>
  <si>
    <t xml:space="preserve">                                      Amortisation of premiums of treasury bills available for sale</t>
  </si>
  <si>
    <t xml:space="preserve">                                      Expenses for depreciation of treasury bills available for sale</t>
  </si>
  <si>
    <t xml:space="preserve">                    Losses on treasury bills for investment</t>
  </si>
  <si>
    <t xml:space="preserve">                                      Losses on treasury bills for investment</t>
  </si>
  <si>
    <t xml:space="preserve">                                     Amortisation of premiums of treasury bills for investment</t>
  </si>
  <si>
    <t xml:space="preserve">                                      Expenses for depreciation of treasury bills for investment</t>
  </si>
  <si>
    <t xml:space="preserve">           Losses on operations with other securities</t>
  </si>
  <si>
    <t xml:space="preserve">                     Losses on other securities held for trading</t>
  </si>
  <si>
    <t xml:space="preserve">                     Losses on other securities available for sale</t>
  </si>
  <si>
    <t xml:space="preserve">                                      Losses on other securities available for sale</t>
  </si>
  <si>
    <t xml:space="preserve">                                      Amortisation of premiums of other securities available for sale</t>
  </si>
  <si>
    <t xml:space="preserve">                                      Expenses for depreciation for other securities available for sale</t>
  </si>
  <si>
    <t xml:space="preserve">                     Losses on other securities held for investment</t>
  </si>
  <si>
    <t xml:space="preserve">                                      Losses on other securites held for investment</t>
  </si>
  <si>
    <t xml:space="preserve">                                      Amortisation of premiums of other securities held for investment</t>
  </si>
  <si>
    <t xml:space="preserve">                                      Expenses for depreciation of other securities held for investment</t>
  </si>
  <si>
    <t xml:space="preserve">          Other expenses on financial operations</t>
  </si>
  <si>
    <t>Commission expenses</t>
  </si>
  <si>
    <t xml:space="preserve">          Commission expenses from treasury operations and interbank transactions</t>
  </si>
  <si>
    <t xml:space="preserve">          Commission expenses related to transactions with customers</t>
  </si>
  <si>
    <t xml:space="preserve">          Commission expenses on debts represented by securities</t>
  </si>
  <si>
    <t xml:space="preserve">          Commission expenses on subordinated debts</t>
  </si>
  <si>
    <t xml:space="preserve">          Commission expenses on securities sold under repurchase agreement</t>
  </si>
  <si>
    <t xml:space="preserve">          Commissions on banking services</t>
  </si>
  <si>
    <t xml:space="preserve">          Other commissions</t>
  </si>
  <si>
    <t>Expenses from leasing operations</t>
  </si>
  <si>
    <t>Other banking operating expenses</t>
  </si>
  <si>
    <t>Losses on FX operations</t>
  </si>
  <si>
    <t>Personnel costs</t>
  </si>
  <si>
    <t>Taxes other than income taxes</t>
  </si>
  <si>
    <t>External services expenses</t>
  </si>
  <si>
    <t>Amortization and provisions for depreciation of fixed assets</t>
  </si>
  <si>
    <t>Amortisation charges</t>
  </si>
  <si>
    <t>Provision charges for depreciation of fixed assets</t>
  </si>
  <si>
    <t>Losses on unrecoverable receivables and charges for provisions</t>
  </si>
  <si>
    <t>Charges for statistical provisions on standard and special mention loans</t>
  </si>
  <si>
    <t xml:space="preserve">          Standard</t>
  </si>
  <si>
    <t xml:space="preserve">          Special mention</t>
  </si>
  <si>
    <t>Charges for provisions on substandard, doubtful and lost loans</t>
  </si>
  <si>
    <t xml:space="preserve">          Substandard </t>
  </si>
  <si>
    <t xml:space="preserve">          Doubtful</t>
  </si>
  <si>
    <t xml:space="preserve">          Lost</t>
  </si>
  <si>
    <t>Charges for provisions on treasury bills and other securities eligible for refinancing with Central Bank</t>
  </si>
  <si>
    <t>Charges for provisions on securities other than treasury bills</t>
  </si>
  <si>
    <t>Charges for provisions on participating interest and affiliates securities</t>
  </si>
  <si>
    <t>Losses on unrecoverable receivables</t>
  </si>
  <si>
    <t>Other charges for provisions</t>
  </si>
  <si>
    <t xml:space="preserve">Extraordinary expenses </t>
  </si>
  <si>
    <t>Income tax</t>
  </si>
  <si>
    <t>Current year profit</t>
  </si>
  <si>
    <t>TOTAL EXPENSES</t>
  </si>
  <si>
    <t>BANKING OPERATION INCOME</t>
  </si>
  <si>
    <t>Interest income</t>
  </si>
  <si>
    <t xml:space="preserve">          From treasury operations and interbank transactions</t>
  </si>
  <si>
    <t xml:space="preserve">          From customer operations</t>
  </si>
  <si>
    <t xml:space="preserve">          On securities purchased under resale agreements</t>
  </si>
  <si>
    <t>Income from operations with securities and other financial operations</t>
  </si>
  <si>
    <t xml:space="preserve">          Income on treasury bills</t>
  </si>
  <si>
    <t xml:space="preserve">                 Income on treasury bills held for trading </t>
  </si>
  <si>
    <t xml:space="preserve">                 Income on treasury bills available for sale</t>
  </si>
  <si>
    <t xml:space="preserve">                           Gains on sale of treasury bills available for sale</t>
  </si>
  <si>
    <t xml:space="preserve">                           Interest income </t>
  </si>
  <si>
    <t xml:space="preserve">                           Amortisation of discounts of treasury bills available for sale</t>
  </si>
  <si>
    <t xml:space="preserve">                  Income on treasury bills held for investment</t>
  </si>
  <si>
    <t xml:space="preserve">                           Gains on sale of treasury bills held for investment</t>
  </si>
  <si>
    <t xml:space="preserve">                           Amortisation of discounts of treasury bills held for investment</t>
  </si>
  <si>
    <t xml:space="preserve">          Income from operations with other securities</t>
  </si>
  <si>
    <t xml:space="preserve">                   Income on other securities held for trading </t>
  </si>
  <si>
    <t xml:space="preserve">                   Income on other securities available for sale</t>
  </si>
  <si>
    <t xml:space="preserve">                            Gains on sale of other securities available for sale</t>
  </si>
  <si>
    <t xml:space="preserve">                            Interest income </t>
  </si>
  <si>
    <t xml:space="preserve">                            Dividends</t>
  </si>
  <si>
    <t xml:space="preserve">                            Amortisation of discount on other securities available for sale</t>
  </si>
  <si>
    <t xml:space="preserve">                   Income on other securities held for investment</t>
  </si>
  <si>
    <t xml:space="preserve">                             Gains on sale of other securities held for investment</t>
  </si>
  <si>
    <t xml:space="preserve">                             Interest income </t>
  </si>
  <si>
    <t xml:space="preserve">                             Dividends</t>
  </si>
  <si>
    <t xml:space="preserve">                             Amostisation of discount of other securities held for investment</t>
  </si>
  <si>
    <t xml:space="preserve">          On participating interest and affiliates</t>
  </si>
  <si>
    <t xml:space="preserve"> Commission income</t>
  </si>
  <si>
    <t xml:space="preserve">          From operations with customers</t>
  </si>
  <si>
    <t xml:space="preserve">          From debts represented by securities</t>
  </si>
  <si>
    <t xml:space="preserve">          From subordianted debts</t>
  </si>
  <si>
    <t xml:space="preserve">          From securities purchased under repurchase agreements</t>
  </si>
  <si>
    <t>Income from leasing operations</t>
  </si>
  <si>
    <t>Other banking operations income</t>
  </si>
  <si>
    <t>Profit on FX operations</t>
  </si>
  <si>
    <t>Reversals of provisions for depreciation of fixed assets</t>
  </si>
  <si>
    <t xml:space="preserve">Reversals of provisions for depreciation of receivables </t>
  </si>
  <si>
    <t>Statistical provisions on standard and special mention loans</t>
  </si>
  <si>
    <t xml:space="preserve">                    Standard</t>
  </si>
  <si>
    <t xml:space="preserve">                    Special mention</t>
  </si>
  <si>
    <t>Substandard, doubtful and lost loans</t>
  </si>
  <si>
    <t xml:space="preserve">                    Substandard</t>
  </si>
  <si>
    <t xml:space="preserve">                    Doubtful</t>
  </si>
  <si>
    <t xml:space="preserve">                    Lost</t>
  </si>
  <si>
    <t>Reversals of provisions on treasury bills and other securities eligible for refinancing with the Central Bank</t>
  </si>
  <si>
    <t>Reversals of provisions for securities other than treasury bills</t>
  </si>
  <si>
    <t>Reversals of provisions for participating interest and affiliates securities</t>
  </si>
  <si>
    <t>Other reversals of provisions</t>
  </si>
  <si>
    <t>Extraordinary income</t>
  </si>
  <si>
    <t>Repayment of loans already recorded as lost loans</t>
  </si>
  <si>
    <t>Income on repayment of lost loans by a third party</t>
  </si>
  <si>
    <t>Other extraordinary income</t>
  </si>
  <si>
    <t>Current year loss</t>
  </si>
  <si>
    <t>TOTAL INCOME</t>
  </si>
  <si>
    <t>22_1</t>
  </si>
  <si>
    <t>Profit and loss account by foreign currencies</t>
  </si>
  <si>
    <t>From this:</t>
  </si>
  <si>
    <t>Other</t>
  </si>
  <si>
    <t>Expenses</t>
  </si>
  <si>
    <t>Income</t>
  </si>
  <si>
    <t xml:space="preserve">          Income on treasury bills held for trading </t>
  </si>
  <si>
    <t xml:space="preserve">          Interest income on treasury bills available for sale </t>
  </si>
  <si>
    <t xml:space="preserve">          Interest income on treasury bills held for investment</t>
  </si>
  <si>
    <t xml:space="preserve">          Income on other securities held for trading </t>
  </si>
  <si>
    <t xml:space="preserve">          Interest income on other securities available for sale</t>
  </si>
  <si>
    <t xml:space="preserve">          Interest income on other securities held for investment</t>
  </si>
  <si>
    <t xml:space="preserve">          Income on participating interest and affiliates</t>
  </si>
  <si>
    <t>Off balance sheet items</t>
  </si>
  <si>
    <t>OFF BALANCE SHEET ITEMS</t>
  </si>
  <si>
    <t>FINANCING COMMITMENTS</t>
  </si>
  <si>
    <t xml:space="preserve">     Commitments given</t>
  </si>
  <si>
    <t xml:space="preserve">          In favour of credit institutions</t>
  </si>
  <si>
    <t xml:space="preserve">          In favour of customers</t>
  </si>
  <si>
    <t xml:space="preserve">     Commitments received</t>
  </si>
  <si>
    <t xml:space="preserve">          Received from credit institutions</t>
  </si>
  <si>
    <t xml:space="preserve">          Received from customers</t>
  </si>
  <si>
    <t>GUARANTEES</t>
  </si>
  <si>
    <t xml:space="preserve">      Guarantees given</t>
  </si>
  <si>
    <t xml:space="preserve">     Guarantees received</t>
  </si>
  <si>
    <t>COMMITMENTS ON SECURITIES</t>
  </si>
  <si>
    <t xml:space="preserve">     Securities to be delivered</t>
  </si>
  <si>
    <t xml:space="preserve">     Securities to be received</t>
  </si>
  <si>
    <t xml:space="preserve">     Securities received as a guarantee for credit or a refinancing</t>
  </si>
  <si>
    <t xml:space="preserve">     Securities given as a guarantee for credit or refinancing</t>
  </si>
  <si>
    <t xml:space="preserve">     Securities borrowed</t>
  </si>
  <si>
    <t xml:space="preserve">     Securities lent</t>
  </si>
  <si>
    <t>FOREIGN CURRENCY TRANSACTIONS</t>
  </si>
  <si>
    <t xml:space="preserve">      Forward foreign currency purchased</t>
  </si>
  <si>
    <t xml:space="preserve">      Forward foreign currency sold</t>
  </si>
  <si>
    <t xml:space="preserve">      ALL receivable against sale of foreign currencies</t>
  </si>
  <si>
    <t xml:space="preserve">      ALL to be delivered against purchase of foreign currencies</t>
  </si>
  <si>
    <t xml:space="preserve">      Forward FX operations revaluation account</t>
  </si>
  <si>
    <t>OTHER COMMITMENTS</t>
  </si>
  <si>
    <t xml:space="preserve">      Doubtful commitments</t>
  </si>
  <si>
    <t xml:space="preserve">      Other</t>
  </si>
  <si>
    <t>COMMITMENTS ON FINANCIAL INSTRUMENTS</t>
  </si>
  <si>
    <t xml:space="preserve">       Received</t>
  </si>
  <si>
    <t xml:space="preserve">       Given</t>
  </si>
  <si>
    <t>Loans classified by past due dates</t>
  </si>
  <si>
    <t xml:space="preserve">Loans classified by past due dates </t>
  </si>
  <si>
    <t>Past  due days</t>
  </si>
  <si>
    <t>(in monetary units)</t>
  </si>
  <si>
    <t>1-30 days</t>
  </si>
  <si>
    <t>31-90 days</t>
  </si>
  <si>
    <t>91-180 days</t>
  </si>
  <si>
    <t>over180 days</t>
  </si>
  <si>
    <t>Long term loans</t>
  </si>
  <si>
    <t>Finance lease contract loans</t>
  </si>
  <si>
    <t>Bank employees' loans</t>
  </si>
  <si>
    <t>Deposits concentration</t>
  </si>
  <si>
    <t>Days</t>
  </si>
  <si>
    <t>Months</t>
  </si>
  <si>
    <t>Year</t>
  </si>
  <si>
    <t>Up to 7 days</t>
  </si>
  <si>
    <t>7 days - 1 month</t>
  </si>
  <si>
    <t>1 - 3</t>
  </si>
  <si>
    <t>3 - 6</t>
  </si>
  <si>
    <t>6 - 12</t>
  </si>
  <si>
    <t>&gt; 12</t>
  </si>
  <si>
    <t>10 Largest depositors</t>
  </si>
  <si>
    <t>20 Largest depositors</t>
  </si>
  <si>
    <t>50 Largest depositors</t>
  </si>
  <si>
    <t xml:space="preserve">List of assets generating income </t>
  </si>
  <si>
    <t xml:space="preserve">List of liabilities causing expenses </t>
  </si>
  <si>
    <t>F30</t>
  </si>
  <si>
    <t>Regulatory Capital</t>
  </si>
  <si>
    <t>REGULATORY CAPITAL</t>
  </si>
  <si>
    <t>Rows</t>
  </si>
  <si>
    <t>Item</t>
  </si>
  <si>
    <t>Amount</t>
  </si>
  <si>
    <t>010</t>
  </si>
  <si>
    <t>015</t>
  </si>
  <si>
    <t>1.1</t>
  </si>
  <si>
    <t>TIER 1 CAPITAL</t>
  </si>
  <si>
    <t>020</t>
  </si>
  <si>
    <t>1.1.1</t>
  </si>
  <si>
    <t xml:space="preserve"> CORE TIER 1 CAPITAL</t>
  </si>
  <si>
    <t>030</t>
  </si>
  <si>
    <t>1.1.1.1</t>
  </si>
  <si>
    <t xml:space="preserve"> Capital instruments known as Core Tier 1 Capital</t>
  </si>
  <si>
    <t>040</t>
  </si>
  <si>
    <t>1.1.1.1.1</t>
  </si>
  <si>
    <t>050</t>
  </si>
  <si>
    <t>1.1.1.1.2</t>
  </si>
  <si>
    <t>Memorandum Items: Capital instruments that are not known</t>
  </si>
  <si>
    <t>060</t>
  </si>
  <si>
    <t>1.1.1.1.3</t>
  </si>
  <si>
    <t>070</t>
  </si>
  <si>
    <t>1.1.1.1.4</t>
  </si>
  <si>
    <t xml:space="preserve">(-) Own Core Tier 1 Capital instruments </t>
  </si>
  <si>
    <t>080</t>
  </si>
  <si>
    <t>1.1.1.1.4.1</t>
  </si>
  <si>
    <t>(-) Direct holdings Core Tier 1 Capital instruments</t>
  </si>
  <si>
    <t>090</t>
  </si>
  <si>
    <t>1.1.1.1.4.2</t>
  </si>
  <si>
    <t>(-) Indirect holdings Core Tier 1 Capital instruments</t>
  </si>
  <si>
    <t>091</t>
  </si>
  <si>
    <t>1.1.1.1.4.3</t>
  </si>
  <si>
    <t>(-) Synthetic holdings Core Tier 1 Capital instruments</t>
  </si>
  <si>
    <t>092</t>
  </si>
  <si>
    <t>1.1.1.1.5</t>
  </si>
  <si>
    <t>(-) Actual or contingent obligations to purchase own Core Tier 1 Capital instruments</t>
  </si>
  <si>
    <t>130</t>
  </si>
  <si>
    <t>1.1.1.2</t>
  </si>
  <si>
    <t>Retained earnings</t>
  </si>
  <si>
    <t>140</t>
  </si>
  <si>
    <t>1.1.1.2.1</t>
  </si>
  <si>
    <t>Retained earnings and loss carried forward from previous periods</t>
  </si>
  <si>
    <t>150</t>
  </si>
  <si>
    <t>1.1.1.2.2</t>
  </si>
  <si>
    <t>End of year profit</t>
  </si>
  <si>
    <t>160</t>
  </si>
  <si>
    <t>1.1.1.2.3</t>
  </si>
  <si>
    <t xml:space="preserve">  Reporting period profit</t>
  </si>
  <si>
    <t>200</t>
  </si>
  <si>
    <t>1.1.1.3</t>
  </si>
  <si>
    <t>Reserves (excluding revaluation reserves)</t>
  </si>
  <si>
    <t>1.1.1.4</t>
  </si>
  <si>
    <t>Credit revaluation difference</t>
  </si>
  <si>
    <t>250</t>
  </si>
  <si>
    <t>1.1.1.5</t>
  </si>
  <si>
    <t>CCT1 adjustments related to prudential filters</t>
  </si>
  <si>
    <t>260</t>
  </si>
  <si>
    <t>1.1.1.5.1</t>
  </si>
  <si>
    <t>(-) Capital increase arising from securitised assets</t>
  </si>
  <si>
    <t>270</t>
  </si>
  <si>
    <t>1.1.1.5.2</t>
  </si>
  <si>
    <t>Buffer reserves through cash flows.</t>
  </si>
  <si>
    <t>280</t>
  </si>
  <si>
    <t>1.1.1.5.3</t>
  </si>
  <si>
    <t>Cumulative gains and losses due to changes in own credit risk on fair valued liabilities, as a result of changes to the bank's own credit risk.</t>
  </si>
  <si>
    <t>285</t>
  </si>
  <si>
    <t>1.1.1.5.4</t>
  </si>
  <si>
    <t>Fair value gains and losses arising from the institution's own credit risk related to derivative liabilities.</t>
  </si>
  <si>
    <t>290</t>
  </si>
  <si>
    <t>1.1.1.5.5</t>
  </si>
  <si>
    <t>(-) Value adjustments due to the requirements for prudent valuation</t>
  </si>
  <si>
    <t>300</t>
  </si>
  <si>
    <t>1.1.1.6</t>
  </si>
  <si>
    <t>(-) Goodwill</t>
  </si>
  <si>
    <t>310</t>
  </si>
  <si>
    <t>1.1.1.6.1</t>
  </si>
  <si>
    <t>(-) Goodwill accounted for as intangible asset</t>
  </si>
  <si>
    <t>320</t>
  </si>
  <si>
    <t>1.1.1.6.2</t>
  </si>
  <si>
    <t>(-) Goodwill included in the valuation of significant investments</t>
  </si>
  <si>
    <t>330</t>
  </si>
  <si>
    <t>1.1.1.6.3</t>
  </si>
  <si>
    <t>Deferred tax liabilities associated to goodwill</t>
  </si>
  <si>
    <t>340</t>
  </si>
  <si>
    <t>1.1.1.7</t>
  </si>
  <si>
    <t>(-) Other intangible assets</t>
  </si>
  <si>
    <t>350</t>
  </si>
  <si>
    <t>1.1.1.7.1</t>
  </si>
  <si>
    <t>(-) Gross other intangible assets</t>
  </si>
  <si>
    <t>360</t>
  </si>
  <si>
    <t>1.1.1.7.2</t>
  </si>
  <si>
    <t>Deferred tax liabilities related to other intangible assets</t>
  </si>
  <si>
    <t>370</t>
  </si>
  <si>
    <t>1.1.1.8</t>
  </si>
  <si>
    <t>(-) Deferred tax assets that rely on future profitability and do not arise from temporary differences net of associated tax liabilities</t>
  </si>
  <si>
    <t>390</t>
  </si>
  <si>
    <t>1.1.1.9</t>
  </si>
  <si>
    <t>(-)Defined benefit pension fund assets</t>
  </si>
  <si>
    <t>400</t>
  </si>
  <si>
    <t>1.1.1.9.1</t>
  </si>
  <si>
    <t>(-)Defined benefit pension fund assets gross amount</t>
  </si>
  <si>
    <t>410</t>
  </si>
  <si>
    <t>1.1.1.9.2</t>
  </si>
  <si>
    <t>Deferred tax liabilities associated to defined benefit pension fund assets</t>
  </si>
  <si>
    <t>420</t>
  </si>
  <si>
    <t>1.1.1.9.3</t>
  </si>
  <si>
    <t>Defined benefit pension fund assets which the institution has an unrestricted ability to use</t>
  </si>
  <si>
    <t>430</t>
  </si>
  <si>
    <t>1.1.1.10</t>
  </si>
  <si>
    <t>(-) Reciprocal cross holdings in CET1 Capital</t>
  </si>
  <si>
    <t>440</t>
  </si>
  <si>
    <t>1.1.1.11</t>
  </si>
  <si>
    <t>(-) Excess of deduction from Additional Tier 1 Capital items over Core Tier 1 Capital</t>
  </si>
  <si>
    <t>450</t>
  </si>
  <si>
    <t>1.1.1.12</t>
  </si>
  <si>
    <t>(-) Qualifying holdings outside the financial sector which can (alternatively) be subject to a 1250% risk weight</t>
  </si>
  <si>
    <t>460</t>
  </si>
  <si>
    <t>1.1.1.13</t>
  </si>
  <si>
    <t>(-) Securitisation positions which can alternatively be subject to a 1250% risk weight</t>
  </si>
  <si>
    <t>470</t>
  </si>
  <si>
    <t>1.1.1.14</t>
  </si>
  <si>
    <t>(-) NonDVP (free delivery) transactions which can alternatively be subject to a 1250% risk weight</t>
  </si>
  <si>
    <t>480</t>
  </si>
  <si>
    <t>1.1.1.15</t>
  </si>
  <si>
    <t>(-) CT1 instruments of financial sector entities where the institution does not have a significant investment</t>
  </si>
  <si>
    <t>490</t>
  </si>
  <si>
    <t>1.1.1.16</t>
  </si>
  <si>
    <t>(-) Deductible deferred tax assets that rely on future profitability and arise from temporary differences</t>
  </si>
  <si>
    <t>500</t>
  </si>
  <si>
    <t>1.1.1.17</t>
  </si>
  <si>
    <t>(-) CT1 instruments of financial sector entities where the institution has a significant investment</t>
  </si>
  <si>
    <t>510</t>
  </si>
  <si>
    <t>1.1.1.18</t>
  </si>
  <si>
    <t>(-) Amount exceeding the 17.65% threshold</t>
  </si>
  <si>
    <t>530</t>
  </si>
  <si>
    <t>1.1.2</t>
  </si>
  <si>
    <t>ADDITIONAL TIER 1 CAPITAL</t>
  </si>
  <si>
    <t>540</t>
  </si>
  <si>
    <t>1.1.2.1</t>
  </si>
  <si>
    <t>Capital instruments known as Additional Tier 1 Capital</t>
  </si>
  <si>
    <t>550</t>
  </si>
  <si>
    <t>1.1.2.1.1</t>
  </si>
  <si>
    <t>Paid up capital instruments</t>
  </si>
  <si>
    <t>560</t>
  </si>
  <si>
    <t>1.1.2.1.2</t>
  </si>
  <si>
    <t>Memorandum item: Capital instruments not eligible</t>
  </si>
  <si>
    <t>570</t>
  </si>
  <si>
    <t>1.1.2.1.3</t>
  </si>
  <si>
    <t>Premiums of issues related to instruments</t>
  </si>
  <si>
    <t>580</t>
  </si>
  <si>
    <t>1.1.2.1.4</t>
  </si>
  <si>
    <t>(-) Own Additional Tier 1 Capital instruments</t>
  </si>
  <si>
    <t>590</t>
  </si>
  <si>
    <t>1.1.2.1.4.1</t>
  </si>
  <si>
    <t>(-) Direct holdings in Additional Tier 1 Capital instruments</t>
  </si>
  <si>
    <t>620</t>
  </si>
  <si>
    <t>1.1.2.1.4.2</t>
  </si>
  <si>
    <t>(-) Indirect holdings in Additional Tier 1 Capital instruments</t>
  </si>
  <si>
    <t>621</t>
  </si>
  <si>
    <t>1.1.2.1.4.3</t>
  </si>
  <si>
    <t>(-) Synthetic holdings in Additional Tier 1 Capital instruments</t>
  </si>
  <si>
    <t>622</t>
  </si>
  <si>
    <t>1.1.2.1.5</t>
  </si>
  <si>
    <t>(-) Actual or contingent obligations to purchase own instruments of Additional Tier 1 Capital.</t>
  </si>
  <si>
    <t>690</t>
  </si>
  <si>
    <t>1.1.2.2</t>
  </si>
  <si>
    <t>(-) Reciprocal cross holdings in Additional Tier 1 Capital (AT1)</t>
  </si>
  <si>
    <t>700</t>
  </si>
  <si>
    <t>1.1.2.3</t>
  </si>
  <si>
    <t>(-) AT1 instruments of financial sector entities where the institution does not have a significant investment</t>
  </si>
  <si>
    <t>710</t>
  </si>
  <si>
    <t>1.1.2.4</t>
  </si>
  <si>
    <t>(-) AT1 instruments of financial sector entities where the institution has a significant investment</t>
  </si>
  <si>
    <t>720</t>
  </si>
  <si>
    <t>1.1.2.5</t>
  </si>
  <si>
    <t>(-) Excess of deduction from tier 2 (T2) capital items which exceed Tier 2 Capital</t>
  </si>
  <si>
    <t>740</t>
  </si>
  <si>
    <t>1.1.2.6</t>
  </si>
  <si>
    <t>Excess of deduction from AT1 capital items over AT1 capital (deducted in the CET1)</t>
  </si>
  <si>
    <t>744</t>
  </si>
  <si>
    <t>1.1.2.7</t>
  </si>
  <si>
    <t xml:space="preserve">(-) Additional deductions of AT1 Capital </t>
  </si>
  <si>
    <t>748</t>
  </si>
  <si>
    <t>1.1.2.8</t>
  </si>
  <si>
    <t>Elements of additional tier 1 capital (AT1) or other deductions</t>
  </si>
  <si>
    <t>750</t>
  </si>
  <si>
    <t>1.2</t>
  </si>
  <si>
    <t>TIER 2 CAPITAL</t>
  </si>
  <si>
    <t>760</t>
  </si>
  <si>
    <t>1.2.1</t>
  </si>
  <si>
    <t>Capital instruments and subordinated loans eligible as T2 Capital</t>
  </si>
  <si>
    <t>770</t>
  </si>
  <si>
    <t>1.2.1.1</t>
  </si>
  <si>
    <t xml:space="preserve">Paid up capital instruments  and subordinated loans </t>
  </si>
  <si>
    <t>780</t>
  </si>
  <si>
    <t>1.2.1.2</t>
  </si>
  <si>
    <t>Memorandum Items: Capital instruments and subordinated loans not eligible</t>
  </si>
  <si>
    <t>790</t>
  </si>
  <si>
    <t>1.2.1.3</t>
  </si>
  <si>
    <t>800</t>
  </si>
  <si>
    <t>1.2.1.4</t>
  </si>
  <si>
    <t xml:space="preserve">(-) Own Tier 2 (T2) capital instruments </t>
  </si>
  <si>
    <t>810</t>
  </si>
  <si>
    <t>1.2.1.4.1</t>
  </si>
  <si>
    <t>(-) Direct holdings of Tier 2 (T2) capital instruments</t>
  </si>
  <si>
    <t>840</t>
  </si>
  <si>
    <t>1.2.1.4.2</t>
  </si>
  <si>
    <t>(-) Indirect holdings of Tier 2 (T2) capital instruments</t>
  </si>
  <si>
    <t>841</t>
  </si>
  <si>
    <t>1.2.1.4.3</t>
  </si>
  <si>
    <t>(-) Synthetic holdings of Tier 2 (T2) capital instruments</t>
  </si>
  <si>
    <t>842</t>
  </si>
  <si>
    <t>1.2.1.5</t>
  </si>
  <si>
    <t>(-) Actual or contingent obligation to purchase own Tier 2 (T2) Capital instruments</t>
  </si>
  <si>
    <t>920</t>
  </si>
  <si>
    <t>1.2.2</t>
  </si>
  <si>
    <t>Standard Method (SA) main credit risk adjustments</t>
  </si>
  <si>
    <t>930</t>
  </si>
  <si>
    <t>1.2.3</t>
  </si>
  <si>
    <t>(-) Cross (reciprocal) holdings in Tier 2 (T2) capital</t>
  </si>
  <si>
    <t>940</t>
  </si>
  <si>
    <t>1.2.4</t>
  </si>
  <si>
    <t>(-) Tier 2 (T2) capital instruments of financial sector entities where the bank does not have a significant investment</t>
  </si>
  <si>
    <t>950</t>
  </si>
  <si>
    <t>1.2.5</t>
  </si>
  <si>
    <t>(-) Tier 2 (T2) capital instruments of financial sector entities where the bank has a significant investment</t>
  </si>
  <si>
    <t>970</t>
  </si>
  <si>
    <t>1.2.6</t>
  </si>
  <si>
    <t xml:space="preserve">Excess of deduction from Tier 2 (T2) capital items which exceed Tier 2 Capital </t>
  </si>
  <si>
    <t>974</t>
  </si>
  <si>
    <t>1.2.7</t>
  </si>
  <si>
    <t xml:space="preserve">(-) Excess of deduction from Tier 2 (T2) capital  </t>
  </si>
  <si>
    <t>978</t>
  </si>
  <si>
    <t>1.2.8</t>
  </si>
  <si>
    <t>Components of Tier 2 (T2) capital or other deductions</t>
  </si>
  <si>
    <t>F30.1</t>
  </si>
  <si>
    <t>Memorandum items</t>
  </si>
  <si>
    <t>MEMORANDUM ITEMS</t>
  </si>
  <si>
    <t>NR.</t>
  </si>
  <si>
    <t>Deferred tax assets and liabilities</t>
  </si>
  <si>
    <t xml:space="preserve">Total deferred tax assets </t>
  </si>
  <si>
    <t>Deferred tax assets which do not rely on future profitability.</t>
  </si>
  <si>
    <t>Deferred tax assets that rely on future profitability and do not arise from temporary differences</t>
  </si>
  <si>
    <t>1.3</t>
  </si>
  <si>
    <t>Deferred tax assets that rely on future profitability and arise from temporary differences</t>
  </si>
  <si>
    <t>Total deferred tax liabilities</t>
  </si>
  <si>
    <t>2.1</t>
  </si>
  <si>
    <t>Deferred tax liabilities, not deductible from deferred tax assets that rely on future profitability</t>
  </si>
  <si>
    <t>2.2</t>
  </si>
  <si>
    <t>Deferred tax liabilities, deductible from tax assets that rely on future profitability</t>
  </si>
  <si>
    <t>2.2.1</t>
  </si>
  <si>
    <t xml:space="preserve">Deductible deferred tax liabilities that are related to deferred tax assets that rely on future profitability and do not arise from temporary differences. </t>
  </si>
  <si>
    <t>2.2.2</t>
  </si>
  <si>
    <t xml:space="preserve">Deductible deferred tax liabilities that are related to deferred tax assets that rely on future profitability and arise from temporary differences. </t>
  </si>
  <si>
    <t>Thresholds for Common Equity Tier 1 deductions</t>
  </si>
  <si>
    <t>Threshold non deductible of holdings in financial sector entities where an institution does not have a significant investment</t>
  </si>
  <si>
    <t>10% Core Tier 1 Capital threshold</t>
  </si>
  <si>
    <t>17.65% Core Tier 1 Capital threshold</t>
  </si>
  <si>
    <t>Investments in the capital of financial sector entities where the institution does not have a significant investment</t>
  </si>
  <si>
    <t>Holdings of Core Tier 1 Capital of financial sector entities where the bank does not have a significant investment, net of short positions</t>
  </si>
  <si>
    <t>Direct holdings of Core Tier1 Capital of financial sector entities where the bank does not have a significant investment</t>
  </si>
  <si>
    <t>12.1.1</t>
  </si>
  <si>
    <t>Direct holdings (GROSS) of Core Tier1 Capital of financial sector entities where the bank does not have a significant investment</t>
  </si>
  <si>
    <t>12.1.2</t>
  </si>
  <si>
    <t xml:space="preserve">(-) Permitted offsetting short positions in relation to the direct gross holdings included above </t>
  </si>
  <si>
    <t>Indirect holdings of Core Tier1 Capital of financial sector entities where the bank does not have a significant investment</t>
  </si>
  <si>
    <t>12.2.1</t>
  </si>
  <si>
    <t>Indirect holdings (GROSS) of Core Tier1 Capital of financial sector entities where the bank does not have a significant investment</t>
  </si>
  <si>
    <t>12.2.2</t>
  </si>
  <si>
    <t xml:space="preserve">(-) Permitted offsetting short positions in relation to the indirect gross holdings included above </t>
  </si>
  <si>
    <t>Synthetic holdings of Core Tier1 Capital of financial sector entities where the bank does not have a significant investment</t>
  </si>
  <si>
    <t>12.3.1</t>
  </si>
  <si>
    <t>Synthetic holdings (GROSS) of Core Tier1 Capital of financial sector entities where the bank does not have a significant investment</t>
  </si>
  <si>
    <t>12.3.2</t>
  </si>
  <si>
    <t>(-) Permitted offsetting short positions in relation to the synthetic gross holdings included above</t>
  </si>
  <si>
    <t>Holdings of Additional Tier 1 Capital of financial sector entities where the bank does not have a significant investment, net of short positions</t>
  </si>
  <si>
    <t>13.1</t>
  </si>
  <si>
    <t>Direct holdings of Additional Tier 1 Capital of financial sector entities where the bank does not have a significant investment</t>
  </si>
  <si>
    <t>13.1.1</t>
  </si>
  <si>
    <t>Direct holdings (GROSS) of Additional Tier 1 Capital of financial sector entities where the bank does not have a significant investment</t>
  </si>
  <si>
    <t>13.1.2</t>
  </si>
  <si>
    <t>(-) Permitted offsetting short positions in relation to the direct (gross) holdings included above</t>
  </si>
  <si>
    <t>13.2</t>
  </si>
  <si>
    <t>Indirect holdings in Additional Tier 1 Capital of financial sector entities where the bank does not have a significant investment</t>
  </si>
  <si>
    <t>13.2.1</t>
  </si>
  <si>
    <t>Indirect holdings (GROSS) in Additional Tier 1 Capital of financial sector entities where the bank does not have a significant investment</t>
  </si>
  <si>
    <t>13.2.2</t>
  </si>
  <si>
    <t>(-) Permitted offsetting short positions in relation to the indirect (gross) holdings included above</t>
  </si>
  <si>
    <t>361</t>
  </si>
  <si>
    <t>13.3</t>
  </si>
  <si>
    <t>Synthetic holdings of Additional Tier 1 Capital of financial sector entities where the bank does not have a significant investment</t>
  </si>
  <si>
    <t>362</t>
  </si>
  <si>
    <t>13.3.1</t>
  </si>
  <si>
    <t>Synthetic holdings (GROSS) of Additional Tier 1 Capital of financial sector entities where the bank does not have a significant investment</t>
  </si>
  <si>
    <t>363</t>
  </si>
  <si>
    <t>13.3.2</t>
  </si>
  <si>
    <t>(-) Permitted offsetting in short positions in relation to the synthetic (gross) holdings included above</t>
  </si>
  <si>
    <t xml:space="preserve"> Holdings of Tier 2 Capital of financial sector entities where the bank does not have a significant investment, net of short positions  </t>
  </si>
  <si>
    <t>14.1</t>
  </si>
  <si>
    <t xml:space="preserve">Direct holdings of Tier 2 Capital of financial sector entities where the bank does not have a significant investment  </t>
  </si>
  <si>
    <t>14.1.1</t>
  </si>
  <si>
    <t>Direct holdings (Gross) of Tier 2 Capital of financial sector entities where the bank does not have a significant investment</t>
  </si>
  <si>
    <t>14.1.2</t>
  </si>
  <si>
    <t>14.2</t>
  </si>
  <si>
    <t>Indirect holdings in Tier 2 Capital of financial sector entities where the bank does not have a significant investment</t>
  </si>
  <si>
    <t>14.2.1</t>
  </si>
  <si>
    <t>Indirect holdings in (GROSS) Tier 2 Capital of financial sector entities where the bank does not have a significant investment</t>
  </si>
  <si>
    <t>14.2.2</t>
  </si>
  <si>
    <t>(-) Permitted offsetting short positions in relation to the indirect gross holdings included above</t>
  </si>
  <si>
    <t>431</t>
  </si>
  <si>
    <t>14.3</t>
  </si>
  <si>
    <t xml:space="preserve">  Synthetic holdings of Tier 2 Capital of financial sector entities where the bank does not have a significant investment</t>
  </si>
  <si>
    <t>432</t>
  </si>
  <si>
    <t>14.3.1</t>
  </si>
  <si>
    <t xml:space="preserve">  Synthetic holdings (GROSS) of Tier 2 Capital of financial sector entities where the bank does not have a significant investment</t>
  </si>
  <si>
    <t>433</t>
  </si>
  <si>
    <t>14.3.2</t>
  </si>
  <si>
    <t xml:space="preserve">Investments in the capital of financial sector entities where the institution has a significant investment   </t>
  </si>
  <si>
    <t>Holdings of Core Tier 1 Capital of financial sector entities where the bank has a significant investment</t>
  </si>
  <si>
    <t>15.1</t>
  </si>
  <si>
    <t xml:space="preserve">  Direct holdings of Core Tier 1 Capital of financial sector entities where the bank has a significant investment</t>
  </si>
  <si>
    <t>15.1.1</t>
  </si>
  <si>
    <t xml:space="preserve"> Direct holdings (Gross) of Core Tier 1 Capital of financial sector entities where the bank has a significant investment</t>
  </si>
  <si>
    <t>15.1.2</t>
  </si>
  <si>
    <t>15.2</t>
  </si>
  <si>
    <t>Indirect holdings of Core Tier1 Capital of financial sector entities where the bank has a significant investment</t>
  </si>
  <si>
    <t>15.2.1</t>
  </si>
  <si>
    <t>Indirect holdings (GROSS) of Core Tier1 Capital of financial sector entities where the bank has a significant investment</t>
  </si>
  <si>
    <t>15.2.2</t>
  </si>
  <si>
    <t>501</t>
  </si>
  <si>
    <t>15.3</t>
  </si>
  <si>
    <t>Synthetic holdings of Core Tier1 Capital of financial sector entities where the bank has a significant investment</t>
  </si>
  <si>
    <t>502</t>
  </si>
  <si>
    <t>15.3.1</t>
  </si>
  <si>
    <t>Synthetic holdings (GROSS) of Core Tier1 Capital of financial sector entities where the bank has a significant investment</t>
  </si>
  <si>
    <t>503</t>
  </si>
  <si>
    <t>15.3.2</t>
  </si>
  <si>
    <t>Holdings of Additional Tier 1 Capital of financial sector entities where the bank has a significant investment, net of short positions</t>
  </si>
  <si>
    <t>16.1</t>
  </si>
  <si>
    <t xml:space="preserve"> Direct holdings of Additional Tier 1 Capital of financial sector entities where the bank has a significant investment </t>
  </si>
  <si>
    <t>16.1.1</t>
  </si>
  <si>
    <t>Direct holdings (Gross) of Additional Tier 1 Capital of financial sector entities where the bank has a significant investment</t>
  </si>
  <si>
    <t>16.1.2</t>
  </si>
  <si>
    <t>16.2</t>
  </si>
  <si>
    <t xml:space="preserve">Indirect holdings in Additional Tier 1 Capital of financial sector entities where the bank has a significant investment </t>
  </si>
  <si>
    <t>16.2.1</t>
  </si>
  <si>
    <t>Indirect holdings (GROSS) in Additional Tier 1 Capital of financial sector entities where the bank has a significant investment</t>
  </si>
  <si>
    <t>16.2.2</t>
  </si>
  <si>
    <t>571</t>
  </si>
  <si>
    <t>16.3</t>
  </si>
  <si>
    <t>Synthetic holdings of Additional Tier 1 Capital of financial sector entities where the bank has a significant investment</t>
  </si>
  <si>
    <t>572</t>
  </si>
  <si>
    <t>16.3.1</t>
  </si>
  <si>
    <t xml:space="preserve">Synthetic holdings (GROSS) of Additional Tier 1 Capital of financial sector entities where the bank has a significant investment </t>
  </si>
  <si>
    <t>573</t>
  </si>
  <si>
    <t>16.3.2</t>
  </si>
  <si>
    <t xml:space="preserve">Holdings of Tier 2 Capital of financial sector entities where the bank has a significant investment, net of short positions  </t>
  </si>
  <si>
    <t>17.1</t>
  </si>
  <si>
    <t>Direct holdings of Tier 2 Capital of financial sector entities where the bank has a significant investment</t>
  </si>
  <si>
    <t>17.1.1</t>
  </si>
  <si>
    <t>Direct holdings (Gross) of Tier 2 Capital of financial sector entities where the bank has a significant investment</t>
  </si>
  <si>
    <t>17.1.2</t>
  </si>
  <si>
    <t>17.2</t>
  </si>
  <si>
    <t>Indirect holdings in Tier 2 Capital of financial sector entities where the bank has a significant investment</t>
  </si>
  <si>
    <t>17.2.1</t>
  </si>
  <si>
    <t>Indirect holdings in (GROSS) Tier 2 Capital of financial sector entities where the bank has a significant investment</t>
  </si>
  <si>
    <t>17.2.2</t>
  </si>
  <si>
    <t>641</t>
  </si>
  <si>
    <t>17.3</t>
  </si>
  <si>
    <t>Synthetic holdings of Tier 2 Capital of financial sector entities where the bank has a significant investment</t>
  </si>
  <si>
    <t>642</t>
  </si>
  <si>
    <t>17.3.1</t>
  </si>
  <si>
    <t>Synthetic holdings (GROSS) of Tier 2 Capital of financial sector entities where the bank has a significant investment</t>
  </si>
  <si>
    <t>643</t>
  </si>
  <si>
    <t>17.3.2</t>
  </si>
  <si>
    <t>Total risk exposure amounts of holdings not deducted from the corresponding capital category</t>
  </si>
  <si>
    <t>Risk weighted exposures of Core Tier 1 Capital holdings in financial sector entities which are not deducted from the bank's Core Tier 1 Capital</t>
  </si>
  <si>
    <t>Risk weighted exposures of Additional Tier 1 Capital holdings in financial sector entities which are not deducted from the bank's Additional Tier 1 Capital</t>
  </si>
  <si>
    <t>Risk weighted exposures of Tier 2 Capital holdings in financial sector entities which are not deducted from the bank's Tier 2 Capital</t>
  </si>
  <si>
    <t>Pillar II requirements</t>
  </si>
  <si>
    <t xml:space="preserve">Foreign currency position - spot </t>
  </si>
  <si>
    <t>Spot position in foreign currency</t>
  </si>
  <si>
    <t>A.  A ssets</t>
  </si>
  <si>
    <t>YEN</t>
  </si>
  <si>
    <t>Treasury bills and other bonds eligible for refinancing from Central Bank</t>
  </si>
  <si>
    <t>Current accounts in banks, credit institutions and other financial institutions</t>
  </si>
  <si>
    <t>Deposits in banks, credit institutions and other financial institutions</t>
  </si>
  <si>
    <t xml:space="preserve">               Demand Deposits</t>
  </si>
  <si>
    <t xml:space="preserve">               Time Deposits</t>
  </si>
  <si>
    <t>Loans to banks, credit institutions and other financial institutions</t>
  </si>
  <si>
    <t>Loans and prepayments:</t>
  </si>
  <si>
    <t xml:space="preserve">              Short term</t>
  </si>
  <si>
    <t xml:space="preserve">              Medium term</t>
  </si>
  <si>
    <t xml:space="preserve">              Long term</t>
  </si>
  <si>
    <t>minus the loan provisions</t>
  </si>
  <si>
    <t>Customers current accounts obligations</t>
  </si>
  <si>
    <t>Bonds and other securities with fixed incomes</t>
  </si>
  <si>
    <t>Bonds and other securities with variable incomes</t>
  </si>
  <si>
    <t xml:space="preserve">             In banks and financial institutions</t>
  </si>
  <si>
    <t xml:space="preserve">             In other institutions</t>
  </si>
  <si>
    <t>Intangible fixed assets (net) (minus amortization)</t>
  </si>
  <si>
    <t>Tangible fixed assets (net) (minus amortization)</t>
  </si>
  <si>
    <t>Other assets</t>
  </si>
  <si>
    <t xml:space="preserve"> Total assets</t>
  </si>
  <si>
    <t>Foreign currency transactions - SPOT purchase of currency</t>
  </si>
  <si>
    <t>Assets SPOT open position (Total assets and foreign currency transactions - SPOT purchase of currency)</t>
  </si>
  <si>
    <t>Assets SPOT open position (in millions of ALL)</t>
  </si>
  <si>
    <t>B. Liabilities</t>
  </si>
  <si>
    <t>Current accounts from banks, credit institutions and other financial institutions</t>
  </si>
  <si>
    <t>Demand</t>
  </si>
  <si>
    <t>Borrowings from banks, credit institutions and other financial institutions</t>
  </si>
  <si>
    <t>Liabilities toward clients for current accounts and deposits</t>
  </si>
  <si>
    <t xml:space="preserve">              Deposits</t>
  </si>
  <si>
    <t>Liabilities toward the Albanian Government and public administration</t>
  </si>
  <si>
    <t>Liabilities from bonds and other securities</t>
  </si>
  <si>
    <t>Aid and public financing</t>
  </si>
  <si>
    <t>Specific reserve funds</t>
  </si>
  <si>
    <t>Shareholders equity</t>
  </si>
  <si>
    <t xml:space="preserve">               Paid in capital</t>
  </si>
  <si>
    <t xml:space="preserve">               Share premiums</t>
  </si>
  <si>
    <t>Other liabilities</t>
  </si>
  <si>
    <t xml:space="preserve">Total of liabilities    </t>
  </si>
  <si>
    <t>Foreign currency transactions - SPOT sale of currency</t>
  </si>
  <si>
    <t>Liabilities SPOT open position (Total liabilities and foreign currency transactions - SPOT sale of currency)</t>
  </si>
  <si>
    <t>Liabilities SPOT open position  (in millions of ALL)</t>
  </si>
  <si>
    <t>31/1</t>
  </si>
  <si>
    <t>Foreign currency position - forward long</t>
  </si>
  <si>
    <t>FORWARD OPEN POSITION IN FOREIGN CURRENCY</t>
  </si>
  <si>
    <t>C.  LONG OPEN POSITION</t>
  </si>
  <si>
    <t>Currency Transastions - forward  - long open  position</t>
  </si>
  <si>
    <t>Currency Transastions - future - long open  position</t>
  </si>
  <si>
    <t>Foreign currency transactions - principal under swap agreements (section included in the spot position)</t>
  </si>
  <si>
    <t>Guarantees as defined in Regulation</t>
  </si>
  <si>
    <t>Letters of credit as defined in Regulation</t>
  </si>
  <si>
    <t>Forward - Long Open Position</t>
  </si>
  <si>
    <t>Forward - Long Open Position (in millions of ALL)</t>
  </si>
  <si>
    <t>31/2</t>
  </si>
  <si>
    <t>Foreign currency position - forward short</t>
  </si>
  <si>
    <t xml:space="preserve">D. SHORT OPEN POSITION </t>
  </si>
  <si>
    <t>Currency Transastions - forward  - short open  position</t>
  </si>
  <si>
    <t>Currency Transastions - future - short open  position</t>
  </si>
  <si>
    <t>Forward - Short Open Position</t>
  </si>
  <si>
    <t>Forward - Short Open Position (in millions of ALL)</t>
  </si>
  <si>
    <t>31/3</t>
  </si>
  <si>
    <t>Foreign currency position - options net</t>
  </si>
  <si>
    <t>NET OPEN POSITION OF OPTIONS</t>
  </si>
  <si>
    <t>Long CALL options</t>
  </si>
  <si>
    <t>Short PUT options</t>
  </si>
  <si>
    <t>Short CALL options</t>
  </si>
  <si>
    <t>Long PUT options</t>
  </si>
  <si>
    <t>Net open position of options (1+2) - (3+4)</t>
  </si>
  <si>
    <t>Net open position of options (in millions of ALL)</t>
  </si>
  <si>
    <t>31/4</t>
  </si>
  <si>
    <t>Foreign currency position -off balance sheet items</t>
  </si>
  <si>
    <t xml:space="preserve">Off-balance sheet items (excluding the elements involved in SPOT, FORWARD and Option's positions ) </t>
  </si>
  <si>
    <t>F.  Assets</t>
  </si>
  <si>
    <t>Financial commitments given:</t>
  </si>
  <si>
    <t xml:space="preserve">               In favor of banks and other financial institutions</t>
  </si>
  <si>
    <t xml:space="preserve">               In favor of customers</t>
  </si>
  <si>
    <t>Guarantees given:</t>
  </si>
  <si>
    <t>Commitments on securities to be received</t>
  </si>
  <si>
    <t>Securities given as guarantee for credit or refinancing</t>
  </si>
  <si>
    <t>Borrowed securities</t>
  </si>
  <si>
    <t>Other commitments</t>
  </si>
  <si>
    <t>Commitments on given financial instruments</t>
  </si>
  <si>
    <t>Total assets off balance sheet items</t>
  </si>
  <si>
    <t>Total assets off balance sheet items (in millions of ALL)</t>
  </si>
  <si>
    <t>D.  Liabilities</t>
  </si>
  <si>
    <t>Financial commitments received:</t>
  </si>
  <si>
    <t xml:space="preserve">               from banks and other financial institutions</t>
  </si>
  <si>
    <t xml:space="preserve">               from customers</t>
  </si>
  <si>
    <t>Guarantees received:</t>
  </si>
  <si>
    <t>Commitments on securities to be given:</t>
  </si>
  <si>
    <t>Securities received as a guarantee for credit or refinancing</t>
  </si>
  <si>
    <t>Lent securities</t>
  </si>
  <si>
    <t>Commitments on received financial instruments</t>
  </si>
  <si>
    <t>Total liabilities off balance sheet items</t>
  </si>
  <si>
    <t>Total liabilities off balance sheet items (in millions of ALL)</t>
  </si>
  <si>
    <t>Net off balance sheet items (in millions of ALL) (F-G)</t>
  </si>
  <si>
    <t>Open foreign currency positions</t>
  </si>
  <si>
    <t>FOREIGN CURRENCY OPEN POSITIONS</t>
  </si>
  <si>
    <t>Spot position</t>
  </si>
  <si>
    <t>Forward positions</t>
  </si>
  <si>
    <t>Net open foreign currency position (not including options)</t>
  </si>
  <si>
    <t>Options net open positions</t>
  </si>
  <si>
    <t>Net open foreign currency position (including options)</t>
  </si>
  <si>
    <t>Exchange rate</t>
  </si>
  <si>
    <t>ALL equivalent of net open position</t>
  </si>
  <si>
    <t xml:space="preserve">Net open position in ALL / regulatory capital </t>
  </si>
  <si>
    <t>LONG position</t>
  </si>
  <si>
    <t>SHORT position</t>
  </si>
  <si>
    <t>(1)</t>
  </si>
  <si>
    <t>(2)</t>
  </si>
  <si>
    <t>(3)</t>
  </si>
  <si>
    <t>(4)</t>
  </si>
  <si>
    <t>(5)</t>
  </si>
  <si>
    <t>(6)= (2)-(3)+(4)-(5)</t>
  </si>
  <si>
    <t>(7)</t>
  </si>
  <si>
    <t>(8)= (6)+(7)</t>
  </si>
  <si>
    <t>(9)</t>
  </si>
  <si>
    <t>(10)</t>
  </si>
  <si>
    <t>(11)=(10)/(15)*100</t>
  </si>
  <si>
    <t xml:space="preserve">Long - Total net foreign currency open position </t>
  </si>
  <si>
    <t xml:space="preserve">Short - Total net foreign currency open position </t>
  </si>
  <si>
    <t>Total net foreign currency open position  = (12) nqs (12) &gt; (13); ose (13) nqs (13) &gt; (12)</t>
  </si>
  <si>
    <t>Regulatory capital</t>
  </si>
  <si>
    <t>Total net foreign currency open position (in percentage of the regulatory capital) [(14) / (15)*100 = &lt; (30%)]</t>
  </si>
  <si>
    <t>Limit approved for each currency</t>
  </si>
  <si>
    <t>Limit approved for total currencies</t>
  </si>
  <si>
    <t>Open foreign currency position in ALL equivalent</t>
  </si>
  <si>
    <t>Net off balance sheet items</t>
  </si>
  <si>
    <t xml:space="preserve"> Total open position including the other off balance sheet items</t>
  </si>
  <si>
    <t>Net open foreign currency position in ALL / regulatory capital</t>
  </si>
  <si>
    <t>(4) = '(2) + '(3)</t>
  </si>
  <si>
    <t>(5)=(4)/(7)*100</t>
  </si>
  <si>
    <t>Total net foreign currency open position  = (6) nqs (6) &gt; (7); ose (7) nqs (7) &gt; (6)</t>
  </si>
  <si>
    <t>Total net foreign currency open position (8) / Regulatory Capital (9) * 100</t>
  </si>
  <si>
    <t>Explanatory notes:</t>
  </si>
  <si>
    <t>Column (2): Form 32, column (10).</t>
  </si>
  <si>
    <t>Column (3): Form 31/4, letter (H).</t>
  </si>
  <si>
    <t>F20_21</t>
  </si>
  <si>
    <t>F22</t>
  </si>
  <si>
    <t>F22_1</t>
  </si>
  <si>
    <t>F23</t>
  </si>
  <si>
    <t>F26</t>
  </si>
  <si>
    <t>F27</t>
  </si>
  <si>
    <t>F28</t>
  </si>
  <si>
    <t>F29</t>
  </si>
  <si>
    <t>F31</t>
  </si>
  <si>
    <t>F31/1</t>
  </si>
  <si>
    <t>F31/2</t>
  </si>
  <si>
    <t>F31/3</t>
  </si>
  <si>
    <t>F31/4</t>
  </si>
  <si>
    <t>F32</t>
  </si>
  <si>
    <t>Banking Statistics</t>
  </si>
  <si>
    <t>16, 16_1, 16_2</t>
  </si>
  <si>
    <t>Reserve funds for covering losses from loans (according to the regulation); Reserve funds for covering losses from loans (created from the bank itself); More (+) or less (-) created funds</t>
  </si>
  <si>
    <t>RESERVE FUNDS FOR COVERING LOSSES FROM LOANS (according to the regulation)</t>
  </si>
  <si>
    <t>Reserve funds for principal</t>
  </si>
  <si>
    <t>R.F. for accrued interest</t>
  </si>
  <si>
    <t xml:space="preserve">Loans given to </t>
  </si>
  <si>
    <t xml:space="preserve">Interbank </t>
  </si>
  <si>
    <t xml:space="preserve">Doubtful </t>
  </si>
  <si>
    <t xml:space="preserve">Rates for </t>
  </si>
  <si>
    <t>Loans classification</t>
  </si>
  <si>
    <t>clients</t>
  </si>
  <si>
    <t>loans</t>
  </si>
  <si>
    <t>commitments</t>
  </si>
  <si>
    <t>provisions</t>
  </si>
  <si>
    <t>Standard loans and past due standard loans</t>
  </si>
  <si>
    <t>Restructured standard loans</t>
  </si>
  <si>
    <t>Restructured special mention loans</t>
  </si>
  <si>
    <t>Lost loans</t>
  </si>
  <si>
    <t>Use of reserve funds of principal</t>
  </si>
  <si>
    <t>Use of reserve funds of interest</t>
  </si>
  <si>
    <t>Number of</t>
  </si>
  <si>
    <t>Total for</t>
  </si>
  <si>
    <t xml:space="preserve">Total for </t>
  </si>
  <si>
    <t>borrowers</t>
  </si>
  <si>
    <t>principal</t>
  </si>
  <si>
    <t>interest</t>
  </si>
  <si>
    <t>RESERVE FUNDS FOR COVERING LOSSES FROM LOANS (created from the bank itself)</t>
  </si>
  <si>
    <t>Reserve funds for accrued interest</t>
  </si>
  <si>
    <t xml:space="preserve"> MORE (+) OR LESS (-) CREATED FUNDS</t>
  </si>
  <si>
    <t>More / less</t>
  </si>
  <si>
    <t xml:space="preserve"> funds created  </t>
  </si>
  <si>
    <t>for principal</t>
  </si>
  <si>
    <t>for interest</t>
  </si>
  <si>
    <t>Reserve funds created from the bank</t>
  </si>
  <si>
    <t>RESERVE FUNDS CREATED FROM THE BANK</t>
  </si>
  <si>
    <t xml:space="preserve">Balance at the  </t>
  </si>
  <si>
    <t xml:space="preserve">Provisions </t>
  </si>
  <si>
    <t>Written off loans</t>
  </si>
  <si>
    <t xml:space="preserve">Other corrections </t>
  </si>
  <si>
    <t>Balance at the</t>
  </si>
  <si>
    <t>Accounts</t>
  </si>
  <si>
    <t>beginning of the period</t>
  </si>
  <si>
    <t>added</t>
  </si>
  <si>
    <t>retaken</t>
  </si>
  <si>
    <t>during the period</t>
  </si>
  <si>
    <t>taken during the period</t>
  </si>
  <si>
    <t>end of the period</t>
  </si>
  <si>
    <t>Provisions for depreciation of eligible bills for refinancing with central bank</t>
  </si>
  <si>
    <t>Provisions for depreciation of participating interests</t>
  </si>
  <si>
    <t>Provisions for depreciation of affiliates</t>
  </si>
  <si>
    <t>Provision for depreciation of fixed assets</t>
  </si>
  <si>
    <t xml:space="preserve">Other specific provision </t>
  </si>
  <si>
    <t>Portofolio of securities with fixed and variable incomes</t>
  </si>
  <si>
    <t xml:space="preserve">PORTOFOLIO OF SECURITIES WITH  FIXED AND VARIABLE  INCOMES </t>
  </si>
  <si>
    <t xml:space="preserve">                        Residual maturity or maturity until another period of repricing, (in years)  </t>
  </si>
  <si>
    <t>Classification of</t>
  </si>
  <si>
    <t>(third class in the balance sheet)</t>
  </si>
  <si>
    <t>investments according</t>
  </si>
  <si>
    <t>&lt; 1</t>
  </si>
  <si>
    <t xml:space="preserve"> 1 - 3</t>
  </si>
  <si>
    <t xml:space="preserve"> 3 - 5</t>
  </si>
  <si>
    <t xml:space="preserve"> 5 - 7</t>
  </si>
  <si>
    <t>&gt; 7</t>
  </si>
  <si>
    <t xml:space="preserve"> to the quality of the issuer*</t>
  </si>
  <si>
    <r>
      <t>I. Albanian</t>
    </r>
    <r>
      <rPr>
        <sz val="10"/>
        <rFont val="Arial"/>
        <family val="2"/>
      </rPr>
      <t xml:space="preserve"> Government Bonds</t>
    </r>
  </si>
  <si>
    <t>…</t>
  </si>
  <si>
    <t>II. Municipal bonds</t>
  </si>
  <si>
    <t>III. Foreign governments bonds</t>
  </si>
  <si>
    <t>IV. Foreign corporate bonds</t>
  </si>
  <si>
    <t>V. Foreign banks bonds</t>
  </si>
  <si>
    <t>VI. Foreign financial institutions bonds</t>
  </si>
  <si>
    <t>VII. International organizations bonds</t>
  </si>
  <si>
    <t>VIII. Other securities with fixed or variable incomes</t>
  </si>
  <si>
    <t>Loans in foreign currency (resident+non resident)</t>
  </si>
  <si>
    <t>LOANS IN FOREIGN CURRENCY (resident+non resident)</t>
  </si>
  <si>
    <t>Purpose of loan:</t>
  </si>
  <si>
    <t>For trading:</t>
  </si>
  <si>
    <t>For real estate:</t>
  </si>
  <si>
    <t>For business development</t>
  </si>
  <si>
    <t>Customers Loan</t>
  </si>
  <si>
    <t>Loans to Government</t>
  </si>
  <si>
    <t>Businesses</t>
  </si>
  <si>
    <t>Residential</t>
  </si>
  <si>
    <t>Commercial</t>
  </si>
  <si>
    <t>Land</t>
  </si>
  <si>
    <t>Given to individuals for the purchase of residential real estate</t>
  </si>
  <si>
    <t>Given to businesses for residential real estate development</t>
  </si>
  <si>
    <r>
      <t>Total</t>
    </r>
    <r>
      <rPr>
        <sz val="10"/>
        <rFont val="Calibri"/>
        <family val="2"/>
      </rPr>
      <t xml:space="preserve"> outstanding loans </t>
    </r>
  </si>
  <si>
    <r>
      <t>Outstanding</t>
    </r>
    <r>
      <rPr>
        <sz val="10"/>
        <rFont val="Calibri"/>
        <family val="2"/>
      </rPr>
      <t xml:space="preserve"> loans in foreign currency </t>
    </r>
  </si>
  <si>
    <t>Outstanding loans in EUR  (2.1.1+2.1.2+2.1.3+2.1.4+2.1.5)</t>
  </si>
  <si>
    <t>2.1.1</t>
  </si>
  <si>
    <t>2.1.2</t>
  </si>
  <si>
    <t>2.1.3</t>
  </si>
  <si>
    <t>2.1.4</t>
  </si>
  <si>
    <t>2.1.5</t>
  </si>
  <si>
    <t>Outstanding loans in USD (2.2.1+2.2.2+2.2.3+2.2.4+2.2.5)</t>
  </si>
  <si>
    <t>2.2.3</t>
  </si>
  <si>
    <t>2.2.4</t>
  </si>
  <si>
    <t>2.2.5</t>
  </si>
  <si>
    <r>
      <t>Total</t>
    </r>
    <r>
      <rPr>
        <sz val="10"/>
        <rFont val="Calibri"/>
        <family val="2"/>
      </rPr>
      <t xml:space="preserve"> outstanding of non performing loans</t>
    </r>
  </si>
  <si>
    <t>Outstanding of non performing loans in foreign currency (4.1+4.2+4.3)</t>
  </si>
  <si>
    <t>Outstanding loans in foreign currency classified as "uncovered from exchange rate risk" (5.0.1+5.0.2+5.0.3+5.0.4+5.0.5)</t>
  </si>
  <si>
    <t>5.0.1</t>
  </si>
  <si>
    <t>5.0.2</t>
  </si>
  <si>
    <t>5.0.3</t>
  </si>
  <si>
    <t>5.0.4</t>
  </si>
  <si>
    <t>5.0.5</t>
  </si>
  <si>
    <t>In EUR (the part that is uncovered from exchange rate risk) (5.1.1+5.1.2+5.1.3+5.1.4+5.1.5)</t>
  </si>
  <si>
    <t>5.1.1</t>
  </si>
  <si>
    <t>5.1.2</t>
  </si>
  <si>
    <t>5.1.3</t>
  </si>
  <si>
    <t>5.1.4</t>
  </si>
  <si>
    <t>5.1.5</t>
  </si>
  <si>
    <t>In USD (the part that is uncovered from exchange rate risk)  (5.2.1+5.2.2+5.2.3+5.2.4+5.2.5)</t>
  </si>
  <si>
    <t>5.2.1</t>
  </si>
  <si>
    <t>5.2.2</t>
  </si>
  <si>
    <t>5.2.3</t>
  </si>
  <si>
    <t>5.2.4</t>
  </si>
  <si>
    <t>5.2.5</t>
  </si>
  <si>
    <t>Total number of borrowers</t>
  </si>
  <si>
    <t>Number of loans prematurely in foreign currency</t>
  </si>
  <si>
    <t>Number of loans in foreign currency classified as "uncovered from exchange rate risk"</t>
  </si>
  <si>
    <t>Note:</t>
  </si>
  <si>
    <t>The information on this form is required for loans to resident and non-resident clients at their gross value, including accrued interest and without deducting the created provisions.</t>
  </si>
  <si>
    <t>Loans by subject and type of collateral</t>
  </si>
  <si>
    <t>Loans collateralized by real estate</t>
  </si>
  <si>
    <t xml:space="preserve">Loans collateralized by cash </t>
  </si>
  <si>
    <t>Loans collateralized by other collateral</t>
  </si>
  <si>
    <t>Uncollateralized loans</t>
  </si>
  <si>
    <r>
      <t>Total</t>
    </r>
    <r>
      <rPr>
        <sz val="10"/>
        <rFont val="Calibri"/>
        <family val="2"/>
      </rPr>
      <t xml:space="preserve"> outstanding loans</t>
    </r>
  </si>
  <si>
    <t>Outstanding loans in ALL</t>
  </si>
  <si>
    <t>Outstanding loans in foreign currency</t>
  </si>
  <si>
    <t>From this :</t>
  </si>
  <si>
    <t>Outstanding loans in EUR</t>
  </si>
  <si>
    <t>Outstanding loans in USD</t>
  </si>
  <si>
    <t>Total outstanding of non performing  loans</t>
  </si>
  <si>
    <t>Outstanding of non performing loans in ALL</t>
  </si>
  <si>
    <t>Outstanding of non performing loans in foreign currency</t>
  </si>
  <si>
    <t>Outstanding of non performing loans in EUR</t>
  </si>
  <si>
    <t>Outstanding of non performing loans in USD</t>
  </si>
  <si>
    <t>The information on this form is required for loans to resident and non-resident customers at their gross value, including accrued interest and without  deducting the created provisions.</t>
  </si>
  <si>
    <t>Loans collateralized by more than one collateral will be distributed according to the weight (in %) that any collateral has in the total value of the guaranteeing collateral of the loan.</t>
  </si>
  <si>
    <t>For loans where the value of the collateral may be less than the value of the outstanding loans, the part in terms of the existence of certain collateralized loans with a total collateral of these loans will be recorded in the appropriate column of collateral that covers these loans.</t>
  </si>
  <si>
    <t>46.ALL</t>
  </si>
  <si>
    <t>Form FIR - Change in the economic value of the banking  book for fixed interest rate items</t>
  </si>
  <si>
    <t>Form FIR</t>
  </si>
  <si>
    <t xml:space="preserve">Change in the economic value of the banking  book for fixed interest rate items </t>
  </si>
  <si>
    <t>Sensitive interest rate banking book items - fixed interest rate</t>
  </si>
  <si>
    <t>Currency (ALL)</t>
  </si>
  <si>
    <t>Time zones</t>
  </si>
  <si>
    <t xml:space="preserve">at sight </t>
  </si>
  <si>
    <t xml:space="preserve"> up to 1 month</t>
  </si>
  <si>
    <t>1-3 months</t>
  </si>
  <si>
    <t>3-6 months</t>
  </si>
  <si>
    <t>6-12 months</t>
  </si>
  <si>
    <t>1-2 years</t>
  </si>
  <si>
    <t>2-3 years</t>
  </si>
  <si>
    <t>3-4 years</t>
  </si>
  <si>
    <t>4-5 years</t>
  </si>
  <si>
    <t>5-7 years</t>
  </si>
  <si>
    <t>7-10 years</t>
  </si>
  <si>
    <t>10-15 years</t>
  </si>
  <si>
    <t>15-20 years</t>
  </si>
  <si>
    <t>20+ years</t>
  </si>
  <si>
    <t>BALANCE SHEET</t>
  </si>
  <si>
    <t xml:space="preserve">Cash and Central Bank </t>
  </si>
  <si>
    <t>Current accounts with banks and other financial institutions.</t>
  </si>
  <si>
    <t>Deposits with banks and other financial institutions</t>
  </si>
  <si>
    <t xml:space="preserve">Demand deposits </t>
  </si>
  <si>
    <t>Loans from banks and other financial institutions</t>
  </si>
  <si>
    <t>Others from banks and financial institutions</t>
  </si>
  <si>
    <t xml:space="preserve">Loans and advances </t>
  </si>
  <si>
    <t xml:space="preserve">minus provisions </t>
  </si>
  <si>
    <t xml:space="preserve">Securities </t>
  </si>
  <si>
    <t xml:space="preserve">AFS securities </t>
  </si>
  <si>
    <t>Other debt securities</t>
  </si>
  <si>
    <t xml:space="preserve">Holdings </t>
  </si>
  <si>
    <t>In banks and other financial institutions</t>
  </si>
  <si>
    <t xml:space="preserve">Others </t>
  </si>
  <si>
    <t>TOTAL ASSETS</t>
  </si>
  <si>
    <t>(-) LIABILITIES</t>
  </si>
  <si>
    <t>Reverse repo</t>
  </si>
  <si>
    <t>Current accounts from banks and other financial institutions</t>
  </si>
  <si>
    <t>Deposits from banks and other financial institutions</t>
  </si>
  <si>
    <t>Due to customers</t>
  </si>
  <si>
    <t xml:space="preserve">Time deposits </t>
  </si>
  <si>
    <t>Due to government</t>
  </si>
  <si>
    <t xml:space="preserve">Other liabilities from securities </t>
  </si>
  <si>
    <t>Specific provisions</t>
  </si>
  <si>
    <t>TOTAL LIABILITIES</t>
  </si>
  <si>
    <t>NET BALANCE SHEET POSITION</t>
  </si>
  <si>
    <t>OFF-BALANCE SHEET ITEMS</t>
  </si>
  <si>
    <t>OFF-BALANCE SHEET ASSETS ITEMS</t>
  </si>
  <si>
    <t>IX.</t>
  </si>
  <si>
    <t xml:space="preserve">Derivative financial instruments </t>
  </si>
  <si>
    <t>1.</t>
  </si>
  <si>
    <t>Swap agreements</t>
  </si>
  <si>
    <t>2.</t>
  </si>
  <si>
    <t>Forwards</t>
  </si>
  <si>
    <t>3.</t>
  </si>
  <si>
    <t>Futures</t>
  </si>
  <si>
    <t>4.</t>
  </si>
  <si>
    <t>Options</t>
  </si>
  <si>
    <t>4.1.</t>
  </si>
  <si>
    <t>Embedded options</t>
  </si>
  <si>
    <t>4.2.</t>
  </si>
  <si>
    <t>Other options</t>
  </si>
  <si>
    <t>5.</t>
  </si>
  <si>
    <t>Other derivative financial instruments</t>
  </si>
  <si>
    <t>TOTAL OFF-BALANCE SHEET ASSETS ITEMS</t>
  </si>
  <si>
    <t>(-) OFF-BALANCE SHEET LIABILITIES ITEMS</t>
  </si>
  <si>
    <t>X.</t>
  </si>
  <si>
    <t>TOTAL OFF-BALANCE SHEET LIABILITIES ITEMS</t>
  </si>
  <si>
    <t>NET OFF-BALANCE SHEET POSITION</t>
  </si>
  <si>
    <t>TOTAL NET POSITION</t>
  </si>
  <si>
    <t>WEIGHTS</t>
  </si>
  <si>
    <t>0.08%</t>
  </si>
  <si>
    <t>0.32%</t>
  </si>
  <si>
    <t>0.72%</t>
  </si>
  <si>
    <t>1.43%</t>
  </si>
  <si>
    <t>2.77%</t>
  </si>
  <si>
    <t>4.49%</t>
  </si>
  <si>
    <t>6.14%</t>
  </si>
  <si>
    <t>7.71%</t>
  </si>
  <si>
    <t>10.15%</t>
  </si>
  <si>
    <t>13.26%</t>
  </si>
  <si>
    <t>17.84%</t>
  </si>
  <si>
    <t>22.43%</t>
  </si>
  <si>
    <t>26.03%</t>
  </si>
  <si>
    <t>WEIGHTED POSITION - Fixed-IR</t>
  </si>
  <si>
    <t>NET WEIGHTED POSITION BY CURRENCY - Fixed-IR</t>
  </si>
  <si>
    <t>46.USD</t>
  </si>
  <si>
    <t>Currency (USD)</t>
  </si>
  <si>
    <t>46.EUR</t>
  </si>
  <si>
    <t>Currency (EUR)</t>
  </si>
  <si>
    <t>46.GBP</t>
  </si>
  <si>
    <t>Currency (GBP)</t>
  </si>
  <si>
    <t>46.CHF</t>
  </si>
  <si>
    <t>Currency (CHF)</t>
  </si>
  <si>
    <t>46.CAD</t>
  </si>
  <si>
    <t>Currency (CAD)</t>
  </si>
  <si>
    <t>46.SEK</t>
  </si>
  <si>
    <t>Currency (SEK)</t>
  </si>
  <si>
    <t>46.AUD</t>
  </si>
  <si>
    <t>Currency (AUD)</t>
  </si>
  <si>
    <t>46.JPY</t>
  </si>
  <si>
    <t>Currency (JPY)</t>
  </si>
  <si>
    <t>46.DKK</t>
  </si>
  <si>
    <t>Currency (DKK)</t>
  </si>
  <si>
    <t>46.NOK</t>
  </si>
  <si>
    <t>Currency (NOK)</t>
  </si>
  <si>
    <t>46.TRY</t>
  </si>
  <si>
    <t>Currency (TRY)</t>
  </si>
  <si>
    <t>46.XAU</t>
  </si>
  <si>
    <t>Currency (XAU)</t>
  </si>
  <si>
    <t>46.CNY</t>
  </si>
  <si>
    <t>Currency (CNY)</t>
  </si>
  <si>
    <t>46.OTHER</t>
  </si>
  <si>
    <t>Currency (OTHER)</t>
  </si>
  <si>
    <t>47.ALL</t>
  </si>
  <si>
    <t>Form VIR - Change in the economic value of the banking book for variable interest rate items</t>
  </si>
  <si>
    <t>Form VIR</t>
  </si>
  <si>
    <t>Change in the economic value of the banking book for variable interest rate items</t>
  </si>
  <si>
    <t>Sensitive interest rate banking book items - variable interest rate</t>
  </si>
  <si>
    <t>WEIGHTED POSITION -Variable-IR</t>
  </si>
  <si>
    <t>NET WEIGHTED POSITION BY CURRENCY -Variable IR</t>
  </si>
  <si>
    <t>47.USD</t>
  </si>
  <si>
    <t>47.EUR</t>
  </si>
  <si>
    <t>47.GBP</t>
  </si>
  <si>
    <t>47.CHF</t>
  </si>
  <si>
    <t>47.CAD</t>
  </si>
  <si>
    <t>47.SEK</t>
  </si>
  <si>
    <t>47.AUD</t>
  </si>
  <si>
    <t>47.JPY</t>
  </si>
  <si>
    <t>47.DKK</t>
  </si>
  <si>
    <t>47.NOK</t>
  </si>
  <si>
    <t>47.TRY</t>
  </si>
  <si>
    <t>47.XAU</t>
  </si>
  <si>
    <t>47.CNY</t>
  </si>
  <si>
    <t>47.OTHER</t>
  </si>
  <si>
    <t>Total form of IRRBB - Total weighted position</t>
  </si>
  <si>
    <t>Total form of IRRBB</t>
  </si>
  <si>
    <t>Total weighted position</t>
  </si>
  <si>
    <t>IRR</t>
  </si>
  <si>
    <t>CHANGE IN THE ECONOMIC VALUE</t>
  </si>
  <si>
    <t>OWN FUNDS</t>
  </si>
  <si>
    <t>(CHANGE IN THE ECONOMIC VALUE / OWN FUNDS) * 100</t>
  </si>
  <si>
    <t>1.1.</t>
  </si>
  <si>
    <t>NET WEIGHTED POSITION BY CURRENCY- (FIR+VIR) - currency 1</t>
  </si>
  <si>
    <t>1.2.</t>
  </si>
  <si>
    <t>NET WEIGHTED POSITION BY CURRENCY - (FIR+VIR) - currency 2</t>
  </si>
  <si>
    <t>1.3.</t>
  </si>
  <si>
    <t>NET WEIGHTED POSITION BY CURRENCY - (FIR+VIR) - currency 3</t>
  </si>
  <si>
    <t>1.4.</t>
  </si>
  <si>
    <t>NET WEIGHTED POSITION BY CURRENCY - (FIR+VIR) - currency 4</t>
  </si>
  <si>
    <t>1.5.</t>
  </si>
  <si>
    <t>NET WEIGHTED POSITION BY CURRENCY - (FIR+VIR) - currency 5</t>
  </si>
  <si>
    <t>1.6.</t>
  </si>
  <si>
    <t>NET WEIGHTED POSITION BY CURRENCY - (FIR+VIR) - currency 6</t>
  </si>
  <si>
    <t>1.7.</t>
  </si>
  <si>
    <t>NET WEIGHTED POSITION BY CURRENCY - (FIR+VIR) - currency 7</t>
  </si>
  <si>
    <t>1.8.</t>
  </si>
  <si>
    <t>NET WEIGHTED POSITION BY CURRENCY - (FIR+VIR) - currency 8</t>
  </si>
  <si>
    <t>1.9.</t>
  </si>
  <si>
    <t>NET WEIGHTED POSITION BY CURRENCY - (FIR+VIR) - currency 9</t>
  </si>
  <si>
    <t>1.10.</t>
  </si>
  <si>
    <t>NET WEIGHTED POSITION BY CURRENCY - (FIR+VIR) - currency 10</t>
  </si>
  <si>
    <t>1.11.</t>
  </si>
  <si>
    <t>NET WEIGHTED POSITION BY CURRENCY - (FIR+VIR) - currency 11</t>
  </si>
  <si>
    <t>1.12.</t>
  </si>
  <si>
    <t>NET WEIGHTED POSITION BY CURRENCY - (FIR+VIR) - currency 12</t>
  </si>
  <si>
    <t>1.13.</t>
  </si>
  <si>
    <t>NET WEIGHTED POSITION BY CURRENCY - (FIR+VIR) - currency 13</t>
  </si>
  <si>
    <t>1.14.</t>
  </si>
  <si>
    <t>NET WEIGHTED POSITION BY CURRENCY - (FIR+VIR) - currency 14</t>
  </si>
  <si>
    <t>1.15.</t>
  </si>
  <si>
    <t>NET WEIGHTED POSITION BY CURRENCY - (FIR+VIR) - currency 15</t>
  </si>
  <si>
    <t>OTHER</t>
  </si>
  <si>
    <t>Reserve funds for covering losses from loans (according to the regulation)</t>
  </si>
  <si>
    <t>Reserve funds for covering losses from loans (created from the bank itself)</t>
  </si>
  <si>
    <t>More (+) or less (-) created funds</t>
  </si>
  <si>
    <t>F17</t>
  </si>
  <si>
    <t>F37</t>
  </si>
  <si>
    <t>F37.1</t>
  </si>
  <si>
    <t>F37.2</t>
  </si>
  <si>
    <t>F37.3</t>
  </si>
  <si>
    <t>F37.4</t>
  </si>
  <si>
    <t>F37.5</t>
  </si>
  <si>
    <t>F37.6</t>
  </si>
  <si>
    <t>F37.7</t>
  </si>
  <si>
    <t>F44</t>
  </si>
  <si>
    <t>F45</t>
  </si>
  <si>
    <t>F46.ALL</t>
  </si>
  <si>
    <t>F46.USD</t>
  </si>
  <si>
    <t>F46.EUR</t>
  </si>
  <si>
    <t>F46.GBP</t>
  </si>
  <si>
    <t>F46.CHF</t>
  </si>
  <si>
    <t>F46.CAD</t>
  </si>
  <si>
    <t>F46.SEK</t>
  </si>
  <si>
    <t>F46.AUD</t>
  </si>
  <si>
    <t>F46.JPY</t>
  </si>
  <si>
    <t>F46.DKK</t>
  </si>
  <si>
    <t>F46.NOK</t>
  </si>
  <si>
    <t>F46.TRY</t>
  </si>
  <si>
    <t>F46.XAU</t>
  </si>
  <si>
    <t>F46.CNY</t>
  </si>
  <si>
    <t>F47.ALL</t>
  </si>
  <si>
    <t>F47.USD</t>
  </si>
  <si>
    <t>F47.EUR</t>
  </si>
  <si>
    <t>F47.GBP</t>
  </si>
  <si>
    <t>F47.CHF</t>
  </si>
  <si>
    <t>F47.CAD</t>
  </si>
  <si>
    <t>F47.SEK</t>
  </si>
  <si>
    <t>F47.AUD</t>
  </si>
  <si>
    <t>F47.JPY</t>
  </si>
  <si>
    <t>F47.DKK</t>
  </si>
  <si>
    <t>F47.NOK</t>
  </si>
  <si>
    <t>F47.TRY</t>
  </si>
  <si>
    <t>F47.XAU</t>
  </si>
  <si>
    <t>F47.CNY</t>
  </si>
  <si>
    <t>F48</t>
  </si>
  <si>
    <t>Form total IRRBB - Total weighted position</t>
  </si>
  <si>
    <t>F16</t>
  </si>
  <si>
    <t>F16_1</t>
  </si>
  <si>
    <t>F16_2</t>
  </si>
  <si>
    <t>Portofolio of securities with fixed and variable incomes - Albanian Government Bonds</t>
  </si>
  <si>
    <t>Portofolio of securities with fixed and variable incomes - Municipal bonds</t>
  </si>
  <si>
    <t>Portofolio of securities with fixed and variable incomes - Foreign governments bonds</t>
  </si>
  <si>
    <t>Portofolio of securities with fixed and variable incomes - Foreign corporate bonds</t>
  </si>
  <si>
    <t>Portofolio of securities with fixed and variable incomes - Foreign banks bonds</t>
  </si>
  <si>
    <t>Portofolio of securities with fixed and variable incomes - Foreign financial institutions bonds</t>
  </si>
  <si>
    <t>Portofolio of securities with fixed and variable incomes - International organizations bonds</t>
  </si>
  <si>
    <t>Portofolio of securities with fixed and variable incomes - Other securities with fixed or variable incomes</t>
  </si>
  <si>
    <t>F46.OTHER</t>
  </si>
  <si>
    <t>F47.OTHER</t>
  </si>
  <si>
    <t>NAME OF THE FORM:</t>
  </si>
  <si>
    <t>Liquid assets - short term liabilities</t>
  </si>
  <si>
    <t>Daily</t>
  </si>
  <si>
    <t>Monetary Units</t>
  </si>
  <si>
    <t>Liquid Assets -  Short term liabilities</t>
  </si>
  <si>
    <t xml:space="preserve">ALL </t>
  </si>
  <si>
    <t xml:space="preserve">Other </t>
  </si>
  <si>
    <t xml:space="preserve">Total </t>
  </si>
  <si>
    <t xml:space="preserve">a. Cash on hand  </t>
  </si>
  <si>
    <t xml:space="preserve">b. Accounts with the Bank of Albania, including the mandatory reserve up to the allowed limit of its use, as set out in the by-law of the Bank of Albania;   </t>
  </si>
  <si>
    <t xml:space="preserve">c. T-bills issued by the Albanian Government, recorded in the balance-sheet as “tradable/of placement”. </t>
  </si>
  <si>
    <t>d. 80 (eighty) percent of bonds issued by the Albanian Government recorded in the balance-sheet as “tradable“/“of placement“</t>
  </si>
  <si>
    <t xml:space="preserve">e. “Investment“securities of the Albanian Government (T-bills and bonds) with one-month residual maturity. </t>
  </si>
  <si>
    <t xml:space="preserve">f. 80 (eighty) percent of Albanian Government securities (T-bills and bonds), different from the stipulations in “c“, “d“ and “e“, of this form, but which meet the Requirements laid down in the Bank of Albania Regulations “ On the lending guarantees of the Bank of Albania” and “On the Repurchase and Reverse Repurchase Agreements”.  </t>
  </si>
  <si>
    <t xml:space="preserve">g. T-bills purchased under Repurchase Agreements, with one-week maturity.   </t>
  </si>
  <si>
    <t xml:space="preserve">h. Current account with banks and other financial institutions.  </t>
  </si>
  <si>
    <t xml:space="preserve">i. Deposits with banks and other financial institutions with one-week residual maturity.   </t>
  </si>
  <si>
    <t xml:space="preserve">j. Loans to banks and other financial institutions with one-week residual maturity (excluding the 157”non-returned loans to banks and other financial institutions”). </t>
  </si>
  <si>
    <t xml:space="preserve">k. “Tradable/placement“ securities issued by Government and Central banks  with credit rating, given by international rating agencies, equal with that of S&amp;P and not lower than A + </t>
  </si>
  <si>
    <t xml:space="preserve">l. “Tradable”/”of placement” securities as issued by financial institutions  with credit rating, given by international rating agencies, equal with that of S&amp;P and not lower than A +. </t>
  </si>
  <si>
    <t xml:space="preserve">m. “Tradable”/”of placement” securities not rated, but issued by international development banks. listed in the Regulation of the Bank of Albania “On risk management arising from significant exposures of banks”. </t>
  </si>
  <si>
    <t xml:space="preserve">n. One-month residual maturity “investment” securities (excluding The Albanian Government Securities under the above letters). </t>
  </si>
  <si>
    <t xml:space="preserve">o. Securities purchased under Repurchase Agreements, with one-week residual maturity. </t>
  </si>
  <si>
    <t xml:space="preserve">TOTAL LIQUID ASSETS </t>
  </si>
  <si>
    <t>SHORT-TERM LIABILITIES WITH ONE YEAR RESIDUAL MATURITY</t>
  </si>
  <si>
    <t xml:space="preserve">Customer deposits </t>
  </si>
  <si>
    <t>Reporting date</t>
  </si>
  <si>
    <t>Residency</t>
  </si>
  <si>
    <t>Product description</t>
  </si>
  <si>
    <t>Total in original currency</t>
  </si>
  <si>
    <t>Code_value</t>
  </si>
  <si>
    <t>B. Currency</t>
  </si>
  <si>
    <t>G. Country</t>
  </si>
  <si>
    <t>AED</t>
  </si>
  <si>
    <t>United Arab Emirates Dirham</t>
  </si>
  <si>
    <t>AFGHANISTAN</t>
  </si>
  <si>
    <t>AFN</t>
  </si>
  <si>
    <t>Afghanistan Afghani</t>
  </si>
  <si>
    <t>ALBANIA</t>
  </si>
  <si>
    <t>Albania Lek</t>
  </si>
  <si>
    <t>ALGERIA</t>
  </si>
  <si>
    <t>F61</t>
  </si>
  <si>
    <t>F62</t>
  </si>
  <si>
    <t>Clients deposits</t>
  </si>
  <si>
    <t>Interest rate on outstanding amount, end of period denominated in euro</t>
  </si>
  <si>
    <t>Interest rate on outstanding amount, end of period denominated in usd</t>
  </si>
  <si>
    <t xml:space="preserve">Interest rate on new business denominated in Lek </t>
  </si>
  <si>
    <t>Interest rate on new business denominated in euro</t>
  </si>
  <si>
    <t>Interest rate on new business denominated in usd</t>
  </si>
  <si>
    <t>Interest rate on outstanding amount, residual maturity</t>
  </si>
  <si>
    <t>Interest rate on renegotiated loans</t>
  </si>
  <si>
    <t>Lending to  Small and Medium Size Enterprises - Sectoral Breakdown (NACE rev.2)</t>
  </si>
  <si>
    <t>F6.DM</t>
  </si>
  <si>
    <t>Detailed external services expenses</t>
  </si>
  <si>
    <t>Thousands</t>
  </si>
  <si>
    <t>Type of expense</t>
  </si>
  <si>
    <t>Lek</t>
  </si>
  <si>
    <t>6.3</t>
  </si>
  <si>
    <t>6.3.1</t>
  </si>
  <si>
    <t>Lease Payments</t>
  </si>
  <si>
    <t>6.3.2</t>
  </si>
  <si>
    <t>Office supplies</t>
  </si>
  <si>
    <t>6.3.3</t>
  </si>
  <si>
    <t>Transportation and business trip expenses</t>
  </si>
  <si>
    <t>6.3.4</t>
  </si>
  <si>
    <t>Consultancy and legal fees</t>
  </si>
  <si>
    <t>6.3.5</t>
  </si>
  <si>
    <t>Maintenance and repairs</t>
  </si>
  <si>
    <t>6.3.6</t>
  </si>
  <si>
    <t>Telephone and electricity</t>
  </si>
  <si>
    <t>6.3.7</t>
  </si>
  <si>
    <t>Other external services</t>
  </si>
  <si>
    <t>6.3.8</t>
  </si>
  <si>
    <t>Marketing expenses</t>
  </si>
  <si>
    <t>F9.DM</t>
  </si>
  <si>
    <t>LIQUID ASSETS - LIABILITIES UP TO 30 DAYS</t>
  </si>
  <si>
    <t>Kodi</t>
  </si>
  <si>
    <t>LIABILITIES</t>
  </si>
  <si>
    <t>Up to 30 days</t>
  </si>
  <si>
    <t>OPERATIONS WITH FINANCIAL INSTITUTIONS</t>
  </si>
  <si>
    <t>1121(P)</t>
  </si>
  <si>
    <t>Current accounts with Central Bank</t>
  </si>
  <si>
    <t>Deposits from Central Bank</t>
  </si>
  <si>
    <t>1128(P)</t>
  </si>
  <si>
    <t>Other accounts with Central Banks</t>
  </si>
  <si>
    <t>Treasury bills sold under repurchase agreements</t>
  </si>
  <si>
    <t>Other bills sold under repurchase agreements</t>
  </si>
  <si>
    <t>13(P)</t>
  </si>
  <si>
    <t>Borrowing from banks, credit institutions and other financial institutions</t>
  </si>
  <si>
    <t>18(P)</t>
  </si>
  <si>
    <t>OPERATIONS WITH PUBLIC ADMINISTRATION</t>
  </si>
  <si>
    <t>261(P)</t>
  </si>
  <si>
    <t>Demand deposits accounts</t>
  </si>
  <si>
    <t>Borrowings from public administration</t>
  </si>
  <si>
    <t>269(P)</t>
  </si>
  <si>
    <t>Other accounts with public administration</t>
  </si>
  <si>
    <t>Term deposit accounts</t>
  </si>
  <si>
    <t>28(P)</t>
  </si>
  <si>
    <t xml:space="preserve">OTHER LIABILITIES   </t>
  </si>
  <si>
    <t>43(P)</t>
  </si>
  <si>
    <t>AGENT TRANSACTIONS</t>
  </si>
  <si>
    <t>44(P)</t>
  </si>
  <si>
    <t>INTER - OFFICE ACCOUNTS</t>
  </si>
  <si>
    <t>45(P)+46(P)</t>
  </si>
  <si>
    <t>571+574</t>
  </si>
  <si>
    <t>Paid in capital + difference of revaluation</t>
  </si>
  <si>
    <t>Retained earning (LOSS)</t>
  </si>
  <si>
    <t xml:space="preserve">Current year profit </t>
  </si>
  <si>
    <t>LIQUID ASSETS (Referred to the definition in regulation "On liquidity risk management")</t>
  </si>
  <si>
    <t>Ratios of liquid assets over liabilities up to 30 days:</t>
  </si>
  <si>
    <t>Liquid assets / Liabilities up to 30 days * 100 (LEK)</t>
  </si>
  <si>
    <t>Liquid assets / Liabilities up to 30 days * 100 (Foreign Currency)</t>
  </si>
  <si>
    <t>Liquid assets / Liabilities up to 30 days * 100 (Total)</t>
  </si>
  <si>
    <t>Note: The bank shall include:</t>
  </si>
  <si>
    <t>in item 261 (p) "Current account" with maturity up to 30 days will be included only 75% of this item</t>
  </si>
  <si>
    <t>in item 263 "Demand deposits accounts" with maturity up to 30 days will be included only 75% of this item</t>
  </si>
  <si>
    <t>in item 271 (p) "Current account" with maturity up to 30 days will be included only 75% of this item</t>
  </si>
  <si>
    <t>in item 272 "Demand deposits accounts" with maturity up to 30 days will be included only 75% of this item</t>
  </si>
  <si>
    <t>Liabilities up to 30 days shall be reported according to some of the requirements of the regulation no 71 dated 14.10.2009, ammended "On liquidity risk management". More specifically, the below mentioned items will be exluded from the calculation: Albanian Government securities sold in a repo agreement, as well as deposits from third parties pledged as collateral/guarantee based on the agreement signed with the bank.</t>
  </si>
  <si>
    <t>F5.DM</t>
  </si>
  <si>
    <t>Detailed Personnel expenses</t>
  </si>
  <si>
    <t>Board of Directors</t>
  </si>
  <si>
    <t>Administrators &amp; Managers</t>
  </si>
  <si>
    <t>Other employees</t>
  </si>
  <si>
    <t>In Head Office</t>
  </si>
  <si>
    <t>In Branches</t>
  </si>
  <si>
    <t>New employees</t>
  </si>
  <si>
    <t>Layoffs</t>
  </si>
  <si>
    <t>Personel costs</t>
  </si>
  <si>
    <t>6.1.1</t>
  </si>
  <si>
    <t>Payroll expenses</t>
  </si>
  <si>
    <t>6.1.2</t>
  </si>
  <si>
    <t>Social charges</t>
  </si>
  <si>
    <t>6.1.3</t>
  </si>
  <si>
    <t>Bonus expenses</t>
  </si>
  <si>
    <t>6.1.4</t>
  </si>
  <si>
    <t>Other personel expenses</t>
  </si>
  <si>
    <t>F3.DM</t>
  </si>
  <si>
    <t>Detailed expenses of amortization and provisions from depreciation of fixed assets</t>
  </si>
  <si>
    <t>Foreign Currency</t>
  </si>
  <si>
    <t>6.4</t>
  </si>
  <si>
    <t>6.4.1</t>
  </si>
  <si>
    <t>Amortization charges on intangible assets</t>
  </si>
  <si>
    <t>6.4.2</t>
  </si>
  <si>
    <t>Provisions charges for depreciation of intangible assets</t>
  </si>
  <si>
    <t>6.4.3</t>
  </si>
  <si>
    <t>Amortization charges on fixed assets used for operations</t>
  </si>
  <si>
    <t>6.4.4</t>
  </si>
  <si>
    <t>Amortization charges on fixed assets held as investments</t>
  </si>
  <si>
    <t>6.4.5</t>
  </si>
  <si>
    <t>Amortization charges on fixed assets held for leasing operations</t>
  </si>
  <si>
    <t>6.4.6</t>
  </si>
  <si>
    <t>Provisions charges for depreciation of fixed assets</t>
  </si>
  <si>
    <t>100/1</t>
  </si>
  <si>
    <t>Exposures to non-resident banks (Placements and borrowings)</t>
  </si>
  <si>
    <t>Date</t>
  </si>
  <si>
    <t>Counterparty Swift Code</t>
  </si>
  <si>
    <t>Counterparty</t>
  </si>
  <si>
    <t>Rating</t>
  </si>
  <si>
    <t>Rating Company</t>
  </si>
  <si>
    <t>AMT in Lek</t>
  </si>
  <si>
    <t>Value date</t>
  </si>
  <si>
    <t>Maturity date</t>
  </si>
  <si>
    <t>61/2</t>
  </si>
  <si>
    <t>60/1</t>
  </si>
  <si>
    <t xml:space="preserve">Credit lines </t>
  </si>
  <si>
    <t>Product Description</t>
  </si>
  <si>
    <t xml:space="preserve">Counterparty Swift Code </t>
  </si>
  <si>
    <t xml:space="preserve">Country </t>
  </si>
  <si>
    <t>Approved value</t>
  </si>
  <si>
    <t>AMT in 000 Lek approved</t>
  </si>
  <si>
    <t>Disbursed value</t>
  </si>
  <si>
    <t>AMT in 000 Lek disbursed</t>
  </si>
  <si>
    <t>Interest rate (in %)</t>
  </si>
  <si>
    <t>37/4</t>
  </si>
  <si>
    <t>ALL - denominated assets by maturity</t>
  </si>
  <si>
    <t>Denominated in ALL</t>
  </si>
  <si>
    <t xml:space="preserve">Days </t>
  </si>
  <si>
    <t xml:space="preserve">Months </t>
  </si>
  <si>
    <t xml:space="preserve">Years </t>
  </si>
  <si>
    <t>1 (O/N)</t>
  </si>
  <si>
    <t>2-7</t>
  </si>
  <si>
    <t>8-15</t>
  </si>
  <si>
    <t>16-30</t>
  </si>
  <si>
    <t>1-3</t>
  </si>
  <si>
    <t>3-6</t>
  </si>
  <si>
    <t>6-12</t>
  </si>
  <si>
    <t xml:space="preserve">1-5 </t>
  </si>
  <si>
    <t>&gt; 5</t>
  </si>
  <si>
    <t>TREASURY AND INTERBANKTRANSACIONS</t>
  </si>
  <si>
    <t xml:space="preserve">Cash - on hand </t>
  </si>
  <si>
    <t xml:space="preserve">Current account with central bank </t>
  </si>
  <si>
    <t xml:space="preserve">Required reserve at the central bank </t>
  </si>
  <si>
    <t xml:space="preserve">Deposits with central bank </t>
  </si>
  <si>
    <t xml:space="preserve">Loans to central bank </t>
  </si>
  <si>
    <t xml:space="preserve">Other accounts with the central bank </t>
  </si>
  <si>
    <t xml:space="preserve">Treasury bills  </t>
  </si>
  <si>
    <t xml:space="preserve">Treasury bills and other bills eligible for refinancing with Central Bank </t>
  </si>
  <si>
    <t>Current accounts with resident financial institutions</t>
  </si>
  <si>
    <t>Current accounts with non resident financial institutions</t>
  </si>
  <si>
    <t xml:space="preserve">Deposits with resident financial institutions </t>
  </si>
  <si>
    <t xml:space="preserve">Deposits with non resident financial institutions </t>
  </si>
  <si>
    <t xml:space="preserve">Loans to resident financial institutions </t>
  </si>
  <si>
    <t xml:space="preserve">Loans to non residents financial institutions </t>
  </si>
  <si>
    <t xml:space="preserve">Other current account with financial institiution </t>
  </si>
  <si>
    <t xml:space="preserve">OPERATIONS WITH CUSTOMERS </t>
  </si>
  <si>
    <t xml:space="preserve">Standard loans </t>
  </si>
  <si>
    <t xml:space="preserve">Amortised Loan </t>
  </si>
  <si>
    <t>Special mention</t>
  </si>
  <si>
    <t xml:space="preserve">Doubtful loans </t>
  </si>
  <si>
    <t xml:space="preserve">Other clients accounts </t>
  </si>
  <si>
    <t xml:space="preserve">Loans </t>
  </si>
  <si>
    <t>TRANSACTIONS WITH SECURITIES</t>
  </si>
  <si>
    <t xml:space="preserve">Fixed income securities </t>
  </si>
  <si>
    <t xml:space="preserve">Variable income securities  </t>
  </si>
  <si>
    <t xml:space="preserve">Securities purchased under REPO Agreement </t>
  </si>
  <si>
    <t xml:space="preserve">OTHER ASSETS </t>
  </si>
  <si>
    <t xml:space="preserve">II- OFF-BALANCE SHEETS ITEMS </t>
  </si>
  <si>
    <t>Financial Commitments to Customers (Unused part of Credit)</t>
  </si>
  <si>
    <t>Financial Commitments to financial institiutions (Unused part of Credit)</t>
  </si>
  <si>
    <t xml:space="preserve">Currency (All+other currency) bought </t>
  </si>
  <si>
    <t>TOTAL (I+II)</t>
  </si>
  <si>
    <t>37/5</t>
  </si>
  <si>
    <t>USD - denominated assets by maturity</t>
  </si>
  <si>
    <t>Denominated in USD</t>
  </si>
  <si>
    <t>37/6</t>
  </si>
  <si>
    <t>EUR - denominated assets by maturity</t>
  </si>
  <si>
    <t>Denominated in EUR</t>
  </si>
  <si>
    <t>37/7</t>
  </si>
  <si>
    <t>Other currency - denominated assets by maturity</t>
  </si>
  <si>
    <t>Denominated in other currencies</t>
  </si>
  <si>
    <t>37.9</t>
  </si>
  <si>
    <t>Total assets by maturity in all currencies</t>
  </si>
  <si>
    <t>ALL - denominated liabilities by maturity</t>
  </si>
  <si>
    <t xml:space="preserve">TREASURY AND INTERBANK TRANSCATIONS </t>
  </si>
  <si>
    <t xml:space="preserve">Current account of Central Bank  </t>
  </si>
  <si>
    <t xml:space="preserve">Deposits with Central Bank  </t>
  </si>
  <si>
    <t xml:space="preserve">Loans from Central Bank </t>
  </si>
  <si>
    <t xml:space="preserve">T-bills sold under REPO Agreement </t>
  </si>
  <si>
    <t xml:space="preserve">Other T-bills sold under REPO agreements </t>
  </si>
  <si>
    <t>Current account of resident financial institutions</t>
  </si>
  <si>
    <t>Current account of non resident financial institutions</t>
  </si>
  <si>
    <t>Deposit from resident financial institutions</t>
  </si>
  <si>
    <t>Deposit from non resident financial institutions</t>
  </si>
  <si>
    <t>Loans from resident financial institutions</t>
  </si>
  <si>
    <t>Loans from non resident financial institutions</t>
  </si>
  <si>
    <t>Other account with financial institutions</t>
  </si>
  <si>
    <t xml:space="preserve">Current account </t>
  </si>
  <si>
    <t xml:space="preserve">Demand deposits  </t>
  </si>
  <si>
    <t xml:space="preserve">Certificate of Deposits </t>
  </si>
  <si>
    <t>Other customer account</t>
  </si>
  <si>
    <t xml:space="preserve">Loans to public administration </t>
  </si>
  <si>
    <t xml:space="preserve">Other account with public administration </t>
  </si>
  <si>
    <t>OPERATIONS WITH SECURITIES</t>
  </si>
  <si>
    <t>Debt, represented by securities</t>
  </si>
  <si>
    <t xml:space="preserve">Securities sold by repo transaction </t>
  </si>
  <si>
    <t xml:space="preserve">Other resources </t>
  </si>
  <si>
    <t xml:space="preserve">Permanet Resources </t>
  </si>
  <si>
    <t xml:space="preserve">I-Total Liabilities </t>
  </si>
  <si>
    <t xml:space="preserve">II- Off Balance sheets </t>
  </si>
  <si>
    <t>Financial Commitments form Customers and Financial Insitutions (Unused part of Credit)</t>
  </si>
  <si>
    <t xml:space="preserve">Currency (All+other currency) sold </t>
  </si>
  <si>
    <t>37/1</t>
  </si>
  <si>
    <t>USD-denominated liabilities by maturity</t>
  </si>
  <si>
    <t>Cuurent account of resident financial institutions</t>
  </si>
  <si>
    <t>Cuurent account of non resident financial institutions</t>
  </si>
  <si>
    <t>37/2</t>
  </si>
  <si>
    <t>EUR-denominated liabilities by maturity</t>
  </si>
  <si>
    <t>37/3</t>
  </si>
  <si>
    <t>Other currency-denominated liabilities by maturity</t>
  </si>
  <si>
    <t>37.8</t>
  </si>
  <si>
    <t>Liabilities by maturity in all currencies</t>
  </si>
  <si>
    <t>yyy</t>
  </si>
  <si>
    <t>F100/1</t>
  </si>
  <si>
    <t>F61.2</t>
  </si>
  <si>
    <t>F60/1</t>
  </si>
  <si>
    <t>F7.DM</t>
  </si>
  <si>
    <t>Loan vintage</t>
  </si>
  <si>
    <t>F10.DM</t>
  </si>
  <si>
    <t>Fixed income securities by repricing period</t>
  </si>
  <si>
    <t>F11.DM</t>
  </si>
  <si>
    <t>Restructured loans</t>
  </si>
  <si>
    <t>F12.DM</t>
  </si>
  <si>
    <t>Collateral Execution</t>
  </si>
  <si>
    <t>MKR_SA_TDI</t>
  </si>
  <si>
    <t>Trading and AFS Portfolio of Debt Instruments</t>
  </si>
  <si>
    <t>MKR_SA_EQU</t>
  </si>
  <si>
    <t>Trading and AFS portfolio of equity instruments</t>
  </si>
  <si>
    <t>F49</t>
  </si>
  <si>
    <t>Loan portofolio changes according to classification</t>
  </si>
  <si>
    <t>F50</t>
  </si>
  <si>
    <t>F6.1</t>
  </si>
  <si>
    <t>F13.DM</t>
  </si>
  <si>
    <t>F14.DM</t>
  </si>
  <si>
    <t>Large Exposures</t>
  </si>
  <si>
    <t>Realization of the annual loan portfolio budget</t>
  </si>
  <si>
    <t>Information on the the shareholders’ structure in the capital of the reporting bank</t>
  </si>
  <si>
    <t>Early warning indicators</t>
  </si>
  <si>
    <t>Register for operational risk events</t>
  </si>
  <si>
    <t>IMLB GIMLB KILB GPLB</t>
  </si>
  <si>
    <t>Type</t>
  </si>
  <si>
    <t>ID Group</t>
  </si>
  <si>
    <t>Exposure type</t>
  </si>
  <si>
    <t>Labeling of group of  related parties</t>
  </si>
  <si>
    <t>Customer number depending on exposure type</t>
  </si>
  <si>
    <t>Accounting category</t>
  </si>
  <si>
    <t>Exposure ranking</t>
  </si>
  <si>
    <t>Ranking of bank's large exposures to Supervised Institutions</t>
  </si>
  <si>
    <t>Customer name</t>
  </si>
  <si>
    <t>NUIS / Identification number</t>
  </si>
  <si>
    <t>Exposure before exemptions, reductions and credit risk mitigation (only for banking book items)</t>
  </si>
  <si>
    <t xml:space="preserve">Positions in Financial instruments (only for trading book items)	</t>
  </si>
  <si>
    <t>Positions in financial instruments, in the case of a signed promise to purchase (only for trading book items)</t>
  </si>
  <si>
    <t>Counterparty credit risk exposures (only for trading book items)</t>
  </si>
  <si>
    <t>Exposure before exemptions, reductions and credit risk mitigation (only for trading book items)</t>
  </si>
  <si>
    <t>Total exposure before exemptions, reductions and credit risk mitigation (banking book items+trading book items)</t>
  </si>
  <si>
    <t>Out of which (20): Exposure before exemptions, reductions and credit risk mitigation arising from substitution</t>
  </si>
  <si>
    <t>Out of which (20): Exposure before exemptions, reductions and credit risk mitigation from total loans (only for exposure categories IMLB, GIMLB, KILB and GPLB)</t>
  </si>
  <si>
    <t>Share to regulatory capital before exemptions, reductions and credit risk mitigation</t>
  </si>
  <si>
    <t>Weight to Tier I capital before exemptions, reductions and credit risk mitigation</t>
  </si>
  <si>
    <t>Unfunded credit protection</t>
  </si>
  <si>
    <t>Funded credit protection</t>
  </si>
  <si>
    <t>Exemptions and reductions</t>
  </si>
  <si>
    <t>Exposure before exemptions, reductions and credit risk mitigation for banking book items</t>
  </si>
  <si>
    <t>Total exposure for before exemptions, reductions and credit risk mitigation</t>
  </si>
  <si>
    <t>Regulatory capital of the bank in the reporting date</t>
  </si>
  <si>
    <t>Tier I capital of the bank in the reporting date</t>
  </si>
  <si>
    <t>Share to regulatory capital after exemptions, reductions and credit risk mitigation</t>
  </si>
  <si>
    <t>Share to Tier I capital after exemptions, reductions and credit risk mitigation</t>
  </si>
  <si>
    <t>Maximum allowed limit</t>
  </si>
  <si>
    <t>Breaches of maximum allowed limit</t>
  </si>
  <si>
    <t>Large exposures exceeding 10% of the regulatory capital of the banks</t>
  </si>
  <si>
    <t xml:space="preserve">Measurement of the sum of large exposures exceeding the 10% of the regulatory capital of the bank </t>
  </si>
  <si>
    <t>Measurement of the sum of large exposures exceeding the 10% of the regulatory capital of the bank - Tejkalimi</t>
  </si>
  <si>
    <t>Measurement of loan exposures for the counterparty categories related to the bank's group (IMLB, GIMLB, KILB and GPLB)</t>
  </si>
  <si>
    <t>Measurement of loan exposures for the counterparty categories related to the bank's group (IMLB, GIMLB, KILB and GPLB) - Tejkalimi</t>
  </si>
  <si>
    <t>Customer number depending on exposure type
Control Criteria - Column 5</t>
  </si>
  <si>
    <t>Long</t>
  </si>
  <si>
    <t>Short</t>
  </si>
  <si>
    <t>Net long</t>
  </si>
  <si>
    <t>Promise to purchase</t>
  </si>
  <si>
    <t>Transferred to a third party</t>
  </si>
  <si>
    <t>Diference</t>
  </si>
  <si>
    <t>14 = 12 - 13</t>
  </si>
  <si>
    <t>17 = 15 - 16</t>
  </si>
  <si>
    <t>19 = 14 + 17 + 18</t>
  </si>
  <si>
    <t>20 = 11 + 19</t>
  </si>
  <si>
    <t>23 = 20 / 30</t>
  </si>
  <si>
    <t>24 = 20 / 31</t>
  </si>
  <si>
    <t>28 = 11 - (25 + 26 + 27)</t>
  </si>
  <si>
    <t>29 = 20 - (25 + 26 + 27)</t>
  </si>
  <si>
    <t>32 = 29 / 30</t>
  </si>
  <si>
    <t>33 = 29 / 31</t>
  </si>
  <si>
    <t>38/1</t>
  </si>
  <si>
    <t>Loan Category</t>
  </si>
  <si>
    <t>3-9 months before</t>
  </si>
  <si>
    <t>9-15 months before</t>
  </si>
  <si>
    <t>15-21 months before</t>
  </si>
  <si>
    <t>Standard</t>
  </si>
  <si>
    <t>Substandard</t>
  </si>
  <si>
    <t>Doubtfull</t>
  </si>
  <si>
    <t>Lost</t>
  </si>
  <si>
    <t xml:space="preserve">* there are not included restructured loans and registered as new loans during this period </t>
  </si>
  <si>
    <t>PORTOFOLIO OF SECURITIES WITH  FIXED INCOME</t>
  </si>
  <si>
    <t xml:space="preserve">Residual maturity or maturity until other moment of repricing, (in years)  </t>
  </si>
  <si>
    <t>Items (in thousand of ALL)</t>
  </si>
  <si>
    <t>I.Albanian government bonds</t>
  </si>
  <si>
    <t>VIII. Other securities with fixed income</t>
  </si>
  <si>
    <t>Product ID according to the bank system *</t>
  </si>
  <si>
    <t>Credit Status*</t>
  </si>
  <si>
    <t>Date of Credit Restructure * (dd/mm/yyyy)</t>
  </si>
  <si>
    <t>Outstanding*</t>
  </si>
  <si>
    <t>Currency*</t>
  </si>
  <si>
    <t>Product type before restructure*</t>
  </si>
  <si>
    <t>Product after restructure*</t>
  </si>
  <si>
    <t>Credit Destination*</t>
  </si>
  <si>
    <t>Borrower type*</t>
  </si>
  <si>
    <t>Economic Sector*</t>
  </si>
  <si>
    <t>Number of installments paid since the last restructure*</t>
  </si>
  <si>
    <t>Credit classification before restructure process*</t>
  </si>
  <si>
    <t>Credit classifcation after restructure process*</t>
  </si>
  <si>
    <t>Restructure process is initiatied from*</t>
  </si>
  <si>
    <t>Restructer form (1)</t>
  </si>
  <si>
    <t>Restructure form (2)</t>
  </si>
  <si>
    <t>File ID*</t>
  </si>
  <si>
    <t>Status*</t>
  </si>
  <si>
    <t>Execution*</t>
  </si>
  <si>
    <t>File phase*</t>
  </si>
  <si>
    <t>Is it in compliance with the legal procedures and deadlines?*</t>
  </si>
  <si>
    <t>If not, please make a comment</t>
  </si>
  <si>
    <t>Borrower*</t>
  </si>
  <si>
    <t>Classification*</t>
  </si>
  <si>
    <t>Execution Order*</t>
  </si>
  <si>
    <t>Date of Issue
(dd/mm/yyyyy)*</t>
  </si>
  <si>
    <t>Ending Date for the dismissed files (dd/mm/yyyy)</t>
  </si>
  <si>
    <t>Product Number*</t>
  </si>
  <si>
    <t>Product Type*</t>
  </si>
  <si>
    <t>Accorded Value</t>
  </si>
  <si>
    <t>Value of the liability in U.E.</t>
  </si>
  <si>
    <t xml:space="preserve">Accumulated value of the unpaid liability/ 000 lek
</t>
  </si>
  <si>
    <t xml:space="preserve">Paid value
</t>
  </si>
  <si>
    <t>Collateral Number*</t>
  </si>
  <si>
    <t>Collateral Type*</t>
  </si>
  <si>
    <t xml:space="preserve">Give a description
</t>
  </si>
  <si>
    <t xml:space="preserve">Collateral value in the moment of accordation 
</t>
  </si>
  <si>
    <t xml:space="preserve">Value with possible revaluationsafter approval </t>
  </si>
  <si>
    <t>Value according to the executor evaluation</t>
  </si>
  <si>
    <t>Value with possible revaluations during the execution process</t>
  </si>
  <si>
    <t xml:space="preserve">Value attained after the termination of the execution process
(b) </t>
  </si>
  <si>
    <t xml:space="preserve">What has received the bank after the execution process
</t>
  </si>
  <si>
    <t xml:space="preserve">If the bank has received real estate property then please give the book value
</t>
  </si>
  <si>
    <t>Recuperation Ratio 
(c)=(b)/(a)</t>
  </si>
  <si>
    <t>MKR SA TDI - Trading and AFS Portfolio of Debt Instruments</t>
  </si>
  <si>
    <t>Positions</t>
  </si>
  <si>
    <t>Risk capital charge (%)</t>
  </si>
  <si>
    <t>Capital requirements</t>
  </si>
  <si>
    <t>Risk weighted exposure</t>
  </si>
  <si>
    <t>All positions</t>
  </si>
  <si>
    <t>Net positions</t>
  </si>
  <si>
    <t>Net positions subject to capital charge</t>
  </si>
  <si>
    <t>011</t>
  </si>
  <si>
    <t>General risk</t>
  </si>
  <si>
    <t>012</t>
  </si>
  <si>
    <t>Derivatives</t>
  </si>
  <si>
    <t>013</t>
  </si>
  <si>
    <t>Other assets and liabilities</t>
  </si>
  <si>
    <t>Maturity based approach</t>
  </si>
  <si>
    <t>Zone 1</t>
  </si>
  <si>
    <t>0 ≤ 1 month</t>
  </si>
  <si>
    <t>&gt; 1 ≤ 3 months</t>
  </si>
  <si>
    <t>&gt; 3 ≤ 6 months</t>
  </si>
  <si>
    <t>&gt; 6 ≤ 12 months</t>
  </si>
  <si>
    <t>Zone 2</t>
  </si>
  <si>
    <t>&gt; 1 ≤ 2 (1,9 for cupon of less than 3%) years</t>
  </si>
  <si>
    <t>100</t>
  </si>
  <si>
    <t>&gt; 2 ≤ 3 (&gt; 1,9 ≤ 2,8 for cupon of less than 3%) years</t>
  </si>
  <si>
    <t>110</t>
  </si>
  <si>
    <t>&gt; 3 ≤ 4 (&gt; 2,8 ≤ 3,6 for cupon of less than 3%) years</t>
  </si>
  <si>
    <t>120</t>
  </si>
  <si>
    <t>Zone 3</t>
  </si>
  <si>
    <t xml:space="preserve">(&gt; 3,6 ≤ 4,3 for cupon of less than 3%) years
</t>
  </si>
  <si>
    <t xml:space="preserve">&gt; 4 ≤ 5    (&gt; 4,3 ≤ 5,7 for cupon of less than 3%) years
</t>
  </si>
  <si>
    <t xml:space="preserve">&gt; 5 ≤ 7      (&gt; 5,7 ≤ 7,3 for cupon of less than 3%) years
</t>
  </si>
  <si>
    <t xml:space="preserve">&gt; 7 ≤ 10   (&gt; 7,3 ≤ 9,3 for cupon of less than 3%) years
</t>
  </si>
  <si>
    <t>170</t>
  </si>
  <si>
    <t xml:space="preserve">&gt; 10 ≤ 15(&gt; 9,3 ≤ 10,6 for cupon of less than 3%) years
</t>
  </si>
  <si>
    <t>180</t>
  </si>
  <si>
    <t xml:space="preserve">&gt; 15 ≤ 20 (&gt; 10,6 ≤ 12,0 for cupon of less than 3%) years
</t>
  </si>
  <si>
    <t>190</t>
  </si>
  <si>
    <t xml:space="preserve">&gt; 20          (&gt; 12,0 ≤ 20,0 for cupon of less than 3%) years
</t>
  </si>
  <si>
    <t xml:space="preserve">                 (&gt; 20 for cupon of less than 3%) years
</t>
  </si>
  <si>
    <t>210</t>
  </si>
  <si>
    <t>Duration-based approach</t>
  </si>
  <si>
    <t>220</t>
  </si>
  <si>
    <t>230</t>
  </si>
  <si>
    <t>240</t>
  </si>
  <si>
    <t>Specific risk</t>
  </si>
  <si>
    <t>Capital requirement for unsecuritised debt instruments</t>
  </si>
  <si>
    <t>Debt securities under the first category in Table 22, of the CAR Regulation</t>
  </si>
  <si>
    <t>Debt securities under the second category in Table 22, of the CAR Regulation</t>
  </si>
  <si>
    <t>With  a residual maturity  ≤ 6 months</t>
  </si>
  <si>
    <t>With a residual maturity  &gt; 6 months and  ≤ 24 months</t>
  </si>
  <si>
    <t>With a residual maturity  &gt; 24 months</t>
  </si>
  <si>
    <t>Debt securities under the third category in Table 22, of the CAR Regulation</t>
  </si>
  <si>
    <t>Debt securities under the fourth category in Table 22, of the CAR Regulation</t>
  </si>
  <si>
    <t>321</t>
  </si>
  <si>
    <t>Rated n-th to default credit derivatives</t>
  </si>
  <si>
    <t>Capital charge for securitised positions</t>
  </si>
  <si>
    <t>Particular approach for position risk in CIU-s</t>
  </si>
  <si>
    <t>Additional charge for options (non-delta risks)</t>
  </si>
  <si>
    <t>Simple approach</t>
  </si>
  <si>
    <t>Delta plus approach - additional charge for gamma risk</t>
  </si>
  <si>
    <t>Delta plus approach - additional charge for vega risk</t>
  </si>
  <si>
    <t>Shenime</t>
  </si>
  <si>
    <t>MKR SA EQU - Trading and AFS portfolio of equity instruments</t>
  </si>
  <si>
    <t>Risk capital charge
(%)</t>
  </si>
  <si>
    <t>Total risk weighted exposures</t>
  </si>
  <si>
    <t xml:space="preserve">Long </t>
  </si>
  <si>
    <t>Equity instruments in trading and AFS portofolio</t>
  </si>
  <si>
    <t>021</t>
  </si>
  <si>
    <t xml:space="preserve">Derivatives
</t>
  </si>
  <si>
    <t>022</t>
  </si>
  <si>
    <t>Exchange traded stock index futures broadly diversified, subject to particular approach</t>
  </si>
  <si>
    <t xml:space="preserve">Other equities than exchange rated stock-index futures broadly diversified </t>
  </si>
  <si>
    <t xml:space="preserve">050 </t>
  </si>
  <si>
    <t>Particular approach for positions in CIU-s</t>
  </si>
  <si>
    <t xml:space="preserve">Additional charge for options (non delta risks)
</t>
  </si>
  <si>
    <t xml:space="preserve">Simple approach </t>
  </si>
  <si>
    <t>Delta plus approach - gamma risk</t>
  </si>
  <si>
    <t>Delta plus approach - vega risk</t>
  </si>
  <si>
    <t>Reporting unit ALL</t>
  </si>
  <si>
    <t>Loan portfolio</t>
  </si>
  <si>
    <t xml:space="preserve">Outstanding beginning of period </t>
  </si>
  <si>
    <t>Added value</t>
  </si>
  <si>
    <t>Loan repayments</t>
  </si>
  <si>
    <t>Transfers from standard loans</t>
  </si>
  <si>
    <t>Transfers from special mentioned loans</t>
  </si>
  <si>
    <t>Transfers from substandard loans</t>
  </si>
  <si>
    <t>Transfers from doubtful loans</t>
  </si>
  <si>
    <t>Transfers from lost loans</t>
  </si>
  <si>
    <t>Loan writte-offs</t>
  </si>
  <si>
    <t>Outstanding end of the period</t>
  </si>
  <si>
    <t>Special Mentioned</t>
  </si>
  <si>
    <t>Doubtful</t>
  </si>
  <si>
    <t>Reporting unit: EUR</t>
  </si>
  <si>
    <t>Reporting unit: USD</t>
  </si>
  <si>
    <t>Reporting unit:: ALL</t>
  </si>
  <si>
    <t>* për këtë portofol formulat në kolonën e fundit nuk janë vendosur për shkak të mospërputhjes që mund të kenë si pasojë e efektit të kursit të këmbimit</t>
  </si>
  <si>
    <t xml:space="preserve">Loan portfolio             </t>
  </si>
  <si>
    <t xml:space="preserve"> Reporting unit ALL</t>
  </si>
  <si>
    <t>Progress from the end of the previous year to the reporting period</t>
  </si>
  <si>
    <t>Balance in December of the previous year</t>
  </si>
  <si>
    <t>Reclassifications in or from other classes</t>
  </si>
  <si>
    <t>New Loans</t>
  </si>
  <si>
    <t xml:space="preserve">Settlement in CASH </t>
  </si>
  <si>
    <t>Settlement from collateral repayment</t>
  </si>
  <si>
    <t xml:space="preserve">Loan Abolition </t>
  </si>
  <si>
    <t xml:space="preserve"> Loan Amounts</t>
  </si>
  <si>
    <t>Balance in reporting period</t>
  </si>
  <si>
    <t>9=1+2+3+4-5-6-7-8</t>
  </si>
  <si>
    <t xml:space="preserve">	At the beginning of each year, the credit portfolio situation is completed, divided by classes in December of the previous year.
</t>
  </si>
  <si>
    <t xml:space="preserve">1	At the beginning of each year, the credit portfolio situation is completed, divided by classes in December of the previous year.
</t>
  </si>
  <si>
    <t xml:space="preserve">	It is supplemented in each reporting period for the additions of liabilities from December of the following year to the reporting period, mainly due to interest or penalties, whether capitalized or not.							
</t>
  </si>
  <si>
    <t xml:space="preserve">2	It is supplemented in each reporting period for the additions of liabilities from December of the following year to the reporting period, mainly due to interest or penalties, whether capitalized or not.							
</t>
  </si>
  <si>
    <t xml:space="preserve">	In each reporting period, the value of the reclassifications from December of the following year to the reporting period is completed. If reclassifications in the other classes are higher than those from other classes, the value is reported negative.</t>
  </si>
  <si>
    <t>3	In each reporting period, the value of the reclassifications from December of the following year to the reporting period is completed. If reclassifications in the other classes are higher than those from other classes, the value is reported negative.</t>
  </si>
  <si>
    <t xml:space="preserve">	It is completed in each reporting period for the total of new loans from December of the following year to the reporting period. New loan repayments are reported in column 5 - settlements in CASH or columns 5, 6 or 7 in case of special events. Excluded rescheduled loans are technically shut down and open again
</t>
  </si>
  <si>
    <t xml:space="preserve">4	It is completed in each reporting period for the total of new loans from December of the following year to the reporting period. New loan repayments are reported in column 5 - settlements in CASH or columns 5, 6 or 7 in case of special events. Excluded rescheduled loans are technically shut down and open again
</t>
  </si>
  <si>
    <t xml:space="preserve">	It is completed at each reporting period for CASH repayments made from December of the following year to the reporting period
</t>
  </si>
  <si>
    <t xml:space="preserve">5	It is completed at each reporting period for CASH repayments made from December of the following year to the reporting period
</t>
  </si>
  <si>
    <t xml:space="preserve">	It is completed in each reporting period for the repayment of loans from the takeover of collateral from December of the following year to the reporting period.</t>
  </si>
  <si>
    <t>6	It is completed in each reporting period for the repayment of loans from the takeover of collateral from December of the following year to the reporting period.</t>
  </si>
  <si>
    <t xml:space="preserve">	It is completed in each reporting period for the credit default value from December of the following year to the reporting period.
</t>
  </si>
  <si>
    <t xml:space="preserve">7	It is completed in each reporting period for the credit default value from December of the following year to the reporting period.
</t>
  </si>
  <si>
    <t xml:space="preserve">	It is completed in each reporting period for loan cancellations from December of the following year to the reporting period
</t>
  </si>
  <si>
    <t xml:space="preserve">8	It is completed in each reporting period for loan cancellations from December of the following year to the reporting period
</t>
  </si>
  <si>
    <t>FORM NUMBER</t>
  </si>
  <si>
    <t>6/1</t>
  </si>
  <si>
    <t>FORM NAME</t>
  </si>
  <si>
    <t>PERIODICITY</t>
  </si>
  <si>
    <t>Name and surname of the individual, natural person, trade name of the legal person, having a direct participation 1* in the capital of the reporting bank</t>
  </si>
  <si>
    <t>Percentage of direct participation, owned in the reporting bank</t>
  </si>
  <si>
    <t>Percentage of voting rights owned in the reporting bank</t>
  </si>
  <si>
    <t>Shareholder's identification data</t>
  </si>
  <si>
    <t>Permanent residential address of the individual. Registered address of the natural person, legal entity 3*</t>
  </si>
  <si>
    <t>Citizenship of the individual, place of registration of the natural person, legal person</t>
  </si>
  <si>
    <t>Name and surname of the individual, natural person, trade name of the legal person, having indirect participation 4* in the reporting bank capital, amounting to not less
than 5 %</t>
  </si>
  <si>
    <t>Percentage of indirect participation owned in the reporting bank</t>
  </si>
  <si>
    <t xml:space="preserve">Name and surname of the individual (beneficiary owner) having indirect participation 5* in the capital of the reporting bank </t>
  </si>
  <si>
    <t>Identification data of the individual (beneficiary owner)</t>
  </si>
  <si>
    <t>Permanent residential address of the individual</t>
  </si>
  <si>
    <t>Citizenship of the individual</t>
  </si>
  <si>
    <t>Date of birth of the individual/ date of establishment of the natural person, legal person 2*</t>
  </si>
  <si>
    <t>Personal identification number of the individual/ NUIS of the natural person, legal person 2*</t>
  </si>
  <si>
    <t>Date of birth of the individual</t>
  </si>
  <si>
    <t>Personal identification number of the individual</t>
  </si>
  <si>
    <t xml:space="preserve"> </t>
  </si>
  <si>
    <t>NR. I FORMULARIT:</t>
  </si>
  <si>
    <t>13.DM</t>
  </si>
  <si>
    <t>EMRI I FORMULARIT:</t>
  </si>
  <si>
    <t>PERIODICITETI:</t>
  </si>
  <si>
    <t>Quarter</t>
  </si>
  <si>
    <t>MONEDHA E RAPORTIMIT:</t>
  </si>
  <si>
    <t>NJËSIA:</t>
  </si>
  <si>
    <t>Indicator</t>
  </si>
  <si>
    <t>Value</t>
  </si>
  <si>
    <t>Comments</t>
  </si>
  <si>
    <t>Number of new legal cases</t>
  </si>
  <si>
    <t>Cost of legal cases</t>
  </si>
  <si>
    <t>New client complaints</t>
  </si>
  <si>
    <t>Open complaints</t>
  </si>
  <si>
    <t>Number of fines from authorities</t>
  </si>
  <si>
    <t>Value of fines from authorities</t>
  </si>
  <si>
    <t>Employee turnover</t>
  </si>
  <si>
    <t>Core system failures/interruptions</t>
  </si>
  <si>
    <t>Number of hacking attempts/cyber incidents</t>
  </si>
  <si>
    <t>Level 1 of detail</t>
  </si>
  <si>
    <t>Level 2 of detail</t>
  </si>
  <si>
    <t>Number</t>
  </si>
  <si>
    <t>Malware</t>
  </si>
  <si>
    <t>Ransomware</t>
  </si>
  <si>
    <r>
      <t>Trojan horse</t>
    </r>
    <r>
      <rPr>
        <i/>
        <sz val="9"/>
        <color rgb="FF1F497D"/>
        <rFont val="Times New Roman"/>
        <family val="1"/>
      </rPr>
      <t xml:space="preserve"> </t>
    </r>
  </si>
  <si>
    <t>Virus</t>
  </si>
  <si>
    <t>Worm</t>
  </si>
  <si>
    <t>Spyware/Adware</t>
  </si>
  <si>
    <t>Mobile malware</t>
  </si>
  <si>
    <t>Social Engineering</t>
  </si>
  <si>
    <t>Phishing</t>
  </si>
  <si>
    <t>Spear Phishing</t>
  </si>
  <si>
    <t xml:space="preserve">Pretexting </t>
  </si>
  <si>
    <t>Cyber squatting</t>
  </si>
  <si>
    <t>Insider/Third Party Provider Event and/or Misuses of access rights</t>
  </si>
  <si>
    <t>Accidental misuse of access rights</t>
  </si>
  <si>
    <t>Intentional misuse of access rights by service provider</t>
  </si>
  <si>
    <t>Intentional misuse of access rights by insider</t>
  </si>
  <si>
    <t>Policy violation (Insider/ TPP)</t>
  </si>
  <si>
    <t>Unauthorised access intentional</t>
  </si>
  <si>
    <t>Brute force attack</t>
  </si>
  <si>
    <t>Malicious script injection and/or OS commanding</t>
  </si>
  <si>
    <t>SQL Injection</t>
  </si>
  <si>
    <t>Other exploited vulnerability</t>
  </si>
  <si>
    <t>Information exposure</t>
  </si>
  <si>
    <t>Denial of Service Attack</t>
  </si>
  <si>
    <t>DoS attack</t>
  </si>
  <si>
    <t>DDoS attack</t>
  </si>
  <si>
    <t>Other Cyber Security Event</t>
  </si>
  <si>
    <t>Defacement</t>
  </si>
  <si>
    <t>Brand Abuse on Mass and Social Media</t>
  </si>
  <si>
    <t>Libel of persons on Mass and Social Media</t>
  </si>
  <si>
    <t>Vulnerability Scan</t>
  </si>
  <si>
    <t>Number of successful attempts for hacking incidents/cyber incidents</t>
  </si>
  <si>
    <t xml:space="preserve">ATM availability (uptime ratio) </t>
  </si>
  <si>
    <t>Cards under investigation</t>
  </si>
  <si>
    <t>Internal control recommendations not met within the deadline</t>
  </si>
  <si>
    <t>Procedures, policies, and regulations not updated</t>
  </si>
  <si>
    <t>Projects not closed within the deadline specified by institution</t>
  </si>
  <si>
    <t>Number of cases identified as fraud</t>
  </si>
  <si>
    <t>Breach of internal cash holding limits at branches</t>
  </si>
  <si>
    <t xml:space="preserve">Number of incorrect outgoing transfers </t>
  </si>
  <si>
    <t>Number of registered mortgage collaterals whose insurance coverage has expired</t>
  </si>
  <si>
    <t>New problem loans</t>
  </si>
  <si>
    <t>Critical outsourcing without evaluating an annual risk assessment of information security and business continuity</t>
  </si>
  <si>
    <t>Number of incidents when client fund coverage falls below 100%*</t>
  </si>
  <si>
    <t>Maximum value of unprotected client funds (safeguarding) according to legal and regulatory requirements*</t>
  </si>
  <si>
    <t>Shënim:</t>
  </si>
  <si>
    <t>* Kjo kërkesë nuk plotësohet nga bankat, pasi është e aplikueshme vetëm për institucionet e pagesave dhe institucionet e parasë elektronike.</t>
  </si>
  <si>
    <t>14.DM</t>
  </si>
  <si>
    <t>Identification Number</t>
  </si>
  <si>
    <t>Description</t>
  </si>
  <si>
    <t>Reporting Unit</t>
  </si>
  <si>
    <t>Occurrence date (d.m.y)</t>
  </si>
  <si>
    <t>Identification date (d.m.y)</t>
  </si>
  <si>
    <t>Booking Date (d.m.y)</t>
  </si>
  <si>
    <t>Event type (Level 1Code)</t>
  </si>
  <si>
    <t>Event type (Level 1)</t>
  </si>
  <si>
    <t>Event type (Level 2 Code)</t>
  </si>
  <si>
    <t>Type of Event (Level 3 Code)</t>
  </si>
  <si>
    <t>Type of Event (Level 3)</t>
  </si>
  <si>
    <t>Business Line (Level 1 code)</t>
  </si>
  <si>
    <t>Business Line (Level 1)</t>
  </si>
  <si>
    <t>Business Line (Level 2 Code)</t>
  </si>
  <si>
    <t>Business Line (Level 2)</t>
  </si>
  <si>
    <t>Financial Effect Code</t>
  </si>
  <si>
    <t>Financial Effect</t>
  </si>
  <si>
    <t>Cause (Level 1 Code)</t>
  </si>
  <si>
    <t>Cause (Level 1)</t>
  </si>
  <si>
    <t>Cause (Level 2 Code)</t>
  </si>
  <si>
    <t>Cause (Level 2)</t>
  </si>
  <si>
    <t>Gross/Initial Loss Value (ALL)</t>
  </si>
  <si>
    <t>Recovery date</t>
  </si>
  <si>
    <t>Recovered Value</t>
  </si>
  <si>
    <t>Boundary Event Code</t>
  </si>
  <si>
    <t>Boundary Event</t>
  </si>
  <si>
    <t>1</t>
  </si>
  <si>
    <t>2</t>
  </si>
  <si>
    <t>3</t>
  </si>
  <si>
    <t>4</t>
  </si>
  <si>
    <t>5</t>
  </si>
  <si>
    <t>6</t>
  </si>
  <si>
    <t>YYYYYYY</t>
  </si>
  <si>
    <t xml:space="preserve">F1 </t>
  </si>
  <si>
    <t>CAR</t>
  </si>
  <si>
    <t>Capital Adequacy Ratio</t>
  </si>
  <si>
    <t>COREP</t>
  </si>
  <si>
    <t>CR_SA_ (1)</t>
  </si>
  <si>
    <t>Claims or contingent claims on central governments or central banks;</t>
  </si>
  <si>
    <t>CR_SA_ (2)</t>
  </si>
  <si>
    <t>Claims or contingent claims on regional governments or local authorities;</t>
  </si>
  <si>
    <t>CR_SA_ (3)</t>
  </si>
  <si>
    <t>Claims or contingent claims on administrative bodies and noncommercial undertakings;</t>
  </si>
  <si>
    <t>CR_SA_ (4)</t>
  </si>
  <si>
    <t>Claims or contingent claims on multilateral development banks;</t>
  </si>
  <si>
    <t>CR_SA_ (5)</t>
  </si>
  <si>
    <t>Claims or contingent claims on international organisations;</t>
  </si>
  <si>
    <t>CR_SA_ (6)</t>
  </si>
  <si>
    <t>Claims or contingent claims on institutions;</t>
  </si>
  <si>
    <t>CR_SA_ (7)</t>
  </si>
  <si>
    <t>Claims or contingent claims on corporates;</t>
  </si>
  <si>
    <t>CR_SA_ (8)</t>
  </si>
  <si>
    <t>Retail claims or contingent retail claims;</t>
  </si>
  <si>
    <t>CR_SA_ (9)</t>
  </si>
  <si>
    <t>Claims or contingent claims secured on real estate property;</t>
  </si>
  <si>
    <t>CR_SA_ (10)</t>
  </si>
  <si>
    <t>Past due items;</t>
  </si>
  <si>
    <t>CR_SA_ (11)</t>
  </si>
  <si>
    <t>Items belonging to regulatory high-risk categories;</t>
  </si>
  <si>
    <t>CR_SA_ (12)</t>
  </si>
  <si>
    <t>Claims in the form of covered bonds;</t>
  </si>
  <si>
    <t>CR_SA_ (13)</t>
  </si>
  <si>
    <t>Claims in the form of collective investment undertakings (‘CIU’);</t>
  </si>
  <si>
    <t>CR_SA_ (14)</t>
  </si>
  <si>
    <t>Other items;</t>
  </si>
  <si>
    <t>CR_SA_ (15)</t>
  </si>
  <si>
    <t>Total exposures;</t>
  </si>
  <si>
    <t>CR_SEC_SA</t>
  </si>
  <si>
    <t>Securitisation positions;</t>
  </si>
  <si>
    <t>MKR_SA_ TDI_(Usd)</t>
  </si>
  <si>
    <t>Position risk for debt securities USD;</t>
  </si>
  <si>
    <t>Semi-annually</t>
  </si>
  <si>
    <t>MKR_SA_ TDI_(Eur)</t>
  </si>
  <si>
    <t>Position risk for debt securities EUR;</t>
  </si>
  <si>
    <t>MKR_SA_ TDI_(ALL)</t>
  </si>
  <si>
    <t>Position risk for debt securities ALL;</t>
  </si>
  <si>
    <t>Position risk for debt securities (other currencies);</t>
  </si>
  <si>
    <t>MKR_SA_ TDI_(Total)</t>
  </si>
  <si>
    <t>Position risk for debt securities (Total);</t>
  </si>
  <si>
    <t>MKR_SA_ EQU</t>
  </si>
  <si>
    <t>Position risk for equities;</t>
  </si>
  <si>
    <t>CR_TB_SETT</t>
  </si>
  <si>
    <t>Settlement risk;</t>
  </si>
  <si>
    <t>MKR_SA_ COM</t>
  </si>
  <si>
    <t>Commodities investment risk;</t>
  </si>
  <si>
    <t xml:space="preserve">MKR_SA_ FX </t>
  </si>
  <si>
    <t>Foreign exchange risk;</t>
  </si>
  <si>
    <t>OPR</t>
  </si>
  <si>
    <t>Operational Risk;</t>
  </si>
  <si>
    <t>Annually</t>
  </si>
  <si>
    <t>CR_SEC_ERBA</t>
  </si>
  <si>
    <t>CR SEC ERBA  - Securitisation</t>
  </si>
  <si>
    <t>CR_SA_ (16)</t>
  </si>
  <si>
    <t>CR_SA_ (17)</t>
  </si>
  <si>
    <t>Exposures to supervised institutions and corporates with a short-term credit assessment</t>
  </si>
  <si>
    <t>CR SA -Equity Exposures</t>
  </si>
  <si>
    <t>NO. OF THE FORM:</t>
  </si>
  <si>
    <t>Capital adequacy ratio</t>
  </si>
  <si>
    <t xml:space="preserve">REGULATORY CAPITAL </t>
  </si>
  <si>
    <t>CAR (%)</t>
  </si>
  <si>
    <t xml:space="preserve">TOTAL RISK-WEIGHTED EXPOSURES </t>
  </si>
  <si>
    <t>CREDIT RISK</t>
  </si>
  <si>
    <t>Risk weighted exposures for credit, counterparty, and non-DVP settlement risk - Standardized Approach (SA)</t>
  </si>
  <si>
    <t>Exposure classes under SA excluding securitisation positions</t>
  </si>
  <si>
    <t>Exposures or contingent exposures to central governments or central banks</t>
  </si>
  <si>
    <t>Exposures or contingent exposures to regional governments or local authorities</t>
  </si>
  <si>
    <t>1.1.3</t>
  </si>
  <si>
    <t>Exposures or contingent exposures to public sector entities</t>
  </si>
  <si>
    <t>1.1.4</t>
  </si>
  <si>
    <t>Exposures or contingent exposures to multilateral development banks</t>
  </si>
  <si>
    <t>1.1.5</t>
  </si>
  <si>
    <t>Exposures or contingent exposures to international organizations</t>
  </si>
  <si>
    <t>1.1.6</t>
  </si>
  <si>
    <t>Exposures or contingent exposures to supervised institutions</t>
  </si>
  <si>
    <t>1.1.7</t>
  </si>
  <si>
    <t>Exposures or contingent exposures to corporates</t>
  </si>
  <si>
    <t>1.1.8</t>
  </si>
  <si>
    <t>Exposures or contingent exposures to retail portfolios</t>
  </si>
  <si>
    <t>1.1.9</t>
  </si>
  <si>
    <t>1.1.10</t>
  </si>
  <si>
    <t>Past due items</t>
  </si>
  <si>
    <t>1.1.11</t>
  </si>
  <si>
    <t>Exposures to high-risk categories</t>
  </si>
  <si>
    <t>1.1.12</t>
  </si>
  <si>
    <t>Exposures in the form of covered bonds</t>
  </si>
  <si>
    <t>1.1.13</t>
  </si>
  <si>
    <t>Exposures in the form of collective investment undertakings "CIU"</t>
  </si>
  <si>
    <t>1.1.14</t>
  </si>
  <si>
    <t>Other items</t>
  </si>
  <si>
    <t>191</t>
  </si>
  <si>
    <t>1.1.15</t>
  </si>
  <si>
    <t>192</t>
  </si>
  <si>
    <t>1.1.16</t>
  </si>
  <si>
    <t>Equity exposures</t>
  </si>
  <si>
    <t>SA securitisation positions</t>
  </si>
  <si>
    <t>200*</t>
  </si>
  <si>
    <t>1.2*</t>
  </si>
  <si>
    <t>of which: re-securitisation</t>
  </si>
  <si>
    <t>205</t>
  </si>
  <si>
    <t>ERBA securitisation positions</t>
  </si>
  <si>
    <t>205*</t>
  </si>
  <si>
    <t>4*</t>
  </si>
  <si>
    <t>II</t>
  </si>
  <si>
    <t>MARKET RISK</t>
  </si>
  <si>
    <t>Risk weighted exposure for market risk</t>
  </si>
  <si>
    <t>Risk weighted exposure for settlement risk</t>
  </si>
  <si>
    <t>Settlement risk in the banking book</t>
  </si>
  <si>
    <t>Settlement risk in the trading book</t>
  </si>
  <si>
    <t>Risk weighted exposure for position, foreign exchange and commodity risk (SA)</t>
  </si>
  <si>
    <t>Position risk of debt securities</t>
  </si>
  <si>
    <t>Position risk of equities</t>
  </si>
  <si>
    <t>Foreign exchange risk</t>
  </si>
  <si>
    <t>Commodity investment risk</t>
  </si>
  <si>
    <t>2.3</t>
  </si>
  <si>
    <t>Risk weighted exposure for concentration risk in the trading book</t>
  </si>
  <si>
    <t>III</t>
  </si>
  <si>
    <t>OPERATIONAL RISK</t>
  </si>
  <si>
    <t>Risk weighted exposure for operational risk</t>
  </si>
  <si>
    <t>3.1</t>
  </si>
  <si>
    <t>Basic Indicator Approach (BIA)</t>
  </si>
  <si>
    <t>3.2</t>
  </si>
  <si>
    <t>Standardised Approach / Alternative Standardised Approach</t>
  </si>
  <si>
    <t>Credit, counterparty, and non-DVP transaction settlement risk</t>
  </si>
  <si>
    <t>Nominated ECAI</t>
  </si>
  <si>
    <t xml:space="preserve"> Original exposure pre conversion factors</t>
  </si>
  <si>
    <t>(-) Value adjustments and provisions associated with the original exposure</t>
  </si>
  <si>
    <t>Exposure net of value adjustments and provisions</t>
  </si>
  <si>
    <t>Credit risk mitigation techniques with substitution effects on the exposure</t>
  </si>
  <si>
    <t>Net exposure after CRM substitution effects pre conversion factors</t>
  </si>
  <si>
    <t>Credit risk mitigation techniques affecting the amount of the exposure: Funded credit protection. Financial Collateral Comprehensive Method</t>
  </si>
  <si>
    <t>Fully adjusted exposure value (E*)</t>
  </si>
  <si>
    <t>Breakdown of the fully adjusted exposure value of off-balance sheet items by conversion factors</t>
  </si>
  <si>
    <t>Exposure value</t>
  </si>
  <si>
    <t>Risk weighted exposure amount, pre SME supporting factor</t>
  </si>
  <si>
    <t>(-) the adjusted amount of risk-weighted exposures resulting from the SME supporting factor</t>
  </si>
  <si>
    <t>Risk weighted exposure amount, after SME supporting factor</t>
  </si>
  <si>
    <t>Unfunded Credit Protection: Adjusted Value (Ga)</t>
  </si>
  <si>
    <t>Substitution of the exposure due to CRM</t>
  </si>
  <si>
    <t>Volatility adjustment to the exposure</t>
  </si>
  <si>
    <t>(-) Financial Collateral: adjusted value (Cvam)</t>
  </si>
  <si>
    <t xml:space="preserve">Of which: with  a credit assessment by a nominated ECAI
</t>
  </si>
  <si>
    <t xml:space="preserve">Of which: with a credit assessment derived from central government  </t>
  </si>
  <si>
    <t>(-) Credit derivatives</t>
  </si>
  <si>
    <t>Total inflows (+)</t>
  </si>
  <si>
    <t>OF WHICH: ARISING FROM COUNTERPARTY CREDIT RISK</t>
  </si>
  <si>
    <t>110=040-090+100</t>
  </si>
  <si>
    <t>150 = 110 + 120 - 130</t>
  </si>
  <si>
    <t>200=150-160-
0,8*170-0,5*180</t>
  </si>
  <si>
    <t xml:space="preserve">Total exposures </t>
  </si>
  <si>
    <t>Of which: SME exposures</t>
  </si>
  <si>
    <t xml:space="preserve">Of which: SME exposures treated with supporting factors
</t>
  </si>
  <si>
    <t>014</t>
  </si>
  <si>
    <t>Breakdown by type of exposure</t>
  </si>
  <si>
    <t>Balance sheet items subject to credit risk</t>
  </si>
  <si>
    <t>Off-balance sheet items subject to credit risk</t>
  </si>
  <si>
    <t>Exposures/transactions subject to counterparty risk</t>
  </si>
  <si>
    <t>Securities funding transactions</t>
  </si>
  <si>
    <t>Derivatives and long settlement transactions</t>
  </si>
  <si>
    <t>Breakdown of total exposures by weighting</t>
  </si>
  <si>
    <t xml:space="preserve">
0%</t>
  </si>
  <si>
    <t xml:space="preserve">Other risk weights </t>
  </si>
  <si>
    <t>Breakdown of total exposures according to the CIU method</t>
  </si>
  <si>
    <t>Look-through approach</t>
  </si>
  <si>
    <t>Mandate-based approach</t>
  </si>
  <si>
    <t>"Fall-back" approach</t>
  </si>
  <si>
    <t xml:space="preserve">Notes </t>
  </si>
  <si>
    <t>CR SA - Exposures or contingent exposures to regional governments or local authorities</t>
  </si>
  <si>
    <t>Of which: related to counterparty credit risk</t>
  </si>
  <si>
    <t>(-) Guarantees</t>
  </si>
  <si>
    <t>(-) Financial collateral: Simple Method</t>
  </si>
  <si>
    <t>(-) Other funded credit protection</t>
  </si>
  <si>
    <t>(-) Total outflows</t>
  </si>
  <si>
    <t>of which: (-) Volatility and maturity adjustments</t>
  </si>
  <si>
    <t>Of which: SME exposures treated with supporting factors</t>
  </si>
  <si>
    <t>Notes</t>
  </si>
  <si>
    <t>Form CR SA - Credit, counterparty, and non-DVP transaction settlement risk</t>
  </si>
  <si>
    <t>CR SA - Exposures or contingent exposures to public sector entities</t>
  </si>
  <si>
    <t>CR SA - Exposures or contingent exposures to multilateral development banks</t>
  </si>
  <si>
    <t>CR SA - Exposures or contingent exposures to international organizations</t>
  </si>
  <si>
    <t>CR SA - Exposures or contingent exposures to supervised institutions</t>
  </si>
  <si>
    <t>CR SA -Exposures or contingent exposures to corporates</t>
  </si>
  <si>
    <t>CR SA - Exposures or contingent exposures to retail portfolios</t>
  </si>
  <si>
    <t>CR SA -Exposures or contingent exposures secured by real estate property</t>
  </si>
  <si>
    <t>CR SA - Past Due Items</t>
  </si>
  <si>
    <t>CR SA - Exposures to high-risk categories</t>
  </si>
  <si>
    <t>CR SA - Exposures in the form of covered bonds</t>
  </si>
  <si>
    <t>CR SA - Exposures in the form of collective investment undertakings ("CIU")</t>
  </si>
  <si>
    <t>CR SA - Other items</t>
  </si>
  <si>
    <t xml:space="preserve">CR SA - Total exposures </t>
  </si>
  <si>
    <t>16</t>
  </si>
  <si>
    <t>17</t>
  </si>
  <si>
    <t>CR SEC SA  - Securitisation positions</t>
  </si>
  <si>
    <t>Type of securitization:</t>
  </si>
  <si>
    <t>Total amount of securitized exposures originated</t>
  </si>
  <si>
    <t xml:space="preserve">Synthetic Securitization: Credit protection to the securitized exposures </t>
  </si>
  <si>
    <t>Securitisation positions</t>
  </si>
  <si>
    <t>(-) Value adjustments and provisions</t>
  </si>
  <si>
    <t xml:space="preserve">Net value of exposures (after value adjustments and provisions) </t>
  </si>
  <si>
    <t>Credit risk mitigation techniques (CRM) with substitution effect on the exposure</t>
  </si>
  <si>
    <t>Net exposure after substitution effect as a result of CRM, pre conversion factors</t>
  </si>
  <si>
    <t xml:space="preserve">(-) Credit risk mitigation techniques affecting exposure value: funded credit protection, under the financial collateral comprehensive method adjusted value </t>
  </si>
  <si>
    <t>(-) Non-refundable purchase price discount</t>
  </si>
  <si>
    <t>Breakdown of exposures subject to risk weights, by risk weights</t>
  </si>
  <si>
    <t>Risk-weighted exposure amount for other cases (risk weight 1250%)</t>
  </si>
  <si>
    <t>Risk-weighted exposure amount SEC-SA method</t>
  </si>
  <si>
    <t xml:space="preserve">Adjustments to the risk-weighted exposure amount due to maturity mismatches  
</t>
  </si>
  <si>
    <t>Adjustments of the exposure amount when the bank does not meet the requirements provided for in sub-chapter III of chapter V of the regulation</t>
  </si>
  <si>
    <t>Risk-weighted exposure amount before applying the risk weight cap</t>
  </si>
  <si>
    <t>(-) Reductions due to risk weight cap</t>
  </si>
  <si>
    <t>(-) Reductions due to capital requirement cap</t>
  </si>
  <si>
    <t>Total risk-weighted exposure amount</t>
  </si>
  <si>
    <t xml:space="preserve">Memorandum items:
total risk-weighted exposure amount corresponding to outflows from securitizations to other exposure classes
</t>
  </si>
  <si>
    <t xml:space="preserve">(-) Funded credit protection (Cva)
</t>
  </si>
  <si>
    <t xml:space="preserve"> (-) Total outflows</t>
  </si>
  <si>
    <t xml:space="preserve">The notional amount retained or repurchased of the credit protection </t>
  </si>
  <si>
    <t xml:space="preserve">Original exposure pre conversion factors </t>
  </si>
  <si>
    <t>(-) Unfunded Credit Protection: Adjusted Value (Ga)</t>
  </si>
  <si>
    <t>(-) Funded credit protection</t>
  </si>
  <si>
    <t xml:space="preserve">Substitution of exposures due to CRM </t>
  </si>
  <si>
    <t>of which: subject to a conversion factor of 0%</t>
  </si>
  <si>
    <t xml:space="preserve">(-)Specific credit risk adjustments on underlying exposures </t>
  </si>
  <si>
    <t xml:space="preserve">(-) Exposure value that is deducted from the regulatory capital </t>
  </si>
  <si>
    <t>Exposure value subject to risk weights</t>
  </si>
  <si>
    <t>SEC-SA Approach</t>
  </si>
  <si>
    <t>Of which: synthetic securitization</t>
  </si>
  <si>
    <t xml:space="preserve">Adjusted value of unfunded credit protection (G*)                                      </t>
  </si>
  <si>
    <t>Total inflows</t>
  </si>
  <si>
    <t xml:space="preserve">Risk weight  =&lt; 20% </t>
  </si>
  <si>
    <t xml:space="preserve"> Risk weight  &gt;20% - 50% </t>
  </si>
  <si>
    <t>Risk weight            &gt; 50%  - 100%</t>
  </si>
  <si>
    <t>Risk weight          &gt; 100% - 1250%</t>
  </si>
  <si>
    <t>Risk weight 1250% (W unknown)</t>
  </si>
  <si>
    <t>Risk weight 1250% (Other)</t>
  </si>
  <si>
    <t>070=050-060</t>
  </si>
  <si>
    <t>200=180-190</t>
  </si>
  <si>
    <t>Total exposures</t>
  </si>
  <si>
    <t xml:space="preserve">      Securitization positions </t>
  </si>
  <si>
    <t xml:space="preserve">      Re-securitization positions </t>
  </si>
  <si>
    <t>Originator: Total exposures</t>
  </si>
  <si>
    <t xml:space="preserve">Securitization positions: Balance sheet items </t>
  </si>
  <si>
    <t xml:space="preserve">Securitization positions: Off-balance sheet items and derivatives </t>
  </si>
  <si>
    <t>Re-securitization positions</t>
  </si>
  <si>
    <t>Investor: Total exposures</t>
  </si>
  <si>
    <t>0100</t>
  </si>
  <si>
    <t>Securitization positions: Off-balance sheet items and derivatives</t>
  </si>
  <si>
    <t>0110</t>
  </si>
  <si>
    <t>0120</t>
  </si>
  <si>
    <t xml:space="preserve">Sponsor: Total exposures </t>
  </si>
  <si>
    <t>0130</t>
  </si>
  <si>
    <t>0140</t>
  </si>
  <si>
    <t>0150</t>
  </si>
  <si>
    <t xml:space="preserve">(-) Value adjustments and provisions </t>
  </si>
  <si>
    <t>(-) Specific credit risk adjustments on underlying exposures</t>
  </si>
  <si>
    <t xml:space="preserve">Exposure value </t>
  </si>
  <si>
    <t>Risk-weighted exposure amount</t>
  </si>
  <si>
    <t xml:space="preserve"> (-) Total outflows </t>
  </si>
  <si>
    <t>Short-term credit quality steps (CQS)</t>
  </si>
  <si>
    <t>Long-term credit quality steps (CQS)</t>
  </si>
  <si>
    <t>Breakdown by the reason for applying the SEC-ERBA method</t>
  </si>
  <si>
    <t>CQS 1</t>
  </si>
  <si>
    <t>CQS 2</t>
  </si>
  <si>
    <t>CQS 3</t>
  </si>
  <si>
    <t>All other CQS</t>
  </si>
  <si>
    <t>CQS 4</t>
  </si>
  <si>
    <t>CQS 5</t>
  </si>
  <si>
    <t>CQS 6</t>
  </si>
  <si>
    <t>CQS 7</t>
  </si>
  <si>
    <t>CQS 8</t>
  </si>
  <si>
    <t>CQS 9</t>
  </si>
  <si>
    <t>CQS 10</t>
  </si>
  <si>
    <t>CQS 11</t>
  </si>
  <si>
    <t>CQS 12</t>
  </si>
  <si>
    <t>CQS 13</t>
  </si>
  <si>
    <t>CQS 14</t>
  </si>
  <si>
    <t>CQS 15</t>
  </si>
  <si>
    <t>CQS 16</t>
  </si>
  <si>
    <t>CQS 17</t>
  </si>
  <si>
    <t>Auto loans, auto leasing and equipment leasing</t>
  </si>
  <si>
    <t>The option of applying the SEC-ERBA method</t>
  </si>
  <si>
    <t xml:space="preserve">Positions according to article 109, paragraph 2, letter "a" of the regulation </t>
  </si>
  <si>
    <t xml:space="preserve">Positions according to article 109, paragraph 4 of the regulation </t>
  </si>
  <si>
    <t>Use of hierarchy of methods</t>
  </si>
  <si>
    <t xml:space="preserve">200=180-190 </t>
  </si>
  <si>
    <t xml:space="preserve">      Securitization positions</t>
  </si>
  <si>
    <t>Securitization positions: Balance sheet items</t>
  </si>
  <si>
    <t>Sponsor: Total exposures</t>
  </si>
  <si>
    <t>0160</t>
  </si>
  <si>
    <t>Breakdown of exposures subject to risk weights by risk classes: short-term</t>
  </si>
  <si>
    <t>0170</t>
  </si>
  <si>
    <t>0180</t>
  </si>
  <si>
    <t>0190</t>
  </si>
  <si>
    <t>0200</t>
  </si>
  <si>
    <t>All other CQS and unrated</t>
  </si>
  <si>
    <t>0210</t>
  </si>
  <si>
    <t>Breakdown of exposures subject to risk weights by risk classes: long-term</t>
  </si>
  <si>
    <t>0220</t>
  </si>
  <si>
    <t>0230</t>
  </si>
  <si>
    <t>0240</t>
  </si>
  <si>
    <t>0250</t>
  </si>
  <si>
    <t>0260</t>
  </si>
  <si>
    <t>0270</t>
  </si>
  <si>
    <t>0280</t>
  </si>
  <si>
    <t>0290</t>
  </si>
  <si>
    <t>0300</t>
  </si>
  <si>
    <t>0310</t>
  </si>
  <si>
    <t>0320</t>
  </si>
  <si>
    <t>0330</t>
  </si>
  <si>
    <t>0340</t>
  </si>
  <si>
    <t>0350</t>
  </si>
  <si>
    <t>0360</t>
  </si>
  <si>
    <t>0370</t>
  </si>
  <si>
    <t>0380</t>
  </si>
  <si>
    <t>0390</t>
  </si>
  <si>
    <t>Y</t>
  </si>
  <si>
    <t>Exposures or contingent exposures secured by real estate property</t>
  </si>
  <si>
    <t>CR SA - Exposures or contingent exposures to central governments or central banks</t>
  </si>
  <si>
    <t>MKR_SA_SEC</t>
  </si>
  <si>
    <t>MKR_SA_CTP</t>
  </si>
  <si>
    <t>Standardised approach for specific risk in securitisations</t>
  </si>
  <si>
    <t>Standardised approach for specific risk in the correlation trading portfolio</t>
  </si>
  <si>
    <t>MKR_SA_ TDI_(other currency)</t>
  </si>
  <si>
    <t>MKR SA TDI - Position risk of debt securities (USD)</t>
  </si>
  <si>
    <t>Semiannually</t>
  </si>
  <si>
    <t>Capital requirement (in %)</t>
  </si>
  <si>
    <t xml:space="preserve">Capital requirements </t>
  </si>
  <si>
    <t>Traded debt instruments in trading book</t>
  </si>
  <si>
    <t>&gt; 4 ≤ 5    (&gt; 3,6 ≤ 4,3 for cupon of less than 3%) years</t>
  </si>
  <si>
    <t>&gt; 5 ≤ 7     (&gt; 4,3 ≤ 5,7 for cupon of less than 3%) years</t>
  </si>
  <si>
    <t>&gt; 7 ≤ 10   (&gt; 5,7 ≤ 7,3 for cupon of less than 3%) years</t>
  </si>
  <si>
    <t>&gt; 10 ≤ 15 (&gt; 7,3 ≤ 9,3 for cupon of less than 3%) years</t>
  </si>
  <si>
    <t>&gt; 15 ≤ 20 (&gt; 9,3 ≤ 10,6 for cupon of less than 3%) years</t>
  </si>
  <si>
    <t>&gt; 20         (&gt; 10,6 ≤ 12,0 for cupon of less than 3%) years</t>
  </si>
  <si>
    <t xml:space="preserve">                 (&gt; 12,0 ≤ 20,0 for cupon of less than 3%) years</t>
  </si>
  <si>
    <t xml:space="preserve">                 (&gt; 20 for cupon of less than 3%) years</t>
  </si>
  <si>
    <t>Capital requirement for securitisation positions</t>
  </si>
  <si>
    <t>Capital requirement for the correlation trading portfolio</t>
  </si>
  <si>
    <t xml:space="preserve">Delta plus approach - additional charge for gamma risk </t>
  </si>
  <si>
    <t>Narrative descriptions</t>
  </si>
  <si>
    <t xml:space="preserve">MKR SA TDI - Position risk of debt securities (EUR) </t>
  </si>
  <si>
    <t xml:space="preserve">MKR SA TDI - Position risk of debt securities (ALL) </t>
  </si>
  <si>
    <t xml:space="preserve">MKR SA TDI - Position risk of debt securities (Total) </t>
  </si>
  <si>
    <t xml:space="preserve">MKR SA EQU - Position risk of equities </t>
  </si>
  <si>
    <t>Capital requirement
 (in %)</t>
  </si>
  <si>
    <t xml:space="preserve">Total risk weighted exposures
</t>
  </si>
  <si>
    <t xml:space="preserve">Net positions
</t>
  </si>
  <si>
    <t>Equities in trading book</t>
  </si>
  <si>
    <t>Other equities than those defined in line 030</t>
  </si>
  <si>
    <t>Additional charge for options (non delta risks)</t>
  </si>
  <si>
    <t>Simplified method</t>
  </si>
  <si>
    <t>Delta plus  approach - vega risk</t>
  </si>
  <si>
    <t>CR TB SETT - Settlement risk</t>
  </si>
  <si>
    <t>Unsettled transactions at settlement price</t>
  </si>
  <si>
    <t>Price difference exposure due to unsettled transactions</t>
  </si>
  <si>
    <t>Total risk weighted exposure</t>
  </si>
  <si>
    <t>Total unsettled transactions in the banking book</t>
  </si>
  <si>
    <t>Transactions unsettled up to 4 days (0 %)</t>
  </si>
  <si>
    <t>Transactions unsettled between 5 and 15 days (8%)</t>
  </si>
  <si>
    <t>Transactions unsettled between 16 and 30 days (50%)</t>
  </si>
  <si>
    <t>Transactions unsettled between 31 and 45 days (75%)</t>
  </si>
  <si>
    <t>Transactions unsettled over 46 days and more (100%)</t>
  </si>
  <si>
    <t>Total unsettled transactions in the trading book</t>
  </si>
  <si>
    <t>Transactions unsettled between 16 and 30 days  (50%)</t>
  </si>
  <si>
    <t>Transactions unsettled between 31 and 45 days  (75%)</t>
  </si>
  <si>
    <t>MKR SA COM (Commodities) - Commodity investment risk</t>
  </si>
  <si>
    <t>Positions  subject to capital  charge</t>
  </si>
  <si>
    <t>Capital requirement (%)</t>
  </si>
  <si>
    <t xml:space="preserve">Long  </t>
  </si>
  <si>
    <t>Total positions in commodities</t>
  </si>
  <si>
    <t>Precious metals (except gold)</t>
  </si>
  <si>
    <t>Base metals (zinc, copper, etc.)</t>
  </si>
  <si>
    <t>Agricultural products (softs)</t>
  </si>
  <si>
    <t>Out of which: energy products (oil, gasoline)</t>
  </si>
  <si>
    <t>Maturity ladder approach</t>
  </si>
  <si>
    <t>Extended maturity ladder approach</t>
  </si>
  <si>
    <t>Simplified approach: All positions</t>
  </si>
  <si>
    <t>Simplified Method</t>
  </si>
  <si>
    <t xml:space="preserve">Delta plus approach - additional charge for gamma risk   </t>
  </si>
  <si>
    <t xml:space="preserve">Scenario matrix approach </t>
  </si>
  <si>
    <t>MKR SA FX - Foreign exchange risk</t>
  </si>
  <si>
    <t>Currency code</t>
  </si>
  <si>
    <t>Preferential treatment positions</t>
  </si>
  <si>
    <t>Capital requirement</t>
  </si>
  <si>
    <t>Risk weighted exposures</t>
  </si>
  <si>
    <t xml:space="preserve">Short </t>
  </si>
  <si>
    <t xml:space="preserve">Total positions in foreign currencies </t>
  </si>
  <si>
    <t>Currencies closely correlated</t>
  </si>
  <si>
    <t>All other currencies (including CIUs treated as different currencies)</t>
  </si>
  <si>
    <t>=if(and($F$12&gt;$G$12;$F$12&gt;'F30'!$d$7*2%);$F14*8%;if(and($G$12&gt;$F$12;$G$12&gt;'F30'!$d$7*2%);$G14*8%;0)</t>
  </si>
  <si>
    <t>Gold</t>
  </si>
  <si>
    <t>=if(and($F$12&gt;$G$12;$F$12&gt;'F30'!$d$7*2%);$F15*8%;if(and($G$12&gt;$F$12;$G$12&gt;'F30'!$d$7*2%);$G15*8%;0)</t>
  </si>
  <si>
    <t xml:space="preserve">Delta plus approach - additional charge for gamma risks </t>
  </si>
  <si>
    <t>Delta plus approach - additional charge for vega risks</t>
  </si>
  <si>
    <t>Breakdown of positions according to instrument type</t>
  </si>
  <si>
    <t>Financial instruments</t>
  </si>
  <si>
    <t>Off-balance sheet items</t>
  </si>
  <si>
    <t>Positions in different currencies</t>
  </si>
  <si>
    <t>Euro</t>
  </si>
  <si>
    <t>Argentinian Peso</t>
  </si>
  <si>
    <t>ARS</t>
  </si>
  <si>
    <t>Australian Dollar</t>
  </si>
  <si>
    <t>Brasilian Real</t>
  </si>
  <si>
    <t>BRL</t>
  </si>
  <si>
    <t>Bulgarian Lev</t>
  </si>
  <si>
    <t>BGN</t>
  </si>
  <si>
    <t>Canadian Dollar</t>
  </si>
  <si>
    <t>Czech Koruna</t>
  </si>
  <si>
    <t>CZK</t>
  </si>
  <si>
    <t>Danish Krona</t>
  </si>
  <si>
    <t>Egyptian Pound</t>
  </si>
  <si>
    <t>EGP</t>
  </si>
  <si>
    <t>British Pound</t>
  </si>
  <si>
    <t>Hungarian Forint</t>
  </si>
  <si>
    <t>HUF</t>
  </si>
  <si>
    <t>Japanese Yen</t>
  </si>
  <si>
    <t>Letonese Lata</t>
  </si>
  <si>
    <t>LVL</t>
  </si>
  <si>
    <t>Lithuanian Lita</t>
  </si>
  <si>
    <t>LTL</t>
  </si>
  <si>
    <t>Macedonian Denar</t>
  </si>
  <si>
    <t>MKD</t>
  </si>
  <si>
    <t>Mexican Peso</t>
  </si>
  <si>
    <t>MXN</t>
  </si>
  <si>
    <t>Polish Zloty</t>
  </si>
  <si>
    <t>PLN</t>
  </si>
  <si>
    <t>Romanian Leu</t>
  </si>
  <si>
    <t>RON</t>
  </si>
  <si>
    <t>Russian Rouble</t>
  </si>
  <si>
    <t>RUB</t>
  </si>
  <si>
    <t>Serbian Denar</t>
  </si>
  <si>
    <t>RSD</t>
  </si>
  <si>
    <t>Swedish Krona</t>
  </si>
  <si>
    <t>Swiss Francs</t>
  </si>
  <si>
    <t>Turkish Lira</t>
  </si>
  <si>
    <t>Ukrainian Hryvnia</t>
  </si>
  <si>
    <t>UAH</t>
  </si>
  <si>
    <t>American Dollar</t>
  </si>
  <si>
    <t>Icelandic Krona</t>
  </si>
  <si>
    <t>ISK</t>
  </si>
  <si>
    <t>Norvegian Krona</t>
  </si>
  <si>
    <t>24_1</t>
  </si>
  <si>
    <t>MKR SA SEC - MARKET RISK: STANDARDISED APPROACH FOR SPECIFIC RISK IN SECURITISATIONS</t>
  </si>
  <si>
    <t>ALL POSITIONS</t>
  </si>
  <si>
    <t>(-) POSITIONS DEDUCTED FROM CAPITAL</t>
  </si>
  <si>
    <t>NET POSITIONS</t>
  </si>
  <si>
    <t xml:space="preserve">BREAKDOWN OF NET POSITIONS (LONG) ACCORDING TO RISK WEIGHTS  </t>
  </si>
  <si>
    <t>BREAKDOWN OF NET POSITIONS (SHORT) ACCORDING TO RISK WEIGHTS</t>
  </si>
  <si>
    <t>BREAKDOWN OF NET POSITIONS ACCORDING TO APPROACHES</t>
  </si>
  <si>
    <t xml:space="preserve">GENERAL EFFECT (ADJUSTMENT) WHEN THE BANK DOES NOT MEET THE REQUIREMENTS PROVIDED FOR IN CHAPTER V/SUBCHAPTER III OF THE REGULATION
 </t>
  </si>
  <si>
    <t>BEFORE THE CAP</t>
  </si>
  <si>
    <t xml:space="preserve">AFTER THE CAP / TOTAL CAPITAL REQUIREMENT </t>
  </si>
  <si>
    <t>(-) Long</t>
  </si>
  <si>
    <t xml:space="preserve">(-) Short </t>
  </si>
  <si>
    <t>[0 - 10%[</t>
  </si>
  <si>
    <t>[10 - 12%[</t>
  </si>
  <si>
    <t>[12 - 20%[</t>
  </si>
  <si>
    <t>[20 - 40%[</t>
  </si>
  <si>
    <t>[40 - 100%[</t>
  </si>
  <si>
    <t>[100 - 150%[</t>
  </si>
  <si>
    <t>[150 - 200%[</t>
  </si>
  <si>
    <t>[200 - 225%[</t>
  </si>
  <si>
    <t>[225 - 250%[</t>
  </si>
  <si>
    <t>[250 - 300%[</t>
  </si>
  <si>
    <t>[300 - 350%[</t>
  </si>
  <si>
    <t>[350 - 425%[</t>
  </si>
  <si>
    <t>[425 - 500%[</t>
  </si>
  <si>
    <t>[500 - 650%[</t>
  </si>
  <si>
    <t>[650 - 750%[</t>
  </si>
  <si>
    <t>[750 - 850%[</t>
  </si>
  <si>
    <t>[850 - 1250%[</t>
  </si>
  <si>
    <t>SEC-SA</t>
  </si>
  <si>
    <t>SEC-ERBA</t>
  </si>
  <si>
    <t>OTHER (Risk Weight=1250%)</t>
  </si>
  <si>
    <t>WEIGHTED NET LONG POSITIONS</t>
  </si>
  <si>
    <t xml:space="preserve">WEIGHTED NET SHORT POSITIONS </t>
  </si>
  <si>
    <t>0010</t>
  </si>
  <si>
    <t>0020</t>
  </si>
  <si>
    <t>0030</t>
  </si>
  <si>
    <t>0040</t>
  </si>
  <si>
    <t>0050</t>
  </si>
  <si>
    <t>0060</t>
  </si>
  <si>
    <t>0061</t>
  </si>
  <si>
    <t>0062</t>
  </si>
  <si>
    <t>0063</t>
  </si>
  <si>
    <t>0064</t>
  </si>
  <si>
    <t>0065</t>
  </si>
  <si>
    <t>0066</t>
  </si>
  <si>
    <t>0071</t>
  </si>
  <si>
    <t>0072</t>
  </si>
  <si>
    <t>0073</t>
  </si>
  <si>
    <t>0074</t>
  </si>
  <si>
    <t>0075</t>
  </si>
  <si>
    <t>0076</t>
  </si>
  <si>
    <t>0077</t>
  </si>
  <si>
    <t>0078</t>
  </si>
  <si>
    <t>0079</t>
  </si>
  <si>
    <t>0081</t>
  </si>
  <si>
    <t>0082</t>
  </si>
  <si>
    <t>0083</t>
  </si>
  <si>
    <t>0085</t>
  </si>
  <si>
    <t>0086</t>
  </si>
  <si>
    <t>0087</t>
  </si>
  <si>
    <t>0088</t>
  </si>
  <si>
    <t>0089</t>
  </si>
  <si>
    <t>0091</t>
  </si>
  <si>
    <t>0092</t>
  </si>
  <si>
    <t>0093</t>
  </si>
  <si>
    <t>0094</t>
  </si>
  <si>
    <t>0095</t>
  </si>
  <si>
    <t>0096</t>
  </si>
  <si>
    <t>0097</t>
  </si>
  <si>
    <t>0098</t>
  </si>
  <si>
    <t>0099</t>
  </si>
  <si>
    <t>0101</t>
  </si>
  <si>
    <t>0102</t>
  </si>
  <si>
    <t>0103</t>
  </si>
  <si>
    <t>0104</t>
  </si>
  <si>
    <t>0403</t>
  </si>
  <si>
    <t>0404</t>
  </si>
  <si>
    <t>0406</t>
  </si>
  <si>
    <t>0530</t>
  </si>
  <si>
    <t>0540</t>
  </si>
  <si>
    <t>0570</t>
  </si>
  <si>
    <t>0601</t>
  </si>
  <si>
    <t>Of which: Re-securitization</t>
  </si>
  <si>
    <t>Securitization positions</t>
  </si>
  <si>
    <t>0070</t>
  </si>
  <si>
    <t>0080</t>
  </si>
  <si>
    <t>0090</t>
  </si>
  <si>
    <t>24_2</t>
  </si>
  <si>
    <t xml:space="preserve">MKR SA CTP - MARKET RISK: STANDARDISED APPROACH FOR SPECIFIC RISK IN THE CORRELATION TRADING PORTFOLIO </t>
  </si>
  <si>
    <t>BREAKDOWN OF NET POSITIONS (LONG) ACCORDING TO RISK WEIGHTS</t>
  </si>
  <si>
    <t>AFTER THE CAP</t>
  </si>
  <si>
    <t xml:space="preserve">TOTAL CAPITAL REQUIREMENT </t>
  </si>
  <si>
    <t xml:space="preserve">LONG </t>
  </si>
  <si>
    <t>SHORT</t>
  </si>
  <si>
    <t xml:space="preserve">(-) LONG </t>
  </si>
  <si>
    <t>(-) SHORT</t>
  </si>
  <si>
    <t>[100 - 250%[</t>
  </si>
  <si>
    <t>[250 - 350%[</t>
  </si>
  <si>
    <t>[425 - 650%[</t>
  </si>
  <si>
    <t>[650 - 1250%[</t>
  </si>
  <si>
    <t>Other (Risk Weight=1250%)</t>
  </si>
  <si>
    <t>WEIGHTED NET SHORT POSITIONS</t>
  </si>
  <si>
    <t>0410</t>
  </si>
  <si>
    <t>0420</t>
  </si>
  <si>
    <t>0430</t>
  </si>
  <si>
    <t>0440</t>
  </si>
  <si>
    <t>0450</t>
  </si>
  <si>
    <t>Securitization positions:</t>
  </si>
  <si>
    <t>Other CTP positions</t>
  </si>
  <si>
    <t>Sponsor: Total Exposures</t>
  </si>
  <si>
    <t>NTH-TO-DEFAULT CREDIT DERIVATIVES:</t>
  </si>
  <si>
    <t>Nth-to-default credit derivatives</t>
  </si>
  <si>
    <t>OPR - Operational risk</t>
  </si>
  <si>
    <t>Banking activities</t>
  </si>
  <si>
    <t>Gross Income</t>
  </si>
  <si>
    <t>Loans and advances (in case of ASA application)</t>
  </si>
  <si>
    <t>Year-3</t>
  </si>
  <si>
    <t>Year-2</t>
  </si>
  <si>
    <t>Last year</t>
  </si>
  <si>
    <t>071</t>
  </si>
  <si>
    <t>1. TOTAL BANKING ACTIVITIES SUBJECT TO BASIC INDICATOR APPROACH (BIA)</t>
  </si>
  <si>
    <t>2. TOTAL BANKING ACTIVITIES SUBJECT TO STANDARDISED (STA) / ALTERNATIVE STANDARDISED (ASA) APPROACHES</t>
  </si>
  <si>
    <t>Subject to the Standardised approach:</t>
  </si>
  <si>
    <t>CORPORATE FINANCE (CF)</t>
  </si>
  <si>
    <t>TRADING AND SALES (TS)</t>
  </si>
  <si>
    <t>RETAIL BROKERAGE (RBr)</t>
  </si>
  <si>
    <t>COMMERCIAL BANKING (CB)</t>
  </si>
  <si>
    <t>RETAIL BANKING (RB)</t>
  </si>
  <si>
    <t>PAYMENT AND SETTLEMENT (PS)</t>
  </si>
  <si>
    <t>AGENCY SERVICES (AS)</t>
  </si>
  <si>
    <t>ASSET MANAGEMENT (AM)</t>
  </si>
  <si>
    <t>Subject to the Advanced Standardised Approach:</t>
  </si>
  <si>
    <t>AMA</t>
  </si>
  <si>
    <t>F1 LCR TOTAL</t>
  </si>
  <si>
    <t>LIQUIDITY COVERAGE - LIQUID ASSETS - TOTAL</t>
  </si>
  <si>
    <t>F1 LCR - CORE FCY</t>
  </si>
  <si>
    <t>F1 LCR - ALL</t>
  </si>
  <si>
    <t>LIQUIDITY COVERAGE - LIQUID ASSETS - ALL</t>
  </si>
  <si>
    <t>F1 LCR - EUR</t>
  </si>
  <si>
    <t>LIQUIDITY COVERAGE - LIQUID ASSETS - EUR</t>
  </si>
  <si>
    <t>F1 LCR - USD</t>
  </si>
  <si>
    <t>LIQUIDITY COVERAGE - LIQUID ASSETS - USD</t>
  </si>
  <si>
    <t>F2 LCR TOTAL</t>
  </si>
  <si>
    <t>LIQUIDITY COVERAGE - OUTFLOWS - TOTAL</t>
  </si>
  <si>
    <t>F2 LCR - CORE FCY</t>
  </si>
  <si>
    <t>F2 LCR - ALL</t>
  </si>
  <si>
    <t>LIQUIDITY COVERAGE - OUTFLOWS - ALL</t>
  </si>
  <si>
    <t>F2 LCR - EUR</t>
  </si>
  <si>
    <t>LIQUIDITY COVERAGE - OUTFLOWS - EUR</t>
  </si>
  <si>
    <t>F2 LCR - USD</t>
  </si>
  <si>
    <t>LIQUIDITY COVERAGE - OUTFLOWS - USD</t>
  </si>
  <si>
    <t>F3 LCR TOTAL</t>
  </si>
  <si>
    <t>LIQUIDITY COVERAGE - INFLOWS - TOTAL</t>
  </si>
  <si>
    <t>F3 LCR - CORE FCY</t>
  </si>
  <si>
    <t>LIQUIDITY COVERAGE - INFLOWS - CORE FOREIGN CURRENCY</t>
  </si>
  <si>
    <t>F3 LCR - ALL</t>
  </si>
  <si>
    <t>LIQUIDITY COVERAGE - INFLOWS - ALL</t>
  </si>
  <si>
    <t>F3 LCR - EUR</t>
  </si>
  <si>
    <t>LIQUIDITY COVERAGE - INFLOWS - EUR</t>
  </si>
  <si>
    <t>F3 LCR - USD</t>
  </si>
  <si>
    <t>LIQUIDITY COVERAGE - INFLOWS - USD</t>
  </si>
  <si>
    <t>F4 LCR TOTAL</t>
  </si>
  <si>
    <t>LIQUIDITY COVERAGE - COLLATERAL SWAPS - TOTAL</t>
  </si>
  <si>
    <t>F4 LCR - CORE FCY</t>
  </si>
  <si>
    <t>LIQUIDITY COVERAGE - COLLATERAL SWAPS - CORE FOREIGN CURRENCY</t>
  </si>
  <si>
    <t>F4 LCR - ALL</t>
  </si>
  <si>
    <t>LIQUIDITY COVERAGE - COLLATERAL SWAPS - ALL</t>
  </si>
  <si>
    <t>F4 LCR - EUR</t>
  </si>
  <si>
    <t>LIQUIDITY COVERAGE - COLLATERAL SWAPS - EUR</t>
  </si>
  <si>
    <t>F4 LCR - USD</t>
  </si>
  <si>
    <t>LIQUIDITY COVERAGE - COLLATERAL SWAPS - USD</t>
  </si>
  <si>
    <t>F5 LCR TOTAL</t>
  </si>
  <si>
    <t>F5 LCR - CORE FCY</t>
  </si>
  <si>
    <t>F5 LCR - ALL</t>
  </si>
  <si>
    <t>F5 LCR - EUR</t>
  </si>
  <si>
    <t>F5 LCR - USD</t>
  </si>
  <si>
    <t>F1 LCR - TOTAL</t>
  </si>
  <si>
    <t>UNITS:</t>
  </si>
  <si>
    <t>In monetary units</t>
  </si>
  <si>
    <t>F 1 LCR - LIQUIDITY COVERAGE - LIQUID ASSETS - TOTAL</t>
  </si>
  <si>
    <t xml:space="preserve">Row </t>
  </si>
  <si>
    <t xml:space="preserve">Code </t>
  </si>
  <si>
    <t>Items</t>
  </si>
  <si>
    <t xml:space="preserve">Reference </t>
  </si>
  <si>
    <t>Amount/Market value</t>
  </si>
  <si>
    <t>Standard weight</t>
  </si>
  <si>
    <t xml:space="preserve"> Applicable weight</t>
  </si>
  <si>
    <t>Value according to Article 10 of Regulation</t>
  </si>
  <si>
    <r>
      <t xml:space="preserve">040   </t>
    </r>
    <r>
      <rPr>
        <sz val="10"/>
        <rFont val="Verdana"/>
        <family val="2"/>
      </rPr>
      <t>040=010*030</t>
    </r>
  </si>
  <si>
    <t>TOTAL UNADJUSTED LIQUID ASSETS</t>
  </si>
  <si>
    <t>Total unadjusted level 1 assets</t>
  </si>
  <si>
    <t>Coins and banknotes</t>
  </si>
  <si>
    <t>Article 11/1/a</t>
  </si>
  <si>
    <t>Central bank reserves, up to the allowed withdrawal limit</t>
  </si>
  <si>
    <t>Article  11/1/b/iii</t>
  </si>
  <si>
    <t xml:space="preserve"> Assets representing claims on or guaranteed by the central banks</t>
  </si>
  <si>
    <t xml:space="preserve">  Article 11/1/b/i &amp; ii</t>
  </si>
  <si>
    <t>Assets representing claims on or guaranteed by the Albanian government (in domestic currency)</t>
  </si>
  <si>
    <t>Article  11/1/c/i</t>
  </si>
  <si>
    <t>Assets representing claims on or guaranteed by the Albanian government (in foreign currency)</t>
  </si>
  <si>
    <t>Article  11/1/c/ii</t>
  </si>
  <si>
    <t>Assets representing claims on or guaranteed by the central governments of foreign countries</t>
  </si>
  <si>
    <t>Article  11/1/c/iii</t>
  </si>
  <si>
    <t>Assets representing claims on or guaranteed by regional governments or local authorities in foreign countries</t>
  </si>
  <si>
    <t>Article  11/1/c/iv</t>
  </si>
  <si>
    <t>Recognisable assets of central governments or central banks of foreign countries, which are not assigned a credit quality step 1 (in the domestic currency of that country)</t>
  </si>
  <si>
    <t>Article  11/1/d</t>
  </si>
  <si>
    <t>Recognisable assets of central governments or central banks of foreign countries, which are not assigned a credit quality step 1 (in  foreign currency)</t>
  </si>
  <si>
    <t>Assets representing claims on or guaranteed by the multilateral development banks and international organisations</t>
  </si>
  <si>
    <t>Article  11/1/e</t>
  </si>
  <si>
    <t>Total unadjusted level 2 assets</t>
  </si>
  <si>
    <t>Total unadjusted Level 2A assets</t>
  </si>
  <si>
    <t>Assets representing claims on or guaranteed by the central government or the central bank (foreign country, risk weight 20%)</t>
  </si>
  <si>
    <t>Article  12/1/a</t>
  </si>
  <si>
    <t>Assets representing claims on or guaranteed by the regional government or local authorities (foreign country, risk weight 20%)</t>
  </si>
  <si>
    <t>Covered bonds issued by foreign countries' banks (credit quality step 1)</t>
  </si>
  <si>
    <t>Article  12/1/b</t>
  </si>
  <si>
    <t>Corporate debt securities (credit quality step 1)</t>
  </si>
  <si>
    <t>Article  12/1/c</t>
  </si>
  <si>
    <t>Total unadjusted Level 2B assets</t>
  </si>
  <si>
    <t>1.2.2.1</t>
  </si>
  <si>
    <t>Assets representing claims on or guaranteed by the central government or the central bank (foreign country, at least credit quality step 3)</t>
  </si>
  <si>
    <t>Article  13/1/a</t>
  </si>
  <si>
    <t>1.2.2.2</t>
  </si>
  <si>
    <t>Corporate debt securities (at least credit quality step 3)</t>
  </si>
  <si>
    <t>Article  13/1/b</t>
  </si>
  <si>
    <t>Adjustments made to assets related to net liquidity outflows, deriving from early close-out of hedges</t>
  </si>
  <si>
    <t>Article  9/8/b</t>
  </si>
  <si>
    <t>Adjustments made to assets related to net liquidity inflows, derived from early close-out of hedges</t>
  </si>
  <si>
    <t>Level 1/2A/2B assets excluded due to currency reasons</t>
  </si>
  <si>
    <t>Level 1/2A/2B assets excluded for operational reasons, except for currency reasons</t>
  </si>
  <si>
    <t>Article  9</t>
  </si>
  <si>
    <t xml:space="preserve">F1 LCR - CORE FOREIGN CURRENCY </t>
  </si>
  <si>
    <t xml:space="preserve">LIQUIDITY COVERAGE - LIQUID ASSETS - CORE FOREIGN CURRENCY </t>
  </si>
  <si>
    <t xml:space="preserve">F 1 LCR - LIQUIDITY COVERAGE - LIQUID ASSETS - CORE FOREIGN CURRENCY </t>
  </si>
  <si>
    <t>F 1 LCR - LIQUIDITY COVERAGE - LIQUID ASSETS - ALL</t>
  </si>
  <si>
    <t>F 1 LCR - LIQUIDITY COVERAGE - LIQUID ASSETS -EUR</t>
  </si>
  <si>
    <t>F 1 LCR - LIQUIDITY COVERAGE - LIQUID ASSETS - USD</t>
  </si>
  <si>
    <t>F2 LCR - TOTAL</t>
  </si>
  <si>
    <t>F 2 LCR - LIQUIDITY COVERAGE - OUTFLOWS - TOTAL</t>
  </si>
  <si>
    <t>Market value of collateral extended</t>
  </si>
  <si>
    <t>Value of collateral extended, according to Article 10 of Regulation</t>
  </si>
  <si>
    <t>Standard Weight</t>
  </si>
  <si>
    <t>Applicable Weight</t>
  </si>
  <si>
    <t>Outflow</t>
  </si>
  <si>
    <t>Row</t>
  </si>
  <si>
    <t xml:space="preserve">Referenca </t>
  </si>
  <si>
    <r>
      <rPr>
        <b/>
        <sz val="10"/>
        <rFont val="Verdana"/>
        <family val="2"/>
      </rPr>
      <t xml:space="preserve">060   </t>
    </r>
    <r>
      <rPr>
        <sz val="10"/>
        <rFont val="Verdana"/>
        <family val="2"/>
      </rPr>
      <t xml:space="preserve">   060=010*050</t>
    </r>
  </si>
  <si>
    <t>OUTFLOWS</t>
  </si>
  <si>
    <t>Outflows from unsecured transactions/deposits</t>
  </si>
  <si>
    <t>Retail deposits</t>
  </si>
  <si>
    <t>Article 20, 21</t>
  </si>
  <si>
    <t>deposits for which the bank has been notified that will be withdrawn within 30 calendar days</t>
  </si>
  <si>
    <t>Article  21/8</t>
  </si>
  <si>
    <t>deposits subject to higher outflows</t>
  </si>
  <si>
    <t>Article 21/2 and 3</t>
  </si>
  <si>
    <t>category 1</t>
  </si>
  <si>
    <t>Article 21/3/a</t>
  </si>
  <si>
    <t>category 2</t>
  </si>
  <si>
    <t>Article 21/3/b</t>
  </si>
  <si>
    <t>stable deposits (secured part)</t>
  </si>
  <si>
    <t>Article 20</t>
  </si>
  <si>
    <t xml:space="preserve">deposits in foreign countries where a higher outflow is applied </t>
  </si>
  <si>
    <t>Article 21/9</t>
  </si>
  <si>
    <t>other retail deposits</t>
  </si>
  <si>
    <t>Article 21/1</t>
  </si>
  <si>
    <t>Operational deposits</t>
  </si>
  <si>
    <t>Article 22</t>
  </si>
  <si>
    <t>deposits maintained for clearing, custody, cash management or other comparable services in the context of an established operational relationship</t>
  </si>
  <si>
    <t>covered by deposits guarantee scheme</t>
  </si>
  <si>
    <t>Article 22/1/a and 22/2 and 22/3</t>
  </si>
  <si>
    <t>not covered by deposits guarantee scheme</t>
  </si>
  <si>
    <t>Article 22/1/a and 22/3</t>
  </si>
  <si>
    <t>deposits maintained in the context of an established operational relationship (other) with non-financial customers</t>
  </si>
  <si>
    <t>Article 22/1/b, 22/3 and 22/5</t>
  </si>
  <si>
    <t>Non-operational deposits</t>
  </si>
  <si>
    <t>1.1.3.1</t>
  </si>
  <si>
    <t>correspondent banking and provisions of prime brokerage deposits</t>
  </si>
  <si>
    <t>Article 22/4</t>
  </si>
  <si>
    <t>1.1.3.2</t>
  </si>
  <si>
    <t>deposits by financial customers</t>
  </si>
  <si>
    <t>Article 25/7</t>
  </si>
  <si>
    <t>1.1.3.3</t>
  </si>
  <si>
    <t xml:space="preserve">deposits by other customers </t>
  </si>
  <si>
    <t>1.1.3.3.1</t>
  </si>
  <si>
    <t>Article 23/2</t>
  </si>
  <si>
    <t>1.1.3.3.2</t>
  </si>
  <si>
    <t>Article 23/1</t>
  </si>
  <si>
    <t xml:space="preserve"> Additional outflows</t>
  </si>
  <si>
    <t>1.1.4.1</t>
  </si>
  <si>
    <t>for collaterals other than Level 1 assets, posted for derivative contracts</t>
  </si>
  <si>
    <t>Article 24/1</t>
  </si>
  <si>
    <t>1.1.4.2</t>
  </si>
  <si>
    <t>material outflows due to deterioration of bank's credit quality</t>
  </si>
  <si>
    <t>Article 24/2 and 3</t>
  </si>
  <si>
    <t>1.1.4.3</t>
  </si>
  <si>
    <t>outflows resulting from the impact of an adverse market scenario on derivatives, financing transactions and other important contracts</t>
  </si>
  <si>
    <t>Article 24/4</t>
  </si>
  <si>
    <t>1.1.4.4</t>
  </si>
  <si>
    <t>outflows from derivative contracts</t>
  </si>
  <si>
    <t xml:space="preserve">Article 24/5 </t>
  </si>
  <si>
    <t>1.1.4.5</t>
  </si>
  <si>
    <t>short positions</t>
  </si>
  <si>
    <t>Article 24/6</t>
  </si>
  <si>
    <t>1.1.4.5.1</t>
  </si>
  <si>
    <t>covered by collateralized securities financing transactions</t>
  </si>
  <si>
    <t>1.1.4.5.2</t>
  </si>
  <si>
    <t>other</t>
  </si>
  <si>
    <t>1.1.4.6</t>
  </si>
  <si>
    <t>excess collateral held by the bank that can be called at any time by the counterparty</t>
  </si>
  <si>
    <t>Article 24/7/a</t>
  </si>
  <si>
    <t>1.1.4.7</t>
  </si>
  <si>
    <t>collateral that is due to be posted to counterparty</t>
  </si>
  <si>
    <t>Article 24/7/b</t>
  </si>
  <si>
    <t>1.1.4.8</t>
  </si>
  <si>
    <t>liquid asset collateral that can be substituted without the consent of the bank, by assets that would not qualify as liquid assets</t>
  </si>
  <si>
    <t>Article 24/7/c</t>
  </si>
  <si>
    <t>1.1.4.9</t>
  </si>
  <si>
    <t>assets borrowed on an unsecured basis</t>
  </si>
  <si>
    <t>Article 24/9</t>
  </si>
  <si>
    <t xml:space="preserve">Committed facilities </t>
  </si>
  <si>
    <t>1.1.5.1</t>
  </si>
  <si>
    <t xml:space="preserve">credit facilities </t>
  </si>
  <si>
    <t>1.1.5.1.1</t>
  </si>
  <si>
    <t>to retail customers</t>
  </si>
  <si>
    <t>Article 25/3</t>
  </si>
  <si>
    <t>1.1.5.1.2</t>
  </si>
  <si>
    <t>to non-financial customers, other than retail customers</t>
  </si>
  <si>
    <t>Article 25/4</t>
  </si>
  <si>
    <t>380</t>
  </si>
  <si>
    <t>1.1.5.1.3</t>
  </si>
  <si>
    <t>to banks</t>
  </si>
  <si>
    <t>Article 25/6/a</t>
  </si>
  <si>
    <t>1.1.5.1.4</t>
  </si>
  <si>
    <t>to other regulated financial institutions, other than banks</t>
  </si>
  <si>
    <t>1.1.5.1.5</t>
  </si>
  <si>
    <t>to other financial customers</t>
  </si>
  <si>
    <t xml:space="preserve">Article 25/6/b </t>
  </si>
  <si>
    <t>1.1.5.2</t>
  </si>
  <si>
    <t>liquidity facilities</t>
  </si>
  <si>
    <t>1.1.5.2.1</t>
  </si>
  <si>
    <t>1.1.5.2.2</t>
  </si>
  <si>
    <t>Article 25/5</t>
  </si>
  <si>
    <t>1.1.5.2.3</t>
  </si>
  <si>
    <t>1.1.5.2.4</t>
  </si>
  <si>
    <t>Article 25/6/b</t>
  </si>
  <si>
    <t>Other products and services</t>
  </si>
  <si>
    <t>Article 19/1</t>
  </si>
  <si>
    <t>1.1.6.1</t>
  </si>
  <si>
    <t xml:space="preserve">guarantees provided </t>
  </si>
  <si>
    <t>Article 19/1/a</t>
  </si>
  <si>
    <t>1.1.6.2</t>
  </si>
  <si>
    <t>undrawn amounts of credit lines</t>
  </si>
  <si>
    <t>Article 19/1/b</t>
  </si>
  <si>
    <t>1.1.6.3</t>
  </si>
  <si>
    <t>credit cards</t>
  </si>
  <si>
    <t>Article 19/1/c</t>
  </si>
  <si>
    <t>1.1.6.4</t>
  </si>
  <si>
    <t>overdrafts</t>
  </si>
  <si>
    <t>Article 19/1/d</t>
  </si>
  <si>
    <t>1.1.6.5</t>
  </si>
  <si>
    <t>mortgage loans that have been agreed but not yet drawn down</t>
  </si>
  <si>
    <t>Article 19/1/e</t>
  </si>
  <si>
    <t>520</t>
  </si>
  <si>
    <t>1.1.6.6</t>
  </si>
  <si>
    <t xml:space="preserve">planned outflows related to renewal or extension of new retail or wholesale loans </t>
  </si>
  <si>
    <t>Article 19/1/f</t>
  </si>
  <si>
    <t>1.1.6.6.1</t>
  </si>
  <si>
    <t xml:space="preserve">to non-financial customers </t>
  </si>
  <si>
    <t>1.1.6.6.1.1</t>
  </si>
  <si>
    <t xml:space="preserve">to retail customers </t>
  </si>
  <si>
    <t>1.1.6.6.1.2</t>
  </si>
  <si>
    <t xml:space="preserve">to corporates </t>
  </si>
  <si>
    <t>1.1.6.6.1.3</t>
  </si>
  <si>
    <t>to central governments, multilateral development banks and public sector entities</t>
  </si>
  <si>
    <t>1.1.6.6.1.4</t>
  </si>
  <si>
    <t>to other legal entities (not included in any of the above rows)</t>
  </si>
  <si>
    <t>1.1.6.6.2</t>
  </si>
  <si>
    <t>to other customers</t>
  </si>
  <si>
    <t>1.1.6.7</t>
  </si>
  <si>
    <t>planned derivatives payables</t>
  </si>
  <si>
    <t>Article 19/1/g</t>
  </si>
  <si>
    <t>600</t>
  </si>
  <si>
    <t>1.1.6.8</t>
  </si>
  <si>
    <t>trade finance off-balance sheet related products</t>
  </si>
  <si>
    <t>Article 19/1/h</t>
  </si>
  <si>
    <t>610</t>
  </si>
  <si>
    <t>1.1.6.9</t>
  </si>
  <si>
    <t>others</t>
  </si>
  <si>
    <t>630</t>
  </si>
  <si>
    <t>1.1.7.1</t>
  </si>
  <si>
    <t>liabilities resulting from operating expenses</t>
  </si>
  <si>
    <t>Article 23/3</t>
  </si>
  <si>
    <t>640</t>
  </si>
  <si>
    <t>1.1.7.2</t>
  </si>
  <si>
    <t xml:space="preserve">in the form of debt securities, if not treated as retail deposits </t>
  </si>
  <si>
    <t>Article 23/6</t>
  </si>
  <si>
    <t>650</t>
  </si>
  <si>
    <t>1.1.7.3</t>
  </si>
  <si>
    <t>others (not included in any of the above rows)</t>
  </si>
  <si>
    <t>660</t>
  </si>
  <si>
    <t>Outflows from secured lending and capital market-driven transactions</t>
  </si>
  <si>
    <t>670</t>
  </si>
  <si>
    <t>Counterparty is central bank</t>
  </si>
  <si>
    <t>680</t>
  </si>
  <si>
    <t>collateralized by level 1 assets</t>
  </si>
  <si>
    <t>Article 23/4/a</t>
  </si>
  <si>
    <t>collateralized by level 2A assets</t>
  </si>
  <si>
    <t>collateralized by level 2B assets</t>
  </si>
  <si>
    <t>Article23/4/a</t>
  </si>
  <si>
    <t>collateralized by non-liquid assets</t>
  </si>
  <si>
    <t>Counterparty is non-central bank</t>
  </si>
  <si>
    <t>730</t>
  </si>
  <si>
    <t>Article 23/4/b</t>
  </si>
  <si>
    <t>1.2.2.3</t>
  </si>
  <si>
    <t>Article 23/4/d</t>
  </si>
  <si>
    <t>1.2.3.4</t>
  </si>
  <si>
    <t>1.2.3.4.1</t>
  </si>
  <si>
    <t>the counterparty is a central government, multilateral development bank or a public sector entity (risk weight &lt;=20%)</t>
  </si>
  <si>
    <t xml:space="preserve">Article 23/4/c </t>
  </si>
  <si>
    <t>1.2.3.4.2</t>
  </si>
  <si>
    <t>other counterparties</t>
  </si>
  <si>
    <t>Article 23/4/e</t>
  </si>
  <si>
    <t>Total outflows from collateral swaps</t>
  </si>
  <si>
    <t>Retail bonds with a residual maturity of less than 30 days</t>
  </si>
  <si>
    <t>Retail deposits exempted from the calculation of outflows</t>
  </si>
  <si>
    <t>Article 21/5</t>
  </si>
  <si>
    <t>820</t>
  </si>
  <si>
    <t xml:space="preserve">Operational deposits maintained for clearing, custody, cash management or other comparable services in the context of an established operational relationship  </t>
  </si>
  <si>
    <t>830</t>
  </si>
  <si>
    <t>4.1</t>
  </si>
  <si>
    <t>provided by banks</t>
  </si>
  <si>
    <t>4.2</t>
  </si>
  <si>
    <t>provided by financial customers, other than banks</t>
  </si>
  <si>
    <t>850</t>
  </si>
  <si>
    <t>4.3</t>
  </si>
  <si>
    <t xml:space="preserve">provided by central governments, central banks, multilateral development banks and public sector entities </t>
  </si>
  <si>
    <t>860</t>
  </si>
  <si>
    <t>4.4</t>
  </si>
  <si>
    <t>provided by other customers</t>
  </si>
  <si>
    <t>870</t>
  </si>
  <si>
    <t>Non-operational deposits maintained by financial customers and other customers</t>
  </si>
  <si>
    <t>880</t>
  </si>
  <si>
    <t>5.1</t>
  </si>
  <si>
    <t>890</t>
  </si>
  <si>
    <t>5.2</t>
  </si>
  <si>
    <t>900</t>
  </si>
  <si>
    <t>5.3</t>
  </si>
  <si>
    <t>910</t>
  </si>
  <si>
    <t>5.4</t>
  </si>
  <si>
    <t>Funding commitments to non-financial customers</t>
  </si>
  <si>
    <t>Article 26/3/a</t>
  </si>
  <si>
    <t>7</t>
  </si>
  <si>
    <t>Level 1 assets, posted as collateral for derivatives</t>
  </si>
  <si>
    <t>8</t>
  </si>
  <si>
    <t>Securities financing transactions monitoring</t>
  </si>
  <si>
    <t>9</t>
  </si>
  <si>
    <t>Foreign currency outflows</t>
  </si>
  <si>
    <t>960</t>
  </si>
  <si>
    <t>10</t>
  </si>
  <si>
    <t>Outflows in foreign countries - with transfer restrictions or non-convertible currencies</t>
  </si>
  <si>
    <t>F2 LCR - CORE FOREIGN CURRENCY</t>
  </si>
  <si>
    <t>LIQUIDITY COVERAGE - OUTFLOWS - CORE FOREIGN CURRENCY</t>
  </si>
  <si>
    <t xml:space="preserve">F 2 LCR - LIQUIDITY COVERAGE - OUTFLOWS - CORE FOREIGN CURRENCY </t>
  </si>
  <si>
    <t>F 2 LCR - LIQUIDITY COVERAGE - OUTFLOWS - ALL</t>
  </si>
  <si>
    <t>F 2 LCR - LIQUIDITY COVERAGE - OUTFLOWS - EUR</t>
  </si>
  <si>
    <t>F 2 LCR - LIQUIDITY COVERAGE - OUTFLOWS - USD</t>
  </si>
  <si>
    <t>F3 LCR - TOTAL</t>
  </si>
  <si>
    <t>F 3 LCR - LIQUIDITY COVERAGE - INFLOWS - TOTAL</t>
  </si>
  <si>
    <t>Reference</t>
  </si>
  <si>
    <t xml:space="preserve">Market value of collateral received </t>
  </si>
  <si>
    <t>Value of collateral received, according to Article 10 of Regulation</t>
  </si>
  <si>
    <t>Inflows</t>
  </si>
  <si>
    <t>Subject to the 75% cap on inflows</t>
  </si>
  <si>
    <r>
      <t xml:space="preserve">050                   </t>
    </r>
    <r>
      <rPr>
        <sz val="10"/>
        <rFont val="Verdana"/>
        <family val="2"/>
      </rPr>
      <t>050=020*040</t>
    </r>
  </si>
  <si>
    <r>
      <t xml:space="preserve">060                               </t>
    </r>
    <r>
      <rPr>
        <sz val="10"/>
        <rFont val="Verdana"/>
        <family val="2"/>
      </rPr>
      <t>Unsecured =010*040        Secured =010-050</t>
    </r>
  </si>
  <si>
    <t>TOTAL INFLOWS</t>
  </si>
  <si>
    <t>Inflows from unsecured transactions/deposits</t>
  </si>
  <si>
    <t>monies due from non-financial customers (except for central banks)</t>
  </si>
  <si>
    <t>monies due (interests and commissions) from non-financial customers (except for central banks), not corresponding to principal repayment</t>
  </si>
  <si>
    <t>1.00</t>
  </si>
  <si>
    <t>monies due from non-financial customers (except for central banks),  corresponding to principal repayment</t>
  </si>
  <si>
    <t>monies due from retail customers</t>
  </si>
  <si>
    <t>0.50</t>
  </si>
  <si>
    <t>monies due from corporates</t>
  </si>
  <si>
    <t>monies due from central governments, multilateral development banks and public sector entities</t>
  </si>
  <si>
    <t>1.1.1.2.4</t>
  </si>
  <si>
    <t xml:space="preserve">monie due from other legal entities (not included in any of the above rows) </t>
  </si>
  <si>
    <t>monies due from central banks and financial customers</t>
  </si>
  <si>
    <t>monies due from central banks and financial customers not being classified as operational deposits</t>
  </si>
  <si>
    <t>monies due from central banks</t>
  </si>
  <si>
    <t>Article 26/2/a</t>
  </si>
  <si>
    <t>monies due from financial customers</t>
  </si>
  <si>
    <t>monies due from trade financing transactions</t>
  </si>
  <si>
    <t>Article 26/2/a/ii</t>
  </si>
  <si>
    <t>monies due from securities maturing within 30 calendar days</t>
  </si>
  <si>
    <t>Article 26/2/a/i</t>
  </si>
  <si>
    <t>assets with an undefined contractual end date</t>
  </si>
  <si>
    <t>Article 26/3/g</t>
  </si>
  <si>
    <t>0.20</t>
  </si>
  <si>
    <t>monies due from positions in major index equity instruments, provided that there is no double counting with liquid assets</t>
  </si>
  <si>
    <t>Article 26/2/b</t>
  </si>
  <si>
    <t>inflows from undrawn credit or liquidity facilities and any other commitments provided by central banks, provided that there is no double counting with liquid assets</t>
  </si>
  <si>
    <t>Article 26/3/e</t>
  </si>
  <si>
    <t>inflows from derivative contracts</t>
  </si>
  <si>
    <t>Article 26/5</t>
  </si>
  <si>
    <t>other inflows (not included in any of the above rows)</t>
  </si>
  <si>
    <t>Article 26/2</t>
  </si>
  <si>
    <t>Inflows from secured lending and capital market-driven transactions</t>
  </si>
  <si>
    <t>collateralized by liquid assets</t>
  </si>
  <si>
    <t>Article 26/3/b</t>
  </si>
  <si>
    <t>0.85</t>
  </si>
  <si>
    <t>collateral is used to cover a short position</t>
  </si>
  <si>
    <t>collateralized by assets that do not qualify as a liquid assets</t>
  </si>
  <si>
    <t>Total inflows from collateral swaps</t>
  </si>
  <si>
    <t>1.4</t>
  </si>
  <si>
    <t>(Difference between total weighted inflows and total weighted outflows arising from transactions in foreign countries where there are transfer restrictions or which are denominated in non-convertible currencies)</t>
  </si>
  <si>
    <t>Article 26/8</t>
  </si>
  <si>
    <t>Foreign currency inflows</t>
  </si>
  <si>
    <t xml:space="preserve">Inflows within a group </t>
  </si>
  <si>
    <t>=SUM(F50:F52)</t>
  </si>
  <si>
    <t>=SUM(K50:K51)</t>
  </si>
  <si>
    <t>From secured transactions</t>
  </si>
  <si>
    <t>Monies due from securities maturing within 30 days</t>
  </si>
  <si>
    <t>3.3</t>
  </si>
  <si>
    <t>Inflows from undrawn credit or liquidity facilities, provided by other entities of the banking/financial group</t>
  </si>
  <si>
    <t>F3 LCR - CORE FOREIGN CURRENCY</t>
  </si>
  <si>
    <t>F 3 LCR - LIQUIDITY COVERAGE - INFLOWS - CORE FOREIGN CURRENCY</t>
  </si>
  <si>
    <t>F 3 LCR - LIQUIDITY COVERAGE - INFLOWS - ALL</t>
  </si>
  <si>
    <t>F 3 LCR - LIQUIDITY COVERAGE - INFLOWS - EUR</t>
  </si>
  <si>
    <t>F 3 LCR - LIQUIDITY COVERAGE - INFLOWS - USD</t>
  </si>
  <si>
    <t>F4 LCR - TOTAL</t>
  </si>
  <si>
    <r>
      <t xml:space="preserve">F 4 LCR - LIQUIDITY COVERAGE - </t>
    </r>
    <r>
      <rPr>
        <b/>
        <i/>
        <sz val="22"/>
        <rFont val="Verdana"/>
        <family val="2"/>
      </rPr>
      <t>COLLATERAL SWAPS - TOTAL</t>
    </r>
  </si>
  <si>
    <t>Market value of collateral lent</t>
  </si>
  <si>
    <t>Liquidity value of collateral lent</t>
  </si>
  <si>
    <t>Market value of collateral borrowed</t>
  </si>
  <si>
    <t>Liquidity value of collateral borrowed</t>
  </si>
  <si>
    <t>Outflows</t>
  </si>
  <si>
    <t xml:space="preserve">Inflows subject to the 75% cap on inflows </t>
  </si>
  <si>
    <t>Collateralised derivatives only</t>
  </si>
  <si>
    <r>
      <t xml:space="preserve">050        </t>
    </r>
    <r>
      <rPr>
        <sz val="10"/>
        <rFont val="Verdana"/>
        <family val="2"/>
      </rPr>
      <t>050=040-020</t>
    </r>
  </si>
  <si>
    <r>
      <t xml:space="preserve">060        </t>
    </r>
    <r>
      <rPr>
        <sz val="10"/>
        <rFont val="Verdana"/>
        <family val="2"/>
      </rPr>
      <t>060=020-040</t>
    </r>
  </si>
  <si>
    <t>TOTAL COLLATERAL SWAPS &amp; COLLATERALISED DERIVATIVES</t>
  </si>
  <si>
    <t>Article 23/5 and Article 26/3</t>
  </si>
  <si>
    <t>Totals for transactions in which Level 1 assets are lent and the following collateral is borrowed:</t>
  </si>
  <si>
    <t xml:space="preserve">Level 1 assets </t>
  </si>
  <si>
    <t>Level 2A assets</t>
  </si>
  <si>
    <t>Level 2B assets</t>
  </si>
  <si>
    <t>Non-liquid assets</t>
  </si>
  <si>
    <t>Totals for transactions in which Level 2A assets are lent and the following collateral is borrowed:</t>
  </si>
  <si>
    <t>Totals for transactions in which Level 2B assets are lent and the following collateral is borrowed:</t>
  </si>
  <si>
    <t>1.3.1</t>
  </si>
  <si>
    <t>Level 1 assets</t>
  </si>
  <si>
    <t>1.3.2</t>
  </si>
  <si>
    <t>1.3.3</t>
  </si>
  <si>
    <t>1.3.4</t>
  </si>
  <si>
    <t>Totals for transactions in which Non-liquid assets are lent and the following collateral is borrowed:</t>
  </si>
  <si>
    <t>1.4.1</t>
  </si>
  <si>
    <t>1.4.2</t>
  </si>
  <si>
    <t>1.4.3</t>
  </si>
  <si>
    <t>1.4.4</t>
  </si>
  <si>
    <t>Total collateral swaps (all counterparties) where borrowed collateral has been used to cover short positions</t>
  </si>
  <si>
    <t>Total collateral swaps with counterparties, entities of the group</t>
  </si>
  <si>
    <t>Total collateral swaps with central bank counterparties</t>
  </si>
  <si>
    <t>F4 LCR - CORE FOREIGN CURRENCY</t>
  </si>
  <si>
    <r>
      <t xml:space="preserve">F 4 LCR - LIQUIDITY COVERAGE - </t>
    </r>
    <r>
      <rPr>
        <b/>
        <i/>
        <sz val="22"/>
        <rFont val="Verdana"/>
        <family val="2"/>
      </rPr>
      <t>COLLATERAL SWAPS - CORE FOREIGN CURRENCY</t>
    </r>
  </si>
  <si>
    <r>
      <t xml:space="preserve">F 4 LCR - LIQUIDITY COVERAGE - </t>
    </r>
    <r>
      <rPr>
        <b/>
        <i/>
        <sz val="22"/>
        <rFont val="Verdana"/>
        <family val="2"/>
      </rPr>
      <t>COLLATERAL SWAPS - ALL</t>
    </r>
  </si>
  <si>
    <r>
      <t xml:space="preserve">F 4 LCR - LIQUIDITY COVERAGE - </t>
    </r>
    <r>
      <rPr>
        <b/>
        <i/>
        <sz val="22"/>
        <rFont val="Verdana"/>
        <family val="2"/>
      </rPr>
      <t>COLLATERAL SWAPS - EUR</t>
    </r>
  </si>
  <si>
    <r>
      <t xml:space="preserve">F 4 LCR - LIQUIDITY COVERAGE - </t>
    </r>
    <r>
      <rPr>
        <b/>
        <i/>
        <sz val="22"/>
        <rFont val="Verdana"/>
        <family val="2"/>
      </rPr>
      <t>COLLATERAL SWAPS - USD</t>
    </r>
  </si>
  <si>
    <t>F5 LCR - TOTAL</t>
  </si>
  <si>
    <t>LIQUIDITY COVERAGE - CALCULATIONS  - TOTAL</t>
  </si>
  <si>
    <t>F 5 LCR -  LIQUIDITY COVERAGE - CALCULATIONS - TOTAL</t>
  </si>
  <si>
    <t>Value / Percentage</t>
  </si>
  <si>
    <t>CALCULATIONS</t>
  </si>
  <si>
    <t>Numerator, denominator, ratio</t>
  </si>
  <si>
    <t>Liquidity buffer</t>
  </si>
  <si>
    <t>Net liquidity outflows</t>
  </si>
  <si>
    <t>Liquidity coverage ratio (%)</t>
  </si>
  <si>
    <t>Numerator calculations</t>
  </si>
  <si>
    <t xml:space="preserve">Level 1 assets (value according to Article 10): unadjusted </t>
  </si>
  <si>
    <t>A = From Form F1</t>
  </si>
  <si>
    <t>Outflows from level 1 collateral, within 30 days</t>
  </si>
  <si>
    <t>B= From Form F3 and F4</t>
  </si>
  <si>
    <t>Inflows from level 1 collateral, within 30 days</t>
  </si>
  <si>
    <t>C= From Form F2 and F4</t>
  </si>
  <si>
    <t>Cash outflows within 30 days, from secured transactions</t>
  </si>
  <si>
    <t xml:space="preserve">D= From Form F2 </t>
  </si>
  <si>
    <t>Cash inflows within 30 days, from secured transactions</t>
  </si>
  <si>
    <t>E= From Form F3</t>
  </si>
  <si>
    <t xml:space="preserve">Level 1 assets (adjusted value before cap application) </t>
  </si>
  <si>
    <t xml:space="preserve">F = A-B+C-D+E </t>
  </si>
  <si>
    <t xml:space="preserve">Level 2A assets (value according to Article 10): unadjusted </t>
  </si>
  <si>
    <t>G = From Form F1</t>
  </si>
  <si>
    <t>11</t>
  </si>
  <si>
    <t>Outflows from level 2A collateral, within 30 days</t>
  </si>
  <si>
    <t>H= From Form F3 and F4</t>
  </si>
  <si>
    <t>12</t>
  </si>
  <si>
    <t>Inflows from level 2A collateral, within 30 days</t>
  </si>
  <si>
    <t>I= From Form F2 and F4</t>
  </si>
  <si>
    <t>13</t>
  </si>
  <si>
    <t xml:space="preserve">Level 2A assets (adjusted value before cap application) </t>
  </si>
  <si>
    <t>J= G-H+I</t>
  </si>
  <si>
    <t>14</t>
  </si>
  <si>
    <t xml:space="preserve">Level 2B assets (value according to Article 10): unadjusted </t>
  </si>
  <si>
    <t>K = From Form F1</t>
  </si>
  <si>
    <t>15</t>
  </si>
  <si>
    <t>Outflows from level 2B collateral, within 30 days</t>
  </si>
  <si>
    <t>L= From Form F3 and F4</t>
  </si>
  <si>
    <t>Inflows from level 2B collateral, within 30 days</t>
  </si>
  <si>
    <t>M= From Form F2 and F4</t>
  </si>
  <si>
    <t xml:space="preserve">Level 2B assets (adjusted value before cap application) </t>
  </si>
  <si>
    <t>N= L-M+N</t>
  </si>
  <si>
    <t>18</t>
  </si>
  <si>
    <t>Adjustments for cap 15%</t>
  </si>
  <si>
    <t>O=MAX (N-15/85*(F+J), N-15/60*F,0)</t>
  </si>
  <si>
    <t>19</t>
  </si>
  <si>
    <t>Adjustments for cap 40%</t>
  </si>
  <si>
    <t>P=MAX ((J+N-O)-2/3*F,0)</t>
  </si>
  <si>
    <t>20</t>
  </si>
  <si>
    <t>Q=F+J+N-O-P</t>
  </si>
  <si>
    <t>Denominator calculations</t>
  </si>
  <si>
    <t>21</t>
  </si>
  <si>
    <t>Total outflows</t>
  </si>
  <si>
    <t>FD= From Form F2</t>
  </si>
  <si>
    <t>22</t>
  </si>
  <si>
    <t>Inflows subject to 75% cap</t>
  </si>
  <si>
    <t>FH= From Form F3</t>
  </si>
  <si>
    <t>23</t>
  </si>
  <si>
    <t>FDN=FD-MIN(FH,0.75*FD)</t>
  </si>
  <si>
    <t>F5 LCR - CORE FOREIGN CURRENCY</t>
  </si>
  <si>
    <t>LIQUIDITY COVERAGE - CALCULATIONS  - CORE FOREIGN CURRENCY</t>
  </si>
  <si>
    <t xml:space="preserve">F 5 LCR - LIQUIDITY COVERAGE - CALCULATIONS - CORE FOREIGN CURRENCY </t>
  </si>
  <si>
    <t>LIQUIDITY COVERAGE - CALCULATIONS  - ALL</t>
  </si>
  <si>
    <t>F 5 LCR - LIQUIDITY COVERAGE - CALCULATIONS - ALL</t>
  </si>
  <si>
    <t>LIQUIDITY COVERAGE - CALCULATIONS  - EUR</t>
  </si>
  <si>
    <t>F 5 LCR - LIQUIDITY COVERAGE - CALCULATIONS - EUR</t>
  </si>
  <si>
    <t>LIQUIDITY COVERAGE - CALCULATIONS  - USD</t>
  </si>
  <si>
    <t>F 5 LCR - LIQUIDITY COVERAGE - CALCULATIONS - USD</t>
  </si>
  <si>
    <t>Liquidity Coverage - Liquid assets - Total</t>
  </si>
  <si>
    <t>Liquidity Coverage - Liquid assets - Core foreign currency</t>
  </si>
  <si>
    <t>Liquidity Coverage - Liquid assets - ALL</t>
  </si>
  <si>
    <t>Liquidity Coverage - Liquid assets - EUR</t>
  </si>
  <si>
    <t>Liquidity Coverage - Liquid assets - USD</t>
  </si>
  <si>
    <t>Liquidity Coverage - Outflows - Total</t>
  </si>
  <si>
    <t>Liquidity Coverage - Outflows - Core foreign currency</t>
  </si>
  <si>
    <t>Liquidity Coverage - Outflows - ALL</t>
  </si>
  <si>
    <t>Liquidity Coverage - Outflows - EUR</t>
  </si>
  <si>
    <t>Liquidity Coverage - Outflows - USD</t>
  </si>
  <si>
    <t>Liquidity Coverage - Inflows - Total</t>
  </si>
  <si>
    <t>Liquidity Coverage - Inflows - Core foreign currency</t>
  </si>
  <si>
    <t>Liquidity Coverage - Inflows - ALL</t>
  </si>
  <si>
    <t>Liquidity Coverage - Inflows - EUR</t>
  </si>
  <si>
    <t>Liquidity Coverage - Inflows - USD</t>
  </si>
  <si>
    <t>Liquidity Coverage - Collateral Swaps - Total</t>
  </si>
  <si>
    <t>Liquidity Coverage - Collateral Swaps - Core foreign currency</t>
  </si>
  <si>
    <t>Liquidity Coverage - Collateral Swaps - ALL</t>
  </si>
  <si>
    <t>Liquidity Coverage - Collateral Swaps - EUR</t>
  </si>
  <si>
    <t>Liquidity Coverage - Collateral Swaps - USD</t>
  </si>
  <si>
    <t xml:space="preserve"> Liquidity Coverage - Calculations - Total</t>
  </si>
  <si>
    <t xml:space="preserve"> Liquidity Coverage - Calculations - Core foreign currency</t>
  </si>
  <si>
    <t xml:space="preserve"> Liquidity Coverage - Calculations - ALL</t>
  </si>
  <si>
    <t xml:space="preserve"> Liquidity Coverage - Calculations - EUR</t>
  </si>
  <si>
    <t xml:space="preserve"> Liquidity Coverage - Calculations - USD</t>
  </si>
  <si>
    <t>Liquidity Coverage</t>
  </si>
  <si>
    <t>F6 LCR TOTAL</t>
  </si>
  <si>
    <t>F6 LCR - ALL</t>
  </si>
  <si>
    <t>F6 LCR - EUR</t>
  </si>
  <si>
    <t>F6 LCR - USD</t>
  </si>
  <si>
    <t>ADDITIONAL LIQUIDITY OUTFLOWS FROM OTHER PRODUCTS AND SERVICES (to be reported once a year, with reference to 31 December) - TOTAL</t>
  </si>
  <si>
    <t>Additional liquidity outflows from other products and sevices - Total</t>
  </si>
  <si>
    <t>Additional liquidity outflows from other products and sevices - ALL</t>
  </si>
  <si>
    <t>Additional liquidity outflows from other products and sevices - EUR</t>
  </si>
  <si>
    <t>Additional liquidity outflows from other products and sevices - USD</t>
  </si>
  <si>
    <t>F6 LCR - TOTAL</t>
  </si>
  <si>
    <t>Yearly</t>
  </si>
  <si>
    <t>F6 LCR ADDITIONAL LIQUIDITY OUTFLOWS FROM OTHER PRODUCTS AND SERVICES (to be reported once a year, with reference to 31 December) - TOTAL</t>
  </si>
  <si>
    <t>Details of cash outflows</t>
  </si>
  <si>
    <t>Name of the product or service according to Article 19 of this Regulation</t>
  </si>
  <si>
    <t>Outflow rate applied by the bank</t>
  </si>
  <si>
    <t xml:space="preserve">Whether the likelihood and potential volume of the liquidity outflows of the product or service for next 30 days (since the date of reporting) are assessed to be material, state "Yes" or "No". </t>
  </si>
  <si>
    <t>Describe briefly the assumptions used for assessment of liquidity outflows as 'material' or 'non-material'.</t>
  </si>
  <si>
    <t>Actual outflows experienced by the bank (including all entities within the scope of consolidation)                                                             (as a percentage of off balance-sheet exposure, at the beginning of the month)</t>
  </si>
  <si>
    <t>Maximum amount of actual outflows in a  month, during the last year</t>
  </si>
  <si>
    <t xml:space="preserve">Name of the month/year and the description of the factors responsible for  this large outflow (the bank fills it only when the amount reported in column (040), exceeds 2 standard deviations) </t>
  </si>
  <si>
    <t>Maximum amount of actual outflows in a  month, during the last three years</t>
  </si>
  <si>
    <t xml:space="preserve">Name of the month/year and the description of the factors responsible for  this large outflow (the bank fills it only when the amount reported in column (060), exceeds 2 standard deviations) </t>
  </si>
  <si>
    <t xml:space="preserve">Maximum amount of actual outflows in a  month, until the date of reporting   </t>
  </si>
  <si>
    <t xml:space="preserve">Name of the month/year and the description of the factors responsible for  this large outflow (the bank fills it only when the amount reported in column (080), exceeds 2 standard deviations) </t>
  </si>
  <si>
    <t xml:space="preserve">Moving average of actual monthly outflows (since the date of entry into force of this Regulation)  </t>
  </si>
  <si>
    <t>Guarantees provided by the bank</t>
  </si>
  <si>
    <t>Yes</t>
  </si>
  <si>
    <t>Credit lines that can be canceled unconditionally</t>
  </si>
  <si>
    <t>Credit cards</t>
  </si>
  <si>
    <t>Overdrafts</t>
  </si>
  <si>
    <t>Mortgage loans that have been agreed but not yet drawn down</t>
  </si>
  <si>
    <t>Planned outflows related to renewal or extension of new retail or wholesale loans</t>
  </si>
  <si>
    <t xml:space="preserve">- to retail customers </t>
  </si>
  <si>
    <t xml:space="preserve">- to corporates </t>
  </si>
  <si>
    <t xml:space="preserve">- to central governments, multilateral development banks and public sector entities </t>
  </si>
  <si>
    <t>- to other legal entities (not included in any of the above rows)</t>
  </si>
  <si>
    <t>Planned derivatives payables</t>
  </si>
  <si>
    <t xml:space="preserve">Trade finance off-balance sheet related products </t>
  </si>
  <si>
    <r>
      <rPr>
        <i/>
        <u/>
        <sz val="10"/>
        <color theme="1"/>
        <rFont val="Verdana"/>
        <family val="2"/>
      </rPr>
      <t xml:space="preserve">Notes: </t>
    </r>
    <r>
      <rPr>
        <sz val="10"/>
        <color theme="1"/>
        <rFont val="Verdana"/>
        <family val="2"/>
      </rPr>
      <t xml:space="preserve">
</t>
    </r>
    <r>
      <rPr>
        <b/>
        <sz val="10"/>
        <color theme="1"/>
        <rFont val="Verdana"/>
        <family val="2"/>
      </rPr>
      <t>Column 020 and 030</t>
    </r>
    <r>
      <rPr>
        <sz val="10"/>
        <color theme="1"/>
        <rFont val="Verdana"/>
        <family val="2"/>
      </rPr>
      <t xml:space="preserve">:  The assessment should be made by the bank on a monthly basis and the reporting to the Bank of Albania, will be done once a year.
</t>
    </r>
    <r>
      <rPr>
        <b/>
        <sz val="10"/>
        <color theme="1"/>
        <rFont val="Verdana"/>
        <family val="2"/>
      </rPr>
      <t>Column 040 and 050</t>
    </r>
    <r>
      <rPr>
        <sz val="10"/>
        <color theme="1"/>
        <rFont val="Verdana"/>
        <family val="2"/>
      </rPr>
      <t xml:space="preserve">: The calculations will be based on less than 12 months of data during the first year from the date of entry into force of the Regulation. The first reporting under Column 040 should start as for the data of December 31, 2020.
</t>
    </r>
    <r>
      <rPr>
        <b/>
        <sz val="10"/>
        <color theme="1"/>
        <rFont val="Verdana"/>
        <family val="2"/>
      </rPr>
      <t>Column 060 and 070</t>
    </r>
    <r>
      <rPr>
        <sz val="10"/>
        <color theme="1"/>
        <rFont val="Verdana"/>
        <family val="2"/>
      </rPr>
      <t xml:space="preserve">: The calculations will be based on less than 36 months of data during the first three years from the date of entry into force of the Regulation. The first reporting under Column 060 should start as for the data of December 31, 2022.
</t>
    </r>
    <r>
      <rPr>
        <b/>
        <sz val="10"/>
        <color theme="1"/>
        <rFont val="Verdana"/>
        <family val="2"/>
      </rPr>
      <t>Column 080 and 090</t>
    </r>
    <r>
      <rPr>
        <sz val="10"/>
        <color theme="1"/>
        <rFont val="Verdana"/>
        <family val="2"/>
      </rPr>
      <t xml:space="preserve">: The calculations will be based on all monthly data of the bank, since the date of entry into force of the Regulation. The first reporting will start as for the data of December 31, 2022.
</t>
    </r>
    <r>
      <rPr>
        <b/>
        <sz val="10"/>
        <color theme="1"/>
        <rFont val="Verdana"/>
        <family val="2"/>
      </rPr>
      <t>Date for reporting of this Form</t>
    </r>
    <r>
      <rPr>
        <sz val="10"/>
        <color theme="1"/>
        <rFont val="Verdana"/>
        <family val="2"/>
      </rPr>
      <t>: Within two months, after the reference date.</t>
    </r>
  </si>
  <si>
    <t>ADDITIONAL LIQUIDITY OUTFLOWS FROM OTHER PRODUCTS AND SERVICES (to be reported once a year, with reference to 31 December) - ALL</t>
  </si>
  <si>
    <t>F6 LCR ADDITIONAL LIQUIDITY OUTFLOWS FROM OTHER PRODUCTS AND SERVICES (to be reported once a year, with reference to 31 December) - ALL</t>
  </si>
  <si>
    <t>ADDITIONAL LIQUIDITY OUTFLOWS FROM OTHER PRODUCTS AND SERVICES (to be reported once a year, with reference to 31 December) - EUR</t>
  </si>
  <si>
    <t>F6 LCR ADDITIONAL LIQUIDITY OUTFLOWS FROM OTHER PRODUCTS AND SERVICES (to be reported once a year, with reference to 31 December) - EUR</t>
  </si>
  <si>
    <t>ADDITIONAL LIQUIDITY OUTFLOWS FROM OTHER PRODUCTS AND SERVICES (to be reported once a year, with reference to 31 December) - USD</t>
  </si>
  <si>
    <t>F6 LCR ADDITIONAL LIQUIDITY OUTFLOWS FROM OTHER PRODUCTS AND SERVICES (to be reported once a year, with reference to 31 December) - USD</t>
  </si>
  <si>
    <t>Leverage ratio</t>
  </si>
  <si>
    <t xml:space="preserve">F1  </t>
  </si>
  <si>
    <t xml:space="preserve">F2 </t>
  </si>
  <si>
    <t xml:space="preserve">F3 </t>
  </si>
  <si>
    <t xml:space="preserve">Form F1 - LEVERAGE RATIO CALCULATION </t>
  </si>
  <si>
    <t>Exposure Values</t>
  </si>
  <si>
    <t>Exposure value in the reporting reference date</t>
  </si>
  <si>
    <t>Securities Financing Transactions (SFTs): Exposure value</t>
  </si>
  <si>
    <t xml:space="preserve">Securities Financing Transactions: Add-on for counterparty credit risk </t>
  </si>
  <si>
    <r>
      <t xml:space="preserve">Derivatives: replacement cost contribution under </t>
    </r>
    <r>
      <rPr>
        <i/>
        <sz val="10"/>
        <color rgb="FF000000"/>
        <rFont val="Times New Roman"/>
        <family val="1"/>
      </rPr>
      <t>Mark-to-Market</t>
    </r>
    <r>
      <rPr>
        <sz val="10"/>
        <color rgb="FF000000"/>
        <rFont val="Times New Roman"/>
        <family val="1"/>
      </rPr>
      <t xml:space="preserve"> method for counterparty credit risk</t>
    </r>
  </si>
  <si>
    <r>
      <t xml:space="preserve">Derivatives: Potential future exposure contribution under </t>
    </r>
    <r>
      <rPr>
        <i/>
        <sz val="10"/>
        <color rgb="FF000000"/>
        <rFont val="Times New Roman"/>
        <family val="1"/>
      </rPr>
      <t>Mark-to-Market</t>
    </r>
    <r>
      <rPr>
        <sz val="10"/>
        <color rgb="FF000000"/>
        <rFont val="Times New Roman"/>
        <family val="1"/>
      </rPr>
      <t xml:space="preserve"> method for counterparty credit risk</t>
    </r>
  </si>
  <si>
    <t>Notional amount of written credit derivatives</t>
  </si>
  <si>
    <t>(-) Eligible purchased credit derivatives offset against written credit derivatives</t>
  </si>
  <si>
    <t>Off-balance sheet items with a 10% credit conversion factor (CCF)</t>
  </si>
  <si>
    <t>Off-balance sheet items with a 20% credit conversion factor (CCF)</t>
  </si>
  <si>
    <t>Off-balance sheet items with a 50% credit conversion factor (CCF)</t>
  </si>
  <si>
    <t>Off-balance sheet items with a 100% credit conversion factor (CCF)</t>
  </si>
  <si>
    <t xml:space="preserve">Regular-way purchases and sales awaiting settlement: Accounting value under trade date accounting </t>
  </si>
  <si>
    <t xml:space="preserve">Regular-way sales awaiting settlement: Reverse out of accounting offsetting under trade date accounting </t>
  </si>
  <si>
    <t>(-) Regular-way sales awaiting settlement: offset in accordance with article 7, paragraph 8 under trade date accounting</t>
  </si>
  <si>
    <t xml:space="preserve"> Regular-way purchases awaiting settlement: Full recognition of commitments to pay under settlement date accounting </t>
  </si>
  <si>
    <t xml:space="preserve">(-) Regular-way purchases awaiting settlement: offset of commitments to pay under settlement date accounting </t>
  </si>
  <si>
    <t>(-) General credit risk adjustments to on balance sheet items</t>
  </si>
  <si>
    <t>Cash pooling arrangements that cannot be netted prudentially: value according to accounting standards</t>
  </si>
  <si>
    <t>Cash pooling arrangements that cannot be netted prudentially:  effect of grossing-up the netting applied according to accounting standards</t>
  </si>
  <si>
    <t>Cash pooling arrangements that can be netted prudentially: value according to accounting standards</t>
  </si>
  <si>
    <t>Cash pooling arrangements that can be netted prudentially: effect of grossing-up the netting applied according to accounting standards</t>
  </si>
  <si>
    <t>(-) Cash pooling arrangements that can be netted prudentially: Recognition of netting in accordance with article 7, paragraph 4</t>
  </si>
  <si>
    <t>(-) Cash pooling arrangements that can be netted prudentially: Recognition of netting in accordance with Article 7, paragraph 5</t>
  </si>
  <si>
    <t xml:space="preserve"> Gross up for derivatives collateral provided</t>
  </si>
  <si>
    <t>(-) Fiduciary assets</t>
  </si>
  <si>
    <t>(-) Excluded securitised exposures representing significant risk transfer</t>
  </si>
  <si>
    <t>(-) Excluded reserves to the central bank</t>
  </si>
  <si>
    <t>(-) Asset amount deducted from Tier 1 capital</t>
  </si>
  <si>
    <t>Total exposure value, for the calculation of  Leverage Ratio</t>
  </si>
  <si>
    <t xml:space="preserve">Capital </t>
  </si>
  <si>
    <t xml:space="preserve">Tier 1 capital </t>
  </si>
  <si>
    <t>Leverage Ratio</t>
  </si>
  <si>
    <t>Form F2 - ALTERNATIVE TREATMENT OF THE EXPOSURE AMOUNT</t>
  </si>
  <si>
    <t>Accounting balance sheet value</t>
  </si>
  <si>
    <t xml:space="preserve">Accounting value assuming no netting or other credit risk mitigation techniques </t>
  </si>
  <si>
    <t>Notional amount</t>
  </si>
  <si>
    <t>Effective notional amount</t>
  </si>
  <si>
    <t>Effective notional amount (same reference name)</t>
  </si>
  <si>
    <t>Leverage ratio exposure amount</t>
  </si>
  <si>
    <t>Credit derivatives (protection sold)</t>
  </si>
  <si>
    <t>Credit derivatives (protection sold), which are subject to a close out clause</t>
  </si>
  <si>
    <t>Credit derivatives (protection sold), which are not subject to a close out clause</t>
  </si>
  <si>
    <t>Credit derivatives (protection bought)</t>
  </si>
  <si>
    <t>Security Financing Transactions</t>
  </si>
  <si>
    <t>Cash collateral received in derivatives transactions</t>
  </si>
  <si>
    <r>
      <t xml:space="preserve">Receivables for </t>
    </r>
    <r>
      <rPr>
        <i/>
        <sz val="10"/>
        <rFont val="Verdana"/>
        <family val="2"/>
      </rPr>
      <t>cash</t>
    </r>
    <r>
      <rPr>
        <sz val="10"/>
        <rFont val="Verdana"/>
        <family val="2"/>
      </rPr>
      <t xml:space="preserve"> collateral posted in derivatives transactions</t>
    </r>
  </si>
  <si>
    <t>Securities received in Securities Financing Transactions (SFT) that are recognised as an asset</t>
  </si>
  <si>
    <t>Central bank reserves</t>
  </si>
  <si>
    <t>The central bank reserves value used for the calculation of the adjusted leverage ratio requirement, referred to in article 6 of the regulation</t>
  </si>
  <si>
    <t>Exposure amount used for the calculation of the adjusted leverage ratio, referred to in article 6 of the regulation</t>
  </si>
  <si>
    <t xml:space="preserve">Form F3 - ALTERNATIVE METHOD FOR BREAKDOWN OF TOTAL EXPOSURE AMOUNT COMPONENTS </t>
  </si>
  <si>
    <t>Off-balance sheet items, derivatives, securities financing transactions and trading book</t>
  </si>
  <si>
    <t xml:space="preserve">Leverage Ratio Exposure Value </t>
  </si>
  <si>
    <t>of which:Trade finance</t>
  </si>
  <si>
    <t>Securities Financing Transactions (SFTs)</t>
  </si>
  <si>
    <t>Exposure amounts resulting from the additional treatment for credit derivatives</t>
  </si>
  <si>
    <t>Other assets belonging to the trading book</t>
  </si>
  <si>
    <t>Other non-trading book exposures</t>
  </si>
  <si>
    <t>Leverage Ratio Exposure Value, under Standardised Approach</t>
  </si>
  <si>
    <t>Risk weighted exposures under Standardised Approach</t>
  </si>
  <si>
    <t>Covered bonds</t>
  </si>
  <si>
    <t>Exposures treated as exposures to central governments</t>
  </si>
  <si>
    <t>Central governments and central banks</t>
  </si>
  <si>
    <t>Regional governments and local authorities treated as exposures to central governments</t>
  </si>
  <si>
    <t>Multilateral development banks and international organisations treated as exposures to central governments</t>
  </si>
  <si>
    <t>Public sector entities treated as exposures to central governments</t>
  </si>
  <si>
    <r>
      <t xml:space="preserve">Exposures to regional governments, multilateral development banks, international organisations and public sector entities </t>
    </r>
    <r>
      <rPr>
        <b/>
        <u/>
        <sz val="10"/>
        <rFont val="Verdana"/>
        <family val="2"/>
      </rPr>
      <t>not</t>
    </r>
    <r>
      <rPr>
        <sz val="10"/>
        <rFont val="Verdana"/>
        <family val="2"/>
      </rPr>
      <t xml:space="preserve"> treated as exposures to central governments</t>
    </r>
  </si>
  <si>
    <r>
      <t xml:space="preserve">Regional governments and local authorities </t>
    </r>
    <r>
      <rPr>
        <b/>
        <u/>
        <sz val="10"/>
        <rFont val="Verdana"/>
        <family val="2"/>
      </rPr>
      <t>not</t>
    </r>
    <r>
      <rPr>
        <sz val="10"/>
        <rFont val="Verdana"/>
        <family val="2"/>
      </rPr>
      <t xml:space="preserve"> treated as exposures to central governments</t>
    </r>
  </si>
  <si>
    <r>
      <t xml:space="preserve">Multilateral development banks </t>
    </r>
    <r>
      <rPr>
        <b/>
        <u/>
        <sz val="10"/>
        <rFont val="Verdana"/>
        <family val="2"/>
      </rPr>
      <t>not</t>
    </r>
    <r>
      <rPr>
        <sz val="10"/>
        <rFont val="Verdana"/>
        <family val="2"/>
      </rPr>
      <t xml:space="preserve"> treated as exposures to central governments</t>
    </r>
  </si>
  <si>
    <r>
      <t xml:space="preserve">Public sector entities </t>
    </r>
    <r>
      <rPr>
        <b/>
        <u/>
        <sz val="10"/>
        <rFont val="Verdana"/>
        <family val="2"/>
      </rPr>
      <t>not</t>
    </r>
    <r>
      <rPr>
        <sz val="10"/>
        <rFont val="Verdana"/>
        <family val="2"/>
      </rPr>
      <t xml:space="preserve"> treated as exposures to central governments</t>
    </r>
  </si>
  <si>
    <t>Supervised institutions</t>
  </si>
  <si>
    <t>Exposures secured by mortgages on immovable properties</t>
  </si>
  <si>
    <t>of which: Secured by mortgages of residential properties</t>
  </si>
  <si>
    <t>Retail exposures</t>
  </si>
  <si>
    <t xml:space="preserve"> of which: Retail exposures to small and medium enterprises</t>
  </si>
  <si>
    <t>Corporate exposures</t>
  </si>
  <si>
    <t>Financial</t>
  </si>
  <si>
    <t>Non-financial</t>
  </si>
  <si>
    <t>Exposures to small and medium enterprises</t>
  </si>
  <si>
    <t>Exposures other than exposures to small and medium enterprises</t>
  </si>
  <si>
    <t>Non-performing exposures</t>
  </si>
  <si>
    <t>Other exposures</t>
  </si>
  <si>
    <t>of which: Securitisation exposures</t>
  </si>
  <si>
    <t>Leverage ratio calculation</t>
  </si>
  <si>
    <t>Alternative treatment of the exposure amount</t>
  </si>
  <si>
    <t>Alternative method for breakdown of total exposure amount components</t>
  </si>
  <si>
    <t>F2_FC</t>
  </si>
  <si>
    <t>AVAILABLE STABLE FUNDING IN USD</t>
  </si>
  <si>
    <t>F2_USD</t>
  </si>
  <si>
    <t>AVAILABLE STABLE FUNDING IN EUR</t>
  </si>
  <si>
    <t>F2_EUR</t>
  </si>
  <si>
    <t>AVAILABLE STABLE FUNDING IN ALL</t>
  </si>
  <si>
    <t>F2_ALL</t>
  </si>
  <si>
    <t>AVAILABLE STABLE FUNDING TOTAL</t>
  </si>
  <si>
    <t>F2_TOT</t>
  </si>
  <si>
    <t>F1_FC</t>
  </si>
  <si>
    <t>REQUIRED STABLE FUNDING IN USD</t>
  </si>
  <si>
    <t>F1_USD</t>
  </si>
  <si>
    <t>REQUIRED STABLE FUNDING IN EUR</t>
  </si>
  <si>
    <t>F1_EUR</t>
  </si>
  <si>
    <t>REQUIRED STABLE FUNDING IN ALL</t>
  </si>
  <si>
    <t>F1_ALL</t>
  </si>
  <si>
    <t>REQUIRED STABLE FUNDING TOTAL</t>
  </si>
  <si>
    <t>F1_TOT</t>
  </si>
  <si>
    <t>F3_TOT</t>
  </si>
  <si>
    <t>SIMPLIFIED REQUIRED STABLE FUNDING TOTAL</t>
  </si>
  <si>
    <t>F3_ALL</t>
  </si>
  <si>
    <t>SIMPLIFIED REQUIRED STABLE FUNDING IN ALL</t>
  </si>
  <si>
    <t>F3_EUR</t>
  </si>
  <si>
    <t>SIMPLIFIED REQUIRED STABLE FUNDING IN EUR</t>
  </si>
  <si>
    <t>F3_USD</t>
  </si>
  <si>
    <t>SIMPLIFIED REQUIRED STABLE FUNDING IN USD</t>
  </si>
  <si>
    <t>F3_FC</t>
  </si>
  <si>
    <t>F4_TOT</t>
  </si>
  <si>
    <t>SIMPLIFIED AVAILABLE STABLE FUNDING TOTAL</t>
  </si>
  <si>
    <t>F4_ALL</t>
  </si>
  <si>
    <t>SIMPLIFIED AVAILABLE STABLE FUNDING IN ALL</t>
  </si>
  <si>
    <t>F4_EUR</t>
  </si>
  <si>
    <t>SIMPLIFIED AVAILABLE STABLE FUNDING IN EUR</t>
  </si>
  <si>
    <t>F4_USD</t>
  </si>
  <si>
    <t>SIMPLIFIED AVAILABLE STABLE FUNDING IN USD</t>
  </si>
  <si>
    <t>F4_FC</t>
  </si>
  <si>
    <t>F5_TOT</t>
  </si>
  <si>
    <t>SUMMARY NSFR TOTAL</t>
  </si>
  <si>
    <t>F5_ALL</t>
  </si>
  <si>
    <t>SUMMARY NSFR IN ALL</t>
  </si>
  <si>
    <t>F5_EUR</t>
  </si>
  <si>
    <t>SUMMARY NSFR IN EUR</t>
  </si>
  <si>
    <t>F5_USD</t>
  </si>
  <si>
    <t>SUMMARY NSFR IN USD</t>
  </si>
  <si>
    <t>F5_FC</t>
  </si>
  <si>
    <t>Net Stable Funding Ratio</t>
  </si>
  <si>
    <t>Required stable funding in ALL</t>
  </si>
  <si>
    <t>Required stable funding in EUR</t>
  </si>
  <si>
    <t>Required stable funding in USD</t>
  </si>
  <si>
    <t>Required stable funding in Foreign Currencies</t>
  </si>
  <si>
    <t>Available stable funding TOTAL</t>
  </si>
  <si>
    <t>Simplified Required stable funding TOTAL</t>
  </si>
  <si>
    <t>Simplified Required stable funding in ALL</t>
  </si>
  <si>
    <t>Simplified Required stable funding in Foreign Currencies</t>
  </si>
  <si>
    <t>Simplified Required stable funding in EUR</t>
  </si>
  <si>
    <t>Simplified Required stable funding in USD</t>
  </si>
  <si>
    <t>Available stable funding in ALL</t>
  </si>
  <si>
    <t>Available stable funding in EUR</t>
  </si>
  <si>
    <t>Available stable funding in USD</t>
  </si>
  <si>
    <t>Available stable funding in Foreign Currencies</t>
  </si>
  <si>
    <t>Simplified Available stable funding TOTAL</t>
  </si>
  <si>
    <t>Simplified Available stable funding IN ALL</t>
  </si>
  <si>
    <t>Simplified Available stable funding IN EUR</t>
  </si>
  <si>
    <t>Simplified Available stable funding IN USD</t>
  </si>
  <si>
    <t>Simplified Available stable funding IN Foreign Currencies</t>
  </si>
  <si>
    <t>Summary NSFR TOTAL</t>
  </si>
  <si>
    <t>Summary NSFR in Foreign Currencies</t>
  </si>
  <si>
    <t>Summary NSFR in USD</t>
  </si>
  <si>
    <t>Summary NSFR in EUR</t>
  </si>
  <si>
    <t>Summary NSFR in ALL</t>
  </si>
  <si>
    <t>TEMPLATE NR:</t>
  </si>
  <si>
    <t>NAME OF TEMPLATE:</t>
  </si>
  <si>
    <t>Required stable funding total</t>
  </si>
  <si>
    <t>Monetary Unit</t>
  </si>
  <si>
    <t>Template F1 - REQUIRED STABLE FUNDING</t>
  </si>
  <si>
    <r>
      <t xml:space="preserve">Standard RSF </t>
    </r>
    <r>
      <rPr>
        <b/>
        <sz val="11"/>
        <rFont val="Verdana"/>
        <family val="2"/>
      </rPr>
      <t>factor</t>
    </r>
  </si>
  <si>
    <r>
      <t xml:space="preserve">Applicable RSF </t>
    </r>
    <r>
      <rPr>
        <b/>
        <sz val="11"/>
        <rFont val="Verdana"/>
        <family val="2"/>
      </rPr>
      <t>factor</t>
    </r>
  </si>
  <si>
    <t>Required stable funding</t>
  </si>
  <si>
    <t>Non-HQLA by maturity</t>
  </si>
  <si>
    <t>HQLA</t>
  </si>
  <si>
    <t>&lt; 6 months</t>
  </si>
  <si>
    <t>≥ 6 months to &lt; 1 year</t>
  </si>
  <si>
    <t>≥ 1 year</t>
  </si>
  <si>
    <t>ID</t>
  </si>
  <si>
    <t xml:space="preserve">1 </t>
  </si>
  <si>
    <t>REQUIRED STABLE FUNDING</t>
  </si>
  <si>
    <t xml:space="preserve">1.1 </t>
  </si>
  <si>
    <t xml:space="preserve">RSF from central bank assets </t>
  </si>
  <si>
    <t xml:space="preserve">1.1.1 </t>
  </si>
  <si>
    <t>cash, reserves and HQLA exposures to central banks</t>
  </si>
  <si>
    <t xml:space="preserve">1.1.1.1 </t>
  </si>
  <si>
    <t>unencumbered or encumbered for a residual maturity of less than six months</t>
  </si>
  <si>
    <t xml:space="preserve">1.1.1.2 </t>
  </si>
  <si>
    <t>encumbered for a residual maturity of at least six months but less than one year</t>
  </si>
  <si>
    <t xml:space="preserve">1.1.1.3 </t>
  </si>
  <si>
    <t>encumbered for a residual maturity of one year or more</t>
  </si>
  <si>
    <t xml:space="preserve">1.1.2 </t>
  </si>
  <si>
    <t>other non-HQLA central bank exposures</t>
  </si>
  <si>
    <t xml:space="preserve">1.2 </t>
  </si>
  <si>
    <t>Financimi i qëndrueshëm i kërkuar nga aktivet likuide</t>
  </si>
  <si>
    <t xml:space="preserve">1.2.1 </t>
  </si>
  <si>
    <t xml:space="preserve">level 1 assets eligible for 0% LCR haircut </t>
  </si>
  <si>
    <t xml:space="preserve">1.2.1.1 </t>
  </si>
  <si>
    <t xml:space="preserve">1.2.1.2 </t>
  </si>
  <si>
    <t xml:space="preserve">1.2.1.3 </t>
  </si>
  <si>
    <t xml:space="preserve">1.2.2 </t>
  </si>
  <si>
    <t>level 1 assets eligible for 10% LCR haircut</t>
  </si>
  <si>
    <t xml:space="preserve">1.2.2.1 </t>
  </si>
  <si>
    <t xml:space="preserve">1.2.2.2 </t>
  </si>
  <si>
    <t xml:space="preserve">1.2.2.3 </t>
  </si>
  <si>
    <t xml:space="preserve">1.2.3 </t>
  </si>
  <si>
    <t>level 1 eligible for 15% LCR haircut</t>
  </si>
  <si>
    <t xml:space="preserve">1.2.3.1 </t>
  </si>
  <si>
    <t xml:space="preserve">1.2.3.2 </t>
  </si>
  <si>
    <t xml:space="preserve">1.2.3.3 </t>
  </si>
  <si>
    <t xml:space="preserve">1.2.4 </t>
  </si>
  <si>
    <t>level 2A assets eligible for 15% LCR haircut</t>
  </si>
  <si>
    <t xml:space="preserve">1.2.4.1  </t>
  </si>
  <si>
    <t xml:space="preserve">1.2.4.2 </t>
  </si>
  <si>
    <t xml:space="preserve">1.2.4.3 </t>
  </si>
  <si>
    <t xml:space="preserve">1.2.5 </t>
  </si>
  <si>
    <t>aktive të nivelit 2B të klasifikuara për 50% haircut për qëllime të raportit të mbulimit me likuiditet (RML)</t>
  </si>
  <si>
    <t xml:space="preserve">1.2.5.1 </t>
  </si>
  <si>
    <t>të pabarrësuara ose të barrësuara për një maturitet të mbetur prej më pak se 1 vit</t>
  </si>
  <si>
    <t xml:space="preserve">1.2.5.2 </t>
  </si>
  <si>
    <t>të barrësuara për një maturitet të mbetur prej 1 viti ose më shumë</t>
  </si>
  <si>
    <t xml:space="preserve">1.3 </t>
  </si>
  <si>
    <t>RSF from securities other than liquid assets</t>
  </si>
  <si>
    <t xml:space="preserve">1.3.1 </t>
  </si>
  <si>
    <t xml:space="preserve">non- HQLA securities </t>
  </si>
  <si>
    <t xml:space="preserve">1.3.1.1 </t>
  </si>
  <si>
    <t>unencumbered or encumbered for a residual maturity of less than one year</t>
  </si>
  <si>
    <t xml:space="preserve">1.3.1.2 </t>
  </si>
  <si>
    <t xml:space="preserve">1.4 </t>
  </si>
  <si>
    <t>RSF from loans</t>
  </si>
  <si>
    <t xml:space="preserve">1.4.1 </t>
  </si>
  <si>
    <t xml:space="preserve">operational deposits </t>
  </si>
  <si>
    <t xml:space="preserve">1.4.2 </t>
  </si>
  <si>
    <t>securities financing transactions with financial customers</t>
  </si>
  <si>
    <t xml:space="preserve">1.4.2.1 </t>
  </si>
  <si>
    <t xml:space="preserve">collateralized by level 1 assets eligible for 0% LCR haircut </t>
  </si>
  <si>
    <t xml:space="preserve">1.4.2.1.1 </t>
  </si>
  <si>
    <t xml:space="preserve">1.4.2.1.2 </t>
  </si>
  <si>
    <t xml:space="preserve">1.4.2.1.3 </t>
  </si>
  <si>
    <t xml:space="preserve">1.4.2.2 </t>
  </si>
  <si>
    <t>collateralized by other assets</t>
  </si>
  <si>
    <t>0400</t>
  </si>
  <si>
    <t xml:space="preserve">1.4.2.2.1 </t>
  </si>
  <si>
    <t xml:space="preserve">1.4.2.2.2 </t>
  </si>
  <si>
    <t xml:space="preserve">1.4.2.2.3 </t>
  </si>
  <si>
    <t xml:space="preserve">1.4.3 </t>
  </si>
  <si>
    <t>other loans and advances to financial customers</t>
  </si>
  <si>
    <t xml:space="preserve">1.4.4 </t>
  </si>
  <si>
    <t>loans to non-financial customers other than central banks where those loans are assigned a risk weight of 35% or less</t>
  </si>
  <si>
    <t xml:space="preserve">1.4.4.1 </t>
  </si>
  <si>
    <t>0460</t>
  </si>
  <si>
    <t xml:space="preserve">1.4.4.2 </t>
  </si>
  <si>
    <t>0470</t>
  </si>
  <si>
    <t xml:space="preserve">1.4.4.3 </t>
  </si>
  <si>
    <t>0480</t>
  </si>
  <si>
    <t xml:space="preserve">1.4.5 </t>
  </si>
  <si>
    <t xml:space="preserve">other loans to non-financial customers other than central banks </t>
  </si>
  <si>
    <t>0490</t>
  </si>
  <si>
    <t xml:space="preserve">1.4.5.0.1 </t>
  </si>
  <si>
    <t>of which, residential mortgages</t>
  </si>
  <si>
    <t>0500</t>
  </si>
  <si>
    <t xml:space="preserve">1.4.5.1 </t>
  </si>
  <si>
    <t>0510</t>
  </si>
  <si>
    <t xml:space="preserve">1.4.5.2 </t>
  </si>
  <si>
    <t>0520</t>
  </si>
  <si>
    <t xml:space="preserve">1.4.6 </t>
  </si>
  <si>
    <t>trade finance on-balance sheet products</t>
  </si>
  <si>
    <t xml:space="preserve">1.5 </t>
  </si>
  <si>
    <t>RSF from assets within a group or an IPS if subject to preferential treatment</t>
  </si>
  <si>
    <t xml:space="preserve">1.6 </t>
  </si>
  <si>
    <t>RSF from derivatives</t>
  </si>
  <si>
    <t>0550</t>
  </si>
  <si>
    <t xml:space="preserve">1.6.1 </t>
  </si>
  <si>
    <t>required stable funding for derivative liabilities</t>
  </si>
  <si>
    <t>0560</t>
  </si>
  <si>
    <t xml:space="preserve">1.6.2 </t>
  </si>
  <si>
    <t>NSFR derivative assets</t>
  </si>
  <si>
    <t xml:space="preserve">1.6.3 </t>
  </si>
  <si>
    <t>initial margin posted</t>
  </si>
  <si>
    <t>0580</t>
  </si>
  <si>
    <t xml:space="preserve">1.7 </t>
  </si>
  <si>
    <t>RSF from contributions to CCP default fund</t>
  </si>
  <si>
    <t>0590</t>
  </si>
  <si>
    <t xml:space="preserve">1.8 </t>
  </si>
  <si>
    <t xml:space="preserve">RSF from other assets </t>
  </si>
  <si>
    <t>0600</t>
  </si>
  <si>
    <t xml:space="preserve">1.8.1 </t>
  </si>
  <si>
    <t>physically traded commodities</t>
  </si>
  <si>
    <t>0610</t>
  </si>
  <si>
    <t xml:space="preserve">1.8.1.1 </t>
  </si>
  <si>
    <t>0620</t>
  </si>
  <si>
    <t xml:space="preserve">1.8.1.2  </t>
  </si>
  <si>
    <t>0630</t>
  </si>
  <si>
    <t xml:space="preserve">1.8.2  </t>
  </si>
  <si>
    <t>trade date receivables</t>
  </si>
  <si>
    <t>0640</t>
  </si>
  <si>
    <t xml:space="preserve">1.8.3  </t>
  </si>
  <si>
    <t>non-performing assets</t>
  </si>
  <si>
    <t>0650</t>
  </si>
  <si>
    <t xml:space="preserve">1.8.4  </t>
  </si>
  <si>
    <t xml:space="preserve">other assets </t>
  </si>
  <si>
    <t>0660</t>
  </si>
  <si>
    <t xml:space="preserve">1.9 </t>
  </si>
  <si>
    <t>RSF from OBS items</t>
  </si>
  <si>
    <t>0670</t>
  </si>
  <si>
    <t xml:space="preserve">1.9.1  </t>
  </si>
  <si>
    <t>committed facilities within a group if subject to preferential treatment</t>
  </si>
  <si>
    <t>0680</t>
  </si>
  <si>
    <t xml:space="preserve">1.9.2 </t>
  </si>
  <si>
    <t>committed facilities</t>
  </si>
  <si>
    <t>0690</t>
  </si>
  <si>
    <t xml:space="preserve">1.9.3 </t>
  </si>
  <si>
    <t>trade finance off-balance sheet items</t>
  </si>
  <si>
    <t>0700</t>
  </si>
  <si>
    <t xml:space="preserve">1.9.4 </t>
  </si>
  <si>
    <t>non-performing off-balance sheet items</t>
  </si>
  <si>
    <t>1.2.3.1</t>
  </si>
  <si>
    <t>1.2.3.2</t>
  </si>
  <si>
    <t>1.2.3.3</t>
  </si>
  <si>
    <t>1.2.4.1</t>
  </si>
  <si>
    <t>1.2.4.2</t>
  </si>
  <si>
    <t>1.2.4.3</t>
  </si>
  <si>
    <r>
      <t xml:space="preserve">aktive të nivelit 2B të klasifikuara për 50% </t>
    </r>
    <r>
      <rPr>
        <i/>
        <sz val="11"/>
        <rFont val="Verdana"/>
        <family val="2"/>
      </rPr>
      <t>haircut</t>
    </r>
    <r>
      <rPr>
        <sz val="11"/>
        <rFont val="Verdana"/>
        <family val="2"/>
      </rPr>
      <t xml:space="preserve"> për qëllime të raportit të mbulimit me likuiditet (RML)</t>
    </r>
  </si>
  <si>
    <t>1.2.5.1</t>
  </si>
  <si>
    <t>1.2.5.2</t>
  </si>
  <si>
    <t>1.3.1.1</t>
  </si>
  <si>
    <t>1.3.1.2</t>
  </si>
  <si>
    <t>1.4.2.1</t>
  </si>
  <si>
    <t>1.4.2.1.1</t>
  </si>
  <si>
    <t>1.4.2.1.2</t>
  </si>
  <si>
    <t>1.4.2.1.3</t>
  </si>
  <si>
    <t>1.4.2.2</t>
  </si>
  <si>
    <t>1.4.2.2.1</t>
  </si>
  <si>
    <t>1.4.2.2.2</t>
  </si>
  <si>
    <t>1.4.2.2.3</t>
  </si>
  <si>
    <t>1.4.4.1</t>
  </si>
  <si>
    <t>1.4.4.2</t>
  </si>
  <si>
    <t>1.4.4.3</t>
  </si>
  <si>
    <t>1.4.5</t>
  </si>
  <si>
    <t>1.4.5.0.1</t>
  </si>
  <si>
    <t>1.4.5.1</t>
  </si>
  <si>
    <t>1.4.5.2</t>
  </si>
  <si>
    <t>1.4.6</t>
  </si>
  <si>
    <t>1.5</t>
  </si>
  <si>
    <t>1.6</t>
  </si>
  <si>
    <t>1.6.1</t>
  </si>
  <si>
    <t>1.6.2</t>
  </si>
  <si>
    <t>1.6.3</t>
  </si>
  <si>
    <t>1.7</t>
  </si>
  <si>
    <t>1.8</t>
  </si>
  <si>
    <t>1.8.1</t>
  </si>
  <si>
    <t>1.8.1.1</t>
  </si>
  <si>
    <t>1.8.1.2</t>
  </si>
  <si>
    <t>1.8.2</t>
  </si>
  <si>
    <t>1.8.3</t>
  </si>
  <si>
    <t>1.8.4</t>
  </si>
  <si>
    <t>1.9</t>
  </si>
  <si>
    <t>1.9.1</t>
  </si>
  <si>
    <t>1.9.2</t>
  </si>
  <si>
    <t>1.9.3</t>
  </si>
  <si>
    <t>1.9.4</t>
  </si>
  <si>
    <t>REQUIRED STABLE FUNDING IN FC</t>
  </si>
  <si>
    <t>Template F2 - AVAILABLE STABLE FUNDING</t>
  </si>
  <si>
    <t>Standard ASF factor</t>
  </si>
  <si>
    <t xml:space="preserve"> Applicable ASF factor</t>
  </si>
  <si>
    <t>Available stable funding</t>
  </si>
  <si>
    <t xml:space="preserve"> AVAILABLE STABLE FUNDING</t>
  </si>
  <si>
    <t xml:space="preserve"> ASF from capital items and instruments</t>
  </si>
  <si>
    <t xml:space="preserve">2.1.1 </t>
  </si>
  <si>
    <t>Common Equity Tier 1</t>
  </si>
  <si>
    <t xml:space="preserve">2.1.2 </t>
  </si>
  <si>
    <t>Additional Tier 1</t>
  </si>
  <si>
    <t xml:space="preserve">2.1.3 </t>
  </si>
  <si>
    <t>Tier 2</t>
  </si>
  <si>
    <t xml:space="preserve">2.1.4 </t>
  </si>
  <si>
    <t>Other capital instruments</t>
  </si>
  <si>
    <t xml:space="preserve"> ASF from retail deposits</t>
  </si>
  <si>
    <t xml:space="preserve">2.2.0.1 </t>
  </si>
  <si>
    <t>of which, retail bonds</t>
  </si>
  <si>
    <t xml:space="preserve">2.2.1 </t>
  </si>
  <si>
    <t>Stable retail deposits</t>
  </si>
  <si>
    <t xml:space="preserve">2.2.0.2 </t>
  </si>
  <si>
    <t>of which with a material early withdrawable penalty</t>
  </si>
  <si>
    <t xml:space="preserve">2.2.2 </t>
  </si>
  <si>
    <t>Other retail deposits</t>
  </si>
  <si>
    <t xml:space="preserve">2.2.0.3 </t>
  </si>
  <si>
    <t xml:space="preserve"> ASF from other non-financial customers (except central banks) </t>
  </si>
  <si>
    <t xml:space="preserve">2.3.0.1 </t>
  </si>
  <si>
    <t xml:space="preserve">of which, securities financing transactions  </t>
  </si>
  <si>
    <t xml:space="preserve">2.3.0.2 </t>
  </si>
  <si>
    <t>of which, operational deposits</t>
  </si>
  <si>
    <t xml:space="preserve">2.3.1 </t>
  </si>
  <si>
    <t>Liabilities provided by the central government of a Member State or a third country</t>
  </si>
  <si>
    <t xml:space="preserve">2.3.2 </t>
  </si>
  <si>
    <t>Liabilities provided by regional governments or local authorities of a Member State or a third country</t>
  </si>
  <si>
    <t xml:space="preserve">2.3.3 </t>
  </si>
  <si>
    <t>Liabilities provided by public sector entities of a Member State or a third country</t>
  </si>
  <si>
    <t xml:space="preserve">2.3.4 </t>
  </si>
  <si>
    <t xml:space="preserve">Liabilities provided by multilateral development banks and international organisations </t>
  </si>
  <si>
    <t xml:space="preserve">2.3.5 </t>
  </si>
  <si>
    <t>Liabilities provided by non-financial corporate customers</t>
  </si>
  <si>
    <t xml:space="preserve">2.3.6 </t>
  </si>
  <si>
    <t>Liabilities provided by credit unions, personal investment companies and deposit brokers</t>
  </si>
  <si>
    <t>2.4</t>
  </si>
  <si>
    <t xml:space="preserve"> ASF from liabilities and committed facilities within a group or an IPS if subject to preferential treatment</t>
  </si>
  <si>
    <t>2.5</t>
  </si>
  <si>
    <t>2.5 ASF from financial customers and central banks</t>
  </si>
  <si>
    <t xml:space="preserve">2.5.1 </t>
  </si>
  <si>
    <t>Liabilities provided by the ECB or the central bank of a Member State</t>
  </si>
  <si>
    <t xml:space="preserve">2.5.2 </t>
  </si>
  <si>
    <t>Liabilities provided by the central bank of a third country</t>
  </si>
  <si>
    <t xml:space="preserve">2.5.3 </t>
  </si>
  <si>
    <t>Liabilities provided by financial customers</t>
  </si>
  <si>
    <t xml:space="preserve">2.5.3.1 </t>
  </si>
  <si>
    <t xml:space="preserve">2.5.3.2 </t>
  </si>
  <si>
    <t>Excess operational deposits</t>
  </si>
  <si>
    <t xml:space="preserve">2.5.3.3 </t>
  </si>
  <si>
    <t>2.6</t>
  </si>
  <si>
    <t xml:space="preserve">  ASF from liabilities provided where the counterparty cannot be determined</t>
  </si>
  <si>
    <t>2.7</t>
  </si>
  <si>
    <r>
      <t xml:space="preserve"> ASF from net derivatives liabilities</t>
    </r>
    <r>
      <rPr>
        <b/>
        <sz val="11"/>
        <color rgb="FFFF0000"/>
        <rFont val="Verdana"/>
        <family val="2"/>
      </rPr>
      <t xml:space="preserve"> </t>
    </r>
  </si>
  <si>
    <t>2.8</t>
  </si>
  <si>
    <t xml:space="preserve"> ASF from other liabilities </t>
  </si>
  <si>
    <t xml:space="preserve">2.8.1 </t>
  </si>
  <si>
    <t>Trade date payables</t>
  </si>
  <si>
    <t xml:space="preserve">2.8.2 </t>
  </si>
  <si>
    <t>Deferred tax liabilities</t>
  </si>
  <si>
    <t xml:space="preserve">2.8.3 </t>
  </si>
  <si>
    <t>Minority interests</t>
  </si>
  <si>
    <t xml:space="preserve">2.8.4 </t>
  </si>
  <si>
    <t>AVAILABLE STABLE FUNDING</t>
  </si>
  <si>
    <t>ASF from capital items and instruments</t>
  </si>
  <si>
    <t>ASF from retail deposits</t>
  </si>
  <si>
    <t>2.2.0.1</t>
  </si>
  <si>
    <t>2.2.0.2</t>
  </si>
  <si>
    <t>2.2.0.3</t>
  </si>
  <si>
    <t>rregulluar si EBA</t>
  </si>
  <si>
    <t xml:space="preserve">ASF from other non-financial customers (except central banks) </t>
  </si>
  <si>
    <t>2.3.0.1</t>
  </si>
  <si>
    <t>2.3.0.2</t>
  </si>
  <si>
    <t>2.3.1</t>
  </si>
  <si>
    <t>2.3.2</t>
  </si>
  <si>
    <t>2.3.3</t>
  </si>
  <si>
    <t>2.3.4</t>
  </si>
  <si>
    <t>2.3.5</t>
  </si>
  <si>
    <t>2.3.6</t>
  </si>
  <si>
    <t>ASF from liabilities and committed facilities within a group or an IPS if subject to preferential treatment</t>
  </si>
  <si>
    <t>2.5.1</t>
  </si>
  <si>
    <t>2.5.2</t>
  </si>
  <si>
    <t>2.5.3</t>
  </si>
  <si>
    <t>2.5.3.1</t>
  </si>
  <si>
    <t>2.5.3.2</t>
  </si>
  <si>
    <t>2.5.3.3</t>
  </si>
  <si>
    <t>ASF from liabilities provided where the counterparty cannot be determined</t>
  </si>
  <si>
    <r>
      <t>ASF from net derivatives liabilities</t>
    </r>
    <r>
      <rPr>
        <b/>
        <sz val="11"/>
        <color rgb="FFFF0000"/>
        <rFont val="Verdana"/>
        <family val="2"/>
      </rPr>
      <t xml:space="preserve"> </t>
    </r>
  </si>
  <si>
    <t>nuk ka formule</t>
  </si>
  <si>
    <t xml:space="preserve">ASF from other liabilities </t>
  </si>
  <si>
    <t>2.8.1</t>
  </si>
  <si>
    <t>2.8.2</t>
  </si>
  <si>
    <t>2.8.3</t>
  </si>
  <si>
    <t>2.8.4</t>
  </si>
  <si>
    <t>AVAILABLE STABLE FUNDING IN FC</t>
  </si>
  <si>
    <t>100%</t>
  </si>
  <si>
    <t>0%</t>
  </si>
  <si>
    <t>95%</t>
  </si>
  <si>
    <t>90%</t>
  </si>
  <si>
    <t>50%</t>
  </si>
  <si>
    <t>Template F3 - SIMPLIFIED REQUIRED STABLE FUNDING</t>
  </si>
  <si>
    <t>Standard RSF factor</t>
  </si>
  <si>
    <t xml:space="preserve">Applicable RSF factor  </t>
  </si>
  <si>
    <t>Non-HQLA  by maturity</t>
  </si>
  <si>
    <t xml:space="preserve">&lt; 1 year </t>
  </si>
  <si>
    <r>
      <t xml:space="preserve">&lt; 1 year  </t>
    </r>
    <r>
      <rPr>
        <b/>
        <sz val="11"/>
        <color rgb="FFFF0000"/>
        <rFont val="Verdana"/>
        <family val="2"/>
      </rPr>
      <t/>
    </r>
  </si>
  <si>
    <t xml:space="preserve"> REQUIRED STABLE FUNDING</t>
  </si>
  <si>
    <t xml:space="preserve"> RSF from central bank assets</t>
  </si>
  <si>
    <t xml:space="preserve"> RSF from liquid assets</t>
  </si>
  <si>
    <t xml:space="preserve">level 1 assets eligible for 15% LCR haircut </t>
  </si>
  <si>
    <t xml:space="preserve">Level 2A assets eligible for 15% LCR haircut </t>
  </si>
  <si>
    <t xml:space="preserve">1.2.4.1 </t>
  </si>
  <si>
    <t>unencumbered or encumbered for a residual maturity of less than 6 month</t>
  </si>
  <si>
    <t xml:space="preserve">Level 2B assets </t>
  </si>
  <si>
    <t xml:space="preserve">1.2.5.1  </t>
  </si>
  <si>
    <t xml:space="preserve"> RSF from securities other than liquid assets</t>
  </si>
  <si>
    <t xml:space="preserve">1.3.2 </t>
  </si>
  <si>
    <t xml:space="preserve"> RSF from loans</t>
  </si>
  <si>
    <t xml:space="preserve">loans to non-financials </t>
  </si>
  <si>
    <t xml:space="preserve">1.4.1.1 </t>
  </si>
  <si>
    <t xml:space="preserve">1.4.1.2 </t>
  </si>
  <si>
    <t xml:space="preserve">loans to financials </t>
  </si>
  <si>
    <t xml:space="preserve"> RSF from interdependent assets</t>
  </si>
  <si>
    <t xml:space="preserve"> RSF from derivatives </t>
  </si>
  <si>
    <t xml:space="preserve">NSFR derivative assets </t>
  </si>
  <si>
    <t>Initial margin posted</t>
  </si>
  <si>
    <t xml:space="preserve"> RSF from contributions to CCP default fund</t>
  </si>
  <si>
    <t xml:space="preserve"> RSF from other assets</t>
  </si>
  <si>
    <t xml:space="preserve"> RSF from OBS items</t>
  </si>
  <si>
    <t xml:space="preserve">1.9.1 </t>
  </si>
  <si>
    <t>committed facilities within a group or an IPS if subject to preferential treatment</t>
  </si>
  <si>
    <r>
      <t xml:space="preserve">commited </t>
    </r>
    <r>
      <rPr>
        <sz val="11"/>
        <rFont val="Verdana"/>
        <family val="2"/>
      </rPr>
      <t>facilities</t>
    </r>
  </si>
  <si>
    <t xml:space="preserve">trade finance off-balance sheet items </t>
  </si>
  <si>
    <t>RSF from central bank assets</t>
  </si>
  <si>
    <t>RSF from liquid assets</t>
  </si>
  <si>
    <t>1.4.1.1</t>
  </si>
  <si>
    <t>1.4.1.2</t>
  </si>
  <si>
    <t>RSF from interdependent assets</t>
  </si>
  <si>
    <t xml:space="preserve">RSF from derivatives </t>
  </si>
  <si>
    <t>RSF from other assets</t>
  </si>
  <si>
    <t>SIMPLIFIED REQUIRED STABLE FUNDING IN FC</t>
  </si>
  <si>
    <t>Template F4 - SIMPLIFIED AVAILABLE STABLE FUNDING</t>
  </si>
  <si>
    <t>Applicable ASF factor</t>
  </si>
  <si>
    <t>Total ASF</t>
  </si>
  <si>
    <t>&lt; 1 year</t>
  </si>
  <si>
    <t xml:space="preserve">Stable retail deposits </t>
  </si>
  <si>
    <t xml:space="preserve">Other retail deposits </t>
  </si>
  <si>
    <t xml:space="preserve">2.3 </t>
  </si>
  <si>
    <r>
      <t>ASF from other non-financial customers (except central banks)</t>
    </r>
    <r>
      <rPr>
        <sz val="11"/>
        <color theme="4" tint="-0.249977111117893"/>
        <rFont val="Verdana"/>
        <family val="2"/>
      </rPr>
      <t/>
    </r>
  </si>
  <si>
    <t xml:space="preserve">2.4 </t>
  </si>
  <si>
    <t>ASF from operational deposits</t>
  </si>
  <si>
    <t xml:space="preserve">2.5 </t>
  </si>
  <si>
    <t xml:space="preserve">2.6 </t>
  </si>
  <si>
    <t xml:space="preserve">ASF from financial customers and central banks </t>
  </si>
  <si>
    <t xml:space="preserve">2.7 </t>
  </si>
  <si>
    <t xml:space="preserve">2.8 </t>
  </si>
  <si>
    <t>ASF from other liabilities</t>
  </si>
  <si>
    <t>SIMPLIFIED AVAILABLE STABLE FUNDING IN FC</t>
  </si>
  <si>
    <t>FINANCIMI I QËNDRUESHËM I DISPONUESHËM</t>
  </si>
  <si>
    <t xml:space="preserve">Financimi i qëndrueshëm i disponueshëm nga zërat dhe instrumentet e kapitalit </t>
  </si>
  <si>
    <t>Financimi i qëndrueshëm i disponueshëm nga depozitat me pakicë</t>
  </si>
  <si>
    <t>Depozita të qëndrueshme me pakicë</t>
  </si>
  <si>
    <t>Depozita të tjera me pakicë</t>
  </si>
  <si>
    <t>Financimi i qëndrueshëm i disponueshëm nga klientë të tjerë jofinanciarë (përveç bankave qendrore)</t>
  </si>
  <si>
    <t>Financimi i qëndrueshëm i disponueshëm nga depozitat operacionale</t>
  </si>
  <si>
    <t>Financimi i qëndrueshëm i disponueshëm nga detyrime ose lehtësi të parevokueshme ose të anulueshme me kushte brenda një grupi, subjekt i trajtimit preferencial</t>
  </si>
  <si>
    <t>Financimi i qëndrueshëm i disponueshëm nga klientët financiarë dhe bankat qendrore</t>
  </si>
  <si>
    <t>Financimi i qëndrueshëm i disponueshëm nga detyrimet e ofruara, ku kundërpartia nuk mund të përcaktohet</t>
  </si>
  <si>
    <t>Financimi i qëndrueshëm i disponueshëm nga detyrimet e tjera</t>
  </si>
  <si>
    <t>Template F5 - NSFR Summary (fully-fledged NSFR)</t>
  </si>
  <si>
    <t>Ratio</t>
  </si>
  <si>
    <t>RSF from assets within a group  subject to preferential treatment</t>
  </si>
  <si>
    <t>ASF from other non-financial customers (except central banks)</t>
  </si>
  <si>
    <t>ASF from liabilities within a group subject to preferential treatment</t>
  </si>
  <si>
    <t>NSFR</t>
  </si>
  <si>
    <t>Tempalte F5 -NSFR Summary simplified NSFR</t>
  </si>
  <si>
    <t>Vlera</t>
  </si>
  <si>
    <t xml:space="preserve">Financimi i qëndrueshëm i kërkuar </t>
  </si>
  <si>
    <t xml:space="preserve">Financimi i qëndrueshëm i disponueshëm </t>
  </si>
  <si>
    <t>Raporti</t>
  </si>
  <si>
    <t>Rreshti</t>
  </si>
  <si>
    <t>SUMMARY NSFR IN FC</t>
  </si>
  <si>
    <t>Consolidated-Key metrics for MREL</t>
  </si>
  <si>
    <t>Consolidated-Structure of eligible liabilities</t>
  </si>
  <si>
    <t>Consolidated-MREL Capacity and Composition</t>
  </si>
  <si>
    <t>Consolidated-Projected funding capacity for MREL</t>
  </si>
  <si>
    <t>F5</t>
  </si>
  <si>
    <t>Consolidated-Creditor ranking</t>
  </si>
  <si>
    <t>F6</t>
  </si>
  <si>
    <t>Consolidated-Instruments governed by foreign country law</t>
  </si>
  <si>
    <t xml:space="preserve">F1   </t>
  </si>
  <si>
    <t xml:space="preserve">F2  </t>
  </si>
  <si>
    <t xml:space="preserve">F3  </t>
  </si>
  <si>
    <t xml:space="preserve">F4 </t>
  </si>
  <si>
    <t>Template No.</t>
  </si>
  <si>
    <t>TEMPLATE NAME:</t>
  </si>
  <si>
    <t>FREQUENCY:</t>
  </si>
  <si>
    <t>Category</t>
  </si>
  <si>
    <t>Value in ALL</t>
  </si>
  <si>
    <t>Value in Foreign Currency</t>
  </si>
  <si>
    <t xml:space="preserve"> Total risk exposure amount</t>
  </si>
  <si>
    <t xml:space="preserve"> Total of liabilities and regulatory capital (Total exposure measure - TEM)</t>
  </si>
  <si>
    <t>2/1</t>
  </si>
  <si>
    <t>Of which: derivatives</t>
  </si>
  <si>
    <t xml:space="preserve"> Own funds (regulatory capital) and eligible liabilities</t>
  </si>
  <si>
    <t xml:space="preserve">3/1 </t>
  </si>
  <si>
    <t>Of which: own funds (regulatory capital) and subordinated liabilities</t>
  </si>
  <si>
    <t xml:space="preserve">3/2 </t>
  </si>
  <si>
    <t>Of which: governed by foreign country law</t>
  </si>
  <si>
    <t xml:space="preserve">3/3 </t>
  </si>
  <si>
    <t xml:space="preserve">Of which: containing a write down and conversion clause pursuant to Article 42 of Law no.133/2016. </t>
  </si>
  <si>
    <t xml:space="preserve">4 </t>
  </si>
  <si>
    <t>Other bailinable liabilities</t>
  </si>
  <si>
    <t xml:space="preserve">4/1 </t>
  </si>
  <si>
    <t xml:space="preserve">4/11 </t>
  </si>
  <si>
    <t>residual maturity of &lt; 1 year</t>
  </si>
  <si>
    <t xml:space="preserve">4/12 </t>
  </si>
  <si>
    <t>residual maturity of &gt;= 1 year &lt; 2 years</t>
  </si>
  <si>
    <t xml:space="preserve">4/13 </t>
  </si>
  <si>
    <t>residual maturity &gt;= 2 years</t>
  </si>
  <si>
    <t xml:space="preserve">4/2 </t>
  </si>
  <si>
    <t xml:space="preserve">4/21 </t>
  </si>
  <si>
    <t xml:space="preserve">4/22 </t>
  </si>
  <si>
    <t xml:space="preserve">4/23 </t>
  </si>
  <si>
    <t xml:space="preserve">4/3 </t>
  </si>
  <si>
    <t xml:space="preserve">4/31 </t>
  </si>
  <si>
    <t xml:space="preserve">4/32 </t>
  </si>
  <si>
    <t xml:space="preserve">4/33 </t>
  </si>
  <si>
    <t xml:space="preserve">5 </t>
  </si>
  <si>
    <t xml:space="preserve">Own funds (regulatory capital) and eligible liabilities as a percentage of the total risk exposure amount </t>
  </si>
  <si>
    <t xml:space="preserve">5/1 </t>
  </si>
  <si>
    <t xml:space="preserve">6 </t>
  </si>
  <si>
    <t>Own funds (regulatory capital) and eligible liabilities as a percentage of the total exposure measure -TEM</t>
  </si>
  <si>
    <t xml:space="preserve">6/1 </t>
  </si>
  <si>
    <t>Regulatory requirements</t>
  </si>
  <si>
    <t xml:space="preserve">7 </t>
  </si>
  <si>
    <t>"Minimum requirement for own funds (regulatory capital) and eligible liabilities"</t>
  </si>
  <si>
    <t xml:space="preserve">8 </t>
  </si>
  <si>
    <t>"Minimum requirement for own funds (regulatory capital) and eligible liabilities as a percentage of the total risk exposure amount"</t>
  </si>
  <si>
    <t xml:space="preserve">8/1 </t>
  </si>
  <si>
    <t xml:space="preserve">9 </t>
  </si>
  <si>
    <t>"Minimum requirement for own funds (regulatory capital) and eligible liabilities as a percentage of the total exposure measure"</t>
  </si>
  <si>
    <t xml:space="preserve">9/1 </t>
  </si>
  <si>
    <t xml:space="preserve"> Eligible liabilities</t>
  </si>
  <si>
    <t xml:space="preserve">2 </t>
  </si>
  <si>
    <t>Uninsurable deposits with residual maturity of &gt; 1 year</t>
  </si>
  <si>
    <t xml:space="preserve"> of which: residual maturity of  &gt;= 1 year &lt; 2 years</t>
  </si>
  <si>
    <t>2/2</t>
  </si>
  <si>
    <t xml:space="preserve"> of which: residual maturity of &gt;= 2 years</t>
  </si>
  <si>
    <t xml:space="preserve"> Uncollateralised secured liabilities</t>
  </si>
  <si>
    <t>3/1</t>
  </si>
  <si>
    <t>3/2</t>
  </si>
  <si>
    <t xml:space="preserve"> Structured notes</t>
  </si>
  <si>
    <t>4/1</t>
  </si>
  <si>
    <t>4/2</t>
  </si>
  <si>
    <t xml:space="preserve"> Senior unsecured liabilities</t>
  </si>
  <si>
    <t>5/1</t>
  </si>
  <si>
    <t>5/2</t>
  </si>
  <si>
    <t xml:space="preserve"> Senior non-preferred liabilities</t>
  </si>
  <si>
    <t xml:space="preserve"> of which : residual maturity of  &gt;= 1 year &lt; 2 years</t>
  </si>
  <si>
    <t>6/2</t>
  </si>
  <si>
    <t xml:space="preserve"> of which : residual maturity of &gt;= 2 years</t>
  </si>
  <si>
    <t xml:space="preserve"> Subordinated liabilities (not recognised as own funds)</t>
  </si>
  <si>
    <t>7/1</t>
  </si>
  <si>
    <t>7/2</t>
  </si>
  <si>
    <t xml:space="preserve"> Other MREL eligible liabilities</t>
  </si>
  <si>
    <t>8/1</t>
  </si>
  <si>
    <t>8/2</t>
  </si>
  <si>
    <t xml:space="preserve"> Minimum requirement for own funds (regulatory capital) and eligible liabilities (pursuant to Article 32, point 2 of the Law 133/2016 (%))</t>
  </si>
  <si>
    <t xml:space="preserve"> Own Funds (regulatory capital)</t>
  </si>
  <si>
    <t xml:space="preserve"> Common equity Tier 1 capital</t>
  </si>
  <si>
    <t xml:space="preserve"> Additional Tier 1 capital</t>
  </si>
  <si>
    <t>2/3</t>
  </si>
  <si>
    <t xml:space="preserve"> T2 capital</t>
  </si>
  <si>
    <t xml:space="preserve"> Eligible liabilities subordinated to excluded liabilities</t>
  </si>
  <si>
    <t xml:space="preserve"> Eligible liabilities issued prior to 30 October 2021</t>
  </si>
  <si>
    <t>3/3</t>
  </si>
  <si>
    <t xml:space="preserve"> T2 instruments with residual maturity of at least 1 year</t>
  </si>
  <si>
    <t xml:space="preserve">3/4 </t>
  </si>
  <si>
    <t>Eligible liabilities that are not subordinated to excluded liabilities</t>
  </si>
  <si>
    <t>3/5</t>
  </si>
  <si>
    <t xml:space="preserve"> CET1 (%) available after meeting the entity’s regulatory requirements</t>
  </si>
  <si>
    <t>Exposures in eligible liabilities of other banks</t>
  </si>
  <si>
    <t>5/11</t>
  </si>
  <si>
    <t xml:space="preserve"> Exposures in eligible liabilities of systemic banks</t>
  </si>
  <si>
    <t>5/12</t>
  </si>
  <si>
    <t xml:space="preserve"> Of which: subordinated</t>
  </si>
  <si>
    <t>5/13</t>
  </si>
  <si>
    <t xml:space="preserve"> Exposures in eligible liabilities of other banks</t>
  </si>
  <si>
    <t>5/14</t>
  </si>
  <si>
    <t>Current</t>
  </si>
  <si>
    <t>Q1</t>
  </si>
  <si>
    <t>Q2</t>
  </si>
  <si>
    <t>Q3</t>
  </si>
  <si>
    <t>Q4</t>
  </si>
  <si>
    <t>Q5</t>
  </si>
  <si>
    <t>Q6</t>
  </si>
  <si>
    <t>Q7</t>
  </si>
  <si>
    <t>Q8</t>
  </si>
  <si>
    <t>reporting</t>
  </si>
  <si>
    <t>Eligible liabilities</t>
  </si>
  <si>
    <t>Uninsurable deposits</t>
  </si>
  <si>
    <t>Total outflow (gross)</t>
  </si>
  <si>
    <t>Total inflow (gross)</t>
  </si>
  <si>
    <t>Uncollateralised secured liabilities</t>
  </si>
  <si>
    <t>Structured notes</t>
  </si>
  <si>
    <t>Senior unsecured liabilities</t>
  </si>
  <si>
    <t>Senior non-preferred liabilities</t>
  </si>
  <si>
    <t xml:space="preserve">Subordinated liabilities </t>
  </si>
  <si>
    <t>Other MREL eligible liabilities</t>
  </si>
  <si>
    <t>MREL eligible own funds ((regulatory capital)</t>
  </si>
  <si>
    <t>CET 1</t>
  </si>
  <si>
    <t>10/1</t>
  </si>
  <si>
    <t>10/2</t>
  </si>
  <si>
    <t>Additional T1</t>
  </si>
  <si>
    <t>11/1</t>
  </si>
  <si>
    <t>11/2</t>
  </si>
  <si>
    <t>Subordinated liabilities eligible for MREL</t>
  </si>
  <si>
    <t>12/1</t>
  </si>
  <si>
    <t>12/2</t>
  </si>
  <si>
    <t>Total eligible liabilities and own funds (regulatory capital)</t>
  </si>
  <si>
    <t>13/1</t>
  </si>
  <si>
    <t>13/2</t>
  </si>
  <si>
    <t>Insolvency rank</t>
  </si>
  <si>
    <t>Type of creditor</t>
  </si>
  <si>
    <t>Liabilities and own funds</t>
  </si>
  <si>
    <t>Liabilities and own funds less excluded liabilities</t>
  </si>
  <si>
    <t>of which: excluded</t>
  </si>
  <si>
    <t>of which : eligible liabilities and own funds</t>
  </si>
  <si>
    <t xml:space="preserve">of which: residual maturity of </t>
  </si>
  <si>
    <t>of which: perpetual instruments</t>
  </si>
  <si>
    <t>≥ 1 year &lt; 2 years</t>
  </si>
  <si>
    <t>≥ 2 years &lt; 5 years</t>
  </si>
  <si>
    <t>≥ 5 years &lt; 10 years</t>
  </si>
  <si>
    <t>≥ 10 years</t>
  </si>
  <si>
    <t>5=3-4</t>
  </si>
  <si>
    <t>6= 7+8+9+10+11</t>
  </si>
  <si>
    <t>Issuing entity</t>
  </si>
  <si>
    <t>Contract identifier</t>
  </si>
  <si>
    <t>Governing law</t>
  </si>
  <si>
    <t>Contractual recognition of write down and conversion powers</t>
  </si>
  <si>
    <t>Regulatory treatment</t>
  </si>
  <si>
    <t>Rank in normal insolvency proceedings</t>
  </si>
  <si>
    <t xml:space="preserve">Guarantee of Instrument </t>
  </si>
  <si>
    <t>Guarantor Name</t>
  </si>
  <si>
    <t>Convertible</t>
  </si>
  <si>
    <t>Conversion Ratio</t>
  </si>
  <si>
    <t>First call date</t>
  </si>
  <si>
    <t>Regulatory Call</t>
  </si>
  <si>
    <t>Name</t>
  </si>
  <si>
    <t>Type of code</t>
  </si>
  <si>
    <t>Type of own funds or eligible liabilities</t>
  </si>
  <si>
    <t>Instrument type</t>
  </si>
  <si>
    <t>MREL</t>
  </si>
  <si>
    <t>Report for the compliance of SHKOMAK</t>
  </si>
  <si>
    <t>F1.1</t>
  </si>
  <si>
    <t>Net Disposable Capital Level Calculation (NDCr)</t>
  </si>
  <si>
    <t xml:space="preserve">SPEKUNC Calculation and Reporting </t>
  </si>
  <si>
    <t>SPEKUNC Calculation and Reporting, when the bank  choose to localize Appropritate Credit Exposures (ACE)  under its own jurisdiction.</t>
  </si>
  <si>
    <t>Additional information for identifying AKUNC rates</t>
  </si>
  <si>
    <t>NR. OF THE FORM</t>
  </si>
  <si>
    <t>NAME OF THE FORM</t>
  </si>
  <si>
    <t>REPORTING CURRENCY</t>
  </si>
  <si>
    <t>UNIT</t>
  </si>
  <si>
    <t>Monetary</t>
  </si>
  <si>
    <t>BARS</t>
  </si>
  <si>
    <t>Basket</t>
  </si>
  <si>
    <t>IV</t>
  </si>
  <si>
    <t>Elements</t>
  </si>
  <si>
    <t>Core Tier 1 Capital (CET1)</t>
  </si>
  <si>
    <t>Tier 1 Capital</t>
  </si>
  <si>
    <t>Total Risk Weighted Exposures</t>
  </si>
  <si>
    <t>Capital ratios, in %</t>
  </si>
  <si>
    <t>(5)=(1)/(4)</t>
  </si>
  <si>
    <t>Core Tier 1 Capital Ratio</t>
  </si>
  <si>
    <t>(6)=(2)/(4)</t>
  </si>
  <si>
    <t>Tier 1 Capital Ratio</t>
  </si>
  <si>
    <t>(7)=(6)-(5)</t>
  </si>
  <si>
    <t>- of which, Additional Tier 1 Capital</t>
  </si>
  <si>
    <t>(8)=(3)/(4)</t>
  </si>
  <si>
    <t>Capital Adequacy Ratio (CAR)</t>
  </si>
  <si>
    <t>(9)=(8)-(6)</t>
  </si>
  <si>
    <t>- of which, Tier 2 Capital (Tier 2 ratio)</t>
  </si>
  <si>
    <t>-of which, Pillar 2</t>
  </si>
  <si>
    <t>(11)</t>
  </si>
  <si>
    <t>-of which, requirement for MREL</t>
  </si>
  <si>
    <t>(12)</t>
  </si>
  <si>
    <t>Minimum capital requirements of  Bank of Albania</t>
  </si>
  <si>
    <t>(13)</t>
  </si>
  <si>
    <t>(14)</t>
  </si>
  <si>
    <t>SHKOMAK COMPLIANCE</t>
  </si>
  <si>
    <t>(15)</t>
  </si>
  <si>
    <t xml:space="preserve"> Net Disposable Capital Ratio (NDCr)</t>
  </si>
  <si>
    <t>(16)</t>
  </si>
  <si>
    <t>Capital Conservation Buffer Level- CONS (Determined by BoA)</t>
  </si>
  <si>
    <t>(17)</t>
  </si>
  <si>
    <t>Specific Countercyclical Capital Buffer Level -SPEKUNC (calculated from the bank)</t>
  </si>
  <si>
    <t>(18)</t>
  </si>
  <si>
    <t>Domestic Systemically Important Banks Capital Buffer -DSIB (Determined by BoA)</t>
  </si>
  <si>
    <t>(19)</t>
  </si>
  <si>
    <t>Systemic Risk Buffer - ASTRUK (Determined by BoA)</t>
  </si>
  <si>
    <t>(20)=(16)+(17)+(18)+(19)</t>
  </si>
  <si>
    <t>SHKOMAK Level</t>
  </si>
  <si>
    <t>(21)=(15)/(20)</t>
  </si>
  <si>
    <t>SHKOMAK Compliance</t>
  </si>
  <si>
    <t>Net Disposable Capital Ratio Calculation (NDCr)</t>
  </si>
  <si>
    <t>Percentage</t>
  </si>
  <si>
    <t>Core Tier 1 Capital</t>
  </si>
  <si>
    <t>(a)</t>
  </si>
  <si>
    <t>(b)</t>
  </si>
  <si>
    <t xml:space="preserve">© </t>
  </si>
  <si>
    <t>(d)</t>
  </si>
  <si>
    <t>Minimum capital requirements (+ Pillar 2, law 133/2016)</t>
  </si>
  <si>
    <t>What part of capital, over CET1r, can the bank complete with CET1?</t>
  </si>
  <si>
    <t>What part of capital, over CET1r, is completed with different instruments from CET1?</t>
  </si>
  <si>
    <t>How much is the need for CET1 to complete AT1r and Tier 2r?</t>
  </si>
  <si>
    <t>(b)(3) - (b)(2)</t>
  </si>
  <si>
    <t xml:space="preserve"> (c)(3) - (c)(2)</t>
  </si>
  <si>
    <t>What is the excess of CET1r which can be used to comply SHKOMAK (NDCr)?</t>
  </si>
  <si>
    <t>(b)(4)</t>
  </si>
  <si>
    <t xml:space="preserve"> (c)(4)</t>
  </si>
  <si>
    <r>
      <rPr>
        <b/>
        <sz val="16"/>
        <rFont val="Arial"/>
        <family val="2"/>
      </rPr>
      <t>NDCr:</t>
    </r>
    <r>
      <rPr>
        <b/>
        <sz val="8"/>
        <rFont val="Arial"/>
        <family val="2"/>
      </rPr>
      <t xml:space="preserve"> Max{0;(a)(5)+(b)(5)+(c)(5)}</t>
    </r>
  </si>
  <si>
    <t>NR. OF FORM</t>
  </si>
  <si>
    <t>NAME OF FORM</t>
  </si>
  <si>
    <t>SPEKUNC calculation and reporting</t>
  </si>
  <si>
    <t>PERIODICITETY</t>
  </si>
  <si>
    <t>CURRENCY</t>
  </si>
  <si>
    <t>- of which: "ACE in foreign jurisdiction"</t>
  </si>
  <si>
    <t>Total Risk Weighted Exposure (EPR)</t>
  </si>
  <si>
    <t xml:space="preserve">            - in % of total ACE:</t>
  </si>
  <si>
    <t>SPEKUNC (%)</t>
  </si>
  <si>
    <t xml:space="preserve">-of which: "Market ACE" </t>
  </si>
  <si>
    <t>Absolut value of the Countercyclical Capital Buffer</t>
  </si>
  <si>
    <t>Choose if you want to localize in Albania jurisdiction, the ACE in  foreign jurisdictions and Market ACE (Article 13/6)</t>
  </si>
  <si>
    <t>Jurisdiction</t>
  </si>
  <si>
    <t>Appropriate Credit Exposure- ACE</t>
  </si>
  <si>
    <t>Capital Requirements - CR</t>
  </si>
  <si>
    <t>Weight in Capital Requirements (CR)</t>
  </si>
  <si>
    <t>The Applied Rate of Countercyclical Capital Buffer- AKUNC</t>
  </si>
  <si>
    <t>Untitled</t>
  </si>
  <si>
    <t>Titled</t>
  </si>
  <si>
    <t>Of the Market</t>
  </si>
  <si>
    <t>For Untitled ACE</t>
  </si>
  <si>
    <t>For titled ACE</t>
  </si>
  <si>
    <t>For Market ACE</t>
  </si>
  <si>
    <t>(4)=(1)+(2)+(3)</t>
  </si>
  <si>
    <t>(6)</t>
  </si>
  <si>
    <t>(8)=(5)+(6)+(7)</t>
  </si>
  <si>
    <t>AL</t>
  </si>
  <si>
    <t>Quartely</t>
  </si>
  <si>
    <t>Total  Risk Weighted Exposure (EPR)</t>
  </si>
  <si>
    <t>AKUNC Rate</t>
  </si>
  <si>
    <t>Announced by:</t>
  </si>
  <si>
    <t>Date of Announcement</t>
  </si>
  <si>
    <t>Date of Implementation</t>
  </si>
  <si>
    <t>The official site source of the rate</t>
  </si>
  <si>
    <t>Macroprudential Capital Buffers</t>
  </si>
  <si>
    <t xml:space="preserve">F1     </t>
  </si>
  <si>
    <t xml:space="preserve">F2   </t>
  </si>
  <si>
    <t xml:space="preserve">F3   </t>
  </si>
  <si>
    <t xml:space="preserve">F4   </t>
  </si>
  <si>
    <t>TEMPLATE NO</t>
  </si>
  <si>
    <t>F1 PPR_FLUKS</t>
  </si>
  <si>
    <t>TEMPLATE NAME</t>
  </si>
  <si>
    <t>Flows of residential real estate loans end of reporting period - RRE</t>
  </si>
  <si>
    <t>A- DATA ON BORROWER (only INDIVIDUALS)</t>
  </si>
  <si>
    <t xml:space="preserve">B -   DATA ON NEW RESIDENTIAL REAL ESTATE (RRE) LOANS, SECURED WITH RESIDENTIAL REAL ESTATE, DISBURSED ON REPORTING PERIOD </t>
  </si>
  <si>
    <t>C - DATA ON THE CHARACTERISTICS OF COLLATERAL</t>
  </si>
  <si>
    <t>D - DATA ON THE BORROWER'S INCOME</t>
  </si>
  <si>
    <t>E -BORROWER'S TOTAL DEBT</t>
  </si>
  <si>
    <t>F - Lending standard indicators for RRE, in disbursement</t>
  </si>
  <si>
    <t>For RRE, purchased to rent</t>
  </si>
  <si>
    <t>A- (1)</t>
  </si>
  <si>
    <t>A - (2)</t>
  </si>
  <si>
    <t>A - (3)</t>
  </si>
  <si>
    <t>A - (4)</t>
  </si>
  <si>
    <t>B - (1)</t>
  </si>
  <si>
    <t>B-(2)</t>
  </si>
  <si>
    <t>B-(3)</t>
  </si>
  <si>
    <t>B - (4)</t>
  </si>
  <si>
    <t>B - (5)</t>
  </si>
  <si>
    <t>B - (6)</t>
  </si>
  <si>
    <t>B - (7)</t>
  </si>
  <si>
    <t>B - (8)</t>
  </si>
  <si>
    <t>B - (9)</t>
  </si>
  <si>
    <t>B - (10)</t>
  </si>
  <si>
    <t>B-(11)</t>
  </si>
  <si>
    <t>B - (12)</t>
  </si>
  <si>
    <t>B - (13)</t>
  </si>
  <si>
    <t>B - (14)</t>
  </si>
  <si>
    <t>B - (15)</t>
  </si>
  <si>
    <t>B - (16)</t>
  </si>
  <si>
    <t>B - (17)</t>
  </si>
  <si>
    <t>B - (18)</t>
  </si>
  <si>
    <t>B - (19)</t>
  </si>
  <si>
    <t>B - (20)</t>
  </si>
  <si>
    <t>B - (21)</t>
  </si>
  <si>
    <t>B - (22)</t>
  </si>
  <si>
    <t>B - (23)</t>
  </si>
  <si>
    <t>B - (24)</t>
  </si>
  <si>
    <t>B - (25a)</t>
  </si>
  <si>
    <t>B - (25b)</t>
  </si>
  <si>
    <t>B - (25c)</t>
  </si>
  <si>
    <t>B-(26)</t>
  </si>
  <si>
    <t>C - (1)</t>
  </si>
  <si>
    <t>C - (2)</t>
  </si>
  <si>
    <t>C - (3)</t>
  </si>
  <si>
    <t>C - (4)</t>
  </si>
  <si>
    <t>C - (5)</t>
  </si>
  <si>
    <t>C - (6)</t>
  </si>
  <si>
    <t>C - (7)</t>
  </si>
  <si>
    <t>C - (8)</t>
  </si>
  <si>
    <t>C - (9)</t>
  </si>
  <si>
    <t>C - (10)</t>
  </si>
  <si>
    <t>C - (11)</t>
  </si>
  <si>
    <t>C - (11a)</t>
  </si>
  <si>
    <t>C - (11b)</t>
  </si>
  <si>
    <t>C - (12)</t>
  </si>
  <si>
    <t>C - (13)</t>
  </si>
  <si>
    <t>C - (14)</t>
  </si>
  <si>
    <t>C - (15)</t>
  </si>
  <si>
    <t>C - (16)</t>
  </si>
  <si>
    <t>D - (1)</t>
  </si>
  <si>
    <t>D - (2)</t>
  </si>
  <si>
    <t>D - (3)</t>
  </si>
  <si>
    <t>D - (3a)</t>
  </si>
  <si>
    <t>D - (4)</t>
  </si>
  <si>
    <t>E - (1)</t>
  </si>
  <si>
    <t>E - (2)</t>
  </si>
  <si>
    <t>E - (3)</t>
  </si>
  <si>
    <t>E - (4)</t>
  </si>
  <si>
    <t>F - (1)</t>
  </si>
  <si>
    <t>F - (2)</t>
  </si>
  <si>
    <t>F - (3)</t>
  </si>
  <si>
    <t>F - (4)</t>
  </si>
  <si>
    <t>F - (5)</t>
  </si>
  <si>
    <t>F - (6)</t>
  </si>
  <si>
    <t>F - (7)</t>
  </si>
  <si>
    <t>F - (8)</t>
  </si>
  <si>
    <t>F - (9)</t>
  </si>
  <si>
    <t>Borrower's identification number</t>
  </si>
  <si>
    <t>Borrower's age</t>
  </si>
  <si>
    <t>Borrower's country of residence</t>
  </si>
  <si>
    <t>Number of borrowers for the loan</t>
  </si>
  <si>
    <t>Loan identification number</t>
  </si>
  <si>
    <t>Number of collaterals securing the loan</t>
  </si>
  <si>
    <t>Type of loan</t>
  </si>
  <si>
    <t>Disbursement time</t>
  </si>
  <si>
    <t>Disbursed loan amount</t>
  </si>
  <si>
    <t>The original currency of the disbursed loan</t>
  </si>
  <si>
    <t xml:space="preserve">The purpose of loan for RRE (collateralised with RRE - house/dwelling)    </t>
  </si>
  <si>
    <t>First time buyer</t>
  </si>
  <si>
    <t>Use of  property purchased throught the RRE loan</t>
  </si>
  <si>
    <t>Income from rental (annual/ gross/ factual or estimated from the bank)</t>
  </si>
  <si>
    <t xml:space="preserve">Original currency of rental income </t>
  </si>
  <si>
    <t>Loan maturity date</t>
  </si>
  <si>
    <t>Interest rate type</t>
  </si>
  <si>
    <t>Initial interest rate fixation period</t>
  </si>
  <si>
    <t>Type of loan amortization</t>
  </si>
  <si>
    <t>Type of reference interest rate</t>
  </si>
  <si>
    <t xml:space="preserve">Level of reference interest rate </t>
  </si>
  <si>
    <t>Interest margin above the reference rate</t>
  </si>
  <si>
    <t>Level of interest rate loan (B17+B18)</t>
  </si>
  <si>
    <t>Floor interest rate</t>
  </si>
  <si>
    <t>Monthly loan installment</t>
  </si>
  <si>
    <t>Annual interest cost</t>
  </si>
  <si>
    <t>Adjusted interest rate</t>
  </si>
  <si>
    <t>Adjusted monthly loan installment value (if any)</t>
  </si>
  <si>
    <t>Elements of risk profile</t>
  </si>
  <si>
    <t>Loan is secured at full value</t>
  </si>
  <si>
    <t>Collateral identification number</t>
  </si>
  <si>
    <t>Number of loans secured by this collateral</t>
  </si>
  <si>
    <t>Method of collateralization</t>
  </si>
  <si>
    <t>Form of collateral</t>
  </si>
  <si>
    <t>Type of collateral</t>
  </si>
  <si>
    <t>Bank's claim on collateral</t>
  </si>
  <si>
    <t>Collateral location (City/Village)</t>
  </si>
  <si>
    <t>Cadastral area</t>
  </si>
  <si>
    <t>Collateral value at disbursement (after value adjustment, if any)</t>
  </si>
  <si>
    <t>Collateral appraisal currency</t>
  </si>
  <si>
    <t>Type of appraisal</t>
  </si>
  <si>
    <t>Need for property value adjustment</t>
  </si>
  <si>
    <t>Reason for value adjustment (if any)</t>
  </si>
  <si>
    <t>The latest collateral appraisal time</t>
  </si>
  <si>
    <t>Secured with an insurance company</t>
  </si>
  <si>
    <t>Property size</t>
  </si>
  <si>
    <t>Completion time of the property's construction</t>
  </si>
  <si>
    <t>Residential property structure</t>
  </si>
  <si>
    <t>Borrower's income (frequency)</t>
  </si>
  <si>
    <t>Borrower's income (stability)</t>
  </si>
  <si>
    <t>Borrower's monthly income (value)</t>
  </si>
  <si>
    <t>Borrower's income (type)</t>
  </si>
  <si>
    <t xml:space="preserve">Main income currency </t>
  </si>
  <si>
    <t>Composition of the  borrowers's  Total Debt</t>
  </si>
  <si>
    <t>Borrower's  Total Debt</t>
  </si>
  <si>
    <t xml:space="preserve">Annual Total Debt service </t>
  </si>
  <si>
    <t xml:space="preserve">Adjusted annual Total Debt service </t>
  </si>
  <si>
    <r>
      <t>HnV_D</t>
    </r>
    <r>
      <rPr>
        <b/>
        <i/>
        <sz val="10"/>
        <color theme="9" tint="-0.249977111117893"/>
        <rFont val="Calibri"/>
        <family val="2"/>
        <scheme val="minor"/>
      </rPr>
      <t xml:space="preserve"> (LTV_O)</t>
    </r>
    <r>
      <rPr>
        <b/>
        <i/>
        <sz val="10"/>
        <color rgb="FF0070C0"/>
        <rFont val="Calibri"/>
        <family val="2"/>
        <scheme val="minor"/>
      </rPr>
      <t xml:space="preserve">                     (%)</t>
    </r>
  </si>
  <si>
    <r>
      <t xml:space="preserve">HnA_D </t>
    </r>
    <r>
      <rPr>
        <b/>
        <i/>
        <sz val="10"/>
        <color theme="9" tint="-0.249977111117893"/>
        <rFont val="Calibri"/>
        <family val="2"/>
        <scheme val="minor"/>
      </rPr>
      <t>(LTI_O)</t>
    </r>
    <r>
      <rPr>
        <b/>
        <i/>
        <sz val="10"/>
        <color rgb="FF0070C0"/>
        <rFont val="Calibri"/>
        <family val="2"/>
        <scheme val="minor"/>
      </rPr>
      <t xml:space="preserve">             (herë)</t>
    </r>
  </si>
  <si>
    <r>
      <t xml:space="preserve">BnA_D </t>
    </r>
    <r>
      <rPr>
        <b/>
        <i/>
        <sz val="10"/>
        <color theme="9" tint="-0.249977111117893"/>
        <rFont val="Calibri"/>
        <family val="2"/>
        <scheme val="minor"/>
      </rPr>
      <t>(DTI_O</t>
    </r>
    <r>
      <rPr>
        <b/>
        <i/>
        <sz val="10"/>
        <color rgb="FF0070C0"/>
        <rFont val="Calibri"/>
        <family val="2"/>
        <scheme val="minor"/>
      </rPr>
      <t>)   (herë)</t>
    </r>
  </si>
  <si>
    <r>
      <t xml:space="preserve">ShHnA_D </t>
    </r>
    <r>
      <rPr>
        <b/>
        <i/>
        <sz val="10"/>
        <color theme="9" tint="-0.249977111117893"/>
        <rFont val="Calibri"/>
        <family val="2"/>
        <scheme val="minor"/>
      </rPr>
      <t>(LSTI_O)</t>
    </r>
    <r>
      <rPr>
        <b/>
        <i/>
        <sz val="10"/>
        <color rgb="FF0070C0"/>
        <rFont val="Calibri"/>
        <family val="2"/>
        <scheme val="minor"/>
      </rPr>
      <t xml:space="preserve">   (%)</t>
    </r>
  </si>
  <si>
    <r>
      <t>ShPHnA_D</t>
    </r>
    <r>
      <rPr>
        <b/>
        <i/>
        <sz val="10"/>
        <color theme="9" tint="-0.249977111117893"/>
        <rFont val="Calibri"/>
        <family val="2"/>
        <scheme val="minor"/>
      </rPr>
      <t xml:space="preserve"> (A-LSTI_O)</t>
    </r>
    <r>
      <rPr>
        <b/>
        <i/>
        <sz val="10"/>
        <color rgb="FF0070C0"/>
        <rFont val="Calibri"/>
        <family val="2"/>
        <scheme val="minor"/>
      </rPr>
      <t xml:space="preserve">   (%)</t>
    </r>
  </si>
  <si>
    <r>
      <t>ShBnA_D</t>
    </r>
    <r>
      <rPr>
        <b/>
        <i/>
        <sz val="10"/>
        <color theme="9" tint="-0.249977111117893"/>
        <rFont val="Calibri"/>
        <family val="2"/>
        <scheme val="minor"/>
      </rPr>
      <t xml:space="preserve"> (DSTI_O)</t>
    </r>
    <r>
      <rPr>
        <b/>
        <i/>
        <sz val="10"/>
        <color rgb="FF0070C0"/>
        <rFont val="Calibri"/>
        <family val="2"/>
        <scheme val="minor"/>
      </rPr>
      <t xml:space="preserve">   (%)</t>
    </r>
  </si>
  <si>
    <r>
      <t>ShPBnA_D</t>
    </r>
    <r>
      <rPr>
        <i/>
        <sz val="10"/>
        <color rgb="FF0070C0"/>
        <rFont val="Calibri"/>
        <family val="2"/>
        <scheme val="minor"/>
      </rPr>
      <t xml:space="preserve"> </t>
    </r>
    <r>
      <rPr>
        <b/>
        <i/>
        <sz val="10"/>
        <color theme="9" tint="-0.249977111117893"/>
        <rFont val="Calibri"/>
        <family val="2"/>
        <scheme val="minor"/>
      </rPr>
      <t>(A-DSTI_O)</t>
    </r>
    <r>
      <rPr>
        <b/>
        <i/>
        <sz val="10"/>
        <color rgb="FF0070C0"/>
        <rFont val="Calibri"/>
        <family val="2"/>
        <scheme val="minor"/>
      </rPr>
      <t xml:space="preserve">   (%)</t>
    </r>
  </si>
  <si>
    <r>
      <t xml:space="preserve">MbI_D </t>
    </r>
    <r>
      <rPr>
        <b/>
        <i/>
        <sz val="10"/>
        <color theme="9" tint="-0.249977111117893"/>
        <rFont val="Calibri"/>
        <family val="2"/>
        <scheme val="minor"/>
      </rPr>
      <t xml:space="preserve">(ICR_O) </t>
    </r>
    <r>
      <rPr>
        <b/>
        <i/>
        <sz val="10"/>
        <color rgb="FF0070C0"/>
        <rFont val="Calibri"/>
        <family val="2"/>
        <scheme val="minor"/>
      </rPr>
      <t xml:space="preserve">  (%)</t>
    </r>
  </si>
  <si>
    <r>
      <t xml:space="preserve">HnQ_D </t>
    </r>
    <r>
      <rPr>
        <b/>
        <i/>
        <sz val="10"/>
        <color theme="9" tint="-0.249977111117893"/>
        <rFont val="Calibri"/>
        <family val="2"/>
        <scheme val="minor"/>
      </rPr>
      <t>(LTR_O)</t>
    </r>
    <r>
      <rPr>
        <b/>
        <i/>
        <sz val="10"/>
        <color rgb="FF0070C0"/>
        <rFont val="Calibri"/>
        <family val="2"/>
        <scheme val="minor"/>
      </rPr>
      <t xml:space="preserve">   (%)</t>
    </r>
  </si>
  <si>
    <t>Set the unique number</t>
  </si>
  <si>
    <t>Set number (in years)</t>
  </si>
  <si>
    <t>Select from the list:</t>
  </si>
  <si>
    <t>Set the number</t>
  </si>
  <si>
    <t>Set month_year</t>
  </si>
  <si>
    <t>Set value (In ALL)</t>
  </si>
  <si>
    <t>Set value (in ALL)</t>
  </si>
  <si>
    <t>Set the numeric value (in months)</t>
  </si>
  <si>
    <t>Select form the list:</t>
  </si>
  <si>
    <t>Set value (in %)</t>
  </si>
  <si>
    <t>Set value (in percentage points)</t>
  </si>
  <si>
    <t>Set the numeric value</t>
  </si>
  <si>
    <t>Set the name</t>
  </si>
  <si>
    <t>Set area number</t>
  </si>
  <si>
    <t>Set month/year</t>
  </si>
  <si>
    <t>Set value (in m2)</t>
  </si>
  <si>
    <t>Set value</t>
  </si>
  <si>
    <t>Set value (in ALL):</t>
  </si>
  <si>
    <t>OPTIONAL, set value (in ALL):</t>
  </si>
  <si>
    <t>B(5) / C(9)</t>
  </si>
  <si>
    <t>B(5) /[(D(3)x 12]</t>
  </si>
  <si>
    <t>E(2) / [D(3)x12]</t>
  </si>
  <si>
    <t>B(21) /D(3)</t>
  </si>
  <si>
    <t>B(24) /(D(3)</t>
  </si>
  <si>
    <t>E(3) / [D(3)x12]</t>
  </si>
  <si>
    <r>
      <rPr>
        <b/>
        <sz val="10"/>
        <color theme="5" tint="-0.249977111117893"/>
        <rFont val="Calibri"/>
        <family val="2"/>
        <scheme val="minor"/>
      </rPr>
      <t xml:space="preserve">OPTIONAL             </t>
    </r>
    <r>
      <rPr>
        <sz val="10"/>
        <color theme="5" tint="-0.249977111117893"/>
        <rFont val="Calibri"/>
        <family val="2"/>
        <scheme val="minor"/>
      </rPr>
      <t xml:space="preserve"> E(4) / [D(3)x12]</t>
    </r>
  </si>
  <si>
    <t xml:space="preserve"> B(10) / B(22)</t>
  </si>
  <si>
    <t xml:space="preserve"> B(5) / B(10)</t>
  </si>
  <si>
    <t>F2 PPT_FLUKS</t>
  </si>
  <si>
    <t>Flows of commercial real estate loans end of reporting period - CRE</t>
  </si>
  <si>
    <t>A- DATA ON BORROWER</t>
  </si>
  <si>
    <t xml:space="preserve">B -   DATA ON NEW COMMERCIAL REAL ESTATE (CRE) LOAN , DISBURSED ON REPORTING PERIOD </t>
  </si>
  <si>
    <t>D -  Lending standard indicators for CRE, in disbursement</t>
  </si>
  <si>
    <t>B - (2)</t>
  </si>
  <si>
    <t>B - (3)</t>
  </si>
  <si>
    <t>B - (10a)</t>
  </si>
  <si>
    <t>B - (10b)</t>
  </si>
  <si>
    <t>B - (11a)</t>
  </si>
  <si>
    <t>B - (11b)</t>
  </si>
  <si>
    <t>B - (25)</t>
  </si>
  <si>
    <t>C-(2)</t>
  </si>
  <si>
    <t>C - (3a)</t>
  </si>
  <si>
    <t>C - (3b)</t>
  </si>
  <si>
    <t>C - (6a)</t>
  </si>
  <si>
    <t>C - (6b)</t>
  </si>
  <si>
    <t>C - (14a)</t>
  </si>
  <si>
    <t>C - (14b)</t>
  </si>
  <si>
    <t>C - (15a)</t>
  </si>
  <si>
    <t>C - (15b)</t>
  </si>
  <si>
    <t>Legal status of the borrower</t>
  </si>
  <si>
    <t>Borrower's country/area of residence</t>
  </si>
  <si>
    <t>Borrowers number</t>
  </si>
  <si>
    <t>The number of collaterals securing this loan</t>
  </si>
  <si>
    <t>Disbursement time (month, year)</t>
  </si>
  <si>
    <t>Disbursed loan currency</t>
  </si>
  <si>
    <t>Loan purpose</t>
  </si>
  <si>
    <t>Use of the property purchased through CRE loan</t>
  </si>
  <si>
    <t>Property status</t>
  </si>
  <si>
    <t>Property location</t>
  </si>
  <si>
    <t>Property income (annual, net)</t>
  </si>
  <si>
    <t>Loan maturity period</t>
  </si>
  <si>
    <t>Level of interest rate loan</t>
  </si>
  <si>
    <t>Value of the monthly loan installment</t>
  </si>
  <si>
    <t>Level of adjusted interest rate</t>
  </si>
  <si>
    <t xml:space="preserve">Adjusted monthly loan installment value </t>
  </si>
  <si>
    <t>Collateralized with:</t>
  </si>
  <si>
    <t xml:space="preserve">Collateral location </t>
  </si>
  <si>
    <t xml:space="preserve">Collateral value or Construction cost    </t>
  </si>
  <si>
    <t>Property age</t>
  </si>
  <si>
    <t>HnV_D (LTV_O)                     (%)</t>
  </si>
  <si>
    <t>HnKS_D (LTC_O)                     (%)</t>
  </si>
  <si>
    <t>MbI_D (ICR_O)   (%)</t>
  </si>
  <si>
    <r>
      <t>MbShB_D (DSC_O)</t>
    </r>
    <r>
      <rPr>
        <i/>
        <sz val="10"/>
        <color theme="0"/>
        <rFont val="Calibri"/>
        <family val="2"/>
        <scheme val="minor"/>
      </rPr>
      <t xml:space="preserve"> </t>
    </r>
    <r>
      <rPr>
        <b/>
        <i/>
        <sz val="10"/>
        <color theme="0"/>
        <rFont val="Calibri"/>
        <family val="2"/>
        <scheme val="minor"/>
      </rPr>
      <t>(%)</t>
    </r>
  </si>
  <si>
    <t>Set unique number</t>
  </si>
  <si>
    <t>Set number</t>
  </si>
  <si>
    <t>Within the country (Cadastral Area No. (for properties located in Albania))</t>
  </si>
  <si>
    <t>Abroad (Select from the list):</t>
  </si>
  <si>
    <t>Set value (in month)</t>
  </si>
  <si>
    <t>Set value (%)</t>
  </si>
  <si>
    <t>Set value (pp)</t>
  </si>
  <si>
    <t>Set value (in years)</t>
  </si>
  <si>
    <t>Set value  (%)</t>
  </si>
  <si>
    <t>B(5) / C(7)</t>
  </si>
  <si>
    <t>[B(11b)] / B(22)</t>
  </si>
  <si>
    <t>[B(11b)] / [B(21)*12]</t>
  </si>
  <si>
    <t>F3 PPT_INVESTIME FLUKS</t>
  </si>
  <si>
    <t>Flows on new investments on commercial real estate end of reporting period- CRE</t>
  </si>
  <si>
    <t xml:space="preserve">   DATA ON NEW INVESTMENTS ON COMMERCIAL REAL ESTATE, DURING THE REPORTING PERIOD</t>
  </si>
  <si>
    <t>A - (1)</t>
  </si>
  <si>
    <t>A - (5)</t>
  </si>
  <si>
    <t>A - (6)</t>
  </si>
  <si>
    <t>A - (7)</t>
  </si>
  <si>
    <t>A - (8)</t>
  </si>
  <si>
    <t>A - (9)</t>
  </si>
  <si>
    <t>A - (10)</t>
  </si>
  <si>
    <t>A - (11a)</t>
  </si>
  <si>
    <t>A - (11b)</t>
  </si>
  <si>
    <t>A - (12a)</t>
  </si>
  <si>
    <t>A - (12b)</t>
  </si>
  <si>
    <t>A - (13a)</t>
  </si>
  <si>
    <t>A - (13b)</t>
  </si>
  <si>
    <t>A - (13c)</t>
  </si>
  <si>
    <t>A - (13d)</t>
  </si>
  <si>
    <t>A - (14)</t>
  </si>
  <si>
    <t>A - (15)</t>
  </si>
  <si>
    <t>A- (16)</t>
  </si>
  <si>
    <t>A- (17)</t>
  </si>
  <si>
    <t>B- (1)</t>
  </si>
  <si>
    <t>B- (2)</t>
  </si>
  <si>
    <t>Investment identification number</t>
  </si>
  <si>
    <t>Investor type</t>
  </si>
  <si>
    <t>Investor residence</t>
  </si>
  <si>
    <t>Investment type</t>
  </si>
  <si>
    <t>The time of making the investment</t>
  </si>
  <si>
    <t>Investment amount</t>
  </si>
  <si>
    <t xml:space="preserve">Original currency  </t>
  </si>
  <si>
    <t xml:space="preserve">Investment purpose   </t>
  </si>
  <si>
    <t>Investment property use</t>
  </si>
  <si>
    <t>Pre-rented</t>
  </si>
  <si>
    <t>Pre-sold</t>
  </si>
  <si>
    <t>Ratio of vacant spaces for rent</t>
  </si>
  <si>
    <t>Ratio of vacant spaces for sale</t>
  </si>
  <si>
    <t>Property value or construction cost</t>
  </si>
  <si>
    <t>Adjustment of investment value</t>
  </si>
  <si>
    <t>Investment value/Property value or cost -%</t>
  </si>
  <si>
    <t>Adjustment of investment value/investment value (%)</t>
  </si>
  <si>
    <t>Set number/unique code</t>
  </si>
  <si>
    <t>Select from the list :</t>
  </si>
  <si>
    <t>% of dedicated surface</t>
  </si>
  <si>
    <t>A(6)/A(14)</t>
  </si>
  <si>
    <t>A(17)/A(6)</t>
  </si>
  <si>
    <t xml:space="preserve">F1      </t>
  </si>
  <si>
    <t xml:space="preserve">F2     </t>
  </si>
  <si>
    <t>Template of Reserve Requirement Calculation in LEK, USD, and EUR</t>
  </si>
  <si>
    <t>Template of Reserve Requirement Calculation - All other currencies (except USD) converted in EUR</t>
  </si>
  <si>
    <t>Original Currency</t>
  </si>
  <si>
    <t>Liabilities Categories</t>
  </si>
  <si>
    <t>Required Reserves rate</t>
  </si>
  <si>
    <t>Required Reserves in ALL</t>
  </si>
  <si>
    <t>Required Reserves in USD</t>
  </si>
  <si>
    <t>EURO</t>
  </si>
  <si>
    <t>Required Reserves in EUR</t>
  </si>
  <si>
    <t>Residents</t>
  </si>
  <si>
    <t>Non-Residents</t>
  </si>
  <si>
    <t>Required Reserves in LEK</t>
  </si>
  <si>
    <t xml:space="preserve">Current accounts with banks, credit insttutions and other finnacial intermediaries </t>
  </si>
  <si>
    <t xml:space="preserve">Current accounts with resident banks, credit insttutions and other financial intermediaries </t>
  </si>
  <si>
    <t>Current accounts with resident credit institutions and other financial intermediaries</t>
  </si>
  <si>
    <t>Current accounts with non-resident banks, credit institutions and other financial intermediaries</t>
  </si>
  <si>
    <t xml:space="preserve">Current accounts with non-resident credit institutions and other financial intermediaries </t>
  </si>
  <si>
    <t>Deposits from banks, credit institutions and other financial intermediaries</t>
  </si>
  <si>
    <t>Deposits from resident banks, credit institutions and other financial intermediaries</t>
  </si>
  <si>
    <t>Demandd/Sight Deposits</t>
  </si>
  <si>
    <t>Deposits from credit institutions and other financial intermediaries</t>
  </si>
  <si>
    <t>Time deposits with maturitu less then 1 year</t>
  </si>
  <si>
    <t>Time deposits with maturity greater than 1 year up to 2 years</t>
  </si>
  <si>
    <t>Time deposits with maturity over 2 years</t>
  </si>
  <si>
    <t>Deposits from non resident banks, credit institutions and other financial intermediaries</t>
  </si>
  <si>
    <t>Clients liabilities for current accounts and deposits</t>
  </si>
  <si>
    <t>Commercial and industrial private entities</t>
  </si>
  <si>
    <t>Commercial and industrial public entities</t>
  </si>
  <si>
    <t xml:space="preserve">Bank employees </t>
  </si>
  <si>
    <t>Other clients</t>
  </si>
  <si>
    <t>Demand/ Sight deposits</t>
  </si>
  <si>
    <t>Certificate of deposits</t>
  </si>
  <si>
    <t>Nominal Certificates of deposits</t>
  </si>
  <si>
    <t>Holder Certificates of deposits</t>
  </si>
  <si>
    <t>Securities bought and sold on reverse transactions</t>
  </si>
  <si>
    <t>Securities sold on reverse transactions</t>
  </si>
  <si>
    <t xml:space="preserve">        (Datë)                                           (Punoi: Emri/Firma)                                   (Emri/Firma e personit të autorizuar/Vula)</t>
  </si>
  <si>
    <t>Original currency</t>
  </si>
  <si>
    <t>Required Reserves converted in Euro</t>
  </si>
  <si>
    <t>Other foreign currency converted in EUR</t>
  </si>
  <si>
    <t>Total Required Reserves converted in Euro</t>
  </si>
  <si>
    <t>Exchange Rate GBP/EUR</t>
  </si>
  <si>
    <t>Rezerva e detyruar</t>
  </si>
  <si>
    <t>Exchange Rate CHF/EUR</t>
  </si>
  <si>
    <t>Exchange Rate JPY/EUR</t>
  </si>
  <si>
    <t>Exchange Rate CAD/EUR</t>
  </si>
  <si>
    <t>Exchange Rate AUD/EUR</t>
  </si>
  <si>
    <t>Exchange Rate SEK/EUR</t>
  </si>
  <si>
    <t>Exchange Rate NOK/EUR</t>
  </si>
  <si>
    <t>Exchange Rate DKK/EUR</t>
  </si>
  <si>
    <t>Exchange Rate TRY/EUR</t>
  </si>
  <si>
    <t>Supervision Statistics</t>
  </si>
  <si>
    <t>Loan portfolio inside the country. Unit: EUR</t>
  </si>
  <si>
    <t>Loan portfolio outside the country. Unit: EUR</t>
  </si>
  <si>
    <t>Loan portfolio inside the country. Unit: USD</t>
  </si>
  <si>
    <t>Loan portfolio outside the country. Unit: USD</t>
  </si>
  <si>
    <t>Loan portfolio in other currency Reporting unit ALL</t>
  </si>
  <si>
    <t>Loan portfolio in total Reporting unit ALL*</t>
  </si>
  <si>
    <t>Loan portfolio outside the country KOSOVO. Unit: EUR</t>
  </si>
  <si>
    <t>Loan portfolio Reporting unit ALL</t>
  </si>
  <si>
    <t>Capital requirements for adoption of Pillar 2</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</si>
</sst>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0&quot;Lek&quot;;\-#,##0&quot;Lek&quot;"/>
    <numFmt numFmtId="165" formatCode="_-* #,##0.00_L_e_k_-;\-* #,##0.00_L_e_k_-;_-* &quot;-&quot;??_L_e_k_-;_-@_-"/>
    <numFmt numFmtId="166" formatCode="_(* #,##0_);_(* \(#,##0\);_(* &quot;-&quot;_);_(@_)"/>
    <numFmt numFmtId="167" formatCode="_(* #,##0.00_);_(* \(#,##0.00\);_(* &quot;-&quot;??_);_(@_)"/>
    <numFmt numFmtId="168" formatCode="#,##0.0_);\(#,##0.0\)"/>
    <numFmt numFmtId="169" formatCode="0.0"/>
    <numFmt numFmtId="170" formatCode="0.0_)"/>
    <numFmt numFmtId="171" formatCode="[$-409]d\-mmm\-yy;@"/>
    <numFmt numFmtId="172" formatCode="[$-409]d/mmm/yy;@"/>
    <numFmt numFmtId="173" formatCode="_-* #,##0.0_-;\-* #,##0.0_-;_-* &quot;-&quot;??_-;_-@_-"/>
    <numFmt numFmtId="174" formatCode="[$-409]dd\-mmm\-yy;@"/>
    <numFmt numFmtId="175" formatCode="_(* #,##0_);_(* \(#,##0\);_(* &quot;-&quot;??_);_(@_)"/>
    <numFmt numFmtId="176" formatCode="#,##0.00_ ;\-#,##0.00\ "/>
    <numFmt numFmtId="177" formatCode="_-* #,##0_-;\-* #,##0_-;_-* &quot;-&quot;??_-;_-@_-"/>
    <numFmt numFmtId="178" formatCode="yy/mm/dd;@"/>
    <numFmt numFmtId="179" formatCode="_-* #,##0.00&quot; mk&quot;_-;\-* #,##0.00&quot; mk&quot;_-;_-* \-??&quot; mk&quot;_-;_-@_-"/>
    <numFmt numFmtId="180" formatCode="_-* #,##0_L_e_k_-;\-* #,##0_L_e_k_-;_-* &quot;-&quot;??_L_e_k_-;_-@_-"/>
    <numFmt numFmtId="181" formatCode="0.0%"/>
    <numFmt numFmtId="182" formatCode="#,##0_ ;[Red]\-#,##0\ "/>
    <numFmt numFmtId="183" formatCode="0.000%"/>
    <numFmt numFmtId="184" formatCode="#,##0.00_ ;[Red]\-#,##0.00\ "/>
    <numFmt numFmtId="185" formatCode="_-* #,##0.0000_-;\-* #,##0.0000_-;_-* &quot;-&quot;??_-;_-@_-"/>
    <numFmt numFmtId="186" formatCode="_-* #,##0.0000_L_e_k_-;\-* #,##0.0000_L_e_k_-;_-* &quot;-&quot;??_L_e_k_-;_-@_-"/>
    <numFmt numFmtId="187" formatCode="#,##0.0"/>
  </numFmts>
  <fonts count="33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indexed="8"/>
      <name val="Calibri"/>
      <family val="2"/>
    </font>
    <font>
      <b/>
      <sz val="11"/>
      <color indexed="8"/>
      <name val="Calibri"/>
      <family val="2"/>
    </font>
    <font>
      <sz val="10"/>
      <name val="Times New Roman"/>
      <family val="1"/>
    </font>
    <font>
      <sz val="10"/>
      <name val="Arial"/>
      <family val="2"/>
    </font>
    <font>
      <sz val="11"/>
      <color indexed="8"/>
      <name val="Calibri"/>
      <family val="2"/>
    </font>
    <font>
      <sz val="10"/>
      <name val="Helv"/>
      <charset val="204"/>
    </font>
    <font>
      <sz val="11"/>
      <name val="Calibri"/>
      <family val="2"/>
    </font>
    <font>
      <sz val="11"/>
      <color indexed="8"/>
      <name val="Times New Roman"/>
      <family val="1"/>
    </font>
    <font>
      <sz val="11"/>
      <color indexed="17"/>
      <name val="Calibri"/>
      <family val="2"/>
    </font>
    <font>
      <sz val="10"/>
      <name val="Arial"/>
      <family val="2"/>
    </font>
    <font>
      <sz val="10"/>
      <color indexed="8"/>
      <name val="Arial"/>
      <family val="2"/>
    </font>
    <font>
      <b/>
      <sz val="11"/>
      <name val="Calibri"/>
      <family val="2"/>
    </font>
    <font>
      <i/>
      <sz val="11"/>
      <name val="Calibri"/>
      <family val="2"/>
    </font>
    <font>
      <sz val="11"/>
      <color indexed="8"/>
      <name val="Calibri"/>
      <family val="2"/>
    </font>
    <font>
      <sz val="8"/>
      <name val="Calibri"/>
      <family val="2"/>
    </font>
    <font>
      <sz val="11"/>
      <color theme="1"/>
      <name val="Calibri"/>
      <family val="2"/>
      <scheme val="minor"/>
    </font>
    <font>
      <u/>
      <sz val="11"/>
      <color theme="10"/>
      <name val="Calibri"/>
      <family val="2"/>
    </font>
    <font>
      <b/>
      <sz val="11"/>
      <color theme="1"/>
      <name val="Calibri"/>
      <family val="2"/>
      <scheme val="minor"/>
    </font>
    <font>
      <b/>
      <sz val="11"/>
      <name val="Calibri"/>
      <family val="2"/>
      <scheme val="minor"/>
    </font>
    <font>
      <sz val="11"/>
      <name val="Calibri"/>
      <family val="2"/>
      <scheme val="minor"/>
    </font>
    <font>
      <b/>
      <sz val="11"/>
      <color indexed="8"/>
      <name val="Calibri"/>
      <family val="2"/>
      <scheme val="minor"/>
    </font>
    <font>
      <sz val="11"/>
      <color indexed="8"/>
      <name val="Calibri"/>
      <family val="2"/>
      <scheme val="minor"/>
    </font>
    <font>
      <sz val="11"/>
      <color indexed="12"/>
      <name val="Calibri"/>
      <family val="2"/>
      <scheme val="minor"/>
    </font>
    <font>
      <sz val="10"/>
      <color theme="1"/>
      <name val="Calibri"/>
      <family val="2"/>
      <scheme val="minor"/>
    </font>
    <font>
      <sz val="10"/>
      <name val="Arial"/>
      <family val="2"/>
    </font>
    <font>
      <sz val="10"/>
      <name val="Tahoma"/>
      <family val="2"/>
    </font>
    <font>
      <b/>
      <sz val="9"/>
      <name val="Tahoma"/>
      <family val="2"/>
    </font>
    <font>
      <b/>
      <sz val="10"/>
      <name val="Arial"/>
      <family val="2"/>
    </font>
    <font>
      <sz val="9"/>
      <name val="Tahoma"/>
      <family val="2"/>
    </font>
    <font>
      <b/>
      <sz val="9"/>
      <color indexed="12"/>
      <name val="Tahoma"/>
      <family val="2"/>
    </font>
    <font>
      <sz val="10"/>
      <name val="Arial"/>
      <family val="2"/>
      <charset val="238"/>
    </font>
    <font>
      <sz val="11"/>
      <color theme="1"/>
      <name val="Calibri"/>
      <family val="2"/>
    </font>
    <font>
      <sz val="9"/>
      <name val="Arial"/>
      <family val="2"/>
    </font>
    <font>
      <sz val="11"/>
      <color theme="1"/>
      <name val="Calibri"/>
      <family val="2"/>
      <charset val="238"/>
      <scheme val="minor"/>
    </font>
    <font>
      <sz val="11"/>
      <color indexed="1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rgb="FFFF0000"/>
      <name val="Calibri"/>
      <family val="2"/>
      <scheme val="minor"/>
    </font>
    <font>
      <sz val="11"/>
      <color theme="0" tint="-0.249977111117893"/>
      <name val="Calibri"/>
      <family val="2"/>
      <scheme val="minor"/>
    </font>
    <font>
      <sz val="12"/>
      <name val="Tahoma"/>
      <family val="2"/>
    </font>
    <font>
      <sz val="11"/>
      <color theme="0" tint="-0.34998626667073579"/>
      <name val="Calibri"/>
      <family val="2"/>
    </font>
    <font>
      <sz val="11"/>
      <color theme="0" tint="-0.34998626667073579"/>
      <name val="Calibri"/>
      <family val="2"/>
      <scheme val="minor"/>
    </font>
    <font>
      <sz val="10"/>
      <color theme="0" tint="-0.249977111117893"/>
      <name val="Tahoma"/>
      <family val="2"/>
    </font>
    <font>
      <sz val="10"/>
      <color theme="0" tint="-0.14999847407452621"/>
      <name val="Tahoma"/>
      <family val="2"/>
    </font>
    <font>
      <b/>
      <sz val="11"/>
      <color theme="0" tint="-0.34998626667073579"/>
      <name val="Calibri"/>
      <family val="2"/>
      <scheme val="minor"/>
    </font>
    <font>
      <sz val="11"/>
      <name val="Calibri"/>
      <family val="2"/>
      <charset val="238"/>
      <scheme val="minor"/>
    </font>
    <font>
      <sz val="11"/>
      <color indexed="8"/>
      <name val="Calibri"/>
      <family val="2"/>
      <charset val="238"/>
      <scheme val="minor"/>
    </font>
    <font>
      <b/>
      <sz val="9"/>
      <name val="Arial"/>
      <family val="2"/>
    </font>
    <font>
      <sz val="8"/>
      <name val="Arial"/>
      <family val="2"/>
    </font>
    <font>
      <b/>
      <sz val="11"/>
      <color theme="0"/>
      <name val="Calibri"/>
      <family val="2"/>
      <scheme val="minor"/>
    </font>
    <font>
      <sz val="11"/>
      <color theme="0"/>
      <name val="Calibri"/>
      <family val="2"/>
      <scheme val="minor"/>
    </font>
    <font>
      <b/>
      <sz val="11"/>
      <color rgb="FF0000FF"/>
      <name val="Calibri"/>
      <family val="2"/>
      <scheme val="minor"/>
    </font>
    <font>
      <sz val="11"/>
      <color rgb="FF0000FF"/>
      <name val="Calibri"/>
      <family val="2"/>
      <scheme val="minor"/>
    </font>
    <font>
      <i/>
      <sz val="10"/>
      <name val="Times New Roman"/>
      <family val="1"/>
    </font>
    <font>
      <b/>
      <i/>
      <sz val="10"/>
      <color indexed="18"/>
      <name val="Times New Roman"/>
      <family val="1"/>
    </font>
    <font>
      <b/>
      <sz val="11"/>
      <name val="Times New Roman"/>
      <family val="1"/>
    </font>
    <font>
      <sz val="11"/>
      <name val="Times New Roman"/>
      <family val="1"/>
    </font>
    <font>
      <b/>
      <sz val="10"/>
      <name val="Times New Roman"/>
      <family val="1"/>
    </font>
    <font>
      <b/>
      <sz val="11"/>
      <color rgb="FFFF0000"/>
      <name val="Calibri"/>
      <family val="2"/>
      <scheme val="minor"/>
    </font>
    <font>
      <sz val="11"/>
      <color rgb="FF0000CC"/>
      <name val="Calibri"/>
      <family val="2"/>
      <scheme val="minor"/>
    </font>
    <font>
      <b/>
      <sz val="10"/>
      <name val="Calibri"/>
      <family val="2"/>
      <scheme val="minor"/>
    </font>
    <font>
      <sz val="10"/>
      <name val="Calibri"/>
      <family val="2"/>
      <scheme val="minor"/>
    </font>
    <font>
      <b/>
      <sz val="11"/>
      <name val="Calibri "/>
    </font>
    <font>
      <sz val="11"/>
      <name val="Calibri "/>
    </font>
    <font>
      <b/>
      <sz val="11"/>
      <name val="Calibri"/>
      <family val="2"/>
      <charset val="238"/>
      <scheme val="minor"/>
    </font>
    <font>
      <b/>
      <sz val="11"/>
      <color indexed="18"/>
      <name val="Calibri"/>
      <family val="2"/>
      <charset val="238"/>
      <scheme val="minor"/>
    </font>
    <font>
      <i/>
      <sz val="11"/>
      <name val="Calibri"/>
      <family val="2"/>
      <charset val="238"/>
      <scheme val="minor"/>
    </font>
    <font>
      <i/>
      <sz val="11"/>
      <color indexed="8"/>
      <name val="Calibri"/>
      <family val="2"/>
      <charset val="238"/>
      <scheme val="minor"/>
    </font>
    <font>
      <i/>
      <sz val="11"/>
      <color indexed="18"/>
      <name val="Calibri"/>
      <family val="2"/>
      <charset val="238"/>
      <scheme val="minor"/>
    </font>
    <font>
      <b/>
      <i/>
      <sz val="11"/>
      <color indexed="18"/>
      <name val="Calibri"/>
      <family val="2"/>
      <charset val="238"/>
      <scheme val="minor"/>
    </font>
    <font>
      <sz val="11"/>
      <color rgb="FFFF0000"/>
      <name val="Times New Roman"/>
      <family val="1"/>
    </font>
    <font>
      <sz val="10"/>
      <color indexed="10"/>
      <name val="Times New Roman"/>
      <family val="1"/>
    </font>
    <font>
      <b/>
      <i/>
      <sz val="11"/>
      <color indexed="18"/>
      <name val="Times New Roman"/>
      <family val="1"/>
    </font>
    <font>
      <i/>
      <sz val="11"/>
      <name val="Times New Roman"/>
      <family val="1"/>
    </font>
    <font>
      <sz val="11"/>
      <color rgb="FFFF0000"/>
      <name val="Calibri"/>
      <family val="2"/>
      <charset val="238"/>
      <scheme val="minor"/>
    </font>
    <font>
      <vertAlign val="superscript"/>
      <sz val="11"/>
      <name val="Calibri"/>
      <family val="2"/>
      <scheme val="minor"/>
    </font>
    <font>
      <i/>
      <sz val="11"/>
      <color rgb="FF0000FF"/>
      <name val="Calibri"/>
      <family val="2"/>
      <scheme val="minor"/>
    </font>
    <font>
      <b/>
      <sz val="11"/>
      <color theme="1"/>
      <name val="Calibri"/>
      <family val="2"/>
      <charset val="238"/>
      <scheme val="minor"/>
    </font>
    <font>
      <b/>
      <sz val="10"/>
      <name val="Times New Roman"/>
      <family val="1"/>
      <charset val="238"/>
    </font>
    <font>
      <b/>
      <sz val="10"/>
      <color indexed="18"/>
      <name val="Times New Roman"/>
      <family val="1"/>
    </font>
    <font>
      <b/>
      <i/>
      <sz val="10"/>
      <name val="Times New Roman"/>
      <family val="1"/>
    </font>
    <font>
      <i/>
      <sz val="10"/>
      <color indexed="8"/>
      <name val="Times New Roman"/>
      <family val="1"/>
    </font>
    <font>
      <sz val="10"/>
      <color rgb="FFFF0000"/>
      <name val="Times New Roman"/>
      <family val="1"/>
    </font>
    <font>
      <u/>
      <sz val="11"/>
      <color theme="10"/>
      <name val="Calibri"/>
      <family val="2"/>
      <charset val="238"/>
      <scheme val="minor"/>
    </font>
    <font>
      <b/>
      <sz val="12"/>
      <color theme="1"/>
      <name val="Times New Roman"/>
      <family val="1"/>
      <charset val="238"/>
    </font>
    <font>
      <sz val="12"/>
      <color theme="1"/>
      <name val="Times New Roman"/>
      <family val="1"/>
      <charset val="238"/>
    </font>
    <font>
      <b/>
      <sz val="11"/>
      <color indexed="10"/>
      <name val="Calibri"/>
      <family val="2"/>
    </font>
    <font>
      <sz val="11"/>
      <color theme="5"/>
      <name val="Calibri"/>
      <family val="2"/>
    </font>
    <font>
      <b/>
      <i/>
      <sz val="11"/>
      <name val="Calibri"/>
      <family val="2"/>
    </font>
    <font>
      <sz val="11"/>
      <color theme="5"/>
      <name val="Calibri"/>
      <family val="2"/>
      <scheme val="minor"/>
    </font>
    <font>
      <sz val="11"/>
      <color indexed="63"/>
      <name val="Calibri"/>
      <family val="2"/>
      <scheme val="minor"/>
    </font>
    <font>
      <sz val="10"/>
      <color theme="5"/>
      <name val="Calibri"/>
      <family val="2"/>
      <scheme val="minor"/>
    </font>
    <font>
      <sz val="12"/>
      <color indexed="8"/>
      <name val="Times New Roman"/>
      <family val="1"/>
    </font>
    <font>
      <u/>
      <sz val="12"/>
      <color theme="10"/>
      <name val="Times New Roman"/>
      <family val="1"/>
    </font>
    <font>
      <u/>
      <sz val="12"/>
      <color indexed="12"/>
      <name val="Times New Roman"/>
      <family val="1"/>
    </font>
    <font>
      <sz val="12"/>
      <name val="Times New Roman"/>
      <family val="1"/>
    </font>
    <font>
      <sz val="12"/>
      <color theme="1"/>
      <name val="Times New Roman"/>
      <family val="1"/>
    </font>
    <font>
      <sz val="11"/>
      <name val="Verdana"/>
      <family val="2"/>
    </font>
    <font>
      <sz val="10"/>
      <name val="Times New Roman"/>
      <family val="1"/>
      <charset val="238"/>
    </font>
    <font>
      <sz val="11"/>
      <color indexed="8"/>
      <name val="Verdana"/>
      <family val="2"/>
    </font>
    <font>
      <b/>
      <sz val="10"/>
      <color indexed="8"/>
      <name val="Times New Roman"/>
      <family val="1"/>
      <charset val="238"/>
    </font>
    <font>
      <sz val="10"/>
      <color indexed="8"/>
      <name val="Times New Roman"/>
      <family val="1"/>
      <charset val="238"/>
    </font>
    <font>
      <u/>
      <sz val="12"/>
      <color theme="10"/>
      <name val="Times New Roman"/>
      <family val="1"/>
      <charset val="238"/>
    </font>
    <font>
      <sz val="9"/>
      <color indexed="81"/>
      <name val="Tahoma"/>
      <family val="2"/>
      <charset val="238"/>
    </font>
    <font>
      <sz val="10"/>
      <name val="Calibri"/>
      <family val="2"/>
    </font>
    <font>
      <sz val="9"/>
      <name val="Times New Roman"/>
      <family val="1"/>
      <charset val="238"/>
    </font>
    <font>
      <sz val="12"/>
      <name val="Arial"/>
      <family val="2"/>
      <charset val="238"/>
    </font>
    <font>
      <sz val="11"/>
      <name val="Times New Roman"/>
      <family val="1"/>
      <charset val="238"/>
    </font>
    <font>
      <i/>
      <sz val="10"/>
      <name val="Times New Roman"/>
      <family val="1"/>
      <charset val="238"/>
    </font>
    <font>
      <b/>
      <i/>
      <sz val="8"/>
      <name val="Verdana"/>
      <family val="2"/>
    </font>
    <font>
      <i/>
      <sz val="11"/>
      <color indexed="8"/>
      <name val="Calibri"/>
      <family val="2"/>
    </font>
    <font>
      <b/>
      <sz val="8"/>
      <color theme="1"/>
      <name val="Verdana"/>
      <family val="2"/>
    </font>
    <font>
      <sz val="9"/>
      <color theme="1"/>
      <name val="Arial"/>
      <family val="2"/>
    </font>
    <font>
      <b/>
      <i/>
      <sz val="8"/>
      <color indexed="9"/>
      <name val="Verdana"/>
      <family val="2"/>
    </font>
    <font>
      <b/>
      <sz val="8"/>
      <color theme="0"/>
      <name val="Verdana"/>
      <family val="2"/>
    </font>
    <font>
      <sz val="10"/>
      <name val="Arial"/>
      <family val="2"/>
      <charset val="1"/>
    </font>
    <font>
      <sz val="8"/>
      <name val="Arial"/>
      <family val="2"/>
      <charset val="238"/>
    </font>
    <font>
      <b/>
      <sz val="10"/>
      <name val="Arial"/>
      <family val="2"/>
      <charset val="238"/>
    </font>
    <font>
      <b/>
      <i/>
      <sz val="11"/>
      <name val="Times New Roman"/>
      <family val="1"/>
    </font>
    <font>
      <sz val="11"/>
      <color theme="1"/>
      <name val="Number"/>
      <charset val="238"/>
    </font>
    <font>
      <b/>
      <sz val="9"/>
      <name val="Verdana"/>
      <family val="2"/>
    </font>
    <font>
      <b/>
      <sz val="10"/>
      <name val="Verdana"/>
      <family val="2"/>
    </font>
    <font>
      <sz val="10"/>
      <color theme="1"/>
      <name val="Verdana"/>
      <family val="2"/>
    </font>
    <font>
      <sz val="9"/>
      <name val="Verdana"/>
      <family val="2"/>
    </font>
    <font>
      <sz val="10"/>
      <name val="Verdana"/>
      <family val="2"/>
    </font>
    <font>
      <b/>
      <sz val="10"/>
      <color indexed="9"/>
      <name val="Verdana"/>
      <family val="2"/>
    </font>
    <font>
      <sz val="10"/>
      <color indexed="9"/>
      <name val="Verdana"/>
      <family val="2"/>
    </font>
    <font>
      <b/>
      <sz val="10"/>
      <color theme="1"/>
      <name val="Verdana"/>
      <family val="2"/>
    </font>
    <font>
      <sz val="9"/>
      <color indexed="54"/>
      <name val="Arial"/>
      <family val="2"/>
    </font>
    <font>
      <b/>
      <sz val="9"/>
      <color indexed="63"/>
      <name val="Arial"/>
      <family val="2"/>
    </font>
    <font>
      <sz val="9"/>
      <color indexed="63"/>
      <name val="Arial"/>
      <family val="2"/>
    </font>
    <font>
      <sz val="10"/>
      <name val="Arial"/>
      <family val="2"/>
    </font>
    <font>
      <sz val="10"/>
      <name val="Tahoma"/>
      <family val="2"/>
      <charset val="238"/>
    </font>
    <font>
      <sz val="9"/>
      <color indexed="63"/>
      <name val="Arial"/>
      <family val="2"/>
      <charset val="238"/>
    </font>
    <font>
      <sz val="10"/>
      <color theme="0"/>
      <name val="Arial"/>
      <family val="2"/>
      <charset val="238"/>
    </font>
    <font>
      <sz val="9"/>
      <name val="Arial"/>
      <family val="2"/>
      <charset val="238"/>
    </font>
    <font>
      <sz val="9"/>
      <color rgb="FFFF0000"/>
      <name val="Arial"/>
      <family val="2"/>
      <charset val="238"/>
    </font>
    <font>
      <b/>
      <sz val="10"/>
      <name val="Tahoma"/>
      <family val="2"/>
      <charset val="238"/>
    </font>
    <font>
      <b/>
      <sz val="10"/>
      <color theme="0"/>
      <name val="Arial"/>
      <family val="2"/>
      <charset val="238"/>
    </font>
    <font>
      <b/>
      <sz val="9"/>
      <color indexed="63"/>
      <name val="Arial"/>
      <family val="2"/>
      <charset val="238"/>
    </font>
    <font>
      <b/>
      <sz val="9"/>
      <name val="Arial"/>
      <family val="2"/>
      <charset val="238"/>
    </font>
    <font>
      <b/>
      <sz val="9"/>
      <color rgb="FFFF0000"/>
      <name val="Arial"/>
      <family val="2"/>
      <charset val="238"/>
    </font>
    <font>
      <b/>
      <u/>
      <sz val="14"/>
      <color theme="1"/>
      <name val="Calibri"/>
      <family val="2"/>
      <scheme val="minor"/>
    </font>
    <font>
      <b/>
      <i/>
      <sz val="10"/>
      <color theme="3" tint="-0.249977111117893"/>
      <name val="Verdana"/>
      <family val="2"/>
    </font>
    <font>
      <sz val="8"/>
      <name val="Verdana"/>
      <family val="2"/>
    </font>
    <font>
      <b/>
      <sz val="10"/>
      <color indexed="10"/>
      <name val="Verdana"/>
      <family val="2"/>
    </font>
    <font>
      <sz val="12"/>
      <name val="Verdana"/>
      <family val="2"/>
    </font>
    <font>
      <sz val="9"/>
      <name val="Calibri "/>
    </font>
    <font>
      <b/>
      <sz val="9"/>
      <name val="Calibri "/>
    </font>
    <font>
      <sz val="9"/>
      <color indexed="10"/>
      <name val="Calibri "/>
    </font>
    <font>
      <i/>
      <sz val="9"/>
      <name val="Calibri "/>
    </font>
    <font>
      <strike/>
      <sz val="9"/>
      <name val="Calibri "/>
    </font>
    <font>
      <b/>
      <sz val="14"/>
      <name val="Calibri"/>
      <family val="2"/>
      <scheme val="minor"/>
    </font>
    <font>
      <b/>
      <i/>
      <sz val="20"/>
      <name val="Calibri"/>
      <family val="2"/>
      <scheme val="minor"/>
    </font>
    <font>
      <b/>
      <i/>
      <sz val="14"/>
      <name val="Calibri"/>
      <family val="2"/>
      <scheme val="minor"/>
    </font>
    <font>
      <sz val="12"/>
      <name val="Calibri"/>
      <family val="2"/>
      <scheme val="minor"/>
    </font>
    <font>
      <sz val="14"/>
      <name val="Calibri"/>
      <family val="2"/>
      <scheme val="minor"/>
    </font>
    <font>
      <b/>
      <sz val="12"/>
      <name val="Calibri"/>
      <family val="2"/>
      <scheme val="minor"/>
    </font>
    <font>
      <b/>
      <sz val="8"/>
      <color indexed="63"/>
      <name val="Arial"/>
      <family val="2"/>
    </font>
    <font>
      <sz val="10"/>
      <color indexed="8"/>
      <name val="Calibri"/>
      <family val="2"/>
      <scheme val="minor"/>
    </font>
    <font>
      <strike/>
      <sz val="10"/>
      <name val="Calibri"/>
      <family val="2"/>
      <scheme val="minor"/>
    </font>
    <font>
      <sz val="14"/>
      <name val="Verdana"/>
      <family val="2"/>
    </font>
    <font>
      <sz val="10"/>
      <color theme="1"/>
      <name val="Calibri"/>
      <family val="2"/>
      <charset val="238"/>
      <scheme val="minor"/>
    </font>
    <font>
      <sz val="11"/>
      <color theme="1"/>
      <name val="Arial"/>
      <family val="2"/>
      <charset val="238"/>
    </font>
    <font>
      <i/>
      <sz val="10"/>
      <color theme="1"/>
      <name val="Calibri"/>
      <family val="2"/>
      <scheme val="minor"/>
    </font>
    <font>
      <i/>
      <sz val="8"/>
      <color indexed="63"/>
      <name val="Arial"/>
      <family val="2"/>
    </font>
    <font>
      <sz val="9"/>
      <name val="Times New Roman"/>
      <family val="1"/>
    </font>
    <font>
      <sz val="9"/>
      <color indexed="8"/>
      <name val="Times New Roman"/>
      <family val="1"/>
      <charset val="238"/>
    </font>
    <font>
      <sz val="8"/>
      <color indexed="8"/>
      <name val="Times New Roman"/>
      <family val="1"/>
      <charset val="238"/>
    </font>
    <font>
      <vertAlign val="superscript"/>
      <sz val="8"/>
      <name val="Times New Roman"/>
      <family val="1"/>
      <charset val="238"/>
    </font>
    <font>
      <sz val="8"/>
      <name val="Times New Roman"/>
      <family val="1"/>
      <charset val="238"/>
    </font>
    <font>
      <sz val="9"/>
      <name val="Calibri"/>
      <family val="2"/>
      <scheme val="minor"/>
    </font>
    <font>
      <sz val="9"/>
      <color theme="1"/>
      <name val="Times New Roman"/>
      <family val="1"/>
    </font>
    <font>
      <b/>
      <sz val="9"/>
      <color theme="1"/>
      <name val="Times New Roman"/>
      <family val="1"/>
    </font>
    <font>
      <i/>
      <sz val="9"/>
      <color theme="1"/>
      <name val="Times New Roman"/>
      <family val="1"/>
    </font>
    <font>
      <b/>
      <sz val="9"/>
      <color rgb="FF000000"/>
      <name val="Times New Roman"/>
      <family val="1"/>
    </font>
    <font>
      <sz val="9"/>
      <color rgb="FF000000"/>
      <name val="Times New Roman"/>
      <family val="1"/>
    </font>
    <font>
      <i/>
      <sz val="9"/>
      <color rgb="FF000000"/>
      <name val="Times New Roman"/>
      <family val="1"/>
    </font>
    <font>
      <i/>
      <sz val="9"/>
      <color rgb="FF1F497D"/>
      <name val="Times New Roman"/>
      <family val="1"/>
    </font>
    <font>
      <b/>
      <i/>
      <u/>
      <sz val="9"/>
      <color theme="1"/>
      <name val="Times New Roman"/>
      <family val="1"/>
    </font>
    <font>
      <sz val="10"/>
      <color theme="1"/>
      <name val="Times New Roman"/>
      <family val="1"/>
    </font>
    <font>
      <b/>
      <sz val="10"/>
      <color indexed="64"/>
      <name val="Arial"/>
      <family val="2"/>
    </font>
    <font>
      <sz val="10"/>
      <color indexed="64"/>
      <name val="Arial"/>
      <family val="2"/>
    </font>
    <font>
      <sz val="10"/>
      <color theme="0"/>
      <name val="Arial"/>
      <family val="2"/>
    </font>
    <font>
      <sz val="9"/>
      <color theme="0"/>
      <name val="Arial"/>
      <family val="2"/>
    </font>
    <font>
      <sz val="10"/>
      <name val="Tahoma"/>
      <family val="2"/>
    </font>
    <font>
      <sz val="8"/>
      <name val="Arial"/>
      <family val="2"/>
    </font>
    <font>
      <sz val="12"/>
      <name val="Times New Roman"/>
      <family val="1"/>
      <charset val="238"/>
    </font>
    <font>
      <b/>
      <sz val="11"/>
      <name val="Verdana"/>
      <family val="2"/>
    </font>
    <font>
      <i/>
      <sz val="11"/>
      <name val="Verdana"/>
      <family val="2"/>
    </font>
    <font>
      <b/>
      <sz val="9"/>
      <color indexed="81"/>
      <name val="Tahoma"/>
      <family val="2"/>
    </font>
    <font>
      <sz val="9"/>
      <color indexed="81"/>
      <name val="Tahoma"/>
      <family val="2"/>
    </font>
    <font>
      <b/>
      <sz val="9"/>
      <name val="Calibri"/>
      <family val="2"/>
      <scheme val="minor"/>
    </font>
    <font>
      <sz val="9"/>
      <color indexed="10"/>
      <name val="Calibri"/>
      <family val="2"/>
      <scheme val="minor"/>
    </font>
    <font>
      <i/>
      <sz val="9"/>
      <name val="Calibri"/>
      <family val="2"/>
      <scheme val="minor"/>
    </font>
    <font>
      <strike/>
      <sz val="9"/>
      <name val="Calibri"/>
      <family val="2"/>
      <scheme val="minor"/>
    </font>
    <font>
      <sz val="26"/>
      <name val="Verdana"/>
      <family val="2"/>
    </font>
    <font>
      <sz val="11"/>
      <name val="Arial"/>
      <family val="2"/>
    </font>
    <font>
      <sz val="12"/>
      <name val="Times"/>
      <family val="1"/>
    </font>
    <font>
      <b/>
      <sz val="12"/>
      <name val="Times"/>
      <family val="1"/>
    </font>
    <font>
      <i/>
      <sz val="12"/>
      <name val="Times"/>
      <family val="1"/>
    </font>
    <font>
      <b/>
      <i/>
      <sz val="12"/>
      <name val="Times"/>
      <family val="1"/>
    </font>
    <font>
      <b/>
      <i/>
      <strike/>
      <sz val="12"/>
      <name val="Times"/>
      <family val="1"/>
    </font>
    <font>
      <b/>
      <sz val="28"/>
      <name val="Verdana"/>
      <family val="2"/>
    </font>
    <font>
      <b/>
      <sz val="24"/>
      <name val="Verdana"/>
      <family val="2"/>
    </font>
    <font>
      <sz val="18"/>
      <name val="Verdana"/>
      <family val="2"/>
    </font>
    <font>
      <sz val="15"/>
      <name val="Verdana"/>
      <family val="2"/>
    </font>
    <font>
      <b/>
      <i/>
      <sz val="9"/>
      <name val="Calibri"/>
      <family val="2"/>
      <scheme val="minor"/>
    </font>
    <font>
      <b/>
      <sz val="22"/>
      <name val="Verdana"/>
      <family val="2"/>
    </font>
    <font>
      <sz val="17"/>
      <name val="Verdana"/>
      <family val="2"/>
    </font>
    <font>
      <sz val="22"/>
      <name val="Verdana"/>
      <family val="2"/>
    </font>
    <font>
      <b/>
      <sz val="12"/>
      <name val="Verdana"/>
      <family val="2"/>
    </font>
    <font>
      <b/>
      <sz val="14"/>
      <name val="Verdana"/>
      <family val="2"/>
    </font>
    <font>
      <b/>
      <sz val="14"/>
      <color indexed="10"/>
      <name val="Verdana"/>
      <family val="2"/>
    </font>
    <font>
      <sz val="9"/>
      <color rgb="FF00B0F0"/>
      <name val="Calibri "/>
    </font>
    <font>
      <i/>
      <sz val="10"/>
      <name val="Verdana"/>
      <family val="2"/>
    </font>
    <font>
      <b/>
      <i/>
      <sz val="10"/>
      <name val="Verdana"/>
      <family val="2"/>
    </font>
    <font>
      <b/>
      <sz val="16"/>
      <name val="Verdana"/>
      <family val="2"/>
    </font>
    <font>
      <b/>
      <i/>
      <sz val="10"/>
      <name val="Calibri"/>
      <family val="2"/>
      <scheme val="minor"/>
    </font>
    <font>
      <i/>
      <sz val="10"/>
      <name val="Calibri"/>
      <family val="2"/>
      <scheme val="minor"/>
    </font>
    <font>
      <sz val="12"/>
      <name val="Arial"/>
      <family val="2"/>
    </font>
    <font>
      <sz val="9.5"/>
      <name val="Calibri"/>
      <family val="2"/>
      <scheme val="minor"/>
    </font>
    <font>
      <b/>
      <i/>
      <sz val="8"/>
      <name val="Calibri"/>
      <family val="2"/>
      <scheme val="minor"/>
    </font>
    <font>
      <sz val="8"/>
      <name val="Calibri"/>
      <family val="2"/>
      <scheme val="minor"/>
    </font>
    <font>
      <b/>
      <sz val="8"/>
      <name val="Calibri"/>
      <family val="2"/>
      <scheme val="minor"/>
    </font>
    <font>
      <i/>
      <u/>
      <sz val="9"/>
      <name val="Calibri"/>
      <family val="2"/>
      <scheme val="minor"/>
    </font>
    <font>
      <u/>
      <sz val="11"/>
      <color theme="10"/>
      <name val="Calibri"/>
      <family val="2"/>
      <scheme val="minor"/>
    </font>
    <font>
      <u/>
      <sz val="11"/>
      <name val="Calibri"/>
      <family val="2"/>
      <scheme val="minor"/>
    </font>
    <font>
      <sz val="11"/>
      <name val="Verdana"/>
      <family val="2"/>
      <charset val="238"/>
    </font>
    <font>
      <strike/>
      <sz val="11"/>
      <name val="Verdana"/>
      <family val="2"/>
    </font>
    <font>
      <b/>
      <i/>
      <sz val="22"/>
      <name val="Verdana"/>
      <family val="2"/>
    </font>
    <font>
      <sz val="11"/>
      <color theme="1"/>
      <name val="Verdana"/>
      <family val="2"/>
    </font>
    <font>
      <b/>
      <sz val="11"/>
      <color theme="1"/>
      <name val="Verdana"/>
      <family val="2"/>
    </font>
    <font>
      <b/>
      <sz val="11"/>
      <color theme="0"/>
      <name val="Verdana"/>
      <family val="2"/>
    </font>
    <font>
      <i/>
      <u/>
      <sz val="10"/>
      <color theme="1"/>
      <name val="Verdana"/>
      <family val="2"/>
    </font>
    <font>
      <b/>
      <sz val="12"/>
      <name val="Arial"/>
      <family val="2"/>
    </font>
    <font>
      <sz val="10"/>
      <color rgb="FF000000"/>
      <name val="Times New Roman"/>
      <family val="1"/>
    </font>
    <font>
      <i/>
      <sz val="10"/>
      <color rgb="FF000000"/>
      <name val="Times New Roman"/>
      <family val="1"/>
    </font>
    <font>
      <b/>
      <sz val="10"/>
      <color rgb="FF000000"/>
      <name val="Times New Roman"/>
      <family val="1"/>
    </font>
    <font>
      <sz val="10"/>
      <color rgb="FFFF0000"/>
      <name val="Verdana"/>
      <family val="2"/>
    </font>
    <font>
      <b/>
      <u/>
      <sz val="10"/>
      <name val="Verdana"/>
      <family val="2"/>
    </font>
    <font>
      <b/>
      <i/>
      <sz val="12"/>
      <color indexed="8"/>
      <name val="Times New Roman"/>
      <family val="1"/>
    </font>
    <font>
      <b/>
      <sz val="11"/>
      <color theme="1"/>
      <name val="Verdana"/>
      <family val="2"/>
      <charset val="238"/>
    </font>
    <font>
      <b/>
      <sz val="8"/>
      <name val="Verdana"/>
      <family val="2"/>
    </font>
    <font>
      <sz val="8"/>
      <name val="Verdana"/>
      <family val="2"/>
      <charset val="238"/>
    </font>
    <font>
      <b/>
      <sz val="11"/>
      <name val="Verdana"/>
      <family val="2"/>
      <charset val="238"/>
    </font>
    <font>
      <sz val="11"/>
      <color rgb="FFFF0000"/>
      <name val="Verdana"/>
      <family val="2"/>
    </font>
    <font>
      <b/>
      <sz val="11"/>
      <color indexed="8"/>
      <name val="Verdana"/>
      <family val="2"/>
    </font>
    <font>
      <b/>
      <sz val="11"/>
      <color rgb="FFFF0000"/>
      <name val="Verdana"/>
      <family val="2"/>
    </font>
    <font>
      <b/>
      <u/>
      <sz val="11"/>
      <color indexed="8"/>
      <name val="Verdana"/>
      <family val="2"/>
    </font>
    <font>
      <strike/>
      <sz val="11"/>
      <color rgb="FFFF0000"/>
      <name val="Verdana"/>
      <family val="2"/>
    </font>
    <font>
      <sz val="11"/>
      <color theme="4" tint="-0.249977111117893"/>
      <name val="Verdana"/>
      <family val="2"/>
    </font>
    <font>
      <sz val="11"/>
      <color theme="0"/>
      <name val="Verdana"/>
      <family val="2"/>
    </font>
    <font>
      <b/>
      <sz val="12"/>
      <color theme="3" tint="0.39997558519241921"/>
      <name val="Times New Roman"/>
      <family val="1"/>
      <charset val="238"/>
    </font>
    <font>
      <sz val="12"/>
      <color indexed="8"/>
      <name val="Calibri"/>
      <family val="2"/>
      <scheme val="minor"/>
    </font>
    <font>
      <b/>
      <sz val="12"/>
      <color indexed="8"/>
      <name val="Calibri"/>
      <family val="2"/>
      <scheme val="minor"/>
    </font>
    <font>
      <u/>
      <sz val="12"/>
      <color theme="10"/>
      <name val="Calibri"/>
      <family val="2"/>
    </font>
    <font>
      <sz val="12"/>
      <color indexed="8"/>
      <name val="Calibri"/>
      <family val="2"/>
      <charset val="238"/>
      <scheme val="minor"/>
    </font>
    <font>
      <sz val="11"/>
      <color theme="1"/>
      <name val="Cambria"/>
      <family val="2"/>
      <charset val="238"/>
      <scheme val="major"/>
    </font>
    <font>
      <sz val="11"/>
      <name val="Cambria"/>
      <family val="2"/>
      <charset val="238"/>
      <scheme val="major"/>
    </font>
    <font>
      <b/>
      <sz val="9"/>
      <color rgb="FF000000"/>
      <name val="Verdana"/>
      <family val="2"/>
    </font>
    <font>
      <b/>
      <sz val="9"/>
      <color theme="1"/>
      <name val="Verdana"/>
      <family val="2"/>
    </font>
    <font>
      <sz val="9"/>
      <color rgb="FF000000"/>
      <name val="Verdana"/>
      <family val="2"/>
    </font>
    <font>
      <sz val="9"/>
      <color theme="1"/>
      <name val="Verdana"/>
      <family val="2"/>
    </font>
    <font>
      <i/>
      <sz val="9"/>
      <color rgb="FF000000"/>
      <name val="Verdana"/>
      <family val="2"/>
    </font>
    <font>
      <sz val="9"/>
      <color theme="1"/>
      <name val="Calibri"/>
      <family val="2"/>
      <scheme val="minor"/>
    </font>
    <font>
      <sz val="9"/>
      <color rgb="FFFF0000"/>
      <name val="Verdana"/>
      <family val="2"/>
    </font>
    <font>
      <b/>
      <sz val="12"/>
      <color theme="1"/>
      <name val="Times New Roman"/>
      <family val="1"/>
    </font>
    <font>
      <sz val="8"/>
      <color theme="1"/>
      <name val="Times New Roman"/>
      <family val="1"/>
    </font>
    <font>
      <b/>
      <sz val="8"/>
      <color rgb="FF000000"/>
      <name val="Verdana"/>
      <family val="2"/>
    </font>
    <font>
      <sz val="8"/>
      <color theme="1"/>
      <name val="Verdana"/>
      <family val="2"/>
    </font>
    <font>
      <sz val="8"/>
      <color rgb="FF000000"/>
      <name val="Verdana"/>
      <family val="2"/>
    </font>
    <font>
      <sz val="9"/>
      <color rgb="FFFFFFFF"/>
      <name val="Calibri"/>
      <family val="2"/>
      <charset val="238"/>
      <scheme val="minor"/>
    </font>
    <font>
      <b/>
      <i/>
      <sz val="11"/>
      <color theme="1"/>
      <name val="Calibri"/>
      <family val="2"/>
      <scheme val="minor"/>
    </font>
    <font>
      <b/>
      <sz val="9"/>
      <color theme="1"/>
      <name val="Calibri"/>
      <family val="2"/>
      <charset val="238"/>
      <scheme val="minor"/>
    </font>
    <font>
      <i/>
      <sz val="11"/>
      <color theme="1"/>
      <name val="Arial"/>
      <family val="2"/>
    </font>
    <font>
      <b/>
      <sz val="9"/>
      <name val="Calibri"/>
      <family val="2"/>
      <charset val="238"/>
      <scheme val="minor"/>
    </font>
    <font>
      <i/>
      <sz val="11"/>
      <color theme="1"/>
      <name val="Calibri"/>
      <family val="2"/>
      <scheme val="minor"/>
    </font>
    <font>
      <b/>
      <sz val="14"/>
      <color theme="1"/>
      <name val="Arial"/>
      <family val="2"/>
    </font>
    <font>
      <b/>
      <sz val="11"/>
      <color theme="1"/>
      <name val="Arial"/>
      <family val="2"/>
    </font>
    <font>
      <sz val="11"/>
      <color theme="1"/>
      <name val="Arial"/>
      <family val="2"/>
    </font>
    <font>
      <i/>
      <sz val="9"/>
      <color theme="1"/>
      <name val="Arial"/>
      <family val="2"/>
    </font>
    <font>
      <b/>
      <sz val="14"/>
      <color rgb="FF0070C0"/>
      <name val="Arial"/>
      <family val="2"/>
    </font>
    <font>
      <b/>
      <i/>
      <sz val="9"/>
      <color theme="1"/>
      <name val="Arial"/>
      <family val="2"/>
    </font>
    <font>
      <b/>
      <sz val="11"/>
      <color rgb="FF0070C0"/>
      <name val="Arial"/>
      <family val="2"/>
    </font>
    <font>
      <i/>
      <sz val="9"/>
      <name val="Arial"/>
      <family val="2"/>
    </font>
    <font>
      <b/>
      <sz val="16"/>
      <name val="Arial"/>
      <family val="2"/>
    </font>
    <font>
      <b/>
      <sz val="8"/>
      <name val="Arial"/>
      <family val="2"/>
    </font>
    <font>
      <b/>
      <sz val="12"/>
      <color theme="1"/>
      <name val="Calibri"/>
      <family val="2"/>
      <scheme val="minor"/>
    </font>
    <font>
      <sz val="9"/>
      <color theme="1"/>
      <name val="Calibri"/>
      <family val="2"/>
      <charset val="238"/>
      <scheme val="minor"/>
    </font>
    <font>
      <sz val="9"/>
      <color theme="0"/>
      <name val="Calibri"/>
      <family val="2"/>
      <charset val="238"/>
      <scheme val="minor"/>
    </font>
    <font>
      <sz val="9"/>
      <color rgb="FFFF0000"/>
      <name val="Calibri"/>
      <family val="2"/>
      <charset val="238"/>
      <scheme val="minor"/>
    </font>
    <font>
      <i/>
      <sz val="11"/>
      <name val="Calibri"/>
      <family val="2"/>
      <scheme val="minor"/>
    </font>
    <font>
      <sz val="9"/>
      <color rgb="FFFFFFFF"/>
      <name val="Calibri"/>
      <family val="2"/>
      <scheme val="minor"/>
    </font>
    <font>
      <b/>
      <sz val="12"/>
      <color theme="0"/>
      <name val="Calibri"/>
      <family val="2"/>
      <charset val="238"/>
      <scheme val="minor"/>
    </font>
    <font>
      <b/>
      <sz val="12"/>
      <color theme="0"/>
      <name val="Calibri"/>
      <family val="2"/>
      <scheme val="minor"/>
    </font>
    <font>
      <b/>
      <i/>
      <sz val="10"/>
      <color theme="0"/>
      <name val="Calibri"/>
      <family val="2"/>
      <scheme val="minor"/>
    </font>
    <font>
      <b/>
      <i/>
      <sz val="10"/>
      <color rgb="FF0070C0"/>
      <name val="Calibri"/>
      <family val="2"/>
      <scheme val="minor"/>
    </font>
    <font>
      <b/>
      <i/>
      <sz val="10"/>
      <color theme="9" tint="-0.249977111117893"/>
      <name val="Calibri"/>
      <family val="2"/>
      <scheme val="minor"/>
    </font>
    <font>
      <i/>
      <sz val="10"/>
      <color rgb="FF0070C0"/>
      <name val="Calibri"/>
      <family val="2"/>
      <scheme val="minor"/>
    </font>
    <font>
      <i/>
      <sz val="10"/>
      <color theme="5" tint="-0.249977111117893"/>
      <name val="Calibri"/>
      <family val="2"/>
      <scheme val="minor"/>
    </font>
    <font>
      <sz val="10"/>
      <color theme="5" tint="-0.249977111117893"/>
      <name val="Calibri"/>
      <family val="2"/>
      <scheme val="minor"/>
    </font>
    <font>
      <b/>
      <sz val="10"/>
      <color theme="5" tint="-0.249977111117893"/>
      <name val="Calibri"/>
      <family val="2"/>
      <scheme val="minor"/>
    </font>
    <font>
      <sz val="10"/>
      <color theme="0"/>
      <name val="Calibri"/>
      <family val="2"/>
      <scheme val="minor"/>
    </font>
    <font>
      <b/>
      <i/>
      <sz val="10"/>
      <color theme="1"/>
      <name val="Calibri"/>
      <family val="2"/>
      <scheme val="minor"/>
    </font>
    <font>
      <i/>
      <sz val="10"/>
      <color theme="0"/>
      <name val="Calibri"/>
      <family val="2"/>
      <scheme val="minor"/>
    </font>
    <font>
      <sz val="8"/>
      <name val="Tahoma"/>
      <family val="2"/>
      <charset val="238"/>
    </font>
    <font>
      <u/>
      <sz val="10"/>
      <color indexed="12"/>
      <name val="Arial"/>
      <family val="2"/>
      <charset val="238"/>
    </font>
    <font>
      <u/>
      <sz val="8"/>
      <color indexed="12"/>
      <name val="Tahoma"/>
      <family val="2"/>
      <charset val="238"/>
    </font>
    <font>
      <b/>
      <sz val="8"/>
      <name val="Tahoma"/>
      <family val="2"/>
      <charset val="238"/>
    </font>
    <font>
      <i/>
      <sz val="10"/>
      <color rgb="FFC00000"/>
      <name val="Calibri"/>
      <family val="2"/>
      <scheme val="minor"/>
    </font>
    <font>
      <sz val="10"/>
      <name val="Helv"/>
    </font>
    <font>
      <sz val="16"/>
      <name val="Arial"/>
      <family val="2"/>
    </font>
    <font>
      <b/>
      <sz val="10"/>
      <name val="Helv"/>
    </font>
    <font>
      <vertAlign val="superscript"/>
      <sz val="10"/>
      <name val="Arial"/>
      <family val="2"/>
    </font>
    <font>
      <b/>
      <sz val="11"/>
      <color indexed="63"/>
      <name val="Arial"/>
      <family val="2"/>
    </font>
  </fonts>
  <fills count="74">
    <fill>
      <patternFill patternType="none"/>
    </fill>
    <fill>
      <patternFill patternType="gray125"/>
    </fill>
    <fill>
      <patternFill patternType="solid">
        <fgColor indexed="42"/>
      </patternFill>
    </fill>
    <fill>
      <patternFill patternType="solid">
        <fgColor indexed="49"/>
      </patternFill>
    </fill>
    <fill>
      <patternFill patternType="solid">
        <fgColor indexed="9"/>
        <bgColor indexed="64"/>
      </patternFill>
    </fill>
    <fill>
      <patternFill patternType="solid">
        <fgColor indexed="55"/>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indexed="49"/>
        <bgColor indexed="64"/>
      </patternFill>
    </fill>
    <fill>
      <patternFill patternType="solid">
        <fgColor theme="0" tint="-0.499984740745262"/>
        <bgColor indexed="64"/>
      </patternFill>
    </fill>
    <fill>
      <patternFill patternType="solid">
        <fgColor indexed="57"/>
        <bgColor indexed="64"/>
      </patternFill>
    </fill>
    <fill>
      <patternFill patternType="solid">
        <fgColor indexed="23"/>
        <bgColor indexed="64"/>
      </patternFill>
    </fill>
    <fill>
      <patternFill patternType="solid">
        <fgColor theme="0"/>
        <bgColor indexed="64"/>
      </patternFill>
    </fill>
    <fill>
      <patternFill patternType="solid">
        <fgColor theme="8" tint="0.79998168889431442"/>
        <bgColor indexed="64"/>
      </patternFill>
    </fill>
    <fill>
      <patternFill patternType="solid">
        <fgColor indexed="43"/>
        <bgColor indexed="64"/>
      </patternFill>
    </fill>
    <fill>
      <patternFill patternType="solid">
        <fgColor rgb="FFFFFF99"/>
        <bgColor indexed="64"/>
      </patternFill>
    </fill>
    <fill>
      <patternFill patternType="solid">
        <fgColor rgb="FFFAFAFA"/>
        <bgColor rgb="FFFFFFFF"/>
      </patternFill>
    </fill>
    <fill>
      <patternFill patternType="lightUp">
        <fgColor indexed="23"/>
        <bgColor rgb="FFFF0000"/>
      </patternFill>
    </fill>
    <fill>
      <patternFill patternType="solid">
        <fgColor indexed="17"/>
        <bgColor indexed="64"/>
      </patternFill>
    </fill>
    <fill>
      <patternFill patternType="solid">
        <fgColor indexed="5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F2F2F2"/>
        <bgColor indexed="64"/>
      </patternFill>
    </fill>
    <fill>
      <patternFill patternType="solid">
        <fgColor theme="0"/>
        <bgColor rgb="FF000000"/>
      </patternFill>
    </fill>
    <fill>
      <patternFill patternType="solid">
        <fgColor theme="0" tint="-0.14996795556505021"/>
        <bgColor indexed="64"/>
      </patternFill>
    </fill>
    <fill>
      <patternFill patternType="solid">
        <fgColor indexed="42"/>
        <bgColor indexed="64"/>
      </patternFill>
    </fill>
    <fill>
      <patternFill patternType="solid">
        <fgColor theme="8" tint="0.39997558519241921"/>
        <bgColor indexed="64"/>
      </patternFill>
    </fill>
    <fill>
      <patternFill patternType="solid">
        <fgColor rgb="FFCCFFFF"/>
        <bgColor indexed="64"/>
      </patternFill>
    </fill>
    <fill>
      <patternFill patternType="solid">
        <fgColor indexed="40"/>
        <bgColor indexed="64"/>
      </patternFill>
    </fill>
    <fill>
      <patternFill patternType="solid">
        <fgColor theme="2"/>
        <bgColor indexed="64"/>
      </patternFill>
    </fill>
    <fill>
      <patternFill patternType="solid">
        <fgColor rgb="FF0070C0"/>
        <bgColor indexed="64"/>
      </patternFill>
    </fill>
    <fill>
      <patternFill patternType="solid">
        <fgColor rgb="FF619428"/>
        <bgColor indexed="64"/>
      </patternFill>
    </fill>
    <fill>
      <patternFill patternType="solid">
        <fgColor rgb="FFC00000"/>
        <bgColor indexed="64"/>
      </patternFill>
    </fill>
    <fill>
      <patternFill patternType="solid">
        <fgColor theme="8" tint="-0.249977111117893"/>
        <bgColor indexed="64"/>
      </patternFill>
    </fill>
    <fill>
      <patternFill patternType="solid">
        <fgColor rgb="FF009999"/>
        <bgColor indexed="64"/>
      </patternFill>
    </fill>
    <fill>
      <patternFill patternType="solid">
        <fgColor theme="8" tint="0.59999389629810485"/>
        <bgColor indexed="64"/>
      </patternFill>
    </fill>
    <fill>
      <patternFill patternType="solid">
        <fgColor indexed="47"/>
        <bgColor indexed="64"/>
      </patternFill>
    </fill>
  </fills>
  <borders count="209">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10"/>
      </left>
      <right style="hair">
        <color indexed="10"/>
      </right>
      <top style="hair">
        <color indexed="10"/>
      </top>
      <bottom style="hair">
        <color indexed="1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medium">
        <color indexed="64"/>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thin">
        <color auto="1"/>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22"/>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auto="1"/>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auto="1"/>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bottom style="double">
        <color indexed="64"/>
      </bottom>
      <diagonal/>
    </border>
    <border>
      <left style="medium">
        <color indexed="9"/>
      </left>
      <right/>
      <top style="medium">
        <color indexed="64"/>
      </top>
      <bottom/>
      <diagonal/>
    </border>
    <border>
      <left style="thin">
        <color indexed="64"/>
      </left>
      <right/>
      <top style="medium">
        <color indexed="64"/>
      </top>
      <bottom style="thin">
        <color indexed="64"/>
      </bottom>
      <diagonal/>
    </border>
    <border>
      <left style="medium">
        <color indexed="9"/>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thin">
        <color auto="1"/>
      </top>
      <bottom style="medium">
        <color auto="1"/>
      </bottom>
      <diagonal/>
    </border>
    <border>
      <left style="thin">
        <color auto="1"/>
      </left>
      <right/>
      <top/>
      <bottom style="medium">
        <color auto="1"/>
      </bottom>
      <diagonal/>
    </border>
    <border>
      <left style="thin">
        <color rgb="FFA0A0A0"/>
      </left>
      <right style="thin">
        <color rgb="FFA0A0A0"/>
      </right>
      <top/>
      <bottom style="thin">
        <color rgb="FFA0A0A0"/>
      </bottom>
      <diagonal/>
    </border>
    <border>
      <left style="thin">
        <color rgb="FFA0A0A0"/>
      </left>
      <right style="thin">
        <color rgb="FFA0A0A0"/>
      </right>
      <top style="thin">
        <color rgb="FFA0A0A0"/>
      </top>
      <bottom style="thin">
        <color rgb="FFA0A0A0"/>
      </bottom>
      <diagonal/>
    </border>
    <border>
      <left style="medium">
        <color indexed="64"/>
      </left>
      <right/>
      <top style="thin">
        <color indexed="64"/>
      </top>
      <bottom/>
      <diagonal/>
    </border>
    <border>
      <left style="thin">
        <color theme="3"/>
      </left>
      <right style="medium">
        <color theme="3"/>
      </right>
      <top style="medium">
        <color theme="9" tint="-0.499984740745262"/>
      </top>
      <bottom style="medium">
        <color theme="3"/>
      </bottom>
      <diagonal/>
    </border>
    <border>
      <left style="medium">
        <color theme="3"/>
      </left>
      <right style="thin">
        <color theme="3"/>
      </right>
      <top style="medium">
        <color theme="7" tint="-0.499984740745262"/>
      </top>
      <bottom style="medium">
        <color theme="3"/>
      </bottom>
      <diagonal/>
    </border>
    <border>
      <left style="thin">
        <color theme="3"/>
      </left>
      <right style="thin">
        <color theme="3"/>
      </right>
      <top style="medium">
        <color theme="7" tint="-0.499984740745262"/>
      </top>
      <bottom style="medium">
        <color theme="3"/>
      </bottom>
      <diagonal/>
    </border>
    <border>
      <left style="thin">
        <color indexed="56"/>
      </left>
      <right style="medium">
        <color indexed="56"/>
      </right>
      <top style="hair">
        <color indexed="56"/>
      </top>
      <bottom style="hair">
        <color indexed="56"/>
      </bottom>
      <diagonal/>
    </border>
    <border>
      <left style="medium">
        <color indexed="56"/>
      </left>
      <right style="thin">
        <color indexed="56"/>
      </right>
      <top style="hair">
        <color indexed="56"/>
      </top>
      <bottom style="hair">
        <color indexed="56"/>
      </bottom>
      <diagonal/>
    </border>
    <border>
      <left style="thin">
        <color indexed="56"/>
      </left>
      <right style="medium">
        <color indexed="56"/>
      </right>
      <top/>
      <bottom style="hair">
        <color indexed="56"/>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rgb="FFCCCCCC"/>
      </left>
      <right style="thin">
        <color rgb="FFCCCCCC"/>
      </right>
      <top style="thin">
        <color rgb="FFCCCCCC"/>
      </top>
      <bottom style="thin">
        <color rgb="FFCCCCCC"/>
      </bottom>
      <diagonal/>
    </border>
    <border>
      <left style="thin">
        <color indexed="64"/>
      </left>
      <right style="thick">
        <color indexed="64"/>
      </right>
      <top/>
      <bottom/>
      <diagonal/>
    </border>
    <border>
      <left style="thin">
        <color rgb="FFA0A0A0"/>
      </left>
      <right style="thin">
        <color rgb="FFA0A0A0"/>
      </right>
      <top style="thin">
        <color rgb="FFA0A0A0"/>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s>
  <cellStyleXfs count="669">
    <xf numFmtId="0" fontId="0" fillId="0" borderId="0"/>
    <xf numFmtId="167" fontId="16" fillId="0" borderId="0" applyFont="0" applyFill="0" applyBorder="0" applyAlignment="0" applyProtection="0"/>
    <xf numFmtId="168"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12" fillId="0" borderId="0" applyFont="0" applyFill="0" applyBorder="0" applyAlignment="0" applyProtection="0"/>
    <xf numFmtId="43"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3" fontId="7" fillId="0" borderId="0" applyFont="0" applyFill="0" applyBorder="0" applyAlignment="0" applyProtection="0"/>
    <xf numFmtId="43" fontId="9" fillId="3" borderId="1">
      <alignment horizontal="center" wrapText="1"/>
    </xf>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9" fillId="0" borderId="0" applyNumberFormat="0" applyFill="0" applyBorder="0" applyAlignment="0" applyProtection="0">
      <alignment vertical="top"/>
      <protection locked="0"/>
    </xf>
    <xf numFmtId="0" fontId="6" fillId="0" borderId="0"/>
    <xf numFmtId="0" fontId="6" fillId="0" borderId="0"/>
    <xf numFmtId="0" fontId="12" fillId="0" borderId="0"/>
    <xf numFmtId="0" fontId="6" fillId="0" borderId="0"/>
    <xf numFmtId="0" fontId="13" fillId="0" borderId="0"/>
    <xf numFmtId="40" fontId="10" fillId="4" borderId="0">
      <alignment horizontal="right"/>
    </xf>
    <xf numFmtId="0" fontId="8" fillId="0" borderId="0"/>
    <xf numFmtId="0" fontId="27" fillId="0" borderId="0"/>
    <xf numFmtId="0" fontId="6" fillId="0" borderId="0"/>
    <xf numFmtId="0" fontId="5" fillId="0" borderId="0"/>
    <xf numFmtId="0" fontId="6" fillId="0" borderId="0"/>
    <xf numFmtId="43" fontId="6" fillId="0" borderId="0" applyFont="0" applyFill="0" applyBorder="0" applyAlignment="0" applyProtection="0"/>
    <xf numFmtId="0"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33" fillId="0" borderId="0" applyFont="0" applyFill="0" applyBorder="0" applyAlignment="0" applyProtection="0"/>
    <xf numFmtId="167" fontId="3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67" fontId="33" fillId="0" borderId="0" applyFont="0" applyFill="0" applyBorder="0" applyAlignment="0" applyProtection="0"/>
    <xf numFmtId="0" fontId="6" fillId="0" borderId="0" applyFont="0" applyFill="0" applyBorder="0" applyAlignment="0" applyProtection="0"/>
    <xf numFmtId="167" fontId="33" fillId="0" borderId="0" applyFont="0" applyFill="0" applyBorder="0" applyAlignment="0" applyProtection="0"/>
    <xf numFmtId="0" fontId="6" fillId="0" borderId="0" applyFont="0" applyFill="0" applyBorder="0" applyAlignment="0" applyProtection="0"/>
    <xf numFmtId="167" fontId="33" fillId="0" borderId="0" applyFont="0" applyFill="0" applyBorder="0" applyAlignment="0" applyProtection="0"/>
    <xf numFmtId="0" fontId="6" fillId="0" borderId="0" applyFont="0" applyFill="0" applyBorder="0" applyAlignment="0" applyProtection="0"/>
    <xf numFmtId="0" fontId="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8" fontId="35" fillId="0" borderId="20">
      <protection locked="0"/>
    </xf>
    <xf numFmtId="0" fontId="34" fillId="0" borderId="0"/>
    <xf numFmtId="0" fontId="33" fillId="0" borderId="0"/>
    <xf numFmtId="0" fontId="6" fillId="0" borderId="0"/>
    <xf numFmtId="0" fontId="18" fillId="0" borderId="0"/>
    <xf numFmtId="0" fontId="33" fillId="0" borderId="0"/>
    <xf numFmtId="0" fontId="33" fillId="0" borderId="0"/>
    <xf numFmtId="9" fontId="6" fillId="0" borderId="0" applyFont="0" applyFill="0" applyBorder="0" applyAlignment="0" applyProtection="0"/>
    <xf numFmtId="9" fontId="3" fillId="0" borderId="0" applyFont="0" applyFill="0" applyBorder="0" applyAlignment="0" applyProtection="0"/>
    <xf numFmtId="172" fontId="18" fillId="0" borderId="0" applyFont="0" applyFill="0" applyBorder="0" applyAlignment="0" applyProtection="0"/>
    <xf numFmtId="0" fontId="33" fillId="0" borderId="0"/>
    <xf numFmtId="172" fontId="18" fillId="0" borderId="0" applyFont="0" applyFill="0" applyBorder="0" applyAlignment="0" applyProtection="0"/>
    <xf numFmtId="172" fontId="18" fillId="0" borderId="0" applyFont="0" applyFill="0" applyBorder="0" applyAlignment="0" applyProtection="0"/>
    <xf numFmtId="43" fontId="6" fillId="0" borderId="0"/>
    <xf numFmtId="0" fontId="36" fillId="0" borderId="0"/>
    <xf numFmtId="0" fontId="6" fillId="0" borderId="0" applyFont="0" applyFill="0" applyBorder="0" applyAlignment="0" applyProtection="0"/>
    <xf numFmtId="167" fontId="33" fillId="0" borderId="0" applyFont="0" applyFill="0" applyBorder="0" applyAlignment="0" applyProtection="0"/>
    <xf numFmtId="0" fontId="6" fillId="0" borderId="0"/>
    <xf numFmtId="0" fontId="33" fillId="0" borderId="0"/>
    <xf numFmtId="0" fontId="18" fillId="0" borderId="0"/>
    <xf numFmtId="0" fontId="6" fillId="0" borderId="0"/>
    <xf numFmtId="0" fontId="6" fillId="0" borderId="0"/>
    <xf numFmtId="0" fontId="34" fillId="0" borderId="0"/>
    <xf numFmtId="0" fontId="33" fillId="0" borderId="0"/>
    <xf numFmtId="0" fontId="6" fillId="0" borderId="0"/>
    <xf numFmtId="0" fontId="6" fillId="0" borderId="0" applyFont="0" applyFill="0" applyBorder="0" applyAlignment="0" applyProtection="0"/>
    <xf numFmtId="167" fontId="33" fillId="0" borderId="0" applyFont="0" applyFill="0" applyBorder="0" applyAlignment="0" applyProtection="0"/>
    <xf numFmtId="0" fontId="33" fillId="0" borderId="0"/>
    <xf numFmtId="0" fontId="6" fillId="0" borderId="0"/>
    <xf numFmtId="0" fontId="33" fillId="0" borderId="0"/>
    <xf numFmtId="0" fontId="33" fillId="0" borderId="0"/>
    <xf numFmtId="167" fontId="33" fillId="0" borderId="0" applyFont="0" applyFill="0" applyBorder="0" applyAlignment="0" applyProtection="0"/>
    <xf numFmtId="0" fontId="6" fillId="0" borderId="0" applyFont="0" applyFill="0" applyBorder="0" applyAlignment="0" applyProtection="0"/>
    <xf numFmtId="0" fontId="33" fillId="0" borderId="0"/>
    <xf numFmtId="0" fontId="34" fillId="0" borderId="0"/>
    <xf numFmtId="0" fontId="6" fillId="0" borderId="0"/>
    <xf numFmtId="167" fontId="34" fillId="0" borderId="0" applyFont="0" applyFill="0" applyBorder="0" applyAlignment="0" applyProtection="0"/>
    <xf numFmtId="167" fontId="33" fillId="0" borderId="0" applyFont="0" applyFill="0" applyBorder="0" applyAlignment="0" applyProtection="0"/>
    <xf numFmtId="0" fontId="6" fillId="0" borderId="0" applyFont="0" applyFill="0" applyBorder="0" applyAlignment="0" applyProtection="0"/>
    <xf numFmtId="0" fontId="6" fillId="0" borderId="0"/>
    <xf numFmtId="0" fontId="33" fillId="0" borderId="0"/>
    <xf numFmtId="0" fontId="34" fillId="0" borderId="0"/>
    <xf numFmtId="167" fontId="33" fillId="0" borderId="0" applyFont="0" applyFill="0" applyBorder="0" applyAlignment="0" applyProtection="0"/>
    <xf numFmtId="0" fontId="6" fillId="0" borderId="0" applyFont="0" applyFill="0" applyBorder="0" applyAlignment="0" applyProtection="0"/>
    <xf numFmtId="0" fontId="34" fillId="0" borderId="0"/>
    <xf numFmtId="167" fontId="33" fillId="0" borderId="0" applyFont="0" applyFill="0" applyBorder="0" applyAlignment="0" applyProtection="0"/>
    <xf numFmtId="0" fontId="6" fillId="0" borderId="0" applyFont="0" applyFill="0" applyBorder="0" applyAlignment="0" applyProtection="0"/>
    <xf numFmtId="0" fontId="34" fillId="0" borderId="0"/>
    <xf numFmtId="167" fontId="33" fillId="0" borderId="0" applyFont="0" applyFill="0" applyBorder="0" applyAlignment="0" applyProtection="0"/>
    <xf numFmtId="0" fontId="6" fillId="0" borderId="0" applyFont="0" applyFill="0" applyBorder="0" applyAlignment="0" applyProtection="0"/>
    <xf numFmtId="0" fontId="34" fillId="0" borderId="0"/>
    <xf numFmtId="165"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1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9" fontId="6" fillId="0" borderId="0" applyFont="0" applyFill="0" applyBorder="0" applyAlignment="0" applyProtection="0"/>
    <xf numFmtId="0" fontId="6" fillId="0" borderId="0" applyFont="0" applyFill="0" applyBorder="0" applyAlignment="0" applyProtection="0"/>
    <xf numFmtId="167" fontId="33" fillId="0" borderId="0" applyFont="0" applyFill="0" applyBorder="0" applyAlignment="0" applyProtection="0"/>
    <xf numFmtId="43" fontId="6" fillId="0" borderId="0"/>
    <xf numFmtId="43" fontId="6" fillId="0" borderId="0"/>
    <xf numFmtId="43" fontId="6" fillId="0" borderId="0"/>
    <xf numFmtId="0" fontId="6" fillId="0" borderId="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43" fontId="3"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3" fillId="0" borderId="0" applyFont="0" applyFill="0" applyBorder="0" applyAlignment="0" applyProtection="0"/>
    <xf numFmtId="43" fontId="6" fillId="0" borderId="0"/>
    <xf numFmtId="0" fontId="34" fillId="0" borderId="0" applyFont="0" applyFill="0" applyBorder="0" applyAlignment="0" applyProtection="0"/>
    <xf numFmtId="43" fontId="6" fillId="0" borderId="0"/>
    <xf numFmtId="43" fontId="6" fillId="0" borderId="0"/>
    <xf numFmtId="0" fontId="3" fillId="0" borderId="0"/>
    <xf numFmtId="171" fontId="5" fillId="0" borderId="0"/>
    <xf numFmtId="43" fontId="6" fillId="0" borderId="0"/>
    <xf numFmtId="0" fontId="3" fillId="12" borderId="0" applyNumberFormat="0" applyBorder="0" applyAlignment="0" applyProtection="0"/>
    <xf numFmtId="168"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38" fillId="16" borderId="0" applyNumberFormat="0" applyBorder="0" applyAlignment="0" applyProtection="0"/>
    <xf numFmtId="0" fontId="3" fillId="17"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6" fillId="0" borderId="0"/>
    <xf numFmtId="0" fontId="6" fillId="0" borderId="0"/>
    <xf numFmtId="0" fontId="3" fillId="2" borderId="0" applyNumberFormat="0" applyBorder="0" applyAlignment="0" applyProtection="0"/>
    <xf numFmtId="0" fontId="6" fillId="0" borderId="0"/>
    <xf numFmtId="43" fontId="6" fillId="0" borderId="0"/>
    <xf numFmtId="43" fontId="6" fillId="0" borderId="0"/>
    <xf numFmtId="0" fontId="38" fillId="19" borderId="0" applyNumberFormat="0" applyBorder="0" applyAlignment="0" applyProtection="0"/>
    <xf numFmtId="43" fontId="6" fillId="0" borderId="0"/>
    <xf numFmtId="0" fontId="3" fillId="11" borderId="0" applyNumberFormat="0" applyBorder="0" applyAlignment="0" applyProtection="0"/>
    <xf numFmtId="0" fontId="3" fillId="18" borderId="0" applyNumberFormat="0" applyBorder="0" applyAlignment="0" applyProtection="0"/>
    <xf numFmtId="43" fontId="6" fillId="0" borderId="0"/>
    <xf numFmtId="0" fontId="3" fillId="10" borderId="0" applyNumberFormat="0" applyBorder="0" applyAlignment="0" applyProtection="0"/>
    <xf numFmtId="0" fontId="3" fillId="15" borderId="0" applyNumberFormat="0" applyBorder="0" applyAlignment="0" applyProtection="0"/>
    <xf numFmtId="43" fontId="6" fillId="0" borderId="0"/>
    <xf numFmtId="0" fontId="3" fillId="12" borderId="0" applyNumberFormat="0" applyBorder="0" applyAlignment="0" applyProtection="0"/>
    <xf numFmtId="171" fontId="5" fillId="0" borderId="0"/>
    <xf numFmtId="0" fontId="3" fillId="0" borderId="0"/>
    <xf numFmtId="0" fontId="38" fillId="17" borderId="0" applyNumberFormat="0" applyBorder="0" applyAlignment="0" applyProtection="0"/>
    <xf numFmtId="0" fontId="38" fillId="20" borderId="0" applyNumberFormat="0" applyBorder="0" applyAlignment="0" applyProtection="0"/>
    <xf numFmtId="0" fontId="38" fillId="3"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0" borderId="0" applyNumberFormat="0" applyBorder="0" applyAlignment="0" applyProtection="0"/>
    <xf numFmtId="0" fontId="38" fillId="3" borderId="0" applyNumberFormat="0" applyBorder="0" applyAlignment="0" applyProtection="0"/>
    <xf numFmtId="0" fontId="38" fillId="25" borderId="0" applyNumberFormat="0" applyBorder="0" applyAlignment="0" applyProtection="0"/>
    <xf numFmtId="0" fontId="39" fillId="11" borderId="0" applyNumberFormat="0" applyBorder="0" applyAlignment="0" applyProtection="0"/>
    <xf numFmtId="0" fontId="40" fillId="26" borderId="21" applyNumberFormat="0" applyAlignment="0" applyProtection="0"/>
    <xf numFmtId="0" fontId="41" fillId="27" borderId="22" applyNumberFormat="0" applyAlignment="0" applyProtection="0"/>
    <xf numFmtId="43" fontId="3" fillId="0" borderId="0" applyFont="0" applyFill="0" applyBorder="0" applyAlignment="0" applyProtection="0"/>
    <xf numFmtId="0" fontId="3" fillId="0" borderId="0" applyFont="0" applyFill="0" applyBorder="0" applyAlignment="0" applyProtection="0"/>
    <xf numFmtId="0" fontId="42" fillId="0" borderId="0" applyNumberFormat="0" applyFill="0" applyBorder="0" applyAlignment="0" applyProtection="0"/>
    <xf numFmtId="0" fontId="11" fillId="2" borderId="0" applyNumberFormat="0" applyBorder="0" applyAlignment="0" applyProtection="0"/>
    <xf numFmtId="0" fontId="43" fillId="0" borderId="23" applyNumberFormat="0" applyFill="0" applyAlignment="0" applyProtection="0"/>
    <xf numFmtId="0" fontId="44" fillId="0" borderId="24" applyNumberFormat="0" applyFill="0" applyAlignment="0" applyProtection="0"/>
    <xf numFmtId="0" fontId="45" fillId="0" borderId="25" applyNumberFormat="0" applyFill="0" applyAlignment="0" applyProtection="0"/>
    <xf numFmtId="0" fontId="45" fillId="0" borderId="0" applyNumberFormat="0" applyFill="0" applyBorder="0" applyAlignment="0" applyProtection="0"/>
    <xf numFmtId="0" fontId="46" fillId="14" borderId="21" applyNumberFormat="0" applyAlignment="0" applyProtection="0"/>
    <xf numFmtId="0" fontId="47" fillId="0" borderId="26" applyNumberFormat="0" applyFill="0" applyAlignment="0" applyProtection="0"/>
    <xf numFmtId="0" fontId="48" fillId="28" borderId="0" applyNumberFormat="0" applyBorder="0" applyAlignment="0" applyProtection="0"/>
    <xf numFmtId="171" fontId="3" fillId="0" borderId="0"/>
    <xf numFmtId="171" fontId="5" fillId="0" borderId="0"/>
    <xf numFmtId="0" fontId="3" fillId="0" borderId="0"/>
    <xf numFmtId="171" fontId="3" fillId="0" borderId="0"/>
    <xf numFmtId="171" fontId="6" fillId="0" borderId="0"/>
    <xf numFmtId="171" fontId="3" fillId="0" borderId="0"/>
    <xf numFmtId="0" fontId="3" fillId="0" borderId="0"/>
    <xf numFmtId="0" fontId="6" fillId="29" borderId="27" applyNumberFormat="0" applyFont="0" applyAlignment="0" applyProtection="0"/>
    <xf numFmtId="0" fontId="49" fillId="26" borderId="1" applyNumberFormat="0" applyAlignment="0" applyProtection="0"/>
    <xf numFmtId="171" fontId="8" fillId="0" borderId="0"/>
    <xf numFmtId="0" fontId="50" fillId="0" borderId="0" applyNumberFormat="0" applyFill="0" applyBorder="0" applyAlignment="0" applyProtection="0"/>
    <xf numFmtId="0" fontId="4" fillId="0" borderId="28" applyNumberFormat="0" applyFill="0" applyAlignment="0" applyProtection="0"/>
    <xf numFmtId="0" fontId="37" fillId="0" borderId="0" applyNumberFormat="0" applyFill="0" applyBorder="0" applyAlignment="0" applyProtection="0"/>
    <xf numFmtId="169" fontId="6" fillId="0" borderId="0" applyFont="0" applyFill="0" applyBorder="0" applyAlignment="0" applyProtection="0"/>
    <xf numFmtId="168"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3" fillId="12" borderId="0" applyNumberFormat="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3" fillId="15" borderId="0" applyNumberFormat="0" applyBorder="0" applyAlignment="0" applyProtection="0"/>
    <xf numFmtId="43" fontId="6" fillId="0" borderId="0"/>
    <xf numFmtId="43" fontId="6" fillId="0" borderId="0"/>
    <xf numFmtId="0" fontId="3" fillId="15" borderId="0" applyNumberFormat="0" applyBorder="0" applyAlignment="0" applyProtection="0"/>
    <xf numFmtId="43" fontId="6" fillId="0" borderId="0"/>
    <xf numFmtId="43" fontId="6" fillId="0" borderId="0" applyFont="0" applyFill="0" applyBorder="0" applyAlignment="0" applyProtection="0"/>
    <xf numFmtId="0" fontId="3" fillId="18" borderId="0" applyNumberFormat="0" applyBorder="0" applyAlignment="0" applyProtection="0"/>
    <xf numFmtId="43" fontId="6" fillId="0" borderId="0"/>
    <xf numFmtId="43" fontId="6" fillId="0" borderId="0" applyFont="0" applyFill="0" applyBorder="0" applyAlignment="0" applyProtection="0"/>
    <xf numFmtId="168" fontId="3" fillId="0" borderId="0" applyFont="0" applyFill="0" applyBorder="0" applyAlignment="0" applyProtection="0"/>
    <xf numFmtId="0" fontId="38" fillId="3" borderId="0" applyNumberFormat="0" applyBorder="0" applyAlignment="0" applyProtection="0"/>
    <xf numFmtId="43" fontId="6" fillId="0" borderId="0"/>
    <xf numFmtId="43" fontId="6" fillId="0" borderId="0" applyFont="0" applyFill="0" applyBorder="0" applyAlignment="0" applyProtection="0"/>
    <xf numFmtId="169" fontId="6" fillId="0" borderId="0" applyFont="0" applyFill="0" applyBorder="0" applyAlignment="0" applyProtection="0"/>
    <xf numFmtId="171" fontId="5" fillId="0" borderId="0"/>
    <xf numFmtId="0" fontId="3" fillId="0" borderId="0"/>
    <xf numFmtId="0" fontId="3" fillId="17" borderId="0" applyNumberFormat="0" applyBorder="0" applyAlignment="0" applyProtection="0"/>
    <xf numFmtId="0" fontId="3" fillId="16" borderId="0" applyNumberFormat="0" applyBorder="0" applyAlignment="0" applyProtection="0"/>
    <xf numFmtId="0" fontId="6" fillId="0" borderId="0"/>
    <xf numFmtId="0" fontId="6" fillId="0" borderId="0"/>
    <xf numFmtId="0" fontId="3" fillId="14" borderId="0" applyNumberFormat="0" applyBorder="0" applyAlignment="0" applyProtection="0"/>
    <xf numFmtId="0" fontId="6" fillId="0" borderId="0"/>
    <xf numFmtId="43" fontId="6" fillId="0" borderId="0"/>
    <xf numFmtId="43" fontId="6" fillId="0" borderId="0"/>
    <xf numFmtId="0" fontId="38" fillId="20" borderId="0" applyNumberFormat="0" applyBorder="0" applyAlignment="0" applyProtection="0"/>
    <xf numFmtId="43" fontId="6" fillId="0" borderId="0"/>
    <xf numFmtId="0" fontId="3" fillId="13" borderId="0" applyNumberFormat="0" applyBorder="0" applyAlignment="0" applyProtection="0"/>
    <xf numFmtId="0" fontId="38" fillId="17" borderId="0" applyNumberFormat="0" applyBorder="0" applyAlignment="0" applyProtection="0"/>
    <xf numFmtId="43" fontId="6" fillId="0" borderId="0"/>
    <xf numFmtId="0" fontId="3" fillId="12" borderId="0" applyNumberFormat="0" applyBorder="0" applyAlignment="0" applyProtection="0"/>
    <xf numFmtId="0" fontId="3" fillId="11" borderId="0" applyNumberFormat="0" applyBorder="0" applyAlignment="0" applyProtection="0"/>
    <xf numFmtId="0" fontId="38" fillId="16" borderId="0" applyNumberFormat="0" applyBorder="0" applyAlignment="0" applyProtection="0"/>
    <xf numFmtId="43" fontId="6" fillId="0" borderId="0"/>
    <xf numFmtId="0" fontId="3" fillId="2" borderId="0" applyNumberFormat="0" applyBorder="0" applyAlignment="0" applyProtection="0"/>
    <xf numFmtId="0" fontId="3" fillId="10" borderId="0" applyNumberFormat="0" applyBorder="0" applyAlignment="0" applyProtection="0"/>
    <xf numFmtId="0" fontId="38" fillId="19" borderId="0" applyNumberFormat="0" applyBorder="0" applyAlignment="0" applyProtection="0"/>
    <xf numFmtId="171" fontId="5" fillId="0" borderId="0"/>
    <xf numFmtId="0" fontId="3" fillId="0" borderId="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0" borderId="0" applyNumberFormat="0" applyBorder="0" applyAlignment="0" applyProtection="0"/>
    <xf numFmtId="0" fontId="38" fillId="3" borderId="0" applyNumberFormat="0" applyBorder="0" applyAlignment="0" applyProtection="0"/>
    <xf numFmtId="0" fontId="38" fillId="25" borderId="0" applyNumberFormat="0" applyBorder="0" applyAlignment="0" applyProtection="0"/>
    <xf numFmtId="0" fontId="39" fillId="11" borderId="0" applyNumberFormat="0" applyBorder="0" applyAlignment="0" applyProtection="0"/>
    <xf numFmtId="0" fontId="40" fillId="26" borderId="21" applyNumberFormat="0" applyAlignment="0" applyProtection="0"/>
    <xf numFmtId="0" fontId="41" fillId="27" borderId="22" applyNumberFormat="0" applyAlignment="0" applyProtection="0"/>
    <xf numFmtId="43" fontId="3" fillId="0" borderId="0" applyFont="0" applyFill="0" applyBorder="0" applyAlignment="0" applyProtection="0"/>
    <xf numFmtId="0" fontId="3" fillId="0" borderId="0" applyFont="0" applyFill="0" applyBorder="0" applyAlignment="0" applyProtection="0"/>
    <xf numFmtId="0" fontId="42" fillId="0" borderId="0" applyNumberFormat="0" applyFill="0" applyBorder="0" applyAlignment="0" applyProtection="0"/>
    <xf numFmtId="0" fontId="11" fillId="2" borderId="0" applyNumberFormat="0" applyBorder="0" applyAlignment="0" applyProtection="0"/>
    <xf numFmtId="0" fontId="43" fillId="0" borderId="23" applyNumberFormat="0" applyFill="0" applyAlignment="0" applyProtection="0"/>
    <xf numFmtId="0" fontId="44" fillId="0" borderId="24" applyNumberFormat="0" applyFill="0" applyAlignment="0" applyProtection="0"/>
    <xf numFmtId="0" fontId="45" fillId="0" borderId="25" applyNumberFormat="0" applyFill="0" applyAlignment="0" applyProtection="0"/>
    <xf numFmtId="0" fontId="45" fillId="0" borderId="0" applyNumberFormat="0" applyFill="0" applyBorder="0" applyAlignment="0" applyProtection="0"/>
    <xf numFmtId="0" fontId="46" fillId="14" borderId="21" applyNumberFormat="0" applyAlignment="0" applyProtection="0"/>
    <xf numFmtId="0" fontId="47" fillId="0" borderId="26" applyNumberFormat="0" applyFill="0" applyAlignment="0" applyProtection="0"/>
    <xf numFmtId="0" fontId="48" fillId="28" borderId="0" applyNumberFormat="0" applyBorder="0" applyAlignment="0" applyProtection="0"/>
    <xf numFmtId="171" fontId="3" fillId="0" borderId="0"/>
    <xf numFmtId="171" fontId="5" fillId="0" borderId="0"/>
    <xf numFmtId="0" fontId="3" fillId="0" borderId="0"/>
    <xf numFmtId="171" fontId="3" fillId="0" borderId="0"/>
    <xf numFmtId="171" fontId="6" fillId="0" borderId="0"/>
    <xf numFmtId="171" fontId="3" fillId="0" borderId="0"/>
    <xf numFmtId="0" fontId="3" fillId="0" borderId="0"/>
    <xf numFmtId="0" fontId="6" fillId="29" borderId="27" applyNumberFormat="0" applyFont="0" applyAlignment="0" applyProtection="0"/>
    <xf numFmtId="0" fontId="49" fillId="26" borderId="1" applyNumberFormat="0" applyAlignment="0" applyProtection="0"/>
    <xf numFmtId="171" fontId="8" fillId="0" borderId="0"/>
    <xf numFmtId="0" fontId="50" fillId="0" borderId="0" applyNumberFormat="0" applyFill="0" applyBorder="0" applyAlignment="0" applyProtection="0"/>
    <xf numFmtId="0" fontId="4" fillId="0" borderId="28" applyNumberFormat="0" applyFill="0" applyAlignment="0" applyProtection="0"/>
    <xf numFmtId="0" fontId="37" fillId="0" borderId="0" applyNumberForma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8" fillId="19"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3"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0" borderId="0" applyNumberFormat="0" applyBorder="0" applyAlignment="0" applyProtection="0"/>
    <xf numFmtId="0" fontId="38" fillId="3" borderId="0" applyNumberFormat="0" applyBorder="0" applyAlignment="0" applyProtection="0"/>
    <xf numFmtId="0" fontId="38" fillId="25" borderId="0" applyNumberFormat="0" applyBorder="0" applyAlignment="0" applyProtection="0"/>
    <xf numFmtId="0" fontId="39" fillId="11" borderId="0" applyNumberFormat="0" applyBorder="0" applyAlignment="0" applyProtection="0"/>
    <xf numFmtId="0" fontId="40" fillId="26" borderId="21" applyNumberFormat="0" applyAlignment="0" applyProtection="0"/>
    <xf numFmtId="0" fontId="41" fillId="27" borderId="22" applyNumberFormat="0" applyAlignment="0" applyProtection="0"/>
    <xf numFmtId="43" fontId="3" fillId="0" borderId="0" applyFont="0" applyFill="0" applyBorder="0" applyAlignment="0" applyProtection="0"/>
    <xf numFmtId="0" fontId="3" fillId="0" borderId="0" applyFont="0" applyFill="0" applyBorder="0" applyAlignment="0" applyProtection="0"/>
    <xf numFmtId="0" fontId="42" fillId="0" borderId="0" applyNumberFormat="0" applyFill="0" applyBorder="0" applyAlignment="0" applyProtection="0"/>
    <xf numFmtId="0" fontId="11" fillId="2" borderId="0" applyNumberFormat="0" applyBorder="0" applyAlignment="0" applyProtection="0"/>
    <xf numFmtId="0" fontId="43" fillId="0" borderId="23" applyNumberFormat="0" applyFill="0" applyAlignment="0" applyProtection="0"/>
    <xf numFmtId="0" fontId="44" fillId="0" borderId="24" applyNumberFormat="0" applyFill="0" applyAlignment="0" applyProtection="0"/>
    <xf numFmtId="0" fontId="45" fillId="0" borderId="25" applyNumberFormat="0" applyFill="0" applyAlignment="0" applyProtection="0"/>
    <xf numFmtId="0" fontId="45" fillId="0" borderId="0" applyNumberFormat="0" applyFill="0" applyBorder="0" applyAlignment="0" applyProtection="0"/>
    <xf numFmtId="0" fontId="46" fillId="14" borderId="21" applyNumberFormat="0" applyAlignment="0" applyProtection="0"/>
    <xf numFmtId="0" fontId="47" fillId="0" borderId="26" applyNumberFormat="0" applyFill="0" applyAlignment="0" applyProtection="0"/>
    <xf numFmtId="0" fontId="48" fillId="28" borderId="0" applyNumberFormat="0" applyBorder="0" applyAlignment="0" applyProtection="0"/>
    <xf numFmtId="171" fontId="3" fillId="0" borderId="0"/>
    <xf numFmtId="171" fontId="5" fillId="0" borderId="0"/>
    <xf numFmtId="0" fontId="3" fillId="0" borderId="0"/>
    <xf numFmtId="171" fontId="3" fillId="0" borderId="0"/>
    <xf numFmtId="171" fontId="6" fillId="0" borderId="0"/>
    <xf numFmtId="171" fontId="3" fillId="0" borderId="0"/>
    <xf numFmtId="0" fontId="3" fillId="0" borderId="0"/>
    <xf numFmtId="0" fontId="6" fillId="29" borderId="27" applyNumberFormat="0" applyFont="0" applyAlignment="0" applyProtection="0"/>
    <xf numFmtId="0" fontId="49" fillId="26" borderId="1" applyNumberFormat="0" applyAlignment="0" applyProtection="0"/>
    <xf numFmtId="171" fontId="8" fillId="0" borderId="0"/>
    <xf numFmtId="0" fontId="50" fillId="0" borderId="0" applyNumberFormat="0" applyFill="0" applyBorder="0" applyAlignment="0" applyProtection="0"/>
    <xf numFmtId="0" fontId="4" fillId="0" borderId="28" applyNumberFormat="0" applyFill="0" applyAlignment="0" applyProtection="0"/>
    <xf numFmtId="0" fontId="37" fillId="0" borderId="0" applyNumberFormat="0" applyFill="0" applyBorder="0" applyAlignment="0" applyProtection="0"/>
    <xf numFmtId="0" fontId="3" fillId="14" borderId="0" applyNumberFormat="0" applyBorder="0" applyAlignment="0" applyProtection="0"/>
    <xf numFmtId="0" fontId="4" fillId="0" borderId="28" applyNumberFormat="0" applyFill="0" applyAlignment="0" applyProtection="0"/>
    <xf numFmtId="0" fontId="6" fillId="0" borderId="0" applyFont="0" applyFill="0" applyBorder="0" applyAlignment="0" applyProtection="0"/>
    <xf numFmtId="167" fontId="33"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8" borderId="0" applyNumberFormat="0" applyBorder="0" applyAlignment="0" applyProtection="0"/>
    <xf numFmtId="0" fontId="3" fillId="17" borderId="0" applyNumberFormat="0" applyBorder="0" applyAlignment="0" applyProtection="0"/>
    <xf numFmtId="167" fontId="33" fillId="0" borderId="0" applyFont="0" applyFill="0" applyBorder="0" applyAlignment="0" applyProtection="0"/>
    <xf numFmtId="0" fontId="6" fillId="0" borderId="0" applyFont="0" applyFill="0" applyBorder="0" applyAlignment="0" applyProtection="0"/>
    <xf numFmtId="0" fontId="38" fillId="24" borderId="0" applyNumberFormat="0" applyBorder="0" applyAlignment="0" applyProtection="0"/>
    <xf numFmtId="171" fontId="6" fillId="0" borderId="0"/>
    <xf numFmtId="0" fontId="40" fillId="26" borderId="21" applyNumberFormat="0" applyAlignment="0" applyProtection="0"/>
    <xf numFmtId="0" fontId="38" fillId="3" borderId="0" applyNumberFormat="0" applyBorder="0" applyAlignment="0" applyProtection="0"/>
    <xf numFmtId="0" fontId="38" fillId="20" borderId="0" applyNumberFormat="0" applyBorder="0" applyAlignment="0" applyProtection="0"/>
    <xf numFmtId="0" fontId="43" fillId="0" borderId="23" applyNumberFormat="0" applyFill="0" applyAlignment="0" applyProtection="0"/>
    <xf numFmtId="0" fontId="45" fillId="0" borderId="0" applyNumberFormat="0" applyFill="0" applyBorder="0" applyAlignment="0" applyProtection="0"/>
    <xf numFmtId="171" fontId="5" fillId="0" borderId="0"/>
    <xf numFmtId="0" fontId="39" fillId="11" borderId="0" applyNumberFormat="0" applyBorder="0" applyAlignment="0" applyProtection="0"/>
    <xf numFmtId="0" fontId="3" fillId="10" borderId="0" applyNumberFormat="0" applyBorder="0" applyAlignment="0" applyProtection="0"/>
    <xf numFmtId="0" fontId="11" fillId="2" borderId="0" applyNumberFormat="0" applyBorder="0" applyAlignment="0" applyProtection="0"/>
    <xf numFmtId="0" fontId="38" fillId="3" borderId="0" applyNumberFormat="0" applyBorder="0" applyAlignment="0" applyProtection="0"/>
    <xf numFmtId="0" fontId="38" fillId="25" borderId="0" applyNumberFormat="0" applyBorder="0" applyAlignment="0" applyProtection="0"/>
    <xf numFmtId="0" fontId="42" fillId="0" borderId="0" applyNumberFormat="0" applyFill="0" applyBorder="0" applyAlignment="0" applyProtection="0"/>
    <xf numFmtId="0" fontId="48" fillId="28" borderId="0" applyNumberFormat="0" applyBorder="0" applyAlignment="0" applyProtection="0"/>
    <xf numFmtId="171" fontId="3" fillId="0" borderId="0"/>
    <xf numFmtId="0" fontId="38" fillId="20" borderId="0" applyNumberFormat="0" applyBorder="0" applyAlignment="0" applyProtection="0"/>
    <xf numFmtId="0" fontId="38" fillId="21" borderId="0" applyNumberFormat="0" applyBorder="0" applyAlignment="0" applyProtection="0"/>
    <xf numFmtId="0" fontId="47" fillId="0" borderId="26" applyNumberFormat="0" applyFill="0" applyAlignment="0" applyProtection="0"/>
    <xf numFmtId="0" fontId="38" fillId="22" borderId="0" applyNumberFormat="0" applyBorder="0" applyAlignment="0" applyProtection="0"/>
    <xf numFmtId="0" fontId="3" fillId="11" borderId="0" applyNumberFormat="0" applyBorder="0" applyAlignment="0" applyProtection="0"/>
    <xf numFmtId="0" fontId="3" fillId="0" borderId="0"/>
    <xf numFmtId="0" fontId="3" fillId="12" borderId="0" applyNumberFormat="0" applyBorder="0" applyAlignment="0" applyProtection="0"/>
    <xf numFmtId="0" fontId="3" fillId="0" borderId="0" applyFont="0" applyFill="0" applyBorder="0" applyAlignment="0" applyProtection="0"/>
    <xf numFmtId="0" fontId="34" fillId="0" borderId="0" applyFont="0" applyFill="0" applyBorder="0" applyAlignment="0" applyProtection="0"/>
    <xf numFmtId="0" fontId="6" fillId="29" borderId="27" applyNumberFormat="0" applyFont="0" applyAlignment="0" applyProtection="0"/>
    <xf numFmtId="0" fontId="37" fillId="0" borderId="0" applyNumberFormat="0" applyFill="0" applyBorder="0" applyAlignment="0" applyProtection="0"/>
    <xf numFmtId="0" fontId="3" fillId="2" borderId="0" applyNumberFormat="0" applyBorder="0" applyAlignment="0" applyProtection="0"/>
    <xf numFmtId="0" fontId="38" fillId="16" borderId="0" applyNumberFormat="0" applyBorder="0" applyAlignment="0" applyProtection="0"/>
    <xf numFmtId="0" fontId="3" fillId="15" borderId="0" applyNumberFormat="0" applyBorder="0" applyAlignment="0" applyProtection="0"/>
    <xf numFmtId="171" fontId="8" fillId="0" borderId="0"/>
    <xf numFmtId="171" fontId="3" fillId="0" borderId="0"/>
    <xf numFmtId="0" fontId="41" fillId="27" borderId="22" applyNumberFormat="0" applyAlignment="0" applyProtection="0"/>
    <xf numFmtId="0" fontId="46" fillId="14" borderId="21" applyNumberFormat="0" applyAlignment="0" applyProtection="0"/>
    <xf numFmtId="0" fontId="3" fillId="16" borderId="0" applyNumberFormat="0" applyBorder="0" applyAlignment="0" applyProtection="0"/>
    <xf numFmtId="0" fontId="44" fillId="0" borderId="24" applyNumberFormat="0" applyFill="0" applyAlignment="0" applyProtection="0"/>
    <xf numFmtId="171" fontId="3" fillId="0" borderId="0"/>
    <xf numFmtId="0" fontId="3" fillId="15" borderId="0" applyNumberFormat="0" applyBorder="0" applyAlignment="0" applyProtection="0"/>
    <xf numFmtId="43" fontId="3" fillId="0" borderId="0" applyFont="0" applyFill="0" applyBorder="0" applyAlignment="0" applyProtection="0"/>
    <xf numFmtId="0" fontId="34" fillId="0" borderId="0" applyFont="0" applyFill="0" applyBorder="0" applyAlignment="0" applyProtection="0"/>
    <xf numFmtId="0" fontId="38" fillId="19" borderId="0" applyNumberFormat="0" applyBorder="0" applyAlignment="0" applyProtection="0"/>
    <xf numFmtId="0" fontId="38" fillId="17" borderId="0" applyNumberFormat="0" applyBorder="0" applyAlignment="0" applyProtection="0"/>
    <xf numFmtId="0" fontId="45" fillId="0" borderId="25" applyNumberFormat="0" applyFill="0" applyAlignment="0" applyProtection="0"/>
    <xf numFmtId="0" fontId="38" fillId="23" borderId="0" applyNumberFormat="0" applyBorder="0" applyAlignment="0" applyProtection="0"/>
    <xf numFmtId="0" fontId="3" fillId="0" borderId="0"/>
    <xf numFmtId="0" fontId="50" fillId="0" borderId="0" applyNumberFormat="0" applyFill="0" applyBorder="0" applyAlignment="0" applyProtection="0"/>
    <xf numFmtId="0" fontId="49" fillId="26" borderId="1" applyNumberFormat="0" applyAlignment="0" applyProtection="0"/>
    <xf numFmtId="43" fontId="3" fillId="0" borderId="0" applyFont="0" applyFill="0" applyBorder="0" applyAlignment="0" applyProtection="0"/>
    <xf numFmtId="0" fontId="3" fillId="0" borderId="0" applyFont="0" applyFill="0" applyBorder="0" applyAlignment="0" applyProtection="0"/>
    <xf numFmtId="173" fontId="3" fillId="0" borderId="0"/>
    <xf numFmtId="0" fontId="6"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18" fillId="0" borderId="0"/>
    <xf numFmtId="43" fontId="6" fillId="0" borderId="0" applyFont="0" applyFill="0" applyBorder="0" applyAlignment="0" applyProtection="0"/>
    <xf numFmtId="0" fontId="18" fillId="0" borderId="0"/>
    <xf numFmtId="0" fontId="18" fillId="0" borderId="0"/>
    <xf numFmtId="0" fontId="18" fillId="0" borderId="0"/>
    <xf numFmtId="164" fontId="3" fillId="0" borderId="0" applyFont="0" applyFill="0" applyBorder="0" applyAlignment="0" applyProtection="0"/>
    <xf numFmtId="0" fontId="1" fillId="0" borderId="0"/>
    <xf numFmtId="43" fontId="33" fillId="0" borderId="0" applyFont="0" applyFill="0" applyBorder="0" applyAlignment="0" applyProtection="0"/>
    <xf numFmtId="167" fontId="6" fillId="0" borderId="0" applyFont="0" applyFill="0" applyBorder="0" applyAlignment="0" applyProtection="0"/>
    <xf numFmtId="0" fontId="3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3" fillId="0" borderId="0" applyFont="0" applyFill="0" applyBorder="0" applyAlignment="0" applyProtection="0"/>
    <xf numFmtId="165" fontId="1" fillId="0" borderId="0" applyFont="0" applyFill="0" applyBorder="0" applyAlignment="0" applyProtection="0"/>
    <xf numFmtId="0" fontId="9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6" fillId="0" borderId="0"/>
    <xf numFmtId="0" fontId="120" fillId="0" borderId="0"/>
    <xf numFmtId="0" fontId="112" fillId="0" borderId="0"/>
    <xf numFmtId="0" fontId="112" fillId="0" borderId="0"/>
    <xf numFmtId="0" fontId="129" fillId="0" borderId="0"/>
    <xf numFmtId="165" fontId="129" fillId="0" borderId="0" applyFont="0" applyFill="0" applyBorder="0" applyAlignment="0" applyProtection="0"/>
    <xf numFmtId="179" fontId="129" fillId="0" borderId="0" applyBorder="0" applyProtection="0"/>
    <xf numFmtId="165" fontId="18" fillId="0" borderId="0" applyFont="0" applyFill="0" applyBorder="0" applyAlignment="0" applyProtection="0"/>
    <xf numFmtId="0" fontId="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46" fillId="0" borderId="0"/>
    <xf numFmtId="165" fontId="6" fillId="0" borderId="0" applyFont="0" applyFill="0" applyBorder="0" applyAlignment="0" applyProtection="0"/>
    <xf numFmtId="0" fontId="112" fillId="0" borderId="0"/>
    <xf numFmtId="0" fontId="6" fillId="0" borderId="0"/>
    <xf numFmtId="0" fontId="112" fillId="0" borderId="0"/>
    <xf numFmtId="0" fontId="3" fillId="0" borderId="0"/>
    <xf numFmtId="0" fontId="3" fillId="0" borderId="0"/>
    <xf numFmtId="0" fontId="1" fillId="0" borderId="0"/>
    <xf numFmtId="165" fontId="1" fillId="0" borderId="0" applyFont="0" applyFill="0" applyBorder="0" applyAlignment="0" applyProtection="0"/>
    <xf numFmtId="0" fontId="18" fillId="0" borderId="0"/>
    <xf numFmtId="0" fontId="177" fillId="0" borderId="0"/>
    <xf numFmtId="0" fontId="6" fillId="0" borderId="0"/>
    <xf numFmtId="0" fontId="6" fillId="0" borderId="0"/>
    <xf numFmtId="0" fontId="33" fillId="0" borderId="0"/>
    <xf numFmtId="0" fontId="6" fillId="0" borderId="0"/>
    <xf numFmtId="0" fontId="6" fillId="0" borderId="0"/>
    <xf numFmtId="0" fontId="6" fillId="0" borderId="0"/>
    <xf numFmtId="0" fontId="18" fillId="0" borderId="0"/>
    <xf numFmtId="0" fontId="6" fillId="0" borderId="0"/>
    <xf numFmtId="0" fontId="33" fillId="0" borderId="0"/>
    <xf numFmtId="43" fontId="33" fillId="0" borderId="0" applyFont="0" applyFill="0" applyBorder="0" applyAlignment="0" applyProtection="0"/>
    <xf numFmtId="0" fontId="6" fillId="0" borderId="0"/>
    <xf numFmtId="0" fontId="33" fillId="0" borderId="0"/>
    <xf numFmtId="0" fontId="3" fillId="0" borderId="0"/>
    <xf numFmtId="0" fontId="240" fillId="0" borderId="0" applyNumberFormat="0" applyFill="0" applyBorder="0" applyAlignment="0" applyProtection="0"/>
    <xf numFmtId="0" fontId="3" fillId="0" borderId="0"/>
    <xf numFmtId="0" fontId="249" fillId="0" borderId="0" applyNumberFormat="0" applyFill="0" applyBorder="0" applyAlignment="0" applyProtection="0"/>
    <xf numFmtId="0" fontId="6" fillId="0" borderId="0">
      <alignment vertical="center"/>
    </xf>
    <xf numFmtId="0" fontId="30" fillId="4" borderId="59" applyFont="0" applyBorder="0">
      <alignment horizontal="center" wrapText="1"/>
    </xf>
    <xf numFmtId="3" fontId="6" fillId="62" borderId="51" applyFont="0">
      <alignment horizontal="right" vertical="center"/>
      <protection locked="0"/>
    </xf>
    <xf numFmtId="0" fontId="6" fillId="30" borderId="51" applyNumberFormat="0" applyFont="0" applyBorder="0">
      <alignment horizontal="center" vertical="center"/>
    </xf>
    <xf numFmtId="0" fontId="6" fillId="0" borderId="0">
      <alignment vertical="center"/>
    </xf>
    <xf numFmtId="0" fontId="18" fillId="0" borderId="0"/>
    <xf numFmtId="0" fontId="321" fillId="0" borderId="0" applyNumberFormat="0" applyFill="0" applyBorder="0" applyAlignment="0" applyProtection="0">
      <alignment vertical="top"/>
      <protection locked="0"/>
    </xf>
    <xf numFmtId="0" fontId="109" fillId="0" borderId="0"/>
  </cellStyleXfs>
  <cellXfs count="5259">
    <xf numFmtId="0" fontId="0" fillId="0" borderId="0" xfId="0"/>
    <xf numFmtId="0" fontId="0" fillId="0" borderId="0" xfId="0" applyFont="1" applyFill="1"/>
    <xf numFmtId="0" fontId="0" fillId="0" borderId="0" xfId="0" applyFont="1"/>
    <xf numFmtId="4" fontId="0" fillId="0" borderId="0" xfId="0" applyNumberFormat="1" applyFont="1"/>
    <xf numFmtId="2" fontId="0" fillId="0" borderId="0" xfId="0" applyNumberFormat="1" applyFont="1"/>
    <xf numFmtId="0" fontId="0" fillId="0" borderId="5" xfId="0" applyFont="1" applyFill="1" applyBorder="1"/>
    <xf numFmtId="0" fontId="15" fillId="0" borderId="8" xfId="0" applyFont="1" applyFill="1" applyBorder="1" applyAlignment="1">
      <alignment horizontal="left" indent="2"/>
    </xf>
    <xf numFmtId="0" fontId="14" fillId="0" borderId="3" xfId="0" applyFont="1" applyFill="1" applyBorder="1" applyAlignment="1">
      <alignment horizontal="left"/>
    </xf>
    <xf numFmtId="4" fontId="0" fillId="0" borderId="0" xfId="0" applyNumberFormat="1" applyFont="1" applyFill="1"/>
    <xf numFmtId="0" fontId="3" fillId="0" borderId="0" xfId="0" applyFont="1"/>
    <xf numFmtId="0" fontId="9" fillId="0" borderId="8" xfId="0" applyFont="1" applyFill="1" applyBorder="1" applyAlignment="1">
      <alignment horizontal="left"/>
    </xf>
    <xf numFmtId="2" fontId="9" fillId="0" borderId="8" xfId="0" applyNumberFormat="1" applyFont="1" applyFill="1" applyBorder="1" applyAlignment="1">
      <alignment horizontal="left" indent="1"/>
    </xf>
    <xf numFmtId="2" fontId="9" fillId="0" borderId="0" xfId="0" applyNumberFormat="1" applyFont="1"/>
    <xf numFmtId="0" fontId="9" fillId="0" borderId="0" xfId="0" applyFont="1" applyFill="1"/>
    <xf numFmtId="0" fontId="9" fillId="0" borderId="0" xfId="0" applyFont="1"/>
    <xf numFmtId="0" fontId="9" fillId="0" borderId="0" xfId="20" applyFont="1" applyFill="1" applyBorder="1"/>
    <xf numFmtId="0" fontId="9" fillId="0" borderId="8" xfId="0" applyFont="1" applyFill="1" applyBorder="1"/>
    <xf numFmtId="0" fontId="9" fillId="0" borderId="3" xfId="0" applyFont="1" applyFill="1" applyBorder="1" applyAlignment="1">
      <alignment horizontal="left"/>
    </xf>
    <xf numFmtId="0" fontId="22" fillId="0" borderId="0" xfId="0" applyFont="1" applyFill="1"/>
    <xf numFmtId="0" fontId="23" fillId="0" borderId="0" xfId="0" applyFont="1" applyFill="1"/>
    <xf numFmtId="0" fontId="21" fillId="0" borderId="8" xfId="0" applyFont="1" applyFill="1" applyBorder="1"/>
    <xf numFmtId="0" fontId="21" fillId="0" borderId="6" xfId="0" applyFont="1" applyFill="1" applyBorder="1" applyAlignment="1">
      <alignment horizontal="center"/>
    </xf>
    <xf numFmtId="0" fontId="23" fillId="0" borderId="0" xfId="0" applyFont="1" applyAlignment="1">
      <alignment horizontal="left"/>
    </xf>
    <xf numFmtId="0" fontId="24" fillId="0" borderId="0" xfId="0" applyFont="1"/>
    <xf numFmtId="0" fontId="22" fillId="0" borderId="6" xfId="0" applyFont="1" applyFill="1" applyBorder="1" applyAlignment="1">
      <alignment horizontal="center"/>
    </xf>
    <xf numFmtId="0" fontId="24" fillId="0" borderId="0" xfId="0" applyFont="1" applyAlignment="1">
      <alignment horizontal="left"/>
    </xf>
    <xf numFmtId="0" fontId="26" fillId="0" borderId="0" xfId="0" applyFont="1"/>
    <xf numFmtId="0" fontId="22" fillId="0" borderId="0" xfId="20" applyFont="1" applyFill="1" applyBorder="1"/>
    <xf numFmtId="167" fontId="22" fillId="0" borderId="5" xfId="3" applyNumberFormat="1" applyFont="1" applyFill="1" applyBorder="1" applyAlignment="1">
      <alignment horizontal="left" indent="2"/>
    </xf>
    <xf numFmtId="4" fontId="22" fillId="6" borderId="8" xfId="0" applyNumberFormat="1" applyFont="1" applyFill="1" applyBorder="1"/>
    <xf numFmtId="2" fontId="22" fillId="6" borderId="10" xfId="0" applyNumberFormat="1" applyFont="1" applyFill="1" applyBorder="1"/>
    <xf numFmtId="0" fontId="9" fillId="0" borderId="0" xfId="0" applyFont="1" applyFill="1" applyAlignment="1">
      <alignment horizontal="left"/>
    </xf>
    <xf numFmtId="0" fontId="22" fillId="0" borderId="0" xfId="0" applyFont="1"/>
    <xf numFmtId="0" fontId="28" fillId="0" borderId="0" xfId="28" applyFont="1"/>
    <xf numFmtId="167" fontId="0" fillId="0" borderId="0" xfId="0" applyNumberFormat="1" applyFont="1" applyFill="1"/>
    <xf numFmtId="37" fontId="28" fillId="0" borderId="0" xfId="28" applyNumberFormat="1" applyFont="1"/>
    <xf numFmtId="37" fontId="28" fillId="0" borderId="0" xfId="28" applyNumberFormat="1" applyFont="1" applyBorder="1"/>
    <xf numFmtId="37" fontId="28" fillId="0" borderId="0" xfId="28" applyNumberFormat="1" applyFont="1" applyFill="1"/>
    <xf numFmtId="0" fontId="0" fillId="0" borderId="0" xfId="0"/>
    <xf numFmtId="171" fontId="28" fillId="0" borderId="0" xfId="28" applyNumberFormat="1" applyFont="1"/>
    <xf numFmtId="37" fontId="28" fillId="0" borderId="0" xfId="62" applyNumberFormat="1" applyFont="1"/>
    <xf numFmtId="171" fontId="28" fillId="0" borderId="0" xfId="148" applyNumberFormat="1" applyFont="1" applyFill="1"/>
    <xf numFmtId="171" fontId="28" fillId="0" borderId="0" xfId="167" applyNumberFormat="1" applyFont="1" applyFill="1"/>
    <xf numFmtId="39" fontId="9" fillId="5" borderId="2" xfId="457" applyNumberFormat="1" applyFont="1" applyFill="1" applyBorder="1"/>
    <xf numFmtId="39" fontId="9" fillId="6" borderId="8" xfId="457" applyNumberFormat="1" applyFont="1" applyFill="1" applyBorder="1"/>
    <xf numFmtId="2" fontId="3" fillId="0" borderId="0" xfId="0" applyNumberFormat="1" applyFont="1"/>
    <xf numFmtId="2" fontId="22" fillId="0" borderId="0" xfId="0" applyNumberFormat="1" applyFont="1"/>
    <xf numFmtId="0" fontId="0" fillId="0" borderId="6" xfId="0" applyFont="1" applyFill="1" applyBorder="1"/>
    <xf numFmtId="167" fontId="22" fillId="0" borderId="6" xfId="3" applyNumberFormat="1" applyFont="1" applyFill="1" applyBorder="1" applyAlignment="1">
      <alignment horizontal="left" indent="2"/>
    </xf>
    <xf numFmtId="4" fontId="22" fillId="6" borderId="3" xfId="0" applyNumberFormat="1" applyFont="1" applyFill="1" applyBorder="1"/>
    <xf numFmtId="0" fontId="52" fillId="0" borderId="0" xfId="0" applyFont="1" applyFill="1"/>
    <xf numFmtId="37" fontId="53" fillId="0" borderId="0" xfId="28" applyNumberFormat="1" applyFont="1"/>
    <xf numFmtId="0" fontId="54" fillId="0" borderId="0" xfId="0" applyFont="1"/>
    <xf numFmtId="0" fontId="55" fillId="0" borderId="0" xfId="0" applyFont="1" applyFill="1"/>
    <xf numFmtId="37" fontId="56" fillId="0" borderId="0" xfId="28" applyNumberFormat="1" applyFont="1"/>
    <xf numFmtId="0" fontId="52" fillId="0" borderId="0" xfId="0" applyFont="1"/>
    <xf numFmtId="37" fontId="57" fillId="0" borderId="0" xfId="28" applyNumberFormat="1" applyFont="1"/>
    <xf numFmtId="2" fontId="0" fillId="6" borderId="8" xfId="457" applyNumberFormat="1" applyFont="1" applyFill="1" applyBorder="1"/>
    <xf numFmtId="2" fontId="22" fillId="6" borderId="10" xfId="457" applyNumberFormat="1" applyFont="1" applyFill="1" applyBorder="1"/>
    <xf numFmtId="2" fontId="55" fillId="0" borderId="0" xfId="0" applyNumberFormat="1" applyFont="1"/>
    <xf numFmtId="1" fontId="55" fillId="0" borderId="0" xfId="0" applyNumberFormat="1" applyFont="1"/>
    <xf numFmtId="0" fontId="58" fillId="0" borderId="0" xfId="0" applyFont="1" applyFill="1"/>
    <xf numFmtId="0" fontId="51" fillId="0" borderId="0" xfId="0" applyFont="1"/>
    <xf numFmtId="3" fontId="52" fillId="0" borderId="0" xfId="0" applyNumberFormat="1" applyFont="1" applyFill="1"/>
    <xf numFmtId="37" fontId="28" fillId="0" borderId="0" xfId="28" applyNumberFormat="1" applyFont="1" applyFill="1" applyBorder="1"/>
    <xf numFmtId="37" fontId="56" fillId="0" borderId="0" xfId="28" applyNumberFormat="1" applyFont="1" applyBorder="1"/>
    <xf numFmtId="0" fontId="0" fillId="0" borderId="0" xfId="0" applyFill="1" applyBorder="1"/>
    <xf numFmtId="37" fontId="56" fillId="0" borderId="0" xfId="28" applyNumberFormat="1" applyFont="1" applyFill="1" applyBorder="1"/>
    <xf numFmtId="0" fontId="6" fillId="0" borderId="0" xfId="28" applyFont="1"/>
    <xf numFmtId="2" fontId="22" fillId="0" borderId="0" xfId="458" applyNumberFormat="1" applyFont="1" applyFill="1" applyBorder="1" applyAlignment="1">
      <alignment horizontal="left"/>
    </xf>
    <xf numFmtId="39" fontId="9" fillId="0" borderId="0" xfId="458" applyNumberFormat="1" applyFont="1" applyFill="1" applyBorder="1" applyAlignment="1">
      <alignment horizontal="left"/>
    </xf>
    <xf numFmtId="37" fontId="6" fillId="0" borderId="0" xfId="461" applyNumberFormat="1" applyFont="1"/>
    <xf numFmtId="39" fontId="9" fillId="5" borderId="8" xfId="458" applyNumberFormat="1" applyFont="1" applyFill="1" applyBorder="1" applyAlignment="1">
      <alignment horizontal="right"/>
    </xf>
    <xf numFmtId="39" fontId="9" fillId="5" borderId="3" xfId="458" applyNumberFormat="1" applyFont="1" applyFill="1" applyBorder="1" applyAlignment="1">
      <alignment horizontal="right"/>
    </xf>
    <xf numFmtId="169" fontId="21" fillId="0" borderId="4" xfId="0" applyNumberFormat="1" applyFont="1" applyFill="1" applyBorder="1" applyAlignment="1">
      <alignment wrapText="1"/>
    </xf>
    <xf numFmtId="169" fontId="21" fillId="0" borderId="3" xfId="0" applyNumberFormat="1" applyFont="1" applyFill="1" applyBorder="1" applyAlignment="1">
      <alignment wrapText="1"/>
    </xf>
    <xf numFmtId="0" fontId="24" fillId="0" borderId="0" xfId="0" applyFont="1" applyFill="1"/>
    <xf numFmtId="0" fontId="15" fillId="0" borderId="8" xfId="0" applyFont="1" applyFill="1" applyBorder="1" applyAlignment="1">
      <alignment horizontal="left"/>
    </xf>
    <xf numFmtId="40" fontId="21" fillId="0" borderId="8" xfId="0" applyNumberFormat="1" applyFont="1" applyFill="1" applyBorder="1" applyAlignment="1"/>
    <xf numFmtId="0" fontId="22" fillId="0" borderId="0" xfId="0" applyFont="1" applyFill="1" applyAlignment="1">
      <alignment horizontal="left"/>
    </xf>
    <xf numFmtId="0" fontId="22" fillId="0" borderId="0" xfId="0" applyFont="1" applyFill="1" applyBorder="1"/>
    <xf numFmtId="0" fontId="21" fillId="0" borderId="0" xfId="0" applyFont="1" applyFill="1" applyBorder="1"/>
    <xf numFmtId="37" fontId="6" fillId="0" borderId="0" xfId="461" applyNumberFormat="1" applyFont="1" applyFill="1"/>
    <xf numFmtId="0" fontId="9" fillId="0" borderId="8" xfId="0" applyFont="1" applyFill="1" applyBorder="1" applyAlignment="1">
      <alignment horizontal="left" wrapText="1"/>
    </xf>
    <xf numFmtId="0" fontId="2" fillId="0" borderId="0" xfId="0" applyFont="1"/>
    <xf numFmtId="0" fontId="59" fillId="0" borderId="0" xfId="0" applyFont="1"/>
    <xf numFmtId="0" fontId="59" fillId="0" borderId="0" xfId="0" applyFont="1" applyBorder="1" applyAlignment="1">
      <alignment horizontal="right"/>
    </xf>
    <xf numFmtId="0" fontId="59" fillId="0" borderId="0" xfId="0" applyFont="1" applyBorder="1"/>
    <xf numFmtId="39" fontId="22" fillId="0" borderId="0" xfId="458" applyNumberFormat="1" applyFont="1" applyFill="1" applyBorder="1" applyAlignment="1">
      <alignment horizontal="left"/>
    </xf>
    <xf numFmtId="0" fontId="20" fillId="0" borderId="4" xfId="0" applyFont="1" applyFill="1" applyBorder="1" applyAlignment="1">
      <alignment wrapText="1"/>
    </xf>
    <xf numFmtId="0" fontId="20" fillId="0" borderId="3" xfId="0" applyFont="1" applyFill="1" applyBorder="1" applyAlignment="1">
      <alignment wrapText="1"/>
    </xf>
    <xf numFmtId="4" fontId="22" fillId="6" borderId="5" xfId="0" applyNumberFormat="1" applyFont="1" applyFill="1" applyBorder="1"/>
    <xf numFmtId="4" fontId="22" fillId="5" borderId="8" xfId="0" applyNumberFormat="1" applyFont="1" applyFill="1" applyBorder="1"/>
    <xf numFmtId="4" fontId="22" fillId="5" borderId="3" xfId="0" applyNumberFormat="1" applyFont="1" applyFill="1" applyBorder="1"/>
    <xf numFmtId="4" fontId="22" fillId="6" borderId="6" xfId="0" applyNumberFormat="1" applyFont="1" applyFill="1" applyBorder="1"/>
    <xf numFmtId="0" fontId="22" fillId="0" borderId="0" xfId="0" applyFont="1" applyAlignment="1">
      <alignment horizontal="left"/>
    </xf>
    <xf numFmtId="0" fontId="0" fillId="0" borderId="0" xfId="0" applyAlignment="1">
      <alignment wrapText="1"/>
    </xf>
    <xf numFmtId="4" fontId="5" fillId="5" borderId="3" xfId="31" applyNumberFormat="1" applyFont="1" applyFill="1" applyBorder="1"/>
    <xf numFmtId="4" fontId="5" fillId="32" borderId="30" xfId="31" applyNumberFormat="1" applyFont="1" applyFill="1" applyBorder="1" applyProtection="1">
      <protection locked="0"/>
    </xf>
    <xf numFmtId="49" fontId="5" fillId="31" borderId="30" xfId="31" applyNumberFormat="1" applyFont="1" applyFill="1" applyBorder="1" applyProtection="1">
      <protection locked="0"/>
    </xf>
    <xf numFmtId="4" fontId="5" fillId="32" borderId="6" xfId="31" applyNumberFormat="1" applyFont="1" applyFill="1" applyBorder="1" applyProtection="1">
      <protection locked="0"/>
    </xf>
    <xf numFmtId="4" fontId="5" fillId="5" borderId="6" xfId="31" applyNumberFormat="1" applyFont="1" applyFill="1" applyBorder="1"/>
    <xf numFmtId="4" fontId="5" fillId="5" borderId="30" xfId="31" applyNumberFormat="1" applyFont="1" applyFill="1" applyBorder="1" applyProtection="1"/>
    <xf numFmtId="4" fontId="5" fillId="5" borderId="31" xfId="31" applyNumberFormat="1" applyFont="1" applyFill="1" applyBorder="1" applyProtection="1"/>
    <xf numFmtId="4" fontId="5" fillId="5" borderId="30" xfId="31" applyNumberFormat="1" applyFont="1" applyFill="1" applyBorder="1" applyProtection="1">
      <protection locked="0"/>
    </xf>
    <xf numFmtId="4" fontId="5" fillId="31" borderId="30" xfId="31" applyNumberFormat="1" applyFont="1" applyFill="1" applyBorder="1" applyProtection="1">
      <protection locked="0"/>
    </xf>
    <xf numFmtId="49" fontId="5" fillId="31" borderId="6" xfId="31" applyNumberFormat="1" applyFont="1" applyFill="1" applyBorder="1" applyProtection="1">
      <protection locked="0"/>
    </xf>
    <xf numFmtId="0" fontId="5" fillId="30" borderId="5" xfId="0" applyFont="1" applyFill="1" applyBorder="1"/>
    <xf numFmtId="0" fontId="71" fillId="30" borderId="3" xfId="0" applyFont="1" applyFill="1" applyBorder="1" applyAlignment="1">
      <alignment horizontal="center"/>
    </xf>
    <xf numFmtId="0" fontId="5" fillId="30" borderId="3" xfId="0" applyFont="1" applyFill="1" applyBorder="1" applyAlignment="1">
      <alignment horizontal="center"/>
    </xf>
    <xf numFmtId="0" fontId="5" fillId="30" borderId="35" xfId="0" applyFont="1" applyFill="1" applyBorder="1"/>
    <xf numFmtId="0" fontId="5" fillId="30" borderId="34" xfId="0" applyFont="1" applyFill="1" applyBorder="1"/>
    <xf numFmtId="0" fontId="5" fillId="30" borderId="34" xfId="0" applyFont="1" applyFill="1" applyBorder="1" applyAlignment="1">
      <alignment horizontal="right"/>
    </xf>
    <xf numFmtId="0" fontId="5" fillId="30" borderId="8" xfId="0" applyFont="1" applyFill="1" applyBorder="1" applyAlignment="1">
      <alignment horizontal="right"/>
    </xf>
    <xf numFmtId="40" fontId="14" fillId="0" borderId="5" xfId="24" applyNumberFormat="1" applyFont="1" applyFill="1" applyBorder="1"/>
    <xf numFmtId="2" fontId="0" fillId="0" borderId="0" xfId="458" applyNumberFormat="1" applyFont="1"/>
    <xf numFmtId="0" fontId="6" fillId="0" borderId="0" xfId="20"/>
    <xf numFmtId="2" fontId="9" fillId="0" borderId="0" xfId="458" applyNumberFormat="1" applyFont="1"/>
    <xf numFmtId="0" fontId="9" fillId="0" borderId="0" xfId="66" applyFont="1" applyFill="1" applyBorder="1"/>
    <xf numFmtId="2" fontId="3" fillId="0" borderId="0" xfId="458" applyNumberFormat="1" applyFont="1"/>
    <xf numFmtId="0" fontId="14" fillId="0" borderId="7" xfId="20" applyFont="1" applyFill="1" applyBorder="1" applyAlignment="1">
      <alignment wrapText="1"/>
    </xf>
    <xf numFmtId="167" fontId="14" fillId="0" borderId="2" xfId="458" applyFont="1" applyFill="1" applyBorder="1" applyAlignment="1">
      <alignment wrapText="1"/>
    </xf>
    <xf numFmtId="40" fontId="9" fillId="0" borderId="0" xfId="24" applyNumberFormat="1" applyFont="1" applyFill="1" applyBorder="1"/>
    <xf numFmtId="0" fontId="52" fillId="0" borderId="0" xfId="20" applyFont="1" applyFill="1"/>
    <xf numFmtId="167" fontId="0" fillId="0" borderId="0" xfId="473" applyFont="1"/>
    <xf numFmtId="0" fontId="6" fillId="0" borderId="0" xfId="20" applyFill="1"/>
    <xf numFmtId="169" fontId="3" fillId="0" borderId="0" xfId="458" applyNumberFormat="1" applyFont="1" applyAlignment="1">
      <alignment horizontal="left" vertical="top"/>
    </xf>
    <xf numFmtId="39" fontId="6" fillId="0" borderId="0" xfId="20" applyNumberFormat="1"/>
    <xf numFmtId="167" fontId="22" fillId="0" borderId="0" xfId="1" applyFont="1" applyFill="1"/>
    <xf numFmtId="0" fontId="22" fillId="0" borderId="0" xfId="20" applyFont="1" applyFill="1"/>
    <xf numFmtId="0" fontId="9" fillId="0" borderId="0" xfId="20" applyFont="1" applyFill="1" applyBorder="1" applyAlignment="1">
      <alignment wrapText="1"/>
    </xf>
    <xf numFmtId="167" fontId="66" fillId="0" borderId="0" xfId="1" applyFont="1" applyFill="1"/>
    <xf numFmtId="0" fontId="73" fillId="0" borderId="0" xfId="20" applyFont="1" applyFill="1"/>
    <xf numFmtId="2" fontId="73" fillId="0" borderId="0" xfId="458" applyNumberFormat="1" applyFont="1"/>
    <xf numFmtId="0" fontId="21" fillId="34" borderId="8" xfId="0" applyFont="1" applyFill="1" applyBorder="1"/>
    <xf numFmtId="2" fontId="22" fillId="33" borderId="10" xfId="457" applyNumberFormat="1" applyFont="1" applyFill="1" applyBorder="1"/>
    <xf numFmtId="0" fontId="21" fillId="34" borderId="8" xfId="0" applyFont="1" applyFill="1" applyBorder="1" applyAlignment="1">
      <alignment horizontal="center" wrapText="1"/>
    </xf>
    <xf numFmtId="0" fontId="72" fillId="34" borderId="8" xfId="0" applyFont="1" applyFill="1" applyBorder="1"/>
    <xf numFmtId="0" fontId="21" fillId="0" borderId="35" xfId="0" applyFont="1" applyFill="1" applyBorder="1" applyAlignment="1">
      <alignment horizontal="left"/>
    </xf>
    <xf numFmtId="169" fontId="21" fillId="0" borderId="31" xfId="0" applyNumberFormat="1" applyFont="1" applyFill="1" applyBorder="1" applyAlignment="1">
      <alignment wrapText="1"/>
    </xf>
    <xf numFmtId="0" fontId="9" fillId="0" borderId="34" xfId="0" applyFont="1" applyFill="1" applyBorder="1"/>
    <xf numFmtId="167" fontId="24" fillId="0" borderId="0" xfId="458" applyFont="1" applyFill="1"/>
    <xf numFmtId="0" fontId="25" fillId="0" borderId="31" xfId="0" applyFont="1" applyFill="1" applyBorder="1"/>
    <xf numFmtId="0" fontId="25" fillId="34" borderId="37" xfId="0" applyFont="1" applyFill="1" applyBorder="1"/>
    <xf numFmtId="2" fontId="22" fillId="5" borderId="37" xfId="457" applyNumberFormat="1" applyFont="1" applyFill="1" applyBorder="1"/>
    <xf numFmtId="0" fontId="25" fillId="6" borderId="37" xfId="0" applyFont="1" applyFill="1" applyBorder="1"/>
    <xf numFmtId="2" fontId="22" fillId="33" borderId="37" xfId="457" applyNumberFormat="1" applyFont="1" applyFill="1" applyBorder="1"/>
    <xf numFmtId="0" fontId="21" fillId="34" borderId="34" xfId="0" applyFont="1" applyFill="1" applyBorder="1" applyAlignment="1">
      <alignment horizontal="center" wrapText="1"/>
    </xf>
    <xf numFmtId="0" fontId="21" fillId="0" borderId="37" xfId="0" applyFont="1" applyFill="1" applyBorder="1"/>
    <xf numFmtId="0" fontId="22" fillId="0" borderId="37" xfId="0" applyFont="1" applyFill="1" applyBorder="1"/>
    <xf numFmtId="0" fontId="23" fillId="34" borderId="37" xfId="0" applyFont="1" applyFill="1" applyBorder="1"/>
    <xf numFmtId="2" fontId="22" fillId="33" borderId="31" xfId="457" applyNumberFormat="1" applyFont="1" applyFill="1" applyBorder="1"/>
    <xf numFmtId="0" fontId="21" fillId="0" borderId="31" xfId="0" applyFont="1" applyFill="1" applyBorder="1" applyAlignment="1">
      <alignment wrapText="1"/>
    </xf>
    <xf numFmtId="2" fontId="22" fillId="5" borderId="37" xfId="0" applyNumberFormat="1" applyFont="1" applyFill="1" applyBorder="1"/>
    <xf numFmtId="39" fontId="9" fillId="5" borderId="31" xfId="457" applyNumberFormat="1" applyFont="1" applyFill="1" applyBorder="1"/>
    <xf numFmtId="0" fontId="21" fillId="0" borderId="34" xfId="0" applyFont="1" applyFill="1" applyBorder="1" applyAlignment="1">
      <alignment horizontal="left"/>
    </xf>
    <xf numFmtId="0" fontId="21" fillId="0" borderId="8" xfId="0" applyFont="1" applyFill="1" applyBorder="1" applyAlignment="1">
      <alignment horizontal="center"/>
    </xf>
    <xf numFmtId="167" fontId="63" fillId="0" borderId="0" xfId="1" applyFont="1" applyFill="1"/>
    <xf numFmtId="0" fontId="64" fillId="0" borderId="0" xfId="0" applyFont="1" applyFill="1"/>
    <xf numFmtId="39" fontId="64" fillId="0" borderId="0" xfId="0" applyNumberFormat="1" applyFont="1" applyFill="1"/>
    <xf numFmtId="0" fontId="75" fillId="0" borderId="0" xfId="0" applyFont="1" applyFill="1"/>
    <xf numFmtId="0" fontId="22" fillId="0" borderId="31" xfId="0" applyFont="1" applyFill="1" applyBorder="1"/>
    <xf numFmtId="0" fontId="21" fillId="0" borderId="8" xfId="0" applyFont="1" applyFill="1" applyBorder="1" applyAlignment="1">
      <alignment wrapText="1"/>
    </xf>
    <xf numFmtId="0" fontId="21" fillId="0" borderId="31" xfId="0" applyFont="1" applyFill="1" applyBorder="1"/>
    <xf numFmtId="0" fontId="2" fillId="0" borderId="0" xfId="599"/>
    <xf numFmtId="2" fontId="22" fillId="6" borderId="3" xfId="457" applyNumberFormat="1" applyFont="1" applyFill="1" applyBorder="1"/>
    <xf numFmtId="2" fontId="22" fillId="6" borderId="4" xfId="457" applyNumberFormat="1" applyFont="1" applyFill="1" applyBorder="1"/>
    <xf numFmtId="37" fontId="31" fillId="0" borderId="0" xfId="28" applyNumberFormat="1" applyFont="1" applyFill="1" applyBorder="1" applyAlignment="1">
      <alignment horizontal="center" wrapText="1"/>
    </xf>
    <xf numFmtId="0" fontId="28" fillId="0" borderId="0" xfId="28" applyFont="1" applyFill="1" applyBorder="1"/>
    <xf numFmtId="171" fontId="28" fillId="0" borderId="0" xfId="168" applyNumberFormat="1" applyFont="1" applyFill="1" applyBorder="1"/>
    <xf numFmtId="37" fontId="28" fillId="0" borderId="0" xfId="62" applyNumberFormat="1" applyFont="1" applyFill="1" applyBorder="1"/>
    <xf numFmtId="0" fontId="22" fillId="0" borderId="0" xfId="604" applyFont="1" applyFill="1" applyBorder="1"/>
    <xf numFmtId="2" fontId="22" fillId="0" borderId="0" xfId="457" applyNumberFormat="1" applyFont="1" applyFill="1" applyBorder="1"/>
    <xf numFmtId="0" fontId="2" fillId="0" borderId="0" xfId="599" applyFill="1" applyBorder="1"/>
    <xf numFmtId="167" fontId="14" fillId="0" borderId="30" xfId="3" applyNumberFormat="1" applyFont="1" applyFill="1" applyBorder="1" applyAlignment="1">
      <alignment horizontal="left"/>
    </xf>
    <xf numFmtId="39" fontId="9" fillId="34" borderId="31" xfId="457" applyNumberFormat="1" applyFont="1" applyFill="1" applyBorder="1"/>
    <xf numFmtId="2" fontId="22" fillId="6" borderId="8" xfId="457" applyNumberFormat="1" applyFont="1" applyFill="1" applyBorder="1"/>
    <xf numFmtId="37" fontId="29" fillId="0" borderId="31" xfId="28" applyNumberFormat="1" applyFont="1" applyFill="1" applyBorder="1" applyAlignment="1">
      <alignment horizontal="center" wrapText="1"/>
    </xf>
    <xf numFmtId="37" fontId="28" fillId="7" borderId="31" xfId="0" applyNumberFormat="1" applyFont="1" applyFill="1" applyBorder="1"/>
    <xf numFmtId="37" fontId="31" fillId="7" borderId="31" xfId="28" applyNumberFormat="1" applyFont="1" applyFill="1" applyBorder="1" applyAlignment="1">
      <alignment horizontal="center" wrapText="1"/>
    </xf>
    <xf numFmtId="37" fontId="31" fillId="9" borderId="31" xfId="28" applyNumberFormat="1" applyFont="1" applyFill="1" applyBorder="1" applyAlignment="1">
      <alignment horizontal="center" wrapText="1"/>
    </xf>
    <xf numFmtId="174" fontId="32" fillId="8" borderId="31" xfId="28" applyNumberFormat="1" applyFont="1" applyFill="1" applyBorder="1" applyAlignment="1">
      <alignment wrapText="1"/>
    </xf>
    <xf numFmtId="39" fontId="31" fillId="6" borderId="31" xfId="458" applyNumberFormat="1" applyFont="1" applyFill="1" applyBorder="1" applyAlignment="1">
      <alignment horizontal="center" wrapText="1"/>
    </xf>
    <xf numFmtId="39" fontId="31" fillId="6" borderId="31" xfId="28" applyNumberFormat="1" applyFont="1" applyFill="1" applyBorder="1" applyAlignment="1">
      <alignment horizontal="center" wrapText="1"/>
    </xf>
    <xf numFmtId="172" fontId="32" fillId="8" borderId="31" xfId="62" applyNumberFormat="1" applyFont="1" applyFill="1" applyBorder="1" applyAlignment="1">
      <alignment wrapText="1"/>
    </xf>
    <xf numFmtId="2" fontId="22" fillId="6" borderId="37" xfId="0" applyNumberFormat="1" applyFont="1" applyFill="1" applyBorder="1"/>
    <xf numFmtId="1" fontId="28" fillId="0" borderId="0" xfId="148" applyNumberFormat="1" applyFont="1" applyFill="1"/>
    <xf numFmtId="37" fontId="31" fillId="9" borderId="3" xfId="28" applyNumberFormat="1" applyFont="1" applyFill="1" applyBorder="1" applyAlignment="1">
      <alignment horizontal="center" wrapText="1"/>
    </xf>
    <xf numFmtId="0" fontId="28" fillId="6" borderId="31" xfId="28" applyFont="1" applyFill="1" applyBorder="1"/>
    <xf numFmtId="1" fontId="28" fillId="0" borderId="0" xfId="167" applyNumberFormat="1" applyFont="1" applyFill="1"/>
    <xf numFmtId="37" fontId="31" fillId="9" borderId="8" xfId="28" applyNumberFormat="1" applyFont="1" applyFill="1" applyBorder="1" applyAlignment="1">
      <alignment horizontal="center" wrapText="1"/>
    </xf>
    <xf numFmtId="39" fontId="31" fillId="6" borderId="31" xfId="62" applyNumberFormat="1" applyFont="1" applyFill="1" applyBorder="1" applyAlignment="1">
      <alignment horizontal="center" wrapText="1"/>
    </xf>
    <xf numFmtId="1" fontId="28" fillId="0" borderId="0" xfId="168" applyNumberFormat="1" applyFont="1" applyFill="1"/>
    <xf numFmtId="0" fontId="21" fillId="0" borderId="37" xfId="0" applyFont="1" applyFill="1" applyBorder="1" applyAlignment="1">
      <alignment horizontal="center" wrapText="1"/>
    </xf>
    <xf numFmtId="0" fontId="21" fillId="0" borderId="8" xfId="0" applyFont="1" applyFill="1" applyBorder="1" applyAlignment="1">
      <alignment horizontal="center" wrapText="1"/>
    </xf>
    <xf numFmtId="0" fontId="21" fillId="0" borderId="5" xfId="0" applyFont="1" applyFill="1" applyBorder="1" applyAlignment="1">
      <alignment horizontal="center"/>
    </xf>
    <xf numFmtId="0" fontId="21" fillId="0" borderId="36" xfId="0" applyFont="1" applyFill="1" applyBorder="1" applyAlignment="1">
      <alignment horizontal="center"/>
    </xf>
    <xf numFmtId="0" fontId="21" fillId="0" borderId="3" xfId="0" applyFont="1" applyFill="1" applyBorder="1" applyAlignment="1">
      <alignment horizontal="center" wrapText="1"/>
    </xf>
    <xf numFmtId="0" fontId="20" fillId="0" borderId="0" xfId="0" applyFont="1"/>
    <xf numFmtId="0" fontId="20" fillId="0" borderId="0" xfId="0" applyFont="1" applyAlignment="1">
      <alignment horizontal="left"/>
    </xf>
    <xf numFmtId="0" fontId="22" fillId="9" borderId="31" xfId="604" applyFont="1" applyFill="1" applyBorder="1"/>
    <xf numFmtId="37" fontId="22" fillId="0" borderId="0" xfId="0" applyNumberFormat="1" applyFont="1" applyAlignment="1">
      <alignment horizontal="left"/>
    </xf>
    <xf numFmtId="49" fontId="22" fillId="0" borderId="0" xfId="0" applyNumberFormat="1" applyFont="1" applyAlignment="1">
      <alignment horizontal="left" vertical="top"/>
    </xf>
    <xf numFmtId="37" fontId="22" fillId="0" borderId="0" xfId="0" applyNumberFormat="1" applyFont="1"/>
    <xf numFmtId="37" fontId="22" fillId="0" borderId="0" xfId="0" applyNumberFormat="1" applyFont="1" applyFill="1"/>
    <xf numFmtId="37" fontId="22" fillId="0" borderId="0" xfId="458" applyNumberFormat="1" applyFont="1" applyFill="1" applyBorder="1" applyAlignment="1">
      <alignment horizontal="left"/>
    </xf>
    <xf numFmtId="49" fontId="28" fillId="0" borderId="0" xfId="62" applyNumberFormat="1" applyFont="1" applyFill="1"/>
    <xf numFmtId="0" fontId="20" fillId="0" borderId="31" xfId="0" applyFont="1" applyBorder="1"/>
    <xf numFmtId="0" fontId="20" fillId="0" borderId="31" xfId="0" applyFont="1" applyBorder="1" applyAlignment="1">
      <alignment wrapText="1"/>
    </xf>
    <xf numFmtId="37" fontId="21" fillId="0" borderId="12" xfId="28" applyNumberFormat="1" applyFont="1" applyFill="1" applyBorder="1" applyAlignment="1">
      <alignment horizontal="justify" wrapText="1"/>
    </xf>
    <xf numFmtId="37" fontId="22" fillId="0" borderId="0" xfId="28" applyNumberFormat="1" applyFont="1" applyFill="1"/>
    <xf numFmtId="37" fontId="22" fillId="0" borderId="0" xfId="28" applyNumberFormat="1" applyFont="1" applyFill="1" applyBorder="1"/>
    <xf numFmtId="37" fontId="21" fillId="0" borderId="14" xfId="28" applyNumberFormat="1" applyFont="1" applyFill="1" applyBorder="1" applyAlignment="1">
      <alignment horizontal="justify" wrapText="1"/>
    </xf>
    <xf numFmtId="37" fontId="21" fillId="0" borderId="38" xfId="62" applyNumberFormat="1" applyFont="1" applyFill="1" applyBorder="1" applyAlignment="1">
      <alignment horizontal="center" wrapText="1"/>
    </xf>
    <xf numFmtId="37" fontId="21" fillId="0" borderId="19" xfId="62" applyNumberFormat="1" applyFont="1" applyFill="1" applyBorder="1" applyAlignment="1">
      <alignment horizontal="center" wrapText="1"/>
    </xf>
    <xf numFmtId="0" fontId="22" fillId="0" borderId="0" xfId="28" applyFont="1" applyFill="1" applyAlignment="1">
      <alignment horizontal="center"/>
    </xf>
    <xf numFmtId="0" fontId="22" fillId="0" borderId="0" xfId="0" applyFont="1" applyFill="1" applyBorder="1" applyAlignment="1">
      <alignment vertical="top" wrapText="1"/>
    </xf>
    <xf numFmtId="0" fontId="22" fillId="0" borderId="0" xfId="28" applyFont="1" applyFill="1"/>
    <xf numFmtId="37" fontId="76" fillId="0" borderId="12" xfId="28" applyNumberFormat="1" applyFont="1" applyFill="1" applyBorder="1" applyAlignment="1">
      <alignment horizontal="justify" wrapText="1"/>
    </xf>
    <xf numFmtId="0" fontId="77" fillId="0" borderId="0" xfId="28" applyFont="1" applyFill="1"/>
    <xf numFmtId="37" fontId="77" fillId="0" borderId="0" xfId="28" applyNumberFormat="1" applyFont="1" applyFill="1"/>
    <xf numFmtId="37" fontId="76" fillId="0" borderId="14" xfId="28" applyNumberFormat="1" applyFont="1" applyFill="1" applyBorder="1" applyAlignment="1">
      <alignment horizontal="justify" wrapText="1"/>
    </xf>
    <xf numFmtId="37" fontId="76" fillId="0" borderId="38" xfId="62" applyNumberFormat="1" applyFont="1" applyFill="1" applyBorder="1" applyAlignment="1">
      <alignment horizontal="center" wrapText="1"/>
    </xf>
    <xf numFmtId="37" fontId="76" fillId="0" borderId="19" xfId="62" applyNumberFormat="1" applyFont="1" applyFill="1" applyBorder="1" applyAlignment="1">
      <alignment horizontal="center" wrapText="1"/>
    </xf>
    <xf numFmtId="0" fontId="0" fillId="0" borderId="0" xfId="0" applyFont="1" applyAlignment="1">
      <alignment horizontal="left"/>
    </xf>
    <xf numFmtId="168" fontId="0" fillId="0" borderId="0" xfId="0" applyNumberFormat="1"/>
    <xf numFmtId="4" fontId="18" fillId="0" borderId="0" xfId="458" applyNumberFormat="1" applyFont="1" applyAlignment="1">
      <alignment horizontal="left"/>
    </xf>
    <xf numFmtId="0" fontId="70" fillId="30" borderId="34" xfId="0" applyFont="1" applyFill="1" applyBorder="1"/>
    <xf numFmtId="0" fontId="70" fillId="30" borderId="34" xfId="0" applyFont="1" applyFill="1" applyBorder="1" applyAlignment="1">
      <alignment horizontal="center" wrapText="1"/>
    </xf>
    <xf numFmtId="0" fontId="70" fillId="30" borderId="33" xfId="0" applyFont="1" applyFill="1" applyBorder="1"/>
    <xf numFmtId="0" fontId="70" fillId="30" borderId="32" xfId="0" applyFont="1" applyFill="1" applyBorder="1"/>
    <xf numFmtId="0" fontId="69" fillId="30" borderId="3" xfId="0" applyFont="1" applyFill="1" applyBorder="1" applyAlignment="1">
      <alignment horizontal="center"/>
    </xf>
    <xf numFmtId="0" fontId="70" fillId="30" borderId="10" xfId="0" applyFont="1" applyFill="1" applyBorder="1" applyAlignment="1">
      <alignment horizontal="center" wrapText="1"/>
    </xf>
    <xf numFmtId="0" fontId="70" fillId="30" borderId="0" xfId="0" applyFont="1" applyFill="1" applyBorder="1" applyAlignment="1">
      <alignment horizontal="centerContinuous"/>
    </xf>
    <xf numFmtId="0" fontId="70" fillId="30" borderId="10" xfId="0" applyFont="1" applyFill="1" applyBorder="1" applyAlignment="1">
      <alignment horizontal="centerContinuous"/>
    </xf>
    <xf numFmtId="0" fontId="70" fillId="30" borderId="10" xfId="0" applyFont="1" applyFill="1" applyBorder="1" applyAlignment="1">
      <alignment horizontal="center"/>
    </xf>
    <xf numFmtId="0" fontId="70" fillId="30" borderId="3" xfId="0" applyFont="1" applyFill="1" applyBorder="1" applyAlignment="1">
      <alignment horizontal="center"/>
    </xf>
    <xf numFmtId="0" fontId="70" fillId="30" borderId="3" xfId="0" applyFont="1" applyFill="1" applyBorder="1" applyAlignment="1">
      <alignment horizontal="center" wrapText="1"/>
    </xf>
    <xf numFmtId="0" fontId="70" fillId="30" borderId="31" xfId="0" applyFont="1" applyFill="1" applyBorder="1" applyAlignment="1">
      <alignment horizontal="center"/>
    </xf>
    <xf numFmtId="0" fontId="70" fillId="30" borderId="37" xfId="0" applyFont="1" applyFill="1" applyBorder="1" applyAlignment="1">
      <alignment horizontal="center"/>
    </xf>
    <xf numFmtId="0" fontId="70" fillId="30" borderId="4" xfId="0" applyFont="1" applyFill="1" applyBorder="1"/>
    <xf numFmtId="0" fontId="78" fillId="0" borderId="3" xfId="0" applyFont="1" applyFill="1" applyBorder="1" applyAlignment="1">
      <alignment horizontal="right"/>
    </xf>
    <xf numFmtId="0" fontId="78" fillId="0" borderId="9" xfId="0" applyFont="1" applyFill="1" applyBorder="1"/>
    <xf numFmtId="0" fontId="78" fillId="0" borderId="31" xfId="0" applyFont="1" applyFill="1" applyBorder="1" applyAlignment="1">
      <alignment horizontal="right"/>
    </xf>
    <xf numFmtId="0" fontId="78" fillId="0" borderId="36" xfId="0" applyFont="1" applyFill="1" applyBorder="1"/>
    <xf numFmtId="0" fontId="79" fillId="0" borderId="31" xfId="0" applyFont="1" applyFill="1" applyBorder="1" applyAlignment="1">
      <alignment horizontal="right"/>
    </xf>
    <xf numFmtId="0" fontId="79" fillId="0" borderId="36" xfId="0" applyFont="1" applyFill="1" applyBorder="1"/>
    <xf numFmtId="0" fontId="59" fillId="0" borderId="31" xfId="0" applyFont="1" applyFill="1" applyBorder="1" applyAlignment="1">
      <alignment horizontal="right"/>
    </xf>
    <xf numFmtId="0" fontId="59" fillId="0" borderId="36" xfId="0" applyFont="1" applyFill="1" applyBorder="1"/>
    <xf numFmtId="0" fontId="59" fillId="0" borderId="9" xfId="0" applyFont="1" applyFill="1" applyBorder="1"/>
    <xf numFmtId="0" fontId="59" fillId="0" borderId="0" xfId="0" applyFont="1" applyFill="1"/>
    <xf numFmtId="0" fontId="59" fillId="0" borderId="30" xfId="0" applyFont="1" applyFill="1" applyBorder="1"/>
    <xf numFmtId="0" fontId="80" fillId="0" borderId="31" xfId="0" applyFont="1" applyFill="1" applyBorder="1" applyAlignment="1">
      <alignment horizontal="right"/>
    </xf>
    <xf numFmtId="0" fontId="59" fillId="0" borderId="30" xfId="0" applyFont="1" applyFill="1" applyBorder="1" applyAlignment="1">
      <alignment horizontal="right"/>
    </xf>
    <xf numFmtId="0" fontId="59" fillId="0" borderId="5" xfId="0" applyFont="1" applyFill="1" applyBorder="1"/>
    <xf numFmtId="0" fontId="59" fillId="0" borderId="6" xfId="0" applyFont="1" applyFill="1" applyBorder="1"/>
    <xf numFmtId="0" fontId="81" fillId="0" borderId="31" xfId="0" applyFont="1" applyFill="1" applyBorder="1" applyAlignment="1">
      <alignment horizontal="right"/>
    </xf>
    <xf numFmtId="0" fontId="60" fillId="0" borderId="36" xfId="0" applyFont="1" applyFill="1" applyBorder="1"/>
    <xf numFmtId="0" fontId="82" fillId="0" borderId="31" xfId="0" quotePrefix="1" applyFont="1" applyFill="1" applyBorder="1" applyAlignment="1">
      <alignment horizontal="right"/>
    </xf>
    <xf numFmtId="0" fontId="59" fillId="0" borderId="31" xfId="0" quotePrefix="1" applyFont="1" applyFill="1" applyBorder="1" applyAlignment="1">
      <alignment horizontal="right"/>
    </xf>
    <xf numFmtId="0" fontId="83" fillId="0" borderId="31" xfId="0" applyFont="1" applyFill="1" applyBorder="1" applyAlignment="1">
      <alignment horizontal="right"/>
    </xf>
    <xf numFmtId="0" fontId="79" fillId="0" borderId="36" xfId="0" applyFont="1" applyFill="1" applyBorder="1" applyAlignment="1">
      <alignment horizontal="left"/>
    </xf>
    <xf numFmtId="0" fontId="59" fillId="0" borderId="36" xfId="0" applyFont="1" applyFill="1" applyBorder="1" applyAlignment="1">
      <alignment horizontal="left"/>
    </xf>
    <xf numFmtId="0" fontId="83" fillId="0" borderId="31" xfId="0" quotePrefix="1" applyFont="1" applyFill="1" applyBorder="1" applyAlignment="1">
      <alignment horizontal="right"/>
    </xf>
    <xf numFmtId="0" fontId="79" fillId="0" borderId="31" xfId="0" quotePrefix="1" applyFont="1" applyFill="1" applyBorder="1" applyAlignment="1">
      <alignment horizontal="right"/>
    </xf>
    <xf numFmtId="0" fontId="59" fillId="0" borderId="31" xfId="0" applyFont="1" applyFill="1" applyBorder="1"/>
    <xf numFmtId="0" fontId="78" fillId="0" borderId="31" xfId="0" applyFont="1" applyFill="1" applyBorder="1"/>
    <xf numFmtId="0" fontId="67" fillId="0" borderId="31" xfId="0" applyFont="1" applyFill="1" applyBorder="1" applyAlignment="1">
      <alignment horizontal="right"/>
    </xf>
    <xf numFmtId="0" fontId="71" fillId="0" borderId="37" xfId="0" applyFont="1" applyFill="1" applyBorder="1" applyAlignment="1">
      <alignment horizontal="left"/>
    </xf>
    <xf numFmtId="4" fontId="5" fillId="5" borderId="3" xfId="463" applyNumberFormat="1" applyFont="1" applyFill="1" applyBorder="1"/>
    <xf numFmtId="4" fontId="5" fillId="5" borderId="31" xfId="463" applyNumberFormat="1" applyFont="1" applyFill="1" applyBorder="1" applyProtection="1"/>
    <xf numFmtId="0" fontId="84" fillId="30" borderId="33" xfId="0" applyFont="1" applyFill="1" applyBorder="1"/>
    <xf numFmtId="0" fontId="84" fillId="30" borderId="32" xfId="0" applyFont="1" applyFill="1" applyBorder="1"/>
    <xf numFmtId="0" fontId="5" fillId="30" borderId="10" xfId="0" applyFont="1" applyFill="1" applyBorder="1" applyAlignment="1">
      <alignment horizontal="center"/>
    </xf>
    <xf numFmtId="0" fontId="5" fillId="30" borderId="4" xfId="0" applyFont="1" applyFill="1" applyBorder="1"/>
    <xf numFmtId="0" fontId="78" fillId="0" borderId="5" xfId="0" applyFont="1" applyFill="1" applyBorder="1"/>
    <xf numFmtId="0" fontId="83" fillId="0" borderId="31" xfId="0" applyFont="1" applyFill="1" applyBorder="1"/>
    <xf numFmtId="0" fontId="79" fillId="0" borderId="31" xfId="0" applyFont="1" applyFill="1" applyBorder="1" applyAlignment="1">
      <alignment horizontal="justify"/>
    </xf>
    <xf numFmtId="0" fontId="59" fillId="0" borderId="31" xfId="0" applyFont="1" applyFill="1" applyBorder="1" applyAlignment="1"/>
    <xf numFmtId="4" fontId="85" fillId="32" borderId="31" xfId="31" applyNumberFormat="1" applyFont="1" applyFill="1" applyBorder="1" applyProtection="1">
      <protection locked="0"/>
    </xf>
    <xf numFmtId="0" fontId="80" fillId="0" borderId="31" xfId="0" applyFont="1" applyFill="1" applyBorder="1"/>
    <xf numFmtId="0" fontId="71" fillId="0" borderId="31" xfId="0" applyFont="1" applyFill="1" applyBorder="1"/>
    <xf numFmtId="0" fontId="69" fillId="0" borderId="36" xfId="0" applyFont="1" applyFill="1" applyBorder="1"/>
    <xf numFmtId="0" fontId="68" fillId="0" borderId="31" xfId="0" applyFont="1" applyFill="1" applyBorder="1"/>
    <xf numFmtId="0" fontId="86" fillId="0" borderId="36" xfId="0" applyFont="1" applyFill="1" applyBorder="1"/>
    <xf numFmtId="0" fontId="5" fillId="0" borderId="31" xfId="0" applyFont="1" applyFill="1" applyBorder="1"/>
    <xf numFmtId="0" fontId="70" fillId="0" borderId="36" xfId="0" applyFont="1" applyFill="1" applyBorder="1"/>
    <xf numFmtId="0" fontId="67" fillId="0" borderId="31" xfId="0" applyFont="1" applyFill="1" applyBorder="1"/>
    <xf numFmtId="0" fontId="87" fillId="0" borderId="36" xfId="0" applyFont="1" applyFill="1" applyBorder="1"/>
    <xf numFmtId="4" fontId="59" fillId="0" borderId="5" xfId="458" applyNumberFormat="1" applyFont="1" applyFill="1" applyBorder="1"/>
    <xf numFmtId="0" fontId="2" fillId="0" borderId="0" xfId="0" applyFont="1" applyBorder="1"/>
    <xf numFmtId="0" fontId="88" fillId="0" borderId="0" xfId="0" applyFont="1" applyFill="1" applyBorder="1"/>
    <xf numFmtId="2" fontId="9" fillId="0" borderId="0" xfId="458" applyNumberFormat="1" applyFont="1" applyFill="1" applyBorder="1" applyAlignment="1">
      <alignment horizontal="left"/>
    </xf>
    <xf numFmtId="0" fontId="14" fillId="0" borderId="31" xfId="0" applyFont="1" applyFill="1" applyBorder="1" applyAlignment="1">
      <alignment horizontal="left"/>
    </xf>
    <xf numFmtId="2" fontId="9" fillId="6" borderId="8" xfId="458" applyNumberFormat="1" applyFont="1" applyFill="1" applyBorder="1"/>
    <xf numFmtId="2" fontId="9" fillId="5" borderId="8" xfId="458" applyNumberFormat="1" applyFont="1" applyFill="1" applyBorder="1"/>
    <xf numFmtId="2" fontId="9" fillId="6" borderId="4" xfId="458" applyNumberFormat="1" applyFont="1" applyFill="1" applyBorder="1"/>
    <xf numFmtId="2" fontId="9" fillId="6" borderId="3" xfId="458" applyNumberFormat="1" applyFont="1" applyFill="1" applyBorder="1"/>
    <xf numFmtId="0" fontId="3" fillId="0" borderId="0" xfId="0" applyFont="1" applyAlignment="1">
      <alignment horizontal="left"/>
    </xf>
    <xf numFmtId="39" fontId="22" fillId="0" borderId="0" xfId="457" applyNumberFormat="1" applyFont="1" applyFill="1" applyBorder="1" applyAlignment="1">
      <alignment horizontal="left"/>
    </xf>
    <xf numFmtId="0" fontId="21" fillId="0" borderId="0" xfId="0" applyFont="1" applyFill="1" applyAlignment="1">
      <alignment horizontal="left"/>
    </xf>
    <xf numFmtId="0" fontId="21" fillId="0" borderId="31" xfId="0" applyFont="1" applyFill="1" applyBorder="1" applyAlignment="1">
      <alignment horizontal="center" wrapText="1"/>
    </xf>
    <xf numFmtId="40" fontId="14" fillId="0" borderId="31" xfId="24" applyNumberFormat="1" applyFont="1" applyFill="1" applyBorder="1"/>
    <xf numFmtId="167" fontId="9" fillId="0" borderId="34" xfId="3" applyNumberFormat="1" applyFont="1" applyFill="1" applyBorder="1" applyAlignment="1">
      <alignment horizontal="left"/>
    </xf>
    <xf numFmtId="167" fontId="9" fillId="0" borderId="8" xfId="3" applyNumberFormat="1" applyFont="1" applyFill="1" applyBorder="1" applyAlignment="1">
      <alignment horizontal="left"/>
    </xf>
    <xf numFmtId="167" fontId="9" fillId="0" borderId="3" xfId="3" applyNumberFormat="1" applyFont="1" applyFill="1" applyBorder="1" applyAlignment="1">
      <alignment horizontal="left"/>
    </xf>
    <xf numFmtId="167" fontId="14" fillId="0" borderId="31" xfId="3" applyNumberFormat="1" applyFont="1" applyFill="1" applyBorder="1" applyAlignment="1">
      <alignment horizontal="left"/>
    </xf>
    <xf numFmtId="0" fontId="21" fillId="0" borderId="31" xfId="0" applyFont="1" applyFill="1" applyBorder="1" applyAlignment="1">
      <alignment horizontal="left"/>
    </xf>
    <xf numFmtId="40" fontId="21" fillId="0" borderId="31" xfId="24" applyNumberFormat="1" applyFont="1" applyFill="1" applyBorder="1"/>
    <xf numFmtId="167" fontId="22" fillId="0" borderId="8" xfId="3" applyNumberFormat="1" applyFont="1" applyFill="1" applyBorder="1" applyAlignment="1">
      <alignment horizontal="left"/>
    </xf>
    <xf numFmtId="167" fontId="15" fillId="0" borderId="8" xfId="3" applyNumberFormat="1" applyFont="1" applyFill="1" applyBorder="1" applyAlignment="1">
      <alignment horizontal="left"/>
    </xf>
    <xf numFmtId="167" fontId="15" fillId="0" borderId="8" xfId="3" applyNumberFormat="1" applyFont="1" applyFill="1" applyBorder="1" applyAlignment="1">
      <alignment horizontal="left" indent="1"/>
    </xf>
    <xf numFmtId="167" fontId="0" fillId="0" borderId="0" xfId="458" applyFont="1"/>
    <xf numFmtId="0" fontId="30" fillId="0" borderId="34" xfId="0" applyFont="1" applyFill="1" applyBorder="1"/>
    <xf numFmtId="167" fontId="30" fillId="0" borderId="34" xfId="458" applyFont="1" applyFill="1" applyBorder="1"/>
    <xf numFmtId="167" fontId="30" fillId="0" borderId="32" xfId="458" applyFont="1" applyFill="1" applyBorder="1" applyAlignment="1">
      <alignment horizontal="center"/>
    </xf>
    <xf numFmtId="0" fontId="30" fillId="0" borderId="3" xfId="0" applyFont="1" applyFill="1" applyBorder="1" applyAlignment="1">
      <alignment horizontal="center" wrapText="1"/>
    </xf>
    <xf numFmtId="0" fontId="30" fillId="0" borderId="3" xfId="0" applyFont="1" applyFill="1" applyBorder="1" applyAlignment="1">
      <alignment wrapText="1"/>
    </xf>
    <xf numFmtId="0" fontId="30" fillId="0" borderId="31" xfId="0" applyFont="1" applyFill="1" applyBorder="1" applyAlignment="1">
      <alignment horizontal="center" wrapText="1"/>
    </xf>
    <xf numFmtId="167" fontId="30" fillId="0" borderId="3" xfId="458" applyFont="1" applyFill="1" applyBorder="1" applyAlignment="1">
      <alignment horizontal="center" wrapText="1"/>
    </xf>
    <xf numFmtId="167" fontId="30" fillId="0" borderId="4" xfId="458" applyFont="1" applyFill="1" applyBorder="1" applyAlignment="1">
      <alignment horizontal="center" wrapText="1"/>
    </xf>
    <xf numFmtId="2" fontId="14" fillId="0" borderId="34" xfId="24" applyNumberFormat="1" applyFont="1" applyBorder="1"/>
    <xf numFmtId="2" fontId="0" fillId="5" borderId="31" xfId="457" applyNumberFormat="1" applyFont="1" applyFill="1" applyBorder="1"/>
    <xf numFmtId="2" fontId="14" fillId="0" borderId="31" xfId="0" applyNumberFormat="1" applyFont="1" applyFill="1" applyBorder="1" applyAlignment="1">
      <alignment horizontal="left"/>
    </xf>
    <xf numFmtId="2" fontId="18" fillId="5" borderId="31" xfId="457" applyNumberFormat="1" applyFont="1" applyFill="1" applyBorder="1"/>
    <xf numFmtId="2" fontId="18" fillId="0" borderId="0" xfId="458" applyNumberFormat="1" applyFont="1"/>
    <xf numFmtId="1" fontId="0" fillId="0" borderId="0" xfId="0" applyNumberFormat="1" applyFont="1"/>
    <xf numFmtId="0" fontId="9" fillId="0" borderId="0" xfId="0" applyFont="1" applyAlignment="1">
      <alignment horizontal="left"/>
    </xf>
    <xf numFmtId="39" fontId="9" fillId="0" borderId="0" xfId="457" applyNumberFormat="1" applyFont="1" applyAlignment="1">
      <alignment horizontal="right"/>
    </xf>
    <xf numFmtId="39" fontId="3" fillId="0" borderId="0" xfId="457" applyNumberFormat="1" applyFont="1" applyAlignment="1">
      <alignment horizontal="left"/>
    </xf>
    <xf numFmtId="0" fontId="30" fillId="0" borderId="34" xfId="0" applyFont="1" applyFill="1" applyBorder="1" applyAlignment="1">
      <alignment wrapText="1"/>
    </xf>
    <xf numFmtId="40" fontId="14" fillId="0" borderId="5" xfId="24" applyNumberFormat="1" applyFont="1" applyBorder="1"/>
    <xf numFmtId="0" fontId="9" fillId="0" borderId="34" xfId="0" applyFont="1" applyBorder="1"/>
    <xf numFmtId="39" fontId="9" fillId="6" borderId="8" xfId="458" applyNumberFormat="1" applyFont="1" applyFill="1" applyBorder="1" applyAlignment="1">
      <alignment horizontal="right"/>
    </xf>
    <xf numFmtId="0" fontId="9" fillId="0" borderId="8" xfId="0" applyFont="1" applyBorder="1"/>
    <xf numFmtId="39" fontId="9" fillId="0" borderId="0" xfId="458" applyNumberFormat="1" applyFont="1" applyAlignment="1">
      <alignment horizontal="right"/>
    </xf>
    <xf numFmtId="0" fontId="21" fillId="0" borderId="0" xfId="0" applyFont="1" applyFill="1"/>
    <xf numFmtId="0" fontId="21" fillId="0" borderId="0" xfId="20" applyFont="1" applyFill="1" applyBorder="1"/>
    <xf numFmtId="39" fontId="24" fillId="0" borderId="0" xfId="457" applyNumberFormat="1" applyFont="1" applyAlignment="1">
      <alignment horizontal="left"/>
    </xf>
    <xf numFmtId="0" fontId="21" fillId="0" borderId="34" xfId="0" applyFont="1" applyFill="1" applyBorder="1"/>
    <xf numFmtId="0" fontId="21" fillId="0" borderId="32" xfId="0" applyFont="1" applyFill="1" applyBorder="1" applyAlignment="1">
      <alignment horizontal="center"/>
    </xf>
    <xf numFmtId="0" fontId="21" fillId="0" borderId="3" xfId="0" applyFont="1" applyFill="1" applyBorder="1" applyAlignment="1">
      <alignment wrapText="1"/>
    </xf>
    <xf numFmtId="4" fontId="22" fillId="5" borderId="31" xfId="0" applyNumberFormat="1" applyFont="1" applyFill="1" applyBorder="1"/>
    <xf numFmtId="4" fontId="22" fillId="5" borderId="34" xfId="0" applyNumberFormat="1" applyFont="1" applyFill="1" applyBorder="1"/>
    <xf numFmtId="0" fontId="21" fillId="0" borderId="3" xfId="0" applyFont="1" applyFill="1" applyBorder="1"/>
    <xf numFmtId="0" fontId="20" fillId="0" borderId="31" xfId="0" applyFont="1" applyFill="1" applyBorder="1"/>
    <xf numFmtId="0" fontId="21" fillId="0" borderId="8" xfId="0" applyFont="1" applyFill="1" applyBorder="1" applyAlignment="1">
      <alignment horizontal="left" wrapText="1"/>
    </xf>
    <xf numFmtId="169" fontId="24" fillId="0" borderId="0" xfId="458" applyNumberFormat="1" applyFont="1" applyAlignment="1">
      <alignment horizontal="left" vertical="top"/>
    </xf>
    <xf numFmtId="0" fontId="22" fillId="0" borderId="0" xfId="20" applyFont="1"/>
    <xf numFmtId="2" fontId="22" fillId="0" borderId="0" xfId="458" applyNumberFormat="1" applyFont="1"/>
    <xf numFmtId="0" fontId="22" fillId="0" borderId="0" xfId="66" applyFont="1" applyFill="1" applyBorder="1"/>
    <xf numFmtId="2" fontId="24" fillId="0" borderId="0" xfId="458" applyNumberFormat="1" applyFont="1"/>
    <xf numFmtId="0" fontId="21" fillId="0" borderId="37" xfId="20" applyFont="1" applyFill="1" applyBorder="1" applyAlignment="1">
      <alignment wrapText="1"/>
    </xf>
    <xf numFmtId="167" fontId="21" fillId="0" borderId="31" xfId="458" applyFont="1" applyFill="1" applyBorder="1" applyAlignment="1">
      <alignment wrapText="1"/>
    </xf>
    <xf numFmtId="0" fontId="22" fillId="0" borderId="8" xfId="20" applyFont="1" applyFill="1" applyBorder="1" applyAlignment="1">
      <alignment horizontal="left" vertical="top" indent="1"/>
    </xf>
    <xf numFmtId="0" fontId="90" fillId="0" borderId="8" xfId="20" applyFont="1" applyFill="1" applyBorder="1" applyAlignment="1">
      <alignment horizontal="left" vertical="top"/>
    </xf>
    <xf numFmtId="0" fontId="22" fillId="0" borderId="3" xfId="20" applyFont="1" applyFill="1" applyBorder="1" applyAlignment="1">
      <alignment horizontal="left" vertical="top" indent="1"/>
    </xf>
    <xf numFmtId="0" fontId="66" fillId="0" borderId="5" xfId="20" applyFont="1" applyFill="1" applyBorder="1" applyAlignment="1">
      <alignment wrapText="1"/>
    </xf>
    <xf numFmtId="0" fontId="22" fillId="0" borderId="8" xfId="20" applyFont="1" applyFill="1" applyBorder="1" applyAlignment="1">
      <alignment horizontal="left" indent="1"/>
    </xf>
    <xf numFmtId="0" fontId="22" fillId="0" borderId="3" xfId="20" applyFont="1" applyFill="1" applyBorder="1" applyAlignment="1">
      <alignment horizontal="left" indent="1"/>
    </xf>
    <xf numFmtId="40" fontId="22" fillId="0" borderId="0" xfId="24" applyNumberFormat="1" applyFont="1" applyFill="1" applyBorder="1"/>
    <xf numFmtId="0" fontId="3" fillId="0" borderId="0" xfId="0" applyFont="1" applyFill="1"/>
    <xf numFmtId="169" fontId="30" fillId="0" borderId="31" xfId="0" applyNumberFormat="1" applyFont="1" applyFill="1" applyBorder="1" applyAlignment="1">
      <alignment wrapText="1"/>
    </xf>
    <xf numFmtId="169" fontId="30" fillId="0" borderId="3" xfId="0" applyNumberFormat="1" applyFont="1" applyFill="1" applyBorder="1" applyAlignment="1">
      <alignment wrapText="1"/>
    </xf>
    <xf numFmtId="0" fontId="30" fillId="0" borderId="31" xfId="0" applyFont="1" applyFill="1" applyBorder="1" applyAlignment="1">
      <alignment wrapText="1"/>
    </xf>
    <xf numFmtId="173" fontId="78" fillId="35" borderId="34" xfId="450" applyFont="1" applyFill="1" applyBorder="1" applyAlignment="1">
      <alignment horizontal="center" vertical="center"/>
    </xf>
    <xf numFmtId="173" fontId="59" fillId="0" borderId="0" xfId="450" applyFont="1" applyBorder="1"/>
    <xf numFmtId="2" fontId="59" fillId="6" borderId="8" xfId="450" applyNumberFormat="1" applyFont="1" applyFill="1" applyBorder="1" applyProtection="1">
      <protection locked="0"/>
    </xf>
    <xf numFmtId="2" fontId="59" fillId="6" borderId="10" xfId="450" applyNumberFormat="1" applyFont="1" applyFill="1" applyBorder="1"/>
    <xf numFmtId="0" fontId="18" fillId="0" borderId="0" xfId="600" applyFont="1"/>
    <xf numFmtId="0" fontId="22" fillId="0" borderId="0" xfId="600" applyFont="1"/>
    <xf numFmtId="0" fontId="1" fillId="0" borderId="0" xfId="606"/>
    <xf numFmtId="0" fontId="18" fillId="0" borderId="0" xfId="600"/>
    <xf numFmtId="0" fontId="92" fillId="30" borderId="34" xfId="606" applyFont="1" applyFill="1" applyBorder="1"/>
    <xf numFmtId="0" fontId="92" fillId="30" borderId="8" xfId="606" applyFont="1" applyFill="1" applyBorder="1" applyAlignment="1">
      <alignment horizontal="center"/>
    </xf>
    <xf numFmtId="0" fontId="92" fillId="30" borderId="3" xfId="606" applyFont="1" applyFill="1" applyBorder="1" applyAlignment="1">
      <alignment horizontal="center"/>
    </xf>
    <xf numFmtId="0" fontId="92" fillId="30" borderId="3" xfId="606" applyFont="1" applyFill="1" applyBorder="1"/>
    <xf numFmtId="37" fontId="5" fillId="30" borderId="31" xfId="600" applyNumberFormat="1" applyFont="1" applyFill="1" applyBorder="1" applyAlignment="1">
      <alignment horizontal="left" wrapText="1"/>
    </xf>
    <xf numFmtId="37" fontId="5" fillId="30" borderId="37" xfId="600" applyNumberFormat="1" applyFont="1" applyFill="1" applyBorder="1" applyAlignment="1">
      <alignment horizontal="center"/>
    </xf>
    <xf numFmtId="37" fontId="5" fillId="30" borderId="37" xfId="600" applyNumberFormat="1" applyFont="1" applyFill="1" applyBorder="1" applyAlignment="1">
      <alignment horizontal="center" wrapText="1"/>
    </xf>
    <xf numFmtId="0" fontId="71" fillId="0" borderId="3" xfId="600" applyFont="1" applyFill="1" applyBorder="1" applyAlignment="1">
      <alignment horizontal="right"/>
    </xf>
    <xf numFmtId="0" fontId="71" fillId="0" borderId="9" xfId="600" applyFont="1" applyFill="1" applyBorder="1"/>
    <xf numFmtId="4" fontId="5" fillId="5" borderId="6" xfId="601" applyNumberFormat="1" applyFont="1" applyFill="1" applyBorder="1"/>
    <xf numFmtId="4" fontId="5" fillId="5" borderId="3" xfId="601" applyNumberFormat="1" applyFont="1" applyFill="1" applyBorder="1"/>
    <xf numFmtId="0" fontId="71" fillId="0" borderId="31" xfId="600" applyFont="1" applyFill="1" applyBorder="1" applyAlignment="1">
      <alignment horizontal="right"/>
    </xf>
    <xf numFmtId="0" fontId="71" fillId="0" borderId="36" xfId="600" applyFont="1" applyBorder="1"/>
    <xf numFmtId="4" fontId="5" fillId="5" borderId="30" xfId="601" applyNumberFormat="1" applyFont="1" applyFill="1" applyBorder="1" applyProtection="1"/>
    <xf numFmtId="4" fontId="5" fillId="5" borderId="31" xfId="601" applyNumberFormat="1" applyFont="1" applyFill="1" applyBorder="1" applyProtection="1"/>
    <xf numFmtId="0" fontId="93" fillId="0" borderId="31" xfId="600" applyFont="1" applyFill="1" applyBorder="1" applyAlignment="1">
      <alignment horizontal="right"/>
    </xf>
    <xf numFmtId="0" fontId="94" fillId="0" borderId="36" xfId="600" applyFont="1" applyFill="1" applyBorder="1"/>
    <xf numFmtId="4" fontId="5" fillId="32" borderId="30" xfId="601" applyNumberFormat="1" applyFont="1" applyFill="1" applyBorder="1" applyProtection="1">
      <protection locked="0"/>
    </xf>
    <xf numFmtId="4" fontId="5" fillId="32" borderId="31" xfId="601" applyNumberFormat="1" applyFont="1" applyFill="1" applyBorder="1" applyProtection="1">
      <protection locked="0"/>
    </xf>
    <xf numFmtId="0" fontId="94" fillId="0" borderId="36" xfId="600" applyFont="1" applyBorder="1"/>
    <xf numFmtId="0" fontId="5" fillId="0" borderId="31" xfId="600" applyFont="1" applyFill="1" applyBorder="1" applyAlignment="1">
      <alignment horizontal="right"/>
    </xf>
    <xf numFmtId="0" fontId="5" fillId="0" borderId="36" xfId="600" applyFont="1" applyBorder="1"/>
    <xf numFmtId="0" fontId="5" fillId="0" borderId="9" xfId="600" applyFont="1" applyBorder="1"/>
    <xf numFmtId="4" fontId="5" fillId="5" borderId="30" xfId="601" applyNumberFormat="1" applyFont="1" applyFill="1" applyBorder="1" applyProtection="1">
      <protection locked="0"/>
    </xf>
    <xf numFmtId="4" fontId="5" fillId="5" borderId="31" xfId="601" applyNumberFormat="1" applyFont="1" applyFill="1" applyBorder="1" applyProtection="1">
      <protection locked="0"/>
    </xf>
    <xf numFmtId="0" fontId="5" fillId="0" borderId="0" xfId="600" applyFont="1"/>
    <xf numFmtId="0" fontId="5" fillId="0" borderId="31" xfId="606" applyFont="1" applyFill="1" applyBorder="1" applyAlignment="1">
      <alignment horizontal="right"/>
    </xf>
    <xf numFmtId="0" fontId="5" fillId="0" borderId="36" xfId="606" applyFont="1" applyBorder="1"/>
    <xf numFmtId="4" fontId="5" fillId="36" borderId="30" xfId="601" applyNumberFormat="1" applyFont="1" applyFill="1" applyBorder="1" applyProtection="1"/>
    <xf numFmtId="4" fontId="5" fillId="36" borderId="31" xfId="601" applyNumberFormat="1" applyFont="1" applyFill="1" applyBorder="1" applyProtection="1"/>
    <xf numFmtId="4" fontId="5" fillId="32" borderId="6" xfId="601" applyNumberFormat="1" applyFont="1" applyFill="1" applyBorder="1" applyProtection="1">
      <protection locked="0"/>
    </xf>
    <xf numFmtId="4" fontId="5" fillId="32" borderId="3" xfId="601" applyNumberFormat="1" applyFont="1" applyFill="1" applyBorder="1" applyProtection="1">
      <protection locked="0"/>
    </xf>
    <xf numFmtId="0" fontId="67" fillId="0" borderId="31" xfId="600" applyFont="1" applyFill="1" applyBorder="1" applyAlignment="1">
      <alignment horizontal="right"/>
    </xf>
    <xf numFmtId="0" fontId="67" fillId="0" borderId="36" xfId="600" applyFont="1" applyFill="1" applyBorder="1"/>
    <xf numFmtId="0" fontId="95" fillId="0" borderId="31" xfId="600" applyFont="1" applyFill="1" applyBorder="1" applyAlignment="1">
      <alignment horizontal="right"/>
    </xf>
    <xf numFmtId="0" fontId="5" fillId="4" borderId="36" xfId="600" applyFont="1" applyFill="1" applyBorder="1"/>
    <xf numFmtId="0" fontId="68" fillId="0" borderId="31" xfId="600" applyFont="1" applyFill="1" applyBorder="1" applyAlignment="1">
      <alignment horizontal="right"/>
    </xf>
    <xf numFmtId="4" fontId="5" fillId="31" borderId="30" xfId="601" applyNumberFormat="1" applyFont="1" applyFill="1" applyBorder="1" applyProtection="1">
      <protection locked="0"/>
    </xf>
    <xf numFmtId="4" fontId="5" fillId="31" borderId="31" xfId="601" applyNumberFormat="1" applyFont="1" applyFill="1" applyBorder="1" applyProtection="1">
      <protection locked="0"/>
    </xf>
    <xf numFmtId="0" fontId="94" fillId="0" borderId="36" xfId="600" applyFont="1" applyBorder="1" applyAlignment="1">
      <alignment horizontal="left"/>
    </xf>
    <xf numFmtId="0" fontId="5" fillId="0" borderId="36" xfId="600" applyFont="1" applyBorder="1" applyAlignment="1">
      <alignment horizontal="left"/>
    </xf>
    <xf numFmtId="4" fontId="5" fillId="31" borderId="6" xfId="601" applyNumberFormat="1" applyFont="1" applyFill="1" applyBorder="1" applyProtection="1">
      <protection locked="0"/>
    </xf>
    <xf numFmtId="0" fontId="5" fillId="0" borderId="30" xfId="600" applyFont="1" applyBorder="1"/>
    <xf numFmtId="0" fontId="5" fillId="0" borderId="30" xfId="600" applyFont="1" applyBorder="1" applyAlignment="1">
      <alignment wrapText="1"/>
    </xf>
    <xf numFmtId="0" fontId="5" fillId="0" borderId="30" xfId="600" applyFont="1" applyBorder="1" applyAlignment="1">
      <alignment wrapText="1" shrinkToFit="1"/>
    </xf>
    <xf numFmtId="0" fontId="5" fillId="0" borderId="36" xfId="606" applyFont="1" applyBorder="1" applyAlignment="1">
      <alignment horizontal="left"/>
    </xf>
    <xf numFmtId="0" fontId="71" fillId="0" borderId="36" xfId="600" applyFont="1" applyFill="1" applyBorder="1"/>
    <xf numFmtId="0" fontId="71" fillId="0" borderId="31" xfId="600" applyFont="1" applyBorder="1"/>
    <xf numFmtId="0" fontId="68" fillId="0" borderId="31" xfId="606" applyFont="1" applyFill="1" applyBorder="1" applyAlignment="1">
      <alignment horizontal="right"/>
    </xf>
    <xf numFmtId="0" fontId="94" fillId="0" borderId="36" xfId="606" applyFont="1" applyFill="1" applyBorder="1"/>
    <xf numFmtId="0" fontId="94" fillId="0" borderId="36" xfId="606" applyFont="1" applyBorder="1"/>
    <xf numFmtId="0" fontId="67" fillId="0" borderId="36" xfId="600" applyFont="1" applyBorder="1"/>
    <xf numFmtId="0" fontId="94" fillId="0" borderId="31" xfId="600" applyFont="1" applyFill="1" applyBorder="1" applyAlignment="1">
      <alignment horizontal="right"/>
    </xf>
    <xf numFmtId="0" fontId="1" fillId="0" borderId="0" xfId="600" applyFont="1" applyFill="1"/>
    <xf numFmtId="0" fontId="59" fillId="0" borderId="0" xfId="600" applyFont="1"/>
    <xf numFmtId="0" fontId="59" fillId="0" borderId="0" xfId="600" applyFont="1" applyFill="1" applyBorder="1" applyAlignment="1">
      <alignment horizontal="right"/>
    </xf>
    <xf numFmtId="0" fontId="59" fillId="0" borderId="0" xfId="600" applyFont="1" applyBorder="1"/>
    <xf numFmtId="0" fontId="1" fillId="0" borderId="0" xfId="606" applyFill="1"/>
    <xf numFmtId="0" fontId="5" fillId="30" borderId="35" xfId="600" applyFont="1" applyFill="1" applyBorder="1"/>
    <xf numFmtId="0" fontId="5" fillId="30" borderId="34" xfId="606" applyFont="1" applyFill="1" applyBorder="1"/>
    <xf numFmtId="0" fontId="5" fillId="30" borderId="5" xfId="606" applyFont="1" applyFill="1" applyBorder="1"/>
    <xf numFmtId="0" fontId="71" fillId="30" borderId="3" xfId="606" applyFont="1" applyFill="1" applyBorder="1" applyAlignment="1">
      <alignment horizontal="center"/>
    </xf>
    <xf numFmtId="0" fontId="5" fillId="30" borderId="3" xfId="606" applyFont="1" applyFill="1" applyBorder="1" applyAlignment="1">
      <alignment horizontal="center"/>
    </xf>
    <xf numFmtId="0" fontId="70" fillId="30" borderId="3" xfId="606" applyFont="1" applyFill="1" applyBorder="1" applyAlignment="1">
      <alignment horizontal="center"/>
    </xf>
    <xf numFmtId="0" fontId="71" fillId="0" borderId="31" xfId="600" applyFont="1" applyFill="1" applyBorder="1"/>
    <xf numFmtId="0" fontId="71" fillId="0" borderId="5" xfId="600" applyFont="1" applyFill="1" applyBorder="1"/>
    <xf numFmtId="0" fontId="94" fillId="0" borderId="31" xfId="600" applyFont="1" applyFill="1" applyBorder="1"/>
    <xf numFmtId="0" fontId="5" fillId="0" borderId="31" xfId="600" applyFont="1" applyFill="1" applyBorder="1"/>
    <xf numFmtId="0" fontId="5" fillId="0" borderId="31" xfId="600" applyFont="1" applyBorder="1"/>
    <xf numFmtId="0" fontId="94" fillId="0" borderId="31" xfId="600" applyFont="1" applyBorder="1"/>
    <xf numFmtId="4" fontId="5" fillId="34" borderId="30" xfId="601" applyNumberFormat="1" applyFont="1" applyFill="1" applyBorder="1" applyProtection="1">
      <protection locked="0"/>
    </xf>
    <xf numFmtId="4" fontId="5" fillId="34" borderId="31" xfId="601" applyNumberFormat="1" applyFont="1" applyFill="1" applyBorder="1" applyProtection="1">
      <protection locked="0"/>
    </xf>
    <xf numFmtId="4" fontId="5" fillId="36" borderId="6" xfId="601" applyNumberFormat="1" applyFont="1" applyFill="1" applyBorder="1"/>
    <xf numFmtId="4" fontId="5" fillId="36" borderId="3" xfId="601" applyNumberFormat="1" applyFont="1" applyFill="1" applyBorder="1"/>
    <xf numFmtId="4" fontId="5" fillId="34" borderId="6" xfId="601" applyNumberFormat="1" applyFont="1" applyFill="1" applyBorder="1" applyProtection="1">
      <protection locked="0"/>
    </xf>
    <xf numFmtId="4" fontId="5" fillId="34" borderId="3" xfId="601" applyNumberFormat="1" applyFont="1" applyFill="1" applyBorder="1" applyProtection="1">
      <protection locked="0"/>
    </xf>
    <xf numFmtId="4" fontId="5" fillId="34" borderId="3" xfId="601" applyNumberFormat="1" applyFont="1" applyFill="1" applyBorder="1"/>
    <xf numFmtId="0" fontId="5" fillId="0" borderId="36" xfId="600" applyFont="1" applyFill="1" applyBorder="1"/>
    <xf numFmtId="0" fontId="94" fillId="0" borderId="31" xfId="606" applyFont="1" applyFill="1" applyBorder="1"/>
    <xf numFmtId="0" fontId="71" fillId="0" borderId="31" xfId="606" applyFont="1" applyFill="1" applyBorder="1" applyAlignment="1">
      <alignment horizontal="right"/>
    </xf>
    <xf numFmtId="0" fontId="94" fillId="0" borderId="31" xfId="606" applyFont="1" applyFill="1" applyBorder="1" applyAlignment="1">
      <alignment horizontal="justify"/>
    </xf>
    <xf numFmtId="0" fontId="5" fillId="0" borderId="31" xfId="606" applyFont="1" applyFill="1" applyBorder="1"/>
    <xf numFmtId="0" fontId="67" fillId="0" borderId="31" xfId="606" applyFont="1" applyFill="1" applyBorder="1"/>
    <xf numFmtId="0" fontId="67" fillId="0" borderId="36" xfId="606" applyFont="1" applyBorder="1"/>
    <xf numFmtId="0" fontId="67" fillId="0" borderId="31" xfId="600" applyFont="1" applyFill="1" applyBorder="1"/>
    <xf numFmtId="0" fontId="5" fillId="0" borderId="37" xfId="600" applyFont="1" applyFill="1" applyBorder="1"/>
    <xf numFmtId="0" fontId="96" fillId="0" borderId="0" xfId="600" applyFont="1" applyBorder="1"/>
    <xf numFmtId="0" fontId="21" fillId="0" borderId="4" xfId="0" applyFont="1" applyFill="1" applyBorder="1" applyAlignment="1">
      <alignment horizontal="center" wrapText="1"/>
    </xf>
    <xf numFmtId="0" fontId="78" fillId="0" borderId="0" xfId="0" applyFont="1" applyFill="1"/>
    <xf numFmtId="0" fontId="78" fillId="0" borderId="0" xfId="20" applyFont="1" applyFill="1" applyBorder="1"/>
    <xf numFmtId="0" fontId="91" fillId="0" borderId="0" xfId="0" applyFont="1" applyFill="1"/>
    <xf numFmtId="0" fontId="91" fillId="0" borderId="5" xfId="0" applyFont="1" applyFill="1" applyBorder="1"/>
    <xf numFmtId="0" fontId="91" fillId="0" borderId="35" xfId="0" applyFont="1" applyFill="1" applyBorder="1"/>
    <xf numFmtId="0" fontId="91" fillId="0" borderId="6" xfId="0" applyFont="1" applyFill="1" applyBorder="1"/>
    <xf numFmtId="167" fontId="22" fillId="0" borderId="8" xfId="3" applyNumberFormat="1" applyFont="1" applyFill="1" applyBorder="1" applyAlignment="1">
      <alignment horizontal="left" indent="2"/>
    </xf>
    <xf numFmtId="167" fontId="22" fillId="0" borderId="3" xfId="3" applyNumberFormat="1" applyFont="1" applyFill="1" applyBorder="1" applyAlignment="1">
      <alignment horizontal="left" indent="2"/>
    </xf>
    <xf numFmtId="0" fontId="3" fillId="0" borderId="43" xfId="24" applyFont="1" applyFill="1" applyBorder="1" applyAlignment="1">
      <alignment horizontal="center" vertical="center" wrapText="1"/>
    </xf>
    <xf numFmtId="0" fontId="3" fillId="0" borderId="44" xfId="24" applyFont="1" applyFill="1" applyBorder="1" applyAlignment="1">
      <alignment horizontal="justify" vertical="top" wrapText="1"/>
    </xf>
    <xf numFmtId="0" fontId="3" fillId="0" borderId="45" xfId="24" applyFont="1" applyFill="1" applyBorder="1" applyAlignment="1">
      <alignment horizontal="center" vertical="center" wrapText="1"/>
    </xf>
    <xf numFmtId="0" fontId="3" fillId="0" borderId="44" xfId="24" applyFont="1" applyFill="1" applyBorder="1" applyAlignment="1">
      <alignment wrapText="1"/>
    </xf>
    <xf numFmtId="0" fontId="3" fillId="0" borderId="46" xfId="24" applyFont="1" applyFill="1" applyBorder="1" applyAlignment="1">
      <alignment horizontal="justify" vertical="top" wrapText="1"/>
    </xf>
    <xf numFmtId="4" fontId="22" fillId="6" borderId="47" xfId="0" applyNumberFormat="1" applyFont="1" applyFill="1" applyBorder="1"/>
    <xf numFmtId="4" fontId="22" fillId="6" borderId="48" xfId="0" applyNumberFormat="1" applyFont="1" applyFill="1" applyBorder="1"/>
    <xf numFmtId="4" fontId="22" fillId="5" borderId="47" xfId="0" applyNumberFormat="1" applyFont="1" applyFill="1" applyBorder="1"/>
    <xf numFmtId="0" fontId="3" fillId="0" borderId="49" xfId="24" applyFont="1" applyFill="1" applyBorder="1" applyAlignment="1">
      <alignment horizontal="center" vertical="center" wrapText="1"/>
    </xf>
    <xf numFmtId="0" fontId="3" fillId="0" borderId="50" xfId="24" applyFont="1" applyFill="1" applyBorder="1" applyAlignment="1">
      <alignment wrapText="1"/>
    </xf>
    <xf numFmtId="0" fontId="0" fillId="0" borderId="0" xfId="0" applyFont="1" applyFill="1" applyAlignment="1">
      <alignment horizontal="center" vertical="center"/>
    </xf>
    <xf numFmtId="0" fontId="78" fillId="0" borderId="51" xfId="0" applyFont="1" applyBorder="1"/>
    <xf numFmtId="0" fontId="78" fillId="0" borderId="51" xfId="0" applyFont="1" applyBorder="1" applyAlignment="1">
      <alignment horizontal="right" vertical="center"/>
    </xf>
    <xf numFmtId="0" fontId="21" fillId="0" borderId="51" xfId="24" applyFont="1" applyFill="1" applyBorder="1" applyAlignment="1">
      <alignment horizontal="left" vertical="center" indent="1"/>
    </xf>
    <xf numFmtId="0" fontId="21" fillId="0" borderId="52" xfId="24" applyFont="1" applyFill="1" applyBorder="1" applyAlignment="1">
      <alignment horizontal="left" vertical="center" wrapText="1" indent="1"/>
    </xf>
    <xf numFmtId="167" fontId="21" fillId="0" borderId="52" xfId="3" applyNumberFormat="1" applyFont="1" applyFill="1" applyBorder="1" applyAlignment="1">
      <alignment horizontal="left" indent="1"/>
    </xf>
    <xf numFmtId="0" fontId="21" fillId="0" borderId="51" xfId="24" applyFont="1" applyFill="1" applyBorder="1" applyAlignment="1">
      <alignment horizontal="left" vertical="center" wrapText="1" indent="1"/>
    </xf>
    <xf numFmtId="0" fontId="78" fillId="0" borderId="51" xfId="0" applyFont="1" applyFill="1" applyBorder="1" applyAlignment="1">
      <alignment horizontal="right" vertical="center"/>
    </xf>
    <xf numFmtId="0" fontId="21" fillId="0" borderId="51" xfId="0" applyFont="1" applyBorder="1"/>
    <xf numFmtId="40" fontId="21" fillId="0" borderId="51" xfId="0" applyNumberFormat="1" applyFont="1" applyFill="1" applyBorder="1" applyAlignment="1"/>
    <xf numFmtId="167" fontId="21" fillId="0" borderId="51" xfId="3" applyNumberFormat="1" applyFont="1" applyFill="1" applyBorder="1" applyAlignment="1">
      <alignment horizontal="left" indent="1"/>
    </xf>
    <xf numFmtId="40" fontId="21" fillId="0" borderId="53" xfId="0" applyNumberFormat="1" applyFont="1" applyFill="1" applyBorder="1" applyAlignment="1"/>
    <xf numFmtId="0" fontId="59" fillId="0" borderId="0" xfId="609" applyFont="1"/>
    <xf numFmtId="0" fontId="59" fillId="0" borderId="0" xfId="609" applyFont="1" applyFill="1" applyAlignment="1">
      <alignment horizontal="left"/>
    </xf>
    <xf numFmtId="37" fontId="59" fillId="0" borderId="0" xfId="609" applyNumberFormat="1" applyFont="1" applyFill="1"/>
    <xf numFmtId="37" fontId="59" fillId="0" borderId="0" xfId="609" applyNumberFormat="1" applyFont="1"/>
    <xf numFmtId="0" fontId="59" fillId="0" borderId="0" xfId="609" applyFont="1" applyFill="1"/>
    <xf numFmtId="173" fontId="78" fillId="35" borderId="51" xfId="450" applyFont="1" applyFill="1" applyBorder="1" applyAlignment="1">
      <alignment horizontal="center" vertical="center"/>
    </xf>
    <xf numFmtId="169" fontId="78" fillId="35" borderId="52" xfId="450" applyNumberFormat="1" applyFont="1" applyFill="1" applyBorder="1" applyAlignment="1">
      <alignment horizontal="center" vertical="center"/>
    </xf>
    <xf numFmtId="4" fontId="59" fillId="33" borderId="8" xfId="613" applyNumberFormat="1" applyFont="1" applyFill="1" applyBorder="1"/>
    <xf numFmtId="175" fontId="88" fillId="6" borderId="10" xfId="613" applyNumberFormat="1" applyFont="1" applyFill="1" applyBorder="1" applyProtection="1">
      <protection locked="0"/>
    </xf>
    <xf numFmtId="173" fontId="78" fillId="0" borderId="52" xfId="450" applyFont="1" applyBorder="1"/>
    <xf numFmtId="4" fontId="78" fillId="33" borderId="51" xfId="613" applyNumberFormat="1" applyFont="1" applyFill="1" applyBorder="1"/>
    <xf numFmtId="175" fontId="88" fillId="6" borderId="10" xfId="613" applyNumberFormat="1" applyFont="1" applyFill="1" applyBorder="1"/>
    <xf numFmtId="164" fontId="88" fillId="6" borderId="10" xfId="613" applyFont="1" applyFill="1" applyBorder="1" applyProtection="1">
      <protection locked="0"/>
    </xf>
    <xf numFmtId="164" fontId="59" fillId="6" borderId="8" xfId="613" applyFont="1" applyFill="1" applyBorder="1" applyProtection="1">
      <protection locked="0"/>
    </xf>
    <xf numFmtId="173" fontId="78" fillId="0" borderId="51" xfId="450" applyFont="1" applyBorder="1"/>
    <xf numFmtId="2" fontId="14" fillId="0" borderId="3" xfId="458" applyNumberFormat="1" applyFont="1" applyFill="1" applyBorder="1" applyAlignment="1">
      <alignment horizontal="center" wrapText="1"/>
    </xf>
    <xf numFmtId="2" fontId="14" fillId="0" borderId="51" xfId="458" applyNumberFormat="1" applyFont="1" applyFill="1" applyBorder="1" applyAlignment="1">
      <alignment horizontal="center" wrapText="1"/>
    </xf>
    <xf numFmtId="0" fontId="14" fillId="0" borderId="51" xfId="0" applyFont="1" applyFill="1" applyBorder="1" applyAlignment="1">
      <alignment horizontal="left"/>
    </xf>
    <xf numFmtId="2" fontId="9" fillId="5" borderId="51" xfId="458" applyNumberFormat="1" applyFont="1" applyFill="1" applyBorder="1"/>
    <xf numFmtId="39" fontId="9" fillId="5" borderId="51" xfId="458" applyNumberFormat="1" applyFont="1" applyFill="1" applyBorder="1" applyAlignment="1">
      <alignment horizontal="right"/>
    </xf>
    <xf numFmtId="43" fontId="9" fillId="0" borderId="0" xfId="0" applyNumberFormat="1" applyFont="1"/>
    <xf numFmtId="167" fontId="9" fillId="0" borderId="0" xfId="458" applyFont="1"/>
    <xf numFmtId="0" fontId="14" fillId="0" borderId="52" xfId="0" applyFont="1" applyFill="1" applyBorder="1" applyAlignment="1">
      <alignment horizontal="left"/>
    </xf>
    <xf numFmtId="0" fontId="98" fillId="37" borderId="12" xfId="617" applyFont="1" applyFill="1" applyBorder="1" applyAlignment="1">
      <alignment horizontal="center" vertical="center"/>
    </xf>
    <xf numFmtId="0" fontId="98" fillId="37" borderId="41" xfId="617" applyFont="1" applyFill="1" applyBorder="1" applyAlignment="1">
      <alignment horizontal="center" vertical="center" wrapText="1"/>
    </xf>
    <xf numFmtId="0" fontId="98" fillId="37" borderId="12" xfId="617" applyFont="1" applyFill="1" applyBorder="1" applyAlignment="1">
      <alignment horizontal="center" vertical="center" wrapText="1"/>
    </xf>
    <xf numFmtId="0" fontId="99" fillId="0" borderId="12" xfId="617" applyFont="1" applyBorder="1" applyAlignment="1">
      <alignment horizontal="center"/>
    </xf>
    <xf numFmtId="0" fontId="19" fillId="0" borderId="13" xfId="19" quotePrefix="1" applyBorder="1" applyAlignment="1" applyProtection="1">
      <alignment horizontal="left"/>
    </xf>
    <xf numFmtId="0" fontId="99" fillId="0" borderId="13" xfId="617" applyFont="1" applyBorder="1" applyAlignment="1">
      <alignment horizontal="center"/>
    </xf>
    <xf numFmtId="0" fontId="99" fillId="0" borderId="14" xfId="617" applyFont="1" applyBorder="1" applyAlignment="1">
      <alignment horizontal="center"/>
    </xf>
    <xf numFmtId="0" fontId="3" fillId="0" borderId="0" xfId="0" applyFont="1" applyAlignment="1">
      <alignment horizontal="left" vertical="top"/>
    </xf>
    <xf numFmtId="0" fontId="14" fillId="0" borderId="0" xfId="0" applyFont="1" applyFill="1"/>
    <xf numFmtId="0" fontId="14" fillId="0" borderId="0" xfId="0" applyFont="1" applyFill="1" applyAlignment="1">
      <alignment horizontal="left"/>
    </xf>
    <xf numFmtId="0" fontId="4" fillId="0" borderId="0" xfId="0" applyFont="1"/>
    <xf numFmtId="0" fontId="14" fillId="0" borderId="0" xfId="20" applyFont="1" applyFill="1" applyBorder="1"/>
    <xf numFmtId="0" fontId="100" fillId="0" borderId="0" xfId="0" applyFont="1" applyFill="1"/>
    <xf numFmtId="0" fontId="4" fillId="0" borderId="0" xfId="0" applyFont="1" applyFill="1" applyAlignment="1">
      <alignment horizontal="left"/>
    </xf>
    <xf numFmtId="0" fontId="14" fillId="0" borderId="0" xfId="20" applyFont="1" applyFill="1" applyBorder="1" applyAlignment="1">
      <alignment horizontal="left"/>
    </xf>
    <xf numFmtId="0" fontId="3" fillId="0" borderId="0" xfId="0" applyFont="1" applyAlignment="1">
      <alignment horizontal="center"/>
    </xf>
    <xf numFmtId="0" fontId="54" fillId="0" borderId="0" xfId="0" applyFont="1" applyAlignment="1">
      <alignment horizontal="center"/>
    </xf>
    <xf numFmtId="0" fontId="6" fillId="0" borderId="34" xfId="0" applyFont="1" applyFill="1" applyBorder="1" applyAlignment="1">
      <alignment horizontal="center" wrapText="1"/>
    </xf>
    <xf numFmtId="0" fontId="3" fillId="0" borderId="0" xfId="0" applyFont="1" applyAlignment="1">
      <alignment horizontal="center" wrapText="1"/>
    </xf>
    <xf numFmtId="0" fontId="54" fillId="0" borderId="0" xfId="0" applyFont="1" applyAlignment="1">
      <alignment horizontal="center" wrapText="1"/>
    </xf>
    <xf numFmtId="0" fontId="6" fillId="0" borderId="3" xfId="0" applyFont="1" applyFill="1" applyBorder="1" applyAlignment="1">
      <alignment horizontal="center" wrapText="1"/>
    </xf>
    <xf numFmtId="0" fontId="14" fillId="0" borderId="6" xfId="0" applyFont="1" applyFill="1" applyBorder="1" applyAlignment="1">
      <alignment horizontal="left"/>
    </xf>
    <xf numFmtId="0" fontId="14" fillId="0" borderId="51" xfId="0" applyFont="1" applyFill="1" applyBorder="1"/>
    <xf numFmtId="2" fontId="9" fillId="5" borderId="53" xfId="0" applyNumberFormat="1" applyFont="1" applyFill="1" applyBorder="1"/>
    <xf numFmtId="0" fontId="14" fillId="0" borderId="34" xfId="0" applyFont="1" applyFill="1" applyBorder="1"/>
    <xf numFmtId="0" fontId="9" fillId="0" borderId="32" xfId="0" applyFont="1" applyFill="1" applyBorder="1"/>
    <xf numFmtId="2" fontId="9" fillId="6" borderId="10" xfId="0" applyNumberFormat="1" applyFont="1" applyFill="1" applyBorder="1"/>
    <xf numFmtId="2" fontId="9" fillId="5" borderId="8" xfId="0" applyNumberFormat="1" applyFont="1" applyFill="1" applyBorder="1"/>
    <xf numFmtId="0" fontId="14" fillId="0" borderId="8" xfId="0" applyFont="1" applyFill="1" applyBorder="1"/>
    <xf numFmtId="0" fontId="9" fillId="0" borderId="10" xfId="0" applyFont="1" applyFill="1" applyBorder="1"/>
    <xf numFmtId="0" fontId="9" fillId="0" borderId="10" xfId="0" applyFont="1" applyFill="1" applyBorder="1" applyAlignment="1">
      <alignment horizontal="left"/>
    </xf>
    <xf numFmtId="0" fontId="14" fillId="0" borderId="3" xfId="0" applyFont="1" applyFill="1" applyBorder="1"/>
    <xf numFmtId="0" fontId="9" fillId="0" borderId="4" xfId="0" applyFont="1" applyFill="1" applyBorder="1"/>
    <xf numFmtId="0" fontId="14" fillId="0" borderId="5" xfId="0" applyFont="1" applyFill="1" applyBorder="1"/>
    <xf numFmtId="0" fontId="9" fillId="0" borderId="3" xfId="0" applyFont="1" applyFill="1" applyBorder="1"/>
    <xf numFmtId="0" fontId="14" fillId="0" borderId="35" xfId="0" applyFont="1" applyFill="1" applyBorder="1"/>
    <xf numFmtId="0" fontId="14" fillId="0" borderId="34" xfId="0" applyFont="1" applyFill="1" applyBorder="1" applyAlignment="1">
      <alignment horizontal="left"/>
    </xf>
    <xf numFmtId="0" fontId="14" fillId="0" borderId="53" xfId="0" applyFont="1" applyFill="1" applyBorder="1"/>
    <xf numFmtId="0" fontId="101" fillId="0" borderId="5" xfId="0" applyFont="1" applyFill="1" applyBorder="1" applyAlignment="1">
      <alignment horizontal="left"/>
    </xf>
    <xf numFmtId="167" fontId="24" fillId="0" borderId="0" xfId="457" applyFont="1"/>
    <xf numFmtId="0" fontId="0" fillId="0" borderId="0" xfId="0" applyFont="1" applyFill="1" applyAlignment="1">
      <alignment horizontal="center"/>
    </xf>
    <xf numFmtId="0" fontId="22" fillId="0" borderId="32" xfId="0" applyFont="1" applyFill="1" applyBorder="1" applyAlignment="1">
      <alignment horizontal="center" wrapText="1"/>
    </xf>
    <xf numFmtId="0" fontId="22" fillId="0" borderId="34" xfId="0" applyFont="1" applyFill="1" applyBorder="1" applyAlignment="1">
      <alignment horizontal="center" wrapText="1"/>
    </xf>
    <xf numFmtId="0" fontId="22" fillId="0" borderId="4" xfId="0" applyFont="1" applyFill="1" applyBorder="1" applyAlignment="1">
      <alignment horizontal="center" wrapText="1"/>
    </xf>
    <xf numFmtId="0" fontId="22" fillId="0" borderId="3" xfId="0" applyFont="1" applyFill="1" applyBorder="1" applyAlignment="1">
      <alignment horizontal="center" wrapText="1"/>
    </xf>
    <xf numFmtId="4" fontId="9" fillId="5" borderId="51" xfId="0" applyNumberFormat="1" applyFont="1" applyFill="1" applyBorder="1" applyAlignment="1">
      <alignment horizontal="right"/>
    </xf>
    <xf numFmtId="0" fontId="55" fillId="0" borderId="0" xfId="0" applyFont="1"/>
    <xf numFmtId="4" fontId="9" fillId="5" borderId="52" xfId="0" applyNumberFormat="1" applyFont="1" applyFill="1" applyBorder="1" applyAlignment="1">
      <alignment horizontal="right"/>
    </xf>
    <xf numFmtId="0" fontId="9" fillId="0" borderId="34" xfId="0" applyFont="1" applyFill="1" applyBorder="1" applyAlignment="1">
      <alignment horizontal="left" indent="1"/>
    </xf>
    <xf numFmtId="4" fontId="9" fillId="6" borderId="5" xfId="0" applyNumberFormat="1" applyFont="1" applyFill="1" applyBorder="1" applyAlignment="1">
      <alignment horizontal="right"/>
    </xf>
    <xf numFmtId="4" fontId="9" fillId="5" borderId="5" xfId="0" applyNumberFormat="1" applyFont="1" applyFill="1" applyBorder="1" applyAlignment="1">
      <alignment horizontal="right"/>
    </xf>
    <xf numFmtId="4" fontId="9" fillId="5" borderId="8" xfId="0" applyNumberFormat="1" applyFont="1" applyFill="1" applyBorder="1" applyAlignment="1">
      <alignment horizontal="right"/>
    </xf>
    <xf numFmtId="0" fontId="9" fillId="0" borderId="8" xfId="0" applyFont="1" applyFill="1" applyBorder="1" applyAlignment="1">
      <alignment horizontal="left" indent="1"/>
    </xf>
    <xf numFmtId="0" fontId="9" fillId="0" borderId="3" xfId="0" applyFont="1" applyFill="1" applyBorder="1" applyAlignment="1">
      <alignment horizontal="left" indent="1"/>
    </xf>
    <xf numFmtId="0" fontId="102" fillId="0" borderId="52" xfId="0" applyFont="1" applyFill="1" applyBorder="1" applyAlignment="1">
      <alignment horizontal="left"/>
    </xf>
    <xf numFmtId="0" fontId="103" fillId="0" borderId="5" xfId="0" applyFont="1" applyFill="1" applyBorder="1" applyAlignment="1">
      <alignment horizontal="left"/>
    </xf>
    <xf numFmtId="0" fontId="0" fillId="0" borderId="0" xfId="0" applyFont="1" applyAlignment="1">
      <alignment horizontal="right"/>
    </xf>
    <xf numFmtId="4" fontId="22" fillId="5" borderId="51" xfId="0" applyNumberFormat="1" applyFont="1" applyFill="1" applyBorder="1" applyAlignment="1">
      <alignment horizontal="right"/>
    </xf>
    <xf numFmtId="0" fontId="3" fillId="0" borderId="45" xfId="24" applyFont="1" applyFill="1" applyBorder="1" applyAlignment="1">
      <alignment horizontal="right" vertical="center" wrapText="1"/>
    </xf>
    <xf numFmtId="39" fontId="0" fillId="6" borderId="8" xfId="458" applyNumberFormat="1" applyFont="1" applyFill="1" applyBorder="1"/>
    <xf numFmtId="4" fontId="22" fillId="5" borderId="8" xfId="0" applyNumberFormat="1" applyFont="1" applyFill="1" applyBorder="1" applyAlignment="1">
      <alignment horizontal="right"/>
    </xf>
    <xf numFmtId="0" fontId="0" fillId="0" borderId="0" xfId="0" applyFont="1" applyBorder="1"/>
    <xf numFmtId="39" fontId="22" fillId="5" borderId="51" xfId="458" applyNumberFormat="1" applyFont="1" applyFill="1" applyBorder="1" applyAlignment="1">
      <alignment horizontal="right"/>
    </xf>
    <xf numFmtId="0" fontId="23" fillId="0" borderId="51" xfId="0" applyFont="1" applyBorder="1" applyAlignment="1"/>
    <xf numFmtId="0" fontId="14" fillId="0" borderId="53" xfId="0" applyFont="1" applyFill="1" applyBorder="1" applyAlignment="1">
      <alignment horizontal="left"/>
    </xf>
    <xf numFmtId="0" fontId="23" fillId="0" borderId="8" xfId="0" applyFont="1" applyBorder="1" applyAlignment="1"/>
    <xf numFmtId="40" fontId="104" fillId="0" borderId="10" xfId="0" applyNumberFormat="1" applyFont="1" applyFill="1" applyBorder="1" applyAlignment="1">
      <alignment horizontal="left"/>
    </xf>
    <xf numFmtId="40" fontId="22" fillId="0" borderId="10" xfId="0" applyNumberFormat="1" applyFont="1" applyFill="1" applyBorder="1" applyAlignment="1">
      <alignment horizontal="left"/>
    </xf>
    <xf numFmtId="0" fontId="21" fillId="0" borderId="51" xfId="0" applyFont="1" applyFill="1" applyBorder="1" applyAlignment="1"/>
    <xf numFmtId="4" fontId="21" fillId="0" borderId="53" xfId="0" applyNumberFormat="1" applyFont="1" applyFill="1" applyBorder="1" applyAlignment="1">
      <alignment horizontal="left"/>
    </xf>
    <xf numFmtId="0" fontId="105" fillId="0" borderId="5" xfId="0" applyFont="1" applyFill="1" applyBorder="1" applyAlignment="1">
      <alignment horizontal="left"/>
    </xf>
    <xf numFmtId="0" fontId="24" fillId="0" borderId="0" xfId="0" applyNumberFormat="1" applyFont="1" applyAlignment="1">
      <alignment horizontal="left"/>
    </xf>
    <xf numFmtId="2" fontId="22" fillId="0" borderId="8" xfId="0" applyNumberFormat="1" applyFont="1" applyFill="1" applyBorder="1" applyAlignment="1">
      <alignment horizontal="left" indent="1"/>
    </xf>
    <xf numFmtId="2" fontId="0" fillId="6" borderId="8" xfId="0" applyNumberFormat="1" applyFont="1" applyFill="1" applyBorder="1"/>
    <xf numFmtId="2" fontId="22" fillId="5" borderId="8" xfId="0" applyNumberFormat="1" applyFont="1" applyFill="1" applyBorder="1" applyAlignment="1">
      <alignment horizontal="right"/>
    </xf>
    <xf numFmtId="175" fontId="55" fillId="0" borderId="0" xfId="458" applyNumberFormat="1" applyFont="1"/>
    <xf numFmtId="2" fontId="0" fillId="6" borderId="8" xfId="458" applyNumberFormat="1" applyFont="1" applyFill="1" applyBorder="1"/>
    <xf numFmtId="0" fontId="21" fillId="0" borderId="51" xfId="0" applyFont="1" applyFill="1" applyBorder="1" applyAlignment="1">
      <alignment horizontal="left"/>
    </xf>
    <xf numFmtId="2" fontId="0" fillId="5" borderId="51" xfId="0" applyNumberFormat="1" applyFont="1" applyFill="1" applyBorder="1"/>
    <xf numFmtId="0" fontId="106" fillId="0" borderId="12" xfId="0" applyFont="1" applyBorder="1"/>
    <xf numFmtId="0" fontId="106" fillId="0" borderId="13" xfId="0" applyFont="1" applyBorder="1"/>
    <xf numFmtId="0" fontId="108" fillId="0" borderId="13" xfId="19" applyFont="1" applyBorder="1" applyAlignment="1" applyProtection="1">
      <alignment horizontal="left"/>
    </xf>
    <xf numFmtId="2" fontId="106" fillId="0" borderId="13" xfId="458" applyNumberFormat="1" applyFont="1" applyBorder="1"/>
    <xf numFmtId="0" fontId="106" fillId="0" borderId="13" xfId="0" applyFont="1" applyFill="1" applyBorder="1"/>
    <xf numFmtId="0" fontId="109" fillId="0" borderId="13" xfId="0" applyFont="1" applyBorder="1"/>
    <xf numFmtId="0" fontId="107" fillId="0" borderId="13" xfId="19" quotePrefix="1" applyFont="1" applyBorder="1" applyAlignment="1" applyProtection="1">
      <alignment horizontal="left"/>
    </xf>
    <xf numFmtId="0" fontId="107" fillId="0" borderId="13" xfId="19" applyFont="1" applyBorder="1" applyAlignment="1" applyProtection="1">
      <alignment horizontal="left"/>
    </xf>
    <xf numFmtId="0" fontId="109" fillId="0" borderId="13" xfId="0" applyFont="1" applyFill="1" applyBorder="1" applyAlignment="1">
      <alignment horizontal="left"/>
    </xf>
    <xf numFmtId="0" fontId="106" fillId="0" borderId="13" xfId="0" applyFont="1" applyBorder="1" applyAlignment="1">
      <alignment wrapText="1"/>
    </xf>
    <xf numFmtId="0" fontId="106" fillId="0" borderId="14" xfId="0" applyFont="1" applyBorder="1"/>
    <xf numFmtId="168" fontId="22" fillId="0" borderId="0" xfId="0" applyNumberFormat="1" applyFont="1"/>
    <xf numFmtId="0" fontId="92" fillId="30" borderId="47" xfId="0" applyFont="1" applyFill="1" applyBorder="1"/>
    <xf numFmtId="0" fontId="92" fillId="30" borderId="47" xfId="0" applyFont="1" applyFill="1" applyBorder="1" applyAlignment="1">
      <alignment horizontal="center" wrapText="1"/>
    </xf>
    <xf numFmtId="0" fontId="92" fillId="30" borderId="56" xfId="0" applyFont="1" applyFill="1" applyBorder="1"/>
    <xf numFmtId="0" fontId="92" fillId="30" borderId="57" xfId="0" applyFont="1" applyFill="1" applyBorder="1"/>
    <xf numFmtId="0" fontId="92" fillId="30" borderId="8" xfId="0" applyFont="1" applyFill="1" applyBorder="1" applyAlignment="1">
      <alignment horizontal="center"/>
    </xf>
    <xf numFmtId="0" fontId="92" fillId="30" borderId="3" xfId="0" applyFont="1" applyFill="1" applyBorder="1" applyAlignment="1">
      <alignment horizontal="center"/>
    </xf>
    <xf numFmtId="0" fontId="92" fillId="30" borderId="10" xfId="0" applyFont="1" applyFill="1" applyBorder="1" applyAlignment="1">
      <alignment horizontal="center" wrapText="1"/>
    </xf>
    <xf numFmtId="0" fontId="92" fillId="30" borderId="0" xfId="0" applyFont="1" applyFill="1" applyBorder="1" applyAlignment="1">
      <alignment horizontal="centerContinuous"/>
    </xf>
    <xf numFmtId="0" fontId="92" fillId="30" borderId="10" xfId="0" applyFont="1" applyFill="1" applyBorder="1" applyAlignment="1">
      <alignment horizontal="centerContinuous"/>
    </xf>
    <xf numFmtId="0" fontId="92" fillId="30" borderId="10" xfId="0" applyFont="1" applyFill="1" applyBorder="1" applyAlignment="1">
      <alignment horizontal="center"/>
    </xf>
    <xf numFmtId="0" fontId="92" fillId="30" borderId="3" xfId="0" applyFont="1" applyFill="1" applyBorder="1"/>
    <xf numFmtId="0" fontId="92" fillId="30" borderId="3" xfId="0" applyFont="1" applyFill="1" applyBorder="1" applyAlignment="1">
      <alignment horizontal="center" wrapText="1"/>
    </xf>
    <xf numFmtId="0" fontId="92" fillId="30" borderId="2" xfId="0" applyFont="1" applyFill="1" applyBorder="1" applyAlignment="1">
      <alignment horizontal="center"/>
    </xf>
    <xf numFmtId="0" fontId="92" fillId="30" borderId="7" xfId="0" applyFont="1" applyFill="1" applyBorder="1" applyAlignment="1">
      <alignment horizontal="center"/>
    </xf>
    <xf numFmtId="0" fontId="92" fillId="30" borderId="4" xfId="0" applyFont="1" applyFill="1" applyBorder="1"/>
    <xf numFmtId="0" fontId="71" fillId="0" borderId="3" xfId="0" applyFont="1" applyFill="1" applyBorder="1" applyAlignment="1">
      <alignment horizontal="right"/>
    </xf>
    <xf numFmtId="0" fontId="71" fillId="0" borderId="9" xfId="0" applyNumberFormat="1" applyFont="1" applyFill="1" applyBorder="1"/>
    <xf numFmtId="4" fontId="5" fillId="5" borderId="6" xfId="621" applyNumberFormat="1" applyFont="1" applyFill="1" applyBorder="1"/>
    <xf numFmtId="4" fontId="5" fillId="5" borderId="3" xfId="621" applyNumberFormat="1" applyFont="1" applyFill="1" applyBorder="1"/>
    <xf numFmtId="0" fontId="71" fillId="0" borderId="2" xfId="0" applyFont="1" applyFill="1" applyBorder="1" applyAlignment="1">
      <alignment horizontal="right"/>
    </xf>
    <xf numFmtId="0" fontId="71" fillId="0" borderId="58" xfId="0" applyNumberFormat="1" applyFont="1" applyBorder="1"/>
    <xf numFmtId="49" fontId="5" fillId="31" borderId="59" xfId="621" applyNumberFormat="1" applyFont="1" applyFill="1" applyBorder="1" applyProtection="1">
      <protection locked="0"/>
    </xf>
    <xf numFmtId="4" fontId="5" fillId="5" borderId="59" xfId="621" applyNumberFormat="1" applyFont="1" applyFill="1" applyBorder="1" applyProtection="1"/>
    <xf numFmtId="4" fontId="5" fillId="5" borderId="2" xfId="621" applyNumberFormat="1" applyFont="1" applyFill="1" applyBorder="1" applyProtection="1"/>
    <xf numFmtId="0" fontId="94" fillId="0" borderId="58" xfId="0" applyNumberFormat="1" applyFont="1" applyFill="1" applyBorder="1"/>
    <xf numFmtId="0" fontId="5" fillId="0" borderId="2" xfId="0" applyFont="1" applyFill="1" applyBorder="1" applyAlignment="1">
      <alignment horizontal="right"/>
    </xf>
    <xf numFmtId="0" fontId="5" fillId="0" borderId="58" xfId="0" applyNumberFormat="1" applyFont="1" applyBorder="1"/>
    <xf numFmtId="4" fontId="5" fillId="32" borderId="59" xfId="621" applyNumberFormat="1" applyFont="1" applyFill="1" applyBorder="1" applyProtection="1">
      <protection locked="0"/>
    </xf>
    <xf numFmtId="0" fontId="94" fillId="0" borderId="58" xfId="0" applyNumberFormat="1" applyFont="1" applyBorder="1"/>
    <xf numFmtId="0" fontId="5" fillId="0" borderId="9" xfId="0" applyNumberFormat="1" applyFont="1" applyBorder="1"/>
    <xf numFmtId="4" fontId="5" fillId="5" borderId="59" xfId="621" applyNumberFormat="1" applyFont="1" applyFill="1" applyBorder="1" applyProtection="1">
      <protection locked="0"/>
    </xf>
    <xf numFmtId="0" fontId="71" fillId="0" borderId="58" xfId="0" applyFont="1" applyBorder="1"/>
    <xf numFmtId="0" fontId="94" fillId="0" borderId="58" xfId="0" applyFont="1" applyBorder="1"/>
    <xf numFmtId="0" fontId="5" fillId="0" borderId="58" xfId="0" applyFont="1" applyBorder="1"/>
    <xf numFmtId="0" fontId="5" fillId="0" borderId="59" xfId="0" applyFont="1" applyBorder="1"/>
    <xf numFmtId="0" fontId="67" fillId="0" borderId="2" xfId="0" applyFont="1" applyFill="1" applyBorder="1" applyAlignment="1">
      <alignment horizontal="right"/>
    </xf>
    <xf numFmtId="0" fontId="67" fillId="0" borderId="58" xfId="0" applyFont="1" applyFill="1" applyBorder="1"/>
    <xf numFmtId="0" fontId="5" fillId="0" borderId="58" xfId="0" applyFont="1" applyFill="1" applyBorder="1"/>
    <xf numFmtId="0" fontId="5" fillId="0" borderId="59" xfId="0" applyFont="1" applyFill="1" applyBorder="1" applyAlignment="1">
      <alignment horizontal="right"/>
    </xf>
    <xf numFmtId="0" fontId="5" fillId="0" borderId="6" xfId="0" applyFont="1" applyFill="1" applyBorder="1"/>
    <xf numFmtId="0" fontId="5" fillId="4" borderId="58" xfId="0" applyFont="1" applyFill="1" applyBorder="1"/>
    <xf numFmtId="0" fontId="67" fillId="0" borderId="2" xfId="0" quotePrefix="1" applyFont="1" applyFill="1" applyBorder="1" applyAlignment="1">
      <alignment horizontal="right"/>
    </xf>
    <xf numFmtId="4" fontId="5" fillId="31" borderId="59" xfId="621" applyNumberFormat="1" applyFont="1" applyFill="1" applyBorder="1" applyProtection="1">
      <protection locked="0"/>
    </xf>
    <xf numFmtId="0" fontId="5" fillId="0" borderId="2" xfId="0" quotePrefix="1" applyFont="1" applyFill="1" applyBorder="1" applyAlignment="1">
      <alignment horizontal="right"/>
    </xf>
    <xf numFmtId="0" fontId="94" fillId="0" borderId="2" xfId="0" applyFont="1" applyFill="1" applyBorder="1" applyAlignment="1">
      <alignment horizontal="right"/>
    </xf>
    <xf numFmtId="0" fontId="94" fillId="0" borderId="58" xfId="0" applyFont="1" applyFill="1" applyBorder="1" applyAlignment="1">
      <alignment horizontal="left"/>
    </xf>
    <xf numFmtId="0" fontId="5" fillId="0" borderId="58" xfId="0" applyFont="1" applyFill="1" applyBorder="1" applyAlignment="1">
      <alignment horizontal="left"/>
    </xf>
    <xf numFmtId="0" fontId="5" fillId="0" borderId="2" xfId="0" applyFont="1" applyBorder="1" applyAlignment="1">
      <alignment horizontal="right"/>
    </xf>
    <xf numFmtId="0" fontId="94" fillId="0" borderId="2" xfId="0" applyFont="1" applyBorder="1" applyAlignment="1">
      <alignment horizontal="right"/>
    </xf>
    <xf numFmtId="0" fontId="5" fillId="0" borderId="58" xfId="0" applyFont="1" applyBorder="1" applyAlignment="1">
      <alignment horizontal="left"/>
    </xf>
    <xf numFmtId="0" fontId="71" fillId="0" borderId="2" xfId="0" applyFont="1" applyBorder="1" applyAlignment="1">
      <alignment horizontal="right"/>
    </xf>
    <xf numFmtId="0" fontId="94" fillId="0" borderId="2" xfId="0" quotePrefix="1" applyFont="1" applyBorder="1" applyAlignment="1">
      <alignment horizontal="right"/>
    </xf>
    <xf numFmtId="0" fontId="71" fillId="0" borderId="58" xfId="0" applyFont="1" applyFill="1" applyBorder="1"/>
    <xf numFmtId="0" fontId="94" fillId="0" borderId="58" xfId="0" applyFont="1" applyBorder="1" applyAlignment="1">
      <alignment horizontal="left"/>
    </xf>
    <xf numFmtId="0" fontId="94" fillId="0" borderId="58" xfId="0" applyFont="1" applyFill="1" applyBorder="1"/>
    <xf numFmtId="0" fontId="71" fillId="0" borderId="2" xfId="0" quotePrefix="1" applyFont="1" applyBorder="1" applyAlignment="1">
      <alignment horizontal="right"/>
    </xf>
    <xf numFmtId="0" fontId="71" fillId="0" borderId="2" xfId="0" applyFont="1" applyBorder="1"/>
    <xf numFmtId="0" fontId="5" fillId="0" borderId="2" xfId="0" quotePrefix="1" applyFont="1" applyBorder="1" applyAlignment="1">
      <alignment horizontal="right"/>
    </xf>
    <xf numFmtId="0" fontId="67" fillId="0" borderId="2" xfId="0" applyFont="1" applyBorder="1" applyAlignment="1">
      <alignment horizontal="right"/>
    </xf>
    <xf numFmtId="0" fontId="67" fillId="0" borderId="58" xfId="0" applyFont="1" applyBorder="1"/>
    <xf numFmtId="0" fontId="71" fillId="0" borderId="7" xfId="0" applyFont="1" applyFill="1" applyBorder="1" applyAlignment="1">
      <alignment horizontal="left"/>
    </xf>
    <xf numFmtId="49" fontId="5" fillId="31" borderId="6" xfId="621" applyNumberFormat="1" applyFont="1" applyFill="1" applyBorder="1" applyProtection="1">
      <protection locked="0"/>
    </xf>
    <xf numFmtId="4" fontId="5" fillId="32" borderId="6" xfId="621" applyNumberFormat="1" applyFont="1" applyFill="1" applyBorder="1" applyProtection="1">
      <protection locked="0"/>
    </xf>
    <xf numFmtId="0" fontId="67" fillId="0" borderId="9" xfId="0" applyFont="1" applyBorder="1"/>
    <xf numFmtId="0" fontId="71" fillId="0" borderId="9" xfId="0" applyFont="1" applyFill="1" applyBorder="1"/>
    <xf numFmtId="0" fontId="5" fillId="0" borderId="0" xfId="0" applyFont="1" applyBorder="1" applyAlignment="1">
      <alignment horizontal="right"/>
    </xf>
    <xf numFmtId="0" fontId="5" fillId="0" borderId="0" xfId="0" applyFont="1" applyBorder="1"/>
    <xf numFmtId="0" fontId="71" fillId="0" borderId="2" xfId="0" applyFont="1" applyFill="1" applyBorder="1"/>
    <xf numFmtId="0" fontId="71" fillId="0" borderId="5" xfId="0" applyFont="1" applyFill="1" applyBorder="1"/>
    <xf numFmtId="0" fontId="94" fillId="0" borderId="2" xfId="0" applyFont="1" applyBorder="1"/>
    <xf numFmtId="0" fontId="5" fillId="0" borderId="2" xfId="0" applyFont="1" applyBorder="1"/>
    <xf numFmtId="0" fontId="5" fillId="0" borderId="2" xfId="0" applyFont="1" applyFill="1" applyBorder="1"/>
    <xf numFmtId="0" fontId="22" fillId="39" borderId="0" xfId="0" applyFont="1" applyFill="1"/>
    <xf numFmtId="0" fontId="94" fillId="0" borderId="2" xfId="0" applyFont="1" applyFill="1" applyBorder="1"/>
    <xf numFmtId="0" fontId="94" fillId="0" borderId="2" xfId="0" applyFont="1" applyFill="1" applyBorder="1" applyAlignment="1">
      <alignment horizontal="justify"/>
    </xf>
    <xf numFmtId="0" fontId="67" fillId="0" borderId="2" xfId="0" applyFont="1" applyFill="1" applyBorder="1" applyAlignment="1"/>
    <xf numFmtId="0" fontId="5" fillId="0" borderId="58" xfId="0" applyFont="1" applyBorder="1" applyAlignment="1">
      <alignment horizontal="left" indent="4"/>
    </xf>
    <xf numFmtId="4" fontId="5" fillId="32" borderId="2" xfId="621" applyNumberFormat="1" applyFont="1" applyFill="1" applyBorder="1" applyProtection="1">
      <protection locked="0"/>
    </xf>
    <xf numFmtId="0" fontId="5" fillId="0" borderId="2" xfId="0" applyFont="1" applyFill="1" applyBorder="1" applyAlignment="1"/>
    <xf numFmtId="0" fontId="67" fillId="0" borderId="2" xfId="0" applyFont="1" applyBorder="1"/>
    <xf numFmtId="0" fontId="5" fillId="0" borderId="0" xfId="0" applyFont="1"/>
    <xf numFmtId="0" fontId="92" fillId="30" borderId="47" xfId="0" applyFont="1" applyFill="1" applyBorder="1" applyAlignment="1">
      <alignment horizontal="center"/>
    </xf>
    <xf numFmtId="0" fontId="92" fillId="36" borderId="2" xfId="0" applyFont="1" applyFill="1" applyBorder="1" applyAlignment="1">
      <alignment horizontal="center"/>
    </xf>
    <xf numFmtId="170" fontId="92" fillId="30" borderId="58" xfId="0" applyNumberFormat="1" applyFont="1" applyFill="1" applyBorder="1" applyAlignment="1">
      <alignment horizontal="center"/>
    </xf>
    <xf numFmtId="170" fontId="92" fillId="30" borderId="7" xfId="0" applyNumberFormat="1" applyFont="1" applyFill="1" applyBorder="1" applyAlignment="1">
      <alignment horizontal="center"/>
    </xf>
    <xf numFmtId="0" fontId="75" fillId="0" borderId="0" xfId="0" applyFont="1"/>
    <xf numFmtId="0" fontId="92" fillId="36" borderId="3" xfId="0" applyFont="1" applyFill="1" applyBorder="1" applyAlignment="1">
      <alignment horizontal="center"/>
    </xf>
    <xf numFmtId="170" fontId="92" fillId="30" borderId="2" xfId="0" applyNumberFormat="1" applyFont="1" applyFill="1" applyBorder="1" applyAlignment="1">
      <alignment horizontal="center"/>
    </xf>
    <xf numFmtId="170" fontId="92" fillId="30" borderId="9" xfId="0" applyNumberFormat="1" applyFont="1" applyFill="1" applyBorder="1" applyAlignment="1">
      <alignment horizontal="center"/>
    </xf>
    <xf numFmtId="0" fontId="71" fillId="0" borderId="0" xfId="0" applyFont="1" applyFill="1"/>
    <xf numFmtId="0" fontId="71" fillId="0" borderId="8" xfId="0" applyFont="1" applyFill="1" applyBorder="1"/>
    <xf numFmtId="4" fontId="5" fillId="5" borderId="5" xfId="621" applyNumberFormat="1" applyFont="1" applyFill="1" applyBorder="1" applyProtection="1"/>
    <xf numFmtId="4" fontId="5" fillId="5" borderId="8" xfId="621" applyNumberFormat="1" applyFont="1" applyFill="1" applyBorder="1" applyProtection="1"/>
    <xf numFmtId="0" fontId="67" fillId="0" borderId="0" xfId="0" applyFont="1"/>
    <xf numFmtId="0" fontId="67" fillId="0" borderId="8" xfId="0" applyFont="1" applyFill="1" applyBorder="1"/>
    <xf numFmtId="0" fontId="5" fillId="0" borderId="8" xfId="0" applyFont="1" applyFill="1" applyBorder="1"/>
    <xf numFmtId="4" fontId="5" fillId="32" borderId="8" xfId="621" applyNumberFormat="1" applyFont="1" applyFill="1" applyBorder="1" applyProtection="1">
      <protection locked="0"/>
    </xf>
    <xf numFmtId="4" fontId="5" fillId="5" borderId="8" xfId="621" applyNumberFormat="1" applyFont="1" applyFill="1" applyBorder="1"/>
    <xf numFmtId="0" fontId="5" fillId="0" borderId="0" xfId="0" applyFont="1" applyFill="1"/>
    <xf numFmtId="0" fontId="71" fillId="0" borderId="3" xfId="0" applyFont="1" applyFill="1" applyBorder="1"/>
    <xf numFmtId="0" fontId="71" fillId="0" borderId="2" xfId="0" applyFont="1" applyFill="1" applyBorder="1" applyAlignment="1">
      <alignment horizontal="center"/>
    </xf>
    <xf numFmtId="4" fontId="71" fillId="5" borderId="59" xfId="621" applyNumberFormat="1" applyFont="1" applyFill="1" applyBorder="1" applyProtection="1"/>
    <xf numFmtId="4" fontId="71" fillId="5" borderId="2" xfId="621" applyNumberFormat="1" applyFont="1" applyFill="1" applyBorder="1" applyProtection="1"/>
    <xf numFmtId="0" fontId="71" fillId="0" borderId="47" xfId="0" applyFont="1" applyFill="1" applyBorder="1"/>
    <xf numFmtId="173" fontId="5" fillId="0" borderId="5" xfId="621" applyNumberFormat="1" applyFont="1" applyFill="1" applyBorder="1"/>
    <xf numFmtId="4" fontId="5" fillId="0" borderId="8" xfId="621" applyNumberFormat="1" applyFont="1" applyFill="1" applyBorder="1"/>
    <xf numFmtId="0" fontId="67" fillId="0" borderId="0" xfId="0" applyFont="1" applyFill="1"/>
    <xf numFmtId="4" fontId="71" fillId="32" borderId="8" xfId="621" applyNumberFormat="1" applyFont="1" applyFill="1" applyBorder="1" applyProtection="1">
      <protection locked="0"/>
    </xf>
    <xf numFmtId="4" fontId="75" fillId="0" borderId="0" xfId="0" applyNumberFormat="1" applyFont="1"/>
    <xf numFmtId="170" fontId="92" fillId="30" borderId="47" xfId="0" applyNumberFormat="1" applyFont="1" applyFill="1" applyBorder="1" applyAlignment="1">
      <alignment horizontal="center"/>
    </xf>
    <xf numFmtId="170" fontId="92" fillId="30" borderId="59" xfId="0" applyNumberFormat="1" applyFont="1" applyFill="1" applyBorder="1" applyAlignment="1">
      <alignment horizontal="center"/>
    </xf>
    <xf numFmtId="170" fontId="92" fillId="30" borderId="7" xfId="0" applyNumberFormat="1" applyFont="1" applyFill="1" applyBorder="1"/>
    <xf numFmtId="170" fontId="92" fillId="30" borderId="8" xfId="0" applyNumberFormat="1" applyFont="1" applyFill="1" applyBorder="1" applyAlignment="1">
      <alignment horizontal="center"/>
    </xf>
    <xf numFmtId="170" fontId="92" fillId="30" borderId="58" xfId="0" applyNumberFormat="1" applyFont="1" applyFill="1" applyBorder="1"/>
    <xf numFmtId="0" fontId="92" fillId="30" borderId="9" xfId="0" applyFont="1" applyFill="1" applyBorder="1" applyAlignment="1">
      <alignment horizontal="centerContinuous"/>
    </xf>
    <xf numFmtId="170" fontId="92" fillId="30" borderId="4" xfId="0" applyNumberFormat="1" applyFont="1" applyFill="1" applyBorder="1" applyAlignment="1">
      <alignment horizontal="center"/>
    </xf>
    <xf numFmtId="170" fontId="92" fillId="30" borderId="3" xfId="0" applyNumberFormat="1" applyFont="1" applyFill="1" applyBorder="1" applyAlignment="1">
      <alignment horizontal="center"/>
    </xf>
    <xf numFmtId="0" fontId="71" fillId="0" borderId="48" xfId="0" applyFont="1" applyFill="1" applyBorder="1"/>
    <xf numFmtId="173" fontId="5" fillId="0" borderId="47" xfId="621" applyNumberFormat="1" applyFont="1" applyFill="1" applyBorder="1"/>
    <xf numFmtId="173" fontId="5" fillId="0" borderId="56" xfId="621" applyNumberFormat="1" applyFont="1" applyFill="1" applyBorder="1"/>
    <xf numFmtId="0" fontId="94" fillId="0" borderId="5" xfId="0" applyFont="1" applyFill="1" applyBorder="1"/>
    <xf numFmtId="4" fontId="5" fillId="5" borderId="5" xfId="621" applyNumberFormat="1" applyFont="1" applyFill="1" applyBorder="1"/>
    <xf numFmtId="176" fontId="5" fillId="5" borderId="0" xfId="621" applyNumberFormat="1" applyFont="1" applyFill="1" applyBorder="1"/>
    <xf numFmtId="176" fontId="5" fillId="5" borderId="10" xfId="621" applyNumberFormat="1" applyFont="1" applyFill="1" applyBorder="1"/>
    <xf numFmtId="0" fontId="5" fillId="0" borderId="5" xfId="0" applyFont="1" applyFill="1" applyBorder="1"/>
    <xf numFmtId="4" fontId="5" fillId="32" borderId="5" xfId="621" applyNumberFormat="1" applyFont="1" applyFill="1" applyBorder="1" applyProtection="1">
      <protection locked="0"/>
    </xf>
    <xf numFmtId="4" fontId="5" fillId="32" borderId="0" xfId="621" applyNumberFormat="1" applyFont="1" applyFill="1" applyBorder="1" applyProtection="1">
      <protection locked="0"/>
    </xf>
    <xf numFmtId="176" fontId="5" fillId="5" borderId="8" xfId="621" applyNumberFormat="1" applyFont="1" applyFill="1" applyBorder="1"/>
    <xf numFmtId="176" fontId="5" fillId="40" borderId="5" xfId="621" applyNumberFormat="1" applyFont="1" applyFill="1" applyBorder="1"/>
    <xf numFmtId="176" fontId="5" fillId="40" borderId="0" xfId="621" applyNumberFormat="1" applyFont="1" applyFill="1" applyBorder="1"/>
    <xf numFmtId="176" fontId="5" fillId="40" borderId="10" xfId="621" applyNumberFormat="1" applyFont="1" applyFill="1" applyBorder="1"/>
    <xf numFmtId="0" fontId="5" fillId="0" borderId="5" xfId="0" applyFont="1" applyBorder="1"/>
    <xf numFmtId="0" fontId="5" fillId="0" borderId="6" xfId="0" applyFont="1" applyBorder="1"/>
    <xf numFmtId="0" fontId="5" fillId="0" borderId="3" xfId="0" applyFont="1" applyFill="1" applyBorder="1"/>
    <xf numFmtId="4" fontId="5" fillId="32" borderId="9" xfId="621" applyNumberFormat="1" applyFont="1" applyFill="1" applyBorder="1" applyProtection="1">
      <protection locked="0"/>
    </xf>
    <xf numFmtId="0" fontId="71" fillId="30" borderId="47" xfId="0" applyFont="1" applyFill="1" applyBorder="1"/>
    <xf numFmtId="0" fontId="71" fillId="30" borderId="7" xfId="0" applyFont="1" applyFill="1" applyBorder="1" applyAlignment="1">
      <alignment horizontal="center"/>
    </xf>
    <xf numFmtId="0" fontId="71" fillId="30" borderId="59" xfId="0" applyFont="1" applyFill="1" applyBorder="1" applyAlignment="1">
      <alignment horizontal="center"/>
    </xf>
    <xf numFmtId="0" fontId="71" fillId="30" borderId="58" xfId="0" applyFont="1" applyFill="1" applyBorder="1" applyAlignment="1">
      <alignment horizontal="center"/>
    </xf>
    <xf numFmtId="0" fontId="71" fillId="30" borderId="8" xfId="0" applyFont="1" applyFill="1" applyBorder="1" applyAlignment="1">
      <alignment horizontal="center"/>
    </xf>
    <xf numFmtId="0" fontId="71" fillId="30" borderId="0" xfId="0" applyFont="1" applyFill="1" applyBorder="1" applyAlignment="1">
      <alignment horizontal="center"/>
    </xf>
    <xf numFmtId="170" fontId="71" fillId="30" borderId="47" xfId="0" applyNumberFormat="1" applyFont="1" applyFill="1" applyBorder="1" applyAlignment="1">
      <alignment horizontal="center"/>
    </xf>
    <xf numFmtId="0" fontId="71" fillId="30" borderId="3" xfId="0" applyFont="1" applyFill="1" applyBorder="1"/>
    <xf numFmtId="170" fontId="71" fillId="30" borderId="6" xfId="0" applyNumberFormat="1" applyFont="1" applyFill="1" applyBorder="1" applyAlignment="1">
      <alignment horizontal="center"/>
    </xf>
    <xf numFmtId="170" fontId="71" fillId="30" borderId="4" xfId="0" applyNumberFormat="1" applyFont="1" applyFill="1" applyBorder="1" applyAlignment="1">
      <alignment horizontal="center"/>
    </xf>
    <xf numFmtId="170" fontId="71" fillId="30" borderId="3" xfId="0" applyNumberFormat="1" applyFont="1" applyFill="1" applyBorder="1" applyAlignment="1">
      <alignment horizontal="center"/>
    </xf>
    <xf numFmtId="4" fontId="5" fillId="5" borderId="48" xfId="621" applyNumberFormat="1" applyFont="1" applyFill="1" applyBorder="1" applyProtection="1"/>
    <xf numFmtId="4" fontId="5" fillId="5" borderId="57" xfId="621" applyNumberFormat="1" applyFont="1" applyFill="1" applyBorder="1" applyProtection="1"/>
    <xf numFmtId="4" fontId="5" fillId="5" borderId="10" xfId="621" applyNumberFormat="1" applyFont="1" applyFill="1" applyBorder="1"/>
    <xf numFmtId="4" fontId="5" fillId="5" borderId="10" xfId="621" applyNumberFormat="1" applyFont="1" applyFill="1" applyBorder="1" applyProtection="1"/>
    <xf numFmtId="4" fontId="5" fillId="32" borderId="10" xfId="621" applyNumberFormat="1" applyFont="1" applyFill="1" applyBorder="1" applyProtection="1">
      <protection locked="0"/>
    </xf>
    <xf numFmtId="177" fontId="5" fillId="32" borderId="5" xfId="621" applyNumberFormat="1" applyFont="1" applyFill="1" applyBorder="1" applyProtection="1">
      <protection locked="0"/>
    </xf>
    <xf numFmtId="177" fontId="5" fillId="32" borderId="10" xfId="621" applyNumberFormat="1" applyFont="1" applyFill="1" applyBorder="1" applyProtection="1">
      <protection locked="0"/>
    </xf>
    <xf numFmtId="0" fontId="5" fillId="0" borderId="8" xfId="0" applyFont="1" applyBorder="1"/>
    <xf numFmtId="4" fontId="5" fillId="5" borderId="2" xfId="621" applyNumberFormat="1" applyFont="1" applyFill="1" applyBorder="1"/>
    <xf numFmtId="4" fontId="5" fillId="5" borderId="7" xfId="621" applyNumberFormat="1" applyFont="1" applyFill="1" applyBorder="1"/>
    <xf numFmtId="0" fontId="0" fillId="0" borderId="0" xfId="0" applyAlignment="1">
      <alignment horizontal="left"/>
    </xf>
    <xf numFmtId="0" fontId="71" fillId="30" borderId="2" xfId="0" applyFont="1" applyFill="1" applyBorder="1" applyAlignment="1">
      <alignment horizontal="center"/>
    </xf>
    <xf numFmtId="170" fontId="5" fillId="30" borderId="47" xfId="0" applyNumberFormat="1" applyFont="1" applyFill="1" applyBorder="1"/>
    <xf numFmtId="0" fontId="92" fillId="30" borderId="2" xfId="0" applyFont="1" applyFill="1" applyBorder="1" applyAlignment="1">
      <alignment horizontal="centerContinuous"/>
    </xf>
    <xf numFmtId="0" fontId="71" fillId="30" borderId="6" xfId="0" applyFont="1" applyFill="1" applyBorder="1" applyAlignment="1">
      <alignment horizontal="center"/>
    </xf>
    <xf numFmtId="4" fontId="5" fillId="32" borderId="0" xfId="0" applyNumberFormat="1" applyFont="1" applyFill="1" applyProtection="1">
      <protection locked="0"/>
    </xf>
    <xf numFmtId="4" fontId="5" fillId="32" borderId="10" xfId="0" applyNumberFormat="1" applyFont="1" applyFill="1" applyBorder="1" applyProtection="1">
      <protection locked="0"/>
    </xf>
    <xf numFmtId="4" fontId="5" fillId="5" borderId="10" xfId="0" applyNumberFormat="1" applyFont="1" applyFill="1" applyBorder="1"/>
    <xf numFmtId="4" fontId="71" fillId="32" borderId="0" xfId="0" applyNumberFormat="1" applyFont="1" applyFill="1" applyBorder="1" applyProtection="1">
      <protection locked="0"/>
    </xf>
    <xf numFmtId="4" fontId="71" fillId="32" borderId="10" xfId="0" applyNumberFormat="1" applyFont="1" applyFill="1" applyBorder="1" applyProtection="1">
      <protection locked="0"/>
    </xf>
    <xf numFmtId="4" fontId="5" fillId="32" borderId="0" xfId="0" applyNumberFormat="1" applyFont="1" applyFill="1" applyBorder="1" applyProtection="1">
      <protection locked="0"/>
    </xf>
    <xf numFmtId="0" fontId="92" fillId="30" borderId="48" xfId="0" applyFont="1" applyFill="1" applyBorder="1" applyAlignment="1">
      <alignment horizontal="center"/>
    </xf>
    <xf numFmtId="0" fontId="92" fillId="30" borderId="59" xfId="0" applyFont="1" applyFill="1" applyBorder="1"/>
    <xf numFmtId="0" fontId="92" fillId="30" borderId="58" xfId="0" applyFont="1" applyFill="1" applyBorder="1"/>
    <xf numFmtId="0" fontId="92" fillId="30" borderId="7" xfId="0" applyFont="1" applyFill="1" applyBorder="1"/>
    <xf numFmtId="0" fontId="92" fillId="30" borderId="58" xfId="0" applyFont="1" applyFill="1" applyBorder="1" applyAlignment="1">
      <alignment horizontal="left"/>
    </xf>
    <xf numFmtId="0" fontId="92" fillId="30" borderId="6" xfId="0" applyFont="1" applyFill="1" applyBorder="1" applyAlignment="1">
      <alignment horizontal="center"/>
    </xf>
    <xf numFmtId="0" fontId="92" fillId="30" borderId="6" xfId="0" applyFont="1" applyFill="1" applyBorder="1"/>
    <xf numFmtId="0" fontId="92" fillId="30" borderId="9" xfId="0" applyFont="1" applyFill="1" applyBorder="1"/>
    <xf numFmtId="16" fontId="92" fillId="30" borderId="6" xfId="0" quotePrefix="1" applyNumberFormat="1" applyFont="1" applyFill="1" applyBorder="1"/>
    <xf numFmtId="0" fontId="92" fillId="30" borderId="6" xfId="0" quotePrefix="1" applyFont="1" applyFill="1" applyBorder="1"/>
    <xf numFmtId="0" fontId="92" fillId="30" borderId="58" xfId="0" applyFont="1" applyFill="1" applyBorder="1" applyAlignment="1">
      <alignment horizontal="center"/>
    </xf>
    <xf numFmtId="0" fontId="92" fillId="30" borderId="59" xfId="0" applyFont="1" applyFill="1" applyBorder="1" applyAlignment="1"/>
    <xf numFmtId="0" fontId="92" fillId="30" borderId="59" xfId="0" applyFont="1" applyFill="1" applyBorder="1" applyAlignment="1">
      <alignment horizontal="center"/>
    </xf>
    <xf numFmtId="0" fontId="5" fillId="0" borderId="47" xfId="0" applyFont="1" applyBorder="1"/>
    <xf numFmtId="4" fontId="5" fillId="32" borderId="48" xfId="0" applyNumberFormat="1" applyFont="1" applyFill="1" applyBorder="1" applyProtection="1">
      <protection locked="0"/>
    </xf>
    <xf numFmtId="4" fontId="5" fillId="32" borderId="56" xfId="0" applyNumberFormat="1" applyFont="1" applyFill="1" applyBorder="1" applyProtection="1">
      <protection locked="0"/>
    </xf>
    <xf numFmtId="4" fontId="5" fillId="32" borderId="56" xfId="621" applyNumberFormat="1" applyFont="1" applyFill="1" applyBorder="1"/>
    <xf numFmtId="4" fontId="5" fillId="32" borderId="57" xfId="0" applyNumberFormat="1" applyFont="1" applyFill="1" applyBorder="1"/>
    <xf numFmtId="4" fontId="5" fillId="5" borderId="48" xfId="621" applyNumberFormat="1" applyFont="1" applyFill="1" applyBorder="1"/>
    <xf numFmtId="4" fontId="5" fillId="5" borderId="56" xfId="621" applyNumberFormat="1" applyFont="1" applyFill="1" applyBorder="1"/>
    <xf numFmtId="4" fontId="5" fillId="5" borderId="57" xfId="621" applyNumberFormat="1" applyFont="1" applyFill="1" applyBorder="1"/>
    <xf numFmtId="4" fontId="5" fillId="32" borderId="5" xfId="0" applyNumberFormat="1" applyFont="1" applyFill="1" applyBorder="1" applyProtection="1">
      <protection locked="0"/>
    </xf>
    <xf numFmtId="4" fontId="5" fillId="32" borderId="0" xfId="621" applyNumberFormat="1" applyFont="1" applyFill="1" applyBorder="1"/>
    <xf numFmtId="4" fontId="5" fillId="32" borderId="10" xfId="0" applyNumberFormat="1" applyFont="1" applyFill="1" applyBorder="1"/>
    <xf numFmtId="4" fontId="5" fillId="5" borderId="0" xfId="621" applyNumberFormat="1" applyFont="1" applyFill="1" applyBorder="1"/>
    <xf numFmtId="0" fontId="5" fillId="0" borderId="3" xfId="0" applyFont="1" applyBorder="1"/>
    <xf numFmtId="0" fontId="5" fillId="0" borderId="3" xfId="0" applyFont="1" applyBorder="1" applyAlignment="1">
      <alignment horizontal="left"/>
    </xf>
    <xf numFmtId="4" fontId="5" fillId="32" borderId="6" xfId="0" applyNumberFormat="1" applyFont="1" applyFill="1" applyBorder="1" applyProtection="1">
      <protection locked="0"/>
    </xf>
    <xf numFmtId="4" fontId="5" fillId="32" borderId="9" xfId="0" applyNumberFormat="1" applyFont="1" applyFill="1" applyBorder="1" applyProtection="1">
      <protection locked="0"/>
    </xf>
    <xf numFmtId="4" fontId="5" fillId="32" borderId="9" xfId="621" applyNumberFormat="1" applyFont="1" applyFill="1" applyBorder="1"/>
    <xf numFmtId="4" fontId="5" fillId="32" borderId="4" xfId="0" applyNumberFormat="1" applyFont="1" applyFill="1" applyBorder="1"/>
    <xf numFmtId="4" fontId="5" fillId="5" borderId="9" xfId="621" applyNumberFormat="1" applyFont="1" applyFill="1" applyBorder="1"/>
    <xf numFmtId="4" fontId="5" fillId="5" borderId="4" xfId="621" applyNumberFormat="1" applyFont="1" applyFill="1" applyBorder="1"/>
    <xf numFmtId="170" fontId="5" fillId="0" borderId="0" xfId="0" applyNumberFormat="1" applyFont="1" applyBorder="1"/>
    <xf numFmtId="0" fontId="92" fillId="30" borderId="47" xfId="0" applyFont="1" applyFill="1" applyBorder="1" applyAlignment="1"/>
    <xf numFmtId="170" fontId="92" fillId="30" borderId="2" xfId="0" applyNumberFormat="1" applyFont="1" applyFill="1" applyBorder="1"/>
    <xf numFmtId="0" fontId="92" fillId="30" borderId="48" xfId="0" applyFont="1" applyFill="1" applyBorder="1"/>
    <xf numFmtId="0" fontId="92" fillId="30" borderId="8" xfId="0" applyFont="1" applyFill="1" applyBorder="1"/>
    <xf numFmtId="170" fontId="92" fillId="30" borderId="10" xfId="0" applyNumberFormat="1" applyFont="1" applyFill="1" applyBorder="1"/>
    <xf numFmtId="170" fontId="92" fillId="30" borderId="9" xfId="0" applyNumberFormat="1" applyFont="1" applyFill="1" applyBorder="1"/>
    <xf numFmtId="0" fontId="92" fillId="0" borderId="2" xfId="0" applyFont="1" applyFill="1" applyBorder="1"/>
    <xf numFmtId="4" fontId="92" fillId="5" borderId="59" xfId="621" applyNumberFormat="1" applyFont="1" applyFill="1" applyBorder="1" applyProtection="1"/>
    <xf numFmtId="4" fontId="92" fillId="5" borderId="2" xfId="621" applyNumberFormat="1" applyFont="1" applyFill="1" applyBorder="1" applyProtection="1"/>
    <xf numFmtId="4" fontId="92" fillId="5" borderId="7" xfId="621" applyNumberFormat="1" applyFont="1" applyFill="1" applyBorder="1" applyProtection="1"/>
    <xf numFmtId="49" fontId="5" fillId="41" borderId="8" xfId="0" applyNumberFormat="1" applyFont="1" applyFill="1" applyBorder="1" applyAlignment="1">
      <alignment horizontal="left"/>
    </xf>
    <xf numFmtId="4" fontId="5" fillId="32" borderId="0" xfId="621" applyNumberFormat="1" applyFont="1" applyFill="1" applyProtection="1">
      <protection locked="0"/>
    </xf>
    <xf numFmtId="4" fontId="5" fillId="42" borderId="47" xfId="621" applyNumberFormat="1" applyFont="1" applyFill="1" applyBorder="1" applyProtection="1"/>
    <xf numFmtId="4" fontId="5" fillId="32" borderId="8" xfId="0" applyNumberFormat="1" applyFont="1" applyFill="1" applyBorder="1" applyProtection="1">
      <protection locked="0"/>
    </xf>
    <xf numFmtId="49" fontId="5" fillId="41" borderId="8" xfId="0" applyNumberFormat="1" applyFont="1" applyFill="1" applyBorder="1"/>
    <xf numFmtId="4" fontId="5" fillId="32" borderId="0" xfId="621" applyNumberFormat="1" applyFont="1" applyFill="1" applyBorder="1" applyAlignment="1" applyProtection="1">
      <alignment horizontal="right"/>
      <protection locked="0"/>
    </xf>
    <xf numFmtId="49" fontId="5" fillId="41" borderId="8" xfId="0" applyNumberFormat="1" applyFont="1" applyFill="1" applyBorder="1" applyProtection="1">
      <protection locked="0"/>
    </xf>
    <xf numFmtId="170" fontId="92" fillId="30" borderId="47" xfId="0" applyNumberFormat="1" applyFont="1" applyFill="1" applyBorder="1"/>
    <xf numFmtId="170" fontId="92" fillId="30" borderId="8" xfId="0" applyNumberFormat="1" applyFont="1" applyFill="1" applyBorder="1"/>
    <xf numFmtId="176" fontId="92" fillId="5" borderId="2" xfId="621" applyNumberFormat="1" applyFont="1" applyFill="1" applyBorder="1"/>
    <xf numFmtId="49" fontId="71" fillId="41" borderId="8" xfId="0" applyNumberFormat="1" applyFont="1" applyFill="1" applyBorder="1" applyAlignment="1" applyProtection="1">
      <alignment horizontal="center"/>
      <protection locked="0"/>
    </xf>
    <xf numFmtId="0" fontId="1" fillId="0" borderId="0" xfId="0" applyFont="1"/>
    <xf numFmtId="0" fontId="59" fillId="0" borderId="0" xfId="0" applyFont="1" applyAlignment="1">
      <alignment horizontal="left" vertical="center"/>
    </xf>
    <xf numFmtId="0" fontId="111" fillId="0" borderId="0" xfId="0" applyFont="1" applyAlignment="1">
      <alignment horizontal="center" vertical="center"/>
    </xf>
    <xf numFmtId="0" fontId="111" fillId="0" borderId="0" xfId="0" applyFont="1" applyAlignment="1">
      <alignment vertical="center"/>
    </xf>
    <xf numFmtId="0" fontId="92" fillId="35" borderId="55" xfId="0" applyFont="1" applyFill="1" applyBorder="1" applyAlignment="1">
      <alignment horizontal="left" vertical="center" wrapText="1" indent="2"/>
    </xf>
    <xf numFmtId="0" fontId="112" fillId="35" borderId="0" xfId="0" applyFont="1" applyFill="1" applyBorder="1" applyAlignment="1">
      <alignment horizontal="center" vertical="center"/>
    </xf>
    <xf numFmtId="0" fontId="92" fillId="35" borderId="0" xfId="0" applyFont="1" applyFill="1" applyBorder="1" applyAlignment="1">
      <alignment horizontal="left" vertical="center" wrapText="1" indent="2"/>
    </xf>
    <xf numFmtId="0" fontId="92" fillId="35" borderId="29" xfId="0" applyFont="1" applyFill="1" applyBorder="1" applyAlignment="1">
      <alignment horizontal="center" vertical="center" wrapText="1"/>
    </xf>
    <xf numFmtId="0" fontId="92" fillId="35" borderId="60" xfId="0" applyFont="1" applyFill="1" applyBorder="1" applyAlignment="1">
      <alignment horizontal="center" vertical="center" wrapText="1"/>
    </xf>
    <xf numFmtId="0" fontId="92" fillId="43" borderId="61" xfId="0" applyFont="1" applyFill="1" applyBorder="1" applyAlignment="1">
      <alignment horizontal="center" vertical="center" wrapText="1"/>
    </xf>
    <xf numFmtId="0" fontId="92" fillId="35" borderId="61" xfId="0" applyFont="1" applyFill="1" applyBorder="1" applyAlignment="1">
      <alignment horizontal="center" vertical="center" wrapText="1"/>
    </xf>
    <xf numFmtId="0" fontId="92" fillId="35" borderId="62" xfId="0" applyFont="1" applyFill="1" applyBorder="1" applyAlignment="1">
      <alignment horizontal="center" vertical="center" wrapText="1"/>
    </xf>
    <xf numFmtId="49" fontId="92" fillId="35" borderId="63" xfId="0" applyNumberFormat="1" applyFont="1" applyFill="1" applyBorder="1" applyAlignment="1">
      <alignment horizontal="center" vertical="center"/>
    </xf>
    <xf numFmtId="0" fontId="92" fillId="0" borderId="2" xfId="0" applyFont="1" applyFill="1" applyBorder="1" applyAlignment="1">
      <alignment horizontal="center" vertical="center"/>
    </xf>
    <xf numFmtId="49" fontId="92" fillId="0" borderId="2" xfId="0" applyNumberFormat="1" applyFont="1" applyFill="1" applyBorder="1" applyAlignment="1">
      <alignment horizontal="left" vertical="center" wrapText="1"/>
    </xf>
    <xf numFmtId="49" fontId="92" fillId="0" borderId="2" xfId="0" applyNumberFormat="1" applyFont="1" applyFill="1" applyBorder="1" applyAlignment="1">
      <alignment horizontal="center" vertical="center"/>
    </xf>
    <xf numFmtId="2" fontId="92" fillId="33" borderId="64" xfId="0" applyNumberFormat="1" applyFont="1" applyFill="1" applyBorder="1" applyAlignment="1">
      <alignment horizontal="center" vertical="center" wrapText="1"/>
    </xf>
    <xf numFmtId="0" fontId="92" fillId="0" borderId="2" xfId="0" applyFont="1" applyFill="1" applyBorder="1" applyAlignment="1">
      <alignment horizontal="left" vertical="center" wrapText="1"/>
    </xf>
    <xf numFmtId="0" fontId="112" fillId="0" borderId="2" xfId="0" applyFont="1" applyFill="1" applyBorder="1" applyAlignment="1">
      <alignment horizontal="center" vertical="center"/>
    </xf>
    <xf numFmtId="0" fontId="112" fillId="0" borderId="2" xfId="0" applyFont="1" applyFill="1" applyBorder="1" applyAlignment="1">
      <alignment horizontal="left" vertical="center" wrapText="1" indent="1"/>
    </xf>
    <xf numFmtId="2" fontId="112" fillId="6" borderId="64" xfId="0" applyNumberFormat="1" applyFont="1" applyFill="1" applyBorder="1" applyAlignment="1">
      <alignment horizontal="center" vertical="center" wrapText="1"/>
    </xf>
    <xf numFmtId="0" fontId="112" fillId="0" borderId="2" xfId="0" applyFont="1" applyFill="1" applyBorder="1" applyAlignment="1">
      <alignment horizontal="left" vertical="center" wrapText="1" indent="4"/>
    </xf>
    <xf numFmtId="49" fontId="92" fillId="35" borderId="63" xfId="0" quotePrefix="1" applyNumberFormat="1" applyFont="1" applyFill="1" applyBorder="1" applyAlignment="1">
      <alignment horizontal="center" vertical="center"/>
    </xf>
    <xf numFmtId="0" fontId="112" fillId="0" borderId="2" xfId="0" applyFont="1" applyFill="1" applyBorder="1" applyAlignment="1">
      <alignment horizontal="left" vertical="center" wrapText="1" indent="3"/>
    </xf>
    <xf numFmtId="2" fontId="92" fillId="6" borderId="64" xfId="0" applyNumberFormat="1" applyFont="1" applyFill="1" applyBorder="1" applyAlignment="1">
      <alignment horizontal="center" vertical="center" wrapText="1"/>
    </xf>
    <xf numFmtId="0" fontId="92" fillId="0" borderId="2" xfId="0" applyFont="1" applyFill="1" applyBorder="1" applyAlignment="1">
      <alignment vertical="center"/>
    </xf>
    <xf numFmtId="2" fontId="92" fillId="6" borderId="64" xfId="0" applyNumberFormat="1" applyFont="1" applyFill="1" applyBorder="1" applyAlignment="1">
      <alignment horizontal="center" vertical="center"/>
    </xf>
    <xf numFmtId="2" fontId="92" fillId="33" borderId="64" xfId="0" applyNumberFormat="1" applyFont="1" applyFill="1" applyBorder="1" applyAlignment="1">
      <alignment horizontal="center" vertical="center"/>
    </xf>
    <xf numFmtId="0" fontId="112" fillId="43" borderId="2" xfId="0" applyFont="1" applyFill="1" applyBorder="1" applyAlignment="1">
      <alignment horizontal="left" vertical="center" wrapText="1" indent="4"/>
    </xf>
    <xf numFmtId="0" fontId="92" fillId="43" borderId="2" xfId="0" applyFont="1" applyFill="1" applyBorder="1" applyAlignment="1">
      <alignment horizontal="left" vertical="center" wrapText="1"/>
    </xf>
    <xf numFmtId="0" fontId="112" fillId="0" borderId="2" xfId="0" quotePrefix="1" applyFont="1" applyFill="1" applyBorder="1" applyAlignment="1">
      <alignment horizontal="center" vertical="center"/>
    </xf>
    <xf numFmtId="0" fontId="112" fillId="43" borderId="2" xfId="0" applyFont="1" applyFill="1" applyBorder="1" applyAlignment="1">
      <alignment horizontal="left" vertical="center" wrapText="1" indent="1"/>
    </xf>
    <xf numFmtId="2" fontId="112" fillId="33" borderId="64" xfId="0" applyNumberFormat="1" applyFont="1" applyFill="1" applyBorder="1" applyAlignment="1">
      <alignment horizontal="center" vertical="center" wrapText="1"/>
    </xf>
    <xf numFmtId="0" fontId="112" fillId="0" borderId="2" xfId="0" applyFont="1" applyFill="1" applyBorder="1" applyAlignment="1">
      <alignment horizontal="left" vertical="center" wrapText="1"/>
    </xf>
    <xf numFmtId="0" fontId="112" fillId="43" borderId="2" xfId="0" applyFont="1" applyFill="1" applyBorder="1" applyAlignment="1">
      <alignment horizontal="left" vertical="center" wrapText="1"/>
    </xf>
    <xf numFmtId="2" fontId="92" fillId="36" borderId="64" xfId="0" applyNumberFormat="1" applyFont="1" applyFill="1" applyBorder="1" applyAlignment="1">
      <alignment horizontal="center" vertical="center" wrapText="1"/>
    </xf>
    <xf numFmtId="2" fontId="112" fillId="36" borderId="64" xfId="0" applyNumberFormat="1" applyFont="1" applyFill="1" applyBorder="1" applyAlignment="1">
      <alignment horizontal="center" vertical="center" wrapText="1"/>
    </xf>
    <xf numFmtId="0" fontId="112" fillId="0" borderId="2" xfId="0" applyFont="1" applyFill="1" applyBorder="1" applyAlignment="1">
      <alignment vertical="center"/>
    </xf>
    <xf numFmtId="2" fontId="112" fillId="6" borderId="64" xfId="0" applyNumberFormat="1" applyFont="1" applyFill="1" applyBorder="1" applyAlignment="1">
      <alignment horizontal="center" vertical="center"/>
    </xf>
    <xf numFmtId="0" fontId="112" fillId="43" borderId="2" xfId="0" applyFont="1" applyFill="1" applyBorder="1" applyAlignment="1">
      <alignment vertical="center"/>
    </xf>
    <xf numFmtId="2" fontId="112" fillId="33" borderId="64" xfId="0" applyNumberFormat="1" applyFont="1" applyFill="1" applyBorder="1" applyAlignment="1">
      <alignment horizontal="center" vertical="center"/>
    </xf>
    <xf numFmtId="0" fontId="112" fillId="0" borderId="2" xfId="0" applyFont="1" applyFill="1" applyBorder="1" applyAlignment="1">
      <alignment horizontal="left" vertical="center" wrapText="1" indent="6"/>
    </xf>
    <xf numFmtId="2" fontId="92" fillId="34" borderId="64" xfId="0" applyNumberFormat="1" applyFont="1" applyFill="1" applyBorder="1" applyAlignment="1">
      <alignment horizontal="center" vertical="center" wrapText="1"/>
    </xf>
    <xf numFmtId="49" fontId="92" fillId="35" borderId="65" xfId="0" quotePrefix="1" applyNumberFormat="1" applyFont="1" applyFill="1" applyBorder="1" applyAlignment="1">
      <alignment horizontal="center" vertical="center"/>
    </xf>
    <xf numFmtId="0" fontId="92" fillId="0" borderId="66" xfId="0" applyFont="1" applyFill="1" applyBorder="1" applyAlignment="1">
      <alignment horizontal="center" vertical="center"/>
    </xf>
    <xf numFmtId="0" fontId="112" fillId="0" borderId="66" xfId="0" applyFont="1" applyFill="1" applyBorder="1" applyAlignment="1">
      <alignment horizontal="left" vertical="center" wrapText="1"/>
    </xf>
    <xf numFmtId="2" fontId="112" fillId="6" borderId="67" xfId="0" applyNumberFormat="1" applyFont="1" applyFill="1" applyBorder="1" applyAlignment="1">
      <alignment horizontal="center" vertical="center" wrapText="1"/>
    </xf>
    <xf numFmtId="0" fontId="112" fillId="0" borderId="0" xfId="0" applyFont="1" applyAlignment="1">
      <alignment horizontal="center" vertical="center"/>
    </xf>
    <xf numFmtId="0" fontId="112" fillId="0" borderId="0" xfId="0" applyFont="1" applyAlignment="1">
      <alignment vertical="center"/>
    </xf>
    <xf numFmtId="0" fontId="113" fillId="0" borderId="0" xfId="0" applyFont="1" applyAlignment="1">
      <alignment horizontal="center" vertical="center"/>
    </xf>
    <xf numFmtId="0" fontId="113" fillId="0" borderId="0" xfId="0" applyFont="1" applyAlignment="1">
      <alignment vertical="center"/>
    </xf>
    <xf numFmtId="0" fontId="92" fillId="35" borderId="60" xfId="0" applyFont="1" applyFill="1" applyBorder="1" applyAlignment="1">
      <alignment horizontal="center" vertical="top" wrapText="1"/>
    </xf>
    <xf numFmtId="0" fontId="92" fillId="35" borderId="61" xfId="0" applyFont="1" applyFill="1" applyBorder="1" applyAlignment="1">
      <alignment horizontal="center" vertical="top" wrapText="1"/>
    </xf>
    <xf numFmtId="49" fontId="115" fillId="35" borderId="63" xfId="0" applyNumberFormat="1" applyFont="1" applyFill="1" applyBorder="1" applyAlignment="1">
      <alignment horizontal="center" vertical="center"/>
    </xf>
    <xf numFmtId="0" fontId="115" fillId="0" borderId="2" xfId="0" applyFont="1" applyFill="1" applyBorder="1" applyAlignment="1">
      <alignment horizontal="left" vertical="center"/>
    </xf>
    <xf numFmtId="0" fontId="92" fillId="0" borderId="2" xfId="0" applyFont="1" applyFill="1" applyBorder="1" applyAlignment="1">
      <alignment horizontal="left" vertical="center"/>
    </xf>
    <xf numFmtId="4" fontId="92" fillId="36" borderId="64" xfId="0" applyNumberFormat="1" applyFont="1" applyFill="1" applyBorder="1" applyAlignment="1">
      <alignment horizontal="center" vertical="center"/>
    </xf>
    <xf numFmtId="4" fontId="112" fillId="6" borderId="64" xfId="0" applyNumberFormat="1" applyFont="1" applyFill="1" applyBorder="1" applyAlignment="1">
      <alignment horizontal="center" vertical="center" wrapText="1"/>
    </xf>
    <xf numFmtId="4" fontId="92" fillId="36" borderId="64" xfId="0" applyNumberFormat="1" applyFont="1" applyFill="1" applyBorder="1" applyAlignment="1">
      <alignment horizontal="center" vertical="center" wrapText="1"/>
    </xf>
    <xf numFmtId="4" fontId="112" fillId="36" borderId="70" xfId="0" applyNumberFormat="1" applyFont="1" applyFill="1" applyBorder="1" applyAlignment="1">
      <alignment horizontal="center" vertical="center" wrapText="1"/>
    </xf>
    <xf numFmtId="4" fontId="112" fillId="6" borderId="71" xfId="0" applyNumberFormat="1" applyFont="1" applyFill="1" applyBorder="1" applyAlignment="1">
      <alignment horizontal="center" vertical="center" wrapText="1"/>
    </xf>
    <xf numFmtId="0" fontId="112" fillId="35" borderId="63" xfId="0" applyFont="1" applyFill="1" applyBorder="1" applyAlignment="1">
      <alignment horizontal="center" vertical="center"/>
    </xf>
    <xf numFmtId="0" fontId="112" fillId="0" borderId="2" xfId="0" applyFont="1" applyFill="1" applyBorder="1" applyAlignment="1">
      <alignment horizontal="left" vertical="center"/>
    </xf>
    <xf numFmtId="0" fontId="92" fillId="43" borderId="2" xfId="0" applyFont="1" applyFill="1" applyBorder="1" applyAlignment="1" applyProtection="1">
      <alignment horizontal="left" vertical="center" wrapText="1"/>
    </xf>
    <xf numFmtId="4" fontId="92" fillId="6" borderId="64" xfId="0" applyNumberFormat="1" applyFont="1" applyFill="1" applyBorder="1" applyAlignment="1" applyProtection="1">
      <alignment horizontal="center" vertical="center" wrapText="1"/>
    </xf>
    <xf numFmtId="0" fontId="115" fillId="35" borderId="63" xfId="0" applyFont="1" applyFill="1" applyBorder="1" applyAlignment="1">
      <alignment horizontal="center" vertical="center"/>
    </xf>
    <xf numFmtId="0" fontId="92" fillId="0" borderId="2" xfId="0" applyFont="1" applyFill="1" applyBorder="1" applyAlignment="1" applyProtection="1">
      <alignment horizontal="left" vertical="center" wrapText="1"/>
    </xf>
    <xf numFmtId="4" fontId="92" fillId="36" borderId="64" xfId="0" applyNumberFormat="1" applyFont="1" applyFill="1" applyBorder="1" applyAlignment="1" applyProtection="1">
      <alignment horizontal="center" vertical="center" wrapText="1"/>
    </xf>
    <xf numFmtId="0" fontId="112" fillId="0" borderId="2" xfId="0" applyFont="1" applyFill="1" applyBorder="1" applyAlignment="1" applyProtection="1">
      <alignment horizontal="left" vertical="center" wrapText="1" indent="1"/>
    </xf>
    <xf numFmtId="4" fontId="112" fillId="36" borderId="64" xfId="0" applyNumberFormat="1" applyFont="1" applyFill="1" applyBorder="1" applyAlignment="1" applyProtection="1">
      <alignment horizontal="center" vertical="center" wrapText="1"/>
    </xf>
    <xf numFmtId="0" fontId="112" fillId="0" borderId="2" xfId="0" applyFont="1" applyFill="1" applyBorder="1" applyAlignment="1" applyProtection="1">
      <alignment horizontal="left" vertical="center" wrapText="1" indent="2"/>
    </xf>
    <xf numFmtId="4" fontId="112" fillId="6" borderId="64" xfId="0" applyNumberFormat="1" applyFont="1" applyFill="1" applyBorder="1" applyAlignment="1" applyProtection="1">
      <alignment horizontal="center" vertical="center" wrapText="1"/>
    </xf>
    <xf numFmtId="0" fontId="115" fillId="35" borderId="63" xfId="0" quotePrefix="1" applyFont="1" applyFill="1" applyBorder="1" applyAlignment="1">
      <alignment horizontal="center" vertical="center"/>
    </xf>
    <xf numFmtId="0" fontId="112" fillId="35" borderId="63" xfId="0" quotePrefix="1" applyFont="1" applyFill="1" applyBorder="1" applyAlignment="1">
      <alignment horizontal="center" vertical="center"/>
    </xf>
    <xf numFmtId="4" fontId="112" fillId="6" borderId="70" xfId="0" applyNumberFormat="1" applyFont="1" applyFill="1" applyBorder="1" applyAlignment="1" applyProtection="1">
      <alignment horizontal="center" vertical="center" wrapText="1"/>
    </xf>
    <xf numFmtId="4" fontId="92" fillId="6" borderId="72" xfId="0" applyNumberFormat="1" applyFont="1" applyFill="1" applyBorder="1" applyAlignment="1" applyProtection="1">
      <alignment horizontal="center" vertical="center" wrapText="1"/>
    </xf>
    <xf numFmtId="0" fontId="112" fillId="35" borderId="65" xfId="0" applyFont="1" applyFill="1" applyBorder="1" applyAlignment="1">
      <alignment horizontal="center" vertical="center"/>
    </xf>
    <xf numFmtId="0" fontId="112" fillId="0" borderId="66" xfId="0" applyFont="1" applyFill="1" applyBorder="1" applyAlignment="1">
      <alignment horizontal="left" vertical="center"/>
    </xf>
    <xf numFmtId="0" fontId="92" fillId="0" borderId="66" xfId="0" applyFont="1" applyFill="1" applyBorder="1" applyAlignment="1" applyProtection="1">
      <alignment horizontal="left" vertical="center" wrapText="1"/>
    </xf>
    <xf numFmtId="4" fontId="92" fillId="6" borderId="73" xfId="0" applyNumberFormat="1" applyFont="1" applyFill="1" applyBorder="1" applyAlignment="1" applyProtection="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0" fontId="5" fillId="30" borderId="12" xfId="0" applyFont="1" applyFill="1" applyBorder="1"/>
    <xf numFmtId="0" fontId="71" fillId="30" borderId="77" xfId="0" applyFont="1" applyFill="1" applyBorder="1" applyAlignment="1">
      <alignment horizontal="center"/>
    </xf>
    <xf numFmtId="0" fontId="5" fillId="30" borderId="41" xfId="0" applyFont="1" applyFill="1" applyBorder="1"/>
    <xf numFmtId="43" fontId="5" fillId="30" borderId="41" xfId="621" applyFont="1" applyFill="1" applyBorder="1"/>
    <xf numFmtId="0" fontId="5" fillId="30" borderId="75" xfId="0" applyFont="1" applyFill="1" applyBorder="1"/>
    <xf numFmtId="37" fontId="5" fillId="30" borderId="11" xfId="0" applyNumberFormat="1" applyFont="1" applyFill="1" applyBorder="1"/>
    <xf numFmtId="0" fontId="5" fillId="30" borderId="14" xfId="0" applyFont="1" applyFill="1" applyBorder="1"/>
    <xf numFmtId="0" fontId="71" fillId="30" borderId="65" xfId="0" applyFont="1" applyFill="1" applyBorder="1" applyAlignment="1">
      <alignment horizontal="center"/>
    </xf>
    <xf numFmtId="0" fontId="71" fillId="30" borderId="78" xfId="0" applyFont="1" applyFill="1" applyBorder="1" applyAlignment="1">
      <alignment horizontal="center"/>
    </xf>
    <xf numFmtId="0" fontId="71" fillId="30" borderId="66" xfId="0" applyFont="1" applyFill="1" applyBorder="1" applyAlignment="1">
      <alignment horizontal="center"/>
    </xf>
    <xf numFmtId="0" fontId="71" fillId="30" borderId="79" xfId="0" applyFont="1" applyFill="1" applyBorder="1" applyAlignment="1">
      <alignment horizontal="center"/>
    </xf>
    <xf numFmtId="43" fontId="71" fillId="30" borderId="79" xfId="621" applyFont="1" applyFill="1" applyBorder="1" applyAlignment="1">
      <alignment horizontal="center"/>
    </xf>
    <xf numFmtId="0" fontId="5" fillId="0" borderId="12" xfId="0" applyFont="1" applyBorder="1"/>
    <xf numFmtId="4" fontId="5" fillId="32" borderId="81" xfId="621" applyNumberFormat="1" applyFont="1" applyFill="1" applyBorder="1" applyProtection="1">
      <protection locked="0"/>
    </xf>
    <xf numFmtId="0" fontId="5" fillId="0" borderId="13" xfId="0" applyFont="1" applyBorder="1"/>
    <xf numFmtId="4" fontId="5" fillId="0" borderId="8" xfId="622" applyNumberFormat="1" applyFont="1" applyFill="1" applyBorder="1" applyAlignment="1">
      <alignment wrapText="1"/>
    </xf>
    <xf numFmtId="0" fontId="5" fillId="0" borderId="8" xfId="0" applyFont="1" applyBorder="1" applyAlignment="1">
      <alignment wrapText="1"/>
    </xf>
    <xf numFmtId="0" fontId="5" fillId="0" borderId="8" xfId="0" applyNumberFormat="1" applyFont="1" applyBorder="1" applyAlignment="1">
      <alignment horizontal="left" indent="2"/>
    </xf>
    <xf numFmtId="0" fontId="5" fillId="0" borderId="8" xfId="0" applyFont="1" applyBorder="1" applyAlignment="1">
      <alignment horizontal="left" indent="1"/>
    </xf>
    <xf numFmtId="0" fontId="71" fillId="0" borderId="19" xfId="0" applyFont="1" applyBorder="1" applyAlignment="1">
      <alignment horizontal="right"/>
    </xf>
    <xf numFmtId="0" fontId="71" fillId="0" borderId="82" xfId="0" applyFont="1" applyBorder="1"/>
    <xf numFmtId="4" fontId="71" fillId="5" borderId="83" xfId="621" applyNumberFormat="1" applyFont="1" applyFill="1" applyBorder="1"/>
    <xf numFmtId="0" fontId="5" fillId="0" borderId="85" xfId="0" applyFont="1" applyBorder="1"/>
    <xf numFmtId="4" fontId="71" fillId="32" borderId="8" xfId="621" applyNumberFormat="1" applyFont="1" applyFill="1" applyBorder="1"/>
    <xf numFmtId="4" fontId="71" fillId="32" borderId="10" xfId="621" applyNumberFormat="1" applyFont="1" applyFill="1" applyBorder="1"/>
    <xf numFmtId="4" fontId="71" fillId="5" borderId="84" xfId="621" applyNumberFormat="1" applyFont="1" applyFill="1" applyBorder="1"/>
    <xf numFmtId="0" fontId="71" fillId="0" borderId="14" xfId="0" applyFont="1" applyBorder="1" applyAlignment="1">
      <alignment horizontal="right"/>
    </xf>
    <xf numFmtId="0" fontId="71" fillId="0" borderId="86" xfId="0" applyFont="1" applyBorder="1"/>
    <xf numFmtId="4" fontId="71" fillId="5" borderId="87" xfId="621" applyNumberFormat="1" applyFont="1" applyFill="1" applyBorder="1"/>
    <xf numFmtId="4" fontId="71" fillId="5" borderId="88" xfId="621" applyNumberFormat="1" applyFont="1" applyFill="1" applyBorder="1"/>
    <xf numFmtId="43" fontId="5" fillId="0" borderId="0" xfId="0" applyNumberFormat="1" applyFont="1"/>
    <xf numFmtId="43" fontId="5" fillId="0" borderId="0" xfId="621" applyNumberFormat="1" applyFont="1"/>
    <xf numFmtId="37" fontId="5" fillId="0" borderId="0" xfId="621" applyNumberFormat="1" applyFont="1"/>
    <xf numFmtId="0" fontId="5" fillId="0" borderId="86" xfId="0" applyFont="1" applyBorder="1"/>
    <xf numFmtId="4" fontId="71" fillId="5" borderId="83" xfId="621" applyNumberFormat="1" applyFont="1" applyFill="1" applyBorder="1" applyProtection="1"/>
    <xf numFmtId="4" fontId="71" fillId="32" borderId="10" xfId="621" applyNumberFormat="1" applyFont="1" applyFill="1" applyBorder="1" applyProtection="1">
      <protection locked="0"/>
    </xf>
    <xf numFmtId="4" fontId="71" fillId="5" borderId="87" xfId="621" applyNumberFormat="1" applyFont="1" applyFill="1" applyBorder="1" applyProtection="1"/>
    <xf numFmtId="4" fontId="71" fillId="5" borderId="88" xfId="621" applyNumberFormat="1" applyFont="1" applyFill="1" applyBorder="1" applyProtection="1"/>
    <xf numFmtId="43" fontId="71" fillId="0" borderId="0" xfId="621" applyNumberFormat="1" applyFont="1" applyBorder="1"/>
    <xf numFmtId="43" fontId="71" fillId="0" borderId="10" xfId="621" applyNumberFormat="1" applyFont="1" applyBorder="1"/>
    <xf numFmtId="37" fontId="71" fillId="0" borderId="0" xfId="621" applyNumberFormat="1" applyFont="1" applyBorder="1"/>
    <xf numFmtId="166" fontId="5" fillId="0" borderId="0" xfId="462" applyFont="1" applyFill="1" applyBorder="1" applyProtection="1">
      <protection locked="0"/>
    </xf>
    <xf numFmtId="0" fontId="5" fillId="30" borderId="2" xfId="0" applyFont="1" applyFill="1" applyBorder="1"/>
    <xf numFmtId="43" fontId="5" fillId="30" borderId="2" xfId="621" applyFont="1" applyFill="1" applyBorder="1"/>
    <xf numFmtId="37" fontId="5" fillId="30" borderId="64" xfId="0" applyNumberFormat="1" applyFont="1" applyFill="1" applyBorder="1"/>
    <xf numFmtId="166" fontId="5" fillId="0" borderId="0" xfId="462" applyFont="1" applyFill="1" applyBorder="1"/>
    <xf numFmtId="4" fontId="5" fillId="32" borderId="11" xfId="621" applyNumberFormat="1" applyFont="1" applyFill="1" applyBorder="1" applyProtection="1">
      <protection locked="0"/>
    </xf>
    <xf numFmtId="4" fontId="5" fillId="32" borderId="29" xfId="621" applyNumberFormat="1" applyFont="1" applyFill="1" applyBorder="1" applyProtection="1">
      <protection locked="0"/>
    </xf>
    <xf numFmtId="4" fontId="5" fillId="32" borderId="88" xfId="621" applyNumberFormat="1" applyFont="1" applyFill="1" applyBorder="1" applyProtection="1">
      <protection locked="0"/>
    </xf>
    <xf numFmtId="4" fontId="71" fillId="5" borderId="17" xfId="621" applyNumberFormat="1" applyFont="1" applyFill="1" applyBorder="1"/>
    <xf numFmtId="4" fontId="71" fillId="5" borderId="42" xfId="621" applyNumberFormat="1" applyFont="1" applyFill="1" applyBorder="1"/>
    <xf numFmtId="4" fontId="71" fillId="0" borderId="0" xfId="621" applyNumberFormat="1" applyFont="1" applyFill="1" applyBorder="1"/>
    <xf numFmtId="4" fontId="71" fillId="0" borderId="10" xfId="621" applyNumberFormat="1" applyFont="1" applyFill="1" applyBorder="1"/>
    <xf numFmtId="37" fontId="71" fillId="0" borderId="0" xfId="621" applyNumberFormat="1" applyFont="1" applyFill="1" applyBorder="1"/>
    <xf numFmtId="37" fontId="92" fillId="0" borderId="0" xfId="621" applyNumberFormat="1" applyFont="1" applyFill="1" applyBorder="1" applyProtection="1"/>
    <xf numFmtId="4" fontId="5" fillId="32" borderId="47" xfId="621" applyNumberFormat="1" applyFont="1" applyFill="1" applyBorder="1" applyProtection="1">
      <protection locked="0"/>
    </xf>
    <xf numFmtId="4" fontId="5" fillId="32" borderId="41" xfId="621" applyNumberFormat="1" applyFont="1" applyFill="1" applyBorder="1" applyProtection="1">
      <protection locked="0"/>
    </xf>
    <xf numFmtId="4" fontId="5" fillId="32" borderId="42" xfId="621" applyNumberFormat="1" applyFont="1" applyFill="1" applyBorder="1" applyProtection="1">
      <protection locked="0"/>
    </xf>
    <xf numFmtId="43" fontId="71" fillId="0" borderId="42" xfId="621" applyNumberFormat="1" applyFont="1" applyBorder="1"/>
    <xf numFmtId="37" fontId="71" fillId="0" borderId="42" xfId="621" applyNumberFormat="1" applyFont="1" applyBorder="1"/>
    <xf numFmtId="0" fontId="5" fillId="30" borderId="19" xfId="0" applyFont="1" applyFill="1" applyBorder="1" applyAlignment="1">
      <alignment horizontal="center" vertical="center"/>
    </xf>
    <xf numFmtId="0" fontId="71" fillId="30" borderId="82" xfId="0" applyFont="1" applyFill="1" applyBorder="1" applyAlignment="1">
      <alignment horizontal="center" vertical="center"/>
    </xf>
    <xf numFmtId="0" fontId="71" fillId="30" borderId="84" xfId="0" applyFont="1" applyFill="1" applyBorder="1" applyAlignment="1">
      <alignment horizontal="center"/>
    </xf>
    <xf numFmtId="0" fontId="71" fillId="30" borderId="83" xfId="0" applyFont="1" applyFill="1" applyBorder="1" applyAlignment="1">
      <alignment horizontal="center"/>
    </xf>
    <xf numFmtId="0" fontId="71" fillId="30" borderId="89" xfId="0" applyFont="1" applyFill="1" applyBorder="1" applyAlignment="1">
      <alignment horizontal="center"/>
    </xf>
    <xf numFmtId="43" fontId="71" fillId="30" borderId="89" xfId="621" applyFont="1" applyFill="1" applyBorder="1" applyAlignment="1">
      <alignment horizontal="center"/>
    </xf>
    <xf numFmtId="37" fontId="71" fillId="30" borderId="18" xfId="621" applyNumberFormat="1" applyFont="1" applyFill="1" applyBorder="1" applyAlignment="1">
      <alignment horizontal="center" vertical="center"/>
    </xf>
    <xf numFmtId="0" fontId="5" fillId="0" borderId="85" xfId="0" applyFont="1" applyBorder="1" applyAlignment="1">
      <alignment wrapText="1"/>
    </xf>
    <xf numFmtId="4" fontId="5" fillId="32" borderId="40" xfId="621" applyNumberFormat="1" applyFont="1" applyFill="1" applyBorder="1" applyProtection="1">
      <protection locked="0"/>
    </xf>
    <xf numFmtId="0" fontId="5" fillId="0" borderId="0" xfId="0" applyFont="1" applyBorder="1" applyProtection="1">
      <protection locked="0"/>
    </xf>
    <xf numFmtId="0" fontId="5" fillId="0" borderId="0" xfId="0" applyFont="1" applyFill="1" applyBorder="1" applyProtection="1">
      <protection locked="0"/>
    </xf>
    <xf numFmtId="4" fontId="5" fillId="0" borderId="0" xfId="0" applyNumberFormat="1" applyFont="1"/>
    <xf numFmtId="4" fontId="5" fillId="0" borderId="0" xfId="0" applyNumberFormat="1" applyFont="1" applyAlignment="1">
      <alignment horizontal="right"/>
    </xf>
    <xf numFmtId="37" fontId="5" fillId="0" borderId="0" xfId="0" applyNumberFormat="1" applyFont="1"/>
    <xf numFmtId="0" fontId="71" fillId="30" borderId="82" xfId="0" applyFont="1" applyFill="1" applyBorder="1" applyAlignment="1">
      <alignment horizontal="center"/>
    </xf>
    <xf numFmtId="4" fontId="5" fillId="36" borderId="10" xfId="621" applyNumberFormat="1" applyFont="1" applyFill="1" applyBorder="1"/>
    <xf numFmtId="4" fontId="5" fillId="36" borderId="8" xfId="621" applyNumberFormat="1" applyFont="1" applyFill="1" applyBorder="1"/>
    <xf numFmtId="0" fontId="5" fillId="0" borderId="0" xfId="0" applyFont="1" applyFill="1" applyBorder="1"/>
    <xf numFmtId="4" fontId="71" fillId="5" borderId="84" xfId="621" applyNumberFormat="1" applyFont="1" applyFill="1" applyBorder="1" applyProtection="1"/>
    <xf numFmtId="0" fontId="71" fillId="0" borderId="3" xfId="0" applyFont="1" applyBorder="1"/>
    <xf numFmtId="4" fontId="71" fillId="5" borderId="42" xfId="621" applyNumberFormat="1" applyFont="1" applyFill="1" applyBorder="1" applyProtection="1"/>
    <xf numFmtId="0" fontId="71" fillId="0" borderId="41" xfId="0" applyFont="1" applyBorder="1"/>
    <xf numFmtId="43" fontId="5" fillId="0" borderId="0" xfId="621" applyNumberFormat="1" applyFont="1" applyBorder="1"/>
    <xf numFmtId="43" fontId="5" fillId="0" borderId="17" xfId="621" applyNumberFormat="1" applyFont="1" applyBorder="1"/>
    <xf numFmtId="37" fontId="5" fillId="0" borderId="17" xfId="621" applyNumberFormat="1" applyFont="1" applyBorder="1"/>
    <xf numFmtId="4" fontId="71" fillId="30" borderId="40" xfId="0" applyNumberFormat="1" applyFont="1" applyFill="1" applyBorder="1" applyAlignment="1">
      <alignment horizontal="center"/>
    </xf>
    <xf numFmtId="37" fontId="71" fillId="30" borderId="19" xfId="621" applyNumberFormat="1" applyFont="1" applyFill="1" applyBorder="1" applyAlignment="1">
      <alignment horizontal="center" vertical="center"/>
    </xf>
    <xf numFmtId="4" fontId="5" fillId="36" borderId="81" xfId="621" applyNumberFormat="1" applyFont="1" applyFill="1" applyBorder="1"/>
    <xf numFmtId="0" fontId="5" fillId="0" borderId="8" xfId="0" applyNumberFormat="1" applyFont="1" applyBorder="1" applyAlignment="1">
      <alignment horizontal="left" indent="1"/>
    </xf>
    <xf numFmtId="4" fontId="92" fillId="5" borderId="83" xfId="621" applyNumberFormat="1" applyFont="1" applyFill="1" applyBorder="1"/>
    <xf numFmtId="4" fontId="92" fillId="5" borderId="17" xfId="621" applyNumberFormat="1" applyFont="1" applyFill="1" applyBorder="1"/>
    <xf numFmtId="4" fontId="92" fillId="5" borderId="88" xfId="621" applyNumberFormat="1" applyFont="1" applyFill="1" applyBorder="1"/>
    <xf numFmtId="4" fontId="92" fillId="5" borderId="42" xfId="621" applyNumberFormat="1" applyFont="1" applyFill="1" applyBorder="1"/>
    <xf numFmtId="0" fontId="71" fillId="30" borderId="14" xfId="0" applyFont="1" applyFill="1" applyBorder="1" applyAlignment="1">
      <alignment horizontal="right"/>
    </xf>
    <xf numFmtId="0" fontId="71" fillId="30" borderId="82" xfId="0" applyFont="1" applyFill="1" applyBorder="1" applyAlignment="1">
      <alignment horizontal="left"/>
    </xf>
    <xf numFmtId="4" fontId="92" fillId="5" borderId="83" xfId="0" applyNumberFormat="1" applyFont="1" applyFill="1" applyBorder="1"/>
    <xf numFmtId="43" fontId="5" fillId="0" borderId="0" xfId="621" applyNumberFormat="1" applyFont="1" applyFill="1" applyBorder="1"/>
    <xf numFmtId="43" fontId="5" fillId="0" borderId="0" xfId="621" applyNumberFormat="1" applyFont="1" applyFill="1" applyBorder="1" applyAlignment="1">
      <alignment horizontal="right"/>
    </xf>
    <xf numFmtId="0" fontId="71" fillId="30" borderId="12" xfId="0" applyFont="1" applyFill="1" applyBorder="1" applyAlignment="1">
      <alignment horizontal="center" vertical="center"/>
    </xf>
    <xf numFmtId="0" fontId="5" fillId="30" borderId="13" xfId="0" applyFont="1" applyFill="1" applyBorder="1"/>
    <xf numFmtId="0" fontId="5" fillId="0" borderId="92" xfId="0" applyFont="1" applyBorder="1"/>
    <xf numFmtId="0" fontId="5" fillId="0" borderId="9" xfId="0" quotePrefix="1" applyFont="1" applyBorder="1" applyAlignment="1">
      <alignment horizontal="center"/>
    </xf>
    <xf numFmtId="0" fontId="5" fillId="0" borderId="60" xfId="0" quotePrefix="1" applyFont="1" applyBorder="1" applyAlignment="1">
      <alignment horizontal="center"/>
    </xf>
    <xf numFmtId="0" fontId="5" fillId="0" borderId="71" xfId="0" quotePrefix="1" applyFont="1" applyBorder="1" applyAlignment="1">
      <alignment horizontal="center"/>
    </xf>
    <xf numFmtId="0" fontId="5" fillId="0" borderId="39" xfId="0" quotePrefix="1" applyFont="1" applyBorder="1" applyAlignment="1">
      <alignment horizontal="center"/>
    </xf>
    <xf numFmtId="0" fontId="5" fillId="0" borderId="39" xfId="0" quotePrefix="1" applyFont="1" applyFill="1" applyBorder="1" applyAlignment="1">
      <alignment horizontal="center"/>
    </xf>
    <xf numFmtId="4" fontId="5" fillId="5" borderId="85" xfId="621" applyNumberFormat="1" applyFont="1" applyFill="1" applyBorder="1" applyProtection="1"/>
    <xf numFmtId="4" fontId="5" fillId="5" borderId="70" xfId="621" applyNumberFormat="1" applyFont="1" applyFill="1" applyBorder="1" applyProtection="1"/>
    <xf numFmtId="4" fontId="5" fillId="5" borderId="85" xfId="621" applyNumberFormat="1" applyFont="1" applyFill="1" applyBorder="1" applyAlignment="1" applyProtection="1"/>
    <xf numFmtId="4" fontId="5" fillId="5" borderId="70" xfId="621" applyNumberFormat="1" applyFont="1" applyFill="1" applyBorder="1" applyAlignment="1" applyProtection="1"/>
    <xf numFmtId="4" fontId="5" fillId="5" borderId="13" xfId="621" applyNumberFormat="1" applyFont="1" applyFill="1" applyBorder="1" applyProtection="1"/>
    <xf numFmtId="4" fontId="5" fillId="32" borderId="13" xfId="621" applyNumberFormat="1" applyFont="1" applyFill="1" applyBorder="1"/>
    <xf numFmtId="4" fontId="5" fillId="0" borderId="0" xfId="621" applyNumberFormat="1" applyFont="1" applyBorder="1"/>
    <xf numFmtId="0" fontId="5" fillId="0" borderId="7" xfId="0" applyFont="1" applyBorder="1"/>
    <xf numFmtId="43" fontId="5" fillId="0" borderId="75" xfId="621" applyNumberFormat="1" applyFont="1" applyBorder="1"/>
    <xf numFmtId="0" fontId="5" fillId="0" borderId="75" xfId="0" applyFont="1" applyBorder="1"/>
    <xf numFmtId="0" fontId="5" fillId="0" borderId="93" xfId="0" applyFont="1" applyBorder="1"/>
    <xf numFmtId="43" fontId="5" fillId="0" borderId="58" xfId="621" applyNumberFormat="1" applyFont="1" applyBorder="1"/>
    <xf numFmtId="43" fontId="5" fillId="0" borderId="58" xfId="621" applyNumberFormat="1" applyFont="1" applyBorder="1" applyAlignment="1">
      <alignment horizontal="right"/>
    </xf>
    <xf numFmtId="43" fontId="71" fillId="5" borderId="93" xfId="621" quotePrefix="1" applyFont="1" applyFill="1" applyBorder="1" applyAlignment="1" applyProtection="1">
      <alignment horizontal="center"/>
    </xf>
    <xf numFmtId="0" fontId="5" fillId="0" borderId="94" xfId="0" applyFont="1" applyBorder="1"/>
    <xf numFmtId="0" fontId="5" fillId="0" borderId="78" xfId="0" applyFont="1" applyBorder="1"/>
    <xf numFmtId="43" fontId="5" fillId="0" borderId="95" xfId="621" applyNumberFormat="1" applyFont="1" applyBorder="1"/>
    <xf numFmtId="43" fontId="5" fillId="0" borderId="95" xfId="621" applyNumberFormat="1" applyFont="1" applyBorder="1" applyAlignment="1">
      <alignment horizontal="right"/>
    </xf>
    <xf numFmtId="0" fontId="5" fillId="0" borderId="95" xfId="0" applyFont="1" applyBorder="1"/>
    <xf numFmtId="43" fontId="71" fillId="5" borderId="94" xfId="621" quotePrefix="1" applyFont="1" applyFill="1" applyBorder="1" applyAlignment="1" applyProtection="1">
      <alignment horizontal="center"/>
    </xf>
    <xf numFmtId="0" fontId="5" fillId="0" borderId="92" xfId="0" quotePrefix="1" applyFont="1" applyFill="1" applyBorder="1" applyAlignment="1">
      <alignment horizontal="center"/>
    </xf>
    <xf numFmtId="0" fontId="5" fillId="0" borderId="76" xfId="0" quotePrefix="1" applyFont="1" applyFill="1" applyBorder="1" applyAlignment="1">
      <alignment horizontal="center"/>
    </xf>
    <xf numFmtId="0" fontId="5" fillId="0" borderId="74" xfId="0" quotePrefix="1" applyFont="1" applyFill="1" applyBorder="1" applyAlignment="1">
      <alignment horizontal="center"/>
    </xf>
    <xf numFmtId="43" fontId="5" fillId="0" borderId="13" xfId="621" applyNumberFormat="1" applyFont="1" applyFill="1" applyBorder="1"/>
    <xf numFmtId="4" fontId="5" fillId="5" borderId="29" xfId="621" applyNumberFormat="1" applyFont="1" applyFill="1" applyBorder="1" applyProtection="1"/>
    <xf numFmtId="4" fontId="5" fillId="5" borderId="55" xfId="621" applyNumberFormat="1" applyFont="1" applyFill="1" applyBorder="1" applyAlignment="1" applyProtection="1"/>
    <xf numFmtId="0" fontId="5" fillId="0" borderId="63" xfId="0" applyFont="1" applyBorder="1"/>
    <xf numFmtId="0" fontId="5" fillId="0" borderId="69" xfId="0" applyFont="1" applyBorder="1"/>
    <xf numFmtId="43" fontId="5" fillId="0" borderId="75" xfId="621" applyNumberFormat="1" applyFont="1" applyFill="1" applyBorder="1"/>
    <xf numFmtId="43" fontId="5" fillId="0" borderId="58" xfId="621" applyNumberFormat="1" applyFont="1" applyFill="1" applyBorder="1"/>
    <xf numFmtId="43" fontId="5" fillId="0" borderId="58" xfId="621" applyNumberFormat="1" applyFont="1" applyFill="1" applyBorder="1" applyAlignment="1">
      <alignment horizontal="right"/>
    </xf>
    <xf numFmtId="43" fontId="5" fillId="0" borderId="95" xfId="621" applyNumberFormat="1" applyFont="1" applyFill="1" applyBorder="1"/>
    <xf numFmtId="43" fontId="5" fillId="0" borderId="95" xfId="621" applyNumberFormat="1" applyFont="1" applyFill="1" applyBorder="1" applyAlignment="1">
      <alignment horizontal="right"/>
    </xf>
    <xf numFmtId="43" fontId="94" fillId="0" borderId="0" xfId="621" applyNumberFormat="1" applyFont="1" applyFill="1" applyBorder="1"/>
    <xf numFmtId="0" fontId="116" fillId="0" borderId="12" xfId="19" applyFont="1" applyBorder="1" applyAlignment="1" applyProtection="1">
      <alignment horizontal="left"/>
    </xf>
    <xf numFmtId="0" fontId="116" fillId="0" borderId="13" xfId="19" applyFont="1" applyBorder="1" applyAlignment="1" applyProtection="1">
      <alignment horizontal="left"/>
    </xf>
    <xf numFmtId="0" fontId="116" fillId="0" borderId="14" xfId="19" applyFont="1" applyBorder="1" applyAlignment="1" applyProtection="1">
      <alignment horizontal="left"/>
    </xf>
    <xf numFmtId="4" fontId="71" fillId="30" borderId="80" xfId="0" applyNumberFormat="1" applyFont="1" applyFill="1" applyBorder="1" applyAlignment="1">
      <alignment horizontal="center"/>
    </xf>
    <xf numFmtId="4" fontId="71" fillId="5" borderId="13" xfId="621" applyNumberFormat="1" applyFont="1" applyFill="1" applyBorder="1" applyProtection="1"/>
    <xf numFmtId="4" fontId="71" fillId="5" borderId="14" xfId="621" applyNumberFormat="1" applyFont="1" applyFill="1" applyBorder="1" applyProtection="1"/>
    <xf numFmtId="4" fontId="71" fillId="5" borderId="14" xfId="621" applyNumberFormat="1" applyFont="1" applyFill="1" applyBorder="1"/>
    <xf numFmtId="4" fontId="71" fillId="5" borderId="19" xfId="621" applyNumberFormat="1" applyFont="1" applyFill="1" applyBorder="1" applyProtection="1"/>
    <xf numFmtId="4" fontId="71" fillId="5" borderId="18" xfId="621" applyNumberFormat="1" applyFont="1" applyFill="1" applyBorder="1"/>
    <xf numFmtId="4" fontId="71" fillId="5" borderId="40" xfId="621" applyNumberFormat="1" applyFont="1" applyFill="1" applyBorder="1"/>
    <xf numFmtId="4" fontId="5" fillId="36" borderId="90" xfId="621" applyNumberFormat="1" applyFont="1" applyFill="1" applyBorder="1"/>
    <xf numFmtId="4" fontId="5" fillId="5" borderId="92" xfId="621" applyNumberFormat="1" applyFont="1" applyFill="1" applyBorder="1" applyProtection="1"/>
    <xf numFmtId="4" fontId="5" fillId="5" borderId="93" xfId="621" applyNumberFormat="1" applyFont="1" applyFill="1" applyBorder="1" applyProtection="1"/>
    <xf numFmtId="4" fontId="5" fillId="5" borderId="14" xfId="621" applyNumberFormat="1" applyFont="1" applyFill="1" applyBorder="1" applyProtection="1"/>
    <xf numFmtId="4" fontId="5" fillId="5" borderId="38" xfId="621" applyNumberFormat="1" applyFont="1" applyFill="1" applyBorder="1" applyAlignment="1" applyProtection="1"/>
    <xf numFmtId="4" fontId="5" fillId="5" borderId="92" xfId="621" applyNumberFormat="1" applyFont="1" applyFill="1" applyBorder="1"/>
    <xf numFmtId="4" fontId="5" fillId="5" borderId="93" xfId="621" applyNumberFormat="1" applyFont="1" applyFill="1" applyBorder="1"/>
    <xf numFmtId="4" fontId="5" fillId="5" borderId="94" xfId="621" applyNumberFormat="1" applyFont="1" applyFill="1" applyBorder="1"/>
    <xf numFmtId="0" fontId="5" fillId="30" borderId="47" xfId="0" applyFont="1" applyFill="1" applyBorder="1"/>
    <xf numFmtId="0" fontId="5" fillId="30" borderId="8" xfId="0" applyFont="1" applyFill="1" applyBorder="1" applyAlignment="1">
      <alignment horizontal="center"/>
    </xf>
    <xf numFmtId="0" fontId="5" fillId="30" borderId="57" xfId="0" applyFont="1" applyFill="1" applyBorder="1" applyAlignment="1">
      <alignment horizontal="center"/>
    </xf>
    <xf numFmtId="0" fontId="5" fillId="30" borderId="56" xfId="0" applyFont="1" applyFill="1" applyBorder="1" applyAlignment="1">
      <alignment horizontal="center"/>
    </xf>
    <xf numFmtId="0" fontId="5" fillId="30" borderId="47" xfId="0" applyFont="1" applyFill="1" applyBorder="1" applyAlignment="1">
      <alignment horizontal="center"/>
    </xf>
    <xf numFmtId="0" fontId="5" fillId="30" borderId="48" xfId="0" applyFont="1" applyFill="1" applyBorder="1" applyAlignment="1">
      <alignment horizontal="center"/>
    </xf>
    <xf numFmtId="0" fontId="5" fillId="30" borderId="4" xfId="0" applyFont="1" applyFill="1" applyBorder="1" applyAlignment="1">
      <alignment horizontal="center"/>
    </xf>
    <xf numFmtId="0" fontId="5" fillId="30" borderId="9" xfId="0" applyFont="1" applyFill="1" applyBorder="1" applyAlignment="1">
      <alignment horizontal="center"/>
    </xf>
    <xf numFmtId="0" fontId="5" fillId="30" borderId="6" xfId="0" applyFont="1" applyFill="1" applyBorder="1" applyAlignment="1">
      <alignment horizontal="center"/>
    </xf>
    <xf numFmtId="4" fontId="71" fillId="42" borderId="48" xfId="621" applyNumberFormat="1" applyFont="1" applyFill="1" applyBorder="1"/>
    <xf numFmtId="4" fontId="71" fillId="42" borderId="56" xfId="621" applyNumberFormat="1" applyFont="1" applyFill="1" applyBorder="1"/>
    <xf numFmtId="4" fontId="71" fillId="42" borderId="57" xfId="621" applyNumberFormat="1" applyFont="1" applyFill="1" applyBorder="1"/>
    <xf numFmtId="4" fontId="71" fillId="42" borderId="5" xfId="621" applyNumberFormat="1" applyFont="1" applyFill="1" applyBorder="1"/>
    <xf numFmtId="4" fontId="71" fillId="42" borderId="0" xfId="621" applyNumberFormat="1" applyFont="1" applyFill="1" applyBorder="1"/>
    <xf numFmtId="4" fontId="71" fillId="42" borderId="10" xfId="621" applyNumberFormat="1" applyFont="1" applyFill="1" applyBorder="1"/>
    <xf numFmtId="4" fontId="71" fillId="42" borderId="6" xfId="621" applyNumberFormat="1" applyFont="1" applyFill="1" applyBorder="1"/>
    <xf numFmtId="4" fontId="71" fillId="42" borderId="9" xfId="621" applyNumberFormat="1" applyFont="1" applyFill="1" applyBorder="1"/>
    <xf numFmtId="4" fontId="71" fillId="42" borderId="4" xfId="621" applyNumberFormat="1" applyFont="1" applyFill="1" applyBorder="1"/>
    <xf numFmtId="43" fontId="71" fillId="0" borderId="2" xfId="621" applyFont="1" applyFill="1" applyBorder="1"/>
    <xf numFmtId="4" fontId="71" fillId="42" borderId="59" xfId="621" applyNumberFormat="1" applyFont="1" applyFill="1" applyBorder="1"/>
    <xf numFmtId="4" fontId="71" fillId="42" borderId="58" xfId="621" applyNumberFormat="1" applyFont="1" applyFill="1" applyBorder="1"/>
    <xf numFmtId="49" fontId="71" fillId="31" borderId="7" xfId="621" applyNumberFormat="1" applyFont="1" applyFill="1" applyBorder="1" applyProtection="1">
      <protection locked="0"/>
    </xf>
    <xf numFmtId="4" fontId="71" fillId="42" borderId="7" xfId="621" applyNumberFormat="1" applyFont="1" applyFill="1" applyBorder="1"/>
    <xf numFmtId="169" fontId="5" fillId="0" borderId="0" xfId="0" applyNumberFormat="1" applyFont="1" applyBorder="1"/>
    <xf numFmtId="0" fontId="5" fillId="30" borderId="3" xfId="0" applyFont="1" applyFill="1" applyBorder="1"/>
    <xf numFmtId="4" fontId="71" fillId="42" borderId="47" xfId="621" applyNumberFormat="1" applyFont="1" applyFill="1" applyBorder="1"/>
    <xf numFmtId="4" fontId="5" fillId="32" borderId="57" xfId="0" applyNumberFormat="1" applyFont="1" applyFill="1" applyBorder="1" applyProtection="1">
      <protection locked="0"/>
    </xf>
    <xf numFmtId="4" fontId="71" fillId="42" borderId="8" xfId="621" applyNumberFormat="1" applyFont="1" applyFill="1" applyBorder="1"/>
    <xf numFmtId="4" fontId="71" fillId="42" borderId="3" xfId="621" applyNumberFormat="1" applyFont="1" applyFill="1" applyBorder="1"/>
    <xf numFmtId="4" fontId="5" fillId="32" borderId="4" xfId="0" applyNumberFormat="1" applyFont="1" applyFill="1" applyBorder="1" applyProtection="1">
      <protection locked="0"/>
    </xf>
    <xf numFmtId="4" fontId="5" fillId="6" borderId="5" xfId="621" applyNumberFormat="1" applyFont="1" applyFill="1" applyBorder="1" applyProtection="1">
      <protection locked="0"/>
    </xf>
    <xf numFmtId="4" fontId="5" fillId="6" borderId="0" xfId="621" applyNumberFormat="1" applyFont="1" applyFill="1" applyBorder="1" applyProtection="1">
      <protection locked="0"/>
    </xf>
    <xf numFmtId="4" fontId="112" fillId="40" borderId="10" xfId="621" applyNumberFormat="1" applyFont="1" applyFill="1" applyBorder="1" applyProtection="1">
      <protection locked="0"/>
    </xf>
    <xf numFmtId="4" fontId="71" fillId="6" borderId="48" xfId="621" applyNumberFormat="1" applyFont="1" applyFill="1" applyBorder="1"/>
    <xf numFmtId="4" fontId="92" fillId="40" borderId="56" xfId="621" applyNumberFormat="1" applyFont="1" applyFill="1" applyBorder="1"/>
    <xf numFmtId="4" fontId="71" fillId="6" borderId="5" xfId="621" applyNumberFormat="1" applyFont="1" applyFill="1" applyBorder="1"/>
    <xf numFmtId="4" fontId="92" fillId="40" borderId="0" xfId="621" applyNumberFormat="1" applyFont="1" applyFill="1" applyBorder="1"/>
    <xf numFmtId="4" fontId="71" fillId="6" borderId="6" xfId="621" applyNumberFormat="1" applyFont="1" applyFill="1" applyBorder="1"/>
    <xf numFmtId="4" fontId="92" fillId="40" borderId="9" xfId="621" applyNumberFormat="1" applyFont="1" applyFill="1" applyBorder="1"/>
    <xf numFmtId="4" fontId="71" fillId="40" borderId="59" xfId="621" applyNumberFormat="1" applyFont="1" applyFill="1" applyBorder="1"/>
    <xf numFmtId="4" fontId="71" fillId="40" borderId="58" xfId="621" applyNumberFormat="1" applyFont="1" applyFill="1" applyBorder="1"/>
    <xf numFmtId="4" fontId="5" fillId="34" borderId="7" xfId="621" applyNumberFormat="1" applyFont="1" applyFill="1" applyBorder="1"/>
    <xf numFmtId="4" fontId="71" fillId="40" borderId="7" xfId="621" applyNumberFormat="1" applyFont="1" applyFill="1" applyBorder="1"/>
    <xf numFmtId="0" fontId="71" fillId="0" borderId="0" xfId="0" applyFont="1"/>
    <xf numFmtId="0" fontId="5" fillId="30" borderId="2" xfId="0" applyFont="1" applyFill="1" applyBorder="1" applyAlignment="1">
      <alignment horizontal="center"/>
    </xf>
    <xf numFmtId="0" fontId="5" fillId="0" borderId="47" xfId="0" applyFont="1" applyFill="1" applyBorder="1"/>
    <xf numFmtId="0" fontId="5" fillId="0" borderId="8" xfId="0" applyFont="1" applyBorder="1" applyAlignment="1">
      <alignment horizontal="left"/>
    </xf>
    <xf numFmtId="4" fontId="5" fillId="32" borderId="47" xfId="0" applyNumberFormat="1" applyFont="1" applyFill="1" applyBorder="1" applyProtection="1">
      <protection locked="0"/>
    </xf>
    <xf numFmtId="4" fontId="5" fillId="32" borderId="3" xfId="0" applyNumberFormat="1" applyFont="1" applyFill="1" applyBorder="1" applyProtection="1">
      <protection locked="0"/>
    </xf>
    <xf numFmtId="0" fontId="5" fillId="33" borderId="2" xfId="0" applyFont="1" applyFill="1" applyBorder="1"/>
    <xf numFmtId="0" fontId="71" fillId="33" borderId="2" xfId="0" applyFont="1" applyFill="1" applyBorder="1"/>
    <xf numFmtId="4" fontId="5" fillId="5" borderId="59" xfId="621" applyNumberFormat="1" applyFont="1" applyFill="1" applyBorder="1"/>
    <xf numFmtId="0" fontId="71" fillId="30" borderId="2" xfId="20" applyFont="1" applyFill="1" applyBorder="1" applyAlignment="1">
      <alignment horizontal="left"/>
    </xf>
    <xf numFmtId="0" fontId="5" fillId="30" borderId="47" xfId="20" applyFont="1" applyFill="1" applyBorder="1" applyAlignment="1">
      <alignment horizontal="center"/>
    </xf>
    <xf numFmtId="0" fontId="5" fillId="30" borderId="8" xfId="20" applyFont="1" applyFill="1" applyBorder="1" applyAlignment="1">
      <alignment horizontal="center"/>
    </xf>
    <xf numFmtId="0" fontId="5" fillId="30" borderId="6" xfId="0" applyFont="1" applyFill="1" applyBorder="1"/>
    <xf numFmtId="0" fontId="5" fillId="30" borderId="9" xfId="0" applyFont="1" applyFill="1" applyBorder="1"/>
    <xf numFmtId="0" fontId="5" fillId="30" borderId="59" xfId="0" applyFont="1" applyFill="1" applyBorder="1" applyAlignment="1">
      <alignment horizontal="center"/>
    </xf>
    <xf numFmtId="16" fontId="5" fillId="30" borderId="58" xfId="0" quotePrefix="1" applyNumberFormat="1" applyFont="1" applyFill="1" applyBorder="1" applyAlignment="1">
      <alignment horizontal="center"/>
    </xf>
    <xf numFmtId="0" fontId="5" fillId="30" borderId="58" xfId="0" quotePrefix="1" applyFont="1" applyFill="1" applyBorder="1" applyAlignment="1">
      <alignment horizontal="center"/>
    </xf>
    <xf numFmtId="0" fontId="5" fillId="30" borderId="7" xfId="0" applyFont="1" applyFill="1" applyBorder="1" applyAlignment="1">
      <alignment horizontal="center"/>
    </xf>
    <xf numFmtId="0" fontId="5" fillId="30" borderId="3" xfId="20" applyFont="1" applyFill="1" applyBorder="1" applyAlignment="1">
      <alignment horizontal="center"/>
    </xf>
    <xf numFmtId="4" fontId="5" fillId="5" borderId="2" xfId="0" applyNumberFormat="1" applyFont="1" applyFill="1" applyBorder="1"/>
    <xf numFmtId="0" fontId="5" fillId="0" borderId="8" xfId="0" applyFont="1" applyBorder="1" applyAlignment="1"/>
    <xf numFmtId="4" fontId="5" fillId="5" borderId="48" xfId="0" applyNumberFormat="1" applyFont="1" applyFill="1" applyBorder="1"/>
    <xf numFmtId="4" fontId="5" fillId="5" borderId="56" xfId="0" applyNumberFormat="1" applyFont="1" applyFill="1" applyBorder="1"/>
    <xf numFmtId="4" fontId="5" fillId="5" borderId="57" xfId="0" applyNumberFormat="1" applyFont="1" applyFill="1" applyBorder="1"/>
    <xf numFmtId="4" fontId="5" fillId="5" borderId="8" xfId="0" applyNumberFormat="1" applyFont="1" applyFill="1" applyBorder="1"/>
    <xf numFmtId="49" fontId="5" fillId="41" borderId="8" xfId="0" applyNumberFormat="1" applyFont="1" applyFill="1" applyBorder="1" applyAlignment="1" applyProtection="1">
      <alignment horizontal="left"/>
      <protection locked="0"/>
    </xf>
    <xf numFmtId="0" fontId="5" fillId="0" borderId="0" xfId="20" applyFont="1" applyBorder="1"/>
    <xf numFmtId="0" fontId="5" fillId="0" borderId="0" xfId="0" applyFont="1" applyBorder="1" applyAlignment="1">
      <alignment vertical="top" wrapText="1"/>
    </xf>
    <xf numFmtId="0" fontId="5" fillId="0" borderId="47" xfId="0" applyFont="1" applyBorder="1" applyAlignment="1"/>
    <xf numFmtId="4" fontId="5" fillId="5" borderId="47" xfId="0" applyNumberFormat="1" applyFont="1" applyFill="1" applyBorder="1"/>
    <xf numFmtId="49" fontId="5" fillId="41" borderId="47" xfId="0" applyNumberFormat="1" applyFont="1" applyFill="1" applyBorder="1"/>
    <xf numFmtId="173" fontId="71" fillId="30" borderId="76" xfId="621" applyNumberFormat="1" applyFont="1" applyFill="1" applyBorder="1" applyAlignment="1">
      <alignment horizontal="center"/>
    </xf>
    <xf numFmtId="177" fontId="71" fillId="0" borderId="15" xfId="621" applyNumberFormat="1" applyFont="1" applyFill="1" applyBorder="1"/>
    <xf numFmtId="173" fontId="71" fillId="0" borderId="13" xfId="621" applyNumberFormat="1" applyFont="1" applyFill="1" applyBorder="1"/>
    <xf numFmtId="4" fontId="5" fillId="32" borderId="15" xfId="621" applyNumberFormat="1" applyFont="1" applyFill="1" applyBorder="1" applyAlignment="1" applyProtection="1">
      <alignment horizontal="center"/>
      <protection locked="0"/>
    </xf>
    <xf numFmtId="4" fontId="5" fillId="32" borderId="70" xfId="621" applyNumberFormat="1" applyFont="1" applyFill="1" applyBorder="1" applyProtection="1">
      <protection locked="0"/>
    </xf>
    <xf numFmtId="4" fontId="5" fillId="32" borderId="15" xfId="0" applyNumberFormat="1" applyFont="1" applyFill="1" applyBorder="1" applyAlignment="1" applyProtection="1">
      <alignment horizontal="center"/>
      <protection locked="0"/>
    </xf>
    <xf numFmtId="4" fontId="5" fillId="32" borderId="13" xfId="0" applyNumberFormat="1" applyFont="1" applyFill="1" applyBorder="1" applyProtection="1">
      <protection locked="0"/>
    </xf>
    <xf numFmtId="4" fontId="5" fillId="32" borderId="13" xfId="621" applyNumberFormat="1" applyFont="1" applyFill="1" applyBorder="1" applyProtection="1">
      <protection locked="0"/>
    </xf>
    <xf numFmtId="4" fontId="5" fillId="5" borderId="13" xfId="0" applyNumberFormat="1" applyFont="1" applyFill="1" applyBorder="1"/>
    <xf numFmtId="4" fontId="5" fillId="32" borderId="29" xfId="0" applyNumberFormat="1" applyFont="1" applyFill="1" applyBorder="1" applyProtection="1">
      <protection locked="0"/>
    </xf>
    <xf numFmtId="177" fontId="71" fillId="0" borderId="55" xfId="621" applyNumberFormat="1" applyFont="1" applyFill="1" applyBorder="1"/>
    <xf numFmtId="4" fontId="5" fillId="32" borderId="55" xfId="621" applyNumberFormat="1" applyFont="1" applyFill="1" applyBorder="1" applyAlignment="1" applyProtection="1">
      <alignment horizontal="center"/>
      <protection locked="0"/>
    </xf>
    <xf numFmtId="4" fontId="5" fillId="32" borderId="55" xfId="0" applyNumberFormat="1" applyFont="1" applyFill="1" applyBorder="1" applyAlignment="1" applyProtection="1">
      <alignment horizontal="center"/>
      <protection locked="0"/>
    </xf>
    <xf numFmtId="173" fontId="71" fillId="0" borderId="55" xfId="621" applyNumberFormat="1" applyFont="1" applyFill="1" applyBorder="1" applyAlignment="1"/>
    <xf numFmtId="4" fontId="5" fillId="5" borderId="29" xfId="621" applyNumberFormat="1" applyFont="1" applyFill="1" applyBorder="1"/>
    <xf numFmtId="4" fontId="5" fillId="5" borderId="85" xfId="621" applyNumberFormat="1" applyFont="1" applyFill="1" applyBorder="1"/>
    <xf numFmtId="173" fontId="5" fillId="0" borderId="55" xfId="621" applyNumberFormat="1" applyFont="1" applyFill="1" applyBorder="1" applyAlignment="1">
      <alignment horizontal="right"/>
    </xf>
    <xf numFmtId="4" fontId="5" fillId="32" borderId="85" xfId="621" applyNumberFormat="1" applyFont="1" applyFill="1" applyBorder="1" applyAlignment="1" applyProtection="1">
      <alignment horizontal="center"/>
      <protection locked="0"/>
    </xf>
    <xf numFmtId="4" fontId="5" fillId="5" borderId="13" xfId="621" applyNumberFormat="1" applyFont="1" applyFill="1" applyBorder="1"/>
    <xf numFmtId="1" fontId="71" fillId="0" borderId="55" xfId="0" applyNumberFormat="1" applyFont="1" applyFill="1" applyBorder="1" applyAlignment="1">
      <alignment horizontal="right"/>
    </xf>
    <xf numFmtId="173" fontId="71" fillId="0" borderId="13" xfId="621" applyNumberFormat="1" applyFont="1" applyFill="1" applyBorder="1" applyAlignment="1">
      <alignment wrapText="1"/>
    </xf>
    <xf numFmtId="169" fontId="5" fillId="0" borderId="55" xfId="0" applyNumberFormat="1" applyFont="1" applyFill="1" applyBorder="1" applyAlignment="1">
      <alignment horizontal="right"/>
    </xf>
    <xf numFmtId="173" fontId="71" fillId="0" borderId="55" xfId="621" applyNumberFormat="1" applyFont="1" applyFill="1" applyBorder="1" applyAlignment="1">
      <alignment horizontal="right"/>
    </xf>
    <xf numFmtId="0" fontId="5" fillId="0" borderId="55" xfId="0" applyFont="1" applyFill="1" applyBorder="1" applyAlignment="1">
      <alignment horizontal="right"/>
    </xf>
    <xf numFmtId="169" fontId="71" fillId="0" borderId="55" xfId="0" applyNumberFormat="1" applyFont="1" applyFill="1" applyBorder="1" applyAlignment="1">
      <alignment horizontal="right"/>
    </xf>
    <xf numFmtId="177" fontId="71" fillId="0" borderId="55" xfId="621" applyNumberFormat="1" applyFont="1" applyFill="1" applyBorder="1" applyAlignment="1">
      <alignment horizontal="right"/>
    </xf>
    <xf numFmtId="177" fontId="71" fillId="0" borderId="55" xfId="0" applyNumberFormat="1" applyFont="1" applyFill="1" applyBorder="1" applyAlignment="1">
      <alignment horizontal="right"/>
    </xf>
    <xf numFmtId="177" fontId="71" fillId="0" borderId="38" xfId="0" applyNumberFormat="1" applyFont="1" applyFill="1" applyBorder="1" applyAlignment="1">
      <alignment horizontal="right"/>
    </xf>
    <xf numFmtId="173" fontId="71" fillId="0" borderId="14" xfId="621" applyNumberFormat="1" applyFont="1" applyFill="1" applyBorder="1" applyAlignment="1">
      <alignment wrapText="1"/>
    </xf>
    <xf numFmtId="4" fontId="5" fillId="32" borderId="38" xfId="621" applyNumberFormat="1" applyFont="1" applyFill="1" applyBorder="1" applyAlignment="1" applyProtection="1">
      <alignment horizontal="center"/>
      <protection locked="0"/>
    </xf>
    <xf numFmtId="4" fontId="5" fillId="32" borderId="67" xfId="621" applyNumberFormat="1" applyFont="1" applyFill="1" applyBorder="1" applyProtection="1">
      <protection locked="0"/>
    </xf>
    <xf numFmtId="4" fontId="5" fillId="32" borderId="38" xfId="0" applyNumberFormat="1" applyFont="1" applyFill="1" applyBorder="1" applyAlignment="1" applyProtection="1">
      <alignment horizontal="center"/>
      <protection locked="0"/>
    </xf>
    <xf numFmtId="4" fontId="5" fillId="32" borderId="14" xfId="0" applyNumberFormat="1" applyFont="1" applyFill="1" applyBorder="1" applyProtection="1">
      <protection locked="0"/>
    </xf>
    <xf numFmtId="4" fontId="5" fillId="32" borderId="14" xfId="621" applyNumberFormat="1" applyFont="1" applyFill="1" applyBorder="1" applyProtection="1">
      <protection locked="0"/>
    </xf>
    <xf numFmtId="4" fontId="5" fillId="5" borderId="14" xfId="0" applyNumberFormat="1" applyFont="1" applyFill="1" applyBorder="1"/>
    <xf numFmtId="4" fontId="5" fillId="32" borderId="40" xfId="0" applyNumberFormat="1" applyFont="1" applyFill="1" applyBorder="1" applyProtection="1">
      <protection locked="0"/>
    </xf>
    <xf numFmtId="173" fontId="5" fillId="0" borderId="0" xfId="621" applyNumberFormat="1" applyFont="1" applyBorder="1"/>
    <xf numFmtId="173" fontId="5" fillId="0" borderId="0" xfId="621" applyNumberFormat="1" applyFont="1" applyFill="1" applyBorder="1"/>
    <xf numFmtId="43" fontId="71" fillId="0" borderId="0" xfId="621" applyFont="1" applyBorder="1"/>
    <xf numFmtId="0" fontId="119" fillId="0" borderId="0" xfId="0" applyFont="1"/>
    <xf numFmtId="0" fontId="119" fillId="0" borderId="0" xfId="0" applyFont="1" applyAlignment="1">
      <alignment wrapText="1"/>
    </xf>
    <xf numFmtId="0" fontId="5" fillId="0" borderId="0" xfId="0" applyFont="1" applyAlignment="1">
      <alignment horizontal="justify" wrapText="1"/>
    </xf>
    <xf numFmtId="0" fontId="71" fillId="0" borderId="0" xfId="0" applyFont="1" applyBorder="1"/>
    <xf numFmtId="0" fontId="5" fillId="30" borderId="12" xfId="0" applyFont="1" applyFill="1" applyBorder="1" applyAlignment="1">
      <alignment horizontal="center"/>
    </xf>
    <xf numFmtId="0" fontId="71" fillId="30" borderId="12" xfId="0" applyFont="1" applyFill="1" applyBorder="1" applyAlignment="1">
      <alignment horizontal="center"/>
    </xf>
    <xf numFmtId="0" fontId="71" fillId="30" borderId="17" xfId="0" applyFont="1" applyFill="1" applyBorder="1" applyAlignment="1"/>
    <xf numFmtId="0" fontId="71" fillId="30" borderId="18" xfId="0" applyFont="1" applyFill="1" applyBorder="1" applyAlignment="1"/>
    <xf numFmtId="0" fontId="5" fillId="30" borderId="13" xfId="0" applyFont="1" applyFill="1" applyBorder="1" applyAlignment="1">
      <alignment horizontal="center"/>
    </xf>
    <xf numFmtId="0" fontId="71" fillId="30" borderId="13" xfId="0" applyFont="1" applyFill="1" applyBorder="1" applyAlignment="1">
      <alignment horizontal="center"/>
    </xf>
    <xf numFmtId="0" fontId="71" fillId="36" borderId="14" xfId="0" applyFont="1" applyFill="1" applyBorder="1" applyAlignment="1">
      <alignment horizontal="center"/>
    </xf>
    <xf numFmtId="0" fontId="71" fillId="36" borderId="13" xfId="0" applyFont="1" applyFill="1" applyBorder="1" applyAlignment="1">
      <alignment horizontal="center"/>
    </xf>
    <xf numFmtId="0" fontId="5" fillId="0" borderId="12" xfId="0" applyFont="1" applyFill="1" applyBorder="1"/>
    <xf numFmtId="4" fontId="5" fillId="5" borderId="12" xfId="0" applyNumberFormat="1" applyFont="1" applyFill="1" applyBorder="1"/>
    <xf numFmtId="4" fontId="5" fillId="5" borderId="15" xfId="0" applyNumberFormat="1" applyFont="1" applyFill="1" applyBorder="1"/>
    <xf numFmtId="4" fontId="5" fillId="5" borderId="41" xfId="0" applyNumberFormat="1" applyFont="1" applyFill="1" applyBorder="1"/>
    <xf numFmtId="4" fontId="5" fillId="5" borderId="11" xfId="0" applyNumberFormat="1" applyFont="1" applyFill="1" applyBorder="1"/>
    <xf numFmtId="4" fontId="5" fillId="5" borderId="96" xfId="621" applyNumberFormat="1" applyFont="1" applyFill="1" applyBorder="1"/>
    <xf numFmtId="4" fontId="5" fillId="5" borderId="12" xfId="621" applyNumberFormat="1" applyFont="1" applyFill="1" applyBorder="1"/>
    <xf numFmtId="4" fontId="5" fillId="5" borderId="15" xfId="621" applyNumberFormat="1" applyFont="1" applyFill="1" applyBorder="1"/>
    <xf numFmtId="4" fontId="5" fillId="5" borderId="41" xfId="621" applyNumberFormat="1" applyFont="1" applyFill="1" applyBorder="1"/>
    <xf numFmtId="4" fontId="5" fillId="5" borderId="11" xfId="621" applyNumberFormat="1" applyFont="1" applyFill="1" applyBorder="1"/>
    <xf numFmtId="0" fontId="5" fillId="0" borderId="13" xfId="0" applyFont="1" applyFill="1" applyBorder="1"/>
    <xf numFmtId="4" fontId="5" fillId="32" borderId="55" xfId="0" applyNumberFormat="1" applyFont="1" applyFill="1" applyBorder="1" applyProtection="1">
      <protection locked="0"/>
    </xf>
    <xf numFmtId="4" fontId="5" fillId="5" borderId="55" xfId="621" applyNumberFormat="1" applyFont="1" applyFill="1" applyBorder="1"/>
    <xf numFmtId="0" fontId="5" fillId="31" borderId="13" xfId="0" applyFont="1" applyFill="1" applyBorder="1"/>
    <xf numFmtId="0" fontId="5" fillId="31" borderId="55" xfId="0" applyFont="1" applyFill="1" applyBorder="1"/>
    <xf numFmtId="0" fontId="5" fillId="31" borderId="0" xfId="0" applyFont="1" applyFill="1" applyBorder="1"/>
    <xf numFmtId="0" fontId="5" fillId="31" borderId="29" xfId="0" applyFont="1" applyFill="1" applyBorder="1"/>
    <xf numFmtId="4" fontId="5" fillId="31" borderId="13" xfId="621" applyNumberFormat="1" applyFont="1" applyFill="1" applyBorder="1"/>
    <xf numFmtId="175" fontId="5" fillId="31" borderId="13" xfId="621" applyNumberFormat="1" applyFont="1" applyFill="1" applyBorder="1"/>
    <xf numFmtId="175" fontId="5" fillId="31" borderId="55" xfId="621" applyNumberFormat="1" applyFont="1" applyFill="1" applyBorder="1"/>
    <xf numFmtId="175" fontId="5" fillId="31" borderId="0" xfId="621" applyNumberFormat="1" applyFont="1" applyFill="1" applyBorder="1"/>
    <xf numFmtId="175" fontId="5" fillId="31" borderId="29" xfId="621" applyNumberFormat="1" applyFont="1" applyFill="1" applyBorder="1"/>
    <xf numFmtId="4" fontId="5" fillId="5" borderId="55" xfId="0" applyNumberFormat="1" applyFont="1" applyFill="1" applyBorder="1"/>
    <xf numFmtId="4" fontId="5" fillId="5" borderId="0" xfId="0" applyNumberFormat="1" applyFont="1" applyFill="1" applyBorder="1"/>
    <xf numFmtId="4" fontId="5" fillId="5" borderId="29" xfId="0" applyNumberFormat="1" applyFont="1" applyFill="1" applyBorder="1"/>
    <xf numFmtId="0" fontId="5" fillId="0" borderId="14" xfId="0" applyFont="1" applyBorder="1"/>
    <xf numFmtId="0" fontId="5" fillId="0" borderId="14" xfId="0" applyFont="1" applyFill="1" applyBorder="1"/>
    <xf numFmtId="4" fontId="5" fillId="32" borderId="38" xfId="0" applyNumberFormat="1" applyFont="1" applyFill="1" applyBorder="1" applyProtection="1">
      <protection locked="0"/>
    </xf>
    <xf numFmtId="4" fontId="5" fillId="32" borderId="42" xfId="0" applyNumberFormat="1" applyFont="1" applyFill="1" applyBorder="1" applyProtection="1">
      <protection locked="0"/>
    </xf>
    <xf numFmtId="4" fontId="5" fillId="5" borderId="14" xfId="621" applyNumberFormat="1" applyFont="1" applyFill="1" applyBorder="1"/>
    <xf numFmtId="4" fontId="5" fillId="5" borderId="38" xfId="621" applyNumberFormat="1" applyFont="1" applyFill="1" applyBorder="1"/>
    <xf numFmtId="4" fontId="5" fillId="5" borderId="42" xfId="621" applyNumberFormat="1" applyFont="1" applyFill="1" applyBorder="1"/>
    <xf numFmtId="4" fontId="5" fillId="5" borderId="40" xfId="621" applyNumberFormat="1" applyFont="1" applyFill="1" applyBorder="1"/>
    <xf numFmtId="0" fontId="112" fillId="0" borderId="0" xfId="0" applyFont="1"/>
    <xf numFmtId="0" fontId="112" fillId="0" borderId="0" xfId="0" applyFont="1" applyAlignment="1">
      <alignment horizontal="justify"/>
    </xf>
    <xf numFmtId="0" fontId="112" fillId="0" borderId="0" xfId="0" applyFont="1" applyFill="1" applyAlignment="1">
      <alignment horizontal="left" vertical="center" wrapText="1"/>
    </xf>
    <xf numFmtId="0" fontId="112" fillId="0" borderId="0" xfId="0" applyFont="1" applyAlignment="1">
      <alignment horizontal="left" vertical="center" wrapText="1"/>
    </xf>
    <xf numFmtId="0" fontId="121" fillId="0" borderId="0" xfId="0" applyFont="1"/>
    <xf numFmtId="0" fontId="92" fillId="0" borderId="61" xfId="20" applyFont="1" applyFill="1" applyBorder="1" applyAlignment="1">
      <alignment horizontal="center" vertical="center" wrapText="1"/>
    </xf>
    <xf numFmtId="0" fontId="92" fillId="0" borderId="3" xfId="20" applyFont="1" applyFill="1" applyBorder="1" applyAlignment="1">
      <alignment horizontal="center" vertical="center" wrapText="1"/>
    </xf>
    <xf numFmtId="0" fontId="92" fillId="0" borderId="2" xfId="20" applyFont="1" applyFill="1" applyBorder="1" applyAlignment="1">
      <alignment horizontal="center" vertical="center" wrapText="1"/>
    </xf>
    <xf numFmtId="0" fontId="92" fillId="0" borderId="64" xfId="20" applyFont="1" applyFill="1" applyBorder="1" applyAlignment="1">
      <alignment horizontal="center" vertical="center" wrapText="1"/>
    </xf>
    <xf numFmtId="0" fontId="112" fillId="0" borderId="63" xfId="20" applyFont="1" applyFill="1" applyBorder="1" applyAlignment="1">
      <alignment horizontal="center" vertical="top"/>
    </xf>
    <xf numFmtId="0" fontId="92" fillId="0" borderId="2" xfId="20" applyFont="1" applyFill="1" applyBorder="1" applyAlignment="1">
      <alignment horizontal="center" wrapText="1"/>
    </xf>
    <xf numFmtId="0" fontId="112" fillId="0" borderId="2" xfId="20" applyFont="1" applyFill="1" applyBorder="1" applyAlignment="1">
      <alignment horizontal="center" wrapText="1"/>
    </xf>
    <xf numFmtId="0" fontId="112" fillId="0" borderId="2" xfId="20" applyFont="1" applyFill="1" applyBorder="1" applyAlignment="1">
      <alignment horizontal="center"/>
    </xf>
    <xf numFmtId="0" fontId="112" fillId="0" borderId="98" xfId="20" applyFont="1" applyFill="1" applyBorder="1" applyAlignment="1">
      <alignment horizontal="center"/>
    </xf>
    <xf numFmtId="0" fontId="92" fillId="0" borderId="59" xfId="20" applyFont="1" applyBorder="1" applyAlignment="1">
      <alignment horizontal="left" wrapText="1"/>
    </xf>
    <xf numFmtId="0" fontId="92" fillId="34" borderId="48" xfId="20" applyFont="1" applyFill="1" applyBorder="1" applyAlignment="1">
      <alignment horizontal="left" wrapText="1"/>
    </xf>
    <xf numFmtId="0" fontId="92" fillId="34" borderId="56" xfId="20" applyFont="1" applyFill="1" applyBorder="1" applyAlignment="1">
      <alignment horizontal="left" wrapText="1"/>
    </xf>
    <xf numFmtId="0" fontId="92" fillId="34" borderId="98" xfId="20" applyFont="1" applyFill="1" applyBorder="1" applyAlignment="1">
      <alignment horizontal="left" wrapText="1"/>
    </xf>
    <xf numFmtId="0" fontId="112" fillId="0" borderId="63" xfId="20" applyFont="1" applyBorder="1" applyAlignment="1">
      <alignment horizontal="center" vertical="top"/>
    </xf>
    <xf numFmtId="0" fontId="92" fillId="0" borderId="48" xfId="20" applyFont="1" applyBorder="1" applyAlignment="1">
      <alignment horizontal="left" wrapText="1"/>
    </xf>
    <xf numFmtId="0" fontId="92" fillId="34" borderId="6" xfId="20" applyFont="1" applyFill="1" applyBorder="1" applyAlignment="1">
      <alignment horizontal="left" wrapText="1"/>
    </xf>
    <xf numFmtId="0" fontId="92" fillId="34" borderId="9" xfId="20" applyFont="1" applyFill="1" applyBorder="1" applyAlignment="1">
      <alignment horizontal="left" wrapText="1"/>
    </xf>
    <xf numFmtId="0" fontId="92" fillId="34" borderId="99" xfId="20" applyFont="1" applyFill="1" applyBorder="1" applyAlignment="1">
      <alignment horizontal="left" wrapText="1"/>
    </xf>
    <xf numFmtId="0" fontId="112" fillId="0" borderId="68" xfId="624" applyFont="1" applyBorder="1" applyAlignment="1">
      <alignment horizontal="center" vertical="top"/>
    </xf>
    <xf numFmtId="0" fontId="112" fillId="0" borderId="2" xfId="0" applyFont="1" applyFill="1" applyBorder="1" applyAlignment="1"/>
    <xf numFmtId="4" fontId="92" fillId="33" borderId="7" xfId="20" applyNumberFormat="1" applyFont="1" applyFill="1" applyBorder="1" applyAlignment="1">
      <alignment horizontal="center" vertical="center" wrapText="1"/>
    </xf>
    <xf numFmtId="0" fontId="92" fillId="6" borderId="2" xfId="20" applyFont="1" applyFill="1" applyBorder="1" applyAlignment="1">
      <alignment horizontal="left" wrapText="1"/>
    </xf>
    <xf numFmtId="0" fontId="92" fillId="6" borderId="2" xfId="20" applyFont="1" applyFill="1" applyBorder="1"/>
    <xf numFmtId="0" fontId="92" fillId="6" borderId="64" xfId="20" applyFont="1" applyFill="1" applyBorder="1"/>
    <xf numFmtId="0" fontId="112" fillId="0" borderId="63" xfId="624" applyFont="1" applyBorder="1" applyAlignment="1">
      <alignment horizontal="center" vertical="top"/>
    </xf>
    <xf numFmtId="0" fontId="112" fillId="0" borderId="2" xfId="0" applyFont="1" applyBorder="1" applyAlignment="1">
      <alignment wrapText="1"/>
    </xf>
    <xf numFmtId="0" fontId="112" fillId="6" borderId="2" xfId="20" applyFont="1" applyFill="1" applyBorder="1" applyAlignment="1">
      <alignment horizontal="left" wrapText="1"/>
    </xf>
    <xf numFmtId="0" fontId="112" fillId="6" borderId="2" xfId="20" applyFont="1" applyFill="1" applyBorder="1"/>
    <xf numFmtId="0" fontId="112" fillId="6" borderId="64" xfId="20" applyFont="1" applyFill="1" applyBorder="1"/>
    <xf numFmtId="0" fontId="112" fillId="0" borderId="63" xfId="624" applyFont="1" applyBorder="1" applyAlignment="1">
      <alignment horizontal="center"/>
    </xf>
    <xf numFmtId="0" fontId="112" fillId="0" borderId="2" xfId="624" applyFont="1" applyBorder="1" applyAlignment="1">
      <alignment horizontal="left" wrapText="1"/>
    </xf>
    <xf numFmtId="4" fontId="112" fillId="33" borderId="2" xfId="20" applyNumberFormat="1" applyFont="1" applyFill="1" applyBorder="1" applyAlignment="1">
      <alignment horizontal="left" wrapText="1"/>
    </xf>
    <xf numFmtId="4" fontId="112" fillId="33" borderId="64" xfId="20" applyNumberFormat="1" applyFont="1" applyFill="1" applyBorder="1" applyAlignment="1">
      <alignment horizontal="left" wrapText="1"/>
    </xf>
    <xf numFmtId="0" fontId="112" fillId="0" borderId="2" xfId="624" applyFont="1" applyBorder="1" applyAlignment="1">
      <alignment horizontal="left" wrapText="1" indent="1"/>
    </xf>
    <xf numFmtId="0" fontId="112" fillId="6" borderId="2" xfId="20" applyFont="1" applyFill="1" applyBorder="1" applyAlignment="1">
      <alignment horizontal="left" vertical="center" wrapText="1"/>
    </xf>
    <xf numFmtId="0" fontId="112" fillId="6" borderId="2" xfId="20" applyFont="1" applyFill="1" applyBorder="1" applyAlignment="1">
      <alignment vertical="center"/>
    </xf>
    <xf numFmtId="0" fontId="112" fillId="6" borderId="64" xfId="20" applyFont="1" applyFill="1" applyBorder="1" applyAlignment="1">
      <alignment vertical="center"/>
    </xf>
    <xf numFmtId="0" fontId="92" fillId="6" borderId="2" xfId="20" applyFont="1" applyFill="1" applyBorder="1" applyAlignment="1">
      <alignment horizontal="left" vertical="center" wrapText="1"/>
    </xf>
    <xf numFmtId="0" fontId="92" fillId="6" borderId="2" xfId="20" applyFont="1" applyFill="1" applyBorder="1" applyAlignment="1">
      <alignment vertical="center"/>
    </xf>
    <xf numFmtId="0" fontId="92" fillId="6" borderId="64" xfId="20" applyFont="1" applyFill="1" applyBorder="1" applyAlignment="1">
      <alignment vertical="center"/>
    </xf>
    <xf numFmtId="0" fontId="92" fillId="0" borderId="63" xfId="624" applyFont="1" applyBorder="1" applyAlignment="1">
      <alignment horizontal="center" vertical="top"/>
    </xf>
    <xf numFmtId="0" fontId="112" fillId="0" borderId="2" xfId="624" applyFont="1" applyBorder="1" applyAlignment="1">
      <alignment wrapText="1"/>
    </xf>
    <xf numFmtId="4" fontId="112" fillId="33" borderId="2" xfId="20" applyNumberFormat="1" applyFont="1" applyFill="1" applyBorder="1" applyAlignment="1">
      <alignment horizontal="left" vertical="center" wrapText="1"/>
    </xf>
    <xf numFmtId="4" fontId="112" fillId="33" borderId="64" xfId="20" applyNumberFormat="1" applyFont="1" applyFill="1" applyBorder="1" applyAlignment="1">
      <alignment horizontal="left" vertical="center" wrapText="1"/>
    </xf>
    <xf numFmtId="0" fontId="112" fillId="0" borderId="2" xfId="624" applyFont="1" applyFill="1" applyBorder="1" applyAlignment="1">
      <alignment horizontal="left" vertical="center" wrapText="1" indent="1"/>
    </xf>
    <xf numFmtId="0" fontId="112" fillId="0" borderId="2" xfId="624" applyFont="1" applyBorder="1" applyAlignment="1">
      <alignment vertical="center" wrapText="1"/>
    </xf>
    <xf numFmtId="0" fontId="112" fillId="0" borderId="2" xfId="20" applyFont="1" applyBorder="1" applyAlignment="1">
      <alignment horizontal="left" vertical="center" wrapText="1" indent="1"/>
    </xf>
    <xf numFmtId="0" fontId="92" fillId="0" borderId="63" xfId="20" applyFont="1" applyBorder="1" applyAlignment="1">
      <alignment horizontal="center" vertical="top"/>
    </xf>
    <xf numFmtId="0" fontId="92" fillId="0" borderId="2" xfId="20" applyFont="1" applyBorder="1" applyAlignment="1">
      <alignment wrapText="1"/>
    </xf>
    <xf numFmtId="4" fontId="92" fillId="33" borderId="2" xfId="20" applyNumberFormat="1" applyFont="1" applyFill="1" applyBorder="1" applyAlignment="1">
      <alignment horizontal="center" vertical="center" wrapText="1"/>
    </xf>
    <xf numFmtId="4" fontId="92" fillId="33" borderId="64" xfId="20" applyNumberFormat="1" applyFont="1" applyFill="1" applyBorder="1" applyAlignment="1">
      <alignment horizontal="center" vertical="center" wrapText="1"/>
    </xf>
    <xf numFmtId="0" fontId="92" fillId="0" borderId="2" xfId="20" applyFont="1" applyBorder="1" applyAlignment="1">
      <alignment horizontal="left" wrapText="1"/>
    </xf>
    <xf numFmtId="0" fontId="92" fillId="34" borderId="58" xfId="20" applyFont="1" applyFill="1" applyBorder="1" applyAlignment="1">
      <alignment horizontal="left" wrapText="1"/>
    </xf>
    <xf numFmtId="0" fontId="92" fillId="34" borderId="69" xfId="20" applyFont="1" applyFill="1" applyBorder="1" applyAlignment="1">
      <alignment horizontal="left" wrapText="1"/>
    </xf>
    <xf numFmtId="4" fontId="112" fillId="6" borderId="2" xfId="20" applyNumberFormat="1" applyFont="1" applyFill="1" applyBorder="1" applyAlignment="1">
      <alignment horizontal="left" vertical="center" wrapText="1"/>
    </xf>
    <xf numFmtId="4" fontId="112" fillId="6" borderId="64" xfId="20" applyNumberFormat="1" applyFont="1" applyFill="1" applyBorder="1" applyAlignment="1">
      <alignment horizontal="left" vertical="center" wrapText="1"/>
    </xf>
    <xf numFmtId="4" fontId="112" fillId="6" borderId="2" xfId="20" applyNumberFormat="1" applyFont="1" applyFill="1" applyBorder="1" applyAlignment="1">
      <alignment horizontal="left" wrapText="1" indent="1"/>
    </xf>
    <xf numFmtId="4" fontId="112" fillId="6" borderId="64" xfId="20" applyNumberFormat="1" applyFont="1" applyFill="1" applyBorder="1" applyAlignment="1">
      <alignment horizontal="left" wrapText="1" indent="1"/>
    </xf>
    <xf numFmtId="4" fontId="112" fillId="6" borderId="2" xfId="20" applyNumberFormat="1" applyFont="1" applyFill="1" applyBorder="1" applyAlignment="1">
      <alignment horizontal="left" wrapText="1"/>
    </xf>
    <xf numFmtId="4" fontId="112" fillId="6" borderId="64" xfId="20" applyNumberFormat="1" applyFont="1" applyFill="1" applyBorder="1" applyAlignment="1">
      <alignment horizontal="left" wrapText="1"/>
    </xf>
    <xf numFmtId="4" fontId="92" fillId="6" borderId="2" xfId="20" applyNumberFormat="1" applyFont="1" applyFill="1" applyBorder="1" applyAlignment="1">
      <alignment horizontal="left" wrapText="1"/>
    </xf>
    <xf numFmtId="4" fontId="92" fillId="6" borderId="64" xfId="20" applyNumberFormat="1" applyFont="1" applyFill="1" applyBorder="1" applyAlignment="1">
      <alignment horizontal="left" wrapText="1"/>
    </xf>
    <xf numFmtId="0" fontId="112" fillId="0" borderId="2" xfId="0" applyFont="1" applyBorder="1"/>
    <xf numFmtId="0" fontId="112" fillId="6" borderId="2" xfId="20" applyFont="1" applyFill="1" applyBorder="1" applyAlignment="1">
      <alignment wrapText="1"/>
    </xf>
    <xf numFmtId="0" fontId="92" fillId="0" borderId="100" xfId="20" applyFont="1" applyBorder="1" applyAlignment="1">
      <alignment horizontal="center" vertical="top"/>
    </xf>
    <xf numFmtId="0" fontId="92" fillId="0" borderId="47" xfId="20" applyFont="1" applyBorder="1" applyAlignment="1">
      <alignment wrapText="1"/>
    </xf>
    <xf numFmtId="4" fontId="92" fillId="33" borderId="66" xfId="20" applyNumberFormat="1" applyFont="1" applyFill="1" applyBorder="1" applyAlignment="1">
      <alignment horizontal="center" wrapText="1"/>
    </xf>
    <xf numFmtId="4" fontId="92" fillId="33" borderId="47" xfId="20" applyNumberFormat="1" applyFont="1" applyFill="1" applyBorder="1" applyAlignment="1">
      <alignment wrapText="1"/>
    </xf>
    <xf numFmtId="4" fontId="92" fillId="33" borderId="72" xfId="20" applyNumberFormat="1" applyFont="1" applyFill="1" applyBorder="1" applyAlignment="1">
      <alignment wrapText="1"/>
    </xf>
    <xf numFmtId="0" fontId="92" fillId="0" borderId="82" xfId="20" applyFont="1" applyFill="1" applyBorder="1" applyAlignment="1">
      <alignment horizontal="center" vertical="top"/>
    </xf>
    <xf numFmtId="0" fontId="92" fillId="0" borderId="83" xfId="20" applyFont="1" applyFill="1" applyBorder="1" applyAlignment="1">
      <alignment wrapText="1"/>
    </xf>
    <xf numFmtId="4" fontId="92" fillId="33" borderId="83" xfId="20" applyNumberFormat="1" applyFont="1" applyFill="1" applyBorder="1" applyAlignment="1">
      <alignment horizontal="center" wrapText="1"/>
    </xf>
    <xf numFmtId="4" fontId="92" fillId="33" borderId="83" xfId="20" applyNumberFormat="1" applyFont="1" applyFill="1" applyBorder="1" applyAlignment="1">
      <alignment wrapText="1"/>
    </xf>
    <xf numFmtId="4" fontId="92" fillId="33" borderId="101" xfId="20" applyNumberFormat="1" applyFont="1" applyFill="1" applyBorder="1" applyAlignment="1">
      <alignment wrapText="1"/>
    </xf>
    <xf numFmtId="0" fontId="112" fillId="0" borderId="102" xfId="20" applyFont="1" applyBorder="1" applyAlignment="1">
      <alignment horizontal="center" vertical="top"/>
    </xf>
    <xf numFmtId="0" fontId="92" fillId="34" borderId="103" xfId="20" applyFont="1" applyFill="1" applyBorder="1" applyAlignment="1">
      <alignment horizontal="left" wrapText="1"/>
    </xf>
    <xf numFmtId="0" fontId="92" fillId="34" borderId="41" xfId="20" applyFont="1" applyFill="1" applyBorder="1" applyAlignment="1">
      <alignment horizontal="left" wrapText="1"/>
    </xf>
    <xf numFmtId="0" fontId="92" fillId="34" borderId="11" xfId="20" applyFont="1" applyFill="1" applyBorder="1" applyAlignment="1">
      <alignment horizontal="left" wrapText="1"/>
    </xf>
    <xf numFmtId="0" fontId="92" fillId="34" borderId="5" xfId="20" applyFont="1" applyFill="1" applyBorder="1" applyAlignment="1">
      <alignment horizontal="left" wrapText="1"/>
    </xf>
    <xf numFmtId="0" fontId="92" fillId="34" borderId="0" xfId="20" applyFont="1" applyFill="1" applyBorder="1" applyAlignment="1">
      <alignment horizontal="left" wrapText="1"/>
    </xf>
    <xf numFmtId="0" fontId="92" fillId="34" borderId="29" xfId="20" applyFont="1" applyFill="1" applyBorder="1" applyAlignment="1">
      <alignment horizontal="left" wrapText="1"/>
    </xf>
    <xf numFmtId="0" fontId="92" fillId="43" borderId="59" xfId="20" applyFont="1" applyFill="1" applyBorder="1" applyAlignment="1">
      <alignment horizontal="left" wrapText="1"/>
    </xf>
    <xf numFmtId="0" fontId="112" fillId="0" borderId="2" xfId="20" applyFont="1" applyBorder="1" applyAlignment="1">
      <alignment wrapText="1"/>
    </xf>
    <xf numFmtId="4" fontId="112" fillId="33" borderId="2" xfId="20" applyNumberFormat="1" applyFont="1" applyFill="1" applyBorder="1" applyAlignment="1">
      <alignment wrapText="1"/>
    </xf>
    <xf numFmtId="4" fontId="112" fillId="33" borderId="64" xfId="20" applyNumberFormat="1" applyFont="1" applyFill="1" applyBorder="1" applyAlignment="1">
      <alignment wrapText="1"/>
    </xf>
    <xf numFmtId="0" fontId="112" fillId="0" borderId="2" xfId="20" applyFont="1" applyBorder="1" applyAlignment="1">
      <alignment horizontal="left" wrapText="1" indent="1"/>
    </xf>
    <xf numFmtId="4" fontId="112" fillId="6" borderId="2" xfId="20" applyNumberFormat="1" applyFont="1" applyFill="1" applyBorder="1" applyAlignment="1">
      <alignment wrapText="1"/>
    </xf>
    <xf numFmtId="4" fontId="112" fillId="6" borderId="64" xfId="20" applyNumberFormat="1" applyFont="1" applyFill="1" applyBorder="1" applyAlignment="1">
      <alignment wrapText="1"/>
    </xf>
    <xf numFmtId="4" fontId="92" fillId="33" borderId="2" xfId="20" applyNumberFormat="1" applyFont="1" applyFill="1" applyBorder="1" applyAlignment="1">
      <alignment horizontal="center" wrapText="1"/>
    </xf>
    <xf numFmtId="4" fontId="92" fillId="33" borderId="2" xfId="20" applyNumberFormat="1" applyFont="1" applyFill="1" applyBorder="1" applyAlignment="1">
      <alignment wrapText="1"/>
    </xf>
    <xf numFmtId="4" fontId="92" fillId="33" borderId="64" xfId="20" applyNumberFormat="1" applyFont="1" applyFill="1" applyBorder="1" applyAlignment="1">
      <alignment wrapText="1"/>
    </xf>
    <xf numFmtId="0" fontId="22" fillId="34" borderId="56" xfId="0" applyFont="1" applyFill="1" applyBorder="1" applyAlignment="1"/>
    <xf numFmtId="0" fontId="22" fillId="34" borderId="98" xfId="0" applyFont="1" applyFill="1" applyBorder="1" applyAlignment="1"/>
    <xf numFmtId="0" fontId="22" fillId="34" borderId="6" xfId="0" applyFont="1" applyFill="1" applyBorder="1" applyAlignment="1"/>
    <xf numFmtId="0" fontId="22" fillId="34" borderId="9" xfId="0" applyFont="1" applyFill="1" applyBorder="1" applyAlignment="1"/>
    <xf numFmtId="0" fontId="22" fillId="34" borderId="99" xfId="0" applyFont="1" applyFill="1" applyBorder="1" applyAlignment="1"/>
    <xf numFmtId="4" fontId="92" fillId="33" borderId="47" xfId="20" applyNumberFormat="1" applyFont="1" applyFill="1" applyBorder="1" applyAlignment="1">
      <alignment horizontal="center" wrapText="1"/>
    </xf>
    <xf numFmtId="0" fontId="112" fillId="0" borderId="82" xfId="20" applyFont="1" applyFill="1" applyBorder="1" applyAlignment="1">
      <alignment horizontal="center" vertical="top"/>
    </xf>
    <xf numFmtId="0" fontId="112" fillId="0" borderId="104" xfId="20" applyFont="1" applyFill="1" applyBorder="1" applyAlignment="1">
      <alignment horizontal="center" vertical="top"/>
    </xf>
    <xf numFmtId="0" fontId="92" fillId="0" borderId="105" xfId="20" applyFont="1" applyFill="1" applyBorder="1" applyAlignment="1">
      <alignment wrapText="1"/>
    </xf>
    <xf numFmtId="4" fontId="92" fillId="33" borderId="106" xfId="20" applyNumberFormat="1" applyFont="1" applyFill="1" applyBorder="1" applyAlignment="1">
      <alignment horizontal="center" wrapText="1"/>
    </xf>
    <xf numFmtId="4" fontId="92" fillId="33" borderId="105" xfId="20" applyNumberFormat="1" applyFont="1" applyFill="1" applyBorder="1" applyAlignment="1">
      <alignment wrapText="1"/>
    </xf>
    <xf numFmtId="4" fontId="92" fillId="33" borderId="107" xfId="20" applyNumberFormat="1" applyFont="1" applyFill="1" applyBorder="1" applyAlignment="1">
      <alignment wrapText="1"/>
    </xf>
    <xf numFmtId="0" fontId="122" fillId="0" borderId="85" xfId="20" applyFont="1" applyFill="1" applyBorder="1" applyAlignment="1">
      <alignment horizontal="center" vertical="top"/>
    </xf>
    <xf numFmtId="0" fontId="122" fillId="0" borderId="5" xfId="20" applyFont="1" applyFill="1" applyBorder="1" applyAlignment="1">
      <alignment wrapText="1"/>
    </xf>
    <xf numFmtId="0" fontId="122" fillId="34" borderId="108" xfId="20" applyFont="1" applyFill="1" applyBorder="1" applyAlignment="1">
      <alignment wrapText="1"/>
    </xf>
    <xf numFmtId="10" fontId="122" fillId="0" borderId="109" xfId="624" applyNumberFormat="1" applyFont="1" applyFill="1" applyBorder="1" applyAlignment="1">
      <alignment horizontal="center" vertical="center"/>
    </xf>
    <xf numFmtId="10" fontId="122" fillId="0" borderId="110" xfId="20" applyNumberFormat="1" applyFont="1" applyFill="1" applyBorder="1" applyAlignment="1">
      <alignment horizontal="center" vertical="center"/>
    </xf>
    <xf numFmtId="10" fontId="122" fillId="0" borderId="8" xfId="20" applyNumberFormat="1" applyFont="1" applyFill="1" applyBorder="1" applyAlignment="1">
      <alignment horizontal="center" vertical="center"/>
    </xf>
    <xf numFmtId="10" fontId="122" fillId="0" borderId="70" xfId="20" applyNumberFormat="1" applyFont="1" applyFill="1" applyBorder="1" applyAlignment="1">
      <alignment horizontal="center" vertical="center"/>
    </xf>
    <xf numFmtId="0" fontId="92" fillId="0" borderId="111" xfId="20" applyFont="1" applyFill="1" applyBorder="1" applyAlignment="1">
      <alignment horizontal="center" vertical="top"/>
    </xf>
    <xf numFmtId="0" fontId="92" fillId="0" borderId="112" xfId="20" applyFont="1" applyFill="1" applyBorder="1" applyAlignment="1">
      <alignment wrapText="1"/>
    </xf>
    <xf numFmtId="4" fontId="92" fillId="34" borderId="113" xfId="20" applyNumberFormat="1" applyFont="1" applyFill="1" applyBorder="1" applyAlignment="1">
      <alignment horizontal="center" vertical="center" wrapText="1"/>
    </xf>
    <xf numFmtId="4" fontId="92" fillId="33" borderId="114" xfId="20" applyNumberFormat="1" applyFont="1" applyFill="1" applyBorder="1" applyAlignment="1">
      <alignment wrapText="1"/>
    </xf>
    <xf numFmtId="4" fontId="92" fillId="33" borderId="110" xfId="20" applyNumberFormat="1" applyFont="1" applyFill="1" applyBorder="1"/>
    <xf numFmtId="4" fontId="92" fillId="33" borderId="115" xfId="20" applyNumberFormat="1" applyFont="1" applyFill="1" applyBorder="1"/>
    <xf numFmtId="0" fontId="112" fillId="0" borderId="38" xfId="20" applyFont="1" applyBorder="1" applyAlignment="1">
      <alignment horizontal="center" vertical="top"/>
    </xf>
    <xf numFmtId="0" fontId="92" fillId="0" borderId="116" xfId="20" applyFont="1" applyFill="1" applyBorder="1" applyAlignment="1">
      <alignment vertical="center"/>
    </xf>
    <xf numFmtId="4" fontId="92" fillId="33" borderId="117" xfId="20" applyNumberFormat="1" applyFont="1" applyFill="1" applyBorder="1" applyAlignment="1">
      <alignment vertical="center"/>
    </xf>
    <xf numFmtId="0" fontId="92" fillId="34" borderId="118" xfId="20" applyFont="1" applyFill="1" applyBorder="1" applyAlignment="1">
      <alignment vertical="center"/>
    </xf>
    <xf numFmtId="0" fontId="92" fillId="34" borderId="119" xfId="20" applyFont="1" applyFill="1" applyBorder="1"/>
    <xf numFmtId="0" fontId="92" fillId="34" borderId="120" xfId="20" applyFont="1" applyFill="1" applyBorder="1"/>
    <xf numFmtId="49" fontId="9" fillId="0" borderId="0" xfId="0" applyNumberFormat="1" applyFont="1" applyAlignment="1">
      <alignment horizontal="left"/>
    </xf>
    <xf numFmtId="0" fontId="92" fillId="0" borderId="81" xfId="624" applyFont="1" applyFill="1" applyBorder="1" applyAlignment="1">
      <alignment horizontal="center" vertical="center" wrapText="1"/>
    </xf>
    <xf numFmtId="0" fontId="92" fillId="0" borderId="3" xfId="624" applyFont="1" applyFill="1" applyBorder="1" applyAlignment="1">
      <alignment horizontal="center" vertical="center" wrapText="1"/>
    </xf>
    <xf numFmtId="0" fontId="92" fillId="0" borderId="2" xfId="624" applyFont="1" applyFill="1" applyBorder="1" applyAlignment="1">
      <alignment horizontal="center" vertical="center" wrapText="1"/>
    </xf>
    <xf numFmtId="0" fontId="92" fillId="0" borderId="64" xfId="624" applyFont="1" applyFill="1" applyBorder="1" applyAlignment="1">
      <alignment horizontal="center" vertical="center" wrapText="1"/>
    </xf>
    <xf numFmtId="0" fontId="112" fillId="0" borderId="63" xfId="624" applyFont="1" applyFill="1" applyBorder="1" applyAlignment="1">
      <alignment horizontal="center" vertical="top"/>
    </xf>
    <xf numFmtId="0" fontId="92" fillId="0" borderId="2" xfId="624" applyFont="1" applyFill="1" applyBorder="1" applyAlignment="1">
      <alignment horizontal="center" wrapText="1"/>
    </xf>
    <xf numFmtId="0" fontId="112" fillId="0" borderId="2" xfId="624" applyFont="1" applyFill="1" applyBorder="1" applyAlignment="1">
      <alignment horizontal="center" wrapText="1"/>
    </xf>
    <xf numFmtId="0" fontId="112" fillId="0" borderId="2" xfId="624" applyFont="1" applyFill="1" applyBorder="1" applyAlignment="1">
      <alignment horizontal="center"/>
    </xf>
    <xf numFmtId="0" fontId="112" fillId="0" borderId="64" xfId="624" applyFont="1" applyFill="1" applyBorder="1" applyAlignment="1">
      <alignment horizontal="center"/>
    </xf>
    <xf numFmtId="0" fontId="112" fillId="0" borderId="93" xfId="624" applyFont="1" applyFill="1" applyBorder="1" applyAlignment="1">
      <alignment horizontal="center"/>
    </xf>
    <xf numFmtId="0" fontId="92" fillId="0" borderId="59" xfId="624" applyFont="1" applyBorder="1" applyAlignment="1">
      <alignment horizontal="left" wrapText="1"/>
    </xf>
    <xf numFmtId="0" fontId="92" fillId="0" borderId="48" xfId="624" applyFont="1" applyBorder="1" applyAlignment="1">
      <alignment horizontal="left" wrapText="1"/>
    </xf>
    <xf numFmtId="0" fontId="92" fillId="0" borderId="2" xfId="624" applyFont="1" applyBorder="1" applyAlignment="1">
      <alignment wrapText="1"/>
    </xf>
    <xf numFmtId="0" fontId="92" fillId="0" borderId="100" xfId="624" applyFont="1" applyBorder="1" applyAlignment="1">
      <alignment horizontal="center" vertical="top"/>
    </xf>
    <xf numFmtId="0" fontId="92" fillId="0" borderId="47" xfId="624" applyFont="1" applyBorder="1" applyAlignment="1">
      <alignment wrapText="1"/>
    </xf>
    <xf numFmtId="0" fontId="92" fillId="0" borderId="82" xfId="624" applyFont="1" applyFill="1" applyBorder="1" applyAlignment="1">
      <alignment horizontal="center" vertical="top"/>
    </xf>
    <xf numFmtId="0" fontId="92" fillId="0" borderId="83" xfId="624" applyFont="1" applyFill="1" applyBorder="1" applyAlignment="1">
      <alignment wrapText="1"/>
    </xf>
    <xf numFmtId="0" fontId="112" fillId="0" borderId="102" xfId="624" applyFont="1" applyBorder="1" applyAlignment="1">
      <alignment horizontal="center" vertical="top"/>
    </xf>
    <xf numFmtId="0" fontId="92" fillId="43" borderId="59" xfId="624" applyFont="1" applyFill="1" applyBorder="1" applyAlignment="1">
      <alignment horizontal="left" wrapText="1"/>
    </xf>
    <xf numFmtId="0" fontId="112" fillId="0" borderId="82" xfId="624" applyFont="1" applyFill="1" applyBorder="1" applyAlignment="1">
      <alignment horizontal="center" vertical="top"/>
    </xf>
    <xf numFmtId="0" fontId="112" fillId="0" borderId="104" xfId="624" applyFont="1" applyFill="1" applyBorder="1" applyAlignment="1">
      <alignment horizontal="center" vertical="top"/>
    </xf>
    <xf numFmtId="0" fontId="92" fillId="0" borderId="121" xfId="624" applyFont="1" applyFill="1" applyBorder="1" applyAlignment="1">
      <alignment wrapText="1"/>
    </xf>
    <xf numFmtId="0" fontId="122" fillId="0" borderId="85" xfId="624" applyFont="1" applyFill="1" applyBorder="1" applyAlignment="1">
      <alignment horizontal="center" vertical="top"/>
    </xf>
    <xf numFmtId="0" fontId="122" fillId="0" borderId="5" xfId="624" applyFont="1" applyFill="1" applyBorder="1" applyAlignment="1">
      <alignment wrapText="1"/>
    </xf>
    <xf numFmtId="0" fontId="92" fillId="0" borderId="111" xfId="624" applyFont="1" applyFill="1" applyBorder="1" applyAlignment="1">
      <alignment horizontal="center" vertical="top"/>
    </xf>
    <xf numFmtId="0" fontId="92" fillId="0" borderId="112" xfId="624" applyFont="1" applyFill="1" applyBorder="1" applyAlignment="1">
      <alignment wrapText="1"/>
    </xf>
    <xf numFmtId="0" fontId="112" fillId="0" borderId="38" xfId="624" applyFont="1" applyBorder="1" applyAlignment="1">
      <alignment horizontal="center" vertical="top"/>
    </xf>
    <xf numFmtId="0" fontId="92" fillId="0" borderId="116" xfId="624" applyFont="1" applyFill="1" applyBorder="1" applyAlignment="1">
      <alignment vertical="center"/>
    </xf>
    <xf numFmtId="0" fontId="92" fillId="0" borderId="123" xfId="625" applyFont="1" applyFill="1" applyBorder="1" applyAlignment="1">
      <alignment horizontal="center" wrapText="1"/>
    </xf>
    <xf numFmtId="0" fontId="92" fillId="0" borderId="62" xfId="625" applyFont="1" applyFill="1" applyBorder="1" applyAlignment="1">
      <alignment horizontal="center"/>
    </xf>
    <xf numFmtId="0" fontId="92" fillId="0" borderId="79" xfId="625" applyFont="1" applyFill="1" applyBorder="1" applyAlignment="1">
      <alignment horizontal="center"/>
    </xf>
    <xf numFmtId="0" fontId="92" fillId="0" borderId="73" xfId="625" applyFont="1" applyFill="1" applyBorder="1" applyAlignment="1">
      <alignment horizontal="center"/>
    </xf>
    <xf numFmtId="0" fontId="112" fillId="0" borderId="63" xfId="625" applyFont="1" applyBorder="1" applyAlignment="1">
      <alignment horizontal="left"/>
    </xf>
    <xf numFmtId="0" fontId="112" fillId="34" borderId="81" xfId="625" applyFont="1" applyFill="1" applyBorder="1"/>
    <xf numFmtId="4" fontId="112" fillId="33" borderId="64" xfId="625" applyNumberFormat="1" applyFont="1" applyFill="1" applyBorder="1"/>
    <xf numFmtId="4" fontId="51" fillId="0" borderId="0" xfId="0" applyNumberFormat="1" applyFont="1" applyFill="1"/>
    <xf numFmtId="0" fontId="112" fillId="0" borderId="126" xfId="625" applyFont="1" applyBorder="1" applyAlignment="1">
      <alignment horizontal="left"/>
    </xf>
    <xf numFmtId="0" fontId="112" fillId="34" borderId="8" xfId="625" applyFont="1" applyFill="1" applyBorder="1"/>
    <xf numFmtId="4" fontId="112" fillId="6" borderId="129" xfId="625" applyNumberFormat="1" applyFont="1" applyFill="1" applyBorder="1"/>
    <xf numFmtId="0" fontId="112" fillId="0" borderId="86" xfId="625" applyFont="1" applyBorder="1" applyAlignment="1">
      <alignment horizontal="left"/>
    </xf>
    <xf numFmtId="0" fontId="112" fillId="34" borderId="88" xfId="625" applyFont="1" applyFill="1" applyBorder="1"/>
    <xf numFmtId="0" fontId="112" fillId="33" borderId="67" xfId="625" applyFont="1" applyFill="1" applyBorder="1"/>
    <xf numFmtId="16" fontId="112" fillId="0" borderId="102" xfId="625" applyNumberFormat="1" applyFont="1" applyFill="1" applyBorder="1" applyAlignment="1">
      <alignment horizontal="left"/>
    </xf>
    <xf numFmtId="0" fontId="112" fillId="0" borderId="6" xfId="625" applyFont="1" applyFill="1" applyBorder="1" applyAlignment="1">
      <alignment vertical="center" wrapText="1"/>
    </xf>
    <xf numFmtId="4" fontId="92" fillId="33" borderId="71" xfId="625" applyNumberFormat="1" applyFont="1" applyFill="1" applyBorder="1" applyAlignment="1">
      <alignment horizontal="center"/>
    </xf>
    <xf numFmtId="0" fontId="112" fillId="0" borderId="63" xfId="625" applyFont="1" applyFill="1" applyBorder="1" applyAlignment="1">
      <alignment horizontal="left"/>
    </xf>
    <xf numFmtId="0" fontId="112" fillId="0" borderId="59" xfId="625" applyFont="1" applyFill="1" applyBorder="1" applyAlignment="1">
      <alignment vertical="center" wrapText="1"/>
    </xf>
    <xf numFmtId="4" fontId="92" fillId="33" borderId="64" xfId="625" applyNumberFormat="1" applyFont="1" applyFill="1" applyBorder="1" applyAlignment="1">
      <alignment horizontal="center"/>
    </xf>
    <xf numFmtId="0" fontId="99" fillId="0" borderId="12" xfId="617" applyFont="1" applyBorder="1"/>
    <xf numFmtId="0" fontId="99" fillId="0" borderId="13" xfId="617" applyFont="1" applyBorder="1"/>
    <xf numFmtId="0" fontId="99" fillId="0" borderId="14" xfId="617" applyFont="1" applyBorder="1"/>
    <xf numFmtId="0" fontId="106" fillId="0" borderId="12" xfId="0" applyFont="1" applyBorder="1" applyAlignment="1">
      <alignment horizontal="center"/>
    </xf>
    <xf numFmtId="0" fontId="106" fillId="0" borderId="13" xfId="0" applyFont="1" applyBorder="1" applyAlignment="1">
      <alignment horizontal="center"/>
    </xf>
    <xf numFmtId="0" fontId="106" fillId="0" borderId="14" xfId="0" applyFont="1" applyBorder="1" applyAlignment="1">
      <alignment horizontal="center"/>
    </xf>
    <xf numFmtId="0" fontId="106" fillId="0" borderId="55" xfId="0" applyFont="1" applyBorder="1" applyAlignment="1">
      <alignment horizontal="center"/>
    </xf>
    <xf numFmtId="0" fontId="106" fillId="0" borderId="38" xfId="0" applyFont="1" applyBorder="1" applyAlignment="1">
      <alignment horizontal="center"/>
    </xf>
    <xf numFmtId="0" fontId="18" fillId="0" borderId="0" xfId="53"/>
    <xf numFmtId="9" fontId="18" fillId="0" borderId="0" xfId="53" applyNumberFormat="1"/>
    <xf numFmtId="49" fontId="5" fillId="36" borderId="16" xfId="53" applyNumberFormat="1" applyFont="1" applyFill="1" applyBorder="1" applyAlignment="1"/>
    <xf numFmtId="2" fontId="5" fillId="6" borderId="47" xfId="46" applyNumberFormat="1" applyFont="1" applyFill="1" applyBorder="1"/>
    <xf numFmtId="2" fontId="5" fillId="6" borderId="8" xfId="46" applyNumberFormat="1" applyFont="1" applyFill="1" applyBorder="1"/>
    <xf numFmtId="2" fontId="5" fillId="36" borderId="8" xfId="46" applyNumberFormat="1" applyFont="1" applyFill="1" applyBorder="1"/>
    <xf numFmtId="175" fontId="18" fillId="0" borderId="0" xfId="53" applyNumberFormat="1"/>
    <xf numFmtId="49" fontId="5" fillId="36" borderId="16" xfId="53" applyNumberFormat="1" applyFont="1" applyFill="1" applyBorder="1" applyAlignment="1">
      <alignment wrapText="1"/>
    </xf>
    <xf numFmtId="49" fontId="5" fillId="36" borderId="16" xfId="53" applyNumberFormat="1" applyFont="1" applyFill="1" applyBorder="1" applyAlignment="1">
      <alignment horizontal="left" wrapText="1"/>
    </xf>
    <xf numFmtId="2" fontId="5" fillId="36" borderId="16" xfId="53" applyNumberFormat="1" applyFont="1" applyFill="1" applyBorder="1" applyAlignment="1">
      <alignment vertical="top" wrapText="1"/>
    </xf>
    <xf numFmtId="0" fontId="124" fillId="0" borderId="0" xfId="53" applyFont="1"/>
    <xf numFmtId="49" fontId="71" fillId="36" borderId="59" xfId="53" applyNumberFormat="1" applyFont="1" applyFill="1" applyBorder="1" applyAlignment="1">
      <alignment wrapText="1"/>
    </xf>
    <xf numFmtId="2" fontId="5" fillId="36" borderId="61" xfId="46" applyNumberFormat="1" applyFont="1" applyFill="1" applyBorder="1"/>
    <xf numFmtId="2" fontId="5" fillId="36" borderId="60" xfId="46" applyNumberFormat="1" applyFont="1" applyFill="1" applyBorder="1"/>
    <xf numFmtId="2" fontId="18" fillId="0" borderId="0" xfId="53" applyNumberFormat="1"/>
    <xf numFmtId="43" fontId="18" fillId="0" borderId="0" xfId="53" applyNumberFormat="1"/>
    <xf numFmtId="2" fontId="5" fillId="6" borderId="82" xfId="46" applyNumberFormat="1" applyFont="1" applyFill="1" applyBorder="1"/>
    <xf numFmtId="2" fontId="5" fillId="6" borderId="83" xfId="46" applyNumberFormat="1" applyFont="1" applyFill="1" applyBorder="1"/>
    <xf numFmtId="167" fontId="18" fillId="0" borderId="0" xfId="46" applyNumberFormat="1" applyFont="1"/>
    <xf numFmtId="167" fontId="18" fillId="0" borderId="0" xfId="53" applyNumberFormat="1"/>
    <xf numFmtId="0" fontId="125" fillId="0" borderId="0" xfId="0" applyFont="1"/>
    <xf numFmtId="2" fontId="0" fillId="0" borderId="0" xfId="0" applyNumberFormat="1"/>
    <xf numFmtId="49" fontId="123" fillId="36" borderId="2" xfId="61" applyNumberFormat="1" applyFont="1" applyFill="1" applyBorder="1" applyAlignment="1">
      <alignment horizontal="center" vertical="center" wrapText="1"/>
    </xf>
    <xf numFmtId="49" fontId="123" fillId="36" borderId="7" xfId="61" applyNumberFormat="1" applyFont="1" applyFill="1" applyBorder="1" applyAlignment="1">
      <alignment horizontal="center" vertical="center" wrapText="1"/>
    </xf>
    <xf numFmtId="0" fontId="6" fillId="0" borderId="0" xfId="0" applyFont="1"/>
    <xf numFmtId="0" fontId="126" fillId="0" borderId="15" xfId="0" applyFont="1" applyBorder="1" applyAlignment="1">
      <alignment vertical="top" wrapText="1"/>
    </xf>
    <xf numFmtId="0" fontId="20" fillId="6" borderId="11" xfId="0" applyFont="1" applyFill="1" applyBorder="1"/>
    <xf numFmtId="0" fontId="6" fillId="0" borderId="0" xfId="28"/>
    <xf numFmtId="0" fontId="20" fillId="44" borderId="11" xfId="0" applyFont="1" applyFill="1" applyBorder="1"/>
    <xf numFmtId="178" fontId="0" fillId="8" borderId="2" xfId="0" applyNumberFormat="1" applyFill="1" applyBorder="1"/>
    <xf numFmtId="49" fontId="127" fillId="9" borderId="2" xfId="61" applyNumberFormat="1" applyFont="1" applyFill="1" applyBorder="1" applyAlignment="1">
      <alignment horizontal="center" vertical="center" wrapText="1"/>
    </xf>
    <xf numFmtId="167" fontId="127" fillId="9" borderId="2" xfId="61" applyNumberFormat="1" applyFont="1" applyFill="1" applyBorder="1" applyAlignment="1">
      <alignment horizontal="center" vertical="center" wrapText="1"/>
    </xf>
    <xf numFmtId="0" fontId="128" fillId="9" borderId="2" xfId="0" applyFont="1" applyFill="1" applyBorder="1"/>
    <xf numFmtId="2" fontId="0" fillId="6" borderId="2" xfId="0" applyNumberFormat="1" applyFill="1" applyBorder="1" applyAlignment="1">
      <alignment wrapText="1"/>
    </xf>
    <xf numFmtId="0" fontId="0" fillId="0" borderId="55" xfId="0" applyBorder="1"/>
    <xf numFmtId="0" fontId="0" fillId="0" borderId="29" xfId="0" applyBorder="1"/>
    <xf numFmtId="0" fontId="0" fillId="6" borderId="55" xfId="0" applyFill="1" applyBorder="1"/>
    <xf numFmtId="0" fontId="0" fillId="6" borderId="29" xfId="0" applyFill="1" applyBorder="1"/>
    <xf numFmtId="178" fontId="0" fillId="0" borderId="0" xfId="0" applyNumberFormat="1"/>
    <xf numFmtId="49" fontId="0" fillId="0" borderId="0" xfId="0" applyNumberFormat="1"/>
    <xf numFmtId="0" fontId="99" fillId="0" borderId="12" xfId="0" applyFont="1" applyBorder="1"/>
    <xf numFmtId="0" fontId="99" fillId="0" borderId="41" xfId="617" applyFont="1" applyBorder="1" applyAlignment="1">
      <alignment horizontal="center"/>
    </xf>
    <xf numFmtId="0" fontId="99" fillId="0" borderId="42" xfId="617" applyFont="1" applyBorder="1" applyAlignment="1">
      <alignment horizontal="center"/>
    </xf>
    <xf numFmtId="0" fontId="110" fillId="0" borderId="13" xfId="0" applyFont="1" applyFill="1" applyBorder="1"/>
    <xf numFmtId="0" fontId="22" fillId="43" borderId="0" xfId="0" applyFont="1" applyFill="1"/>
    <xf numFmtId="49" fontId="0" fillId="0" borderId="0" xfId="629" applyNumberFormat="1" applyFont="1"/>
    <xf numFmtId="49" fontId="20" fillId="35" borderId="2" xfId="0" applyNumberFormat="1" applyFont="1" applyFill="1" applyBorder="1" applyAlignment="1">
      <alignment horizontal="center"/>
    </xf>
    <xf numFmtId="49" fontId="30" fillId="35" borderId="2" xfId="0" applyNumberFormat="1" applyFont="1" applyFill="1" applyBorder="1" applyAlignment="1">
      <alignment horizontal="center"/>
    </xf>
    <xf numFmtId="0" fontId="0" fillId="0" borderId="0" xfId="0" applyAlignment="1">
      <alignment horizontal="center"/>
    </xf>
    <xf numFmtId="49" fontId="30" fillId="35" borderId="2" xfId="0" applyNumberFormat="1" applyFont="1" applyFill="1" applyBorder="1" applyAlignment="1">
      <alignment horizontal="right"/>
    </xf>
    <xf numFmtId="49" fontId="30" fillId="35" borderId="2" xfId="0" applyNumberFormat="1" applyFont="1" applyFill="1" applyBorder="1"/>
    <xf numFmtId="2" fontId="0" fillId="36" borderId="2" xfId="0" applyNumberFormat="1" applyFill="1" applyBorder="1"/>
    <xf numFmtId="49" fontId="130" fillId="35" borderId="2" xfId="0" applyNumberFormat="1" applyFont="1" applyFill="1" applyBorder="1" applyAlignment="1">
      <alignment horizontal="right"/>
    </xf>
    <xf numFmtId="49" fontId="0" fillId="35" borderId="2" xfId="0" applyNumberFormat="1" applyFill="1" applyBorder="1"/>
    <xf numFmtId="2" fontId="0" fillId="6" borderId="2" xfId="0" applyNumberFormat="1" applyFill="1" applyBorder="1"/>
    <xf numFmtId="2" fontId="0" fillId="35" borderId="2" xfId="0" applyNumberFormat="1" applyFill="1" applyBorder="1"/>
    <xf numFmtId="0" fontId="30" fillId="0" borderId="0" xfId="0" applyFont="1" applyBorder="1" applyAlignment="1"/>
    <xf numFmtId="0" fontId="30" fillId="0" borderId="0" xfId="0" applyFont="1" applyBorder="1"/>
    <xf numFmtId="0" fontId="0" fillId="0" borderId="0" xfId="0" applyBorder="1"/>
    <xf numFmtId="0" fontId="0" fillId="0" borderId="0" xfId="0" applyAlignment="1">
      <alignment horizontal="right"/>
    </xf>
    <xf numFmtId="49" fontId="5" fillId="35" borderId="47" xfId="0" applyNumberFormat="1" applyFont="1" applyFill="1" applyBorder="1" applyAlignment="1">
      <alignment horizontal="right"/>
    </xf>
    <xf numFmtId="49" fontId="71" fillId="35" borderId="48" xfId="0" applyNumberFormat="1" applyFont="1" applyFill="1" applyBorder="1" applyAlignment="1">
      <alignment horizontal="left"/>
    </xf>
    <xf numFmtId="49" fontId="70" fillId="35" borderId="2" xfId="0" applyNumberFormat="1" applyFont="1" applyFill="1" applyBorder="1" applyAlignment="1">
      <alignment horizontal="right"/>
    </xf>
    <xf numFmtId="49" fontId="69" fillId="35" borderId="2" xfId="0" applyNumberFormat="1" applyFont="1" applyFill="1" applyBorder="1" applyAlignment="1">
      <alignment horizontal="left"/>
    </xf>
    <xf numFmtId="49" fontId="0" fillId="35" borderId="59" xfId="0" applyNumberFormat="1" applyFill="1" applyBorder="1" applyAlignment="1">
      <alignment horizontal="right"/>
    </xf>
    <xf numFmtId="49" fontId="0" fillId="35" borderId="7" xfId="0" applyNumberFormat="1" applyFill="1" applyBorder="1"/>
    <xf numFmtId="49" fontId="5" fillId="35" borderId="2" xfId="0" applyNumberFormat="1" applyFont="1" applyFill="1" applyBorder="1" applyAlignment="1">
      <alignment horizontal="left"/>
    </xf>
    <xf numFmtId="49" fontId="71" fillId="35" borderId="8" xfId="0" applyNumberFormat="1" applyFont="1" applyFill="1" applyBorder="1" applyAlignment="1">
      <alignment horizontal="left"/>
    </xf>
    <xf numFmtId="49" fontId="5" fillId="35" borderId="9" xfId="0" applyNumberFormat="1" applyFont="1" applyFill="1" applyBorder="1" applyAlignment="1">
      <alignment horizontal="left"/>
    </xf>
    <xf numFmtId="49" fontId="5" fillId="35" borderId="7" xfId="0" applyNumberFormat="1" applyFont="1" applyFill="1" applyBorder="1" applyAlignment="1">
      <alignment horizontal="left"/>
    </xf>
    <xf numFmtId="49" fontId="71" fillId="35" borderId="10" xfId="0" applyNumberFormat="1" applyFont="1" applyFill="1" applyBorder="1" applyAlignment="1">
      <alignment horizontal="left"/>
    </xf>
    <xf numFmtId="49" fontId="71" fillId="35" borderId="8" xfId="0" applyNumberFormat="1" applyFont="1" applyFill="1" applyBorder="1" applyAlignment="1">
      <alignment horizontal="right"/>
    </xf>
    <xf numFmtId="49" fontId="71" fillId="35" borderId="5" xfId="0" applyNumberFormat="1" applyFont="1" applyFill="1" applyBorder="1"/>
    <xf numFmtId="2" fontId="0" fillId="6" borderId="47" xfId="629" applyNumberFormat="1" applyFont="1" applyFill="1" applyBorder="1"/>
    <xf numFmtId="49" fontId="5" fillId="35" borderId="8" xfId="0" applyNumberFormat="1" applyFont="1" applyFill="1" applyBorder="1" applyAlignment="1">
      <alignment horizontal="right"/>
    </xf>
    <xf numFmtId="49" fontId="70" fillId="35" borderId="8" xfId="0" applyNumberFormat="1" applyFont="1" applyFill="1" applyBorder="1" applyAlignment="1">
      <alignment horizontal="left" indent="1"/>
    </xf>
    <xf numFmtId="2" fontId="0" fillId="6" borderId="8" xfId="629" applyNumberFormat="1" applyFont="1" applyFill="1" applyBorder="1"/>
    <xf numFmtId="49" fontId="5" fillId="35" borderId="5" xfId="0" applyNumberFormat="1" applyFont="1" applyFill="1" applyBorder="1" applyAlignment="1">
      <alignment horizontal="left" indent="1"/>
    </xf>
    <xf numFmtId="49" fontId="71" fillId="35" borderId="5" xfId="0" applyNumberFormat="1" applyFont="1" applyFill="1" applyBorder="1" applyAlignment="1">
      <alignment horizontal="left" indent="1"/>
    </xf>
    <xf numFmtId="49" fontId="5" fillId="35" borderId="5" xfId="0" applyNumberFormat="1" applyFont="1" applyFill="1" applyBorder="1"/>
    <xf numFmtId="49" fontId="5" fillId="35" borderId="3" xfId="0" applyNumberFormat="1" applyFont="1" applyFill="1" applyBorder="1" applyAlignment="1">
      <alignment horizontal="right"/>
    </xf>
    <xf numFmtId="2" fontId="0" fillId="6" borderId="3" xfId="629" applyNumberFormat="1" applyFont="1" applyFill="1" applyBorder="1"/>
    <xf numFmtId="49" fontId="5" fillId="35" borderId="2" xfId="0" applyNumberFormat="1" applyFont="1" applyFill="1" applyBorder="1" applyAlignment="1">
      <alignment horizontal="right"/>
    </xf>
    <xf numFmtId="49" fontId="71" fillId="35" borderId="2" xfId="0" applyNumberFormat="1" applyFont="1" applyFill="1" applyBorder="1"/>
    <xf numFmtId="2" fontId="71" fillId="35" borderId="3" xfId="629" applyNumberFormat="1" applyFont="1" applyFill="1" applyBorder="1" applyAlignment="1">
      <alignment horizontal="center" vertical="center"/>
    </xf>
    <xf numFmtId="49" fontId="71" fillId="35" borderId="47" xfId="0" applyNumberFormat="1" applyFont="1" applyFill="1" applyBorder="1"/>
    <xf numFmtId="0" fontId="71" fillId="34" borderId="8" xfId="0" applyFont="1" applyFill="1" applyBorder="1"/>
    <xf numFmtId="0" fontId="71" fillId="34" borderId="3" xfId="0" applyFont="1" applyFill="1" applyBorder="1"/>
    <xf numFmtId="49" fontId="71" fillId="35" borderId="59" xfId="0" applyNumberFormat="1" applyFont="1" applyFill="1" applyBorder="1" applyAlignment="1"/>
    <xf numFmtId="2" fontId="71" fillId="6" borderId="2" xfId="629" applyNumberFormat="1" applyFont="1" applyFill="1" applyBorder="1" applyAlignment="1"/>
    <xf numFmtId="2" fontId="71" fillId="6" borderId="7" xfId="629" applyNumberFormat="1" applyFont="1" applyFill="1" applyBorder="1"/>
    <xf numFmtId="2" fontId="71" fillId="6" borderId="2" xfId="629" applyNumberFormat="1" applyFont="1" applyFill="1" applyBorder="1"/>
    <xf numFmtId="49" fontId="5" fillId="0" borderId="2" xfId="0" applyNumberFormat="1" applyFont="1" applyFill="1" applyBorder="1" applyAlignment="1">
      <alignment horizontal="right"/>
    </xf>
    <xf numFmtId="49" fontId="71" fillId="0" borderId="5" xfId="0" applyNumberFormat="1" applyFont="1" applyFill="1" applyBorder="1" applyAlignment="1">
      <alignment wrapText="1"/>
    </xf>
    <xf numFmtId="49" fontId="71" fillId="35" borderId="2" xfId="0" applyNumberFormat="1" applyFont="1" applyFill="1" applyBorder="1" applyAlignment="1">
      <alignment horizontal="right"/>
    </xf>
    <xf numFmtId="49" fontId="71" fillId="35" borderId="59" xfId="0" applyNumberFormat="1" applyFont="1" applyFill="1" applyBorder="1" applyAlignment="1">
      <alignment wrapText="1"/>
    </xf>
    <xf numFmtId="0" fontId="71" fillId="34" borderId="47" xfId="0" applyFont="1" applyFill="1" applyBorder="1" applyAlignment="1">
      <alignment horizontal="center"/>
    </xf>
    <xf numFmtId="49" fontId="71" fillId="35" borderId="47" xfId="0" applyNumberFormat="1" applyFont="1" applyFill="1" applyBorder="1" applyAlignment="1">
      <alignment horizontal="right"/>
    </xf>
    <xf numFmtId="49" fontId="71" fillId="35" borderId="0" xfId="0" applyNumberFormat="1" applyFont="1" applyFill="1" applyBorder="1" applyAlignment="1">
      <alignment wrapText="1"/>
    </xf>
    <xf numFmtId="49" fontId="5" fillId="35" borderId="0" xfId="0" applyNumberFormat="1" applyFont="1" applyFill="1" applyBorder="1"/>
    <xf numFmtId="0" fontId="71" fillId="35" borderId="2" xfId="0" applyFont="1" applyFill="1" applyBorder="1"/>
    <xf numFmtId="49" fontId="5" fillId="35" borderId="9" xfId="0" applyNumberFormat="1" applyFont="1" applyFill="1" applyBorder="1"/>
    <xf numFmtId="0" fontId="5" fillId="34" borderId="3" xfId="0" applyFont="1" applyFill="1" applyBorder="1"/>
    <xf numFmtId="0" fontId="71" fillId="45" borderId="0" xfId="0" applyFont="1" applyFill="1" applyBorder="1" applyAlignment="1">
      <alignment wrapText="1"/>
    </xf>
    <xf numFmtId="0" fontId="5" fillId="45" borderId="0" xfId="0" quotePrefix="1" applyFont="1" applyFill="1" applyBorder="1" applyAlignment="1">
      <alignment wrapText="1"/>
    </xf>
    <xf numFmtId="0" fontId="71" fillId="46" borderId="2" xfId="0" applyFont="1" applyFill="1" applyBorder="1" applyAlignment="1">
      <alignment wrapText="1"/>
    </xf>
    <xf numFmtId="0" fontId="30" fillId="0" borderId="0" xfId="0" applyFont="1"/>
    <xf numFmtId="49" fontId="30" fillId="35" borderId="60" xfId="0" applyNumberFormat="1" applyFont="1" applyFill="1" applyBorder="1" applyAlignment="1"/>
    <xf numFmtId="49" fontId="30" fillId="35" borderId="61" xfId="0" applyNumberFormat="1" applyFont="1" applyFill="1" applyBorder="1" applyAlignment="1">
      <alignment wrapText="1"/>
    </xf>
    <xf numFmtId="49" fontId="30" fillId="35" borderId="61" xfId="0" applyNumberFormat="1" applyFont="1" applyFill="1" applyBorder="1" applyAlignment="1">
      <alignment horizontal="center" vertical="center" wrapText="1"/>
    </xf>
    <xf numFmtId="49" fontId="30" fillId="35" borderId="62" xfId="0" applyNumberFormat="1" applyFont="1" applyFill="1" applyBorder="1" applyAlignment="1">
      <alignment horizontal="center" vertical="center" wrapText="1"/>
    </xf>
    <xf numFmtId="49" fontId="30" fillId="35" borderId="63" xfId="0" applyNumberFormat="1" applyFont="1" applyFill="1" applyBorder="1" applyAlignment="1">
      <alignment horizontal="right"/>
    </xf>
    <xf numFmtId="49" fontId="62" fillId="35" borderId="63" xfId="0" applyNumberFormat="1" applyFont="1" applyFill="1" applyBorder="1" applyAlignment="1">
      <alignment horizontal="right"/>
    </xf>
    <xf numFmtId="2" fontId="0" fillId="6" borderId="64" xfId="0" applyNumberFormat="1" applyFill="1" applyBorder="1"/>
    <xf numFmtId="49" fontId="62" fillId="35" borderId="65" xfId="0" applyNumberFormat="1" applyFont="1" applyFill="1" applyBorder="1" applyAlignment="1">
      <alignment horizontal="right"/>
    </xf>
    <xf numFmtId="49" fontId="0" fillId="35" borderId="66" xfId="0" applyNumberFormat="1" applyFill="1" applyBorder="1"/>
    <xf numFmtId="2" fontId="0" fillId="6" borderId="66" xfId="0" applyNumberFormat="1" applyFill="1" applyBorder="1"/>
    <xf numFmtId="2" fontId="0" fillId="6" borderId="73" xfId="0" applyNumberFormat="1" applyFill="1" applyBorder="1"/>
    <xf numFmtId="0" fontId="6" fillId="0" borderId="0" xfId="52" applyFont="1" applyBorder="1"/>
    <xf numFmtId="0" fontId="0" fillId="0" borderId="0" xfId="0" applyAlignment="1">
      <alignment vertical="center"/>
    </xf>
    <xf numFmtId="0" fontId="6" fillId="0" borderId="0" xfId="52" applyFont="1" applyFill="1" applyBorder="1"/>
    <xf numFmtId="0" fontId="30" fillId="0" borderId="0" xfId="0" applyFont="1" applyBorder="1" applyAlignment="1">
      <alignment horizontal="center" vertical="center" wrapText="1"/>
    </xf>
    <xf numFmtId="0" fontId="30" fillId="0" borderId="0" xfId="0" applyFont="1" applyFill="1" applyBorder="1"/>
    <xf numFmtId="49" fontId="91" fillId="0" borderId="0" xfId="0" applyNumberFormat="1" applyFont="1"/>
    <xf numFmtId="49" fontId="33" fillId="0" borderId="0" xfId="0" applyNumberFormat="1" applyFont="1" applyFill="1" applyBorder="1"/>
    <xf numFmtId="49" fontId="30" fillId="35" borderId="61" xfId="0" applyNumberFormat="1" applyFont="1" applyFill="1" applyBorder="1"/>
    <xf numFmtId="49" fontId="131" fillId="35" borderId="61" xfId="0" applyNumberFormat="1" applyFont="1" applyFill="1" applyBorder="1"/>
    <xf numFmtId="49" fontId="131" fillId="35" borderId="62" xfId="0" applyNumberFormat="1" applyFont="1" applyFill="1" applyBorder="1"/>
    <xf numFmtId="2" fontId="0" fillId="35" borderId="64" xfId="0" applyNumberFormat="1" applyFill="1" applyBorder="1"/>
    <xf numFmtId="2" fontId="0" fillId="35" borderId="73" xfId="0" applyNumberFormat="1" applyFill="1" applyBorder="1"/>
    <xf numFmtId="0" fontId="6" fillId="0" borderId="0" xfId="28" applyAlignment="1">
      <alignment horizontal="left"/>
    </xf>
    <xf numFmtId="175" fontId="34" fillId="0" borderId="0" xfId="32" applyNumberFormat="1" applyFont="1"/>
    <xf numFmtId="171" fontId="6" fillId="0" borderId="0" xfId="28" applyNumberFormat="1"/>
    <xf numFmtId="0" fontId="132" fillId="30" borderId="11" xfId="630" applyNumberFormat="1" applyFont="1" applyFill="1" applyBorder="1" applyAlignment="1">
      <alignment wrapText="1"/>
    </xf>
    <xf numFmtId="0" fontId="132" fillId="30" borderId="12" xfId="630" applyNumberFormat="1" applyFont="1" applyFill="1" applyBorder="1" applyAlignment="1">
      <alignment horizontal="center" wrapText="1"/>
    </xf>
    <xf numFmtId="0" fontId="132" fillId="30" borderId="12" xfId="630" applyNumberFormat="1" applyFont="1" applyFill="1" applyBorder="1" applyAlignment="1">
      <alignment horizontal="left" wrapText="1"/>
    </xf>
    <xf numFmtId="175" fontId="132" fillId="30" borderId="12" xfId="32" applyNumberFormat="1" applyFont="1" applyFill="1" applyBorder="1" applyAlignment="1">
      <alignment horizontal="center" wrapText="1"/>
    </xf>
    <xf numFmtId="171" fontId="132" fillId="30" borderId="12" xfId="630" applyNumberFormat="1" applyFont="1" applyFill="1" applyBorder="1" applyAlignment="1">
      <alignment horizontal="center" wrapText="1"/>
    </xf>
    <xf numFmtId="172" fontId="6" fillId="8" borderId="2" xfId="28" applyNumberFormat="1" applyFill="1" applyBorder="1"/>
    <xf numFmtId="49" fontId="6" fillId="9" borderId="2" xfId="28" applyNumberFormat="1" applyFill="1" applyBorder="1"/>
    <xf numFmtId="49" fontId="6" fillId="7" borderId="2" xfId="28" applyNumberFormat="1" applyFill="1" applyBorder="1"/>
    <xf numFmtId="49" fontId="6" fillId="9" borderId="2" xfId="28" applyNumberFormat="1" applyFill="1" applyBorder="1" applyAlignment="1">
      <alignment horizontal="left"/>
    </xf>
    <xf numFmtId="2" fontId="133" fillId="6" borderId="2" xfId="32" applyNumberFormat="1" applyFont="1" applyFill="1" applyBorder="1"/>
    <xf numFmtId="171" fontId="6" fillId="8" borderId="2" xfId="28" applyNumberFormat="1" applyFill="1" applyBorder="1"/>
    <xf numFmtId="172" fontId="6" fillId="0" borderId="0" xfId="28" applyNumberFormat="1"/>
    <xf numFmtId="49" fontId="6" fillId="0" borderId="0" xfId="28" applyNumberFormat="1"/>
    <xf numFmtId="49" fontId="6" fillId="0" borderId="0" xfId="28" applyNumberFormat="1" applyAlignment="1">
      <alignment horizontal="left"/>
    </xf>
    <xf numFmtId="2" fontId="34" fillId="0" borderId="0" xfId="32" applyNumberFormat="1" applyFont="1"/>
    <xf numFmtId="2" fontId="6" fillId="0" borderId="0" xfId="28" applyNumberFormat="1"/>
    <xf numFmtId="49" fontId="5" fillId="35" borderId="16" xfId="53" applyNumberFormat="1" applyFont="1" applyFill="1" applyBorder="1" applyAlignment="1"/>
    <xf numFmtId="49" fontId="5" fillId="35" borderId="16" xfId="53" applyNumberFormat="1" applyFont="1" applyFill="1" applyBorder="1" applyAlignment="1">
      <alignment wrapText="1"/>
    </xf>
    <xf numFmtId="49" fontId="5" fillId="35" borderId="16" xfId="53" applyNumberFormat="1" applyFont="1" applyFill="1" applyBorder="1" applyAlignment="1">
      <alignment horizontal="left" wrapText="1"/>
    </xf>
    <xf numFmtId="2" fontId="5" fillId="35" borderId="16" xfId="53" applyNumberFormat="1" applyFont="1" applyFill="1" applyBorder="1" applyAlignment="1">
      <alignment vertical="top" wrapText="1"/>
    </xf>
    <xf numFmtId="49" fontId="71" fillId="35" borderId="59" xfId="53" applyNumberFormat="1" applyFont="1" applyFill="1" applyBorder="1" applyAlignment="1">
      <alignment wrapText="1"/>
    </xf>
    <xf numFmtId="0" fontId="132" fillId="35" borderId="98" xfId="630" applyNumberFormat="1" applyFont="1" applyFill="1" applyBorder="1" applyAlignment="1">
      <alignment wrapText="1"/>
    </xf>
    <xf numFmtId="0" fontId="132" fillId="35" borderId="96" xfId="630" applyNumberFormat="1" applyFont="1" applyFill="1" applyBorder="1" applyAlignment="1">
      <alignment horizontal="center" wrapText="1"/>
    </xf>
    <xf numFmtId="0" fontId="132" fillId="35" borderId="100" xfId="630" applyNumberFormat="1" applyFont="1" applyFill="1" applyBorder="1" applyAlignment="1">
      <alignment horizontal="center" wrapText="1"/>
    </xf>
    <xf numFmtId="49" fontId="132" fillId="36" borderId="19" xfId="630" applyNumberFormat="1" applyFont="1" applyFill="1" applyBorder="1" applyAlignment="1">
      <alignment wrapText="1"/>
    </xf>
    <xf numFmtId="49" fontId="132" fillId="36" borderId="75" xfId="630" applyNumberFormat="1" applyFont="1" applyFill="1" applyBorder="1" applyAlignment="1">
      <alignment wrapText="1"/>
    </xf>
    <xf numFmtId="49" fontId="132" fillId="36" borderId="75" xfId="630" applyNumberFormat="1" applyFont="1" applyFill="1" applyBorder="1" applyAlignment="1">
      <alignment horizontal="center" wrapText="1"/>
    </xf>
    <xf numFmtId="49" fontId="132" fillId="36" borderId="19" xfId="630" applyNumberFormat="1" applyFont="1" applyFill="1" applyBorder="1" applyAlignment="1">
      <alignment horizontal="center" wrapText="1"/>
    </xf>
    <xf numFmtId="2" fontId="132" fillId="36" borderId="16" xfId="32" applyNumberFormat="1" applyFont="1" applyFill="1" applyBorder="1" applyAlignment="1">
      <alignment horizontal="center" wrapText="1"/>
    </xf>
    <xf numFmtId="2" fontId="132" fillId="36" borderId="19" xfId="32" applyNumberFormat="1" applyFont="1" applyFill="1" applyBorder="1" applyAlignment="1">
      <alignment horizontal="center" wrapText="1"/>
    </xf>
    <xf numFmtId="2" fontId="132" fillId="36" borderId="17" xfId="32" applyNumberFormat="1" applyFont="1" applyFill="1" applyBorder="1" applyAlignment="1">
      <alignment horizontal="center" wrapText="1"/>
    </xf>
    <xf numFmtId="172" fontId="6" fillId="8" borderId="60" xfId="28" applyNumberFormat="1" applyFill="1" applyBorder="1"/>
    <xf numFmtId="49" fontId="6" fillId="9" borderId="61" xfId="28" applyNumberFormat="1" applyFill="1" applyBorder="1"/>
    <xf numFmtId="49" fontId="6" fillId="7" borderId="61" xfId="28" applyNumberFormat="1" applyFill="1" applyBorder="1"/>
    <xf numFmtId="2" fontId="6" fillId="6" borderId="61" xfId="28" applyNumberFormat="1" applyFill="1" applyBorder="1"/>
    <xf numFmtId="172" fontId="6" fillId="8" borderId="61" xfId="28" applyNumberFormat="1" applyFill="1" applyBorder="1"/>
    <xf numFmtId="2" fontId="6" fillId="6" borderId="62" xfId="28" applyNumberFormat="1" applyFill="1" applyBorder="1"/>
    <xf numFmtId="0" fontId="6" fillId="0" borderId="0" xfId="52"/>
    <xf numFmtId="0" fontId="134" fillId="35" borderId="19" xfId="52" applyFont="1" applyFill="1" applyBorder="1" applyAlignment="1">
      <alignment horizontal="left" indent="1"/>
    </xf>
    <xf numFmtId="0" fontId="134" fillId="35" borderId="77" xfId="52" applyFont="1" applyFill="1" applyBorder="1" applyAlignment="1">
      <alignment horizontal="left" indent="1"/>
    </xf>
    <xf numFmtId="0" fontId="134" fillId="35" borderId="81" xfId="52" applyFont="1" applyFill="1" applyBorder="1" applyAlignment="1">
      <alignment horizontal="left" indent="1"/>
    </xf>
    <xf numFmtId="0" fontId="134" fillId="35" borderId="91" xfId="52" applyFont="1" applyFill="1" applyBorder="1" applyAlignment="1">
      <alignment horizontal="left" indent="1"/>
    </xf>
    <xf numFmtId="0" fontId="134" fillId="35" borderId="85" xfId="52" applyFont="1" applyFill="1" applyBorder="1" applyAlignment="1">
      <alignment horizontal="left" indent="1"/>
    </xf>
    <xf numFmtId="0" fontId="134" fillId="35" borderId="8" xfId="52" applyFont="1" applyFill="1" applyBorder="1" applyAlignment="1">
      <alignment horizontal="left" indent="1"/>
    </xf>
    <xf numFmtId="0" fontId="134" fillId="35" borderId="70" xfId="52" applyFont="1" applyFill="1" applyBorder="1" applyAlignment="1">
      <alignment horizontal="left" indent="1"/>
    </xf>
    <xf numFmtId="0" fontId="134" fillId="35" borderId="10" xfId="52" applyFont="1" applyFill="1" applyBorder="1" applyAlignment="1">
      <alignment horizontal="left" indent="1"/>
    </xf>
    <xf numFmtId="0" fontId="134" fillId="35" borderId="5" xfId="52" applyFont="1" applyFill="1" applyBorder="1" applyAlignment="1">
      <alignment horizontal="left" indent="1"/>
    </xf>
    <xf numFmtId="0" fontId="134" fillId="35" borderId="13" xfId="52" applyFont="1" applyFill="1" applyBorder="1" applyAlignment="1">
      <alignment horizontal="left" indent="1"/>
    </xf>
    <xf numFmtId="0" fontId="135" fillId="35" borderId="16" xfId="52" applyFont="1" applyFill="1" applyBorder="1"/>
    <xf numFmtId="2" fontId="136" fillId="36" borderId="16" xfId="47" applyNumberFormat="1" applyFont="1" applyFill="1" applyBorder="1" applyProtection="1">
      <protection locked="0"/>
    </xf>
    <xf numFmtId="2" fontId="136" fillId="36" borderId="17" xfId="47" applyNumberFormat="1" applyFont="1" applyFill="1" applyBorder="1" applyProtection="1">
      <protection locked="0"/>
    </xf>
    <xf numFmtId="2" fontId="136" fillId="36" borderId="18" xfId="47" applyNumberFormat="1" applyFont="1" applyFill="1" applyBorder="1" applyProtection="1">
      <protection locked="0"/>
    </xf>
    <xf numFmtId="2" fontId="136" fillId="36" borderId="19" xfId="47" applyNumberFormat="1" applyFont="1" applyFill="1" applyBorder="1"/>
    <xf numFmtId="0" fontId="137" fillId="35" borderId="5" xfId="52" applyFont="1" applyFill="1" applyBorder="1" applyAlignment="1">
      <alignment horizontal="left" indent="1"/>
    </xf>
    <xf numFmtId="2" fontId="138" fillId="6" borderId="55" xfId="47" applyNumberFormat="1" applyFont="1" applyFill="1" applyBorder="1" applyProtection="1">
      <protection locked="0"/>
    </xf>
    <xf numFmtId="2" fontId="138" fillId="6" borderId="0" xfId="47" applyNumberFormat="1" applyFont="1" applyFill="1" applyBorder="1" applyProtection="1">
      <protection locked="0"/>
    </xf>
    <xf numFmtId="2" fontId="138" fillId="6" borderId="29" xfId="47" applyNumberFormat="1" applyFont="1" applyFill="1" applyBorder="1" applyProtection="1">
      <protection locked="0"/>
    </xf>
    <xf numFmtId="2" fontId="135" fillId="6" borderId="0" xfId="47" applyNumberFormat="1" applyFont="1" applyFill="1" applyBorder="1" applyProtection="1">
      <protection locked="0"/>
    </xf>
    <xf numFmtId="2" fontId="136" fillId="36" borderId="12" xfId="47" applyNumberFormat="1" applyFont="1" applyFill="1" applyBorder="1" applyProtection="1"/>
    <xf numFmtId="2" fontId="136" fillId="36" borderId="13" xfId="47" applyNumberFormat="1" applyFont="1" applyFill="1" applyBorder="1" applyProtection="1"/>
    <xf numFmtId="0" fontId="137" fillId="35" borderId="5" xfId="52" applyFont="1" applyFill="1" applyBorder="1" applyAlignment="1">
      <alignment horizontal="left" wrapText="1" indent="1"/>
    </xf>
    <xf numFmtId="0" fontId="6" fillId="0" borderId="0" xfId="52" applyFill="1"/>
    <xf numFmtId="2" fontId="136" fillId="36" borderId="14" xfId="47" applyNumberFormat="1" applyFont="1" applyFill="1" applyBorder="1" applyProtection="1"/>
    <xf numFmtId="2" fontId="138" fillId="36" borderId="16" xfId="47" applyNumberFormat="1" applyFont="1" applyFill="1" applyBorder="1" applyProtection="1">
      <protection locked="0"/>
    </xf>
    <xf numFmtId="2" fontId="138" fillId="36" borderId="17" xfId="47" applyNumberFormat="1" applyFont="1" applyFill="1" applyBorder="1" applyProtection="1">
      <protection locked="0"/>
    </xf>
    <xf numFmtId="2" fontId="136" fillId="36" borderId="19" xfId="47" applyNumberFormat="1" applyFont="1" applyFill="1" applyBorder="1" applyProtection="1"/>
    <xf numFmtId="2" fontId="138" fillId="36" borderId="38" xfId="47" applyNumberFormat="1" applyFont="1" applyFill="1" applyBorder="1" applyProtection="1">
      <protection locked="0"/>
    </xf>
    <xf numFmtId="2" fontId="138" fillId="36" borderId="42" xfId="47" applyNumberFormat="1" applyFont="1" applyFill="1" applyBorder="1" applyProtection="1">
      <protection locked="0"/>
    </xf>
    <xf numFmtId="2" fontId="138" fillId="36" borderId="40" xfId="47" applyNumberFormat="1" applyFont="1" applyFill="1" applyBorder="1" applyProtection="1">
      <protection locked="0"/>
    </xf>
    <xf numFmtId="2" fontId="138" fillId="36" borderId="18" xfId="47" applyNumberFormat="1" applyFont="1" applyFill="1" applyBorder="1" applyProtection="1">
      <protection locked="0"/>
    </xf>
    <xf numFmtId="0" fontId="137" fillId="35" borderId="12" xfId="52" applyFont="1" applyFill="1" applyBorder="1" applyAlignment="1">
      <alignment horizontal="left" indent="1"/>
    </xf>
    <xf numFmtId="0" fontId="137" fillId="35" borderId="14" xfId="52" applyFont="1" applyFill="1" applyBorder="1" applyAlignment="1">
      <alignment horizontal="left" indent="1"/>
    </xf>
    <xf numFmtId="0" fontId="137" fillId="35" borderId="6" xfId="52" applyFont="1" applyFill="1" applyBorder="1" applyAlignment="1">
      <alignment horizontal="left" indent="1"/>
    </xf>
    <xf numFmtId="2" fontId="138" fillId="34" borderId="55" xfId="47" applyNumberFormat="1" applyFont="1" applyFill="1" applyBorder="1" applyProtection="1">
      <protection locked="0"/>
    </xf>
    <xf numFmtId="2" fontId="138" fillId="34" borderId="0" xfId="47" applyNumberFormat="1" applyFont="1" applyFill="1" applyBorder="1" applyProtection="1">
      <protection locked="0"/>
    </xf>
    <xf numFmtId="2" fontId="138" fillId="34" borderId="29" xfId="47" applyNumberFormat="1" applyFont="1" applyFill="1" applyBorder="1" applyProtection="1">
      <protection locked="0"/>
    </xf>
    <xf numFmtId="2" fontId="136" fillId="36" borderId="14" xfId="47" applyNumberFormat="1" applyFont="1" applyFill="1" applyBorder="1"/>
    <xf numFmtId="2" fontId="135" fillId="6" borderId="55" xfId="47" applyNumberFormat="1" applyFont="1" applyFill="1" applyBorder="1"/>
    <xf numFmtId="2" fontId="135" fillId="6" borderId="0" xfId="47" applyNumberFormat="1" applyFont="1" applyFill="1" applyBorder="1"/>
    <xf numFmtId="2" fontId="135" fillId="6" borderId="29" xfId="47" applyNumberFormat="1" applyFont="1" applyFill="1" applyBorder="1"/>
    <xf numFmtId="0" fontId="6" fillId="0" borderId="0" xfId="52" applyFont="1" applyFill="1"/>
    <xf numFmtId="2" fontId="137" fillId="6" borderId="55" xfId="47" applyNumberFormat="1" applyFont="1" applyFill="1" applyBorder="1" applyProtection="1">
      <protection locked="0"/>
    </xf>
    <xf numFmtId="2" fontId="137" fillId="6" borderId="0" xfId="47" applyNumberFormat="1" applyFont="1" applyFill="1" applyBorder="1" applyProtection="1">
      <protection locked="0"/>
    </xf>
    <xf numFmtId="2" fontId="137" fillId="6" borderId="29" xfId="47" applyNumberFormat="1" applyFont="1" applyFill="1" applyBorder="1" applyProtection="1">
      <protection locked="0"/>
    </xf>
    <xf numFmtId="2" fontId="134" fillId="6" borderId="55" xfId="47" applyNumberFormat="1" applyFont="1" applyFill="1" applyBorder="1" applyProtection="1">
      <protection locked="0"/>
    </xf>
    <xf numFmtId="2" fontId="134" fillId="6" borderId="0" xfId="47" applyNumberFormat="1" applyFont="1" applyFill="1" applyBorder="1" applyProtection="1">
      <protection locked="0"/>
    </xf>
    <xf numFmtId="2" fontId="134" fillId="6" borderId="29" xfId="47" applyNumberFormat="1" applyFont="1" applyFill="1" applyBorder="1" applyProtection="1">
      <protection locked="0"/>
    </xf>
    <xf numFmtId="2" fontId="134" fillId="6" borderId="16" xfId="47" applyNumberFormat="1" applyFont="1" applyFill="1" applyBorder="1" applyProtection="1">
      <protection locked="0"/>
    </xf>
    <xf numFmtId="2" fontId="134" fillId="6" borderId="17" xfId="47" applyNumberFormat="1" applyFont="1" applyFill="1" applyBorder="1" applyProtection="1">
      <protection locked="0"/>
    </xf>
    <xf numFmtId="2" fontId="134" fillId="6" borderId="18" xfId="47" applyNumberFormat="1" applyFont="1" applyFill="1" applyBorder="1" applyProtection="1">
      <protection locked="0"/>
    </xf>
    <xf numFmtId="2" fontId="136" fillId="36" borderId="13" xfId="47" applyNumberFormat="1" applyFont="1" applyFill="1" applyBorder="1"/>
    <xf numFmtId="0" fontId="134" fillId="35" borderId="5" xfId="52" applyFont="1" applyFill="1" applyBorder="1" applyAlignment="1">
      <alignment horizontal="left" wrapText="1" indent="1"/>
    </xf>
    <xf numFmtId="2" fontId="138" fillId="6" borderId="55" xfId="47" applyNumberFormat="1" applyFont="1" applyFill="1" applyBorder="1"/>
    <xf numFmtId="2" fontId="138" fillId="6" borderId="0" xfId="47" applyNumberFormat="1" applyFont="1" applyFill="1" applyBorder="1"/>
    <xf numFmtId="2" fontId="138" fillId="6" borderId="29" xfId="47" applyNumberFormat="1" applyFont="1" applyFill="1" applyBorder="1"/>
    <xf numFmtId="2" fontId="138" fillId="6" borderId="15" xfId="47" applyNumberFormat="1" applyFont="1" applyFill="1" applyBorder="1"/>
    <xf numFmtId="2" fontId="138" fillId="6" borderId="41" xfId="47" applyNumberFormat="1" applyFont="1" applyFill="1" applyBorder="1"/>
    <xf numFmtId="2" fontId="138" fillId="6" borderId="11" xfId="47" applyNumberFormat="1" applyFont="1" applyFill="1" applyBorder="1"/>
    <xf numFmtId="2" fontId="138" fillId="6" borderId="38" xfId="47" applyNumberFormat="1" applyFont="1" applyFill="1" applyBorder="1"/>
    <xf numFmtId="2" fontId="138" fillId="6" borderId="42" xfId="47" applyNumberFormat="1" applyFont="1" applyFill="1" applyBorder="1"/>
    <xf numFmtId="2" fontId="138" fillId="6" borderId="40" xfId="47" applyNumberFormat="1" applyFont="1" applyFill="1" applyBorder="1"/>
    <xf numFmtId="0" fontId="139" fillId="0" borderId="0" xfId="52" applyFont="1" applyFill="1" applyBorder="1"/>
    <xf numFmtId="175" fontId="139" fillId="0" borderId="0" xfId="47" applyNumberFormat="1" applyFont="1" applyFill="1" applyBorder="1" applyProtection="1">
      <protection locked="0"/>
    </xf>
    <xf numFmtId="175" fontId="140" fillId="0" borderId="0" xfId="47" applyNumberFormat="1" applyFont="1" applyFill="1" applyBorder="1"/>
    <xf numFmtId="0" fontId="134" fillId="35" borderId="12" xfId="52" applyFont="1" applyFill="1" applyBorder="1" applyAlignment="1">
      <alignment horizontal="left" indent="1"/>
    </xf>
    <xf numFmtId="0" fontId="134" fillId="35" borderId="14" xfId="52" applyFont="1" applyFill="1" applyBorder="1" applyAlignment="1">
      <alignment horizontal="left" indent="1"/>
    </xf>
    <xf numFmtId="2" fontId="138" fillId="36" borderId="12" xfId="47" applyNumberFormat="1" applyFont="1" applyFill="1" applyBorder="1" applyProtection="1"/>
    <xf numFmtId="2" fontId="138" fillId="36" borderId="13" xfId="47" applyNumberFormat="1" applyFont="1" applyFill="1" applyBorder="1" applyProtection="1"/>
    <xf numFmtId="2" fontId="138" fillId="36" borderId="14" xfId="47" applyNumberFormat="1" applyFont="1" applyFill="1" applyBorder="1" applyProtection="1"/>
    <xf numFmtId="2" fontId="138" fillId="36" borderId="19" xfId="47" applyNumberFormat="1" applyFont="1" applyFill="1" applyBorder="1" applyProtection="1"/>
    <xf numFmtId="2" fontId="141" fillId="36" borderId="14" xfId="47" applyNumberFormat="1" applyFont="1" applyFill="1" applyBorder="1"/>
    <xf numFmtId="2" fontId="141" fillId="36" borderId="19" xfId="47" applyNumberFormat="1" applyFont="1" applyFill="1" applyBorder="1"/>
    <xf numFmtId="2" fontId="138" fillId="36" borderId="13" xfId="47" applyNumberFormat="1" applyFont="1" applyFill="1" applyBorder="1"/>
    <xf numFmtId="2" fontId="138" fillId="36" borderId="19" xfId="47" applyNumberFormat="1" applyFont="1" applyFill="1" applyBorder="1"/>
    <xf numFmtId="0" fontId="33" fillId="0" borderId="0" xfId="0" applyFont="1" applyFill="1" applyProtection="1">
      <protection locked="0"/>
    </xf>
    <xf numFmtId="49" fontId="0" fillId="0" borderId="0" xfId="0" applyNumberFormat="1" applyFill="1" applyBorder="1" applyProtection="1">
      <protection locked="0"/>
    </xf>
    <xf numFmtId="1" fontId="0" fillId="0" borderId="0" xfId="0" applyNumberFormat="1" applyFill="1" applyBorder="1" applyProtection="1">
      <protection locked="0"/>
    </xf>
    <xf numFmtId="2" fontId="0" fillId="0" borderId="0" xfId="0" applyNumberFormat="1" applyFill="1" applyBorder="1" applyProtection="1">
      <protection locked="0"/>
    </xf>
    <xf numFmtId="0" fontId="134" fillId="35" borderId="12" xfId="52" applyFont="1" applyFill="1" applyBorder="1" applyAlignment="1">
      <alignment horizontal="center"/>
    </xf>
    <xf numFmtId="0" fontId="134" fillId="35" borderId="41" xfId="52" applyFont="1" applyFill="1" applyBorder="1" applyAlignment="1">
      <alignment horizontal="center"/>
    </xf>
    <xf numFmtId="0" fontId="134" fillId="35" borderId="11" xfId="52" applyFont="1" applyFill="1" applyBorder="1" applyAlignment="1">
      <alignment horizontal="center"/>
    </xf>
    <xf numFmtId="0" fontId="138" fillId="0" borderId="0" xfId="52" applyFont="1"/>
    <xf numFmtId="0" fontId="134" fillId="35" borderId="42" xfId="52" applyFont="1" applyFill="1" applyBorder="1" applyAlignment="1">
      <alignment horizontal="center"/>
    </xf>
    <xf numFmtId="0" fontId="134" fillId="35" borderId="40" xfId="52" applyFont="1" applyFill="1" applyBorder="1" applyAlignment="1">
      <alignment horizontal="center"/>
    </xf>
    <xf numFmtId="49" fontId="134" fillId="35" borderId="19" xfId="52" applyNumberFormat="1" applyFont="1" applyFill="1" applyBorder="1" applyAlignment="1">
      <alignment horizontal="left" indent="1"/>
    </xf>
    <xf numFmtId="2" fontId="138" fillId="36" borderId="16" xfId="47" applyNumberFormat="1" applyFont="1" applyFill="1" applyBorder="1"/>
    <xf numFmtId="2" fontId="138" fillId="36" borderId="17" xfId="47" applyNumberFormat="1" applyFont="1" applyFill="1" applyBorder="1"/>
    <xf numFmtId="2" fontId="138" fillId="36" borderId="18" xfId="47" applyNumberFormat="1" applyFont="1" applyFill="1" applyBorder="1"/>
    <xf numFmtId="49" fontId="137" fillId="35" borderId="5" xfId="52" applyNumberFormat="1" applyFont="1" applyFill="1" applyBorder="1" applyAlignment="1">
      <alignment horizontal="left" indent="1"/>
    </xf>
    <xf numFmtId="2" fontId="138" fillId="36" borderId="10" xfId="47" applyNumberFormat="1" applyFont="1" applyFill="1" applyBorder="1" applyProtection="1"/>
    <xf numFmtId="49" fontId="135" fillId="35" borderId="19" xfId="52" applyNumberFormat="1" applyFont="1" applyFill="1" applyBorder="1"/>
    <xf numFmtId="49" fontId="138" fillId="35" borderId="5" xfId="52" applyNumberFormat="1" applyFont="1" applyFill="1" applyBorder="1" applyAlignment="1">
      <alignment horizontal="left" indent="1"/>
    </xf>
    <xf numFmtId="2" fontId="135" fillId="6" borderId="55" xfId="47" applyNumberFormat="1" applyFont="1" applyFill="1" applyBorder="1" applyProtection="1">
      <protection locked="0"/>
    </xf>
    <xf numFmtId="2" fontId="135" fillId="6" borderId="29" xfId="47" applyNumberFormat="1" applyFont="1" applyFill="1" applyBorder="1" applyProtection="1">
      <protection locked="0"/>
    </xf>
    <xf numFmtId="49" fontId="135" fillId="35" borderId="16" xfId="52" applyNumberFormat="1" applyFont="1" applyFill="1" applyBorder="1"/>
    <xf numFmtId="2" fontId="139" fillId="6" borderId="16" xfId="47" applyNumberFormat="1" applyFont="1" applyFill="1" applyBorder="1" applyProtection="1"/>
    <xf numFmtId="2" fontId="139" fillId="6" borderId="17" xfId="47" applyNumberFormat="1" applyFont="1" applyFill="1" applyBorder="1" applyProtection="1"/>
    <xf numFmtId="2" fontId="139" fillId="6" borderId="18" xfId="47" applyNumberFormat="1" applyFont="1" applyFill="1" applyBorder="1" applyProtection="1"/>
    <xf numFmtId="49" fontId="135" fillId="35" borderId="6" xfId="52" applyNumberFormat="1" applyFont="1" applyFill="1" applyBorder="1"/>
    <xf numFmtId="2" fontId="138" fillId="36" borderId="97" xfId="47" applyNumberFormat="1" applyFont="1" applyFill="1" applyBorder="1"/>
    <xf numFmtId="2" fontId="138" fillId="36" borderId="9" xfId="47" applyNumberFormat="1" applyFont="1" applyFill="1" applyBorder="1"/>
    <xf numFmtId="2" fontId="138" fillId="36" borderId="99" xfId="47" applyNumberFormat="1" applyFont="1" applyFill="1" applyBorder="1"/>
    <xf numFmtId="2" fontId="138" fillId="36" borderId="4" xfId="47" applyNumberFormat="1" applyFont="1" applyFill="1" applyBorder="1"/>
    <xf numFmtId="49" fontId="135" fillId="35" borderId="59" xfId="52" applyNumberFormat="1" applyFont="1" applyFill="1" applyBorder="1"/>
    <xf numFmtId="2" fontId="138" fillId="36" borderId="68" xfId="47" applyNumberFormat="1" applyFont="1" applyFill="1" applyBorder="1"/>
    <xf numFmtId="2" fontId="138" fillId="36" borderId="58" xfId="47" applyNumberFormat="1" applyFont="1" applyFill="1" applyBorder="1"/>
    <xf numFmtId="2" fontId="138" fillId="36" borderId="69" xfId="47" applyNumberFormat="1" applyFont="1" applyFill="1" applyBorder="1"/>
    <xf numFmtId="2" fontId="138" fillId="36" borderId="7" xfId="47" applyNumberFormat="1" applyFont="1" applyFill="1" applyBorder="1"/>
    <xf numFmtId="49" fontId="135" fillId="35" borderId="59" xfId="52" quotePrefix="1" applyNumberFormat="1" applyFont="1" applyFill="1" applyBorder="1" applyAlignment="1">
      <alignment wrapText="1"/>
    </xf>
    <xf numFmtId="2" fontId="138" fillId="6" borderId="68" xfId="47" applyNumberFormat="1" applyFont="1" applyFill="1" applyBorder="1"/>
    <xf numFmtId="2" fontId="138" fillId="6" borderId="58" xfId="47" applyNumberFormat="1" applyFont="1" applyFill="1" applyBorder="1"/>
    <xf numFmtId="2" fontId="138" fillId="6" borderId="69" xfId="47" applyNumberFormat="1" applyFont="1" applyFill="1" applyBorder="1"/>
    <xf numFmtId="2" fontId="138" fillId="36" borderId="57" xfId="47" applyNumberFormat="1" applyFont="1" applyFill="1" applyBorder="1"/>
    <xf numFmtId="2" fontId="136" fillId="36" borderId="130" xfId="47" applyNumberFormat="1" applyFont="1" applyFill="1" applyBorder="1" applyProtection="1">
      <protection locked="0"/>
    </xf>
    <xf numFmtId="2" fontId="136" fillId="36" borderId="95" xfId="47" applyNumberFormat="1" applyFont="1" applyFill="1" applyBorder="1" applyProtection="1">
      <protection locked="0"/>
    </xf>
    <xf numFmtId="2" fontId="136" fillId="36" borderId="80" xfId="47" applyNumberFormat="1" applyFont="1" applyFill="1" applyBorder="1" applyProtection="1">
      <protection locked="0"/>
    </xf>
    <xf numFmtId="49" fontId="22" fillId="0" borderId="0" xfId="0" applyNumberFormat="1" applyFont="1" applyFill="1" applyBorder="1" applyProtection="1">
      <protection locked="0"/>
    </xf>
    <xf numFmtId="0" fontId="6" fillId="0" borderId="0" xfId="52" applyFont="1"/>
    <xf numFmtId="2" fontId="22" fillId="0" borderId="0" xfId="0" applyNumberFormat="1" applyFont="1" applyFill="1" applyBorder="1" applyProtection="1">
      <protection locked="0"/>
    </xf>
    <xf numFmtId="2" fontId="135" fillId="6" borderId="16" xfId="47" applyNumberFormat="1" applyFont="1" applyFill="1" applyBorder="1" applyProtection="1"/>
    <xf numFmtId="2" fontId="135" fillId="6" borderId="17" xfId="47" applyNumberFormat="1" applyFont="1" applyFill="1" applyBorder="1" applyProtection="1"/>
    <xf numFmtId="2" fontId="135" fillId="6" borderId="18" xfId="47" applyNumberFormat="1" applyFont="1" applyFill="1" applyBorder="1" applyProtection="1"/>
    <xf numFmtId="2" fontId="138" fillId="36" borderId="130" xfId="47" applyNumberFormat="1" applyFont="1" applyFill="1" applyBorder="1" applyProtection="1">
      <protection locked="0"/>
    </xf>
    <xf numFmtId="2" fontId="138" fillId="36" borderId="95" xfId="47" applyNumberFormat="1" applyFont="1" applyFill="1" applyBorder="1" applyProtection="1">
      <protection locked="0"/>
    </xf>
    <xf numFmtId="2" fontId="138" fillId="36" borderId="80" xfId="47" applyNumberFormat="1" applyFont="1" applyFill="1" applyBorder="1" applyProtection="1">
      <protection locked="0"/>
    </xf>
    <xf numFmtId="49" fontId="116" fillId="0" borderId="13" xfId="19" applyNumberFormat="1" applyFont="1" applyBorder="1" applyAlignment="1" applyProtection="1">
      <alignment horizontal="left"/>
    </xf>
    <xf numFmtId="0" fontId="99" fillId="0" borderId="13" xfId="0" applyFont="1" applyBorder="1"/>
    <xf numFmtId="17" fontId="116" fillId="0" borderId="13" xfId="19" applyNumberFormat="1" applyFont="1" applyBorder="1" applyAlignment="1" applyProtection="1">
      <alignment horizontal="left"/>
    </xf>
    <xf numFmtId="0" fontId="116" fillId="0" borderId="13" xfId="19" applyFont="1" applyBorder="1" applyAlignment="1" applyProtection="1">
      <alignment horizontal="left" vertical="center"/>
    </xf>
    <xf numFmtId="2" fontId="10" fillId="0" borderId="0" xfId="458" applyNumberFormat="1" applyFont="1" applyFill="1"/>
    <xf numFmtId="2" fontId="60" fillId="0" borderId="0" xfId="458" applyNumberFormat="1" applyFont="1" applyFill="1"/>
    <xf numFmtId="0" fontId="1" fillId="0" borderId="0" xfId="617" applyFont="1"/>
    <xf numFmtId="165" fontId="0" fillId="0" borderId="0" xfId="629" applyFont="1"/>
    <xf numFmtId="43" fontId="0" fillId="0" borderId="0" xfId="0" applyNumberFormat="1"/>
    <xf numFmtId="43" fontId="142" fillId="0" borderId="0" xfId="633" applyFont="1" applyBorder="1" applyAlignment="1">
      <alignment horizontal="left"/>
    </xf>
    <xf numFmtId="4" fontId="0" fillId="0" borderId="0" xfId="0" applyNumberFormat="1"/>
    <xf numFmtId="49" fontId="144" fillId="0" borderId="133" xfId="0" applyNumberFormat="1" applyFont="1" applyBorder="1" applyAlignment="1">
      <alignment horizontal="center" vertical="center" wrapText="1"/>
    </xf>
    <xf numFmtId="0" fontId="0" fillId="0" borderId="83" xfId="0" applyBorder="1" applyAlignment="1">
      <alignment horizontal="center"/>
    </xf>
    <xf numFmtId="0" fontId="51" fillId="0" borderId="83" xfId="0" applyFont="1" applyBorder="1" applyAlignment="1">
      <alignment horizontal="center"/>
    </xf>
    <xf numFmtId="180" fontId="0" fillId="0" borderId="83" xfId="629" applyNumberFormat="1" applyFont="1" applyBorder="1" applyAlignment="1">
      <alignment horizontal="center"/>
    </xf>
    <xf numFmtId="0" fontId="0" fillId="0" borderId="89" xfId="0" applyBorder="1" applyAlignment="1">
      <alignment horizontal="center"/>
    </xf>
    <xf numFmtId="0" fontId="0" fillId="0" borderId="101"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165" fontId="0" fillId="0" borderId="41" xfId="629" applyFont="1" applyBorder="1" applyAlignment="1">
      <alignment horizontal="center"/>
    </xf>
    <xf numFmtId="49" fontId="33" fillId="9" borderId="0" xfId="59" applyNumberFormat="1" applyFill="1" applyBorder="1" applyProtection="1">
      <protection locked="0"/>
    </xf>
    <xf numFmtId="180" fontId="146" fillId="6" borderId="0" xfId="629" applyNumberFormat="1" applyFont="1" applyFill="1" applyBorder="1" applyAlignment="1">
      <alignment horizontal="center" vertical="center" wrapText="1"/>
    </xf>
    <xf numFmtId="0" fontId="146" fillId="35" borderId="0" xfId="634" applyFont="1" applyFill="1" applyBorder="1" applyAlignment="1">
      <alignment horizontal="center" vertical="center"/>
    </xf>
    <xf numFmtId="49" fontId="147" fillId="7" borderId="0" xfId="634" applyNumberFormat="1" applyFont="1" applyFill="1" applyBorder="1" applyAlignment="1">
      <alignment horizontal="left"/>
    </xf>
    <xf numFmtId="49" fontId="148" fillId="9" borderId="0" xfId="59" applyNumberFormat="1" applyFont="1" applyFill="1" applyBorder="1" applyProtection="1">
      <protection locked="0"/>
    </xf>
    <xf numFmtId="0" fontId="146" fillId="6" borderId="0" xfId="634" applyFont="1" applyFill="1" applyBorder="1" applyAlignment="1">
      <alignment horizontal="center" vertical="center"/>
    </xf>
    <xf numFmtId="4" fontId="149" fillId="6" borderId="0" xfId="634" applyNumberFormat="1" applyFont="1" applyFill="1" applyBorder="1" applyAlignment="1">
      <alignment horizontal="right"/>
    </xf>
    <xf numFmtId="4" fontId="149" fillId="36" borderId="0" xfId="634" applyNumberFormat="1" applyFont="1" applyFill="1" applyBorder="1" applyAlignment="1">
      <alignment horizontal="right"/>
    </xf>
    <xf numFmtId="165" fontId="149" fillId="6" borderId="0" xfId="629" applyFont="1" applyFill="1" applyBorder="1" applyAlignment="1">
      <alignment horizontal="right"/>
    </xf>
    <xf numFmtId="4" fontId="150" fillId="6" borderId="0" xfId="634" applyNumberFormat="1" applyFont="1" applyFill="1" applyBorder="1" applyAlignment="1">
      <alignment horizontal="right"/>
    </xf>
    <xf numFmtId="4" fontId="150" fillId="36" borderId="0" xfId="634" applyNumberFormat="1" applyFont="1" applyFill="1" applyBorder="1" applyAlignment="1">
      <alignment horizontal="right"/>
    </xf>
    <xf numFmtId="0" fontId="146" fillId="6" borderId="0" xfId="634" applyNumberFormat="1" applyFont="1" applyFill="1" applyBorder="1" applyAlignment="1">
      <alignment horizontal="center" vertical="center"/>
    </xf>
    <xf numFmtId="165" fontId="0" fillId="6" borderId="0" xfId="629" applyFont="1" applyFill="1"/>
    <xf numFmtId="4" fontId="149" fillId="0" borderId="0" xfId="634" applyNumberFormat="1" applyFont="1" applyFill="1" applyBorder="1" applyAlignment="1">
      <alignment horizontal="right"/>
    </xf>
    <xf numFmtId="49" fontId="33" fillId="9" borderId="0" xfId="59" applyNumberFormat="1" applyFont="1" applyFill="1" applyBorder="1" applyProtection="1">
      <protection locked="0"/>
    </xf>
    <xf numFmtId="49" fontId="131" fillId="9" borderId="0" xfId="59" applyNumberFormat="1" applyFont="1" applyFill="1" applyBorder="1" applyProtection="1">
      <protection locked="0"/>
    </xf>
    <xf numFmtId="180" fontId="151" fillId="6" borderId="0" xfId="629" applyNumberFormat="1" applyFont="1" applyFill="1" applyBorder="1" applyAlignment="1">
      <alignment horizontal="center" vertical="center" wrapText="1"/>
    </xf>
    <xf numFmtId="0" fontId="151" fillId="35" borderId="0" xfId="634" applyFont="1" applyFill="1" applyBorder="1" applyAlignment="1">
      <alignment horizontal="center" vertical="center"/>
    </xf>
    <xf numFmtId="49" fontId="152" fillId="9" borderId="0" xfId="59" applyNumberFormat="1" applyFont="1" applyFill="1" applyBorder="1" applyProtection="1">
      <protection locked="0"/>
    </xf>
    <xf numFmtId="0" fontId="151" fillId="6" borderId="0" xfId="634" applyFont="1" applyFill="1" applyBorder="1" applyAlignment="1">
      <alignment horizontal="center" vertical="center"/>
    </xf>
    <xf numFmtId="49" fontId="153" fillId="7" borderId="0" xfId="634" applyNumberFormat="1" applyFont="1" applyFill="1" applyBorder="1" applyAlignment="1">
      <alignment horizontal="left"/>
    </xf>
    <xf numFmtId="4" fontId="154" fillId="6" borderId="0" xfId="634" applyNumberFormat="1" applyFont="1" applyFill="1" applyBorder="1" applyAlignment="1">
      <alignment horizontal="right"/>
    </xf>
    <xf numFmtId="165" fontId="20" fillId="6" borderId="0" xfId="629" applyFont="1" applyFill="1"/>
    <xf numFmtId="4" fontId="155" fillId="6" borderId="0" xfId="634" applyNumberFormat="1" applyFont="1" applyFill="1" applyBorder="1" applyAlignment="1">
      <alignment horizontal="right"/>
    </xf>
    <xf numFmtId="4" fontId="154" fillId="36" borderId="0" xfId="634" applyNumberFormat="1" applyFont="1" applyFill="1" applyBorder="1" applyAlignment="1">
      <alignment horizontal="right"/>
    </xf>
    <xf numFmtId="4" fontId="155" fillId="36" borderId="0" xfId="634" applyNumberFormat="1" applyFont="1" applyFill="1" applyBorder="1" applyAlignment="1">
      <alignment horizontal="right"/>
    </xf>
    <xf numFmtId="4" fontId="154" fillId="0" borderId="0" xfId="634" applyNumberFormat="1" applyFont="1" applyFill="1" applyBorder="1" applyAlignment="1">
      <alignment horizontal="right"/>
    </xf>
    <xf numFmtId="0" fontId="151" fillId="6" borderId="0" xfId="634" applyNumberFormat="1" applyFont="1" applyFill="1" applyBorder="1" applyAlignment="1">
      <alignment horizontal="center" vertical="center"/>
    </xf>
    <xf numFmtId="0" fontId="1" fillId="35" borderId="51" xfId="0" applyFont="1" applyFill="1" applyBorder="1"/>
    <xf numFmtId="0" fontId="0" fillId="35" borderId="51" xfId="0" applyFill="1" applyBorder="1" applyAlignment="1">
      <alignment horizontal="center"/>
    </xf>
    <xf numFmtId="0" fontId="0" fillId="35" borderId="51" xfId="0" applyFill="1" applyBorder="1"/>
    <xf numFmtId="2" fontId="0" fillId="6" borderId="51" xfId="629" applyNumberFormat="1" applyFont="1" applyFill="1" applyBorder="1"/>
    <xf numFmtId="49" fontId="0" fillId="0" borderId="0" xfId="0" applyNumberFormat="1" applyFont="1"/>
    <xf numFmtId="0" fontId="0" fillId="0" borderId="0" xfId="53" applyFont="1"/>
    <xf numFmtId="0" fontId="156" fillId="0" borderId="0" xfId="53" applyFont="1"/>
    <xf numFmtId="0" fontId="5" fillId="0" borderId="0" xfId="50" applyFont="1"/>
    <xf numFmtId="0" fontId="5" fillId="0" borderId="0" xfId="50" applyFont="1" applyFill="1" applyBorder="1" applyAlignment="1">
      <alignment horizontal="center"/>
    </xf>
    <xf numFmtId="0" fontId="5" fillId="0" borderId="0" xfId="50" applyFont="1" applyAlignment="1">
      <alignment wrapText="1"/>
    </xf>
    <xf numFmtId="49" fontId="5" fillId="35" borderId="68" xfId="50" applyNumberFormat="1" applyFont="1" applyFill="1" applyBorder="1" applyAlignment="1">
      <alignment horizontal="center"/>
    </xf>
    <xf numFmtId="49" fontId="5" fillId="35" borderId="58" xfId="50" quotePrefix="1" applyNumberFormat="1" applyFont="1" applyFill="1" applyBorder="1" applyAlignment="1">
      <alignment horizontal="center"/>
    </xf>
    <xf numFmtId="49" fontId="5" fillId="35" borderId="69" xfId="50" applyNumberFormat="1" applyFont="1" applyFill="1" applyBorder="1" applyAlignment="1">
      <alignment horizontal="center"/>
    </xf>
    <xf numFmtId="0" fontId="5" fillId="0" borderId="0" xfId="50" applyFont="1" applyFill="1" applyBorder="1"/>
    <xf numFmtId="0" fontId="5" fillId="35" borderId="15" xfId="50" applyFont="1" applyFill="1" applyBorder="1" applyAlignment="1"/>
    <xf numFmtId="2" fontId="34" fillId="6" borderId="51" xfId="50" applyNumberFormat="1" applyFill="1" applyBorder="1"/>
    <xf numFmtId="2" fontId="5" fillId="36" borderId="51" xfId="46" applyNumberFormat="1" applyFont="1" applyFill="1" applyBorder="1"/>
    <xf numFmtId="0" fontId="96" fillId="0" borderId="0" xfId="50" applyFont="1"/>
    <xf numFmtId="0" fontId="5" fillId="35" borderId="55" xfId="50" applyFont="1" applyFill="1" applyBorder="1" applyAlignment="1"/>
    <xf numFmtId="0" fontId="96" fillId="0" borderId="0" xfId="50" applyFont="1" applyAlignment="1">
      <alignment horizontal="left"/>
    </xf>
    <xf numFmtId="0" fontId="5" fillId="35" borderId="130" xfId="50" applyFont="1" applyFill="1" applyBorder="1"/>
    <xf numFmtId="0" fontId="34" fillId="0" borderId="0" xfId="50"/>
    <xf numFmtId="0" fontId="33" fillId="43" borderId="0" xfId="59" applyFill="1" applyBorder="1" applyProtection="1">
      <protection locked="0"/>
    </xf>
    <xf numFmtId="0" fontId="157" fillId="35" borderId="135" xfId="59" applyNumberFormat="1" applyFont="1" applyFill="1" applyBorder="1" applyAlignment="1" applyProtection="1">
      <alignment horizontal="center" vertical="center" wrapText="1"/>
    </xf>
    <xf numFmtId="0" fontId="157" fillId="35" borderId="136" xfId="59" applyFont="1" applyFill="1" applyBorder="1" applyAlignment="1" applyProtection="1">
      <alignment horizontal="center" vertical="center" wrapText="1"/>
    </xf>
    <xf numFmtId="14" fontId="157" fillId="35" borderId="137" xfId="59" applyNumberFormat="1" applyFont="1" applyFill="1" applyBorder="1" applyAlignment="1" applyProtection="1">
      <alignment horizontal="center" vertical="center" wrapText="1"/>
    </xf>
    <xf numFmtId="2" fontId="157" fillId="35" borderId="137" xfId="635" applyNumberFormat="1" applyFont="1" applyFill="1" applyBorder="1" applyAlignment="1" applyProtection="1">
      <alignment horizontal="center" vertical="center" wrapText="1"/>
    </xf>
    <xf numFmtId="0" fontId="157" fillId="35" borderId="137" xfId="59" applyFont="1" applyFill="1" applyBorder="1" applyAlignment="1" applyProtection="1">
      <alignment horizontal="center" vertical="center" wrapText="1"/>
    </xf>
    <xf numFmtId="49" fontId="157" fillId="35" borderId="137" xfId="59" applyNumberFormat="1" applyFont="1" applyFill="1" applyBorder="1" applyAlignment="1" applyProtection="1">
      <alignment horizontal="center" vertical="center" wrapText="1"/>
    </xf>
    <xf numFmtId="49" fontId="33" fillId="7" borderId="138" xfId="59" applyNumberFormat="1" applyFont="1" applyFill="1" applyBorder="1" applyProtection="1">
      <protection locked="0"/>
    </xf>
    <xf numFmtId="49" fontId="33" fillId="9" borderId="138" xfId="59" applyNumberFormat="1" applyFill="1" applyBorder="1" applyProtection="1">
      <protection locked="0"/>
    </xf>
    <xf numFmtId="14" fontId="33" fillId="8" borderId="139" xfId="59" applyNumberFormat="1" applyFont="1" applyFill="1" applyBorder="1" applyProtection="1">
      <protection locked="0"/>
    </xf>
    <xf numFmtId="2" fontId="33" fillId="6" borderId="138" xfId="59" applyNumberFormat="1" applyFill="1" applyBorder="1" applyProtection="1">
      <protection locked="0"/>
    </xf>
    <xf numFmtId="49" fontId="33" fillId="9" borderId="138" xfId="59" applyNumberFormat="1" applyFont="1" applyFill="1" applyBorder="1" applyProtection="1">
      <protection locked="0"/>
    </xf>
    <xf numFmtId="49" fontId="33" fillId="9" borderId="140" xfId="59" applyNumberFormat="1" applyFill="1" applyBorder="1" applyProtection="1">
      <protection locked="0"/>
    </xf>
    <xf numFmtId="14" fontId="0" fillId="0" borderId="0" xfId="0" applyNumberFormat="1"/>
    <xf numFmtId="14" fontId="123" fillId="35" borderId="51" xfId="59" applyNumberFormat="1" applyFont="1" applyFill="1" applyBorder="1" applyAlignment="1" applyProtection="1">
      <alignment horizontal="center" vertical="center" wrapText="1"/>
    </xf>
    <xf numFmtId="14" fontId="123" fillId="35" borderId="51" xfId="35" applyNumberFormat="1" applyFont="1" applyFill="1" applyBorder="1" applyAlignment="1" applyProtection="1">
      <alignment horizontal="center" vertical="center" wrapText="1"/>
    </xf>
    <xf numFmtId="49" fontId="158" fillId="7" borderId="141" xfId="59" applyNumberFormat="1" applyFont="1" applyFill="1" applyBorder="1" applyProtection="1">
      <protection locked="0"/>
    </xf>
    <xf numFmtId="49" fontId="158" fillId="9" borderId="141" xfId="59" applyNumberFormat="1" applyFont="1" applyFill="1" applyBorder="1" applyProtection="1">
      <protection locked="0"/>
    </xf>
    <xf numFmtId="14" fontId="158" fillId="8" borderId="142" xfId="59" applyNumberFormat="1" applyFont="1" applyFill="1" applyBorder="1" applyProtection="1">
      <protection locked="0"/>
    </xf>
    <xf numFmtId="2" fontId="158" fillId="6" borderId="141" xfId="35" applyNumberFormat="1" applyFont="1" applyFill="1" applyBorder="1" applyProtection="1">
      <protection locked="0"/>
    </xf>
    <xf numFmtId="165" fontId="158" fillId="6" borderId="141" xfId="629" applyFont="1" applyFill="1" applyBorder="1" applyProtection="1">
      <protection locked="0"/>
    </xf>
    <xf numFmtId="2" fontId="158" fillId="9" borderId="143" xfId="35" applyNumberFormat="1" applyFont="1" applyFill="1" applyBorder="1" applyProtection="1">
      <protection locked="0"/>
    </xf>
    <xf numFmtId="2" fontId="158" fillId="6" borderId="143" xfId="35" applyNumberFormat="1" applyFont="1" applyFill="1" applyBorder="1" applyProtection="1">
      <protection locked="0"/>
    </xf>
    <xf numFmtId="2" fontId="158" fillId="36" borderId="144" xfId="35" applyNumberFormat="1" applyFont="1" applyFill="1" applyBorder="1" applyProtection="1">
      <protection locked="0"/>
    </xf>
    <xf numFmtId="0" fontId="138" fillId="0" borderId="0" xfId="636" applyFont="1" applyAlignment="1">
      <alignment horizontal="center" vertical="center"/>
    </xf>
    <xf numFmtId="0" fontId="138" fillId="0" borderId="0" xfId="636" applyFont="1" applyAlignment="1">
      <alignment horizontal="center"/>
    </xf>
    <xf numFmtId="0" fontId="138" fillId="0" borderId="0" xfId="636" applyFont="1"/>
    <xf numFmtId="0" fontId="138" fillId="0" borderId="0" xfId="636" applyFont="1" applyFill="1" applyAlignment="1">
      <alignment horizontal="center" vertical="center"/>
    </xf>
    <xf numFmtId="0" fontId="138" fillId="0" borderId="0" xfId="636" applyFont="1" applyFill="1" applyAlignment="1">
      <alignment vertical="center"/>
    </xf>
    <xf numFmtId="0" fontId="135" fillId="0" borderId="0" xfId="637" applyFont="1" applyAlignment="1">
      <alignment vertical="center"/>
    </xf>
    <xf numFmtId="0" fontId="135" fillId="0" borderId="0" xfId="636" applyFont="1" applyAlignment="1">
      <alignment horizontal="center"/>
    </xf>
    <xf numFmtId="0" fontId="135" fillId="0" borderId="0" xfId="636" applyFont="1"/>
    <xf numFmtId="0" fontId="160" fillId="0" borderId="0" xfId="636" applyFont="1" applyAlignment="1">
      <alignment horizontal="center" vertical="center"/>
    </xf>
    <xf numFmtId="0" fontId="160" fillId="0" borderId="0" xfId="636" applyFont="1" applyAlignment="1">
      <alignment horizontal="center"/>
    </xf>
    <xf numFmtId="0" fontId="160" fillId="0" borderId="0" xfId="636" applyFont="1"/>
    <xf numFmtId="0" fontId="161" fillId="0" borderId="12" xfId="636" applyFont="1" applyFill="1" applyBorder="1" applyAlignment="1">
      <alignment horizontal="center" vertical="center"/>
    </xf>
    <xf numFmtId="0" fontId="161" fillId="0" borderId="41" xfId="636" applyFont="1" applyFill="1" applyBorder="1"/>
    <xf numFmtId="0" fontId="161" fillId="0" borderId="0" xfId="636" applyFont="1"/>
    <xf numFmtId="0" fontId="161" fillId="0" borderId="13" xfId="636" applyFont="1" applyFill="1" applyBorder="1" applyAlignment="1">
      <alignment horizontal="center" vertical="center"/>
    </xf>
    <xf numFmtId="0" fontId="161" fillId="0" borderId="0" xfId="636" applyFont="1" applyFill="1" applyBorder="1"/>
    <xf numFmtId="0" fontId="161" fillId="0" borderId="14" xfId="636" applyFont="1" applyFill="1" applyBorder="1" applyAlignment="1">
      <alignment horizontal="center" vertical="center"/>
    </xf>
    <xf numFmtId="0" fontId="161" fillId="0" borderId="42" xfId="636" applyFont="1" applyFill="1" applyBorder="1"/>
    <xf numFmtId="49" fontId="161" fillId="0" borderId="66" xfId="636" quotePrefix="1" applyNumberFormat="1" applyFont="1" applyFill="1" applyBorder="1" applyAlignment="1">
      <alignment horizontal="center" vertical="center"/>
    </xf>
    <xf numFmtId="49" fontId="161" fillId="0" borderId="88" xfId="636" quotePrefix="1" applyNumberFormat="1" applyFont="1" applyFill="1" applyBorder="1" applyAlignment="1">
      <alignment horizontal="center" vertical="center"/>
    </xf>
    <xf numFmtId="49" fontId="161" fillId="0" borderId="87" xfId="636" quotePrefix="1" applyNumberFormat="1" applyFont="1" applyFill="1" applyBorder="1" applyAlignment="1">
      <alignment horizontal="center" vertical="center"/>
    </xf>
    <xf numFmtId="49" fontId="161" fillId="0" borderId="66" xfId="636" applyNumberFormat="1" applyFont="1" applyFill="1" applyBorder="1" applyAlignment="1">
      <alignment horizontal="center" vertical="center"/>
    </xf>
    <xf numFmtId="49" fontId="161" fillId="0" borderId="73" xfId="636" applyNumberFormat="1" applyFont="1" applyFill="1" applyBorder="1" applyAlignment="1">
      <alignment horizontal="center" vertical="center"/>
    </xf>
    <xf numFmtId="0" fontId="161" fillId="0" borderId="13" xfId="636" quotePrefix="1" applyFont="1" applyFill="1" applyBorder="1" applyAlignment="1">
      <alignment horizontal="center" vertical="center"/>
    </xf>
    <xf numFmtId="0" fontId="162" fillId="0" borderId="9" xfId="636" applyFont="1" applyFill="1" applyBorder="1"/>
    <xf numFmtId="49" fontId="162" fillId="34" borderId="8" xfId="636" applyNumberFormat="1" applyFont="1" applyFill="1" applyBorder="1" applyAlignment="1">
      <alignment horizontal="center"/>
    </xf>
    <xf numFmtId="49" fontId="161" fillId="33" borderId="8" xfId="636" applyNumberFormat="1" applyFont="1" applyFill="1" applyBorder="1" applyAlignment="1">
      <alignment horizontal="center" vertical="center"/>
    </xf>
    <xf numFmtId="49" fontId="161" fillId="33" borderId="29" xfId="636" applyNumberFormat="1" applyFont="1" applyFill="1" applyBorder="1" applyAlignment="1">
      <alignment horizontal="center" vertical="center"/>
    </xf>
    <xf numFmtId="0" fontId="161" fillId="0" borderId="0" xfId="636" applyFont="1" applyBorder="1"/>
    <xf numFmtId="49" fontId="161" fillId="43" borderId="13" xfId="636" applyNumberFormat="1" applyFont="1" applyFill="1" applyBorder="1" applyAlignment="1">
      <alignment horizontal="center" vertical="center"/>
    </xf>
    <xf numFmtId="0" fontId="162" fillId="43" borderId="58" xfId="636" applyFont="1" applyFill="1" applyBorder="1"/>
    <xf numFmtId="1" fontId="161" fillId="33" borderId="8" xfId="636" applyNumberFormat="1" applyFont="1" applyFill="1" applyBorder="1" applyAlignment="1">
      <alignment horizontal="center" vertical="center"/>
    </xf>
    <xf numFmtId="0" fontId="161" fillId="34" borderId="70" xfId="636" applyFont="1" applyFill="1" applyBorder="1" applyAlignment="1">
      <alignment vertical="center"/>
    </xf>
    <xf numFmtId="0" fontId="161" fillId="43" borderId="56" xfId="638" applyFont="1" applyFill="1" applyBorder="1" applyAlignment="1">
      <alignment horizontal="left" vertical="center"/>
    </xf>
    <xf numFmtId="0" fontId="161" fillId="6" borderId="35" xfId="636" applyFont="1" applyFill="1" applyBorder="1" applyAlignment="1">
      <alignment horizontal="center" vertical="center"/>
    </xf>
    <xf numFmtId="0" fontId="161" fillId="6" borderId="57" xfId="636" applyFont="1" applyFill="1" applyBorder="1" applyAlignment="1">
      <alignment horizontal="center" vertical="center"/>
    </xf>
    <xf numFmtId="49" fontId="161" fillId="34" borderId="8" xfId="636" applyNumberFormat="1" applyFont="1" applyFill="1" applyBorder="1" applyAlignment="1">
      <alignment horizontal="center" vertical="center"/>
    </xf>
    <xf numFmtId="49" fontId="161" fillId="34" borderId="29" xfId="636" applyNumberFormat="1" applyFont="1" applyFill="1" applyBorder="1" applyAlignment="1">
      <alignment horizontal="center" vertical="center"/>
    </xf>
    <xf numFmtId="0" fontId="161" fillId="43" borderId="9" xfId="638" applyFont="1" applyFill="1" applyBorder="1" applyAlignment="1">
      <alignment vertical="center"/>
    </xf>
    <xf numFmtId="0" fontId="161" fillId="6" borderId="5" xfId="636" applyFont="1" applyFill="1" applyBorder="1" applyAlignment="1">
      <alignment horizontal="center" vertical="center"/>
    </xf>
    <xf numFmtId="0" fontId="161" fillId="6" borderId="10" xfId="636" applyFont="1" applyFill="1" applyBorder="1" applyAlignment="1">
      <alignment horizontal="center" vertical="center"/>
    </xf>
    <xf numFmtId="0" fontId="162" fillId="0" borderId="0" xfId="636" applyFont="1" applyFill="1" applyBorder="1" applyAlignment="1">
      <alignment horizontal="left" vertical="center" indent="1"/>
    </xf>
    <xf numFmtId="0" fontId="162" fillId="34" borderId="8" xfId="636" applyFont="1" applyFill="1" applyBorder="1" applyAlignment="1">
      <alignment vertical="center"/>
    </xf>
    <xf numFmtId="0" fontId="161" fillId="33" borderId="8" xfId="636" applyFont="1" applyFill="1" applyBorder="1" applyAlignment="1">
      <alignment vertical="center"/>
    </xf>
    <xf numFmtId="0" fontId="161" fillId="0" borderId="0" xfId="636" applyFont="1" applyFill="1" applyBorder="1" applyAlignment="1">
      <alignment horizontal="left" vertical="center" indent="2"/>
    </xf>
    <xf numFmtId="0" fontId="161" fillId="6" borderId="0" xfId="636" applyFont="1" applyFill="1" applyBorder="1" applyAlignment="1">
      <alignment horizontal="center" vertical="center"/>
    </xf>
    <xf numFmtId="0" fontId="161" fillId="34" borderId="10" xfId="636" applyFont="1" applyFill="1" applyBorder="1" applyAlignment="1">
      <alignment horizontal="center" vertical="center"/>
    </xf>
    <xf numFmtId="0" fontId="161" fillId="34" borderId="8" xfId="636" applyFont="1" applyFill="1" applyBorder="1" applyAlignment="1">
      <alignment vertical="center"/>
    </xf>
    <xf numFmtId="0" fontId="161" fillId="0" borderId="0" xfId="636" applyFont="1" applyFill="1" applyBorder="1" applyAlignment="1">
      <alignment vertical="center"/>
    </xf>
    <xf numFmtId="0" fontId="161" fillId="34" borderId="5" xfId="636" applyFont="1" applyFill="1" applyBorder="1" applyAlignment="1">
      <alignment horizontal="center" vertical="center"/>
    </xf>
    <xf numFmtId="0" fontId="161" fillId="34" borderId="70" xfId="636" applyFont="1" applyFill="1" applyBorder="1" applyAlignment="1">
      <alignment horizontal="center" vertical="center"/>
    </xf>
    <xf numFmtId="0" fontId="161" fillId="6" borderId="10" xfId="636" applyFont="1" applyFill="1" applyBorder="1" applyAlignment="1">
      <alignment horizontal="center"/>
    </xf>
    <xf numFmtId="0" fontId="161" fillId="6" borderId="8" xfId="636" applyFont="1" applyFill="1" applyBorder="1" applyAlignment="1">
      <alignment vertical="center"/>
    </xf>
    <xf numFmtId="0" fontId="162" fillId="43" borderId="0" xfId="636" applyFont="1" applyFill="1" applyBorder="1"/>
    <xf numFmtId="0" fontId="161" fillId="43" borderId="0" xfId="636" applyFont="1" applyFill="1" applyBorder="1" applyAlignment="1">
      <alignment vertical="center"/>
    </xf>
    <xf numFmtId="0" fontId="161" fillId="34" borderId="10" xfId="636" applyFont="1" applyFill="1" applyBorder="1" applyAlignment="1">
      <alignment horizontal="center"/>
    </xf>
    <xf numFmtId="0" fontId="161" fillId="0" borderId="0" xfId="636" applyFont="1" applyFill="1" applyBorder="1" applyAlignment="1">
      <alignment vertical="center" wrapText="1"/>
    </xf>
    <xf numFmtId="2" fontId="162" fillId="34" borderId="8" xfId="636" applyNumberFormat="1" applyFont="1" applyFill="1" applyBorder="1" applyAlignment="1">
      <alignment horizontal="center" vertical="center"/>
    </xf>
    <xf numFmtId="0" fontId="164" fillId="0" borderId="0" xfId="636" applyFont="1" applyFill="1" applyBorder="1" applyAlignment="1">
      <alignment horizontal="left" vertical="center" indent="3"/>
    </xf>
    <xf numFmtId="16" fontId="161" fillId="0" borderId="0" xfId="636" applyNumberFormat="1" applyFont="1" applyFill="1" applyBorder="1" applyAlignment="1">
      <alignment vertical="center"/>
    </xf>
    <xf numFmtId="0" fontId="161" fillId="34" borderId="70" xfId="636" applyFont="1" applyFill="1" applyBorder="1"/>
    <xf numFmtId="0" fontId="161" fillId="34" borderId="0" xfId="636" applyFont="1" applyFill="1" applyBorder="1" applyAlignment="1">
      <alignment horizontal="left" vertical="center" indent="1"/>
    </xf>
    <xf numFmtId="0" fontId="165" fillId="34" borderId="5" xfId="636" applyFont="1" applyFill="1" applyBorder="1" applyAlignment="1">
      <alignment horizontal="center" vertical="center"/>
    </xf>
    <xf numFmtId="0" fontId="165" fillId="34" borderId="10" xfId="636" applyFont="1" applyFill="1" applyBorder="1" applyAlignment="1">
      <alignment horizontal="center"/>
    </xf>
    <xf numFmtId="0" fontId="165" fillId="34" borderId="10" xfId="636" applyFont="1" applyFill="1" applyBorder="1" applyAlignment="1">
      <alignment horizontal="center" vertical="center"/>
    </xf>
    <xf numFmtId="0" fontId="165" fillId="6" borderId="8" xfId="636" applyFont="1" applyFill="1" applyBorder="1" applyAlignment="1">
      <alignment vertical="center"/>
    </xf>
    <xf numFmtId="0" fontId="164" fillId="0" borderId="0" xfId="636" applyFont="1" applyFill="1" applyBorder="1" applyAlignment="1">
      <alignment horizontal="left" vertical="center" indent="1"/>
    </xf>
    <xf numFmtId="165" fontId="165" fillId="6" borderId="8" xfId="629" applyFont="1" applyFill="1" applyBorder="1" applyAlignment="1">
      <alignment vertical="center"/>
    </xf>
    <xf numFmtId="0" fontId="161" fillId="0" borderId="14" xfId="636" quotePrefix="1" applyFont="1" applyFill="1" applyBorder="1" applyAlignment="1">
      <alignment horizontal="center" vertical="center"/>
    </xf>
    <xf numFmtId="0" fontId="161" fillId="34" borderId="42" xfId="636" applyFont="1" applyFill="1" applyBorder="1" applyAlignment="1">
      <alignment horizontal="left" vertical="center" indent="1"/>
    </xf>
    <xf numFmtId="0" fontId="161" fillId="34" borderId="131" xfId="636" applyFont="1" applyFill="1" applyBorder="1" applyAlignment="1">
      <alignment horizontal="center" vertical="center"/>
    </xf>
    <xf numFmtId="0" fontId="161" fillId="34" borderId="87" xfId="636" applyFont="1" applyFill="1" applyBorder="1" applyAlignment="1">
      <alignment horizontal="center"/>
    </xf>
    <xf numFmtId="0" fontId="161" fillId="34" borderId="88" xfId="636" applyFont="1" applyFill="1" applyBorder="1" applyAlignment="1">
      <alignment horizontal="center" vertical="center"/>
    </xf>
    <xf numFmtId="0" fontId="162" fillId="48" borderId="88" xfId="636" applyFont="1" applyFill="1" applyBorder="1" applyAlignment="1">
      <alignment vertical="center"/>
    </xf>
    <xf numFmtId="0" fontId="161" fillId="34" borderId="88" xfId="636" applyFont="1" applyFill="1" applyBorder="1" applyAlignment="1">
      <alignment vertical="center"/>
    </xf>
    <xf numFmtId="0" fontId="161" fillId="34" borderId="67" xfId="636" applyFont="1" applyFill="1" applyBorder="1" applyAlignment="1">
      <alignment vertical="center"/>
    </xf>
    <xf numFmtId="0" fontId="160" fillId="0" borderId="0" xfId="636" applyFont="1" applyFill="1" applyAlignment="1">
      <alignment horizontal="center" vertical="center"/>
    </xf>
    <xf numFmtId="0" fontId="160" fillId="0" borderId="0" xfId="636" applyFont="1" applyFill="1"/>
    <xf numFmtId="0" fontId="160" fillId="0" borderId="0" xfId="636" applyFont="1" applyFill="1" applyAlignment="1">
      <alignment horizontal="center"/>
    </xf>
    <xf numFmtId="0" fontId="138" fillId="0" borderId="0" xfId="636" applyFont="1" applyFill="1"/>
    <xf numFmtId="0" fontId="9" fillId="0" borderId="0" xfId="639" applyFont="1"/>
    <xf numFmtId="0" fontId="138" fillId="0" borderId="0" xfId="636" applyFont="1" applyFill="1" applyAlignment="1">
      <alignment horizontal="center"/>
    </xf>
    <xf numFmtId="0" fontId="3" fillId="49" borderId="59" xfId="0" applyFont="1" applyFill="1" applyBorder="1"/>
    <xf numFmtId="0" fontId="75" fillId="0" borderId="0" xfId="640" applyFont="1"/>
    <xf numFmtId="0" fontId="75" fillId="0" borderId="0" xfId="640" applyFont="1" applyAlignment="1">
      <alignment horizontal="center"/>
    </xf>
    <xf numFmtId="0" fontId="135" fillId="0" borderId="0" xfId="636" applyFont="1" applyFill="1" applyAlignment="1">
      <alignment vertical="center"/>
    </xf>
    <xf numFmtId="0" fontId="166" fillId="0" borderId="0" xfId="640" applyFont="1" applyAlignment="1">
      <alignment vertical="center"/>
    </xf>
    <xf numFmtId="0" fontId="167" fillId="0" borderId="0" xfId="640" applyFont="1" applyAlignment="1">
      <alignment horizontal="left" vertical="center"/>
    </xf>
    <xf numFmtId="0" fontId="167" fillId="0" borderId="0" xfId="640" applyFont="1" applyAlignment="1">
      <alignment vertical="center"/>
    </xf>
    <xf numFmtId="0" fontId="167" fillId="0" borderId="0" xfId="640" applyFont="1" applyAlignment="1">
      <alignment horizontal="center" vertical="center"/>
    </xf>
    <xf numFmtId="0" fontId="168" fillId="0" borderId="0" xfId="640" applyFont="1" applyAlignment="1">
      <alignment horizontal="center" vertical="center"/>
    </xf>
    <xf numFmtId="0" fontId="166" fillId="0" borderId="0" xfId="640" applyFont="1" applyAlignment="1">
      <alignment horizontal="center" vertical="center"/>
    </xf>
    <xf numFmtId="0" fontId="169" fillId="0" borderId="0" xfId="640" applyFont="1" applyAlignment="1">
      <alignment horizontal="center"/>
    </xf>
    <xf numFmtId="0" fontId="169" fillId="0" borderId="0" xfId="640" applyFont="1"/>
    <xf numFmtId="0" fontId="170" fillId="0" borderId="0" xfId="640" applyFont="1"/>
    <xf numFmtId="0" fontId="171" fillId="0" borderId="0" xfId="640" applyFont="1" applyAlignment="1">
      <alignment horizontal="left" vertical="center"/>
    </xf>
    <xf numFmtId="0" fontId="75" fillId="0" borderId="12" xfId="640" applyFont="1" applyBorder="1"/>
    <xf numFmtId="0" fontId="74" fillId="0" borderId="12" xfId="640" applyFont="1" applyBorder="1" applyAlignment="1">
      <alignment horizontal="left" vertical="center"/>
    </xf>
    <xf numFmtId="0" fontId="75" fillId="0" borderId="13" xfId="640" applyFont="1" applyBorder="1"/>
    <xf numFmtId="0" fontId="74" fillId="0" borderId="13" xfId="640" applyFont="1" applyBorder="1" applyAlignment="1">
      <alignment horizontal="left" vertical="center"/>
    </xf>
    <xf numFmtId="0" fontId="74" fillId="0" borderId="101" xfId="640" applyFont="1" applyFill="1" applyBorder="1" applyAlignment="1">
      <alignment horizontal="center" vertical="center" wrapText="1"/>
    </xf>
    <xf numFmtId="49" fontId="172" fillId="47" borderId="145" xfId="0" applyNumberFormat="1" applyFont="1" applyFill="1" applyBorder="1" applyAlignment="1">
      <alignment horizontal="center"/>
    </xf>
    <xf numFmtId="0" fontId="75" fillId="0" borderId="67" xfId="640" applyFont="1" applyFill="1" applyBorder="1" applyAlignment="1">
      <alignment horizontal="center" vertical="center"/>
    </xf>
    <xf numFmtId="0" fontId="74" fillId="0" borderId="14" xfId="640" applyFont="1" applyBorder="1" applyAlignment="1">
      <alignment horizontal="left" vertical="center"/>
    </xf>
    <xf numFmtId="0" fontId="74" fillId="0" borderId="10" xfId="640" quotePrefix="1" applyFont="1" applyFill="1" applyBorder="1" applyAlignment="1">
      <alignment horizontal="center"/>
    </xf>
    <xf numFmtId="0" fontId="74" fillId="0" borderId="8" xfId="640" quotePrefix="1" applyFont="1" applyFill="1" applyBorder="1" applyAlignment="1">
      <alignment horizontal="center"/>
    </xf>
    <xf numFmtId="0" fontId="74" fillId="0" borderId="8" xfId="640" applyFont="1" applyFill="1" applyBorder="1" applyAlignment="1">
      <alignment horizontal="center"/>
    </xf>
    <xf numFmtId="49" fontId="75" fillId="0" borderId="5" xfId="640" applyNumberFormat="1" applyFont="1" applyFill="1" applyBorder="1" applyAlignment="1">
      <alignment horizontal="center"/>
    </xf>
    <xf numFmtId="49" fontId="74" fillId="0" borderId="5" xfId="640" quotePrefix="1" applyNumberFormat="1" applyFont="1" applyFill="1" applyBorder="1" applyAlignment="1">
      <alignment horizontal="center"/>
    </xf>
    <xf numFmtId="49" fontId="74" fillId="0" borderId="70" xfId="640" quotePrefix="1" applyNumberFormat="1" applyFont="1" applyFill="1" applyBorder="1" applyAlignment="1">
      <alignment horizontal="center"/>
    </xf>
    <xf numFmtId="0" fontId="75" fillId="0" borderId="96" xfId="640" quotePrefix="1" applyFont="1" applyBorder="1" applyAlignment="1">
      <alignment horizontal="center"/>
    </xf>
    <xf numFmtId="0" fontId="173" fillId="4" borderId="10" xfId="640" applyFont="1" applyFill="1" applyBorder="1" applyAlignment="1">
      <alignment horizontal="left" vertical="center" wrapText="1" indent="3"/>
    </xf>
    <xf numFmtId="0" fontId="75" fillId="34" borderId="34" xfId="638" applyFont="1" applyFill="1" applyBorder="1" applyAlignment="1">
      <alignment horizontal="center" vertical="center"/>
    </xf>
    <xf numFmtId="49" fontId="74" fillId="34" borderId="34" xfId="638" applyNumberFormat="1" applyFont="1" applyFill="1" applyBorder="1" applyAlignment="1">
      <alignment horizontal="center"/>
    </xf>
    <xf numFmtId="0" fontId="75" fillId="33" borderId="34" xfId="638" applyNumberFormat="1" applyFont="1" applyFill="1" applyBorder="1" applyAlignment="1">
      <alignment horizontal="center" vertical="center"/>
    </xf>
    <xf numFmtId="0" fontId="75" fillId="33" borderId="72" xfId="638" applyNumberFormat="1" applyFont="1" applyFill="1" applyBorder="1" applyAlignment="1">
      <alignment horizontal="center" vertical="center"/>
    </xf>
    <xf numFmtId="0" fontId="75" fillId="0" borderId="134" xfId="640" quotePrefix="1" applyFont="1" applyBorder="1" applyAlignment="1">
      <alignment horizontal="center"/>
    </xf>
    <xf numFmtId="0" fontId="173" fillId="4" borderId="51" xfId="640" applyFont="1" applyFill="1" applyBorder="1" applyAlignment="1">
      <alignment horizontal="left" vertical="center" wrapText="1" indent="3"/>
    </xf>
    <xf numFmtId="0" fontId="75" fillId="33" borderId="8" xfId="638" applyFont="1" applyFill="1" applyBorder="1" applyAlignment="1">
      <alignment horizontal="center" vertical="center"/>
    </xf>
    <xf numFmtId="0" fontId="75" fillId="7" borderId="8" xfId="638" applyFont="1" applyFill="1" applyBorder="1" applyAlignment="1">
      <alignment horizontal="center" vertical="center"/>
    </xf>
    <xf numFmtId="0" fontId="75" fillId="6" borderId="8" xfId="638" applyFont="1" applyFill="1" applyBorder="1" applyAlignment="1">
      <alignment horizontal="center" vertical="center"/>
    </xf>
    <xf numFmtId="0" fontId="75" fillId="6" borderId="8" xfId="638" applyFont="1" applyFill="1" applyBorder="1" applyAlignment="1">
      <alignment vertical="center"/>
    </xf>
    <xf numFmtId="2" fontId="74" fillId="34" borderId="8" xfId="638" applyNumberFormat="1" applyFont="1" applyFill="1" applyBorder="1" applyAlignment="1">
      <alignment horizontal="center" vertical="center"/>
    </xf>
    <xf numFmtId="0" fontId="75" fillId="33" borderId="8" xfId="638" applyNumberFormat="1" applyFont="1" applyFill="1" applyBorder="1" applyAlignment="1">
      <alignment horizontal="center" vertical="center"/>
    </xf>
    <xf numFmtId="0" fontId="75" fillId="34" borderId="70" xfId="638" applyFont="1" applyFill="1" applyBorder="1" applyAlignment="1">
      <alignment vertical="center"/>
    </xf>
    <xf numFmtId="0" fontId="75" fillId="0" borderId="55" xfId="640" quotePrefix="1" applyFont="1" applyBorder="1" applyAlignment="1">
      <alignment horizontal="center"/>
    </xf>
    <xf numFmtId="0" fontId="75" fillId="34" borderId="8" xfId="638" applyFont="1" applyFill="1" applyBorder="1" applyAlignment="1">
      <alignment horizontal="center" vertical="center"/>
    </xf>
    <xf numFmtId="0" fontId="75" fillId="34" borderId="8" xfId="638" applyFont="1" applyFill="1" applyBorder="1" applyAlignment="1">
      <alignment vertical="center"/>
    </xf>
    <xf numFmtId="0" fontId="75" fillId="0" borderId="39" xfId="640" quotePrefix="1" applyFont="1" applyBorder="1" applyAlignment="1">
      <alignment horizontal="center"/>
    </xf>
    <xf numFmtId="0" fontId="173" fillId="4" borderId="4" xfId="640" applyFont="1" applyFill="1" applyBorder="1" applyAlignment="1">
      <alignment horizontal="left" vertical="center" wrapText="1" indent="3"/>
    </xf>
    <xf numFmtId="0" fontId="75" fillId="0" borderId="13" xfId="640" quotePrefix="1" applyFont="1" applyBorder="1" applyAlignment="1">
      <alignment horizontal="center"/>
    </xf>
    <xf numFmtId="0" fontId="75" fillId="33" borderId="8" xfId="638" applyFont="1" applyFill="1" applyBorder="1" applyAlignment="1">
      <alignment vertical="center"/>
    </xf>
    <xf numFmtId="0" fontId="74" fillId="34" borderId="8" xfId="638" applyFont="1" applyFill="1" applyBorder="1" applyAlignment="1">
      <alignment vertical="center"/>
    </xf>
    <xf numFmtId="0" fontId="75" fillId="0" borderId="13" xfId="640" applyFont="1" applyBorder="1" applyAlignment="1">
      <alignment horizontal="center"/>
    </xf>
    <xf numFmtId="0" fontId="174" fillId="34" borderId="5" xfId="636" applyFont="1" applyFill="1" applyBorder="1" applyAlignment="1">
      <alignment horizontal="center" vertical="center"/>
    </xf>
    <xf numFmtId="0" fontId="174" fillId="34" borderId="10" xfId="636" applyFont="1" applyFill="1" applyBorder="1" applyAlignment="1">
      <alignment horizontal="center"/>
    </xf>
    <xf numFmtId="0" fontId="174" fillId="34" borderId="10" xfId="636" applyFont="1" applyFill="1" applyBorder="1" applyAlignment="1">
      <alignment horizontal="center" vertical="center"/>
    </xf>
    <xf numFmtId="0" fontId="174" fillId="34" borderId="8" xfId="636" applyFont="1" applyFill="1" applyBorder="1" applyAlignment="1">
      <alignment horizontal="center" vertical="center"/>
    </xf>
    <xf numFmtId="2" fontId="74" fillId="34" borderId="8" xfId="636" applyNumberFormat="1" applyFont="1" applyFill="1" applyBorder="1" applyAlignment="1">
      <alignment horizontal="center" vertical="center"/>
    </xf>
    <xf numFmtId="0" fontId="174" fillId="6" borderId="8" xfId="636" applyFont="1" applyFill="1" applyBorder="1" applyAlignment="1">
      <alignment vertical="center"/>
    </xf>
    <xf numFmtId="0" fontId="75" fillId="34" borderId="70" xfId="636" applyFont="1" applyFill="1" applyBorder="1"/>
    <xf numFmtId="0" fontId="75" fillId="0" borderId="14" xfId="640" applyFont="1" applyBorder="1" applyAlignment="1">
      <alignment horizontal="center"/>
    </xf>
    <xf numFmtId="0" fontId="173" fillId="4" borderId="87" xfId="640" applyFont="1" applyFill="1" applyBorder="1" applyAlignment="1">
      <alignment horizontal="left" vertical="center" wrapText="1" indent="3"/>
    </xf>
    <xf numFmtId="0" fontId="174" fillId="34" borderId="131" xfId="636" applyFont="1" applyFill="1" applyBorder="1" applyAlignment="1">
      <alignment horizontal="center" vertical="center"/>
    </xf>
    <xf numFmtId="0" fontId="174" fillId="34" borderId="87" xfId="636" applyFont="1" applyFill="1" applyBorder="1" applyAlignment="1">
      <alignment horizontal="center"/>
    </xf>
    <xf numFmtId="0" fontId="174" fillId="34" borderId="87" xfId="636" applyFont="1" applyFill="1" applyBorder="1" applyAlignment="1">
      <alignment horizontal="center" vertical="center"/>
    </xf>
    <xf numFmtId="0" fontId="174" fillId="34" borderId="88" xfId="636" applyFont="1" applyFill="1" applyBorder="1" applyAlignment="1">
      <alignment horizontal="center" vertical="center"/>
    </xf>
    <xf numFmtId="2" fontId="74" fillId="34" borderId="88" xfId="636" applyNumberFormat="1" applyFont="1" applyFill="1" applyBorder="1" applyAlignment="1">
      <alignment horizontal="center" vertical="center"/>
    </xf>
    <xf numFmtId="0" fontId="174" fillId="6" borderId="88" xfId="636" applyFont="1" applyFill="1" applyBorder="1" applyAlignment="1">
      <alignment vertical="center"/>
    </xf>
    <xf numFmtId="0" fontId="75" fillId="34" borderId="67" xfId="636" applyFont="1" applyFill="1" applyBorder="1"/>
    <xf numFmtId="0" fontId="138" fillId="0" borderId="0" xfId="640" applyFont="1"/>
    <xf numFmtId="0" fontId="175" fillId="0" borderId="0" xfId="640" applyFont="1"/>
    <xf numFmtId="0" fontId="138" fillId="0" borderId="0" xfId="640" applyFont="1" applyAlignment="1">
      <alignment horizontal="center"/>
    </xf>
    <xf numFmtId="0" fontId="138" fillId="50" borderId="146" xfId="640" applyFont="1" applyFill="1" applyBorder="1"/>
    <xf numFmtId="0" fontId="1" fillId="0" borderId="0" xfId="641"/>
    <xf numFmtId="0" fontId="1" fillId="51" borderId="51" xfId="641" applyFill="1" applyBorder="1" applyAlignment="1">
      <alignment horizontal="left"/>
    </xf>
    <xf numFmtId="0" fontId="1" fillId="51" borderId="59" xfId="641" applyFill="1" applyBorder="1"/>
    <xf numFmtId="0" fontId="1" fillId="51" borderId="53" xfId="641" applyFill="1" applyBorder="1"/>
    <xf numFmtId="0" fontId="91" fillId="0" borderId="51" xfId="641" applyFont="1" applyFill="1" applyBorder="1" applyAlignment="1">
      <alignment horizontal="left" vertical="center"/>
    </xf>
    <xf numFmtId="0" fontId="91" fillId="35" borderId="51" xfId="641" applyFont="1" applyFill="1" applyBorder="1" applyAlignment="1">
      <alignment horizontal="center" vertical="center" wrapText="1"/>
    </xf>
    <xf numFmtId="0" fontId="1" fillId="0" borderId="51" xfId="641" applyFill="1" applyBorder="1" applyAlignment="1">
      <alignment horizontal="left"/>
    </xf>
    <xf numFmtId="0" fontId="1" fillId="6" borderId="51" xfId="641" applyFill="1" applyBorder="1" applyAlignment="1">
      <alignment horizontal="center"/>
    </xf>
    <xf numFmtId="0" fontId="1" fillId="34" borderId="51" xfId="641" applyFill="1" applyBorder="1"/>
    <xf numFmtId="165" fontId="0" fillId="33" borderId="51" xfId="642" applyFont="1" applyFill="1" applyBorder="1" applyAlignment="1">
      <alignment horizontal="center"/>
    </xf>
    <xf numFmtId="0" fontId="1" fillId="34" borderId="51" xfId="641" applyFill="1" applyBorder="1" applyAlignment="1">
      <alignment horizontal="center"/>
    </xf>
    <xf numFmtId="165" fontId="0" fillId="33" borderId="51" xfId="642" applyFont="1" applyFill="1" applyBorder="1"/>
    <xf numFmtId="0" fontId="1" fillId="38" borderId="51" xfId="641" applyFill="1" applyBorder="1" applyAlignment="1">
      <alignment horizontal="left"/>
    </xf>
    <xf numFmtId="0" fontId="1" fillId="38" borderId="59" xfId="641" applyFill="1" applyBorder="1"/>
    <xf numFmtId="0" fontId="1" fillId="38" borderId="53" xfId="641" applyFill="1" applyBorder="1"/>
    <xf numFmtId="0" fontId="1" fillId="52" borderId="59" xfId="641" applyFill="1" applyBorder="1" applyAlignment="1">
      <alignment horizontal="left"/>
    </xf>
    <xf numFmtId="0" fontId="1" fillId="52" borderId="53" xfId="641" applyFill="1" applyBorder="1"/>
    <xf numFmtId="0" fontId="1" fillId="52" borderId="0" xfId="641" applyFill="1" applyBorder="1"/>
    <xf numFmtId="0" fontId="1" fillId="52" borderId="59" xfId="641" applyFill="1" applyBorder="1"/>
    <xf numFmtId="0" fontId="1" fillId="53" borderId="51" xfId="641" applyFill="1" applyBorder="1" applyAlignment="1">
      <alignment horizontal="left"/>
    </xf>
    <xf numFmtId="0" fontId="1" fillId="54" borderId="59" xfId="641" applyFill="1" applyBorder="1"/>
    <xf numFmtId="0" fontId="1" fillId="54" borderId="53" xfId="641" applyFill="1" applyBorder="1"/>
    <xf numFmtId="0" fontId="1" fillId="55" borderId="51" xfId="641" applyFill="1" applyBorder="1" applyAlignment="1">
      <alignment horizontal="left"/>
    </xf>
    <xf numFmtId="0" fontId="1" fillId="55" borderId="59" xfId="641" applyFill="1" applyBorder="1"/>
    <xf numFmtId="0" fontId="1" fillId="55" borderId="53" xfId="641" applyFill="1" applyBorder="1"/>
    <xf numFmtId="0" fontId="1" fillId="56" borderId="51" xfId="641" applyFill="1" applyBorder="1" applyAlignment="1">
      <alignment horizontal="left"/>
    </xf>
    <xf numFmtId="0" fontId="1" fillId="56" borderId="59" xfId="641" applyFill="1" applyBorder="1"/>
    <xf numFmtId="0" fontId="1" fillId="56" borderId="53" xfId="641" applyFill="1" applyBorder="1"/>
    <xf numFmtId="0" fontId="91" fillId="57" borderId="51" xfId="641" applyFont="1" applyFill="1" applyBorder="1" applyAlignment="1">
      <alignment horizontal="left" vertical="center"/>
    </xf>
    <xf numFmtId="0" fontId="1" fillId="57" borderId="59" xfId="641" applyFill="1" applyBorder="1"/>
    <xf numFmtId="0" fontId="1" fillId="57" borderId="53" xfId="641" applyFill="1" applyBorder="1"/>
    <xf numFmtId="165" fontId="0" fillId="6" borderId="51" xfId="642" applyFont="1" applyFill="1" applyBorder="1"/>
    <xf numFmtId="0" fontId="176" fillId="0" borderId="0" xfId="641" applyFont="1" applyAlignment="1">
      <alignment horizontal="left"/>
    </xf>
    <xf numFmtId="0" fontId="1" fillId="58" borderId="59" xfId="641" applyFill="1" applyBorder="1" applyAlignment="1">
      <alignment horizontal="left"/>
    </xf>
    <xf numFmtId="0" fontId="1" fillId="58" borderId="53" xfId="641" applyFill="1" applyBorder="1"/>
    <xf numFmtId="0" fontId="1" fillId="58" borderId="0" xfId="641" applyFill="1" applyBorder="1"/>
    <xf numFmtId="0" fontId="1" fillId="58" borderId="59" xfId="641" applyFill="1" applyBorder="1"/>
    <xf numFmtId="0" fontId="1" fillId="0" borderId="0" xfId="641" applyAlignment="1">
      <alignment horizontal="left"/>
    </xf>
    <xf numFmtId="0" fontId="18" fillId="0" borderId="0" xfId="643" applyFont="1"/>
    <xf numFmtId="0" fontId="1" fillId="0" borderId="0" xfId="641" applyAlignment="1">
      <alignment wrapText="1"/>
    </xf>
    <xf numFmtId="0" fontId="0" fillId="0" borderId="0" xfId="643" applyFont="1"/>
    <xf numFmtId="0" fontId="1" fillId="0" borderId="0" xfId="641" applyAlignment="1">
      <alignment vertical="center"/>
    </xf>
    <xf numFmtId="0" fontId="1" fillId="0" borderId="0" xfId="641" applyAlignment="1">
      <alignment vertical="center" wrapText="1"/>
    </xf>
    <xf numFmtId="0" fontId="91" fillId="0" borderId="51" xfId="641" applyFont="1" applyFill="1" applyBorder="1" applyAlignment="1">
      <alignment horizontal="center" vertical="center" wrapText="1"/>
    </xf>
    <xf numFmtId="0" fontId="20" fillId="0" borderId="0" xfId="641" applyFont="1" applyBorder="1" applyAlignment="1">
      <alignment horizontal="left"/>
    </xf>
    <xf numFmtId="0" fontId="1" fillId="0" borderId="0" xfId="641" applyBorder="1"/>
    <xf numFmtId="0" fontId="178" fillId="0" borderId="0" xfId="641" applyFont="1" applyAlignment="1">
      <alignment horizontal="right"/>
    </xf>
    <xf numFmtId="0" fontId="5" fillId="0" borderId="0" xfId="150" applyFont="1"/>
    <xf numFmtId="16" fontId="70" fillId="0" borderId="0" xfId="150" quotePrefix="1" applyNumberFormat="1" applyFont="1" applyAlignment="1">
      <alignment horizontal="left"/>
    </xf>
    <xf numFmtId="0" fontId="70" fillId="0" borderId="0" xfId="150" applyFont="1"/>
    <xf numFmtId="0" fontId="112" fillId="0" borderId="42" xfId="0" applyFont="1" applyBorder="1"/>
    <xf numFmtId="0" fontId="119" fillId="0" borderId="8" xfId="0" applyFont="1" applyFill="1" applyBorder="1" applyAlignment="1">
      <alignment horizontal="center" vertical="top" wrapText="1"/>
    </xf>
    <xf numFmtId="0" fontId="119" fillId="0" borderId="10" xfId="0" applyFont="1" applyFill="1" applyBorder="1" applyAlignment="1">
      <alignment horizontal="center" vertical="top" wrapText="1"/>
    </xf>
    <xf numFmtId="0" fontId="119" fillId="0" borderId="66" xfId="0" applyFont="1" applyFill="1" applyBorder="1" applyAlignment="1">
      <alignment horizontal="center" vertical="top" wrapText="1"/>
    </xf>
    <xf numFmtId="0" fontId="115" fillId="0" borderId="82" xfId="0" applyFont="1" applyFill="1" applyBorder="1" applyAlignment="1">
      <alignment horizontal="center" vertical="center"/>
    </xf>
    <xf numFmtId="0" fontId="115" fillId="0" borderId="84" xfId="0" applyFont="1" applyFill="1" applyBorder="1" applyAlignment="1">
      <alignment horizontal="center" vertical="center"/>
    </xf>
    <xf numFmtId="0" fontId="115" fillId="0" borderId="83" xfId="0" applyFont="1" applyFill="1" applyBorder="1" applyAlignment="1">
      <alignment horizontal="center" vertical="center"/>
    </xf>
    <xf numFmtId="0" fontId="112" fillId="0" borderId="83" xfId="0" applyFont="1" applyFill="1" applyBorder="1" applyAlignment="1">
      <alignment horizontal="center" vertical="center"/>
    </xf>
    <xf numFmtId="0" fontId="115" fillId="0" borderId="101" xfId="0" applyFont="1" applyFill="1" applyBorder="1" applyAlignment="1">
      <alignment horizontal="center" vertical="center"/>
    </xf>
    <xf numFmtId="0" fontId="115" fillId="0" borderId="15" xfId="0" applyFont="1" applyFill="1" applyBorder="1" applyAlignment="1">
      <alignment horizontal="center" vertical="center"/>
    </xf>
    <xf numFmtId="0" fontId="115" fillId="0" borderId="81" xfId="0" applyFont="1" applyFill="1" applyBorder="1" applyAlignment="1">
      <alignment horizontal="center" vertical="center"/>
    </xf>
    <xf numFmtId="0" fontId="115" fillId="0" borderId="91" xfId="0" applyFont="1" applyFill="1" applyBorder="1" applyAlignment="1">
      <alignment horizontal="center" vertical="center"/>
    </xf>
    <xf numFmtId="0" fontId="112" fillId="7" borderId="3" xfId="0" applyFont="1" applyFill="1" applyBorder="1"/>
    <xf numFmtId="0" fontId="112" fillId="6" borderId="4" xfId="0" applyFont="1" applyFill="1" applyBorder="1"/>
    <xf numFmtId="14" fontId="112" fillId="8" borderId="3" xfId="0" applyNumberFormat="1" applyFont="1" applyFill="1" applyBorder="1"/>
    <xf numFmtId="0" fontId="115" fillId="0" borderId="63" xfId="0" applyFont="1" applyFill="1" applyBorder="1"/>
    <xf numFmtId="0" fontId="115" fillId="0" borderId="53" xfId="0" applyFont="1" applyFill="1" applyBorder="1"/>
    <xf numFmtId="0" fontId="115" fillId="0" borderId="51" xfId="0" applyFont="1" applyFill="1" applyBorder="1"/>
    <xf numFmtId="0" fontId="115" fillId="0" borderId="64" xfId="0" applyFont="1" applyFill="1" applyBorder="1"/>
    <xf numFmtId="0" fontId="115" fillId="0" borderId="68" xfId="0" applyFont="1" applyFill="1" applyBorder="1"/>
    <xf numFmtId="0" fontId="115" fillId="0" borderId="59" xfId="0" applyFont="1" applyFill="1" applyBorder="1"/>
    <xf numFmtId="0" fontId="115" fillId="0" borderId="65" xfId="0" applyFont="1" applyFill="1" applyBorder="1"/>
    <xf numFmtId="0" fontId="115" fillId="0" borderId="78" xfId="0" applyFont="1" applyFill="1" applyBorder="1"/>
    <xf numFmtId="0" fontId="115" fillId="0" borderId="66" xfId="0" applyFont="1" applyFill="1" applyBorder="1"/>
    <xf numFmtId="0" fontId="115" fillId="0" borderId="73" xfId="0" applyFont="1" applyFill="1" applyBorder="1"/>
    <xf numFmtId="0" fontId="115" fillId="0" borderId="130" xfId="0" applyFont="1" applyFill="1" applyBorder="1"/>
    <xf numFmtId="0" fontId="115" fillId="0" borderId="79" xfId="0" applyFont="1" applyFill="1" applyBorder="1"/>
    <xf numFmtId="0" fontId="112" fillId="0" borderId="0" xfId="0" applyFont="1" applyFill="1" applyBorder="1"/>
    <xf numFmtId="0" fontId="115" fillId="0" borderId="0" xfId="0" applyFont="1" applyFill="1"/>
    <xf numFmtId="0" fontId="112" fillId="0" borderId="0" xfId="0" applyFont="1" applyBorder="1"/>
    <xf numFmtId="0" fontId="112" fillId="0" borderId="56" xfId="0" applyFont="1" applyBorder="1"/>
    <xf numFmtId="0" fontId="182" fillId="0" borderId="0" xfId="0" applyFont="1" applyFill="1"/>
    <xf numFmtId="0" fontId="112" fillId="0" borderId="9" xfId="0" applyFont="1" applyBorder="1"/>
    <xf numFmtId="0" fontId="183" fillId="0" borderId="0" xfId="0" applyFont="1" applyFill="1" applyAlignment="1">
      <alignment wrapText="1"/>
    </xf>
    <xf numFmtId="0" fontId="184" fillId="0" borderId="0" xfId="0" applyFont="1" applyFill="1" applyBorder="1"/>
    <xf numFmtId="0" fontId="112" fillId="0" borderId="0" xfId="0" applyFont="1" applyFill="1"/>
    <xf numFmtId="0" fontId="112" fillId="0" borderId="0" xfId="0" applyFont="1" applyFill="1" applyAlignment="1">
      <alignment horizontal="left"/>
    </xf>
    <xf numFmtId="0" fontId="180" fillId="0" borderId="0" xfId="0" applyFont="1" applyFill="1"/>
    <xf numFmtId="0" fontId="185" fillId="0" borderId="0" xfId="0" applyFont="1"/>
    <xf numFmtId="0" fontId="59" fillId="0" borderId="0" xfId="0" applyFont="1" applyFill="1" applyAlignment="1">
      <alignment horizontal="left"/>
    </xf>
    <xf numFmtId="0" fontId="186" fillId="0" borderId="0" xfId="0" applyFont="1"/>
    <xf numFmtId="0" fontId="187" fillId="59" borderId="51" xfId="0" applyFont="1" applyFill="1" applyBorder="1" applyAlignment="1">
      <alignment horizontal="center" vertical="center" wrapText="1"/>
    </xf>
    <xf numFmtId="0" fontId="186" fillId="0" borderId="51" xfId="0" applyFont="1" applyBorder="1" applyAlignment="1">
      <alignment horizontal="center" vertical="center" wrapText="1"/>
    </xf>
    <xf numFmtId="0" fontId="188" fillId="6" borderId="51" xfId="0" applyFont="1" applyFill="1" applyBorder="1" applyAlignment="1">
      <alignment horizontal="center" vertical="center" wrapText="1"/>
    </xf>
    <xf numFmtId="0" fontId="186" fillId="7" borderId="51" xfId="0" applyFont="1" applyFill="1" applyBorder="1" applyAlignment="1">
      <alignment horizontal="justify" vertical="center" wrapText="1"/>
    </xf>
    <xf numFmtId="0" fontId="186" fillId="7" borderId="51" xfId="0" applyFont="1" applyFill="1" applyBorder="1" applyAlignment="1">
      <alignment vertical="center" wrapText="1"/>
    </xf>
    <xf numFmtId="0" fontId="189" fillId="59" borderId="51" xfId="0" applyFont="1" applyFill="1" applyBorder="1" applyAlignment="1">
      <alignment horizontal="center" vertical="center" wrapText="1"/>
    </xf>
    <xf numFmtId="0" fontId="191" fillId="0" borderId="51" xfId="0" applyFont="1" applyBorder="1" applyAlignment="1">
      <alignment horizontal="justify" vertical="center" wrapText="1"/>
    </xf>
    <xf numFmtId="0" fontId="191" fillId="6" borderId="51" xfId="0" applyFont="1" applyFill="1" applyBorder="1" applyAlignment="1">
      <alignment horizontal="center" vertical="center" wrapText="1"/>
    </xf>
    <xf numFmtId="0" fontId="188" fillId="0" borderId="51" xfId="0" applyFont="1" applyBorder="1" applyAlignment="1">
      <alignment vertical="center" wrapText="1"/>
    </xf>
    <xf numFmtId="0" fontId="193" fillId="0" borderId="0" xfId="0" applyFont="1"/>
    <xf numFmtId="0" fontId="0" fillId="0" borderId="0" xfId="0" applyAlignment="1">
      <alignment horizontal="left" vertical="center"/>
    </xf>
    <xf numFmtId="0" fontId="195" fillId="0" borderId="133" xfId="0" applyFont="1" applyBorder="1" applyAlignment="1">
      <alignment horizontal="center" vertical="center"/>
    </xf>
    <xf numFmtId="0" fontId="196" fillId="0" borderId="133" xfId="0" applyFont="1" applyBorder="1" applyAlignment="1">
      <alignment horizontal="center" vertical="center"/>
    </xf>
    <xf numFmtId="0" fontId="0" fillId="0" borderId="0" xfId="0" applyAlignment="1">
      <alignment horizontal="center" vertical="center"/>
    </xf>
    <xf numFmtId="0" fontId="0" fillId="7" borderId="51" xfId="0" applyFill="1" applyBorder="1" applyAlignment="1">
      <alignment wrapText="1"/>
    </xf>
    <xf numFmtId="14" fontId="0" fillId="8" borderId="51" xfId="0" applyNumberFormat="1" applyFill="1" applyBorder="1" applyAlignment="1">
      <alignment wrapText="1"/>
    </xf>
    <xf numFmtId="0" fontId="197" fillId="9" borderId="133" xfId="0" applyFont="1" applyFill="1" applyBorder="1" applyAlignment="1">
      <alignment horizontal="left"/>
    </xf>
    <xf numFmtId="0" fontId="198" fillId="9" borderId="133" xfId="0" applyFont="1" applyFill="1" applyBorder="1" applyAlignment="1">
      <alignment horizontal="left"/>
    </xf>
    <xf numFmtId="0" fontId="64" fillId="9" borderId="51" xfId="0" applyFont="1" applyFill="1" applyBorder="1"/>
    <xf numFmtId="0" fontId="64" fillId="9" borderId="51" xfId="0" applyFont="1" applyFill="1" applyBorder="1" applyAlignment="1">
      <alignment wrapText="1"/>
    </xf>
    <xf numFmtId="165" fontId="199" fillId="6" borderId="51" xfId="629" applyFont="1" applyFill="1" applyBorder="1" applyAlignment="1">
      <alignment horizontal="left" vertical="center" wrapText="1"/>
    </xf>
    <xf numFmtId="0" fontId="0" fillId="0" borderId="0" xfId="0" applyAlignment="1"/>
    <xf numFmtId="0" fontId="135" fillId="0" borderId="0" xfId="636" applyFont="1" applyAlignment="1">
      <alignment horizontal="left" vertical="center"/>
    </xf>
    <xf numFmtId="49" fontId="200" fillId="47" borderId="145" xfId="0" applyNumberFormat="1" applyFont="1" applyFill="1" applyBorder="1" applyAlignment="1">
      <alignment horizontal="center" vertical="center" wrapText="1"/>
    </xf>
    <xf numFmtId="0" fontId="161" fillId="34" borderId="5" xfId="636" applyFont="1" applyFill="1" applyBorder="1" applyAlignment="1">
      <alignment horizontal="center"/>
    </xf>
    <xf numFmtId="49" fontId="161" fillId="34" borderId="5" xfId="636" applyNumberFormat="1" applyFont="1" applyFill="1" applyBorder="1" applyAlignment="1">
      <alignment horizontal="center"/>
    </xf>
    <xf numFmtId="49" fontId="161" fillId="34" borderId="10" xfId="636" applyNumberFormat="1" applyFont="1" applyFill="1" applyBorder="1" applyAlignment="1">
      <alignment horizontal="center"/>
    </xf>
    <xf numFmtId="0" fontId="161" fillId="33" borderId="8" xfId="636" applyFont="1" applyFill="1" applyBorder="1" applyAlignment="1">
      <alignment horizontal="center" vertical="center"/>
    </xf>
    <xf numFmtId="0" fontId="9" fillId="49" borderId="59" xfId="0" applyFont="1" applyFill="1" applyBorder="1"/>
    <xf numFmtId="0" fontId="21" fillId="37" borderId="51" xfId="641" applyFont="1" applyFill="1" applyBorder="1" applyAlignment="1">
      <alignment horizontal="left"/>
    </xf>
    <xf numFmtId="0" fontId="194" fillId="59" borderId="51" xfId="0" applyFont="1" applyFill="1" applyBorder="1" applyAlignment="1">
      <alignment horizontal="center" vertical="center" wrapText="1"/>
    </xf>
    <xf numFmtId="0" fontId="26" fillId="0" borderId="0" xfId="0" applyFont="1" applyAlignment="1">
      <alignment horizontal="center" vertical="center"/>
    </xf>
    <xf numFmtId="0" fontId="116" fillId="0" borderId="19" xfId="19" applyFont="1" applyBorder="1" applyAlignment="1" applyProtection="1">
      <alignment horizontal="left" vertical="center"/>
    </xf>
    <xf numFmtId="0" fontId="201" fillId="0" borderId="19" xfId="66" applyFont="1" applyFill="1" applyBorder="1" applyAlignment="1">
      <alignment vertical="center"/>
    </xf>
    <xf numFmtId="0" fontId="99" fillId="0" borderId="17" xfId="617" applyFont="1" applyBorder="1" applyAlignment="1">
      <alignment horizontal="center"/>
    </xf>
    <xf numFmtId="0" fontId="99" fillId="0" borderId="19" xfId="617" applyFont="1" applyBorder="1" applyAlignment="1">
      <alignment horizontal="center"/>
    </xf>
    <xf numFmtId="0" fontId="0" fillId="0" borderId="0" xfId="0" applyFill="1"/>
    <xf numFmtId="0" fontId="202" fillId="0" borderId="51" xfId="0" applyFont="1" applyFill="1" applyBorder="1" applyAlignment="1">
      <alignment horizontal="left" vertical="center" wrapText="1"/>
    </xf>
    <xf numFmtId="0" fontId="206" fillId="0" borderId="0" xfId="646" applyFont="1" applyFill="1" applyBorder="1" applyAlignment="1">
      <alignment vertical="center"/>
    </xf>
    <xf numFmtId="0" fontId="185" fillId="0" borderId="0" xfId="639" applyFont="1" applyAlignment="1">
      <alignment vertical="center"/>
    </xf>
    <xf numFmtId="0" fontId="135" fillId="0" borderId="0" xfId="66" applyFont="1" applyFill="1" applyAlignment="1">
      <alignment horizontal="left" vertical="center"/>
    </xf>
    <xf numFmtId="0" fontId="206" fillId="0" borderId="0" xfId="646" applyFont="1" applyFill="1" applyBorder="1" applyAlignment="1">
      <alignment horizontal="centerContinuous" vertical="top" wrapText="1"/>
    </xf>
    <xf numFmtId="0" fontId="185" fillId="0" borderId="0" xfId="639" applyFont="1"/>
    <xf numFmtId="0" fontId="206" fillId="0" borderId="0" xfId="646" applyFont="1" applyFill="1" applyBorder="1" applyAlignment="1">
      <alignment vertical="top"/>
    </xf>
    <xf numFmtId="0" fontId="206" fillId="0" borderId="0" xfId="646" applyFont="1" applyFill="1" applyBorder="1" applyAlignment="1">
      <alignment horizontal="centerContinuous" vertical="center"/>
    </xf>
    <xf numFmtId="0" fontId="206" fillId="0" borderId="0" xfId="646" applyFont="1" applyFill="1" applyBorder="1" applyAlignment="1">
      <alignment horizontal="center" vertical="center"/>
    </xf>
    <xf numFmtId="0" fontId="135" fillId="0" borderId="0" xfId="66" applyFont="1" applyFill="1" applyAlignment="1">
      <alignment vertical="center"/>
    </xf>
    <xf numFmtId="0" fontId="185" fillId="0" borderId="0" xfId="646" applyFont="1" applyBorder="1" applyAlignment="1">
      <alignment horizontal="center" vertical="top"/>
    </xf>
    <xf numFmtId="0" fontId="185" fillId="0" borderId="0" xfId="646" applyFont="1" applyBorder="1"/>
    <xf numFmtId="0" fontId="206" fillId="0" borderId="0" xfId="646" applyFont="1" applyBorder="1" applyAlignment="1">
      <alignment horizontal="right"/>
    </xf>
    <xf numFmtId="0" fontId="206" fillId="0" borderId="0" xfId="646" applyFont="1" applyBorder="1" applyAlignment="1">
      <alignment vertical="center" wrapText="1"/>
    </xf>
    <xf numFmtId="0" fontId="185" fillId="0" borderId="77" xfId="639" applyFont="1" applyBorder="1"/>
    <xf numFmtId="0" fontId="185" fillId="4" borderId="41" xfId="646" applyFont="1" applyFill="1" applyBorder="1" applyAlignment="1">
      <alignment vertical="center" wrapText="1"/>
    </xf>
    <xf numFmtId="0" fontId="185" fillId="0" borderId="125" xfId="646" applyFont="1" applyBorder="1" applyAlignment="1"/>
    <xf numFmtId="0" fontId="185" fillId="0" borderId="75" xfId="646" applyFont="1" applyBorder="1" applyAlignment="1"/>
    <xf numFmtId="0" fontId="185" fillId="0" borderId="76" xfId="646" applyFont="1" applyBorder="1" applyAlignment="1"/>
    <xf numFmtId="0" fontId="185" fillId="0" borderId="85" xfId="639" applyFont="1" applyBorder="1"/>
    <xf numFmtId="0" fontId="185" fillId="4" borderId="0" xfId="646" applyFont="1" applyFill="1" applyBorder="1" applyAlignment="1">
      <alignment vertical="center" wrapText="1"/>
    </xf>
    <xf numFmtId="0" fontId="185" fillId="0" borderId="58" xfId="66" applyFont="1" applyFill="1" applyBorder="1" applyAlignment="1">
      <alignment horizontal="centerContinuous" vertical="center"/>
    </xf>
    <xf numFmtId="0" fontId="185" fillId="0" borderId="102" xfId="639" applyFont="1" applyBorder="1"/>
    <xf numFmtId="0" fontId="185" fillId="4" borderId="4" xfId="646" applyFont="1" applyFill="1" applyBorder="1" applyAlignment="1">
      <alignment vertical="center" wrapText="1"/>
    </xf>
    <xf numFmtId="0" fontId="185" fillId="4" borderId="51" xfId="646" quotePrefix="1" applyFont="1" applyFill="1" applyBorder="1" applyAlignment="1">
      <alignment horizontal="center" vertical="center" wrapText="1"/>
    </xf>
    <xf numFmtId="0" fontId="185" fillId="0" borderId="51" xfId="646" quotePrefix="1" applyFont="1" applyFill="1" applyBorder="1" applyAlignment="1">
      <alignment horizontal="center" vertical="center" wrapText="1"/>
    </xf>
    <xf numFmtId="9" fontId="185" fillId="4" borderId="51" xfId="646" quotePrefix="1" applyNumberFormat="1" applyFont="1" applyFill="1" applyBorder="1" applyAlignment="1">
      <alignment horizontal="center" vertical="center" wrapText="1"/>
    </xf>
    <xf numFmtId="9" fontId="185" fillId="0" borderId="51" xfId="646" quotePrefix="1" applyNumberFormat="1" applyFont="1" applyFill="1" applyBorder="1" applyAlignment="1">
      <alignment horizontal="center" vertical="center" wrapText="1"/>
    </xf>
    <xf numFmtId="9" fontId="185" fillId="4" borderId="51" xfId="648" quotePrefix="1" applyNumberFormat="1" applyFont="1" applyFill="1" applyBorder="1" applyAlignment="1">
      <alignment horizontal="center" vertical="center" wrapText="1"/>
    </xf>
    <xf numFmtId="49" fontId="185" fillId="4" borderId="3" xfId="648" quotePrefix="1" applyNumberFormat="1" applyFont="1" applyFill="1" applyBorder="1" applyAlignment="1">
      <alignment horizontal="center" vertical="center" wrapText="1"/>
    </xf>
    <xf numFmtId="0" fontId="185" fillId="4" borderId="102" xfId="646" quotePrefix="1" applyFont="1" applyFill="1" applyBorder="1" applyAlignment="1">
      <alignment horizontal="center" vertical="center" wrapText="1"/>
    </xf>
    <xf numFmtId="0" fontId="206" fillId="4" borderId="4" xfId="646" applyFont="1" applyFill="1" applyBorder="1" applyAlignment="1">
      <alignment vertical="center" wrapText="1"/>
    </xf>
    <xf numFmtId="0" fontId="185" fillId="34" borderId="0" xfId="646" applyFont="1" applyFill="1" applyBorder="1" applyAlignment="1">
      <alignment horizontal="center" vertical="center" wrapText="1"/>
    </xf>
    <xf numFmtId="0" fontId="185" fillId="6" borderId="8" xfId="646" quotePrefix="1" applyNumberFormat="1" applyFont="1" applyFill="1" applyBorder="1" applyAlignment="1">
      <alignment vertical="center" wrapText="1"/>
    </xf>
    <xf numFmtId="0" fontId="185" fillId="33" borderId="3" xfId="646" applyFont="1" applyFill="1" applyBorder="1" applyAlignment="1">
      <alignment horizontal="center" vertical="center" wrapText="1"/>
    </xf>
    <xf numFmtId="1" fontId="185" fillId="33" borderId="8" xfId="646" quotePrefix="1" applyNumberFormat="1" applyFont="1" applyFill="1" applyBorder="1" applyAlignment="1">
      <alignment vertical="center" wrapText="1"/>
    </xf>
    <xf numFmtId="1" fontId="185" fillId="33" borderId="8" xfId="646" quotePrefix="1" applyNumberFormat="1" applyFont="1" applyFill="1" applyBorder="1" applyAlignment="1">
      <alignment horizontal="center" vertical="center" wrapText="1"/>
    </xf>
    <xf numFmtId="9" fontId="185" fillId="6" borderId="8" xfId="646" quotePrefix="1" applyNumberFormat="1" applyFont="1" applyFill="1" applyBorder="1" applyAlignment="1">
      <alignment vertical="center" wrapText="1"/>
    </xf>
    <xf numFmtId="0" fontId="185" fillId="6" borderId="10" xfId="646" applyFont="1" applyFill="1" applyBorder="1" applyAlignment="1">
      <alignment horizontal="center" vertical="center" wrapText="1"/>
    </xf>
    <xf numFmtId="0" fontId="185" fillId="6" borderId="29" xfId="646" applyFont="1" applyFill="1" applyBorder="1" applyAlignment="1">
      <alignment horizontal="center" vertical="center" wrapText="1"/>
    </xf>
    <xf numFmtId="0" fontId="185" fillId="0" borderId="63" xfId="646" quotePrefix="1" applyFont="1" applyFill="1" applyBorder="1" applyAlignment="1">
      <alignment horizontal="center" vertical="center" wrapText="1"/>
    </xf>
    <xf numFmtId="0" fontId="185" fillId="34" borderId="10" xfId="646" applyFont="1" applyFill="1" applyBorder="1" applyAlignment="1">
      <alignment horizontal="center" vertical="center" wrapText="1"/>
    </xf>
    <xf numFmtId="0" fontId="185" fillId="34" borderId="29" xfId="646" applyFont="1" applyFill="1" applyBorder="1" applyAlignment="1">
      <alignment horizontal="center" vertical="center" wrapText="1"/>
    </xf>
    <xf numFmtId="0" fontId="185" fillId="0" borderId="0" xfId="639" applyFont="1" applyFill="1"/>
    <xf numFmtId="0" fontId="185" fillId="0" borderId="0" xfId="646" applyFont="1" applyFill="1" applyBorder="1" applyAlignment="1">
      <alignment horizontal="center" vertical="center" wrapText="1"/>
    </xf>
    <xf numFmtId="9" fontId="185" fillId="34" borderId="0" xfId="646" quotePrefix="1" applyNumberFormat="1" applyFont="1" applyFill="1" applyBorder="1" applyAlignment="1">
      <alignment vertical="center" wrapText="1"/>
    </xf>
    <xf numFmtId="9" fontId="185" fillId="34" borderId="0" xfId="646" quotePrefix="1" applyNumberFormat="1" applyFont="1" applyFill="1" applyBorder="1" applyAlignment="1">
      <alignment horizontal="center" vertical="center" wrapText="1"/>
    </xf>
    <xf numFmtId="9" fontId="185" fillId="34" borderId="29" xfId="646" quotePrefix="1" applyNumberFormat="1" applyFont="1" applyFill="1" applyBorder="1" applyAlignment="1">
      <alignment vertical="center" wrapText="1"/>
    </xf>
    <xf numFmtId="0" fontId="185" fillId="4" borderId="85" xfId="646" quotePrefix="1" applyFont="1" applyFill="1" applyBorder="1" applyAlignment="1">
      <alignment horizontal="center" vertical="center" wrapText="1"/>
    </xf>
    <xf numFmtId="9" fontId="185" fillId="34" borderId="99" xfId="646" quotePrefix="1" applyNumberFormat="1" applyFont="1" applyFill="1" applyBorder="1" applyAlignment="1">
      <alignment vertical="center" wrapText="1"/>
    </xf>
    <xf numFmtId="0" fontId="185" fillId="0" borderId="63" xfId="639" applyFont="1" applyBorder="1"/>
    <xf numFmtId="9" fontId="185" fillId="0" borderId="9" xfId="647" applyNumberFormat="1" applyFont="1" applyFill="1" applyBorder="1" applyAlignment="1">
      <alignment horizontal="left" vertical="center" wrapText="1"/>
    </xf>
    <xf numFmtId="9" fontId="185" fillId="34" borderId="5" xfId="646" quotePrefix="1" applyNumberFormat="1" applyFont="1" applyFill="1" applyBorder="1" applyAlignment="1">
      <alignment horizontal="center" vertical="center" wrapText="1"/>
    </xf>
    <xf numFmtId="0" fontId="185" fillId="34" borderId="0" xfId="646" applyFont="1" applyFill="1" applyBorder="1" applyAlignment="1">
      <alignment horizontal="left" vertical="center" wrapText="1"/>
    </xf>
    <xf numFmtId="9" fontId="185" fillId="34" borderId="10" xfId="646" quotePrefix="1" applyNumberFormat="1" applyFont="1" applyFill="1" applyBorder="1" applyAlignment="1">
      <alignment vertical="center" wrapText="1"/>
    </xf>
    <xf numFmtId="9" fontId="185" fillId="6" borderId="6" xfId="646" quotePrefix="1" applyNumberFormat="1" applyFont="1" applyFill="1" applyBorder="1" applyAlignment="1">
      <alignment vertical="center" wrapText="1"/>
    </xf>
    <xf numFmtId="0" fontId="185" fillId="6" borderId="3" xfId="646" applyFont="1" applyFill="1" applyBorder="1" applyAlignment="1">
      <alignment horizontal="left" vertical="center" wrapText="1"/>
    </xf>
    <xf numFmtId="0" fontId="185" fillId="33" borderId="3" xfId="646" applyFont="1" applyFill="1" applyBorder="1" applyAlignment="1">
      <alignment horizontal="left" vertical="center" wrapText="1"/>
    </xf>
    <xf numFmtId="0" fontId="185" fillId="6" borderId="4" xfId="646" applyFont="1" applyFill="1" applyBorder="1" applyAlignment="1">
      <alignment horizontal="left" vertical="center" wrapText="1"/>
    </xf>
    <xf numFmtId="0" fontId="185" fillId="34" borderId="6" xfId="646" applyFont="1" applyFill="1" applyBorder="1" applyAlignment="1">
      <alignment horizontal="left" vertical="center" wrapText="1"/>
    </xf>
    <xf numFmtId="0" fontId="185" fillId="34" borderId="9" xfId="646" applyFont="1" applyFill="1" applyBorder="1" applyAlignment="1">
      <alignment horizontal="left" vertical="center" wrapText="1"/>
    </xf>
    <xf numFmtId="0" fontId="185" fillId="34" borderId="4" xfId="646" applyFont="1" applyFill="1" applyBorder="1" applyAlignment="1">
      <alignment horizontal="left" vertical="center" wrapText="1"/>
    </xf>
    <xf numFmtId="1" fontId="185" fillId="6" borderId="51" xfId="646" quotePrefix="1" applyNumberFormat="1" applyFont="1" applyFill="1" applyBorder="1" applyAlignment="1">
      <alignment vertical="center" wrapText="1"/>
    </xf>
    <xf numFmtId="9" fontId="185" fillId="6" borderId="51" xfId="646" quotePrefix="1" applyNumberFormat="1" applyFont="1" applyFill="1" applyBorder="1" applyAlignment="1">
      <alignment horizontal="center" vertical="center" wrapText="1"/>
    </xf>
    <xf numFmtId="9" fontId="185" fillId="6" borderId="51" xfId="646" applyNumberFormat="1" applyFont="1" applyFill="1" applyBorder="1" applyAlignment="1">
      <alignment horizontal="center" vertical="center" wrapText="1"/>
    </xf>
    <xf numFmtId="9" fontId="185" fillId="6" borderId="3" xfId="646" applyNumberFormat="1" applyFont="1" applyFill="1" applyBorder="1" applyAlignment="1">
      <alignment horizontal="center" vertical="center" wrapText="1"/>
    </xf>
    <xf numFmtId="9" fontId="185" fillId="34" borderId="3" xfId="646" quotePrefix="1" applyNumberFormat="1" applyFont="1" applyFill="1" applyBorder="1" applyAlignment="1">
      <alignment horizontal="center" vertical="center" wrapText="1"/>
    </xf>
    <xf numFmtId="9" fontId="185" fillId="34" borderId="71" xfId="646" quotePrefix="1" applyNumberFormat="1" applyFont="1" applyFill="1" applyBorder="1" applyAlignment="1">
      <alignment horizontal="center" vertical="center" wrapText="1"/>
    </xf>
    <xf numFmtId="0" fontId="185" fillId="4" borderId="63" xfId="646" quotePrefix="1" applyFont="1" applyFill="1" applyBorder="1" applyAlignment="1">
      <alignment horizontal="center" vertical="center" wrapText="1"/>
    </xf>
    <xf numFmtId="9" fontId="185" fillId="0" borderId="58" xfId="647" applyNumberFormat="1" applyFont="1" applyFill="1" applyBorder="1" applyAlignment="1">
      <alignment horizontal="left" vertical="center" wrapText="1"/>
    </xf>
    <xf numFmtId="9" fontId="185" fillId="6" borderId="59" xfId="646" quotePrefix="1" applyNumberFormat="1" applyFont="1" applyFill="1" applyBorder="1" applyAlignment="1">
      <alignment vertical="center" wrapText="1"/>
    </xf>
    <xf numFmtId="0" fontId="185" fillId="6" borderId="51" xfId="646" applyFont="1" applyFill="1" applyBorder="1" applyAlignment="1">
      <alignment horizontal="left" vertical="center" wrapText="1"/>
    </xf>
    <xf numFmtId="0" fontId="185" fillId="6" borderId="53" xfId="646" applyFont="1" applyFill="1" applyBorder="1" applyAlignment="1">
      <alignment horizontal="left" vertical="center" wrapText="1"/>
    </xf>
    <xf numFmtId="1" fontId="185" fillId="33" borderId="51" xfId="646" quotePrefix="1" applyNumberFormat="1" applyFont="1" applyFill="1" applyBorder="1" applyAlignment="1">
      <alignment horizontal="center" vertical="center" wrapText="1"/>
    </xf>
    <xf numFmtId="1" fontId="185" fillId="33" borderId="51" xfId="646" quotePrefix="1" applyNumberFormat="1" applyFont="1" applyFill="1" applyBorder="1" applyAlignment="1">
      <alignment vertical="center" wrapText="1"/>
    </xf>
    <xf numFmtId="9" fontId="185" fillId="34" borderId="51" xfId="646" quotePrefix="1" applyNumberFormat="1" applyFont="1" applyFill="1" applyBorder="1" applyAlignment="1">
      <alignment horizontal="center" vertical="center" wrapText="1"/>
    </xf>
    <xf numFmtId="9" fontId="185" fillId="34" borderId="64" xfId="646" quotePrefix="1" applyNumberFormat="1" applyFont="1" applyFill="1" applyBorder="1" applyAlignment="1">
      <alignment horizontal="center" vertical="center" wrapText="1"/>
    </xf>
    <xf numFmtId="0" fontId="185" fillId="34" borderId="5" xfId="646" applyFont="1" applyFill="1" applyBorder="1" applyAlignment="1">
      <alignment horizontal="left" vertical="center" wrapText="1"/>
    </xf>
    <xf numFmtId="0" fontId="185" fillId="34" borderId="10" xfId="646" applyFont="1" applyFill="1" applyBorder="1" applyAlignment="1">
      <alignment horizontal="left" vertical="center" wrapText="1"/>
    </xf>
    <xf numFmtId="0" fontId="185" fillId="34" borderId="8" xfId="646" applyFont="1" applyFill="1" applyBorder="1" applyAlignment="1">
      <alignment horizontal="left" vertical="center" wrapText="1"/>
    </xf>
    <xf numFmtId="9" fontId="185" fillId="34" borderId="8" xfId="646" quotePrefix="1" applyNumberFormat="1" applyFont="1" applyFill="1" applyBorder="1" applyAlignment="1">
      <alignment horizontal="center" vertical="center" wrapText="1"/>
    </xf>
    <xf numFmtId="9" fontId="185" fillId="34" borderId="10" xfId="646" quotePrefix="1" applyNumberFormat="1" applyFont="1" applyFill="1" applyBorder="1" applyAlignment="1">
      <alignment horizontal="center" vertical="center" wrapText="1"/>
    </xf>
    <xf numFmtId="9" fontId="185" fillId="34" borderId="10" xfId="646" applyNumberFormat="1" applyFont="1" applyFill="1" applyBorder="1" applyAlignment="1">
      <alignment horizontal="center" vertical="center" wrapText="1"/>
    </xf>
    <xf numFmtId="9" fontId="185" fillId="34" borderId="8" xfId="646" applyNumberFormat="1" applyFont="1" applyFill="1" applyBorder="1" applyAlignment="1">
      <alignment horizontal="center" vertical="center" wrapText="1"/>
    </xf>
    <xf numFmtId="9" fontId="185" fillId="34" borderId="70" xfId="646" quotePrefix="1" applyNumberFormat="1" applyFont="1" applyFill="1" applyBorder="1" applyAlignment="1">
      <alignment horizontal="center" vertical="center" wrapText="1"/>
    </xf>
    <xf numFmtId="9" fontId="185" fillId="6" borderId="51" xfId="646" quotePrefix="1" applyNumberFormat="1" applyFont="1" applyFill="1" applyBorder="1" applyAlignment="1">
      <alignment vertical="center" wrapText="1"/>
    </xf>
    <xf numFmtId="9" fontId="185" fillId="6" borderId="8" xfId="646" quotePrefix="1" applyNumberFormat="1" applyFont="1" applyFill="1" applyBorder="1" applyAlignment="1">
      <alignment horizontal="center" vertical="center" wrapText="1"/>
    </xf>
    <xf numFmtId="0" fontId="185" fillId="0" borderId="0" xfId="639" applyFont="1" applyBorder="1"/>
    <xf numFmtId="49" fontId="185" fillId="0" borderId="63" xfId="646" applyNumberFormat="1" applyFont="1" applyFill="1" applyBorder="1" applyAlignment="1">
      <alignment horizontal="center" vertical="center" wrapText="1"/>
    </xf>
    <xf numFmtId="0" fontId="185" fillId="34" borderId="8" xfId="639" applyFont="1" applyFill="1" applyBorder="1"/>
    <xf numFmtId="9" fontId="208" fillId="0" borderId="0" xfId="646" applyNumberFormat="1" applyFont="1" applyFill="1" applyBorder="1" applyAlignment="1">
      <alignment horizontal="right" vertical="center" wrapText="1" indent="2"/>
    </xf>
    <xf numFmtId="9" fontId="206" fillId="0" borderId="9" xfId="648" applyNumberFormat="1" applyFont="1" applyFill="1" applyBorder="1" applyAlignment="1">
      <alignment horizontal="left" vertical="center" wrapText="1" indent="2"/>
    </xf>
    <xf numFmtId="9" fontId="185" fillId="34" borderId="6" xfId="646" quotePrefix="1" applyNumberFormat="1" applyFont="1" applyFill="1" applyBorder="1" applyAlignment="1">
      <alignment horizontal="center" vertical="center" wrapText="1"/>
    </xf>
    <xf numFmtId="9" fontId="185" fillId="34" borderId="9" xfId="646" quotePrefix="1" applyNumberFormat="1" applyFont="1" applyFill="1" applyBorder="1" applyAlignment="1">
      <alignment horizontal="center" vertical="center" wrapText="1"/>
    </xf>
    <xf numFmtId="9" fontId="185" fillId="34" borderId="4" xfId="646" quotePrefix="1" applyNumberFormat="1" applyFont="1" applyFill="1" applyBorder="1" applyAlignment="1">
      <alignment vertical="center" wrapText="1"/>
    </xf>
    <xf numFmtId="0" fontId="185" fillId="34" borderId="3" xfId="639" applyFont="1" applyFill="1" applyBorder="1"/>
    <xf numFmtId="9" fontId="185" fillId="34" borderId="4" xfId="646" quotePrefix="1" applyNumberFormat="1" applyFont="1" applyFill="1" applyBorder="1" applyAlignment="1">
      <alignment horizontal="center" vertical="center" wrapText="1"/>
    </xf>
    <xf numFmtId="9" fontId="185" fillId="4" borderId="0" xfId="647" applyNumberFormat="1" applyFont="1" applyFill="1" applyBorder="1" applyAlignment="1">
      <alignment horizontal="center" vertical="center" wrapText="1"/>
    </xf>
    <xf numFmtId="0" fontId="185" fillId="34" borderId="35" xfId="646" applyFont="1" applyFill="1" applyBorder="1" applyAlignment="1">
      <alignment vertical="center" wrapText="1"/>
    </xf>
    <xf numFmtId="0" fontId="185" fillId="34" borderId="56" xfId="646" applyFont="1" applyFill="1" applyBorder="1" applyAlignment="1">
      <alignment vertical="center" wrapText="1"/>
    </xf>
    <xf numFmtId="0" fontId="185" fillId="34" borderId="57" xfId="646" applyFont="1" applyFill="1" applyBorder="1" applyAlignment="1">
      <alignment vertical="center" wrapText="1"/>
    </xf>
    <xf numFmtId="0" fontId="185" fillId="6" borderId="51" xfId="646" applyFont="1" applyFill="1" applyBorder="1" applyAlignment="1">
      <alignment vertical="center" wrapText="1"/>
    </xf>
    <xf numFmtId="0" fontId="185" fillId="34" borderId="5" xfId="646" applyFont="1" applyFill="1" applyBorder="1" applyAlignment="1">
      <alignment vertical="center" wrapText="1"/>
    </xf>
    <xf numFmtId="0" fontId="185" fillId="34" borderId="0" xfId="646" applyFont="1" applyFill="1" applyBorder="1" applyAlignment="1">
      <alignment vertical="center" wrapText="1"/>
    </xf>
    <xf numFmtId="0" fontId="185" fillId="34" borderId="0" xfId="646" applyFont="1" applyFill="1" applyBorder="1" applyAlignment="1">
      <alignment vertical="center"/>
    </xf>
    <xf numFmtId="0" fontId="185" fillId="34" borderId="10" xfId="646" applyFont="1" applyFill="1" applyBorder="1" applyAlignment="1">
      <alignment vertical="center"/>
    </xf>
    <xf numFmtId="0" fontId="185" fillId="34" borderId="8" xfId="646" applyFont="1" applyFill="1" applyBorder="1" applyAlignment="1">
      <alignment vertical="center"/>
    </xf>
    <xf numFmtId="0" fontId="185" fillId="34" borderId="5" xfId="646" applyFont="1" applyFill="1" applyBorder="1" applyAlignment="1">
      <alignment vertical="center"/>
    </xf>
    <xf numFmtId="0" fontId="185" fillId="6" borderId="0" xfId="639" applyFont="1" applyFill="1"/>
    <xf numFmtId="0" fontId="185" fillId="6" borderId="51" xfId="646" applyFont="1" applyFill="1" applyBorder="1" applyAlignment="1">
      <alignment vertical="center"/>
    </xf>
    <xf numFmtId="0" fontId="185" fillId="33" borderId="51" xfId="646" applyFont="1" applyFill="1" applyBorder="1" applyAlignment="1">
      <alignment vertical="center"/>
    </xf>
    <xf numFmtId="0" fontId="185" fillId="6" borderId="64" xfId="646" applyFont="1" applyFill="1" applyBorder="1" applyAlignment="1">
      <alignment vertical="center"/>
    </xf>
    <xf numFmtId="0" fontId="185" fillId="34" borderId="10" xfId="646" applyFont="1" applyFill="1" applyBorder="1" applyAlignment="1">
      <alignment vertical="center" wrapText="1"/>
    </xf>
    <xf numFmtId="0" fontId="185" fillId="34" borderId="5" xfId="646" applyFont="1" applyFill="1" applyBorder="1" applyAlignment="1">
      <alignment horizontal="center" vertical="center" wrapText="1"/>
    </xf>
    <xf numFmtId="0" fontId="209" fillId="34" borderId="5" xfId="646" applyFont="1" applyFill="1" applyBorder="1" applyAlignment="1">
      <alignment horizontal="left" vertical="center" wrapText="1"/>
    </xf>
    <xf numFmtId="0" fontId="209" fillId="34" borderId="0" xfId="646" applyFont="1" applyFill="1" applyBorder="1" applyAlignment="1">
      <alignment horizontal="left" vertical="center" wrapText="1"/>
    </xf>
    <xf numFmtId="0" fontId="209" fillId="34" borderId="10" xfId="646" applyFont="1" applyFill="1" applyBorder="1" applyAlignment="1">
      <alignment horizontal="left" vertical="center" wrapText="1"/>
    </xf>
    <xf numFmtId="0" fontId="209" fillId="34" borderId="5" xfId="646" applyFont="1" applyFill="1" applyBorder="1" applyAlignment="1">
      <alignment vertical="center" wrapText="1"/>
    </xf>
    <xf numFmtId="0" fontId="209" fillId="34" borderId="0" xfId="646" applyFont="1" applyFill="1" applyBorder="1" applyAlignment="1">
      <alignment vertical="center" wrapText="1"/>
    </xf>
    <xf numFmtId="0" fontId="209" fillId="34" borderId="0" xfId="646" applyFont="1" applyFill="1" applyBorder="1" applyAlignment="1">
      <alignment vertical="center"/>
    </xf>
    <xf numFmtId="0" fontId="209" fillId="34" borderId="10" xfId="646" applyFont="1" applyFill="1" applyBorder="1" applyAlignment="1">
      <alignment vertical="center"/>
    </xf>
    <xf numFmtId="0" fontId="209" fillId="34" borderId="8" xfId="646" applyFont="1" applyFill="1" applyBorder="1" applyAlignment="1">
      <alignment vertical="center"/>
    </xf>
    <xf numFmtId="0" fontId="209" fillId="34" borderId="5" xfId="646" applyFont="1" applyFill="1" applyBorder="1" applyAlignment="1">
      <alignment vertical="center"/>
    </xf>
    <xf numFmtId="0" fontId="185" fillId="0" borderId="100" xfId="646" quotePrefix="1" applyFont="1" applyFill="1" applyBorder="1" applyAlignment="1">
      <alignment horizontal="center" vertical="center" wrapText="1"/>
    </xf>
    <xf numFmtId="0" fontId="185" fillId="6" borderId="34" xfId="646" applyFont="1" applyFill="1" applyBorder="1" applyAlignment="1">
      <alignment vertical="center" wrapText="1"/>
    </xf>
    <xf numFmtId="0" fontId="185" fillId="6" borderId="34" xfId="646" applyFont="1" applyFill="1" applyBorder="1" applyAlignment="1">
      <alignment vertical="center"/>
    </xf>
    <xf numFmtId="0" fontId="185" fillId="6" borderId="72" xfId="646" applyFont="1" applyFill="1" applyBorder="1" applyAlignment="1">
      <alignment vertical="center"/>
    </xf>
    <xf numFmtId="0" fontId="185" fillId="43" borderId="51" xfId="639" quotePrefix="1" applyFont="1" applyFill="1" applyBorder="1" applyAlignment="1">
      <alignment horizontal="center" vertical="center"/>
    </xf>
    <xf numFmtId="0" fontId="185" fillId="6" borderId="35" xfId="646" applyFont="1" applyFill="1" applyBorder="1" applyAlignment="1">
      <alignment horizontal="left" vertical="center" wrapText="1"/>
    </xf>
    <xf numFmtId="0" fontId="209" fillId="6" borderId="56" xfId="646" applyFont="1" applyFill="1" applyBorder="1" applyAlignment="1">
      <alignment vertical="center"/>
    </xf>
    <xf numFmtId="0" fontId="185" fillId="6" borderId="57" xfId="646" applyFont="1" applyFill="1" applyBorder="1" applyAlignment="1">
      <alignment horizontal="left" vertical="center" wrapText="1"/>
    </xf>
    <xf numFmtId="0" fontId="209" fillId="6" borderId="34" xfId="646" applyFont="1" applyFill="1" applyBorder="1" applyAlignment="1">
      <alignment vertical="center"/>
    </xf>
    <xf numFmtId="0" fontId="209" fillId="6" borderId="57" xfId="646" applyFont="1" applyFill="1" applyBorder="1" applyAlignment="1">
      <alignment vertical="center"/>
    </xf>
    <xf numFmtId="0" fontId="209" fillId="6" borderId="72" xfId="646" applyFont="1" applyFill="1" applyBorder="1" applyAlignment="1">
      <alignment vertical="center"/>
    </xf>
    <xf numFmtId="0" fontId="185" fillId="6" borderId="5" xfId="646" applyFont="1" applyFill="1" applyBorder="1" applyAlignment="1">
      <alignment horizontal="left" vertical="center" wrapText="1"/>
    </xf>
    <xf numFmtId="0" fontId="209" fillId="6" borderId="0" xfId="646" applyFont="1" applyFill="1" applyBorder="1" applyAlignment="1">
      <alignment vertical="center"/>
    </xf>
    <xf numFmtId="0" fontId="185" fillId="6" borderId="10" xfId="646" applyFont="1" applyFill="1" applyBorder="1" applyAlignment="1">
      <alignment horizontal="left" vertical="center" wrapText="1"/>
    </xf>
    <xf numFmtId="0" fontId="209" fillId="6" borderId="8" xfId="646" applyFont="1" applyFill="1" applyBorder="1" applyAlignment="1">
      <alignment vertical="center"/>
    </xf>
    <xf numFmtId="0" fontId="209" fillId="6" borderId="10" xfId="646" applyFont="1" applyFill="1" applyBorder="1" applyAlignment="1">
      <alignment vertical="center"/>
    </xf>
    <xf numFmtId="0" fontId="209" fillId="6" borderId="70" xfId="646" applyFont="1" applyFill="1" applyBorder="1" applyAlignment="1">
      <alignment vertical="center"/>
    </xf>
    <xf numFmtId="0" fontId="185" fillId="43" borderId="86" xfId="639" quotePrefix="1" applyFont="1" applyFill="1" applyBorder="1" applyAlignment="1">
      <alignment horizontal="center" vertical="center"/>
    </xf>
    <xf numFmtId="0" fontId="185" fillId="0" borderId="131" xfId="646" applyFont="1" applyFill="1" applyBorder="1" applyAlignment="1">
      <alignment horizontal="left" vertical="center" wrapText="1"/>
    </xf>
    <xf numFmtId="0" fontId="185" fillId="6" borderId="131" xfId="646" applyFont="1" applyFill="1" applyBorder="1" applyAlignment="1">
      <alignment horizontal="left" vertical="center" wrapText="1"/>
    </xf>
    <xf numFmtId="0" fontId="209" fillId="6" borderId="42" xfId="646" applyFont="1" applyFill="1" applyBorder="1" applyAlignment="1">
      <alignment vertical="center"/>
    </xf>
    <xf numFmtId="0" fontId="185" fillId="6" borderId="87" xfId="646" applyFont="1" applyFill="1" applyBorder="1" applyAlignment="1">
      <alignment horizontal="left" vertical="center" wrapText="1"/>
    </xf>
    <xf numFmtId="0" fontId="209" fillId="6" borderId="88" xfId="646" applyFont="1" applyFill="1" applyBorder="1" applyAlignment="1">
      <alignment vertical="center"/>
    </xf>
    <xf numFmtId="0" fontId="209" fillId="6" borderId="87" xfId="646" applyFont="1" applyFill="1" applyBorder="1" applyAlignment="1">
      <alignment vertical="center"/>
    </xf>
    <xf numFmtId="0" fontId="209" fillId="6" borderId="67" xfId="646" applyFont="1" applyFill="1" applyBorder="1" applyAlignment="1">
      <alignment vertical="center"/>
    </xf>
    <xf numFmtId="0" fontId="118" fillId="0" borderId="0" xfId="639" applyFont="1"/>
    <xf numFmtId="0" fontId="9" fillId="0" borderId="0" xfId="639" applyFont="1" applyBorder="1"/>
    <xf numFmtId="0" fontId="111" fillId="60" borderId="0" xfId="648" applyFont="1" applyFill="1" applyBorder="1" applyAlignment="1">
      <alignment horizontal="left" vertical="center" wrapText="1"/>
    </xf>
    <xf numFmtId="0" fontId="111" fillId="60" borderId="0" xfId="648" applyFont="1" applyFill="1" applyBorder="1" applyAlignment="1">
      <alignment vertical="center"/>
    </xf>
    <xf numFmtId="0" fontId="9" fillId="49" borderId="51" xfId="0" applyFont="1" applyFill="1" applyBorder="1"/>
    <xf numFmtId="0" fontId="185" fillId="0" borderId="58" xfId="20" applyFont="1" applyFill="1" applyBorder="1" applyAlignment="1">
      <alignment horizontal="centerContinuous" vertical="center"/>
    </xf>
    <xf numFmtId="0" fontId="185" fillId="43" borderId="3" xfId="646" applyFont="1" applyFill="1" applyBorder="1" applyAlignment="1">
      <alignment vertical="center" wrapText="1"/>
    </xf>
    <xf numFmtId="49" fontId="185" fillId="4" borderId="51" xfId="648" applyNumberFormat="1" applyFont="1" applyFill="1" applyBorder="1" applyAlignment="1">
      <alignment horizontal="center" vertical="center" wrapText="1"/>
    </xf>
    <xf numFmtId="49" fontId="185" fillId="4" borderId="64" xfId="648" applyNumberFormat="1" applyFont="1" applyFill="1" applyBorder="1" applyAlignment="1">
      <alignment horizontal="center" vertical="center" wrapText="1"/>
    </xf>
    <xf numFmtId="0" fontId="206" fillId="4" borderId="51" xfId="646" applyFont="1" applyFill="1" applyBorder="1" applyAlignment="1">
      <alignment vertical="center" wrapText="1"/>
    </xf>
    <xf numFmtId="0" fontId="185" fillId="34" borderId="51" xfId="646" applyFont="1" applyFill="1" applyBorder="1" applyAlignment="1">
      <alignment horizontal="center" vertical="center" wrapText="1"/>
    </xf>
    <xf numFmtId="0" fontId="185" fillId="6" borderId="51" xfId="646" quotePrefix="1" applyNumberFormat="1" applyFont="1" applyFill="1" applyBorder="1" applyAlignment="1">
      <alignment vertical="center" wrapText="1"/>
    </xf>
    <xf numFmtId="0" fontId="185" fillId="33" borderId="51" xfId="646" applyFont="1" applyFill="1" applyBorder="1" applyAlignment="1">
      <alignment horizontal="center" vertical="center" wrapText="1"/>
    </xf>
    <xf numFmtId="0" fontId="185" fillId="6" borderId="51" xfId="646" applyFont="1" applyFill="1" applyBorder="1" applyAlignment="1">
      <alignment horizontal="center" vertical="center" wrapText="1"/>
    </xf>
    <xf numFmtId="0" fontId="185" fillId="6" borderId="64" xfId="646" applyFont="1" applyFill="1" applyBorder="1" applyAlignment="1">
      <alignment horizontal="center" vertical="center" wrapText="1"/>
    </xf>
    <xf numFmtId="0" fontId="206" fillId="0" borderId="51" xfId="646" applyFont="1" applyFill="1" applyBorder="1" applyAlignment="1">
      <alignment vertical="center" wrapText="1"/>
    </xf>
    <xf numFmtId="0" fontId="185" fillId="34" borderId="64" xfId="646" applyFont="1" applyFill="1" applyBorder="1" applyAlignment="1">
      <alignment horizontal="center" vertical="center" wrapText="1"/>
    </xf>
    <xf numFmtId="0" fontId="185" fillId="34" borderId="51" xfId="646" applyFont="1" applyFill="1" applyBorder="1" applyAlignment="1">
      <alignment horizontal="left" vertical="center" wrapText="1"/>
    </xf>
    <xf numFmtId="9" fontId="185" fillId="34" borderId="51" xfId="646" quotePrefix="1" applyNumberFormat="1" applyFont="1" applyFill="1" applyBorder="1" applyAlignment="1">
      <alignment vertical="center" wrapText="1"/>
    </xf>
    <xf numFmtId="0" fontId="185" fillId="33" borderId="51" xfId="646" applyFont="1" applyFill="1" applyBorder="1" applyAlignment="1">
      <alignment horizontal="left" vertical="center" wrapText="1"/>
    </xf>
    <xf numFmtId="9" fontId="185" fillId="34" borderId="51" xfId="646" applyNumberFormat="1" applyFont="1" applyFill="1" applyBorder="1" applyAlignment="1">
      <alignment horizontal="center" vertical="center" wrapText="1"/>
    </xf>
    <xf numFmtId="0" fontId="185" fillId="34" borderId="51" xfId="639" applyFont="1" applyFill="1" applyBorder="1"/>
    <xf numFmtId="9" fontId="185" fillId="4" borderId="51" xfId="647" applyNumberFormat="1" applyFont="1" applyFill="1" applyBorder="1" applyAlignment="1">
      <alignment horizontal="center" vertical="center" wrapText="1"/>
    </xf>
    <xf numFmtId="0" fontId="185" fillId="34" borderId="51" xfId="646" applyFont="1" applyFill="1" applyBorder="1" applyAlignment="1">
      <alignment vertical="center" wrapText="1"/>
    </xf>
    <xf numFmtId="0" fontId="185" fillId="34" borderId="51" xfId="646" applyFont="1" applyFill="1" applyBorder="1" applyAlignment="1">
      <alignment vertical="center"/>
    </xf>
    <xf numFmtId="0" fontId="185" fillId="6" borderId="51" xfId="639" applyFont="1" applyFill="1" applyBorder="1"/>
    <xf numFmtId="0" fontId="209" fillId="34" borderId="51" xfId="646" applyFont="1" applyFill="1" applyBorder="1" applyAlignment="1">
      <alignment horizontal="left" vertical="center" wrapText="1"/>
    </xf>
    <xf numFmtId="0" fontId="209" fillId="34" borderId="51" xfId="646" applyFont="1" applyFill="1" applyBorder="1" applyAlignment="1">
      <alignment vertical="center" wrapText="1"/>
    </xf>
    <xf numFmtId="0" fontId="209" fillId="34" borderId="51" xfId="646" applyFont="1" applyFill="1" applyBorder="1" applyAlignment="1">
      <alignment vertical="center"/>
    </xf>
    <xf numFmtId="0" fontId="185" fillId="43" borderId="63" xfId="639" quotePrefix="1" applyFont="1" applyFill="1" applyBorder="1" applyAlignment="1">
      <alignment horizontal="center" vertical="center"/>
    </xf>
    <xf numFmtId="9" fontId="185" fillId="0" borderId="51" xfId="647" applyNumberFormat="1" applyFont="1" applyFill="1" applyBorder="1" applyAlignment="1">
      <alignment horizontal="left" vertical="center" wrapText="1"/>
    </xf>
    <xf numFmtId="0" fontId="209" fillId="6" borderId="51" xfId="646" applyFont="1" applyFill="1" applyBorder="1" applyAlignment="1">
      <alignment vertical="center"/>
    </xf>
    <xf numFmtId="0" fontId="209" fillId="6" borderId="64" xfId="646" applyFont="1" applyFill="1" applyBorder="1" applyAlignment="1">
      <alignment vertical="center"/>
    </xf>
    <xf numFmtId="0" fontId="185" fillId="0" borderId="42" xfId="646" applyFont="1" applyFill="1" applyBorder="1" applyAlignment="1">
      <alignment horizontal="left" vertical="center" wrapText="1"/>
    </xf>
    <xf numFmtId="0" fontId="209" fillId="0" borderId="42" xfId="646" applyFont="1" applyFill="1" applyBorder="1" applyAlignment="1">
      <alignment vertical="center"/>
    </xf>
    <xf numFmtId="0" fontId="9" fillId="0" borderId="42" xfId="639" applyFont="1" applyBorder="1"/>
    <xf numFmtId="0" fontId="209" fillId="0" borderId="40" xfId="646" applyFont="1" applyFill="1" applyBorder="1" applyAlignment="1">
      <alignment vertical="center"/>
    </xf>
    <xf numFmtId="0" fontId="210" fillId="0" borderId="0" xfId="66" applyFont="1" applyBorder="1" applyAlignment="1">
      <alignment horizontal="centerContinuous" vertical="center"/>
    </xf>
    <xf numFmtId="0" fontId="3" fillId="0" borderId="0" xfId="0" applyFont="1" applyFill="1" applyBorder="1"/>
    <xf numFmtId="0" fontId="135" fillId="35" borderId="81" xfId="66" applyFont="1" applyFill="1" applyBorder="1" applyAlignment="1">
      <alignment horizontal="center" vertical="center" wrapText="1"/>
    </xf>
    <xf numFmtId="0" fontId="135" fillId="35" borderId="11" xfId="649" applyFont="1" applyFill="1" applyBorder="1" applyAlignment="1">
      <alignment horizontal="center" vertical="center" wrapText="1"/>
    </xf>
    <xf numFmtId="0" fontId="185" fillId="34" borderId="51" xfId="66" applyFont="1" applyFill="1" applyBorder="1" applyAlignment="1">
      <alignment horizontal="center" vertical="center" wrapText="1"/>
    </xf>
    <xf numFmtId="0" fontId="75" fillId="0" borderId="0" xfId="0" applyFont="1" applyAlignment="1">
      <alignment horizontal="center"/>
    </xf>
    <xf numFmtId="0" fontId="185" fillId="6" borderId="51" xfId="66" applyFont="1" applyFill="1" applyBorder="1" applyAlignment="1">
      <alignment horizontal="left" vertical="center" wrapText="1"/>
    </xf>
    <xf numFmtId="0" fontId="138" fillId="34" borderId="51" xfId="66" applyFont="1" applyFill="1" applyBorder="1" applyAlignment="1">
      <alignment vertical="center" wrapText="1"/>
    </xf>
    <xf numFmtId="0" fontId="138" fillId="6" borderId="51" xfId="66" applyFont="1" applyFill="1" applyBorder="1" applyAlignment="1">
      <alignment vertical="center" wrapText="1"/>
    </xf>
    <xf numFmtId="0" fontId="185" fillId="34" borderId="51" xfId="66" applyFont="1" applyFill="1" applyBorder="1" applyAlignment="1">
      <alignment wrapText="1"/>
    </xf>
    <xf numFmtId="0" fontId="212" fillId="0" borderId="0" xfId="0" applyFont="1"/>
    <xf numFmtId="2" fontId="212" fillId="0" borderId="0" xfId="0" applyNumberFormat="1" applyFont="1"/>
    <xf numFmtId="0" fontId="212" fillId="0" borderId="0" xfId="0" applyFont="1" applyFill="1"/>
    <xf numFmtId="49" fontId="213" fillId="0" borderId="51" xfId="645" applyNumberFormat="1" applyFont="1" applyFill="1" applyBorder="1" applyAlignment="1">
      <alignment horizontal="center" vertical="center" wrapText="1"/>
    </xf>
    <xf numFmtId="49" fontId="213" fillId="0" borderId="51" xfId="645" applyNumberFormat="1" applyFont="1" applyFill="1" applyBorder="1" applyAlignment="1">
      <alignment horizontal="left" vertical="center" wrapText="1" indent="1"/>
    </xf>
    <xf numFmtId="0" fontId="213" fillId="0" borderId="51" xfId="0" applyFont="1" applyBorder="1"/>
    <xf numFmtId="2" fontId="213" fillId="6" borderId="57" xfId="0" applyNumberFormat="1" applyFont="1" applyFill="1" applyBorder="1"/>
    <xf numFmtId="14" fontId="212" fillId="0" borderId="12" xfId="0" applyNumberFormat="1" applyFont="1" applyBorder="1"/>
    <xf numFmtId="49" fontId="212" fillId="0" borderId="51" xfId="645" applyNumberFormat="1" applyFont="1" applyFill="1" applyBorder="1" applyAlignment="1">
      <alignment horizontal="left" vertical="center" wrapText="1" indent="1"/>
    </xf>
    <xf numFmtId="2" fontId="213" fillId="36" borderId="53" xfId="0" applyNumberFormat="1" applyFont="1" applyFill="1" applyBorder="1"/>
    <xf numFmtId="14" fontId="212" fillId="0" borderId="13" xfId="0" applyNumberFormat="1" applyFont="1" applyBorder="1"/>
    <xf numFmtId="0" fontId="213" fillId="0" borderId="51" xfId="0" applyFont="1" applyFill="1" applyBorder="1" applyAlignment="1">
      <alignment horizontal="center" vertical="center" wrapText="1"/>
    </xf>
    <xf numFmtId="0" fontId="213" fillId="0" borderId="51" xfId="0" applyFont="1" applyFill="1" applyBorder="1" applyAlignment="1">
      <alignment horizontal="left" vertical="center" wrapText="1"/>
    </xf>
    <xf numFmtId="2" fontId="213" fillId="35" borderId="53" xfId="0" applyNumberFormat="1" applyFont="1" applyFill="1" applyBorder="1" applyAlignment="1">
      <alignment horizontal="center" vertical="center" wrapText="1"/>
    </xf>
    <xf numFmtId="175" fontId="212" fillId="0" borderId="14" xfId="105" applyNumberFormat="1" applyFont="1" applyBorder="1"/>
    <xf numFmtId="2" fontId="213" fillId="34" borderId="53" xfId="0" applyNumberFormat="1" applyFont="1" applyFill="1" applyBorder="1" applyAlignment="1">
      <alignment horizontal="center" vertical="center" wrapText="1"/>
    </xf>
    <xf numFmtId="0" fontId="213" fillId="0" borderId="51" xfId="645" applyFont="1" applyFill="1" applyBorder="1" applyAlignment="1">
      <alignment horizontal="left" vertical="center" wrapText="1"/>
    </xf>
    <xf numFmtId="2" fontId="213" fillId="33" borderId="53" xfId="645" applyNumberFormat="1" applyFont="1" applyFill="1" applyBorder="1" applyAlignment="1">
      <alignment horizontal="right" vertical="top" wrapText="1"/>
    </xf>
    <xf numFmtId="0" fontId="212" fillId="0" borderId="51" xfId="645" applyFont="1" applyFill="1" applyBorder="1" applyAlignment="1">
      <alignment horizontal="left" vertical="center" wrapText="1" indent="2"/>
    </xf>
    <xf numFmtId="0" fontId="212" fillId="0" borderId="51" xfId="645" applyFont="1" applyFill="1" applyBorder="1" applyAlignment="1">
      <alignment horizontal="left" vertical="center" wrapText="1" indent="4"/>
    </xf>
    <xf numFmtId="2" fontId="212" fillId="33" borderId="53" xfId="645" applyNumberFormat="1" applyFont="1" applyFill="1" applyBorder="1" applyAlignment="1">
      <alignment horizontal="right" vertical="top" wrapText="1"/>
    </xf>
    <xf numFmtId="0" fontId="212" fillId="0" borderId="51" xfId="645" applyFont="1" applyFill="1" applyBorder="1" applyAlignment="1">
      <alignment horizontal="left" vertical="center" wrapText="1" indent="3"/>
    </xf>
    <xf numFmtId="0" fontId="214" fillId="0" borderId="51" xfId="645" applyFont="1" applyFill="1" applyBorder="1" applyAlignment="1">
      <alignment horizontal="left" vertical="center" wrapText="1" indent="4"/>
    </xf>
    <xf numFmtId="2" fontId="215" fillId="6" borderId="53" xfId="645" applyNumberFormat="1" applyFont="1" applyFill="1" applyBorder="1" applyAlignment="1">
      <alignment horizontal="right" vertical="top" wrapText="1"/>
    </xf>
    <xf numFmtId="0" fontId="213" fillId="0" borderId="51" xfId="645" applyFont="1" applyFill="1" applyBorder="1" applyAlignment="1">
      <alignment vertical="center" wrapText="1"/>
    </xf>
    <xf numFmtId="2" fontId="215" fillId="34" borderId="53" xfId="645" applyNumberFormat="1" applyFont="1" applyFill="1" applyBorder="1" applyAlignment="1">
      <alignment horizontal="right" vertical="top" wrapText="1"/>
    </xf>
    <xf numFmtId="0" fontId="213" fillId="0" borderId="51" xfId="645" applyFont="1" applyFill="1" applyBorder="1" applyAlignment="1">
      <alignment horizontal="left" vertical="center" wrapText="1" indent="1"/>
    </xf>
    <xf numFmtId="49" fontId="213" fillId="0" borderId="51" xfId="645" applyNumberFormat="1" applyFont="1" applyFill="1" applyBorder="1" applyAlignment="1">
      <alignment horizontal="left" vertical="center" indent="1"/>
    </xf>
    <xf numFmtId="2" fontId="216" fillId="6" borderId="53" xfId="645" applyNumberFormat="1" applyFont="1" applyFill="1" applyBorder="1" applyAlignment="1">
      <alignment horizontal="right" vertical="center" wrapText="1"/>
    </xf>
    <xf numFmtId="2" fontId="216" fillId="34" borderId="53" xfId="645" applyNumberFormat="1" applyFont="1" applyFill="1" applyBorder="1" applyAlignment="1">
      <alignment horizontal="right" vertical="center" wrapText="1"/>
    </xf>
    <xf numFmtId="0" fontId="213" fillId="0" borderId="51" xfId="645" applyFont="1" applyFill="1" applyBorder="1" applyAlignment="1">
      <alignment horizontal="left" vertical="center" wrapText="1" indent="2"/>
    </xf>
    <xf numFmtId="0" fontId="185" fillId="33" borderId="10" xfId="646" applyFont="1" applyFill="1" applyBorder="1" applyAlignment="1">
      <alignment horizontal="center" vertical="center" wrapText="1"/>
    </xf>
    <xf numFmtId="0" fontId="206" fillId="0" borderId="57" xfId="646" applyFont="1" applyFill="1" applyBorder="1" applyAlignment="1">
      <alignment vertical="center" wrapText="1"/>
    </xf>
    <xf numFmtId="16" fontId="22" fillId="0" borderId="0" xfId="0" quotePrefix="1" applyNumberFormat="1" applyFont="1" applyAlignment="1">
      <alignment horizontal="right"/>
    </xf>
    <xf numFmtId="0" fontId="22" fillId="0" borderId="0" xfId="0" quotePrefix="1" applyFont="1"/>
    <xf numFmtId="0" fontId="138" fillId="0" borderId="0" xfId="66" applyFont="1"/>
    <xf numFmtId="0" fontId="111" fillId="0" borderId="0" xfId="66" applyFont="1" applyAlignment="1">
      <alignment wrapText="1"/>
    </xf>
    <xf numFmtId="0" fontId="135" fillId="0" borderId="0" xfId="66" applyFont="1" applyBorder="1" applyAlignment="1">
      <alignment horizontal="left" vertical="top" wrapText="1"/>
    </xf>
    <xf numFmtId="0" fontId="135" fillId="0" borderId="0" xfId="66" applyFont="1" applyBorder="1" applyAlignment="1">
      <alignment horizontal="left" vertical="top"/>
    </xf>
    <xf numFmtId="0" fontId="138" fillId="0" borderId="0" xfId="66" applyFont="1" applyAlignment="1">
      <alignment horizontal="center" wrapText="1"/>
    </xf>
    <xf numFmtId="0" fontId="138" fillId="0" borderId="0" xfId="66" applyFont="1" applyAlignment="1">
      <alignment wrapText="1"/>
    </xf>
    <xf numFmtId="0" fontId="217" fillId="0" borderId="0" xfId="66" applyFont="1" applyBorder="1" applyAlignment="1">
      <alignment horizontal="left" vertical="top"/>
    </xf>
    <xf numFmtId="0" fontId="217" fillId="0" borderId="0" xfId="66" applyFont="1" applyBorder="1" applyAlignment="1">
      <alignment horizontal="centerContinuous" vertical="center"/>
    </xf>
    <xf numFmtId="0" fontId="135" fillId="0" borderId="0" xfId="66" applyFont="1" applyBorder="1" applyAlignment="1">
      <alignment horizontal="centerContinuous" vertical="center"/>
    </xf>
    <xf numFmtId="0" fontId="218" fillId="0" borderId="0" xfId="66" applyFont="1" applyBorder="1" applyAlignment="1">
      <alignment horizontal="center" vertical="center"/>
    </xf>
    <xf numFmtId="0" fontId="9" fillId="0" borderId="0" xfId="0" applyFont="1" applyFill="1" applyBorder="1"/>
    <xf numFmtId="0" fontId="217" fillId="0" borderId="0" xfId="66" applyFont="1" applyBorder="1" applyAlignment="1">
      <alignment horizontal="left" vertical="top" wrapText="1"/>
    </xf>
    <xf numFmtId="0" fontId="218" fillId="0" borderId="0" xfId="66" applyFont="1" applyBorder="1" applyAlignment="1">
      <alignment horizontal="left" vertical="center" wrapText="1"/>
    </xf>
    <xf numFmtId="0" fontId="185" fillId="0" borderId="77" xfId="66" applyFont="1" applyFill="1" applyBorder="1" applyAlignment="1">
      <alignment vertical="center"/>
    </xf>
    <xf numFmtId="0" fontId="185" fillId="4" borderId="90" xfId="66" applyFont="1" applyFill="1" applyBorder="1" applyAlignment="1">
      <alignment vertical="center" wrapText="1"/>
    </xf>
    <xf numFmtId="0" fontId="206" fillId="4" borderId="81" xfId="66" applyFont="1" applyFill="1" applyBorder="1" applyAlignment="1">
      <alignment horizontal="center" vertical="center" wrapText="1"/>
    </xf>
    <xf numFmtId="0" fontId="206" fillId="4" borderId="75" xfId="66" applyFont="1" applyFill="1" applyBorder="1" applyAlignment="1">
      <alignment vertical="center" wrapText="1"/>
    </xf>
    <xf numFmtId="0" fontId="206" fillId="4" borderId="41" xfId="66" applyFont="1" applyFill="1" applyBorder="1" applyAlignment="1">
      <alignment vertical="center" wrapText="1"/>
    </xf>
    <xf numFmtId="0" fontId="219" fillId="0" borderId="125" xfId="66" applyFont="1" applyFill="1" applyBorder="1" applyAlignment="1">
      <alignment vertical="center"/>
    </xf>
    <xf numFmtId="0" fontId="206" fillId="4" borderId="125" xfId="66" applyFont="1" applyFill="1" applyBorder="1" applyAlignment="1">
      <alignment horizontal="center" vertical="center" wrapText="1"/>
    </xf>
    <xf numFmtId="0" fontId="219" fillId="0" borderId="0" xfId="66" applyFont="1" applyFill="1" applyBorder="1" applyAlignment="1">
      <alignment vertical="center"/>
    </xf>
    <xf numFmtId="0" fontId="185" fillId="0" borderId="85" xfId="66" applyFont="1" applyFill="1" applyBorder="1" applyAlignment="1">
      <alignment vertical="center"/>
    </xf>
    <xf numFmtId="0" fontId="185" fillId="4" borderId="10" xfId="66" applyFont="1" applyFill="1" applyBorder="1" applyAlignment="1">
      <alignment vertical="center" wrapText="1"/>
    </xf>
    <xf numFmtId="0" fontId="206" fillId="4" borderId="34" xfId="66" applyFont="1" applyFill="1" applyBorder="1" applyAlignment="1">
      <alignment horizontal="center" vertical="center" wrapText="1"/>
    </xf>
    <xf numFmtId="0" fontId="206" fillId="4" borderId="51" xfId="66" applyFont="1" applyFill="1" applyBorder="1" applyAlignment="1">
      <alignment horizontal="center" vertical="center" wrapText="1"/>
    </xf>
    <xf numFmtId="0" fontId="206" fillId="4" borderId="8" xfId="66" applyFont="1" applyFill="1" applyBorder="1" applyAlignment="1">
      <alignment horizontal="center" vertical="center" wrapText="1"/>
    </xf>
    <xf numFmtId="0" fontId="185" fillId="4" borderId="4" xfId="66" applyFont="1" applyFill="1" applyBorder="1" applyAlignment="1">
      <alignment vertical="center" wrapText="1"/>
    </xf>
    <xf numFmtId="0" fontId="206" fillId="4" borderId="34" xfId="66" quotePrefix="1" applyFont="1" applyFill="1" applyBorder="1" applyAlignment="1">
      <alignment horizontal="center" vertical="center" wrapText="1"/>
    </xf>
    <xf numFmtId="0" fontId="206" fillId="4" borderId="51" xfId="66" quotePrefix="1" applyFont="1" applyFill="1" applyBorder="1" applyAlignment="1">
      <alignment horizontal="center" vertical="center" wrapText="1"/>
    </xf>
    <xf numFmtId="0" fontId="206" fillId="4" borderId="8" xfId="66" quotePrefix="1" applyFont="1" applyFill="1" applyBorder="1" applyAlignment="1">
      <alignment horizontal="center" vertical="center" wrapText="1"/>
    </xf>
    <xf numFmtId="0" fontId="206" fillId="4" borderId="72" xfId="66" applyFont="1" applyFill="1" applyBorder="1" applyAlignment="1">
      <alignment horizontal="center" vertical="center" wrapText="1"/>
    </xf>
    <xf numFmtId="0" fontId="220" fillId="0" borderId="0" xfId="66" applyFont="1" applyFill="1" applyBorder="1" applyAlignment="1">
      <alignment vertical="center"/>
    </xf>
    <xf numFmtId="0" fontId="185" fillId="0" borderId="100" xfId="66" quotePrefix="1" applyFont="1" applyBorder="1" applyAlignment="1">
      <alignment wrapText="1"/>
    </xf>
    <xf numFmtId="0" fontId="206" fillId="4" borderId="51" xfId="66" applyFont="1" applyFill="1" applyBorder="1" applyAlignment="1">
      <alignment horizontal="left" vertical="center" wrapText="1"/>
    </xf>
    <xf numFmtId="0" fontId="185" fillId="6" borderId="51" xfId="66" applyFont="1" applyFill="1" applyBorder="1" applyAlignment="1">
      <alignment wrapText="1"/>
    </xf>
    <xf numFmtId="0" fontId="206" fillId="36" borderId="51" xfId="66" applyFont="1" applyFill="1" applyBorder="1" applyAlignment="1">
      <alignment horizontal="centerContinuous" vertical="center"/>
    </xf>
    <xf numFmtId="0" fontId="219" fillId="6" borderId="51" xfId="66" applyFont="1" applyFill="1" applyBorder="1" applyAlignment="1">
      <alignment vertical="center" wrapText="1"/>
    </xf>
    <xf numFmtId="0" fontId="138" fillId="0" borderId="0" xfId="66" applyFont="1" applyBorder="1" applyAlignment="1">
      <alignment wrapText="1"/>
    </xf>
    <xf numFmtId="0" fontId="185" fillId="0" borderId="85" xfId="66" quotePrefix="1" applyFont="1" applyBorder="1" applyAlignment="1">
      <alignment wrapText="1"/>
    </xf>
    <xf numFmtId="0" fontId="185" fillId="4" borderId="51" xfId="66" applyFont="1" applyFill="1" applyBorder="1" applyAlignment="1">
      <alignment horizontal="left" vertical="center" wrapText="1"/>
    </xf>
    <xf numFmtId="0" fontId="221" fillId="4" borderId="10" xfId="66" applyFont="1" applyFill="1" applyBorder="1" applyAlignment="1">
      <alignment horizontal="left" vertical="center" wrapText="1"/>
    </xf>
    <xf numFmtId="181" fontId="138" fillId="0" borderId="0" xfId="66" applyNumberFormat="1" applyFont="1" applyBorder="1" applyAlignment="1">
      <alignment wrapText="1"/>
    </xf>
    <xf numFmtId="0" fontId="185" fillId="34" borderId="51" xfId="66" applyFont="1" applyFill="1" applyBorder="1" applyAlignment="1">
      <alignment horizontal="left" vertical="center" wrapText="1"/>
    </xf>
    <xf numFmtId="0" fontId="138" fillId="6" borderId="51" xfId="66" applyFont="1" applyFill="1" applyBorder="1" applyAlignment="1">
      <alignment wrapText="1"/>
    </xf>
    <xf numFmtId="0" fontId="185" fillId="6" borderId="51" xfId="66" applyFont="1" applyFill="1" applyBorder="1" applyAlignment="1">
      <alignment horizontal="center" vertical="center" wrapText="1"/>
    </xf>
    <xf numFmtId="0" fontId="138" fillId="0" borderId="0" xfId="66" applyFont="1" applyFill="1" applyAlignment="1">
      <alignment wrapText="1"/>
    </xf>
    <xf numFmtId="0" fontId="222" fillId="0" borderId="0" xfId="66" applyFont="1" applyFill="1" applyBorder="1" applyAlignment="1">
      <alignment horizontal="left" vertical="center" wrapText="1"/>
    </xf>
    <xf numFmtId="0" fontId="138" fillId="0" borderId="0" xfId="66" applyFont="1" applyFill="1" applyBorder="1" applyAlignment="1">
      <alignment wrapText="1"/>
    </xf>
    <xf numFmtId="0" fontId="223" fillId="0" borderId="0" xfId="66" applyFont="1" applyFill="1" applyBorder="1" applyAlignment="1">
      <alignment horizontal="left" vertical="center" wrapText="1"/>
    </xf>
    <xf numFmtId="0" fontId="75" fillId="0" borderId="0" xfId="66" applyFont="1" applyAlignment="1">
      <alignment horizontal="center"/>
    </xf>
    <xf numFmtId="0" fontId="74" fillId="0" borderId="0" xfId="66" applyFont="1" applyBorder="1" applyAlignment="1">
      <alignment horizontal="center" vertical="center"/>
    </xf>
    <xf numFmtId="0" fontId="206" fillId="4" borderId="125" xfId="66" applyFont="1" applyFill="1" applyBorder="1" applyAlignment="1">
      <alignment vertical="center" wrapText="1"/>
    </xf>
    <xf numFmtId="0" fontId="206" fillId="33" borderId="51" xfId="66" applyFont="1" applyFill="1" applyBorder="1" applyAlignment="1">
      <alignment horizontal="centerContinuous" vertical="center"/>
    </xf>
    <xf numFmtId="0" fontId="224" fillId="34" borderId="51" xfId="650" applyFont="1" applyFill="1" applyBorder="1" applyAlignment="1">
      <alignment vertical="center" wrapText="1"/>
    </xf>
    <xf numFmtId="0" fontId="22" fillId="34" borderId="51" xfId="0" applyFont="1" applyFill="1" applyBorder="1"/>
    <xf numFmtId="0" fontId="22" fillId="6" borderId="51" xfId="0" applyFont="1" applyFill="1" applyBorder="1"/>
    <xf numFmtId="0" fontId="116" fillId="0" borderId="11" xfId="19" applyFont="1" applyBorder="1" applyAlignment="1" applyProtection="1">
      <alignment horizontal="left"/>
    </xf>
    <xf numFmtId="0" fontId="116" fillId="0" borderId="29" xfId="19" applyFont="1" applyBorder="1" applyAlignment="1" applyProtection="1">
      <alignment horizontal="left"/>
    </xf>
    <xf numFmtId="0" fontId="138" fillId="0" borderId="0" xfId="66" applyFont="1" applyFill="1" applyAlignment="1">
      <alignment horizontal="center" vertical="center"/>
    </xf>
    <xf numFmtId="0" fontId="135" fillId="0" borderId="0" xfId="66" applyFont="1" applyAlignment="1">
      <alignment horizontal="center"/>
    </xf>
    <xf numFmtId="0" fontId="135" fillId="0" borderId="0" xfId="66" applyFont="1"/>
    <xf numFmtId="0" fontId="138" fillId="0" borderId="0" xfId="66" applyFont="1" applyFill="1" applyAlignment="1">
      <alignment vertical="center"/>
    </xf>
    <xf numFmtId="0" fontId="135" fillId="0" borderId="0" xfId="66" applyFont="1" applyAlignment="1">
      <alignment horizontal="left" vertical="center"/>
    </xf>
    <xf numFmtId="0" fontId="160" fillId="0" borderId="0" xfId="66" applyFont="1" applyAlignment="1">
      <alignment horizontal="center" vertical="center"/>
    </xf>
    <xf numFmtId="0" fontId="160" fillId="0" borderId="0" xfId="66" applyFont="1" applyAlignment="1">
      <alignment horizontal="center"/>
    </xf>
    <xf numFmtId="0" fontId="160" fillId="0" borderId="0" xfId="66" applyFont="1"/>
    <xf numFmtId="0" fontId="225" fillId="0" borderId="0" xfId="66" applyFont="1" applyAlignment="1">
      <alignment horizontal="left" vertical="top"/>
    </xf>
    <xf numFmtId="0" fontId="226" fillId="0" borderId="0" xfId="649" applyFont="1" applyAlignment="1">
      <alignment horizontal="left" vertical="center"/>
    </xf>
    <xf numFmtId="0" fontId="161" fillId="0" borderId="12" xfId="66" applyFont="1" applyFill="1" applyBorder="1" applyAlignment="1">
      <alignment horizontal="center" vertical="center"/>
    </xf>
    <xf numFmtId="0" fontId="161" fillId="0" borderId="41" xfId="66" applyFont="1" applyFill="1" applyBorder="1"/>
    <xf numFmtId="0" fontId="161" fillId="0" borderId="0" xfId="66" applyFont="1"/>
    <xf numFmtId="0" fontId="161" fillId="0" borderId="13" xfId="66" applyFont="1" applyFill="1" applyBorder="1" applyAlignment="1">
      <alignment horizontal="center" vertical="center"/>
    </xf>
    <xf numFmtId="0" fontId="161" fillId="0" borderId="0" xfId="66" applyFont="1" applyFill="1" applyBorder="1"/>
    <xf numFmtId="0" fontId="161" fillId="0" borderId="34" xfId="651" applyFont="1" applyFill="1" applyBorder="1" applyAlignment="1">
      <alignment horizontal="center" vertical="center"/>
    </xf>
    <xf numFmtId="0" fontId="161" fillId="0" borderId="35" xfId="651" applyFont="1" applyFill="1" applyBorder="1" applyAlignment="1">
      <alignment horizontal="center" vertical="center"/>
    </xf>
    <xf numFmtId="0" fontId="161" fillId="0" borderId="51" xfId="651" applyFont="1" applyFill="1" applyBorder="1" applyAlignment="1">
      <alignment horizontal="center" vertical="center"/>
    </xf>
    <xf numFmtId="0" fontId="161" fillId="0" borderId="14" xfId="66" applyFont="1" applyFill="1" applyBorder="1" applyAlignment="1">
      <alignment horizontal="center" vertical="center"/>
    </xf>
    <xf numFmtId="0" fontId="161" fillId="0" borderId="42" xfId="66" applyFont="1" applyFill="1" applyBorder="1"/>
    <xf numFmtId="49" fontId="161" fillId="0" borderId="66" xfId="66" quotePrefix="1" applyNumberFormat="1" applyFont="1" applyFill="1" applyBorder="1" applyAlignment="1">
      <alignment horizontal="center" vertical="center"/>
    </xf>
    <xf numFmtId="49" fontId="161" fillId="0" borderId="88" xfId="66" quotePrefix="1" applyNumberFormat="1" applyFont="1" applyFill="1" applyBorder="1" applyAlignment="1">
      <alignment horizontal="center" vertical="center"/>
    </xf>
    <xf numFmtId="49" fontId="161" fillId="0" borderId="87" xfId="66" quotePrefix="1" applyNumberFormat="1" applyFont="1" applyFill="1" applyBorder="1" applyAlignment="1">
      <alignment horizontal="center" vertical="center"/>
    </xf>
    <xf numFmtId="49" fontId="161" fillId="0" borderId="66" xfId="66" applyNumberFormat="1" applyFont="1" applyFill="1" applyBorder="1" applyAlignment="1">
      <alignment horizontal="center" vertical="center"/>
    </xf>
    <xf numFmtId="49" fontId="161" fillId="0" borderId="73" xfId="66" applyNumberFormat="1" applyFont="1" applyFill="1" applyBorder="1" applyAlignment="1">
      <alignment horizontal="center" vertical="center"/>
    </xf>
    <xf numFmtId="0" fontId="161" fillId="0" borderId="13" xfId="66" quotePrefix="1" applyFont="1" applyFill="1" applyBorder="1" applyAlignment="1">
      <alignment horizontal="center" vertical="center"/>
    </xf>
    <xf numFmtId="0" fontId="162" fillId="0" borderId="9" xfId="66" applyFont="1" applyFill="1" applyBorder="1"/>
    <xf numFmtId="0" fontId="161" fillId="34" borderId="5" xfId="66" applyFont="1" applyFill="1" applyBorder="1" applyAlignment="1">
      <alignment horizontal="center"/>
    </xf>
    <xf numFmtId="0" fontId="161" fillId="34" borderId="10" xfId="66" applyFont="1" applyFill="1" applyBorder="1" applyAlignment="1">
      <alignment horizontal="center"/>
    </xf>
    <xf numFmtId="49" fontId="161" fillId="34" borderId="5" xfId="66" applyNumberFormat="1" applyFont="1" applyFill="1" applyBorder="1" applyAlignment="1">
      <alignment horizontal="center"/>
    </xf>
    <xf numFmtId="49" fontId="161" fillId="34" borderId="10" xfId="66" applyNumberFormat="1" applyFont="1" applyFill="1" applyBorder="1" applyAlignment="1">
      <alignment horizontal="center"/>
    </xf>
    <xf numFmtId="49" fontId="162" fillId="34" borderId="8" xfId="66" applyNumberFormat="1" applyFont="1" applyFill="1" applyBorder="1" applyAlignment="1">
      <alignment horizontal="center"/>
    </xf>
    <xf numFmtId="49" fontId="161" fillId="33" borderId="8" xfId="66" applyNumberFormat="1" applyFont="1" applyFill="1" applyBorder="1" applyAlignment="1">
      <alignment horizontal="center" vertical="center"/>
    </xf>
    <xf numFmtId="49" fontId="161" fillId="33" borderId="29" xfId="66" applyNumberFormat="1" applyFont="1" applyFill="1" applyBorder="1" applyAlignment="1">
      <alignment horizontal="center" vertical="center"/>
    </xf>
    <xf numFmtId="0" fontId="161" fillId="0" borderId="0" xfId="66" applyFont="1" applyBorder="1"/>
    <xf numFmtId="49" fontId="161" fillId="43" borderId="13" xfId="66" applyNumberFormat="1" applyFont="1" applyFill="1" applyBorder="1" applyAlignment="1">
      <alignment horizontal="center" vertical="center"/>
    </xf>
    <xf numFmtId="0" fontId="162" fillId="43" borderId="58" xfId="66" applyFont="1" applyFill="1" applyBorder="1"/>
    <xf numFmtId="1" fontId="161" fillId="33" borderId="8" xfId="66" applyNumberFormat="1" applyFont="1" applyFill="1" applyBorder="1" applyAlignment="1">
      <alignment horizontal="center" vertical="center"/>
    </xf>
    <xf numFmtId="0" fontId="161" fillId="34" borderId="70" xfId="66" applyFont="1" applyFill="1" applyBorder="1" applyAlignment="1">
      <alignment vertical="center"/>
    </xf>
    <xf numFmtId="0" fontId="161" fillId="43" borderId="56" xfId="649" applyFont="1" applyFill="1" applyBorder="1" applyAlignment="1">
      <alignment horizontal="left" vertical="center"/>
    </xf>
    <xf numFmtId="0" fontId="161" fillId="6" borderId="35" xfId="66" applyFont="1" applyFill="1" applyBorder="1" applyAlignment="1">
      <alignment horizontal="center" vertical="center"/>
    </xf>
    <xf numFmtId="0" fontId="161" fillId="6" borderId="57" xfId="66" applyFont="1" applyFill="1" applyBorder="1" applyAlignment="1">
      <alignment horizontal="center" vertical="center"/>
    </xf>
    <xf numFmtId="49" fontId="161" fillId="34" borderId="8" xfId="66" applyNumberFormat="1" applyFont="1" applyFill="1" applyBorder="1" applyAlignment="1">
      <alignment horizontal="center" vertical="center"/>
    </xf>
    <xf numFmtId="49" fontId="161" fillId="34" borderId="29" xfId="66" applyNumberFormat="1" applyFont="1" applyFill="1" applyBorder="1" applyAlignment="1">
      <alignment horizontal="center" vertical="center"/>
    </xf>
    <xf numFmtId="0" fontId="161" fillId="43" borderId="9" xfId="649" applyFont="1" applyFill="1" applyBorder="1" applyAlignment="1">
      <alignment vertical="center"/>
    </xf>
    <xf numFmtId="0" fontId="161" fillId="6" borderId="5" xfId="66" applyFont="1" applyFill="1" applyBorder="1" applyAlignment="1">
      <alignment horizontal="center" vertical="center"/>
    </xf>
    <xf numFmtId="0" fontId="161" fillId="6" borderId="10" xfId="66" applyFont="1" applyFill="1" applyBorder="1" applyAlignment="1">
      <alignment horizontal="center" vertical="center"/>
    </xf>
    <xf numFmtId="0" fontId="162" fillId="0" borderId="0" xfId="66" applyFont="1" applyFill="1" applyBorder="1" applyAlignment="1">
      <alignment horizontal="left" vertical="center" indent="1"/>
    </xf>
    <xf numFmtId="0" fontId="161" fillId="6" borderId="0" xfId="66" applyFont="1" applyFill="1" applyBorder="1" applyAlignment="1">
      <alignment horizontal="center" vertical="center"/>
    </xf>
    <xf numFmtId="0" fontId="162" fillId="34" borderId="8" xfId="66" applyFont="1" applyFill="1" applyBorder="1" applyAlignment="1">
      <alignment vertical="center"/>
    </xf>
    <xf numFmtId="0" fontId="161" fillId="6" borderId="8" xfId="66" applyFont="1" applyFill="1" applyBorder="1" applyAlignment="1">
      <alignment vertical="center"/>
    </xf>
    <xf numFmtId="0" fontId="161" fillId="0" borderId="0" xfId="66" applyFont="1" applyFill="1" applyBorder="1" applyAlignment="1">
      <alignment horizontal="left" vertical="center" indent="2"/>
    </xf>
    <xf numFmtId="0" fontId="161" fillId="34" borderId="10" xfId="66" applyFont="1" applyFill="1" applyBorder="1" applyAlignment="1">
      <alignment horizontal="center" vertical="center"/>
    </xf>
    <xf numFmtId="0" fontId="161" fillId="34" borderId="8" xfId="66" applyFont="1" applyFill="1" applyBorder="1" applyAlignment="1">
      <alignment vertical="center"/>
    </xf>
    <xf numFmtId="0" fontId="161" fillId="0" borderId="0" xfId="66" applyFont="1" applyFill="1" applyBorder="1" applyAlignment="1">
      <alignment vertical="center"/>
    </xf>
    <xf numFmtId="0" fontId="161" fillId="34" borderId="5" xfId="66" applyFont="1" applyFill="1" applyBorder="1" applyAlignment="1">
      <alignment horizontal="center" vertical="center"/>
    </xf>
    <xf numFmtId="0" fontId="161" fillId="34" borderId="8" xfId="66" applyFont="1" applyFill="1" applyBorder="1" applyAlignment="1">
      <alignment horizontal="center" vertical="center"/>
    </xf>
    <xf numFmtId="0" fontId="161" fillId="34" borderId="70" xfId="66" applyFont="1" applyFill="1" applyBorder="1" applyAlignment="1">
      <alignment horizontal="center" vertical="center"/>
    </xf>
    <xf numFmtId="0" fontId="161" fillId="6" borderId="10" xfId="66" applyFont="1" applyFill="1" applyBorder="1" applyAlignment="1">
      <alignment horizontal="center"/>
    </xf>
    <xf numFmtId="0" fontId="162" fillId="43" borderId="0" xfId="66" applyFont="1" applyFill="1" applyBorder="1"/>
    <xf numFmtId="0" fontId="161" fillId="33" borderId="8" xfId="66" applyFont="1" applyFill="1" applyBorder="1" applyAlignment="1">
      <alignment vertical="center"/>
    </xf>
    <xf numFmtId="0" fontId="161" fillId="43" borderId="0" xfId="66" applyFont="1" applyFill="1" applyBorder="1" applyAlignment="1">
      <alignment vertical="center"/>
    </xf>
    <xf numFmtId="0" fontId="161" fillId="0" borderId="0" xfId="66" applyFont="1" applyFill="1" applyBorder="1" applyAlignment="1">
      <alignment vertical="center" wrapText="1"/>
    </xf>
    <xf numFmtId="2" fontId="162" fillId="34" borderId="8" xfId="66" applyNumberFormat="1" applyFont="1" applyFill="1" applyBorder="1" applyAlignment="1">
      <alignment horizontal="center" vertical="center"/>
    </xf>
    <xf numFmtId="0" fontId="164" fillId="0" borderId="0" xfId="66" applyFont="1" applyFill="1" applyBorder="1" applyAlignment="1">
      <alignment horizontal="left" vertical="center" indent="3"/>
    </xf>
    <xf numFmtId="16" fontId="161" fillId="0" borderId="0" xfId="66" applyNumberFormat="1" applyFont="1" applyFill="1" applyBorder="1" applyAlignment="1">
      <alignment vertical="center"/>
    </xf>
    <xf numFmtId="0" fontId="161" fillId="34" borderId="70" xfId="66" applyFont="1" applyFill="1" applyBorder="1"/>
    <xf numFmtId="0" fontId="161" fillId="34" borderId="0" xfId="66" applyFont="1" applyFill="1" applyBorder="1" applyAlignment="1">
      <alignment horizontal="left" vertical="center" indent="1"/>
    </xf>
    <xf numFmtId="0" fontId="165" fillId="34" borderId="5" xfId="66" applyFont="1" applyFill="1" applyBorder="1" applyAlignment="1">
      <alignment horizontal="center" vertical="center"/>
    </xf>
    <xf numFmtId="0" fontId="165" fillId="34" borderId="10" xfId="66" applyFont="1" applyFill="1" applyBorder="1" applyAlignment="1">
      <alignment horizontal="center"/>
    </xf>
    <xf numFmtId="0" fontId="165" fillId="34" borderId="10" xfId="66" applyFont="1" applyFill="1" applyBorder="1" applyAlignment="1">
      <alignment horizontal="center" vertical="center"/>
    </xf>
    <xf numFmtId="0" fontId="165" fillId="6" borderId="8" xfId="66" applyFont="1" applyFill="1" applyBorder="1" applyAlignment="1">
      <alignment vertical="center"/>
    </xf>
    <xf numFmtId="0" fontId="164" fillId="0" borderId="0" xfId="66" applyFont="1" applyFill="1" applyBorder="1" applyAlignment="1">
      <alignment horizontal="left" vertical="center" indent="1"/>
    </xf>
    <xf numFmtId="0" fontId="161" fillId="0" borderId="14" xfId="66" quotePrefix="1" applyFont="1" applyFill="1" applyBorder="1" applyAlignment="1">
      <alignment horizontal="center" vertical="center"/>
    </xf>
    <xf numFmtId="0" fontId="161" fillId="34" borderId="42" xfId="66" applyFont="1" applyFill="1" applyBorder="1" applyAlignment="1">
      <alignment horizontal="left" vertical="center" indent="1"/>
    </xf>
    <xf numFmtId="0" fontId="161" fillId="34" borderId="131" xfId="66" applyFont="1" applyFill="1" applyBorder="1" applyAlignment="1">
      <alignment horizontal="center" vertical="center"/>
    </xf>
    <xf numFmtId="0" fontId="161" fillId="34" borderId="87" xfId="66" applyFont="1" applyFill="1" applyBorder="1" applyAlignment="1">
      <alignment horizontal="center"/>
    </xf>
    <xf numFmtId="0" fontId="161" fillId="34" borderId="88" xfId="66" applyFont="1" applyFill="1" applyBorder="1" applyAlignment="1">
      <alignment horizontal="center" vertical="center"/>
    </xf>
    <xf numFmtId="0" fontId="162" fillId="34" borderId="88" xfId="66" applyFont="1" applyFill="1" applyBorder="1" applyAlignment="1">
      <alignment vertical="center"/>
    </xf>
    <xf numFmtId="0" fontId="161" fillId="34" borderId="88" xfId="66" applyFont="1" applyFill="1" applyBorder="1" applyAlignment="1">
      <alignment vertical="center"/>
    </xf>
    <xf numFmtId="0" fontId="161" fillId="34" borderId="67" xfId="66" applyFont="1" applyFill="1" applyBorder="1" applyAlignment="1">
      <alignment vertical="center"/>
    </xf>
    <xf numFmtId="0" fontId="160" fillId="0" borderId="0" xfId="66" applyFont="1" applyFill="1" applyAlignment="1">
      <alignment horizontal="center" vertical="center"/>
    </xf>
    <xf numFmtId="0" fontId="160" fillId="0" borderId="0" xfId="66" applyFont="1" applyFill="1"/>
    <xf numFmtId="0" fontId="160" fillId="0" borderId="0" xfId="66" applyFont="1" applyFill="1" applyAlignment="1">
      <alignment horizontal="center"/>
    </xf>
    <xf numFmtId="0" fontId="138" fillId="0" borderId="0" xfId="66" applyFont="1" applyFill="1"/>
    <xf numFmtId="0" fontId="138" fillId="0" borderId="0" xfId="66" applyFont="1" applyFill="1" applyAlignment="1">
      <alignment horizontal="center"/>
    </xf>
    <xf numFmtId="0" fontId="138" fillId="0" borderId="0" xfId="66" applyFont="1" applyAlignment="1">
      <alignment horizontal="center" vertical="center"/>
    </xf>
    <xf numFmtId="0" fontId="138" fillId="0" borderId="0" xfId="66" applyFont="1" applyAlignment="1">
      <alignment horizontal="center"/>
    </xf>
    <xf numFmtId="0" fontId="159" fillId="0" borderId="0" xfId="66" applyFont="1" applyAlignment="1">
      <alignment horizontal="left" vertical="center"/>
    </xf>
    <xf numFmtId="0" fontId="159" fillId="0" borderId="0" xfId="66" applyFont="1"/>
    <xf numFmtId="0" fontId="227" fillId="0" borderId="0" xfId="649" applyFont="1" applyAlignment="1">
      <alignment horizontal="left" vertical="center"/>
    </xf>
    <xf numFmtId="0" fontId="163" fillId="34" borderId="5" xfId="66" applyFont="1" applyFill="1" applyBorder="1" applyAlignment="1">
      <alignment horizontal="center"/>
    </xf>
    <xf numFmtId="0" fontId="163" fillId="34" borderId="10" xfId="66" applyFont="1" applyFill="1" applyBorder="1" applyAlignment="1">
      <alignment horizontal="center"/>
    </xf>
    <xf numFmtId="49" fontId="163" fillId="34" borderId="5" xfId="66" applyNumberFormat="1" applyFont="1" applyFill="1" applyBorder="1" applyAlignment="1">
      <alignment horizontal="center"/>
    </xf>
    <xf numFmtId="49" fontId="163" fillId="34" borderId="10" xfId="66" applyNumberFormat="1" applyFont="1" applyFill="1" applyBorder="1" applyAlignment="1">
      <alignment horizontal="center"/>
    </xf>
    <xf numFmtId="0" fontId="228" fillId="33" borderId="8" xfId="66" applyFont="1" applyFill="1" applyBorder="1" applyAlignment="1">
      <alignment vertical="center"/>
    </xf>
    <xf numFmtId="0" fontId="228" fillId="43" borderId="0" xfId="66" applyFont="1" applyFill="1" applyBorder="1" applyAlignment="1">
      <alignment vertical="center"/>
    </xf>
    <xf numFmtId="0" fontId="228" fillId="0" borderId="13" xfId="66" quotePrefix="1" applyFont="1" applyFill="1" applyBorder="1" applyAlignment="1">
      <alignment horizontal="center" vertical="center"/>
    </xf>
    <xf numFmtId="0" fontId="161" fillId="36" borderId="8" xfId="66" applyFont="1" applyFill="1" applyBorder="1" applyAlignment="1">
      <alignment vertical="center"/>
    </xf>
    <xf numFmtId="0" fontId="162" fillId="48" borderId="88" xfId="66" applyFont="1" applyFill="1" applyBorder="1" applyAlignment="1">
      <alignment vertical="center"/>
    </xf>
    <xf numFmtId="0" fontId="75" fillId="0" borderId="0" xfId="652" applyFont="1"/>
    <xf numFmtId="0" fontId="75" fillId="0" borderId="0" xfId="652" applyFont="1" applyAlignment="1">
      <alignment horizontal="center"/>
    </xf>
    <xf numFmtId="0" fontId="166" fillId="0" borderId="0" xfId="652" applyFont="1" applyAlignment="1">
      <alignment vertical="center"/>
    </xf>
    <xf numFmtId="0" fontId="167" fillId="0" borderId="0" xfId="652" applyFont="1" applyAlignment="1">
      <alignment horizontal="left" vertical="center"/>
    </xf>
    <xf numFmtId="0" fontId="167" fillId="0" borderId="0" xfId="652" applyFont="1" applyAlignment="1">
      <alignment vertical="center"/>
    </xf>
    <xf numFmtId="0" fontId="167" fillId="0" borderId="0" xfId="652" applyFont="1" applyAlignment="1">
      <alignment horizontal="center" vertical="center"/>
    </xf>
    <xf numFmtId="0" fontId="168" fillId="0" borderId="0" xfId="652" applyFont="1" applyAlignment="1">
      <alignment horizontal="center" vertical="center"/>
    </xf>
    <xf numFmtId="0" fontId="166" fillId="0" borderId="0" xfId="652" applyFont="1" applyAlignment="1">
      <alignment horizontal="center" vertical="center"/>
    </xf>
    <xf numFmtId="0" fontId="169" fillId="0" borderId="0" xfId="652" applyFont="1" applyAlignment="1">
      <alignment horizontal="center"/>
    </xf>
    <xf numFmtId="0" fontId="169" fillId="0" borderId="0" xfId="652" applyFont="1"/>
    <xf numFmtId="0" fontId="170" fillId="0" borderId="0" xfId="652" applyFont="1"/>
    <xf numFmtId="0" fontId="171" fillId="0" borderId="0" xfId="652" applyFont="1" applyAlignment="1">
      <alignment horizontal="left" vertical="center"/>
    </xf>
    <xf numFmtId="0" fontId="75" fillId="0" borderId="12" xfId="652" applyFont="1" applyBorder="1"/>
    <xf numFmtId="0" fontId="74" fillId="0" borderId="12" xfId="652" applyFont="1" applyBorder="1" applyAlignment="1">
      <alignment horizontal="left" vertical="center"/>
    </xf>
    <xf numFmtId="0" fontId="75" fillId="0" borderId="13" xfId="652" applyFont="1" applyBorder="1"/>
    <xf numFmtId="0" fontId="74" fillId="0" borderId="13" xfId="652" applyFont="1" applyBorder="1" applyAlignment="1">
      <alignment horizontal="left" vertical="center"/>
    </xf>
    <xf numFmtId="0" fontId="74" fillId="0" borderId="101" xfId="652" applyFont="1" applyFill="1" applyBorder="1" applyAlignment="1">
      <alignment horizontal="center" vertical="center" wrapText="1"/>
    </xf>
    <xf numFmtId="0" fontId="74" fillId="0" borderId="87" xfId="652" applyFont="1" applyFill="1" applyBorder="1" applyAlignment="1">
      <alignment horizontal="center" vertical="center"/>
    </xf>
    <xf numFmtId="0" fontId="74" fillId="0" borderId="88" xfId="652" applyFont="1" applyFill="1" applyBorder="1" applyAlignment="1">
      <alignment horizontal="center" vertical="center"/>
    </xf>
    <xf numFmtId="0" fontId="75" fillId="0" borderId="67" xfId="652" applyFont="1" applyFill="1" applyBorder="1" applyAlignment="1">
      <alignment horizontal="center" vertical="center"/>
    </xf>
    <xf numFmtId="0" fontId="74" fillId="0" borderId="14" xfId="652" applyFont="1" applyBorder="1" applyAlignment="1">
      <alignment horizontal="left" vertical="center"/>
    </xf>
    <xf numFmtId="0" fontId="74" fillId="0" borderId="10" xfId="652" quotePrefix="1" applyFont="1" applyFill="1" applyBorder="1" applyAlignment="1">
      <alignment horizontal="center"/>
    </xf>
    <xf numFmtId="0" fontId="74" fillId="0" borderId="8" xfId="652" quotePrefix="1" applyFont="1" applyFill="1" applyBorder="1" applyAlignment="1">
      <alignment horizontal="center"/>
    </xf>
    <xf numFmtId="0" fontId="74" fillId="0" borderId="8" xfId="652" applyFont="1" applyFill="1" applyBorder="1" applyAlignment="1">
      <alignment horizontal="center"/>
    </xf>
    <xf numFmtId="49" fontId="75" fillId="0" borderId="5" xfId="652" applyNumberFormat="1" applyFont="1" applyFill="1" applyBorder="1" applyAlignment="1">
      <alignment horizontal="center"/>
    </xf>
    <xf numFmtId="49" fontId="74" fillId="0" borderId="5" xfId="652" quotePrefix="1" applyNumberFormat="1" applyFont="1" applyFill="1" applyBorder="1" applyAlignment="1">
      <alignment horizontal="center"/>
    </xf>
    <xf numFmtId="49" fontId="74" fillId="0" borderId="70" xfId="652" quotePrefix="1" applyNumberFormat="1" applyFont="1" applyFill="1" applyBorder="1" applyAlignment="1">
      <alignment horizontal="center"/>
    </xf>
    <xf numFmtId="0" fontId="75" fillId="0" borderId="96" xfId="652" quotePrefix="1" applyFont="1" applyBorder="1" applyAlignment="1">
      <alignment horizontal="center"/>
    </xf>
    <xf numFmtId="0" fontId="75" fillId="4" borderId="10" xfId="652" applyFont="1" applyFill="1" applyBorder="1" applyAlignment="1">
      <alignment horizontal="left" vertical="center" wrapText="1" indent="3"/>
    </xf>
    <xf numFmtId="0" fontId="75" fillId="34" borderId="34" xfId="649" applyFont="1" applyFill="1" applyBorder="1" applyAlignment="1">
      <alignment horizontal="center" vertical="center"/>
    </xf>
    <xf numFmtId="49" fontId="74" fillId="34" borderId="34" xfId="649" applyNumberFormat="1" applyFont="1" applyFill="1" applyBorder="1" applyAlignment="1">
      <alignment horizontal="center"/>
    </xf>
    <xf numFmtId="0" fontId="75" fillId="33" borderId="34" xfId="649" applyNumberFormat="1" applyFont="1" applyFill="1" applyBorder="1" applyAlignment="1">
      <alignment horizontal="center" vertical="center"/>
    </xf>
    <xf numFmtId="0" fontId="75" fillId="33" borderId="72" xfId="649" applyNumberFormat="1" applyFont="1" applyFill="1" applyBorder="1" applyAlignment="1">
      <alignment horizontal="center" vertical="center"/>
    </xf>
    <xf numFmtId="0" fontId="75" fillId="0" borderId="134" xfId="652" quotePrefix="1" applyFont="1" applyBorder="1" applyAlignment="1">
      <alignment horizontal="center"/>
    </xf>
    <xf numFmtId="0" fontId="75" fillId="4" borderId="51" xfId="652" applyFont="1" applyFill="1" applyBorder="1" applyAlignment="1">
      <alignment horizontal="left" vertical="center" wrapText="1" indent="3"/>
    </xf>
    <xf numFmtId="0" fontId="75" fillId="33" borderId="8" xfId="649" applyFont="1" applyFill="1" applyBorder="1" applyAlignment="1">
      <alignment horizontal="center" vertical="center"/>
    </xf>
    <xf numFmtId="0" fontId="75" fillId="6" borderId="8" xfId="649" applyFont="1" applyFill="1" applyBorder="1" applyAlignment="1">
      <alignment horizontal="center" vertical="center"/>
    </xf>
    <xf numFmtId="0" fontId="75" fillId="6" borderId="8" xfId="649" applyFont="1" applyFill="1" applyBorder="1" applyAlignment="1">
      <alignment vertical="center"/>
    </xf>
    <xf numFmtId="2" fontId="74" fillId="34" borderId="8" xfId="649" applyNumberFormat="1" applyFont="1" applyFill="1" applyBorder="1" applyAlignment="1">
      <alignment horizontal="center" vertical="center"/>
    </xf>
    <xf numFmtId="0" fontId="75" fillId="33" borderId="8" xfId="649" applyNumberFormat="1" applyFont="1" applyFill="1" applyBorder="1" applyAlignment="1">
      <alignment horizontal="center" vertical="center"/>
    </xf>
    <xf numFmtId="0" fontId="75" fillId="34" borderId="70" xfId="649" applyFont="1" applyFill="1" applyBorder="1" applyAlignment="1">
      <alignment vertical="center"/>
    </xf>
    <xf numFmtId="0" fontId="75" fillId="0" borderId="55" xfId="652" quotePrefix="1" applyFont="1" applyBorder="1" applyAlignment="1">
      <alignment horizontal="center"/>
    </xf>
    <xf numFmtId="0" fontId="75" fillId="34" borderId="8" xfId="649" applyFont="1" applyFill="1" applyBorder="1" applyAlignment="1">
      <alignment horizontal="center" vertical="center"/>
    </xf>
    <xf numFmtId="0" fontId="75" fillId="34" borderId="8" xfId="649" applyFont="1" applyFill="1" applyBorder="1" applyAlignment="1">
      <alignment vertical="center"/>
    </xf>
    <xf numFmtId="0" fontId="75" fillId="0" borderId="39" xfId="652" quotePrefix="1" applyFont="1" applyBorder="1" applyAlignment="1">
      <alignment horizontal="center"/>
    </xf>
    <xf numFmtId="0" fontId="75" fillId="4" borderId="4" xfId="652" applyFont="1" applyFill="1" applyBorder="1" applyAlignment="1">
      <alignment horizontal="left" vertical="center" wrapText="1" indent="3"/>
    </xf>
    <xf numFmtId="0" fontId="75" fillId="0" borderId="13" xfId="652" quotePrefix="1" applyFont="1" applyBorder="1" applyAlignment="1">
      <alignment horizontal="center"/>
    </xf>
    <xf numFmtId="0" fontId="75" fillId="33" borderId="8" xfId="649" applyFont="1" applyFill="1" applyBorder="1" applyAlignment="1">
      <alignment vertical="center"/>
    </xf>
    <xf numFmtId="0" fontId="74" fillId="34" borderId="8" xfId="649" applyFont="1" applyFill="1" applyBorder="1" applyAlignment="1">
      <alignment vertical="center"/>
    </xf>
    <xf numFmtId="0" fontId="75" fillId="0" borderId="13" xfId="652" applyFont="1" applyBorder="1" applyAlignment="1">
      <alignment horizontal="center"/>
    </xf>
    <xf numFmtId="0" fontId="174" fillId="34" borderId="5" xfId="66" applyFont="1" applyFill="1" applyBorder="1" applyAlignment="1">
      <alignment horizontal="center" vertical="center"/>
    </xf>
    <xf numFmtId="0" fontId="174" fillId="34" borderId="10" xfId="66" applyFont="1" applyFill="1" applyBorder="1" applyAlignment="1">
      <alignment horizontal="center"/>
    </xf>
    <xf numFmtId="0" fontId="174" fillId="34" borderId="10" xfId="66" applyFont="1" applyFill="1" applyBorder="1" applyAlignment="1">
      <alignment horizontal="center" vertical="center"/>
    </xf>
    <xf numFmtId="0" fontId="174" fillId="34" borderId="8" xfId="66" applyFont="1" applyFill="1" applyBorder="1" applyAlignment="1">
      <alignment horizontal="center" vertical="center"/>
    </xf>
    <xf numFmtId="2" fontId="74" fillId="34" borderId="8" xfId="66" applyNumberFormat="1" applyFont="1" applyFill="1" applyBorder="1" applyAlignment="1">
      <alignment horizontal="center" vertical="center"/>
    </xf>
    <xf numFmtId="0" fontId="174" fillId="6" borderId="8" xfId="66" applyFont="1" applyFill="1" applyBorder="1" applyAlignment="1">
      <alignment vertical="center"/>
    </xf>
    <xf numFmtId="0" fontId="75" fillId="34" borderId="70" xfId="66" applyFont="1" applyFill="1" applyBorder="1"/>
    <xf numFmtId="0" fontId="75" fillId="0" borderId="14" xfId="652" applyFont="1" applyBorder="1" applyAlignment="1">
      <alignment horizontal="center"/>
    </xf>
    <xf numFmtId="0" fontId="75" fillId="4" borderId="87" xfId="652" applyFont="1" applyFill="1" applyBorder="1" applyAlignment="1">
      <alignment horizontal="left" vertical="center" wrapText="1" indent="3"/>
    </xf>
    <xf numFmtId="0" fontId="174" fillId="34" borderId="131" xfId="66" applyFont="1" applyFill="1" applyBorder="1" applyAlignment="1">
      <alignment horizontal="center" vertical="center"/>
    </xf>
    <xf numFmtId="0" fontId="174" fillId="34" borderId="87" xfId="66" applyFont="1" applyFill="1" applyBorder="1" applyAlignment="1">
      <alignment horizontal="center"/>
    </xf>
    <xf numFmtId="0" fontId="174" fillId="34" borderId="87" xfId="66" applyFont="1" applyFill="1" applyBorder="1" applyAlignment="1">
      <alignment horizontal="center" vertical="center"/>
    </xf>
    <xf numFmtId="0" fontId="174" fillId="34" borderId="88" xfId="66" applyFont="1" applyFill="1" applyBorder="1" applyAlignment="1">
      <alignment horizontal="center" vertical="center"/>
    </xf>
    <xf numFmtId="2" fontId="74" fillId="34" borderId="88" xfId="66" applyNumberFormat="1" applyFont="1" applyFill="1" applyBorder="1" applyAlignment="1">
      <alignment horizontal="center" vertical="center"/>
    </xf>
    <xf numFmtId="0" fontId="174" fillId="6" borderId="88" xfId="66" applyFont="1" applyFill="1" applyBorder="1" applyAlignment="1">
      <alignment vertical="center"/>
    </xf>
    <xf numFmtId="0" fontId="75" fillId="34" borderId="67" xfId="66" applyFont="1" applyFill="1" applyBorder="1"/>
    <xf numFmtId="0" fontId="138" fillId="0" borderId="0" xfId="652" applyFont="1"/>
    <xf numFmtId="0" fontId="175" fillId="0" borderId="0" xfId="652" applyFont="1"/>
    <xf numFmtId="0" fontId="138" fillId="0" borderId="0" xfId="652" applyFont="1" applyAlignment="1">
      <alignment horizontal="center"/>
    </xf>
    <xf numFmtId="0" fontId="160" fillId="0" borderId="0" xfId="653" applyFont="1"/>
    <xf numFmtId="0" fontId="160" fillId="0" borderId="0" xfId="653" applyFont="1" applyAlignment="1">
      <alignment horizontal="center"/>
    </xf>
    <xf numFmtId="0" fontId="169" fillId="0" borderId="0" xfId="653" applyFont="1"/>
    <xf numFmtId="0" fontId="226" fillId="0" borderId="0" xfId="653" applyFont="1" applyAlignment="1">
      <alignment vertical="center"/>
    </xf>
    <xf numFmtId="0" fontId="160" fillId="0" borderId="0" xfId="653" applyFont="1" applyAlignment="1">
      <alignment horizontal="left" vertical="top"/>
    </xf>
    <xf numFmtId="0" fontId="225" fillId="0" borderId="0" xfId="653" applyFont="1" applyAlignment="1">
      <alignment horizontal="left" vertical="center"/>
    </xf>
    <xf numFmtId="0" fontId="160" fillId="0" borderId="15" xfId="653" applyFont="1" applyFill="1" applyBorder="1"/>
    <xf numFmtId="0" fontId="160" fillId="0" borderId="11" xfId="653" applyFont="1" applyFill="1" applyBorder="1"/>
    <xf numFmtId="0" fontId="75" fillId="0" borderId="77" xfId="653" applyFont="1" applyFill="1" applyBorder="1" applyAlignment="1">
      <alignment horizontal="center" vertical="center" wrapText="1"/>
    </xf>
    <xf numFmtId="0" fontId="75" fillId="0" borderId="81" xfId="653" applyFont="1" applyFill="1" applyBorder="1" applyAlignment="1">
      <alignment horizontal="center" vertical="center" wrapText="1"/>
    </xf>
    <xf numFmtId="0" fontId="75" fillId="0" borderId="91" xfId="653" applyFont="1" applyFill="1" applyBorder="1" applyAlignment="1">
      <alignment horizontal="center" vertical="center" wrapText="1"/>
    </xf>
    <xf numFmtId="0" fontId="160" fillId="0" borderId="55" xfId="653" applyFont="1" applyFill="1" applyBorder="1"/>
    <xf numFmtId="0" fontId="160" fillId="0" borderId="29" xfId="653" applyFont="1" applyFill="1" applyBorder="1"/>
    <xf numFmtId="49" fontId="229" fillId="0" borderId="16" xfId="653" applyNumberFormat="1" applyFont="1" applyFill="1" applyBorder="1" applyAlignment="1">
      <alignment horizontal="center"/>
    </xf>
    <xf numFmtId="49" fontId="229" fillId="0" borderId="89" xfId="653" applyNumberFormat="1" applyFont="1" applyFill="1" applyBorder="1" applyAlignment="1">
      <alignment horizontal="center"/>
    </xf>
    <xf numFmtId="49" fontId="229" fillId="0" borderId="83" xfId="653" applyNumberFormat="1" applyFont="1" applyFill="1" applyBorder="1" applyAlignment="1">
      <alignment horizontal="center"/>
    </xf>
    <xf numFmtId="49" fontId="229" fillId="0" borderId="18" xfId="653" applyNumberFormat="1" applyFont="1" applyFill="1" applyBorder="1" applyAlignment="1">
      <alignment horizontal="center"/>
    </xf>
    <xf numFmtId="0" fontId="138" fillId="0" borderId="12" xfId="653" applyFont="1" applyBorder="1"/>
    <xf numFmtId="0" fontId="230" fillId="0" borderId="92" xfId="653" applyFont="1" applyFill="1" applyBorder="1"/>
    <xf numFmtId="0" fontId="160" fillId="36" borderId="74" xfId="653" applyFont="1" applyFill="1" applyBorder="1" applyAlignment="1">
      <alignment horizontal="center"/>
    </xf>
    <xf numFmtId="0" fontId="160" fillId="36" borderId="76" xfId="653" applyFont="1" applyFill="1" applyBorder="1"/>
    <xf numFmtId="0" fontId="138" fillId="0" borderId="13" xfId="653" applyFont="1" applyBorder="1"/>
    <xf numFmtId="0" fontId="75" fillId="0" borderId="13" xfId="653" applyFont="1" applyFill="1" applyBorder="1" applyAlignment="1"/>
    <xf numFmtId="0" fontId="160" fillId="6" borderId="134" xfId="653" applyFont="1" applyFill="1" applyBorder="1" applyAlignment="1">
      <alignment horizontal="center"/>
    </xf>
    <xf numFmtId="0" fontId="160" fillId="6" borderId="34" xfId="653" applyFont="1" applyFill="1" applyBorder="1"/>
    <xf numFmtId="0" fontId="160" fillId="36" borderId="34" xfId="653" applyFont="1" applyFill="1" applyBorder="1"/>
    <xf numFmtId="0" fontId="160" fillId="6" borderId="98" xfId="653" applyFont="1" applyFill="1" applyBorder="1"/>
    <xf numFmtId="0" fontId="160" fillId="6" borderId="55" xfId="653" applyFont="1" applyFill="1" applyBorder="1" applyAlignment="1">
      <alignment horizontal="center"/>
    </xf>
    <xf numFmtId="0" fontId="160" fillId="6" borderId="8" xfId="653" applyFont="1" applyFill="1" applyBorder="1"/>
    <xf numFmtId="0" fontId="160" fillId="36" borderId="8" xfId="653" applyFont="1" applyFill="1" applyBorder="1"/>
    <xf numFmtId="0" fontId="160" fillId="6" borderId="29" xfId="653" applyFont="1" applyFill="1" applyBorder="1"/>
    <xf numFmtId="0" fontId="75" fillId="0" borderId="39" xfId="653" applyFont="1" applyFill="1" applyBorder="1" applyAlignment="1"/>
    <xf numFmtId="0" fontId="160" fillId="36" borderId="68" xfId="653" applyFont="1" applyFill="1" applyBorder="1" applyAlignment="1">
      <alignment horizontal="center"/>
    </xf>
    <xf numFmtId="0" fontId="160" fillId="36" borderId="69" xfId="653" applyFont="1" applyFill="1" applyBorder="1"/>
    <xf numFmtId="0" fontId="75" fillId="0" borderId="96" xfId="653" applyFont="1" applyFill="1" applyBorder="1" applyAlignment="1"/>
    <xf numFmtId="0" fontId="160" fillId="6" borderId="85" xfId="653" applyFont="1" applyFill="1" applyBorder="1" applyAlignment="1">
      <alignment horizontal="center"/>
    </xf>
    <xf numFmtId="0" fontId="138" fillId="0" borderId="14" xfId="653" applyFont="1" applyBorder="1"/>
    <xf numFmtId="0" fontId="75" fillId="0" borderId="14" xfId="653" applyFont="1" applyFill="1" applyBorder="1" applyAlignment="1"/>
    <xf numFmtId="0" fontId="160" fillId="6" borderId="86" xfId="653" applyFont="1" applyFill="1" applyBorder="1" applyAlignment="1">
      <alignment horizontal="center"/>
    </xf>
    <xf numFmtId="0" fontId="160" fillId="6" borderId="88" xfId="653" applyFont="1" applyFill="1" applyBorder="1"/>
    <xf numFmtId="0" fontId="160" fillId="36" borderId="88" xfId="653" applyFont="1" applyFill="1" applyBorder="1"/>
    <xf numFmtId="0" fontId="160" fillId="6" borderId="40" xfId="653" applyFont="1" applyFill="1" applyBorder="1"/>
    <xf numFmtId="0" fontId="160" fillId="0" borderId="0" xfId="653" applyFont="1" applyBorder="1" applyAlignment="1">
      <alignment horizontal="center"/>
    </xf>
    <xf numFmtId="0" fontId="6" fillId="0" borderId="0" xfId="649" applyFont="1"/>
    <xf numFmtId="0" fontId="226" fillId="0" borderId="0" xfId="649" applyFont="1" applyAlignment="1">
      <alignment horizontal="center"/>
    </xf>
    <xf numFmtId="0" fontId="226" fillId="0" borderId="0" xfId="649" applyFont="1"/>
    <xf numFmtId="0" fontId="231" fillId="0" borderId="0" xfId="649" applyFont="1" applyAlignment="1">
      <alignment horizontal="center"/>
    </xf>
    <xf numFmtId="0" fontId="160" fillId="0" borderId="0" xfId="649" applyFont="1"/>
    <xf numFmtId="0" fontId="225" fillId="0" borderId="0" xfId="649" applyFont="1" applyAlignment="1">
      <alignment horizontal="left" vertical="center"/>
    </xf>
    <xf numFmtId="0" fontId="160" fillId="0" borderId="0" xfId="649" applyFont="1" applyAlignment="1">
      <alignment horizontal="center"/>
    </xf>
    <xf numFmtId="0" fontId="185" fillId="0" borderId="77" xfId="649" applyFont="1" applyFill="1" applyBorder="1" applyAlignment="1">
      <alignment horizontal="center"/>
    </xf>
    <xf numFmtId="0" fontId="185" fillId="0" borderId="41" xfId="649" applyFont="1" applyFill="1" applyBorder="1"/>
    <xf numFmtId="0" fontId="185" fillId="0" borderId="0" xfId="649" applyFont="1"/>
    <xf numFmtId="0" fontId="185" fillId="0" borderId="85" xfId="649" applyFont="1" applyFill="1" applyBorder="1" applyAlignment="1">
      <alignment horizontal="center"/>
    </xf>
    <xf numFmtId="0" fontId="185" fillId="0" borderId="0" xfId="649" applyFont="1" applyFill="1" applyBorder="1"/>
    <xf numFmtId="0" fontId="185" fillId="0" borderId="3" xfId="649" applyFont="1" applyFill="1" applyBorder="1" applyAlignment="1">
      <alignment horizontal="center" vertical="center" wrapText="1"/>
    </xf>
    <xf numFmtId="0" fontId="185" fillId="0" borderId="3" xfId="649" applyFont="1" applyFill="1" applyBorder="1" applyAlignment="1">
      <alignment horizontal="center" vertical="center"/>
    </xf>
    <xf numFmtId="0" fontId="185" fillId="0" borderId="8" xfId="649" quotePrefix="1" applyFont="1" applyFill="1" applyBorder="1" applyAlignment="1">
      <alignment horizontal="center"/>
    </xf>
    <xf numFmtId="49" fontId="185" fillId="0" borderId="8" xfId="649" quotePrefix="1" applyNumberFormat="1" applyFont="1" applyFill="1" applyBorder="1" applyAlignment="1">
      <alignment horizontal="center"/>
    </xf>
    <xf numFmtId="49" fontId="185" fillId="0" borderId="5" xfId="649" quotePrefix="1" applyNumberFormat="1" applyFont="1" applyFill="1" applyBorder="1" applyAlignment="1">
      <alignment horizontal="center"/>
    </xf>
    <xf numFmtId="49" fontId="185" fillId="0" borderId="5" xfId="649" applyNumberFormat="1" applyFont="1" applyFill="1" applyBorder="1" applyAlignment="1">
      <alignment horizontal="center"/>
    </xf>
    <xf numFmtId="49" fontId="185" fillId="0" borderId="34" xfId="649" quotePrefix="1" applyNumberFormat="1" applyFont="1" applyFill="1" applyBorder="1" applyAlignment="1">
      <alignment horizontal="center"/>
    </xf>
    <xf numFmtId="49" fontId="185" fillId="0" borderId="64" xfId="649" applyNumberFormat="1" applyFont="1" applyFill="1" applyBorder="1" applyAlignment="1">
      <alignment horizontal="center"/>
    </xf>
    <xf numFmtId="0" fontId="75" fillId="0" borderId="100" xfId="649" quotePrefix="1" applyFont="1" applyBorder="1" applyAlignment="1">
      <alignment horizontal="center"/>
    </xf>
    <xf numFmtId="0" fontId="232" fillId="0" borderId="56" xfId="649" applyFont="1" applyBorder="1" applyAlignment="1">
      <alignment horizontal="center"/>
    </xf>
    <xf numFmtId="0" fontId="75" fillId="36" borderId="35" xfId="649" applyFont="1" applyFill="1" applyBorder="1" applyAlignment="1">
      <alignment horizontal="center"/>
    </xf>
    <xf numFmtId="49" fontId="225" fillId="34" borderId="35" xfId="649" applyNumberFormat="1" applyFont="1" applyFill="1" applyBorder="1" applyAlignment="1">
      <alignment horizontal="center"/>
    </xf>
    <xf numFmtId="0" fontId="211" fillId="36" borderId="72" xfId="649" applyNumberFormat="1" applyFont="1" applyFill="1" applyBorder="1" applyAlignment="1">
      <alignment horizontal="center"/>
    </xf>
    <xf numFmtId="0" fontId="75" fillId="0" borderId="85" xfId="649" quotePrefix="1" applyFont="1" applyFill="1" applyBorder="1" applyAlignment="1">
      <alignment horizontal="center"/>
    </xf>
    <xf numFmtId="0" fontId="233" fillId="0" borderId="0" xfId="649" applyFont="1" applyFill="1" applyBorder="1"/>
    <xf numFmtId="0" fontId="75" fillId="6" borderId="5" xfId="649" applyFont="1" applyFill="1" applyBorder="1" applyAlignment="1">
      <alignment horizontal="center"/>
    </xf>
    <xf numFmtId="0" fontId="160" fillId="6" borderId="5" xfId="649" applyFont="1" applyFill="1" applyBorder="1" applyAlignment="1">
      <alignment horizontal="center"/>
    </xf>
    <xf numFmtId="49" fontId="160" fillId="6" borderId="5" xfId="649" applyNumberFormat="1" applyFont="1" applyFill="1" applyBorder="1" applyAlignment="1">
      <alignment horizontal="center"/>
    </xf>
    <xf numFmtId="49" fontId="160" fillId="6" borderId="10" xfId="649" applyNumberFormat="1" applyFont="1" applyFill="1" applyBorder="1" applyAlignment="1">
      <alignment horizontal="center"/>
    </xf>
    <xf numFmtId="49" fontId="160" fillId="6" borderId="8" xfId="649" applyNumberFormat="1" applyFont="1" applyFill="1" applyBorder="1" applyAlignment="1">
      <alignment horizontal="center"/>
    </xf>
    <xf numFmtId="49" fontId="225" fillId="34" borderId="5" xfId="649" applyNumberFormat="1" applyFont="1" applyFill="1" applyBorder="1" applyAlignment="1">
      <alignment horizontal="center"/>
    </xf>
    <xf numFmtId="49" fontId="160" fillId="34" borderId="70" xfId="649" applyNumberFormat="1" applyFont="1" applyFill="1" applyBorder="1" applyAlignment="1">
      <alignment horizontal="center"/>
    </xf>
    <xf numFmtId="0" fontId="75" fillId="0" borderId="102" xfId="649" quotePrefix="1" applyFont="1" applyFill="1" applyBorder="1" applyAlignment="1">
      <alignment horizontal="center"/>
    </xf>
    <xf numFmtId="0" fontId="75" fillId="0" borderId="9" xfId="649" applyFont="1" applyFill="1" applyBorder="1"/>
    <xf numFmtId="49" fontId="160" fillId="6" borderId="6" xfId="649" applyNumberFormat="1" applyFont="1" applyFill="1" applyBorder="1" applyAlignment="1">
      <alignment horizontal="center"/>
    </xf>
    <xf numFmtId="49" fontId="160" fillId="6" borderId="4" xfId="649" applyNumberFormat="1" applyFont="1" applyFill="1" applyBorder="1" applyAlignment="1">
      <alignment horizontal="center"/>
    </xf>
    <xf numFmtId="49" fontId="160" fillId="6" borderId="3" xfId="649" applyNumberFormat="1" applyFont="1" applyFill="1" applyBorder="1" applyAlignment="1">
      <alignment horizontal="center"/>
    </xf>
    <xf numFmtId="49" fontId="225" fillId="34" borderId="6" xfId="649" applyNumberFormat="1" applyFont="1" applyFill="1" applyBorder="1" applyAlignment="1">
      <alignment horizontal="center"/>
    </xf>
    <xf numFmtId="49" fontId="160" fillId="34" borderId="71" xfId="649" applyNumberFormat="1" applyFont="1" applyFill="1" applyBorder="1" applyAlignment="1">
      <alignment horizontal="center"/>
    </xf>
    <xf numFmtId="0" fontId="75" fillId="0" borderId="0" xfId="649" applyFont="1" applyFill="1" applyBorder="1"/>
    <xf numFmtId="0" fontId="75" fillId="6" borderId="34" xfId="649" applyFont="1" applyFill="1" applyBorder="1" applyAlignment="1">
      <alignment horizontal="center"/>
    </xf>
    <xf numFmtId="0" fontId="160" fillId="6" borderId="34" xfId="649" applyFont="1" applyFill="1" applyBorder="1" applyAlignment="1">
      <alignment horizontal="center"/>
    </xf>
    <xf numFmtId="0" fontId="75" fillId="0" borderId="0" xfId="66" applyFont="1" applyFill="1" applyBorder="1" applyAlignment="1">
      <alignment horizontal="left" vertical="center" indent="3"/>
    </xf>
    <xf numFmtId="0" fontId="75" fillId="34" borderId="0" xfId="649" applyFont="1" applyFill="1" applyBorder="1" applyAlignment="1">
      <alignment horizontal="center" vertical="center"/>
    </xf>
    <xf numFmtId="0" fontId="160" fillId="34" borderId="0" xfId="649" applyFont="1" applyFill="1" applyBorder="1" applyAlignment="1">
      <alignment horizontal="center" vertical="center"/>
    </xf>
    <xf numFmtId="2" fontId="225" fillId="34" borderId="0" xfId="649" applyNumberFormat="1" applyFont="1" applyFill="1" applyBorder="1" applyAlignment="1">
      <alignment horizontal="center" vertical="center"/>
    </xf>
    <xf numFmtId="0" fontId="160" fillId="34" borderId="0" xfId="649" applyFont="1" applyFill="1" applyBorder="1" applyAlignment="1">
      <alignment vertical="center"/>
    </xf>
    <xf numFmtId="0" fontId="160" fillId="34" borderId="29" xfId="649" applyFont="1" applyFill="1" applyBorder="1" applyAlignment="1">
      <alignment vertical="center"/>
    </xf>
    <xf numFmtId="0" fontId="75" fillId="0" borderId="0" xfId="649" applyFont="1" applyFill="1" applyBorder="1" applyAlignment="1">
      <alignment vertical="center"/>
    </xf>
    <xf numFmtId="0" fontId="75" fillId="6" borderId="5" xfId="649" applyFont="1" applyFill="1" applyBorder="1" applyAlignment="1">
      <alignment horizontal="center" vertical="center"/>
    </xf>
    <xf numFmtId="0" fontId="160" fillId="6" borderId="10" xfId="649" applyFont="1" applyFill="1" applyBorder="1" applyAlignment="1">
      <alignment horizontal="center" vertical="center"/>
    </xf>
    <xf numFmtId="0" fontId="160" fillId="6" borderId="8" xfId="649" applyFont="1" applyFill="1" applyBorder="1" applyAlignment="1">
      <alignment horizontal="center" vertical="center"/>
    </xf>
    <xf numFmtId="2" fontId="225" fillId="34" borderId="5" xfId="649" applyNumberFormat="1" applyFont="1" applyFill="1" applyBorder="1" applyAlignment="1">
      <alignment horizontal="center" vertical="center"/>
    </xf>
    <xf numFmtId="0" fontId="160" fillId="6" borderId="8" xfId="649" applyFont="1" applyFill="1" applyBorder="1" applyAlignment="1">
      <alignment vertical="center"/>
    </xf>
    <xf numFmtId="0" fontId="160" fillId="34" borderId="70" xfId="649" applyFont="1" applyFill="1" applyBorder="1" applyAlignment="1">
      <alignment vertical="center"/>
    </xf>
    <xf numFmtId="0" fontId="75" fillId="0" borderId="0" xfId="649" applyFont="1" applyFill="1" applyBorder="1" applyAlignment="1">
      <alignment vertical="center" wrapText="1"/>
    </xf>
    <xf numFmtId="0" fontId="75" fillId="34" borderId="5" xfId="649" applyFont="1" applyFill="1" applyBorder="1" applyAlignment="1">
      <alignment horizontal="center" vertical="center"/>
    </xf>
    <xf numFmtId="0" fontId="160" fillId="34" borderId="10" xfId="649" applyFont="1" applyFill="1" applyBorder="1" applyAlignment="1">
      <alignment horizontal="center" vertical="center"/>
    </xf>
    <xf numFmtId="0" fontId="160" fillId="34" borderId="5" xfId="649" applyFont="1" applyFill="1" applyBorder="1" applyAlignment="1">
      <alignment horizontal="center" vertical="center"/>
    </xf>
    <xf numFmtId="0" fontId="160" fillId="34" borderId="8" xfId="649" applyFont="1" applyFill="1" applyBorder="1" applyAlignment="1">
      <alignment horizontal="center" vertical="center"/>
    </xf>
    <xf numFmtId="0" fontId="160" fillId="36" borderId="8" xfId="649" applyFont="1" applyFill="1" applyBorder="1" applyAlignment="1">
      <alignment vertical="center"/>
    </xf>
    <xf numFmtId="0" fontId="233" fillId="0" borderId="0" xfId="66" applyFont="1" applyFill="1" applyBorder="1" applyAlignment="1">
      <alignment horizontal="left" vertical="center" indent="3"/>
    </xf>
    <xf numFmtId="0" fontId="233" fillId="0" borderId="0" xfId="66" applyFont="1" applyFill="1" applyBorder="1" applyAlignment="1">
      <alignment horizontal="left" vertical="center" wrapText="1" indent="3"/>
    </xf>
    <xf numFmtId="0" fontId="75" fillId="0" borderId="86" xfId="649" quotePrefix="1" applyFont="1" applyFill="1" applyBorder="1" applyAlignment="1">
      <alignment horizontal="center"/>
    </xf>
    <xf numFmtId="0" fontId="75" fillId="0" borderId="42" xfId="66" applyFont="1" applyFill="1" applyBorder="1" applyAlignment="1">
      <alignment horizontal="left" vertical="center" indent="3"/>
    </xf>
    <xf numFmtId="0" fontId="75" fillId="34" borderId="131" xfId="649" applyFont="1" applyFill="1" applyBorder="1" applyAlignment="1">
      <alignment horizontal="center" vertical="center"/>
    </xf>
    <xf numFmtId="0" fontId="160" fillId="34" borderId="87" xfId="649" applyFont="1" applyFill="1" applyBorder="1" applyAlignment="1">
      <alignment horizontal="center" vertical="center"/>
    </xf>
    <xf numFmtId="0" fontId="160" fillId="34" borderId="131" xfId="649" applyFont="1" applyFill="1" applyBorder="1" applyAlignment="1">
      <alignment horizontal="center" vertical="center"/>
    </xf>
    <xf numFmtId="0" fontId="160" fillId="34" borderId="88" xfId="649" applyFont="1" applyFill="1" applyBorder="1" applyAlignment="1">
      <alignment horizontal="center" vertical="center"/>
    </xf>
    <xf numFmtId="2" fontId="225" fillId="34" borderId="131" xfId="649" applyNumberFormat="1" applyFont="1" applyFill="1" applyBorder="1" applyAlignment="1">
      <alignment horizontal="center" vertical="center"/>
    </xf>
    <xf numFmtId="0" fontId="160" fillId="34" borderId="88" xfId="649" applyFont="1" applyFill="1" applyBorder="1" applyAlignment="1">
      <alignment vertical="center"/>
    </xf>
    <xf numFmtId="0" fontId="160" fillId="34" borderId="67" xfId="649" applyFont="1" applyFill="1" applyBorder="1" applyAlignment="1">
      <alignment vertical="center"/>
    </xf>
    <xf numFmtId="0" fontId="6" fillId="0" borderId="0" xfId="649" applyFont="1" applyFill="1"/>
    <xf numFmtId="0" fontId="160" fillId="0" borderId="0" xfId="649" applyFont="1" applyFill="1"/>
    <xf numFmtId="0" fontId="160" fillId="0" borderId="0" xfId="649" applyFont="1" applyFill="1" applyAlignment="1">
      <alignment horizontal="center"/>
    </xf>
    <xf numFmtId="0" fontId="234" fillId="0" borderId="0" xfId="649" applyFont="1" applyAlignment="1">
      <alignment horizontal="center"/>
    </xf>
    <xf numFmtId="0" fontId="169" fillId="0" borderId="0" xfId="649" applyFont="1" applyAlignment="1">
      <alignment horizontal="center"/>
    </xf>
    <xf numFmtId="0" fontId="75" fillId="0" borderId="0" xfId="649" applyFont="1"/>
    <xf numFmtId="0" fontId="171" fillId="0" borderId="0" xfId="649" applyFont="1" applyAlignment="1">
      <alignment horizontal="center"/>
    </xf>
    <xf numFmtId="0" fontId="169" fillId="0" borderId="0" xfId="649" applyFont="1"/>
    <xf numFmtId="0" fontId="169" fillId="0" borderId="12" xfId="649" applyFont="1" applyFill="1" applyBorder="1" applyAlignment="1"/>
    <xf numFmtId="0" fontId="185" fillId="0" borderId="11" xfId="649" applyFont="1" applyFill="1" applyBorder="1"/>
    <xf numFmtId="0" fontId="169" fillId="0" borderId="13" xfId="53" applyFont="1" applyBorder="1" applyAlignment="1"/>
    <xf numFmtId="0" fontId="185" fillId="0" borderId="29" xfId="649" applyFont="1" applyFill="1" applyBorder="1"/>
    <xf numFmtId="0" fontId="185" fillId="0" borderId="51" xfId="53" applyFont="1" applyFill="1" applyBorder="1" applyAlignment="1">
      <alignment horizontal="center" vertical="center"/>
    </xf>
    <xf numFmtId="0" fontId="185" fillId="0" borderId="59" xfId="649" applyFont="1" applyFill="1" applyBorder="1" applyAlignment="1">
      <alignment horizontal="center" vertical="center" wrapText="1"/>
    </xf>
    <xf numFmtId="0" fontId="169" fillId="0" borderId="14" xfId="53" applyFont="1" applyBorder="1" applyAlignment="1"/>
    <xf numFmtId="0" fontId="185" fillId="0" borderId="40" xfId="649" applyFont="1" applyFill="1" applyBorder="1"/>
    <xf numFmtId="49" fontId="185" fillId="0" borderId="53" xfId="649" quotePrefix="1" applyNumberFormat="1" applyFont="1" applyFill="1" applyBorder="1" applyAlignment="1">
      <alignment horizontal="center" vertical="center"/>
    </xf>
    <xf numFmtId="49" fontId="185" fillId="0" borderId="51" xfId="649" quotePrefix="1" applyNumberFormat="1" applyFont="1" applyFill="1" applyBorder="1" applyAlignment="1">
      <alignment horizontal="center" vertical="center"/>
    </xf>
    <xf numFmtId="49" fontId="185" fillId="0" borderId="59" xfId="649" quotePrefix="1" applyNumberFormat="1" applyFont="1" applyFill="1" applyBorder="1" applyAlignment="1">
      <alignment horizontal="center" vertical="center"/>
    </xf>
    <xf numFmtId="49" fontId="185" fillId="0" borderId="59" xfId="649" applyNumberFormat="1" applyFont="1" applyFill="1" applyBorder="1" applyAlignment="1">
      <alignment horizontal="center" vertical="center"/>
    </xf>
    <xf numFmtId="49" fontId="185" fillId="0" borderId="64" xfId="649" applyNumberFormat="1" applyFont="1" applyFill="1" applyBorder="1" applyAlignment="1">
      <alignment horizontal="center" vertical="center"/>
    </xf>
    <xf numFmtId="0" fontId="169" fillId="0" borderId="12" xfId="649" quotePrefix="1" applyFont="1" applyBorder="1" applyAlignment="1">
      <alignment horizontal="center" vertical="center"/>
    </xf>
    <xf numFmtId="0" fontId="185" fillId="0" borderId="0" xfId="649" applyFont="1" applyFill="1" applyBorder="1" applyAlignment="1">
      <alignment horizontal="left" vertical="center"/>
    </xf>
    <xf numFmtId="0" fontId="206" fillId="0" borderId="34" xfId="649" applyFont="1" applyFill="1" applyBorder="1" applyAlignment="1">
      <alignment horizontal="center" vertical="center"/>
    </xf>
    <xf numFmtId="0" fontId="185" fillId="36" borderId="8" xfId="649" applyFont="1" applyFill="1" applyBorder="1" applyAlignment="1">
      <alignment horizontal="center"/>
    </xf>
    <xf numFmtId="49" fontId="185" fillId="34" borderId="5" xfId="649" applyNumberFormat="1" applyFont="1" applyFill="1" applyBorder="1" applyAlignment="1">
      <alignment horizontal="center"/>
    </xf>
    <xf numFmtId="49" fontId="206" fillId="34" borderId="5" xfId="649" applyNumberFormat="1" applyFont="1" applyFill="1" applyBorder="1" applyAlignment="1">
      <alignment horizontal="center"/>
    </xf>
    <xf numFmtId="0" fontId="185" fillId="36" borderId="5" xfId="649" applyNumberFormat="1" applyFont="1" applyFill="1" applyBorder="1" applyAlignment="1">
      <alignment horizontal="center" vertical="center"/>
    </xf>
    <xf numFmtId="0" fontId="185" fillId="36" borderId="70" xfId="649" applyNumberFormat="1" applyFont="1" applyFill="1" applyBorder="1" applyAlignment="1">
      <alignment horizontal="center" vertical="center"/>
    </xf>
    <xf numFmtId="0" fontId="169" fillId="0" borderId="13" xfId="649" quotePrefix="1" applyFont="1" applyBorder="1" applyAlignment="1">
      <alignment horizontal="center" vertical="center"/>
    </xf>
    <xf numFmtId="0" fontId="185" fillId="43" borderId="0" xfId="649" applyFont="1" applyFill="1" applyBorder="1" applyAlignment="1">
      <alignment horizontal="left" vertical="center"/>
    </xf>
    <xf numFmtId="0" fontId="206" fillId="0" borderId="8" xfId="649" applyFont="1" applyFill="1" applyBorder="1" applyAlignment="1">
      <alignment horizontal="center" vertical="center"/>
    </xf>
    <xf numFmtId="0" fontId="185" fillId="34" borderId="8" xfId="649" applyFont="1" applyFill="1" applyBorder="1" applyAlignment="1">
      <alignment horizontal="center" vertical="center"/>
    </xf>
    <xf numFmtId="0" fontId="185" fillId="34" borderId="8" xfId="649" applyFont="1" applyFill="1" applyBorder="1" applyAlignment="1">
      <alignment vertical="center"/>
    </xf>
    <xf numFmtId="0" fontId="185" fillId="34" borderId="5" xfId="649" applyFont="1" applyFill="1" applyBorder="1" applyAlignment="1">
      <alignment vertical="center"/>
    </xf>
    <xf numFmtId="2" fontId="206" fillId="34" borderId="5" xfId="649" applyNumberFormat="1" applyFont="1" applyFill="1" applyBorder="1" applyAlignment="1">
      <alignment horizontal="center" vertical="center"/>
    </xf>
    <xf numFmtId="0" fontId="206" fillId="34" borderId="5" xfId="649" applyFont="1" applyFill="1" applyBorder="1" applyAlignment="1">
      <alignment horizontal="center" vertical="center"/>
    </xf>
    <xf numFmtId="0" fontId="185" fillId="34" borderId="70" xfId="649" applyFont="1" applyFill="1" applyBorder="1" applyAlignment="1">
      <alignment vertical="center"/>
    </xf>
    <xf numFmtId="0" fontId="208" fillId="0" borderId="0" xfId="649" applyFont="1" applyFill="1" applyBorder="1" applyAlignment="1">
      <alignment horizontal="center" vertical="center" wrapText="1"/>
    </xf>
    <xf numFmtId="0" fontId="185" fillId="6" borderId="8" xfId="649" applyFont="1" applyFill="1" applyBorder="1" applyAlignment="1">
      <alignment horizontal="center" vertical="center"/>
    </xf>
    <xf numFmtId="0" fontId="185" fillId="34" borderId="5" xfId="649" applyFont="1" applyFill="1" applyBorder="1" applyAlignment="1">
      <alignment horizontal="center" vertical="center"/>
    </xf>
    <xf numFmtId="0" fontId="185" fillId="36" borderId="5" xfId="649" applyNumberFormat="1" applyFont="1" applyFill="1" applyBorder="1" applyAlignment="1">
      <alignment horizontal="left" vertical="center"/>
    </xf>
    <xf numFmtId="49" fontId="169" fillId="0" borderId="13" xfId="649" applyNumberFormat="1" applyFont="1" applyBorder="1" applyAlignment="1">
      <alignment horizontal="center" vertical="center"/>
    </xf>
    <xf numFmtId="0" fontId="185" fillId="34" borderId="8" xfId="649" applyFont="1" applyFill="1" applyBorder="1" applyAlignment="1">
      <alignment horizontal="center" vertical="center" wrapText="1"/>
    </xf>
    <xf numFmtId="0" fontId="185" fillId="34" borderId="5" xfId="649" applyFont="1" applyFill="1" applyBorder="1" applyAlignment="1">
      <alignment horizontal="center" vertical="center" wrapText="1"/>
    </xf>
    <xf numFmtId="0" fontId="185" fillId="6" borderId="5" xfId="649" applyFont="1" applyFill="1" applyBorder="1" applyAlignment="1">
      <alignment vertical="center"/>
    </xf>
    <xf numFmtId="49" fontId="169" fillId="0" borderId="13" xfId="649" applyNumberFormat="1" applyFont="1" applyFill="1" applyBorder="1" applyAlignment="1">
      <alignment horizontal="center" vertical="center"/>
    </xf>
    <xf numFmtId="16" fontId="208" fillId="0" borderId="0" xfId="66" quotePrefix="1" applyNumberFormat="1" applyFont="1" applyFill="1" applyBorder="1" applyAlignment="1">
      <alignment horizontal="left" vertical="center"/>
    </xf>
    <xf numFmtId="16" fontId="208" fillId="0" borderId="0" xfId="66" quotePrefix="1" applyNumberFormat="1" applyFont="1" applyFill="1" applyBorder="1" applyAlignment="1">
      <alignment vertical="center"/>
    </xf>
    <xf numFmtId="0" fontId="169" fillId="0" borderId="14" xfId="649" quotePrefix="1" applyFont="1" applyBorder="1" applyAlignment="1">
      <alignment horizontal="center" vertical="center"/>
    </xf>
    <xf numFmtId="0" fontId="185" fillId="0" borderId="0" xfId="66" applyFont="1" applyFill="1" applyBorder="1" applyAlignment="1">
      <alignment horizontal="left" vertical="center" indent="2"/>
    </xf>
    <xf numFmtId="0" fontId="206" fillId="0" borderId="3" xfId="649" applyFont="1" applyFill="1" applyBorder="1" applyAlignment="1">
      <alignment horizontal="center" vertical="center" wrapText="1"/>
    </xf>
    <xf numFmtId="0" fontId="206" fillId="34" borderId="5" xfId="649" applyFont="1" applyFill="1" applyBorder="1" applyAlignment="1">
      <alignment horizontal="center" vertical="center" wrapText="1"/>
    </xf>
    <xf numFmtId="0" fontId="185" fillId="34" borderId="5" xfId="649" applyFont="1" applyFill="1" applyBorder="1" applyAlignment="1">
      <alignment vertical="center" wrapText="1"/>
    </xf>
    <xf numFmtId="0" fontId="185" fillId="34" borderId="67" xfId="649" applyFont="1" applyFill="1" applyBorder="1" applyAlignment="1">
      <alignment vertical="center" wrapText="1"/>
    </xf>
    <xf numFmtId="0" fontId="185" fillId="0" borderId="0" xfId="649" applyFont="1" applyAlignment="1">
      <alignment wrapText="1"/>
    </xf>
    <xf numFmtId="0" fontId="171" fillId="0" borderId="19" xfId="649" applyFont="1" applyFill="1" applyBorder="1" applyAlignment="1">
      <alignment vertical="center"/>
    </xf>
    <xf numFmtId="0" fontId="206" fillId="0" borderId="17" xfId="649" applyFont="1" applyFill="1" applyBorder="1" applyAlignment="1">
      <alignment vertical="center"/>
    </xf>
    <xf numFmtId="0" fontId="185" fillId="0" borderId="42" xfId="53" applyFont="1" applyBorder="1" applyAlignment="1"/>
    <xf numFmtId="0" fontId="185" fillId="0" borderId="17" xfId="53" applyFont="1" applyBorder="1" applyAlignment="1"/>
    <xf numFmtId="0" fontId="185" fillId="0" borderId="18" xfId="53" applyFont="1" applyBorder="1" applyAlignment="1"/>
    <xf numFmtId="0" fontId="208" fillId="0" borderId="41" xfId="649" applyFont="1" applyFill="1" applyBorder="1" applyAlignment="1">
      <alignment horizontal="left" vertical="center"/>
    </xf>
    <xf numFmtId="0" fontId="206" fillId="0" borderId="13" xfId="649" applyFont="1" applyFill="1" applyBorder="1" applyAlignment="1">
      <alignment horizontal="center" vertical="center"/>
    </xf>
    <xf numFmtId="0" fontId="185" fillId="6" borderId="10" xfId="649" applyFont="1" applyFill="1" applyBorder="1" applyAlignment="1">
      <alignment horizontal="center"/>
    </xf>
    <xf numFmtId="0" fontId="185" fillId="6" borderId="8" xfId="649" applyFont="1" applyFill="1" applyBorder="1" applyAlignment="1">
      <alignment horizontal="center"/>
    </xf>
    <xf numFmtId="49" fontId="185" fillId="34" borderId="8" xfId="649" applyNumberFormat="1" applyFont="1" applyFill="1" applyBorder="1" applyAlignment="1">
      <alignment horizontal="center"/>
    </xf>
    <xf numFmtId="49" fontId="185" fillId="34" borderId="91" xfId="649" applyNumberFormat="1" applyFont="1" applyFill="1" applyBorder="1" applyAlignment="1">
      <alignment horizontal="center"/>
    </xf>
    <xf numFmtId="0" fontId="208" fillId="0" borderId="0" xfId="649" applyFont="1" applyFill="1" applyBorder="1" applyAlignment="1">
      <alignment horizontal="left" vertical="center"/>
    </xf>
    <xf numFmtId="49" fontId="185" fillId="34" borderId="70" xfId="649" applyNumberFormat="1" applyFont="1" applyFill="1" applyBorder="1" applyAlignment="1">
      <alignment horizontal="center"/>
    </xf>
    <xf numFmtId="0" fontId="208" fillId="0" borderId="42" xfId="649" applyFont="1" applyFill="1" applyBorder="1" applyAlignment="1">
      <alignment horizontal="left" vertical="center"/>
    </xf>
    <xf numFmtId="49" fontId="185" fillId="34" borderId="67" xfId="649" applyNumberFormat="1" applyFont="1" applyFill="1" applyBorder="1" applyAlignment="1">
      <alignment horizontal="center"/>
    </xf>
    <xf numFmtId="0" fontId="185" fillId="0" borderId="17" xfId="53" applyFont="1" applyFill="1" applyBorder="1" applyAlignment="1"/>
    <xf numFmtId="0" fontId="185" fillId="0" borderId="18" xfId="53" applyFont="1" applyFill="1" applyBorder="1" applyAlignment="1"/>
    <xf numFmtId="0" fontId="208" fillId="0" borderId="0" xfId="53" applyFont="1" applyFill="1" applyBorder="1" applyAlignment="1">
      <alignment vertical="center"/>
    </xf>
    <xf numFmtId="0" fontId="185" fillId="0" borderId="55" xfId="53" applyFont="1" applyBorder="1" applyAlignment="1">
      <alignment vertical="center"/>
    </xf>
    <xf numFmtId="0" fontId="185" fillId="6" borderId="10" xfId="649" applyFont="1" applyFill="1" applyBorder="1" applyAlignment="1">
      <alignment horizontal="center" vertical="center"/>
    </xf>
    <xf numFmtId="0" fontId="206" fillId="34" borderId="8" xfId="649" applyFont="1" applyFill="1" applyBorder="1" applyAlignment="1">
      <alignment horizontal="center" vertical="center"/>
    </xf>
    <xf numFmtId="0" fontId="185" fillId="34" borderId="0" xfId="649" applyFont="1" applyFill="1" applyBorder="1" applyAlignment="1">
      <alignment vertical="center"/>
    </xf>
    <xf numFmtId="0" fontId="185" fillId="34" borderId="91" xfId="649" applyFont="1" applyFill="1" applyBorder="1" applyAlignment="1">
      <alignment vertical="center"/>
    </xf>
    <xf numFmtId="0" fontId="185" fillId="0" borderId="55" xfId="53" applyFont="1" applyFill="1" applyBorder="1" applyAlignment="1">
      <alignment vertical="center"/>
    </xf>
    <xf numFmtId="0" fontId="185" fillId="34" borderId="10" xfId="649" applyFont="1" applyFill="1" applyBorder="1" applyAlignment="1">
      <alignment horizontal="center" vertical="center"/>
    </xf>
    <xf numFmtId="0" fontId="208" fillId="34" borderId="8" xfId="53" applyFont="1" applyFill="1" applyBorder="1" applyAlignment="1">
      <alignment vertical="center"/>
    </xf>
    <xf numFmtId="0" fontId="185" fillId="34" borderId="29" xfId="53" applyFont="1" applyFill="1" applyBorder="1" applyAlignment="1">
      <alignment vertical="center"/>
    </xf>
    <xf numFmtId="0" fontId="185" fillId="0" borderId="0" xfId="0" applyFont="1" applyAlignment="1">
      <alignment vertical="center"/>
    </xf>
    <xf numFmtId="0" fontId="235" fillId="0" borderId="0" xfId="0" applyFont="1" applyAlignment="1">
      <alignment vertical="center"/>
    </xf>
    <xf numFmtId="0" fontId="185" fillId="34" borderId="10" xfId="649" applyFont="1" applyFill="1" applyBorder="1" applyAlignment="1">
      <alignment vertical="center"/>
    </xf>
    <xf numFmtId="0" fontId="185" fillId="0" borderId="55" xfId="649" quotePrefix="1" applyFont="1" applyFill="1" applyBorder="1" applyAlignment="1">
      <alignment horizontal="left" vertical="center"/>
    </xf>
    <xf numFmtId="0" fontId="208" fillId="0" borderId="42" xfId="649" applyFont="1" applyFill="1" applyBorder="1"/>
    <xf numFmtId="0" fontId="206" fillId="0" borderId="38" xfId="649" applyFont="1" applyFill="1" applyBorder="1" applyAlignment="1">
      <alignment horizontal="center" vertical="center"/>
    </xf>
    <xf numFmtId="0" fontId="185" fillId="6" borderId="88" xfId="649" applyFont="1" applyFill="1" applyBorder="1" applyAlignment="1">
      <alignment horizontal="center" vertical="center"/>
    </xf>
    <xf numFmtId="0" fontId="185" fillId="6" borderId="87" xfId="649" applyFont="1" applyFill="1" applyBorder="1" applyAlignment="1">
      <alignment horizontal="center" vertical="center"/>
    </xf>
    <xf numFmtId="0" fontId="185" fillId="34" borderId="131" xfId="649" applyFont="1" applyFill="1" applyBorder="1" applyAlignment="1">
      <alignment horizontal="center" vertical="center"/>
    </xf>
    <xf numFmtId="0" fontId="185" fillId="34" borderId="88" xfId="649" applyFont="1" applyFill="1" applyBorder="1" applyAlignment="1">
      <alignment horizontal="center" vertical="center"/>
    </xf>
    <xf numFmtId="0" fontId="206" fillId="34" borderId="131" xfId="649" applyFont="1" applyFill="1" applyBorder="1" applyAlignment="1">
      <alignment horizontal="center" vertical="center"/>
    </xf>
    <xf numFmtId="0" fontId="206" fillId="34" borderId="88" xfId="649" applyFont="1" applyFill="1" applyBorder="1" applyAlignment="1">
      <alignment horizontal="center" vertical="center"/>
    </xf>
    <xf numFmtId="0" fontId="185" fillId="34" borderId="42" xfId="649" applyFont="1" applyFill="1" applyBorder="1" applyAlignment="1">
      <alignment vertical="center"/>
    </xf>
    <xf numFmtId="0" fontId="185" fillId="34" borderId="67" xfId="649" applyFont="1" applyFill="1" applyBorder="1" applyAlignment="1">
      <alignment vertical="center"/>
    </xf>
    <xf numFmtId="0" fontId="169" fillId="0" borderId="0" xfId="649" applyFont="1" applyBorder="1" applyAlignment="1">
      <alignment horizontal="center"/>
    </xf>
    <xf numFmtId="0" fontId="208" fillId="0" borderId="0" xfId="53" applyFont="1" applyBorder="1" applyAlignment="1">
      <alignment vertical="center"/>
    </xf>
    <xf numFmtId="0" fontId="185" fillId="0" borderId="0" xfId="649" applyFont="1" applyFill="1"/>
    <xf numFmtId="43" fontId="6" fillId="0" borderId="0" xfId="654" applyFont="1"/>
    <xf numFmtId="0" fontId="206" fillId="35" borderId="51" xfId="645" applyFont="1" applyFill="1" applyBorder="1" applyAlignment="1">
      <alignment horizontal="center" vertical="center" wrapText="1"/>
    </xf>
    <xf numFmtId="9" fontId="206" fillId="35" borderId="51" xfId="645" applyNumberFormat="1" applyFont="1" applyFill="1" applyBorder="1" applyAlignment="1">
      <alignment horizontal="center" vertical="center" wrapText="1"/>
    </xf>
    <xf numFmtId="9" fontId="206" fillId="35" borderId="3" xfId="645" applyNumberFormat="1" applyFont="1" applyFill="1" applyBorder="1" applyAlignment="1">
      <alignment horizontal="center" vertical="center" wrapText="1"/>
    </xf>
    <xf numFmtId="49" fontId="185" fillId="35" borderId="34" xfId="645" applyNumberFormat="1" applyFont="1" applyFill="1" applyBorder="1" applyAlignment="1">
      <alignment horizontal="center" vertical="center" wrapText="1"/>
    </xf>
    <xf numFmtId="49" fontId="185" fillId="35" borderId="34" xfId="645" quotePrefix="1" applyNumberFormat="1" applyFont="1" applyFill="1" applyBorder="1" applyAlignment="1">
      <alignment horizontal="center" vertical="center" wrapText="1"/>
    </xf>
    <xf numFmtId="49" fontId="185" fillId="35" borderId="34" xfId="28" quotePrefix="1" applyNumberFormat="1" applyFont="1" applyFill="1" applyBorder="1" applyAlignment="1">
      <alignment horizontal="center" vertical="center" wrapText="1"/>
    </xf>
    <xf numFmtId="49" fontId="185" fillId="35" borderId="72" xfId="645" applyNumberFormat="1" applyFont="1" applyFill="1" applyBorder="1" applyAlignment="1">
      <alignment horizontal="center" vertical="center" wrapText="1"/>
    </xf>
    <xf numFmtId="49" fontId="185" fillId="35" borderId="63" xfId="645" applyNumberFormat="1" applyFont="1" applyFill="1" applyBorder="1" applyAlignment="1">
      <alignment horizontal="center" vertical="center"/>
    </xf>
    <xf numFmtId="0" fontId="185" fillId="6" borderId="51" xfId="645" quotePrefix="1" applyFont="1" applyFill="1" applyBorder="1" applyAlignment="1">
      <alignment horizontal="center" vertical="center" wrapText="1"/>
    </xf>
    <xf numFmtId="0" fontId="185" fillId="6" borderId="51" xfId="645" applyFont="1" applyFill="1" applyBorder="1" applyAlignment="1">
      <alignment horizontal="center" vertical="center" wrapText="1"/>
    </xf>
    <xf numFmtId="0" fontId="185" fillId="6" borderId="51" xfId="645" applyFont="1" applyFill="1" applyBorder="1" applyAlignment="1">
      <alignment horizontal="left" vertical="center" wrapText="1"/>
    </xf>
    <xf numFmtId="9" fontId="185" fillId="6" borderId="51" xfId="645" applyNumberFormat="1" applyFont="1" applyFill="1" applyBorder="1" applyAlignment="1">
      <alignment horizontal="center" vertical="center"/>
    </xf>
    <xf numFmtId="0" fontId="185" fillId="6" borderId="51" xfId="645" applyFont="1" applyFill="1" applyBorder="1" applyAlignment="1">
      <alignment wrapText="1"/>
    </xf>
    <xf numFmtId="0" fontId="185" fillId="6" borderId="51" xfId="645" applyFont="1" applyFill="1" applyBorder="1" applyAlignment="1">
      <alignment vertical="center"/>
    </xf>
    <xf numFmtId="0" fontId="185" fillId="6" borderId="64" xfId="645" applyFont="1" applyFill="1" applyBorder="1" applyAlignment="1">
      <alignment vertical="center" wrapText="1"/>
    </xf>
    <xf numFmtId="0" fontId="185" fillId="43" borderId="51" xfId="645" applyFont="1" applyFill="1" applyBorder="1" applyAlignment="1">
      <alignment horizontal="left" vertical="center" wrapText="1" indent="2"/>
    </xf>
    <xf numFmtId="0" fontId="185" fillId="6" borderId="51" xfId="52" applyFont="1" applyFill="1" applyBorder="1" applyAlignment="1">
      <alignment wrapText="1"/>
    </xf>
    <xf numFmtId="0" fontId="185" fillId="34" borderId="51" xfId="645" applyFont="1" applyFill="1" applyBorder="1" applyAlignment="1">
      <alignment wrapText="1"/>
    </xf>
    <xf numFmtId="0" fontId="185" fillId="6" borderId="64" xfId="645" applyFont="1" applyFill="1" applyBorder="1" applyAlignment="1">
      <alignment vertical="center"/>
    </xf>
    <xf numFmtId="0" fontId="221" fillId="4" borderId="51" xfId="66" applyFont="1" applyFill="1" applyBorder="1" applyAlignment="1">
      <alignment horizontal="left" vertical="center" wrapText="1"/>
    </xf>
    <xf numFmtId="0" fontId="185" fillId="6" borderId="51" xfId="645" applyFont="1" applyFill="1" applyBorder="1" applyAlignment="1">
      <alignment vertical="center" wrapText="1"/>
    </xf>
    <xf numFmtId="0" fontId="185" fillId="6" borderId="64" xfId="645" applyFont="1" applyFill="1" applyBorder="1" applyAlignment="1">
      <alignment wrapText="1"/>
    </xf>
    <xf numFmtId="0" fontId="185" fillId="0" borderId="51" xfId="645" applyFont="1" applyFill="1" applyBorder="1" applyAlignment="1">
      <alignment horizontal="left" vertical="center" wrapText="1" indent="2"/>
    </xf>
    <xf numFmtId="49" fontId="185" fillId="35" borderId="63" xfId="645" applyNumberFormat="1" applyFont="1" applyFill="1" applyBorder="1" applyAlignment="1">
      <alignment horizontal="center" vertical="center" wrapText="1"/>
    </xf>
    <xf numFmtId="49" fontId="185" fillId="35" borderId="65" xfId="645" applyNumberFormat="1" applyFont="1" applyFill="1" applyBorder="1" applyAlignment="1">
      <alignment horizontal="center" vertical="center"/>
    </xf>
    <xf numFmtId="0" fontId="185" fillId="0" borderId="66" xfId="645" applyFont="1" applyFill="1" applyBorder="1" applyAlignment="1">
      <alignment horizontal="left" vertical="center" wrapText="1" indent="2"/>
    </xf>
    <xf numFmtId="0" fontId="185" fillId="6" borderId="66" xfId="645" applyFont="1" applyFill="1" applyBorder="1" applyAlignment="1">
      <alignment wrapText="1"/>
    </xf>
    <xf numFmtId="0" fontId="185" fillId="6" borderId="66" xfId="645" applyFont="1" applyFill="1" applyBorder="1" applyAlignment="1">
      <alignment vertical="center" wrapText="1"/>
    </xf>
    <xf numFmtId="0" fontId="185" fillId="34" borderId="66" xfId="645" applyFont="1" applyFill="1" applyBorder="1" applyAlignment="1">
      <alignment wrapText="1"/>
    </xf>
    <xf numFmtId="0" fontId="185" fillId="6" borderId="73" xfId="645" applyFont="1" applyFill="1" applyBorder="1" applyAlignment="1">
      <alignment wrapText="1"/>
    </xf>
    <xf numFmtId="0" fontId="162" fillId="35" borderId="51" xfId="645" applyFont="1" applyFill="1" applyBorder="1" applyAlignment="1">
      <alignment horizontal="center" vertical="center" wrapText="1"/>
    </xf>
    <xf numFmtId="9" fontId="162" fillId="35" borderId="51" xfId="645" applyNumberFormat="1" applyFont="1" applyFill="1" applyBorder="1" applyAlignment="1">
      <alignment horizontal="center" vertical="center" wrapText="1"/>
    </xf>
    <xf numFmtId="9" fontId="162" fillId="35" borderId="51" xfId="28" applyNumberFormat="1" applyFont="1" applyFill="1" applyBorder="1" applyAlignment="1">
      <alignment horizontal="center" vertical="center" wrapText="1"/>
    </xf>
    <xf numFmtId="0" fontId="162" fillId="35" borderId="8" xfId="28" applyFont="1" applyFill="1" applyBorder="1" applyAlignment="1">
      <alignment horizontal="center" vertical="center" wrapText="1"/>
    </xf>
    <xf numFmtId="9" fontId="162" fillId="35" borderId="3" xfId="645" applyNumberFormat="1" applyFont="1" applyFill="1" applyBorder="1" applyAlignment="1">
      <alignment horizontal="center" vertical="center" wrapText="1"/>
    </xf>
    <xf numFmtId="49" fontId="161" fillId="35" borderId="34" xfId="28" applyNumberFormat="1" applyFont="1" applyFill="1" applyBorder="1" applyAlignment="1">
      <alignment horizontal="center" vertical="center" wrapText="1"/>
    </xf>
    <xf numFmtId="49" fontId="161" fillId="35" borderId="51" xfId="28" applyNumberFormat="1" applyFont="1" applyFill="1" applyBorder="1" applyAlignment="1">
      <alignment horizontal="center" vertical="center" wrapText="1"/>
    </xf>
    <xf numFmtId="49" fontId="161" fillId="35" borderId="72" xfId="28" applyNumberFormat="1" applyFont="1" applyFill="1" applyBorder="1" applyAlignment="1">
      <alignment horizontal="center" vertical="center" wrapText="1"/>
    </xf>
    <xf numFmtId="49" fontId="161" fillId="35" borderId="63" xfId="28" applyNumberFormat="1" applyFont="1" applyFill="1" applyBorder="1" applyAlignment="1">
      <alignment horizontal="center" vertical="center"/>
    </xf>
    <xf numFmtId="0" fontId="21" fillId="4" borderId="51" xfId="66" applyFont="1" applyFill="1" applyBorder="1" applyAlignment="1">
      <alignment horizontal="left" vertical="center" wrapText="1"/>
    </xf>
    <xf numFmtId="0" fontId="161" fillId="6" borderId="148" xfId="28" quotePrefix="1" applyFont="1" applyFill="1" applyBorder="1" applyAlignment="1">
      <alignment horizontal="center" vertical="center" wrapText="1"/>
    </xf>
    <xf numFmtId="0" fontId="161" fillId="6" borderId="149" xfId="28" quotePrefix="1" applyFont="1" applyFill="1" applyBorder="1" applyAlignment="1">
      <alignment horizontal="center" vertical="center" wrapText="1"/>
    </xf>
    <xf numFmtId="0" fontId="161" fillId="6" borderId="149" xfId="28" applyFont="1" applyFill="1" applyBorder="1" applyAlignment="1">
      <alignment horizontal="center" vertical="center" wrapText="1"/>
    </xf>
    <xf numFmtId="0" fontId="161" fillId="6" borderId="149" xfId="28" applyFont="1" applyFill="1" applyBorder="1" applyAlignment="1">
      <alignment horizontal="left" vertical="center" wrapText="1"/>
    </xf>
    <xf numFmtId="0" fontId="161" fillId="6" borderId="150" xfId="645" applyFont="1" applyFill="1" applyBorder="1" applyAlignment="1">
      <alignment wrapText="1"/>
    </xf>
    <xf numFmtId="0" fontId="161" fillId="6" borderId="149" xfId="28" applyFont="1" applyFill="1" applyBorder="1" applyAlignment="1">
      <alignment vertical="center"/>
    </xf>
    <xf numFmtId="0" fontId="161" fillId="6" borderId="151" xfId="645" applyFont="1" applyFill="1" applyBorder="1" applyAlignment="1">
      <alignment horizontal="center" vertical="center" wrapText="1"/>
    </xf>
    <xf numFmtId="0" fontId="162" fillId="0" borderId="58" xfId="28" applyFont="1" applyFill="1" applyBorder="1" applyAlignment="1">
      <alignment horizontal="left" vertical="center" wrapText="1" indent="1"/>
    </xf>
    <xf numFmtId="0" fontId="162" fillId="0" borderId="58" xfId="28" applyFont="1" applyFill="1" applyBorder="1" applyAlignment="1">
      <alignment vertical="center" wrapText="1"/>
    </xf>
    <xf numFmtId="0" fontId="162" fillId="0" borderId="69" xfId="28" applyFont="1" applyFill="1" applyBorder="1" applyAlignment="1">
      <alignment vertical="center" wrapText="1"/>
    </xf>
    <xf numFmtId="49" fontId="161" fillId="35" borderId="63" xfId="28" applyNumberFormat="1" applyFont="1" applyFill="1" applyBorder="1" applyAlignment="1">
      <alignment horizontal="center" vertical="center" wrapText="1"/>
    </xf>
    <xf numFmtId="0" fontId="162" fillId="0" borderId="59" xfId="645" applyFont="1" applyFill="1" applyBorder="1" applyAlignment="1">
      <alignment horizontal="left" vertical="center" wrapText="1" indent="1"/>
    </xf>
    <xf numFmtId="0" fontId="161" fillId="6" borderId="152" xfId="28" applyFont="1" applyFill="1" applyBorder="1" applyAlignment="1">
      <alignment wrapText="1"/>
    </xf>
    <xf numFmtId="0" fontId="161" fillId="6" borderId="141" xfId="28" applyFont="1" applyFill="1" applyBorder="1" applyAlignment="1">
      <alignment wrapText="1"/>
    </xf>
    <xf numFmtId="0" fontId="161" fillId="6" borderId="141" xfId="28" applyFont="1" applyFill="1" applyBorder="1" applyAlignment="1">
      <alignment vertical="center" wrapText="1"/>
    </xf>
    <xf numFmtId="0" fontId="161" fillId="6" borderId="153" xfId="645" applyFont="1" applyFill="1" applyBorder="1" applyAlignment="1">
      <alignment wrapText="1"/>
    </xf>
    <xf numFmtId="0" fontId="161" fillId="34" borderId="154" xfId="28" applyFont="1" applyFill="1" applyBorder="1" applyAlignment="1">
      <alignment wrapText="1"/>
    </xf>
    <xf numFmtId="0" fontId="161" fillId="6" borderId="142" xfId="28" applyFont="1" applyFill="1" applyBorder="1" applyAlignment="1">
      <alignment wrapText="1"/>
    </xf>
    <xf numFmtId="0" fontId="161" fillId="6" borderId="153" xfId="28" applyFont="1" applyFill="1" applyBorder="1" applyAlignment="1">
      <alignment wrapText="1"/>
    </xf>
    <xf numFmtId="0" fontId="161" fillId="6" borderId="153" xfId="28" applyFont="1" applyFill="1" applyBorder="1" applyAlignment="1">
      <alignment vertical="center" wrapText="1"/>
    </xf>
    <xf numFmtId="0" fontId="161" fillId="34" borderId="155" xfId="28" applyFont="1" applyFill="1" applyBorder="1" applyAlignment="1">
      <alignment wrapText="1"/>
    </xf>
    <xf numFmtId="0" fontId="161" fillId="6" borderId="156" xfId="28" applyFont="1" applyFill="1" applyBorder="1" applyAlignment="1">
      <alignment wrapText="1"/>
    </xf>
    <xf numFmtId="0" fontId="161" fillId="6" borderId="157" xfId="28" applyFont="1" applyFill="1" applyBorder="1" applyAlignment="1">
      <alignment wrapText="1"/>
    </xf>
    <xf numFmtId="0" fontId="161" fillId="6" borderId="157" xfId="28" applyFont="1" applyFill="1" applyBorder="1" applyAlignment="1">
      <alignment vertical="center" wrapText="1"/>
    </xf>
    <xf numFmtId="0" fontId="161" fillId="34" borderId="158" xfId="28" applyFont="1" applyFill="1" applyBorder="1" applyAlignment="1">
      <alignment wrapText="1"/>
    </xf>
    <xf numFmtId="0" fontId="162" fillId="35" borderId="58" xfId="28" applyFont="1" applyFill="1" applyBorder="1" applyAlignment="1">
      <alignment vertical="center" wrapText="1"/>
    </xf>
    <xf numFmtId="0" fontId="162" fillId="35" borderId="69" xfId="28" applyFont="1" applyFill="1" applyBorder="1" applyAlignment="1">
      <alignment vertical="center" wrapText="1"/>
    </xf>
    <xf numFmtId="0" fontId="161" fillId="0" borderId="58" xfId="28" applyFont="1" applyFill="1" applyBorder="1" applyAlignment="1">
      <alignment horizontal="left" vertical="center" wrapText="1" indent="2"/>
    </xf>
    <xf numFmtId="49" fontId="161" fillId="35" borderId="65" xfId="28" applyNumberFormat="1" applyFont="1" applyFill="1" applyBorder="1" applyAlignment="1">
      <alignment horizontal="center" vertical="center" wrapText="1"/>
    </xf>
    <xf numFmtId="0" fontId="161" fillId="0" borderId="95" xfId="28" applyFont="1" applyFill="1" applyBorder="1" applyAlignment="1">
      <alignment horizontal="left" vertical="center" wrapText="1" indent="2"/>
    </xf>
    <xf numFmtId="0" fontId="161" fillId="6" borderId="159" xfId="28" applyFont="1" applyFill="1" applyBorder="1" applyAlignment="1">
      <alignment wrapText="1"/>
    </xf>
    <xf numFmtId="0" fontId="161" fillId="6" borderId="160" xfId="28" applyFont="1" applyFill="1" applyBorder="1" applyAlignment="1">
      <alignment wrapText="1"/>
    </xf>
    <xf numFmtId="0" fontId="161" fillId="6" borderId="160" xfId="28" applyFont="1" applyFill="1" applyBorder="1" applyAlignment="1">
      <alignment vertical="center" wrapText="1"/>
    </xf>
    <xf numFmtId="0" fontId="161" fillId="34" borderId="161" xfId="28" applyFont="1" applyFill="1" applyBorder="1" applyAlignment="1">
      <alignment wrapText="1"/>
    </xf>
    <xf numFmtId="0" fontId="138" fillId="0" borderId="0" xfId="655" applyFont="1"/>
    <xf numFmtId="0" fontId="138" fillId="0" borderId="0" xfId="655" applyFont="1" applyAlignment="1">
      <alignment wrapText="1"/>
    </xf>
    <xf numFmtId="0" fontId="237" fillId="0" borderId="123" xfId="655" applyFont="1" applyFill="1" applyBorder="1" applyAlignment="1">
      <alignment horizontal="centerContinuous" vertical="center" wrapText="1"/>
    </xf>
    <xf numFmtId="0" fontId="237" fillId="0" borderId="75" xfId="655" applyFont="1" applyFill="1" applyBorder="1" applyAlignment="1">
      <alignment horizontal="left" vertical="center" wrapText="1"/>
    </xf>
    <xf numFmtId="0" fontId="237" fillId="0" borderId="125" xfId="655" applyFont="1" applyFill="1" applyBorder="1" applyAlignment="1">
      <alignment horizontal="centerContinuous" vertical="center" wrapText="1"/>
    </xf>
    <xf numFmtId="0" fontId="237" fillId="0" borderId="75" xfId="655" applyFont="1" applyFill="1" applyBorder="1" applyAlignment="1">
      <alignment horizontal="centerContinuous" vertical="center" wrapText="1"/>
    </xf>
    <xf numFmtId="0" fontId="238" fillId="0" borderId="0" xfId="655" applyFont="1"/>
    <xf numFmtId="0" fontId="237" fillId="0" borderId="0" xfId="655" applyFont="1" applyAlignment="1">
      <alignment wrapText="1"/>
    </xf>
    <xf numFmtId="49" fontId="237" fillId="0" borderId="51" xfId="655" applyNumberFormat="1" applyFont="1" applyFill="1" applyBorder="1" applyAlignment="1">
      <alignment horizontal="center" vertical="center" wrapText="1"/>
    </xf>
    <xf numFmtId="0" fontId="237" fillId="0" borderId="70" xfId="655" quotePrefix="1" applyFont="1" applyBorder="1" applyAlignment="1">
      <alignment horizontal="center" vertical="center" wrapText="1"/>
    </xf>
    <xf numFmtId="0" fontId="185" fillId="0" borderId="102" xfId="655" applyFont="1" applyFill="1" applyBorder="1" applyAlignment="1">
      <alignment horizontal="center" vertical="center" wrapText="1"/>
    </xf>
    <xf numFmtId="0" fontId="206" fillId="0" borderId="4" xfId="655" applyFont="1" applyFill="1" applyBorder="1" applyAlignment="1">
      <alignment horizontal="left" vertical="center" wrapText="1"/>
    </xf>
    <xf numFmtId="0" fontId="185" fillId="6" borderId="6" xfId="655" applyFont="1" applyFill="1" applyBorder="1" applyAlignment="1">
      <alignment horizontal="center" vertical="center" wrapText="1"/>
    </xf>
    <xf numFmtId="0" fontId="185" fillId="6" borderId="9" xfId="655" applyFont="1" applyFill="1" applyBorder="1" applyAlignment="1">
      <alignment horizontal="center" vertical="center" wrapText="1"/>
    </xf>
    <xf numFmtId="0" fontId="185" fillId="6" borderId="4" xfId="655" applyFont="1" applyFill="1" applyBorder="1" applyAlignment="1">
      <alignment horizontal="center" vertical="center" wrapText="1"/>
    </xf>
    <xf numFmtId="0" fontId="185" fillId="34" borderId="5" xfId="655" applyFont="1" applyFill="1" applyBorder="1" applyAlignment="1">
      <alignment horizontal="center" vertical="center" wrapText="1"/>
    </xf>
    <xf numFmtId="0" fontId="185" fillId="34" borderId="0" xfId="655" applyFont="1" applyFill="1" applyBorder="1" applyAlignment="1">
      <alignment horizontal="center" vertical="center" wrapText="1"/>
    </xf>
    <xf numFmtId="0" fontId="185" fillId="34" borderId="10" xfId="655" applyFont="1" applyFill="1" applyBorder="1" applyAlignment="1">
      <alignment horizontal="center" vertical="center" wrapText="1"/>
    </xf>
    <xf numFmtId="0" fontId="185" fillId="6" borderId="51" xfId="655" applyFont="1" applyFill="1" applyBorder="1" applyAlignment="1">
      <alignment horizontal="center" vertical="center" wrapText="1"/>
    </xf>
    <xf numFmtId="0" fontId="185" fillId="33" borderId="64" xfId="655" applyFont="1" applyFill="1" applyBorder="1" applyAlignment="1">
      <alignment horizontal="center" vertical="center" wrapText="1"/>
    </xf>
    <xf numFmtId="0" fontId="185" fillId="0" borderId="0" xfId="655" applyFont="1" applyAlignment="1">
      <alignment wrapText="1"/>
    </xf>
    <xf numFmtId="0" fontId="185" fillId="0" borderId="100" xfId="655" applyFont="1" applyFill="1" applyBorder="1" applyAlignment="1">
      <alignment horizontal="center" vertical="center" wrapText="1"/>
    </xf>
    <xf numFmtId="0" fontId="206" fillId="0" borderId="57" xfId="655" applyFont="1" applyFill="1" applyBorder="1" applyAlignment="1">
      <alignment vertical="center" wrapText="1"/>
    </xf>
    <xf numFmtId="0" fontId="185" fillId="34" borderId="35" xfId="655" applyFont="1" applyFill="1" applyBorder="1" applyAlignment="1">
      <alignment horizontal="center" vertical="center" wrapText="1"/>
    </xf>
    <xf numFmtId="0" fontId="185" fillId="34" borderId="56" xfId="655" applyFont="1" applyFill="1" applyBorder="1" applyAlignment="1">
      <alignment horizontal="center" vertical="center" wrapText="1"/>
    </xf>
    <xf numFmtId="0" fontId="185" fillId="34" borderId="57" xfId="655" applyFont="1" applyFill="1" applyBorder="1" applyAlignment="1">
      <alignment horizontal="center" vertical="center" wrapText="1"/>
    </xf>
    <xf numFmtId="0" fontId="185" fillId="33" borderId="70" xfId="655" applyFont="1" applyFill="1" applyBorder="1" applyAlignment="1">
      <alignment horizontal="center" vertical="center" wrapText="1"/>
    </xf>
    <xf numFmtId="0" fontId="239" fillId="0" borderId="85" xfId="655" applyFont="1" applyFill="1" applyBorder="1" applyAlignment="1">
      <alignment horizontal="center" vertical="center" wrapText="1"/>
    </xf>
    <xf numFmtId="0" fontId="239" fillId="0" borderId="10" xfId="655" applyFont="1" applyFill="1" applyBorder="1" applyAlignment="1">
      <alignment horizontal="left" vertical="center" wrapText="1" indent="2"/>
    </xf>
    <xf numFmtId="0" fontId="185" fillId="34" borderId="72" xfId="655" applyFont="1" applyFill="1" applyBorder="1" applyAlignment="1">
      <alignment wrapText="1"/>
    </xf>
    <xf numFmtId="0" fontId="185" fillId="0" borderId="85" xfId="655" applyFont="1" applyFill="1" applyBorder="1" applyAlignment="1">
      <alignment horizontal="center" vertical="center" wrapText="1"/>
    </xf>
    <xf numFmtId="0" fontId="185" fillId="0" borderId="10" xfId="655" applyFont="1" applyFill="1" applyBorder="1" applyAlignment="1">
      <alignment horizontal="left" vertical="center" wrapText="1" indent="2"/>
    </xf>
    <xf numFmtId="0" fontId="185" fillId="6" borderId="5" xfId="655" applyFont="1" applyFill="1" applyBorder="1" applyAlignment="1">
      <alignment horizontal="center"/>
    </xf>
    <xf numFmtId="0" fontId="185" fillId="6" borderId="0" xfId="655" applyFont="1" applyFill="1" applyBorder="1" applyAlignment="1">
      <alignment horizontal="center"/>
    </xf>
    <xf numFmtId="0" fontId="185" fillId="6" borderId="10" xfId="655" applyFont="1" applyFill="1" applyBorder="1" applyAlignment="1">
      <alignment horizontal="center"/>
    </xf>
    <xf numFmtId="0" fontId="185" fillId="34" borderId="5" xfId="655" applyFont="1" applyFill="1" applyBorder="1"/>
    <xf numFmtId="0" fontId="185" fillId="34" borderId="0" xfId="655" applyFont="1" applyFill="1" applyBorder="1"/>
    <xf numFmtId="0" fontId="185" fillId="34" borderId="10" xfId="655" applyFont="1" applyFill="1" applyBorder="1"/>
    <xf numFmtId="0" fontId="185" fillId="34" borderId="0" xfId="655" applyFont="1" applyFill="1" applyBorder="1" applyAlignment="1">
      <alignment horizontal="center"/>
    </xf>
    <xf numFmtId="0" fontId="185" fillId="34" borderId="70" xfId="655" applyFont="1" applyFill="1" applyBorder="1"/>
    <xf numFmtId="0" fontId="185" fillId="0" borderId="0" xfId="655" applyFont="1"/>
    <xf numFmtId="0" fontId="160" fillId="30" borderId="85" xfId="656" applyFont="1" applyFill="1" applyBorder="1" applyAlignment="1">
      <alignment horizontal="left" vertical="center" wrapText="1" indent="2"/>
    </xf>
    <xf numFmtId="0" fontId="185" fillId="34" borderId="5" xfId="655" applyFont="1" applyFill="1" applyBorder="1" applyAlignment="1">
      <alignment horizontal="center"/>
    </xf>
    <xf numFmtId="0" fontId="207" fillId="34" borderId="5" xfId="655" applyFont="1" applyFill="1" applyBorder="1"/>
    <xf numFmtId="0" fontId="185" fillId="6" borderId="5" xfId="655" applyFont="1" applyFill="1" applyBorder="1"/>
    <xf numFmtId="0" fontId="185" fillId="6" borderId="0" xfId="655" applyFont="1" applyFill="1" applyBorder="1"/>
    <xf numFmtId="0" fontId="185" fillId="6" borderId="10" xfId="655" applyFont="1" applyFill="1" applyBorder="1"/>
    <xf numFmtId="0" fontId="160" fillId="30" borderId="86" xfId="656" applyFont="1" applyFill="1" applyBorder="1" applyAlignment="1">
      <alignment horizontal="left" vertical="center" wrapText="1" indent="2"/>
    </xf>
    <xf numFmtId="0" fontId="185" fillId="6" borderId="6" xfId="655" applyFont="1" applyFill="1" applyBorder="1"/>
    <xf numFmtId="0" fontId="185" fillId="6" borderId="9" xfId="655" applyFont="1" applyFill="1" applyBorder="1"/>
    <xf numFmtId="0" fontId="185" fillId="6" borderId="4" xfId="655" applyFont="1" applyFill="1" applyBorder="1"/>
    <xf numFmtId="0" fontId="185" fillId="34" borderId="71" xfId="655" applyFont="1" applyFill="1" applyBorder="1"/>
    <xf numFmtId="0" fontId="185" fillId="0" borderId="65" xfId="655" applyFont="1" applyFill="1" applyBorder="1" applyAlignment="1">
      <alignment horizontal="center" vertical="center" wrapText="1"/>
    </xf>
    <xf numFmtId="0" fontId="206" fillId="0" borderId="78" xfId="655" applyFont="1" applyFill="1" applyBorder="1" applyAlignment="1">
      <alignment horizontal="left" vertical="center" wrapText="1"/>
    </xf>
    <xf numFmtId="0" fontId="185" fillId="34" borderId="79" xfId="655" applyFont="1" applyFill="1" applyBorder="1" applyAlignment="1">
      <alignment horizontal="center" vertical="center" wrapText="1"/>
    </xf>
    <xf numFmtId="0" fontId="185" fillId="34" borderId="95" xfId="655" applyFont="1" applyFill="1" applyBorder="1" applyAlignment="1">
      <alignment horizontal="center" vertical="center" wrapText="1"/>
    </xf>
    <xf numFmtId="0" fontId="185" fillId="34" borderId="78" xfId="655" applyFont="1" applyFill="1" applyBorder="1" applyAlignment="1">
      <alignment horizontal="center" vertical="center" wrapText="1"/>
    </xf>
    <xf numFmtId="0" fontId="185" fillId="34" borderId="79" xfId="655" applyFont="1" applyFill="1" applyBorder="1"/>
    <xf numFmtId="0" fontId="185" fillId="34" borderId="95" xfId="655" applyFont="1" applyFill="1" applyBorder="1"/>
    <xf numFmtId="0" fontId="185" fillId="34" borderId="78" xfId="655" applyFont="1" applyFill="1" applyBorder="1"/>
    <xf numFmtId="0" fontId="185" fillId="34" borderId="66" xfId="655" applyFont="1" applyFill="1" applyBorder="1" applyAlignment="1">
      <alignment horizontal="center" vertical="center" wrapText="1"/>
    </xf>
    <xf numFmtId="0" fontId="185" fillId="34" borderId="67" xfId="655" applyFont="1" applyFill="1" applyBorder="1" applyAlignment="1">
      <alignment horizontal="center" vertical="center" wrapText="1"/>
    </xf>
    <xf numFmtId="0" fontId="138" fillId="0" borderId="0" xfId="655" applyFont="1" applyBorder="1" applyAlignment="1">
      <alignment wrapText="1"/>
    </xf>
    <xf numFmtId="0" fontId="138" fillId="0" borderId="0" xfId="655" applyFont="1" applyBorder="1" applyAlignment="1">
      <alignment horizontal="center" vertical="center" wrapText="1"/>
    </xf>
    <xf numFmtId="0" fontId="138" fillId="0" borderId="0" xfId="655" applyFont="1" applyBorder="1"/>
    <xf numFmtId="0" fontId="135" fillId="0" borderId="0" xfId="655" applyFont="1" applyBorder="1" applyAlignment="1"/>
    <xf numFmtId="0" fontId="9" fillId="0" borderId="0" xfId="639" applyFont="1" applyFill="1" applyBorder="1"/>
    <xf numFmtId="49" fontId="111" fillId="0" borderId="0" xfId="657" applyNumberFormat="1" applyFont="1" applyFill="1" applyAlignment="1">
      <alignment horizontal="center" vertical="center"/>
    </xf>
    <xf numFmtId="0" fontId="111" fillId="0" borderId="0" xfId="657" applyFont="1" applyAlignment="1">
      <alignment vertical="center"/>
    </xf>
    <xf numFmtId="49" fontId="111" fillId="0" borderId="0" xfId="657" applyNumberFormat="1" applyFont="1" applyAlignment="1">
      <alignment horizontal="center" vertical="center"/>
    </xf>
    <xf numFmtId="0" fontId="111" fillId="0" borderId="0" xfId="657" applyFont="1" applyAlignment="1">
      <alignment horizontal="center" vertical="center"/>
    </xf>
    <xf numFmtId="0" fontId="111" fillId="0" borderId="0" xfId="657" applyFont="1" applyFill="1" applyBorder="1" applyAlignment="1">
      <alignment vertical="center"/>
    </xf>
    <xf numFmtId="0" fontId="14" fillId="0" borderId="0" xfId="0" applyFont="1" applyFill="1" applyBorder="1"/>
    <xf numFmtId="0" fontId="22" fillId="0" borderId="0" xfId="0" applyFont="1" applyBorder="1" applyAlignment="1">
      <alignment horizontal="left" vertical="center" wrapText="1" indent="3"/>
    </xf>
    <xf numFmtId="0" fontId="22" fillId="0" borderId="0" xfId="0" applyFont="1" applyFill="1" applyBorder="1" applyAlignment="1">
      <alignment horizontal="left" vertical="center" wrapText="1" indent="3"/>
    </xf>
    <xf numFmtId="0" fontId="225" fillId="0" borderId="0" xfId="659" applyFont="1" applyFill="1" applyBorder="1" applyAlignment="1">
      <alignment horizontal="center" vertical="center" wrapText="1"/>
    </xf>
    <xf numFmtId="0" fontId="160" fillId="0" borderId="0" xfId="659" applyFont="1" applyFill="1" applyBorder="1" applyAlignment="1">
      <alignment horizontal="center" vertical="center" wrapText="1"/>
    </xf>
    <xf numFmtId="0" fontId="111" fillId="0" borderId="0" xfId="657" applyFont="1" applyFill="1" applyAlignment="1">
      <alignment vertical="center"/>
    </xf>
    <xf numFmtId="0" fontId="202" fillId="35" borderId="81" xfId="657" applyFont="1" applyFill="1" applyBorder="1" applyAlignment="1">
      <alignment horizontal="center" vertical="center" wrapText="1"/>
    </xf>
    <xf numFmtId="0" fontId="202" fillId="35" borderId="61" xfId="657" applyFont="1" applyFill="1" applyBorder="1" applyAlignment="1">
      <alignment horizontal="center" vertical="center" wrapText="1"/>
    </xf>
    <xf numFmtId="0" fontId="202" fillId="35" borderId="62" xfId="657" applyFont="1" applyFill="1" applyBorder="1" applyAlignment="1">
      <alignment horizontal="center" vertical="center" wrapText="1"/>
    </xf>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wrapText="1"/>
    </xf>
    <xf numFmtId="0" fontId="111" fillId="43" borderId="0" xfId="657" applyFont="1" applyFill="1" applyBorder="1" applyAlignment="1">
      <alignment vertical="center"/>
    </xf>
    <xf numFmtId="0" fontId="135" fillId="35" borderId="51" xfId="657" quotePrefix="1" applyFont="1" applyFill="1" applyBorder="1" applyAlignment="1">
      <alignment horizontal="center" vertical="center" wrapText="1"/>
    </xf>
    <xf numFmtId="0" fontId="135" fillId="35" borderId="64" xfId="657" quotePrefix="1" applyFont="1" applyFill="1" applyBorder="1" applyAlignment="1">
      <alignment horizontal="center" vertical="center" wrapText="1"/>
    </xf>
    <xf numFmtId="49" fontId="137" fillId="35" borderId="63" xfId="657" applyNumberFormat="1" applyFont="1" applyFill="1" applyBorder="1" applyAlignment="1">
      <alignment horizontal="left" vertical="center" wrapText="1"/>
    </xf>
    <xf numFmtId="0" fontId="134" fillId="35" borderId="53" xfId="657" applyFont="1" applyFill="1" applyBorder="1" applyAlignment="1">
      <alignment horizontal="left" vertical="center" wrapText="1"/>
    </xf>
    <xf numFmtId="0" fontId="225" fillId="0" borderId="59" xfId="657" applyFont="1" applyFill="1" applyBorder="1" applyAlignment="1">
      <alignment horizontal="left" vertical="center" wrapText="1"/>
    </xf>
    <xf numFmtId="0" fontId="202" fillId="58" borderId="51" xfId="657" applyFont="1" applyFill="1" applyBorder="1" applyAlignment="1">
      <alignment horizontal="left" vertical="center" wrapText="1"/>
    </xf>
    <xf numFmtId="182" fontId="202" fillId="40" borderId="162" xfId="657" applyNumberFormat="1" applyFont="1" applyFill="1" applyBorder="1" applyAlignment="1">
      <alignment horizontal="right" vertical="center"/>
    </xf>
    <xf numFmtId="2" fontId="111" fillId="34" borderId="149" xfId="657" applyNumberFormat="1" applyFont="1" applyFill="1" applyBorder="1" applyAlignment="1">
      <alignment horizontal="left" vertical="center" wrapText="1" indent="1"/>
    </xf>
    <xf numFmtId="0" fontId="111" fillId="34" borderId="149" xfId="657" applyFont="1" applyFill="1" applyBorder="1" applyAlignment="1">
      <alignment horizontal="left" vertical="center" wrapText="1" indent="1"/>
    </xf>
    <xf numFmtId="182" fontId="202" fillId="40" borderId="151" xfId="657" applyNumberFormat="1" applyFont="1" applyFill="1" applyBorder="1" applyAlignment="1">
      <alignment horizontal="right" vertical="center" wrapText="1"/>
    </xf>
    <xf numFmtId="49" fontId="137" fillId="35" borderId="53" xfId="657" applyNumberFormat="1" applyFont="1" applyFill="1" applyBorder="1" applyAlignment="1">
      <alignment horizontal="left" vertical="center" wrapText="1"/>
    </xf>
    <xf numFmtId="0" fontId="202" fillId="0" borderId="59" xfId="657" applyFont="1" applyFill="1" applyBorder="1" applyAlignment="1">
      <alignment horizontal="left" vertical="center" wrapText="1" indent="1"/>
    </xf>
    <xf numFmtId="0" fontId="202" fillId="58" borderId="51" xfId="657" applyFont="1" applyFill="1" applyBorder="1" applyAlignment="1">
      <alignment horizontal="left" vertical="center" wrapText="1" indent="1"/>
    </xf>
    <xf numFmtId="0" fontId="111" fillId="0" borderId="59" xfId="657" applyFont="1" applyFill="1" applyBorder="1" applyAlignment="1">
      <alignment horizontal="left" vertical="center" wrapText="1" indent="3"/>
    </xf>
    <xf numFmtId="182" fontId="111" fillId="58" borderId="163" xfId="657" applyNumberFormat="1" applyFont="1" applyFill="1" applyBorder="1" applyAlignment="1">
      <alignment horizontal="center" vertical="center" wrapText="1"/>
    </xf>
    <xf numFmtId="182" fontId="111" fillId="6" borderId="163" xfId="657" applyNumberFormat="1" applyFont="1" applyFill="1" applyBorder="1" applyAlignment="1">
      <alignment horizontal="right" vertical="center" wrapText="1"/>
    </xf>
    <xf numFmtId="2" fontId="111" fillId="35" borderId="153" xfId="657" applyNumberFormat="1" applyFont="1" applyFill="1" applyBorder="1" applyAlignment="1">
      <alignment horizontal="center" vertical="center" wrapText="1"/>
    </xf>
    <xf numFmtId="2" fontId="111" fillId="6" borderId="153" xfId="657" applyNumberFormat="1" applyFont="1" applyFill="1" applyBorder="1" applyAlignment="1">
      <alignment horizontal="center" vertical="center" wrapText="1"/>
    </xf>
    <xf numFmtId="182" fontId="111" fillId="40" borderId="155" xfId="657" applyNumberFormat="1" applyFont="1" applyFill="1" applyBorder="1" applyAlignment="1">
      <alignment horizontal="right" vertical="center" wrapText="1"/>
    </xf>
    <xf numFmtId="49" fontId="111" fillId="0" borderId="0" xfId="657" applyNumberFormat="1" applyFont="1" applyAlignment="1">
      <alignment vertical="center"/>
    </xf>
    <xf numFmtId="0" fontId="111" fillId="0" borderId="51" xfId="657" applyFont="1" applyFill="1" applyBorder="1" applyAlignment="1">
      <alignment horizontal="left" vertical="center" wrapText="1" indent="3"/>
    </xf>
    <xf numFmtId="0" fontId="242" fillId="0" borderId="51" xfId="657" applyFont="1" applyFill="1" applyBorder="1" applyAlignment="1">
      <alignment horizontal="left" vertical="center" wrapText="1" indent="3"/>
    </xf>
    <xf numFmtId="0" fontId="202" fillId="58" borderId="58" xfId="657" applyFont="1" applyFill="1" applyBorder="1" applyAlignment="1">
      <alignment horizontal="left" vertical="center" wrapText="1" indent="1"/>
    </xf>
    <xf numFmtId="182" fontId="202" fillId="40" borderId="149" xfId="657" applyNumberFormat="1" applyFont="1" applyFill="1" applyBorder="1" applyAlignment="1">
      <alignment horizontal="right" vertical="center"/>
    </xf>
    <xf numFmtId="2" fontId="111" fillId="34" borderId="149" xfId="657" applyNumberFormat="1" applyFont="1" applyFill="1" applyBorder="1" applyAlignment="1">
      <alignment horizontal="center" vertical="center" wrapText="1"/>
    </xf>
    <xf numFmtId="0" fontId="111" fillId="0" borderId="6" xfId="657" applyFont="1" applyFill="1" applyBorder="1" applyAlignment="1">
      <alignment horizontal="left" vertical="center" wrapText="1" indent="2"/>
    </xf>
    <xf numFmtId="182" fontId="202" fillId="58" borderId="164" xfId="657" applyNumberFormat="1" applyFont="1" applyFill="1" applyBorder="1" applyAlignment="1">
      <alignment horizontal="center" vertical="center"/>
    </xf>
    <xf numFmtId="182" fontId="202" fillId="40" borderId="164" xfId="657" applyNumberFormat="1" applyFont="1" applyFill="1" applyBorder="1" applyAlignment="1">
      <alignment horizontal="right" vertical="center"/>
    </xf>
    <xf numFmtId="2" fontId="111" fillId="34" borderId="150" xfId="657" applyNumberFormat="1" applyFont="1" applyFill="1" applyBorder="1" applyAlignment="1">
      <alignment horizontal="left" vertical="center" wrapText="1" indent="1"/>
    </xf>
    <xf numFmtId="0" fontId="111" fillId="34" borderId="150" xfId="657" applyFont="1" applyFill="1" applyBorder="1" applyAlignment="1">
      <alignment horizontal="left" vertical="center" wrapText="1" indent="1"/>
    </xf>
    <xf numFmtId="182" fontId="202" fillId="40" borderId="165" xfId="657" applyNumberFormat="1" applyFont="1" applyFill="1" applyBorder="1" applyAlignment="1">
      <alignment horizontal="right" vertical="center" wrapText="1"/>
    </xf>
    <xf numFmtId="0" fontId="111" fillId="0" borderId="3" xfId="657" applyFont="1" applyFill="1" applyBorder="1" applyAlignment="1">
      <alignment horizontal="left" vertical="center" wrapText="1" indent="2"/>
    </xf>
    <xf numFmtId="182" fontId="202" fillId="58" borderId="164" xfId="657" applyNumberFormat="1" applyFont="1" applyFill="1" applyBorder="1" applyAlignment="1">
      <alignment horizontal="center" vertical="center" wrapText="1"/>
    </xf>
    <xf numFmtId="182" fontId="202" fillId="40" borderId="164" xfId="657" applyNumberFormat="1" applyFont="1" applyFill="1" applyBorder="1" applyAlignment="1">
      <alignment horizontal="right" vertical="center" wrapText="1"/>
    </xf>
    <xf numFmtId="2" fontId="111" fillId="34" borderId="150" xfId="657" applyNumberFormat="1" applyFont="1" applyFill="1" applyBorder="1" applyAlignment="1">
      <alignment horizontal="center" vertical="center" wrapText="1"/>
    </xf>
    <xf numFmtId="182" fontId="202" fillId="40" borderId="155" xfId="657" applyNumberFormat="1" applyFont="1" applyFill="1" applyBorder="1" applyAlignment="1">
      <alignment horizontal="right" vertical="center" wrapText="1"/>
    </xf>
    <xf numFmtId="49" fontId="137" fillId="35" borderId="100" xfId="657" applyNumberFormat="1" applyFont="1" applyFill="1" applyBorder="1" applyAlignment="1">
      <alignment horizontal="left" vertical="center" wrapText="1"/>
    </xf>
    <xf numFmtId="49" fontId="137" fillId="35" borderId="57" xfId="657" applyNumberFormat="1" applyFont="1" applyFill="1" applyBorder="1" applyAlignment="1">
      <alignment horizontal="left" vertical="center" wrapText="1"/>
    </xf>
    <xf numFmtId="182" fontId="111" fillId="58" borderId="166" xfId="657" applyNumberFormat="1" applyFont="1" applyFill="1" applyBorder="1" applyAlignment="1">
      <alignment horizontal="center" vertical="center" wrapText="1"/>
    </xf>
    <xf numFmtId="182" fontId="202" fillId="6" borderId="166" xfId="657" applyNumberFormat="1" applyFont="1" applyFill="1" applyBorder="1" applyAlignment="1">
      <alignment horizontal="right" vertical="center" wrapText="1"/>
    </xf>
    <xf numFmtId="2" fontId="111" fillId="35" borderId="167" xfId="657" applyNumberFormat="1" applyFont="1" applyFill="1" applyBorder="1" applyAlignment="1">
      <alignment horizontal="center" vertical="center" wrapText="1"/>
    </xf>
    <xf numFmtId="2" fontId="111" fillId="6" borderId="167" xfId="657" applyNumberFormat="1" applyFont="1" applyFill="1" applyBorder="1" applyAlignment="1">
      <alignment horizontal="center" vertical="center" wrapText="1"/>
    </xf>
    <xf numFmtId="182" fontId="111" fillId="58" borderId="168" xfId="657" applyNumberFormat="1" applyFont="1" applyFill="1" applyBorder="1" applyAlignment="1">
      <alignment horizontal="center" vertical="center" wrapText="1"/>
    </xf>
    <xf numFmtId="182" fontId="111" fillId="6" borderId="168" xfId="657" applyNumberFormat="1" applyFont="1" applyFill="1" applyBorder="1" applyAlignment="1">
      <alignment horizontal="right" vertical="center" wrapText="1"/>
    </xf>
    <xf numFmtId="2" fontId="111" fillId="35" borderId="169" xfId="657" applyNumberFormat="1" applyFont="1" applyFill="1" applyBorder="1" applyAlignment="1">
      <alignment horizontal="center" vertical="center" wrapText="1"/>
    </xf>
    <xf numFmtId="2" fontId="111" fillId="6" borderId="169" xfId="657" applyNumberFormat="1" applyFont="1" applyFill="1" applyBorder="1" applyAlignment="1">
      <alignment horizontal="center" vertical="center" wrapText="1"/>
    </xf>
    <xf numFmtId="182" fontId="111" fillId="40" borderId="170" xfId="657" applyNumberFormat="1" applyFont="1" applyFill="1" applyBorder="1" applyAlignment="1">
      <alignment horizontal="right" vertical="center" wrapText="1"/>
    </xf>
    <xf numFmtId="49" fontId="134" fillId="35" borderId="53" xfId="657" applyNumberFormat="1" applyFont="1" applyFill="1" applyBorder="1" applyAlignment="1">
      <alignment horizontal="left" vertical="center"/>
    </xf>
    <xf numFmtId="0" fontId="202" fillId="0" borderId="51" xfId="657" applyFont="1" applyFill="1" applyBorder="1" applyAlignment="1">
      <alignment horizontal="left" vertical="center" wrapText="1" indent="1"/>
    </xf>
    <xf numFmtId="182" fontId="202" fillId="58" borderId="171" xfId="657" applyNumberFormat="1" applyFont="1" applyFill="1" applyBorder="1" applyAlignment="1">
      <alignment horizontal="center" vertical="center" wrapText="1"/>
    </xf>
    <xf numFmtId="182" fontId="111" fillId="6" borderId="171" xfId="657" applyNumberFormat="1" applyFont="1" applyFill="1" applyBorder="1" applyAlignment="1">
      <alignment horizontal="right" vertical="center" wrapText="1"/>
    </xf>
    <xf numFmtId="2" fontId="111" fillId="34" borderId="141" xfId="657" applyNumberFormat="1" applyFont="1" applyFill="1" applyBorder="1" applyAlignment="1">
      <alignment horizontal="left" vertical="center" wrapText="1" indent="1"/>
    </xf>
    <xf numFmtId="3" fontId="111" fillId="34" borderId="154" xfId="657" applyNumberFormat="1" applyFont="1" applyFill="1" applyBorder="1" applyAlignment="1">
      <alignment horizontal="right" vertical="center" wrapText="1" indent="1"/>
    </xf>
    <xf numFmtId="182" fontId="202" fillId="58" borderId="172" xfId="657" applyNumberFormat="1" applyFont="1" applyFill="1" applyBorder="1" applyAlignment="1">
      <alignment horizontal="center" vertical="center" wrapText="1"/>
    </xf>
    <xf numFmtId="182" fontId="111" fillId="6" borderId="172" xfId="657" applyNumberFormat="1" applyFont="1" applyFill="1" applyBorder="1" applyAlignment="1">
      <alignment horizontal="right" vertical="center" wrapText="1"/>
    </xf>
    <xf numFmtId="2" fontId="111" fillId="34" borderId="153" xfId="657" applyNumberFormat="1" applyFont="1" applyFill="1" applyBorder="1" applyAlignment="1">
      <alignment horizontal="left" vertical="center" wrapText="1" indent="1"/>
    </xf>
    <xf numFmtId="3" fontId="111" fillId="34" borderId="155" xfId="657" applyNumberFormat="1" applyFont="1" applyFill="1" applyBorder="1" applyAlignment="1">
      <alignment horizontal="right" vertical="center" wrapText="1" indent="1"/>
    </xf>
    <xf numFmtId="49" fontId="137" fillId="35" borderId="65" xfId="657" applyNumberFormat="1" applyFont="1" applyFill="1" applyBorder="1" applyAlignment="1">
      <alignment horizontal="left" vertical="center" wrapText="1"/>
    </xf>
    <xf numFmtId="49" fontId="134" fillId="35" borderId="78" xfId="657" applyNumberFormat="1" applyFont="1" applyFill="1" applyBorder="1" applyAlignment="1">
      <alignment horizontal="left" vertical="center"/>
    </xf>
    <xf numFmtId="0" fontId="202" fillId="0" borderId="66" xfId="657" applyFont="1" applyFill="1" applyBorder="1" applyAlignment="1">
      <alignment horizontal="left" vertical="center" wrapText="1" indent="1"/>
    </xf>
    <xf numFmtId="182" fontId="202" fillId="58" borderId="173" xfId="657" applyNumberFormat="1" applyFont="1" applyFill="1" applyBorder="1" applyAlignment="1">
      <alignment horizontal="center" vertical="center" wrapText="1"/>
    </xf>
    <xf numFmtId="182" fontId="111" fillId="6" borderId="173" xfId="657" applyNumberFormat="1" applyFont="1" applyFill="1" applyBorder="1" applyAlignment="1">
      <alignment horizontal="right" vertical="center" wrapText="1"/>
    </xf>
    <xf numFmtId="2" fontId="111" fillId="34" borderId="160" xfId="657" applyNumberFormat="1" applyFont="1" applyFill="1" applyBorder="1" applyAlignment="1">
      <alignment horizontal="left" vertical="center" wrapText="1" indent="1"/>
    </xf>
    <xf numFmtId="3" fontId="111" fillId="34" borderId="161" xfId="657" applyNumberFormat="1" applyFont="1" applyFill="1" applyBorder="1" applyAlignment="1">
      <alignment horizontal="right" vertical="center" wrapText="1" indent="1"/>
    </xf>
    <xf numFmtId="0" fontId="225" fillId="43" borderId="51" xfId="659" applyFont="1" applyFill="1" applyBorder="1" applyAlignment="1">
      <alignment horizontal="center" vertical="center" wrapText="1"/>
    </xf>
    <xf numFmtId="0" fontId="160" fillId="43" borderId="51" xfId="659" applyFont="1" applyFill="1" applyBorder="1" applyAlignment="1">
      <alignment horizontal="center" vertical="center" wrapText="1"/>
    </xf>
    <xf numFmtId="0" fontId="138" fillId="0" borderId="0" xfId="0" applyFont="1" applyAlignment="1">
      <alignment horizontal="left" vertical="top"/>
    </xf>
    <xf numFmtId="49" fontId="138" fillId="0" borderId="0" xfId="0" applyNumberFormat="1" applyFont="1" applyAlignment="1">
      <alignment vertical="center"/>
    </xf>
    <xf numFmtId="0" fontId="138" fillId="0" borderId="0" xfId="0" applyFont="1" applyAlignment="1">
      <alignment wrapText="1"/>
    </xf>
    <xf numFmtId="0" fontId="138" fillId="0" borderId="0" xfId="0" applyFont="1"/>
    <xf numFmtId="0" fontId="138" fillId="0" borderId="0" xfId="0" applyFont="1" applyFill="1"/>
    <xf numFmtId="0" fontId="111" fillId="0" borderId="0" xfId="0" applyFont="1" applyAlignment="1">
      <alignment horizontal="left" vertical="top"/>
    </xf>
    <xf numFmtId="49" fontId="111" fillId="0" borderId="0" xfId="0" applyNumberFormat="1" applyFont="1" applyAlignment="1">
      <alignment horizontal="center" vertical="center"/>
    </xf>
    <xf numFmtId="0" fontId="111" fillId="0" borderId="0" xfId="0" applyFont="1" applyAlignment="1">
      <alignment vertical="center" wrapText="1"/>
    </xf>
    <xf numFmtId="0" fontId="224" fillId="0" borderId="0" xfId="0" applyFont="1" applyFill="1"/>
    <xf numFmtId="0" fontId="202" fillId="0" borderId="0" xfId="0" applyFont="1" applyFill="1" applyBorder="1" applyAlignment="1">
      <alignment horizontal="left" vertical="top" wrapText="1"/>
    </xf>
    <xf numFmtId="49" fontId="202" fillId="0" borderId="0" xfId="0" applyNumberFormat="1" applyFont="1" applyFill="1" applyBorder="1" applyAlignment="1">
      <alignment horizontal="center" vertical="center" wrapText="1"/>
    </xf>
    <xf numFmtId="0" fontId="202" fillId="0" borderId="0" xfId="0" applyFont="1" applyFill="1" applyBorder="1" applyAlignment="1">
      <alignment horizontal="center" vertical="center" wrapText="1"/>
    </xf>
    <xf numFmtId="0" fontId="138" fillId="0" borderId="0" xfId="0" applyFont="1" applyFill="1" applyBorder="1"/>
    <xf numFmtId="0" fontId="202" fillId="35" borderId="15" xfId="0" applyFont="1" applyFill="1" applyBorder="1" applyAlignment="1">
      <alignment horizontal="left" vertical="top" wrapText="1"/>
    </xf>
    <xf numFmtId="0" fontId="202" fillId="35" borderId="56" xfId="0" applyFont="1" applyFill="1" applyBorder="1" applyAlignment="1">
      <alignment horizontal="center" vertical="center" wrapText="1"/>
    </xf>
    <xf numFmtId="49" fontId="135" fillId="35" borderId="51" xfId="0" applyNumberFormat="1" applyFont="1" applyFill="1" applyBorder="1" applyAlignment="1">
      <alignment horizontal="center" vertical="center" wrapText="1"/>
    </xf>
    <xf numFmtId="49" fontId="138" fillId="35" borderId="64" xfId="0" quotePrefix="1" applyNumberFormat="1" applyFont="1" applyFill="1" applyBorder="1" applyAlignment="1">
      <alignment horizontal="center" vertical="center" wrapText="1"/>
    </xf>
    <xf numFmtId="49" fontId="111" fillId="35" borderId="63" xfId="0" applyNumberFormat="1" applyFont="1" applyFill="1" applyBorder="1" applyAlignment="1">
      <alignment horizontal="left" vertical="center"/>
    </xf>
    <xf numFmtId="49" fontId="202" fillId="0" borderId="51" xfId="0" applyNumberFormat="1" applyFont="1" applyFill="1" applyBorder="1" applyAlignment="1">
      <alignment horizontal="left" vertical="center"/>
    </xf>
    <xf numFmtId="0" fontId="225" fillId="0" borderId="3" xfId="0" applyFont="1" applyBorder="1" applyAlignment="1">
      <alignment vertical="center" wrapText="1"/>
    </xf>
    <xf numFmtId="0" fontId="111" fillId="58" borderId="152" xfId="0" applyFont="1" applyFill="1" applyBorder="1" applyAlignment="1">
      <alignment horizontal="center" vertical="center" wrapText="1"/>
    </xf>
    <xf numFmtId="0" fontId="202" fillId="40" borderId="152" xfId="0" applyFont="1" applyFill="1" applyBorder="1" applyAlignment="1">
      <alignment vertical="center" wrapText="1"/>
    </xf>
    <xf numFmtId="0" fontId="111" fillId="34" borderId="141" xfId="0" applyFont="1" applyFill="1" applyBorder="1" applyAlignment="1">
      <alignment horizontal="center" vertical="center" wrapText="1"/>
    </xf>
    <xf numFmtId="0" fontId="202" fillId="40" borderId="155" xfId="0" applyFont="1" applyFill="1" applyBorder="1" applyAlignment="1">
      <alignment vertical="center" wrapText="1"/>
    </xf>
    <xf numFmtId="49" fontId="202" fillId="0" borderId="51" xfId="0" applyNumberFormat="1" applyFont="1" applyFill="1" applyBorder="1" applyAlignment="1">
      <alignment horizontal="left" vertical="center" wrapText="1" indent="1"/>
    </xf>
    <xf numFmtId="0" fontId="111" fillId="58" borderId="174" xfId="0" applyFont="1" applyFill="1" applyBorder="1" applyAlignment="1">
      <alignment horizontal="center" vertical="center" wrapText="1"/>
    </xf>
    <xf numFmtId="3" fontId="202" fillId="40" borderId="142" xfId="0" applyNumberFormat="1" applyFont="1" applyFill="1" applyBorder="1" applyAlignment="1">
      <alignment vertical="center" wrapText="1"/>
    </xf>
    <xf numFmtId="0" fontId="111" fillId="34" borderId="153" xfId="0" applyFont="1" applyFill="1" applyBorder="1" applyAlignment="1">
      <alignment horizontal="center" vertical="center" wrapText="1"/>
    </xf>
    <xf numFmtId="0" fontId="111" fillId="0" borderId="0" xfId="0" applyFont="1" applyFill="1"/>
    <xf numFmtId="49" fontId="111" fillId="0" borderId="51" xfId="0" applyNumberFormat="1" applyFont="1" applyFill="1" applyBorder="1" applyAlignment="1">
      <alignment horizontal="left" vertical="center"/>
    </xf>
    <xf numFmtId="49" fontId="111" fillId="0" borderId="51" xfId="0" applyNumberFormat="1" applyFont="1" applyFill="1" applyBorder="1" applyAlignment="1">
      <alignment horizontal="left" vertical="center" wrapText="1" indent="2"/>
    </xf>
    <xf numFmtId="0" fontId="111" fillId="40" borderId="142" xfId="0" applyFont="1" applyFill="1" applyBorder="1" applyAlignment="1">
      <alignment vertical="center" wrapText="1"/>
    </xf>
    <xf numFmtId="0" fontId="111" fillId="34" borderId="153" xfId="0" applyFont="1" applyFill="1" applyBorder="1" applyAlignment="1">
      <alignment vertical="center" wrapText="1"/>
    </xf>
    <xf numFmtId="0" fontId="111" fillId="40" borderId="155" xfId="0" applyFont="1" applyFill="1" applyBorder="1" applyAlignment="1">
      <alignment vertical="center" wrapText="1"/>
    </xf>
    <xf numFmtId="0" fontId="111" fillId="0" borderId="51" xfId="0" applyFont="1" applyFill="1" applyBorder="1" applyAlignment="1">
      <alignment horizontal="left" vertical="center" wrapText="1" indent="3"/>
    </xf>
    <xf numFmtId="0" fontId="242" fillId="6" borderId="142" xfId="0" applyFont="1" applyFill="1" applyBorder="1" applyAlignment="1">
      <alignment vertical="center" wrapText="1"/>
    </xf>
    <xf numFmtId="2" fontId="111" fillId="35" borderId="153" xfId="0" applyNumberFormat="1" applyFont="1" applyFill="1" applyBorder="1" applyAlignment="1">
      <alignment vertical="center" wrapText="1"/>
    </xf>
    <xf numFmtId="2" fontId="111" fillId="6" borderId="153" xfId="0" applyNumberFormat="1" applyFont="1" applyFill="1" applyBorder="1" applyAlignment="1">
      <alignment vertical="center" wrapText="1"/>
    </xf>
    <xf numFmtId="3" fontId="111" fillId="34" borderId="153" xfId="0" applyNumberFormat="1" applyFont="1" applyFill="1" applyBorder="1" applyAlignment="1">
      <alignment horizontal="center" vertical="center" wrapText="1"/>
    </xf>
    <xf numFmtId="0" fontId="111" fillId="0" borderId="51" xfId="0" applyFont="1" applyFill="1" applyBorder="1" applyAlignment="1" applyProtection="1">
      <alignment horizontal="left" vertical="center" wrapText="1" indent="4"/>
    </xf>
    <xf numFmtId="0" fontId="111" fillId="6" borderId="142" xfId="0" applyFont="1" applyFill="1" applyBorder="1" applyAlignment="1">
      <alignment vertical="center" wrapText="1"/>
    </xf>
    <xf numFmtId="2" fontId="111" fillId="35" borderId="153" xfId="0" applyNumberFormat="1" applyFont="1" applyFill="1" applyBorder="1" applyAlignment="1">
      <alignment horizontal="right" vertical="center" wrapText="1"/>
    </xf>
    <xf numFmtId="0" fontId="111" fillId="6" borderId="153" xfId="0" applyFont="1" applyFill="1" applyBorder="1" applyAlignment="1">
      <alignment vertical="center" wrapText="1"/>
    </xf>
    <xf numFmtId="0" fontId="111" fillId="6" borderId="142" xfId="0" applyFont="1" applyFill="1" applyBorder="1" applyAlignment="1">
      <alignment horizontal="center" vertical="center" wrapText="1"/>
    </xf>
    <xf numFmtId="2" fontId="111" fillId="34" borderId="153" xfId="0" applyNumberFormat="1" applyFont="1" applyFill="1" applyBorder="1" applyAlignment="1">
      <alignment horizontal="right" vertical="center" wrapText="1"/>
    </xf>
    <xf numFmtId="0" fontId="111" fillId="34" borderId="153" xfId="0" applyFont="1" applyFill="1" applyBorder="1" applyAlignment="1">
      <alignment wrapText="1"/>
    </xf>
    <xf numFmtId="2" fontId="111" fillId="34" borderId="153" xfId="0" applyNumberFormat="1" applyFont="1" applyFill="1" applyBorder="1" applyAlignment="1">
      <alignment vertical="center" wrapText="1"/>
    </xf>
    <xf numFmtId="49" fontId="111" fillId="35" borderId="63" xfId="0" applyNumberFormat="1" applyFont="1" applyFill="1" applyBorder="1" applyAlignment="1">
      <alignment horizontal="left" vertical="top"/>
    </xf>
    <xf numFmtId="0" fontId="111" fillId="0" borderId="51" xfId="0" applyFont="1" applyFill="1" applyBorder="1" applyAlignment="1">
      <alignment horizontal="left" vertical="center" wrapText="1" indent="4"/>
    </xf>
    <xf numFmtId="3" fontId="111" fillId="6" borderId="153" xfId="0" applyNumberFormat="1" applyFont="1" applyFill="1" applyBorder="1" applyAlignment="1">
      <alignment horizontal="center" vertical="center" wrapText="1"/>
    </xf>
    <xf numFmtId="0" fontId="111" fillId="0" borderId="51" xfId="0" applyFont="1" applyFill="1" applyBorder="1" applyAlignment="1" applyProtection="1">
      <alignment horizontal="left" vertical="center" wrapText="1" indent="3"/>
    </xf>
    <xf numFmtId="3" fontId="111" fillId="40" borderId="142" xfId="0" applyNumberFormat="1" applyFont="1" applyFill="1" applyBorder="1" applyAlignment="1">
      <alignment vertical="center" wrapText="1"/>
    </xf>
    <xf numFmtId="3" fontId="111" fillId="58" borderId="174" xfId="0" applyNumberFormat="1" applyFont="1" applyFill="1" applyBorder="1" applyAlignment="1">
      <alignment horizontal="center" vertical="center" wrapText="1"/>
    </xf>
    <xf numFmtId="3" fontId="111" fillId="6" borderId="142" xfId="0" applyNumberFormat="1" applyFont="1" applyFill="1" applyBorder="1" applyAlignment="1">
      <alignment horizontal="center" vertical="center" wrapText="1"/>
    </xf>
    <xf numFmtId="2" fontId="243" fillId="34" borderId="153" xfId="0" applyNumberFormat="1" applyFont="1" applyFill="1" applyBorder="1" applyAlignment="1">
      <alignment vertical="center" wrapText="1"/>
    </xf>
    <xf numFmtId="0" fontId="111" fillId="0" borderId="51" xfId="0" applyFont="1" applyFill="1" applyBorder="1" applyAlignment="1">
      <alignment horizontal="left" vertical="center" wrapText="1" indent="5"/>
    </xf>
    <xf numFmtId="0" fontId="111" fillId="0" borderId="51" xfId="0" applyFont="1" applyFill="1" applyBorder="1" applyAlignment="1">
      <alignment horizontal="left" vertical="center" wrapText="1" indent="2"/>
    </xf>
    <xf numFmtId="0" fontId="202" fillId="0" borderId="3" xfId="659" applyFont="1" applyFill="1" applyBorder="1" applyAlignment="1">
      <alignment horizontal="left" vertical="center" wrapText="1" indent="1"/>
    </xf>
    <xf numFmtId="0" fontId="202" fillId="58" borderId="174" xfId="659" applyFont="1" applyFill="1" applyBorder="1" applyAlignment="1">
      <alignment horizontal="center" vertical="center" wrapText="1"/>
    </xf>
    <xf numFmtId="49" fontId="111" fillId="0" borderId="51" xfId="0" quotePrefix="1" applyNumberFormat="1" applyFont="1" applyFill="1" applyBorder="1" applyAlignment="1">
      <alignment horizontal="left" vertical="center"/>
    </xf>
    <xf numFmtId="0" fontId="111" fillId="0" borderId="51" xfId="659" applyFont="1" applyFill="1" applyBorder="1" applyAlignment="1">
      <alignment horizontal="left" vertical="center" wrapText="1" indent="2"/>
    </xf>
    <xf numFmtId="0" fontId="111" fillId="58" borderId="174" xfId="659" applyFont="1" applyFill="1" applyBorder="1" applyAlignment="1">
      <alignment horizontal="center" vertical="center" wrapText="1"/>
    </xf>
    <xf numFmtId="0" fontId="111" fillId="40" borderId="153" xfId="0" applyFont="1" applyFill="1" applyBorder="1" applyAlignment="1">
      <alignment vertical="center" wrapText="1"/>
    </xf>
    <xf numFmtId="0" fontId="111" fillId="58" borderId="174" xfId="657" applyFont="1" applyFill="1" applyBorder="1" applyAlignment="1">
      <alignment horizontal="center" vertical="center" wrapText="1"/>
    </xf>
    <xf numFmtId="0" fontId="111" fillId="6" borderId="142" xfId="0" applyFont="1" applyFill="1" applyBorder="1" applyAlignment="1">
      <alignment wrapText="1"/>
    </xf>
    <xf numFmtId="0" fontId="111" fillId="6" borderId="153" xfId="0" applyFont="1" applyFill="1" applyBorder="1" applyAlignment="1">
      <alignment wrapText="1"/>
    </xf>
    <xf numFmtId="0" fontId="111" fillId="0" borderId="4" xfId="657" applyFont="1" applyFill="1" applyBorder="1" applyAlignment="1">
      <alignment horizontal="left" vertical="center" wrapText="1" indent="4"/>
    </xf>
    <xf numFmtId="49" fontId="111" fillId="35" borderId="100" xfId="0" applyNumberFormat="1" applyFont="1" applyFill="1" applyBorder="1" applyAlignment="1">
      <alignment horizontal="left" vertical="top"/>
    </xf>
    <xf numFmtId="49" fontId="202" fillId="0" borderId="34" xfId="0" applyNumberFormat="1" applyFont="1" applyFill="1" applyBorder="1" applyAlignment="1">
      <alignment horizontal="left" vertical="center"/>
    </xf>
    <xf numFmtId="0" fontId="202" fillId="0" borderId="8" xfId="659" applyFont="1" applyFill="1" applyBorder="1" applyAlignment="1">
      <alignment horizontal="left" vertical="center" wrapText="1" indent="1"/>
    </xf>
    <xf numFmtId="0" fontId="202" fillId="58" borderId="5" xfId="659" applyFont="1" applyFill="1" applyBorder="1" applyAlignment="1">
      <alignment horizontal="center" vertical="center" wrapText="1"/>
    </xf>
    <xf numFmtId="0" fontId="111" fillId="34" borderId="175" xfId="0" applyFont="1" applyFill="1" applyBorder="1" applyAlignment="1">
      <alignment vertical="center" wrapText="1"/>
    </xf>
    <xf numFmtId="0" fontId="111" fillId="34" borderId="169" xfId="0" applyFont="1" applyFill="1" applyBorder="1" applyAlignment="1">
      <alignment vertical="center" wrapText="1"/>
    </xf>
    <xf numFmtId="0" fontId="111" fillId="34" borderId="169" xfId="0" applyFont="1" applyFill="1" applyBorder="1" applyAlignment="1">
      <alignment wrapText="1"/>
    </xf>
    <xf numFmtId="0" fontId="202" fillId="55" borderId="170" xfId="0" applyFont="1" applyFill="1" applyBorder="1" applyAlignment="1">
      <alignment vertical="center" wrapText="1"/>
    </xf>
    <xf numFmtId="49" fontId="111" fillId="35" borderId="102" xfId="0" applyNumberFormat="1" applyFont="1" applyFill="1" applyBorder="1" applyAlignment="1">
      <alignment horizontal="left" vertical="top"/>
    </xf>
    <xf numFmtId="49" fontId="202" fillId="0" borderId="3" xfId="0" applyNumberFormat="1" applyFont="1" applyFill="1" applyBorder="1" applyAlignment="1">
      <alignment horizontal="left" vertical="center"/>
    </xf>
    <xf numFmtId="49" fontId="202" fillId="0" borderId="3" xfId="0" applyNumberFormat="1" applyFont="1" applyFill="1" applyBorder="1" applyAlignment="1">
      <alignment horizontal="left" vertical="center" wrapText="1"/>
    </xf>
    <xf numFmtId="0" fontId="202" fillId="58" borderId="176" xfId="657" applyFont="1" applyFill="1" applyBorder="1" applyAlignment="1">
      <alignment horizontal="center" vertical="center" wrapText="1"/>
    </xf>
    <xf numFmtId="0" fontId="111" fillId="6" borderId="177" xfId="0" applyFont="1" applyFill="1" applyBorder="1" applyAlignment="1">
      <alignment vertical="center" wrapText="1"/>
    </xf>
    <xf numFmtId="0" fontId="111" fillId="34" borderId="150" xfId="0" applyFont="1" applyFill="1" applyBorder="1" applyAlignment="1">
      <alignment vertical="center" wrapText="1"/>
    </xf>
    <xf numFmtId="2" fontId="243" fillId="34" borderId="150" xfId="0" applyNumberFormat="1" applyFont="1" applyFill="1" applyBorder="1" applyAlignment="1">
      <alignment vertical="center" wrapText="1"/>
    </xf>
    <xf numFmtId="2" fontId="111" fillId="34" borderId="150" xfId="0" applyNumberFormat="1" applyFont="1" applyFill="1" applyBorder="1" applyAlignment="1">
      <alignment vertical="center" wrapText="1"/>
    </xf>
    <xf numFmtId="0" fontId="111" fillId="34" borderId="165" xfId="0" applyFont="1" applyFill="1" applyBorder="1" applyAlignment="1">
      <alignment vertical="center" wrapText="1"/>
    </xf>
    <xf numFmtId="49" fontId="202" fillId="0" borderId="51" xfId="0" applyNumberFormat="1" applyFont="1" applyFill="1" applyBorder="1" applyAlignment="1">
      <alignment horizontal="left" vertical="center" wrapText="1"/>
    </xf>
    <xf numFmtId="0" fontId="202" fillId="58" borderId="174" xfId="657" applyFont="1" applyFill="1" applyBorder="1" applyAlignment="1">
      <alignment horizontal="center" vertical="center" wrapText="1"/>
    </xf>
    <xf numFmtId="0" fontId="111" fillId="34" borderId="155" xfId="0" applyFont="1" applyFill="1" applyBorder="1"/>
    <xf numFmtId="49" fontId="202" fillId="0" borderId="51" xfId="0" quotePrefix="1" applyNumberFormat="1" applyFont="1" applyFill="1" applyBorder="1" applyAlignment="1">
      <alignment horizontal="left" vertical="center"/>
    </xf>
    <xf numFmtId="49" fontId="202" fillId="58" borderId="174" xfId="0" applyNumberFormat="1" applyFont="1" applyFill="1" applyBorder="1" applyAlignment="1">
      <alignment horizontal="center" vertical="center" wrapText="1"/>
    </xf>
    <xf numFmtId="0" fontId="111" fillId="34" borderId="142" xfId="0" applyFont="1" applyFill="1" applyBorder="1" applyAlignment="1">
      <alignment vertical="center" wrapText="1"/>
    </xf>
    <xf numFmtId="0" fontId="111" fillId="34" borderId="155" xfId="0" applyFont="1" applyFill="1" applyBorder="1" applyAlignment="1">
      <alignment vertical="center" wrapText="1"/>
    </xf>
    <xf numFmtId="0" fontId="111" fillId="0" borderId="51" xfId="657" applyFont="1" applyFill="1" applyBorder="1" applyAlignment="1">
      <alignment horizontal="left" vertical="center" wrapText="1" indent="1"/>
    </xf>
    <xf numFmtId="0" fontId="111" fillId="6" borderId="155" xfId="0" applyFont="1" applyFill="1" applyBorder="1" applyAlignment="1">
      <alignment vertical="center" wrapText="1"/>
    </xf>
    <xf numFmtId="49" fontId="202" fillId="0" borderId="51" xfId="0" applyNumberFormat="1" applyFont="1" applyBorder="1" applyAlignment="1">
      <alignment vertical="center"/>
    </xf>
    <xf numFmtId="0" fontId="111" fillId="6" borderId="155" xfId="0" applyFont="1" applyFill="1" applyBorder="1"/>
    <xf numFmtId="49" fontId="111" fillId="35" borderId="65" xfId="0" applyNumberFormat="1" applyFont="1" applyFill="1" applyBorder="1" applyAlignment="1">
      <alignment horizontal="left" vertical="top"/>
    </xf>
    <xf numFmtId="49" fontId="202" fillId="0" borderId="66" xfId="0" applyNumberFormat="1" applyFont="1" applyBorder="1" applyAlignment="1">
      <alignment vertical="center"/>
    </xf>
    <xf numFmtId="49" fontId="202" fillId="0" borderId="66" xfId="0" applyNumberFormat="1" applyFont="1" applyFill="1" applyBorder="1" applyAlignment="1">
      <alignment horizontal="left" vertical="center" wrapText="1"/>
    </xf>
    <xf numFmtId="49" fontId="202" fillId="58" borderId="178" xfId="0" applyNumberFormat="1" applyFont="1" applyFill="1" applyBorder="1" applyAlignment="1">
      <alignment horizontal="center" vertical="center" wrapText="1"/>
    </xf>
    <xf numFmtId="0" fontId="111" fillId="6" borderId="159" xfId="0" applyFont="1" applyFill="1" applyBorder="1" applyAlignment="1">
      <alignment wrapText="1"/>
    </xf>
    <xf numFmtId="0" fontId="111" fillId="34" borderId="160" xfId="0" applyFont="1" applyFill="1" applyBorder="1" applyAlignment="1">
      <alignment vertical="center" wrapText="1"/>
    </xf>
    <xf numFmtId="0" fontId="111" fillId="34" borderId="160" xfId="0" applyFont="1" applyFill="1" applyBorder="1" applyAlignment="1">
      <alignment wrapText="1"/>
    </xf>
    <xf numFmtId="0" fontId="111" fillId="6" borderId="160" xfId="0" applyFont="1" applyFill="1" applyBorder="1" applyAlignment="1">
      <alignment wrapText="1"/>
    </xf>
    <xf numFmtId="0" fontId="111" fillId="6" borderId="161" xfId="0" applyFont="1" applyFill="1" applyBorder="1"/>
    <xf numFmtId="0" fontId="111" fillId="0" borderId="0" xfId="0" applyFont="1"/>
    <xf numFmtId="0" fontId="111" fillId="0" borderId="0" xfId="0" applyFont="1" applyAlignment="1">
      <alignment horizontal="center"/>
    </xf>
    <xf numFmtId="0" fontId="111" fillId="0" borderId="0" xfId="0" applyFont="1" applyAlignment="1">
      <alignment wrapText="1"/>
    </xf>
    <xf numFmtId="49" fontId="111" fillId="0" borderId="0" xfId="0" applyNumberFormat="1" applyFont="1" applyAlignment="1">
      <alignment vertical="center"/>
    </xf>
    <xf numFmtId="0" fontId="138" fillId="0" borderId="0" xfId="0" applyFont="1" applyAlignment="1">
      <alignment horizontal="center"/>
    </xf>
    <xf numFmtId="49" fontId="202" fillId="35" borderId="41" xfId="0" applyNumberFormat="1" applyFont="1" applyFill="1" applyBorder="1" applyAlignment="1">
      <alignment horizontal="center" vertical="center" wrapText="1"/>
    </xf>
    <xf numFmtId="0" fontId="202" fillId="35" borderId="41" xfId="0" applyFont="1" applyFill="1" applyBorder="1" applyAlignment="1">
      <alignment horizontal="center" vertical="center" wrapText="1"/>
    </xf>
    <xf numFmtId="0" fontId="202" fillId="35" borderId="97" xfId="0" applyFont="1" applyFill="1" applyBorder="1" applyAlignment="1">
      <alignment horizontal="left" vertical="top" wrapText="1"/>
    </xf>
    <xf numFmtId="49" fontId="202" fillId="35" borderId="9" xfId="0" applyNumberFormat="1" applyFont="1" applyFill="1" applyBorder="1" applyAlignment="1">
      <alignment horizontal="center" vertical="center" wrapText="1"/>
    </xf>
    <xf numFmtId="0" fontId="202" fillId="35" borderId="9" xfId="0" applyFont="1" applyFill="1" applyBorder="1" applyAlignment="1">
      <alignment horizontal="center" vertical="center" wrapText="1"/>
    </xf>
    <xf numFmtId="0" fontId="202" fillId="35" borderId="134" xfId="0" applyFont="1" applyFill="1" applyBorder="1" applyAlignment="1">
      <alignment horizontal="center" vertical="center" wrapText="1"/>
    </xf>
    <xf numFmtId="49" fontId="202" fillId="35" borderId="56" xfId="0" applyNumberFormat="1" applyFont="1" applyFill="1" applyBorder="1" applyAlignment="1">
      <alignment horizontal="center" vertical="center" wrapText="1"/>
    </xf>
    <xf numFmtId="0" fontId="202" fillId="35" borderId="51" xfId="657" applyFont="1" applyFill="1" applyBorder="1" applyAlignment="1">
      <alignment horizontal="center" vertical="center" wrapText="1"/>
    </xf>
    <xf numFmtId="0" fontId="202" fillId="40" borderId="142" xfId="0" applyFont="1" applyFill="1" applyBorder="1" applyAlignment="1">
      <alignment vertical="center" wrapText="1"/>
    </xf>
    <xf numFmtId="0" fontId="111" fillId="0" borderId="0" xfId="0" applyFont="1" applyFill="1" applyBorder="1"/>
    <xf numFmtId="2" fontId="111" fillId="0" borderId="0" xfId="657" applyNumberFormat="1" applyFont="1" applyFill="1" applyBorder="1" applyAlignment="1">
      <alignment horizontal="center" vertical="center" wrapText="1"/>
    </xf>
    <xf numFmtId="0" fontId="202" fillId="0" borderId="0" xfId="657" applyFont="1" applyFill="1" applyBorder="1" applyAlignment="1">
      <alignment horizontal="center" vertical="center" wrapText="1"/>
    </xf>
    <xf numFmtId="0" fontId="202" fillId="40" borderId="170" xfId="0" applyFont="1" applyFill="1" applyBorder="1" applyAlignment="1">
      <alignment vertical="center" wrapText="1"/>
    </xf>
    <xf numFmtId="0" fontId="224" fillId="0" borderId="0" xfId="0" applyFont="1"/>
    <xf numFmtId="0" fontId="224" fillId="0" borderId="0" xfId="0" applyFont="1" applyFill="1" applyBorder="1"/>
    <xf numFmtId="0" fontId="111" fillId="0" borderId="0" xfId="0" applyFont="1" applyBorder="1"/>
    <xf numFmtId="0" fontId="111" fillId="0" borderId="0" xfId="659" applyFont="1" applyFill="1" applyAlignment="1">
      <alignment horizontal="center" vertical="center"/>
    </xf>
    <xf numFmtId="0" fontId="111" fillId="0" borderId="0" xfId="659" applyFont="1" applyFill="1" applyAlignment="1">
      <alignment vertical="center"/>
    </xf>
    <xf numFmtId="0" fontId="6" fillId="0" borderId="0" xfId="0" applyFont="1" applyFill="1"/>
    <xf numFmtId="0" fontId="111" fillId="0" borderId="0" xfId="659" applyFont="1" applyFill="1" applyBorder="1" applyAlignment="1">
      <alignment horizontal="center" vertical="center"/>
    </xf>
    <xf numFmtId="0" fontId="111" fillId="0" borderId="0" xfId="659" applyFont="1" applyFill="1" applyBorder="1" applyAlignment="1">
      <alignment vertical="center"/>
    </xf>
    <xf numFmtId="0" fontId="111" fillId="0" borderId="0" xfId="0" applyFont="1" applyFill="1" applyBorder="1" applyAlignment="1">
      <alignment horizontal="center" vertical="center" wrapText="1"/>
    </xf>
    <xf numFmtId="0" fontId="111" fillId="0" borderId="0" xfId="0" applyFont="1" applyFill="1" applyBorder="1" applyAlignment="1">
      <alignment vertical="center"/>
    </xf>
    <xf numFmtId="0" fontId="224" fillId="0" borderId="0" xfId="659" applyFont="1" applyFill="1" applyAlignment="1">
      <alignment vertical="center"/>
    </xf>
    <xf numFmtId="0" fontId="222" fillId="0" borderId="15" xfId="659" applyFont="1" applyFill="1" applyBorder="1" applyAlignment="1">
      <alignment vertical="center" wrapText="1"/>
    </xf>
    <xf numFmtId="0" fontId="222" fillId="0" borderId="41" xfId="659" applyFont="1" applyFill="1" applyBorder="1" applyAlignment="1">
      <alignment vertical="center" wrapText="1"/>
    </xf>
    <xf numFmtId="0" fontId="222" fillId="0" borderId="41" xfId="659" applyFont="1" applyFill="1" applyBorder="1" applyAlignment="1">
      <alignment horizontal="center" vertical="center" wrapText="1"/>
    </xf>
    <xf numFmtId="0" fontId="222" fillId="0" borderId="11" xfId="659" applyFont="1" applyFill="1" applyBorder="1" applyAlignment="1">
      <alignment vertical="center" wrapText="1"/>
    </xf>
    <xf numFmtId="0" fontId="222" fillId="0" borderId="55" xfId="659" applyFont="1" applyFill="1" applyBorder="1" applyAlignment="1">
      <alignment vertical="center" wrapText="1"/>
    </xf>
    <xf numFmtId="0" fontId="222" fillId="0" borderId="0" xfId="659" applyFont="1" applyFill="1" applyBorder="1" applyAlignment="1">
      <alignment vertical="center" wrapText="1"/>
    </xf>
    <xf numFmtId="0" fontId="222" fillId="0" borderId="29" xfId="659" applyFont="1" applyFill="1" applyBorder="1" applyAlignment="1">
      <alignment vertical="center" wrapText="1"/>
    </xf>
    <xf numFmtId="0" fontId="222" fillId="0" borderId="42" xfId="659" applyFont="1" applyFill="1" applyBorder="1" applyAlignment="1">
      <alignment horizontal="center" vertical="center" wrapText="1"/>
    </xf>
    <xf numFmtId="0" fontId="222" fillId="0" borderId="42" xfId="659" applyFont="1" applyFill="1" applyBorder="1" applyAlignment="1">
      <alignment vertical="center" wrapText="1"/>
    </xf>
    <xf numFmtId="0" fontId="222" fillId="0" borderId="40" xfId="659" applyFont="1" applyFill="1" applyBorder="1" applyAlignment="1">
      <alignment vertical="center" wrapText="1"/>
    </xf>
    <xf numFmtId="0" fontId="202" fillId="35" borderId="123" xfId="659" applyFont="1" applyFill="1" applyBorder="1" applyAlignment="1">
      <alignment horizontal="center" vertical="center" wrapText="1"/>
    </xf>
    <xf numFmtId="0" fontId="202" fillId="35" borderId="61" xfId="659" applyFont="1" applyFill="1" applyBorder="1" applyAlignment="1">
      <alignment horizontal="center" vertical="center" wrapText="1"/>
    </xf>
    <xf numFmtId="0" fontId="202" fillId="35" borderId="103" xfId="659" applyFont="1" applyFill="1" applyBorder="1" applyAlignment="1">
      <alignment horizontal="center" vertical="center" wrapText="1"/>
    </xf>
    <xf numFmtId="0" fontId="202" fillId="35" borderId="62" xfId="659" applyFont="1" applyFill="1" applyBorder="1" applyAlignment="1">
      <alignment horizontal="center" vertical="center" wrapText="1"/>
    </xf>
    <xf numFmtId="0" fontId="111" fillId="0" borderId="0" xfId="659" applyFont="1" applyFill="1" applyAlignment="1">
      <alignment horizontal="center" vertical="center" wrapText="1"/>
    </xf>
    <xf numFmtId="49" fontId="111" fillId="61" borderId="102" xfId="659" applyNumberFormat="1" applyFont="1" applyFill="1" applyBorder="1" applyAlignment="1">
      <alignment horizontal="left" vertical="top" wrapText="1"/>
    </xf>
    <xf numFmtId="49" fontId="202" fillId="43" borderId="3" xfId="659" applyNumberFormat="1" applyFont="1" applyFill="1" applyBorder="1" applyAlignment="1">
      <alignment horizontal="left" vertical="center" wrapText="1"/>
    </xf>
    <xf numFmtId="0" fontId="225" fillId="58" borderId="51" xfId="659" applyFont="1" applyFill="1" applyBorder="1" applyAlignment="1">
      <alignment horizontal="center" vertical="center" wrapText="1"/>
    </xf>
    <xf numFmtId="0" fontId="202" fillId="40" borderId="179" xfId="0" applyNumberFormat="1" applyFont="1" applyFill="1" applyBorder="1" applyAlignment="1">
      <alignment horizontal="right" vertical="center" wrapText="1"/>
    </xf>
    <xf numFmtId="49" fontId="138" fillId="34" borderId="180" xfId="657" applyNumberFormat="1" applyFont="1" applyFill="1" applyBorder="1" applyAlignment="1">
      <alignment horizontal="center" vertical="center"/>
    </xf>
    <xf numFmtId="0" fontId="111" fillId="34" borderId="180" xfId="0" applyFont="1" applyFill="1" applyBorder="1" applyAlignment="1">
      <alignment horizontal="left" vertical="center" wrapText="1"/>
    </xf>
    <xf numFmtId="0" fontId="202" fillId="40" borderId="181" xfId="0" applyNumberFormat="1" applyFont="1" applyFill="1" applyBorder="1" applyAlignment="1">
      <alignment horizontal="right" vertical="center" wrapText="1"/>
    </xf>
    <xf numFmtId="0" fontId="202" fillId="58" borderId="51" xfId="659" applyFont="1" applyFill="1" applyBorder="1" applyAlignment="1">
      <alignment horizontal="center" vertical="center" wrapText="1"/>
    </xf>
    <xf numFmtId="0" fontId="202" fillId="40" borderId="142" xfId="0" applyNumberFormat="1" applyFont="1" applyFill="1" applyBorder="1" applyAlignment="1">
      <alignment horizontal="right" vertical="center" wrapText="1"/>
    </xf>
    <xf numFmtId="49" fontId="138" fillId="34" borderId="153" xfId="657" applyNumberFormat="1" applyFont="1" applyFill="1" applyBorder="1" applyAlignment="1">
      <alignment horizontal="center" vertical="center"/>
    </xf>
    <xf numFmtId="0" fontId="111" fillId="34" borderId="153" xfId="0" applyFont="1" applyFill="1" applyBorder="1" applyAlignment="1">
      <alignment horizontal="left" vertical="center" wrapText="1"/>
    </xf>
    <xf numFmtId="0" fontId="202" fillId="40" borderId="155" xfId="657" applyNumberFormat="1" applyFont="1" applyFill="1" applyBorder="1" applyAlignment="1">
      <alignment horizontal="right" vertical="center"/>
    </xf>
    <xf numFmtId="0" fontId="111" fillId="58" borderId="51" xfId="659" applyFont="1" applyFill="1" applyBorder="1" applyAlignment="1">
      <alignment horizontal="center" vertical="center" wrapText="1"/>
    </xf>
    <xf numFmtId="0" fontId="111" fillId="40" borderId="142" xfId="0" applyNumberFormat="1" applyFont="1" applyFill="1" applyBorder="1" applyAlignment="1">
      <alignment horizontal="right" vertical="center" wrapText="1"/>
    </xf>
    <xf numFmtId="0" fontId="111" fillId="40" borderId="155" xfId="657" applyNumberFormat="1" applyFont="1" applyFill="1" applyBorder="1" applyAlignment="1">
      <alignment horizontal="right" vertical="center"/>
    </xf>
    <xf numFmtId="49" fontId="111" fillId="0" borderId="3" xfId="0" applyNumberFormat="1" applyFont="1" applyFill="1" applyBorder="1" applyAlignment="1">
      <alignment horizontal="left" vertical="center"/>
    </xf>
    <xf numFmtId="0" fontId="111" fillId="58" borderId="51" xfId="659" applyFont="1" applyFill="1" applyBorder="1" applyAlignment="1" applyProtection="1">
      <alignment horizontal="center" vertical="center" wrapText="1"/>
    </xf>
    <xf numFmtId="0" fontId="111" fillId="6" borderId="142" xfId="657" applyNumberFormat="1" applyFont="1" applyFill="1" applyBorder="1" applyAlignment="1">
      <alignment horizontal="center" vertical="center"/>
    </xf>
    <xf numFmtId="49" fontId="111" fillId="34" borderId="153" xfId="657" applyNumberFormat="1" applyFont="1" applyFill="1" applyBorder="1" applyAlignment="1">
      <alignment horizontal="center" vertical="center"/>
    </xf>
    <xf numFmtId="2" fontId="111" fillId="35" borderId="153" xfId="657" applyNumberFormat="1" applyFont="1" applyFill="1" applyBorder="1" applyAlignment="1">
      <alignment horizontal="center" vertical="center"/>
    </xf>
    <xf numFmtId="2" fontId="111" fillId="6" borderId="153" xfId="632" applyNumberFormat="1" applyFont="1" applyFill="1" applyBorder="1" applyAlignment="1">
      <alignment horizontal="center" vertical="center"/>
    </xf>
    <xf numFmtId="183" fontId="111" fillId="34" borderId="153" xfId="632" applyNumberFormat="1" applyFont="1" applyFill="1" applyBorder="1" applyAlignment="1">
      <alignment horizontal="center" vertical="center"/>
    </xf>
    <xf numFmtId="49" fontId="111" fillId="43" borderId="3" xfId="659" applyNumberFormat="1" applyFont="1" applyFill="1" applyBorder="1" applyAlignment="1">
      <alignment horizontal="left" vertical="center" wrapText="1"/>
    </xf>
    <xf numFmtId="2" fontId="111" fillId="34" borderId="153" xfId="657" applyNumberFormat="1" applyFont="1" applyFill="1" applyBorder="1" applyAlignment="1">
      <alignment horizontal="center" vertical="center"/>
    </xf>
    <xf numFmtId="49" fontId="111" fillId="34" borderId="150" xfId="657" applyNumberFormat="1" applyFont="1" applyFill="1" applyBorder="1" applyAlignment="1">
      <alignment horizontal="center" vertical="center"/>
    </xf>
    <xf numFmtId="49" fontId="111" fillId="61" borderId="85" xfId="659" applyNumberFormat="1" applyFont="1" applyFill="1" applyBorder="1" applyAlignment="1">
      <alignment horizontal="left" vertical="top" wrapText="1"/>
    </xf>
    <xf numFmtId="49" fontId="111" fillId="43" borderId="8" xfId="659" applyNumberFormat="1" applyFont="1" applyFill="1" applyBorder="1" applyAlignment="1">
      <alignment horizontal="left" vertical="center" wrapText="1"/>
    </xf>
    <xf numFmtId="49" fontId="111" fillId="34" borderId="169" xfId="657" applyNumberFormat="1" applyFont="1" applyFill="1" applyBorder="1" applyAlignment="1">
      <alignment horizontal="center" vertical="center"/>
    </xf>
    <xf numFmtId="2" fontId="111" fillId="6" borderId="169" xfId="632" applyNumberFormat="1" applyFont="1" applyFill="1" applyBorder="1" applyAlignment="1">
      <alignment horizontal="center" vertical="center"/>
    </xf>
    <xf numFmtId="183" fontId="111" fillId="34" borderId="169" xfId="632" applyNumberFormat="1" applyFont="1" applyFill="1" applyBorder="1" applyAlignment="1">
      <alignment horizontal="center" vertical="center"/>
    </xf>
    <xf numFmtId="49" fontId="111" fillId="61" borderId="63" xfId="659" applyNumberFormat="1" applyFont="1" applyFill="1" applyBorder="1" applyAlignment="1">
      <alignment horizontal="left" vertical="top" wrapText="1"/>
    </xf>
    <xf numFmtId="49" fontId="202" fillId="43" borderId="51" xfId="659" applyNumberFormat="1" applyFont="1" applyFill="1" applyBorder="1" applyAlignment="1">
      <alignment horizontal="left" vertical="center" wrapText="1"/>
    </xf>
    <xf numFmtId="2" fontId="111" fillId="34" borderId="150" xfId="657" applyNumberFormat="1" applyFont="1" applyFill="1" applyBorder="1" applyAlignment="1">
      <alignment horizontal="center" vertical="center"/>
    </xf>
    <xf numFmtId="49" fontId="111" fillId="61" borderId="100" xfId="659" applyNumberFormat="1" applyFont="1" applyFill="1" applyBorder="1" applyAlignment="1">
      <alignment horizontal="left" vertical="top" wrapText="1"/>
    </xf>
    <xf numFmtId="49" fontId="111" fillId="43" borderId="34" xfId="659" applyNumberFormat="1" applyFont="1" applyFill="1" applyBorder="1" applyAlignment="1">
      <alignment horizontal="left" vertical="center" wrapText="1"/>
    </xf>
    <xf numFmtId="49" fontId="111" fillId="40" borderId="169" xfId="657" applyNumberFormat="1" applyFont="1" applyFill="1" applyBorder="1" applyAlignment="1">
      <alignment horizontal="center" vertical="center"/>
    </xf>
    <xf numFmtId="43" fontId="111" fillId="40" borderId="169" xfId="633" applyFont="1" applyFill="1" applyBorder="1" applyAlignment="1">
      <alignment horizontal="right" vertical="center"/>
    </xf>
    <xf numFmtId="0" fontId="111" fillId="58" borderId="51" xfId="657" applyFont="1" applyFill="1" applyBorder="1" applyAlignment="1">
      <alignment horizontal="center" vertical="center" wrapText="1"/>
    </xf>
    <xf numFmtId="4" fontId="111" fillId="6" borderId="175" xfId="633" applyNumberFormat="1" applyFont="1" applyFill="1" applyBorder="1" applyAlignment="1">
      <alignment horizontal="center" vertical="center"/>
    </xf>
    <xf numFmtId="4" fontId="111" fillId="6" borderId="169" xfId="633" applyNumberFormat="1" applyFont="1" applyFill="1" applyBorder="1" applyAlignment="1">
      <alignment horizontal="center" vertical="center"/>
    </xf>
    <xf numFmtId="4" fontId="111" fillId="40" borderId="169" xfId="633" applyNumberFormat="1" applyFont="1" applyFill="1" applyBorder="1" applyAlignment="1">
      <alignment horizontal="right" vertical="center"/>
    </xf>
    <xf numFmtId="4" fontId="111" fillId="6" borderId="155" xfId="657" applyNumberFormat="1" applyFont="1" applyFill="1" applyBorder="1" applyAlignment="1">
      <alignment horizontal="right" vertical="center"/>
    </xf>
    <xf numFmtId="0" fontId="111" fillId="6" borderId="0" xfId="659" applyFont="1" applyFill="1" applyAlignment="1">
      <alignment horizontal="center" vertical="center"/>
    </xf>
    <xf numFmtId="0" fontId="111" fillId="43" borderId="59" xfId="659" applyFont="1" applyFill="1" applyBorder="1" applyAlignment="1">
      <alignment horizontal="left" vertical="center" wrapText="1" indent="2"/>
    </xf>
    <xf numFmtId="0" fontId="111" fillId="43" borderId="53" xfId="659" applyFont="1" applyFill="1" applyBorder="1" applyAlignment="1">
      <alignment horizontal="left" vertical="center" wrapText="1" indent="2"/>
    </xf>
    <xf numFmtId="4" fontId="111" fillId="40" borderId="169" xfId="657" applyNumberFormat="1" applyFont="1" applyFill="1" applyBorder="1" applyAlignment="1">
      <alignment horizontal="right" vertical="center"/>
    </xf>
    <xf numFmtId="4" fontId="111" fillId="34" borderId="169" xfId="657" applyNumberFormat="1" applyFont="1" applyFill="1" applyBorder="1" applyAlignment="1">
      <alignment horizontal="center" vertical="center"/>
    </xf>
    <xf numFmtId="4" fontId="111" fillId="34" borderId="155" xfId="657" applyNumberFormat="1" applyFont="1" applyFill="1" applyBorder="1" applyAlignment="1">
      <alignment horizontal="right" vertical="center"/>
    </xf>
    <xf numFmtId="4" fontId="111" fillId="6" borderId="142" xfId="633" applyNumberFormat="1" applyFont="1" applyFill="1" applyBorder="1" applyAlignment="1">
      <alignment horizontal="center" vertical="center"/>
    </xf>
    <xf numFmtId="4" fontId="111" fillId="34" borderId="153" xfId="657" applyNumberFormat="1" applyFont="1" applyFill="1" applyBorder="1" applyAlignment="1">
      <alignment horizontal="center" vertical="center"/>
    </xf>
    <xf numFmtId="2" fontId="111" fillId="6" borderId="169" xfId="657" applyNumberFormat="1" applyFont="1" applyFill="1" applyBorder="1" applyAlignment="1">
      <alignment horizontal="center" vertical="center"/>
    </xf>
    <xf numFmtId="49" fontId="202" fillId="43" borderId="34" xfId="659" applyNumberFormat="1" applyFont="1" applyFill="1" applyBorder="1" applyAlignment="1">
      <alignment horizontal="left" vertical="center" wrapText="1"/>
    </xf>
    <xf numFmtId="4" fontId="111" fillId="34" borderId="142" xfId="657" applyNumberFormat="1" applyFont="1" applyFill="1" applyBorder="1" applyAlignment="1">
      <alignment horizontal="center" vertical="center"/>
    </xf>
    <xf numFmtId="49" fontId="111" fillId="34" borderId="182" xfId="657" applyNumberFormat="1" applyFont="1" applyFill="1" applyBorder="1" applyAlignment="1">
      <alignment horizontal="center" vertical="center"/>
    </xf>
    <xf numFmtId="49" fontId="111" fillId="34" borderId="142" xfId="657" applyNumberFormat="1" applyFont="1" applyFill="1" applyBorder="1" applyAlignment="1">
      <alignment horizontal="center" vertical="center"/>
    </xf>
    <xf numFmtId="0" fontId="202" fillId="6" borderId="155" xfId="657" applyNumberFormat="1" applyFont="1" applyFill="1" applyBorder="1" applyAlignment="1">
      <alignment horizontal="right" vertical="center"/>
    </xf>
    <xf numFmtId="49" fontId="111" fillId="6" borderId="175" xfId="657" applyNumberFormat="1" applyFont="1" applyFill="1" applyBorder="1" applyAlignment="1">
      <alignment horizontal="center" vertical="center"/>
    </xf>
    <xf numFmtId="2" fontId="111" fillId="34" borderId="169" xfId="657" applyNumberFormat="1" applyFont="1" applyFill="1" applyBorder="1" applyAlignment="1">
      <alignment horizontal="center" vertical="center"/>
    </xf>
    <xf numFmtId="49" fontId="111" fillId="6" borderId="183" xfId="657" applyNumberFormat="1" applyFont="1" applyFill="1" applyBorder="1" applyAlignment="1">
      <alignment horizontal="center" vertical="center"/>
    </xf>
    <xf numFmtId="49" fontId="202" fillId="40" borderId="142" xfId="0" applyNumberFormat="1" applyFont="1" applyFill="1" applyBorder="1" applyAlignment="1">
      <alignment horizontal="right" vertical="center" wrapText="1"/>
    </xf>
    <xf numFmtId="49" fontId="202" fillId="40" borderId="155" xfId="657" applyNumberFormat="1" applyFont="1" applyFill="1" applyBorder="1" applyAlignment="1">
      <alignment horizontal="right" vertical="center"/>
    </xf>
    <xf numFmtId="49" fontId="111" fillId="6" borderId="169" xfId="657" applyNumberFormat="1" applyFont="1" applyFill="1" applyBorder="1" applyAlignment="1">
      <alignment horizontal="center" vertical="center"/>
    </xf>
    <xf numFmtId="49" fontId="111" fillId="6" borderId="155" xfId="657" applyNumberFormat="1" applyFont="1" applyFill="1" applyBorder="1" applyAlignment="1">
      <alignment horizontal="center" vertical="center"/>
    </xf>
    <xf numFmtId="49" fontId="111" fillId="61" borderId="65" xfId="659" applyNumberFormat="1" applyFont="1" applyFill="1" applyBorder="1" applyAlignment="1">
      <alignment horizontal="left" vertical="top" wrapText="1"/>
    </xf>
    <xf numFmtId="49" fontId="202" fillId="43" borderId="66" xfId="659" applyNumberFormat="1" applyFont="1" applyFill="1" applyBorder="1" applyAlignment="1">
      <alignment horizontal="left" vertical="center" wrapText="1"/>
    </xf>
    <xf numFmtId="0" fontId="111" fillId="58" borderId="42" xfId="659" applyFont="1" applyFill="1" applyBorder="1" applyAlignment="1">
      <alignment horizontal="center" vertical="center" wrapText="1"/>
    </xf>
    <xf numFmtId="49" fontId="111" fillId="6" borderId="159" xfId="657" applyNumberFormat="1" applyFont="1" applyFill="1" applyBorder="1" applyAlignment="1">
      <alignment horizontal="center" vertical="center"/>
    </xf>
    <xf numFmtId="49" fontId="111" fillId="34" borderId="160" xfId="657" applyNumberFormat="1" applyFont="1" applyFill="1" applyBorder="1" applyAlignment="1">
      <alignment horizontal="center" vertical="center"/>
    </xf>
    <xf numFmtId="2" fontId="111" fillId="34" borderId="160" xfId="657" applyNumberFormat="1" applyFont="1" applyFill="1" applyBorder="1" applyAlignment="1">
      <alignment horizontal="center" vertical="center"/>
    </xf>
    <xf numFmtId="49" fontId="111" fillId="34" borderId="161" xfId="657" applyNumberFormat="1" applyFont="1" applyFill="1" applyBorder="1" applyAlignment="1">
      <alignment horizontal="center" vertical="center"/>
    </xf>
    <xf numFmtId="49" fontId="158" fillId="43" borderId="0" xfId="659" applyNumberFormat="1" applyFont="1" applyFill="1" applyBorder="1" applyAlignment="1">
      <alignment horizontal="left" vertical="center" wrapText="1"/>
    </xf>
    <xf numFmtId="0" fontId="158" fillId="43" borderId="0" xfId="659" applyFont="1" applyFill="1" applyBorder="1" applyAlignment="1">
      <alignment horizontal="left" vertical="center" wrapText="1"/>
    </xf>
    <xf numFmtId="0" fontId="202" fillId="43" borderId="0" xfId="659" applyFont="1" applyFill="1" applyBorder="1" applyAlignment="1">
      <alignment horizontal="left" vertical="center" wrapText="1" indent="1"/>
    </xf>
    <xf numFmtId="0" fontId="111" fillId="43" borderId="0" xfId="659" applyFont="1" applyFill="1" applyBorder="1" applyAlignment="1">
      <alignment horizontal="left" vertical="center" wrapText="1"/>
    </xf>
    <xf numFmtId="0" fontId="111" fillId="43" borderId="0" xfId="659" applyFont="1" applyFill="1" applyBorder="1" applyAlignment="1">
      <alignment horizontal="center" vertical="center" wrapText="1"/>
    </xf>
    <xf numFmtId="49" fontId="138" fillId="43" borderId="0" xfId="657" applyNumberFormat="1" applyFont="1" applyFill="1" applyBorder="1" applyAlignment="1">
      <alignment horizontal="center" vertical="center"/>
    </xf>
    <xf numFmtId="0" fontId="111" fillId="43" borderId="0" xfId="659" applyFont="1" applyFill="1" applyAlignment="1">
      <alignment horizontal="center" vertical="center"/>
    </xf>
    <xf numFmtId="0" fontId="111" fillId="43" borderId="0" xfId="659" applyFont="1" applyFill="1" applyAlignment="1">
      <alignment vertical="center"/>
    </xf>
    <xf numFmtId="0" fontId="6" fillId="43" borderId="0" xfId="0" applyFont="1" applyFill="1"/>
    <xf numFmtId="0" fontId="202" fillId="35" borderId="57" xfId="659" applyFont="1" applyFill="1" applyBorder="1" applyAlignment="1">
      <alignment horizontal="center" vertical="center" wrapText="1"/>
    </xf>
    <xf numFmtId="0" fontId="202" fillId="35" borderId="4" xfId="659" applyFont="1" applyFill="1" applyBorder="1" applyAlignment="1">
      <alignment horizontal="center" vertical="center" wrapText="1"/>
    </xf>
    <xf numFmtId="49" fontId="111" fillId="40" borderId="169" xfId="657" applyNumberFormat="1" applyFont="1" applyFill="1" applyBorder="1" applyAlignment="1">
      <alignment horizontal="right" vertical="center"/>
    </xf>
    <xf numFmtId="0" fontId="111" fillId="6" borderId="175" xfId="657" applyNumberFormat="1" applyFont="1" applyFill="1" applyBorder="1" applyAlignment="1">
      <alignment horizontal="center" vertical="center"/>
    </xf>
    <xf numFmtId="0" fontId="111" fillId="34" borderId="155" xfId="657" applyNumberFormat="1" applyFont="1" applyFill="1" applyBorder="1" applyAlignment="1">
      <alignment horizontal="right" vertical="center"/>
    </xf>
    <xf numFmtId="0" fontId="202" fillId="0" borderId="0" xfId="659" applyFont="1" applyFill="1" applyAlignment="1">
      <alignment horizontal="left" vertical="center"/>
    </xf>
    <xf numFmtId="0" fontId="224" fillId="0" borderId="0" xfId="659" applyFont="1" applyFill="1" applyBorder="1" applyAlignment="1">
      <alignment vertical="center"/>
    </xf>
    <xf numFmtId="0" fontId="111" fillId="0" borderId="0" xfId="659" applyFont="1" applyAlignment="1">
      <alignment horizontal="center" vertical="center"/>
    </xf>
    <xf numFmtId="0" fontId="111" fillId="0" borderId="0" xfId="659" applyFont="1" applyAlignment="1">
      <alignment vertical="center"/>
    </xf>
    <xf numFmtId="0" fontId="111" fillId="0" borderId="0" xfId="659" applyFont="1" applyBorder="1" applyAlignment="1">
      <alignment horizontal="center" vertical="center"/>
    </xf>
    <xf numFmtId="0" fontId="224" fillId="0" borderId="0" xfId="659" applyFont="1" applyAlignment="1">
      <alignment vertical="center"/>
    </xf>
    <xf numFmtId="0" fontId="222" fillId="0" borderId="0" xfId="659" applyFont="1" applyFill="1" applyBorder="1" applyAlignment="1">
      <alignment horizontal="left" vertical="center" wrapText="1"/>
    </xf>
    <xf numFmtId="0" fontId="224" fillId="0" borderId="29" xfId="659" applyFont="1" applyFill="1" applyBorder="1" applyAlignment="1">
      <alignment vertical="center"/>
    </xf>
    <xf numFmtId="0" fontId="222" fillId="0" borderId="55" xfId="659" applyFont="1" applyFill="1" applyBorder="1" applyAlignment="1">
      <alignment horizontal="left" vertical="center" wrapText="1"/>
    </xf>
    <xf numFmtId="0" fontId="224" fillId="0" borderId="0" xfId="659" applyFont="1" applyFill="1" applyBorder="1" applyAlignment="1">
      <alignment horizontal="left" vertical="center" wrapText="1"/>
    </xf>
    <xf numFmtId="0" fontId="202" fillId="35" borderId="53" xfId="659" applyFont="1" applyFill="1" applyBorder="1" applyAlignment="1">
      <alignment horizontal="center" vertical="center" wrapText="1"/>
    </xf>
    <xf numFmtId="0" fontId="202" fillId="35" borderId="51" xfId="659" applyFont="1" applyFill="1" applyBorder="1" applyAlignment="1">
      <alignment horizontal="center" vertical="center" wrapText="1"/>
    </xf>
    <xf numFmtId="49" fontId="137" fillId="35" borderId="63" xfId="0" applyNumberFormat="1" applyFont="1" applyFill="1" applyBorder="1" applyAlignment="1">
      <alignment horizontal="left" vertical="center"/>
    </xf>
    <xf numFmtId="49" fontId="134" fillId="35" borderId="51" xfId="0" applyNumberFormat="1" applyFont="1" applyFill="1" applyBorder="1" applyAlignment="1">
      <alignment horizontal="left" vertical="center"/>
    </xf>
    <xf numFmtId="49" fontId="225" fillId="0" borderId="59" xfId="0" applyNumberFormat="1" applyFont="1" applyFill="1" applyBorder="1" applyAlignment="1">
      <alignment horizontal="left" vertical="center"/>
    </xf>
    <xf numFmtId="182" fontId="111" fillId="58" borderId="157" xfId="0" applyNumberFormat="1" applyFont="1" applyFill="1" applyBorder="1" applyAlignment="1">
      <alignment horizontal="center" vertical="center"/>
    </xf>
    <xf numFmtId="182" fontId="202" fillId="40" borderId="157" xfId="0" applyNumberFormat="1" applyFont="1" applyFill="1" applyBorder="1" applyAlignment="1">
      <alignment horizontal="right" vertical="center"/>
    </xf>
    <xf numFmtId="182" fontId="202" fillId="40" borderId="151" xfId="0" applyNumberFormat="1" applyFont="1" applyFill="1" applyBorder="1" applyAlignment="1">
      <alignment horizontal="right" vertical="center"/>
    </xf>
    <xf numFmtId="0" fontId="6" fillId="0" borderId="0" xfId="0" applyFont="1" applyAlignment="1">
      <alignment wrapText="1"/>
    </xf>
    <xf numFmtId="49" fontId="137" fillId="35" borderId="51" xfId="0" applyNumberFormat="1" applyFont="1" applyFill="1" applyBorder="1" applyAlignment="1">
      <alignment horizontal="left" vertical="center"/>
    </xf>
    <xf numFmtId="49" fontId="202" fillId="0" borderId="59" xfId="0" applyNumberFormat="1" applyFont="1" applyFill="1" applyBorder="1" applyAlignment="1">
      <alignment horizontal="left" vertical="center" wrapText="1" indent="1"/>
    </xf>
    <xf numFmtId="182" fontId="111" fillId="58" borderId="150" xfId="0" applyNumberFormat="1" applyFont="1" applyFill="1" applyBorder="1" applyAlignment="1">
      <alignment horizontal="center" vertical="center"/>
    </xf>
    <xf numFmtId="182" fontId="202" fillId="40" borderId="150" xfId="0" applyNumberFormat="1" applyFont="1" applyFill="1" applyBorder="1" applyAlignment="1">
      <alignment horizontal="right" vertical="center"/>
    </xf>
    <xf numFmtId="182" fontId="202" fillId="40" borderId="154" xfId="0" applyNumberFormat="1" applyFont="1" applyFill="1" applyBorder="1" applyAlignment="1">
      <alignment horizontal="right" vertical="center"/>
    </xf>
    <xf numFmtId="0" fontId="111" fillId="0" borderId="142" xfId="659" applyFont="1" applyFill="1" applyBorder="1" applyAlignment="1">
      <alignment horizontal="left" vertical="center" wrapText="1" indent="2"/>
    </xf>
    <xf numFmtId="182" fontId="111" fillId="58" borderId="153" xfId="657" applyNumberFormat="1" applyFont="1" applyFill="1" applyBorder="1" applyAlignment="1">
      <alignment horizontal="center" vertical="center"/>
    </xf>
    <xf numFmtId="182" fontId="111" fillId="6" borderId="153" xfId="657" applyNumberFormat="1" applyFont="1" applyFill="1" applyBorder="1" applyAlignment="1">
      <alignment horizontal="right" vertical="center"/>
    </xf>
    <xf numFmtId="182" fontId="111" fillId="6" borderId="163" xfId="657" applyNumberFormat="1" applyFont="1" applyFill="1" applyBorder="1" applyAlignment="1">
      <alignment horizontal="right" vertical="center"/>
    </xf>
    <xf numFmtId="182" fontId="111" fillId="6" borderId="155" xfId="657" applyNumberFormat="1" applyFont="1" applyFill="1" applyBorder="1" applyAlignment="1">
      <alignment horizontal="right" vertical="center"/>
    </xf>
    <xf numFmtId="0" fontId="111" fillId="0" borderId="9" xfId="659" applyFont="1" applyFill="1" applyBorder="1" applyAlignment="1">
      <alignment horizontal="left" vertical="center" wrapText="1" indent="2"/>
    </xf>
    <xf numFmtId="182" fontId="111" fillId="58" borderId="157" xfId="657" applyNumberFormat="1" applyFont="1" applyFill="1" applyBorder="1" applyAlignment="1">
      <alignment horizontal="center" vertical="center"/>
    </xf>
    <xf numFmtId="182" fontId="111" fillId="6" borderId="157" xfId="657" applyNumberFormat="1" applyFont="1" applyFill="1" applyBorder="1" applyAlignment="1">
      <alignment horizontal="right" vertical="center"/>
    </xf>
    <xf numFmtId="182" fontId="111" fillId="34" borderId="153" xfId="657" applyNumberFormat="1" applyFont="1" applyFill="1" applyBorder="1" applyAlignment="1">
      <alignment horizontal="right" vertical="center"/>
    </xf>
    <xf numFmtId="182" fontId="111" fillId="6" borderId="184" xfId="657" applyNumberFormat="1" applyFont="1" applyFill="1" applyBorder="1" applyAlignment="1">
      <alignment horizontal="right" vertical="center"/>
    </xf>
    <xf numFmtId="182" fontId="111" fillId="34" borderId="158" xfId="657" applyNumberFormat="1" applyFont="1" applyFill="1" applyBorder="1" applyAlignment="1">
      <alignment horizontal="right" vertical="center"/>
    </xf>
    <xf numFmtId="182" fontId="111" fillId="58" borderId="153" xfId="0" applyNumberFormat="1" applyFont="1" applyFill="1" applyBorder="1" applyAlignment="1">
      <alignment horizontal="center" vertical="center"/>
    </xf>
    <xf numFmtId="182" fontId="202" fillId="40" borderId="153" xfId="0" applyNumberFormat="1" applyFont="1" applyFill="1" applyBorder="1" applyAlignment="1">
      <alignment horizontal="right" vertical="center"/>
    </xf>
    <xf numFmtId="182" fontId="111" fillId="34" borderId="157" xfId="659" applyNumberFormat="1" applyFont="1" applyFill="1" applyBorder="1" applyAlignment="1">
      <alignment horizontal="right" vertical="center"/>
    </xf>
    <xf numFmtId="49" fontId="202" fillId="0" borderId="6" xfId="0" applyNumberFormat="1" applyFont="1" applyFill="1" applyBorder="1" applyAlignment="1">
      <alignment horizontal="left" vertical="center" wrapText="1" indent="1"/>
    </xf>
    <xf numFmtId="182" fontId="202" fillId="40" borderId="141" xfId="0" applyNumberFormat="1" applyFont="1" applyFill="1" applyBorder="1" applyAlignment="1">
      <alignment horizontal="right" vertical="center"/>
    </xf>
    <xf numFmtId="0" fontId="111" fillId="0" borderId="0" xfId="659" applyFont="1" applyAlignment="1">
      <alignment vertical="center" wrapText="1"/>
    </xf>
    <xf numFmtId="182" fontId="111" fillId="34" borderId="153" xfId="659" applyNumberFormat="1" applyFont="1" applyFill="1" applyBorder="1" applyAlignment="1">
      <alignment horizontal="right" vertical="center"/>
    </xf>
    <xf numFmtId="182" fontId="111" fillId="34" borderId="153" xfId="0" applyNumberFormat="1" applyFont="1" applyFill="1" applyBorder="1" applyAlignment="1">
      <alignment horizontal="right" vertical="center"/>
    </xf>
    <xf numFmtId="49" fontId="137" fillId="35" borderId="100" xfId="0" applyNumberFormat="1" applyFont="1" applyFill="1" applyBorder="1" applyAlignment="1">
      <alignment horizontal="left" vertical="center"/>
    </xf>
    <xf numFmtId="49" fontId="137" fillId="35" borderId="34" xfId="0" applyNumberFormat="1" applyFont="1" applyFill="1" applyBorder="1" applyAlignment="1">
      <alignment horizontal="left" vertical="center"/>
    </xf>
    <xf numFmtId="182" fontId="111" fillId="58" borderId="169" xfId="657" applyNumberFormat="1" applyFont="1" applyFill="1" applyBorder="1" applyAlignment="1">
      <alignment horizontal="center" vertical="center"/>
    </xf>
    <xf numFmtId="182" fontId="111" fillId="6" borderId="169" xfId="657" applyNumberFormat="1" applyFont="1" applyFill="1" applyBorder="1" applyAlignment="1">
      <alignment horizontal="right" vertical="center"/>
    </xf>
    <xf numFmtId="182" fontId="111" fillId="34" borderId="169" xfId="659" applyNumberFormat="1" applyFont="1" applyFill="1" applyBorder="1" applyAlignment="1">
      <alignment horizontal="right" vertical="center"/>
    </xf>
    <xf numFmtId="182" fontId="111" fillId="34" borderId="169" xfId="0" applyNumberFormat="1" applyFont="1" applyFill="1" applyBorder="1" applyAlignment="1">
      <alignment horizontal="right" vertical="center"/>
    </xf>
    <xf numFmtId="182" fontId="111" fillId="34" borderId="168" xfId="0" applyNumberFormat="1" applyFont="1" applyFill="1" applyBorder="1" applyAlignment="1">
      <alignment horizontal="right" vertical="center"/>
    </xf>
    <xf numFmtId="182" fontId="111" fillId="34" borderId="170" xfId="659" applyNumberFormat="1" applyFont="1" applyFill="1" applyBorder="1" applyAlignment="1">
      <alignment horizontal="right" vertical="center"/>
    </xf>
    <xf numFmtId="49" fontId="137" fillId="35" borderId="102" xfId="0" applyNumberFormat="1" applyFont="1" applyFill="1" applyBorder="1" applyAlignment="1">
      <alignment horizontal="left" vertical="center"/>
    </xf>
    <xf numFmtId="49" fontId="134" fillId="35" borderId="3" xfId="0" applyNumberFormat="1" applyFont="1" applyFill="1" applyBorder="1" applyAlignment="1">
      <alignment horizontal="left" vertical="center"/>
    </xf>
    <xf numFmtId="0" fontId="202" fillId="0" borderId="6" xfId="659" applyFont="1" applyFill="1" applyBorder="1" applyAlignment="1">
      <alignment vertical="center" wrapText="1"/>
    </xf>
    <xf numFmtId="182" fontId="111" fillId="6" borderId="150" xfId="657" applyNumberFormat="1" applyFont="1" applyFill="1" applyBorder="1" applyAlignment="1">
      <alignment horizontal="right" vertical="center"/>
    </xf>
    <xf numFmtId="182" fontId="111" fillId="34" borderId="150" xfId="659" applyNumberFormat="1" applyFont="1" applyFill="1" applyBorder="1" applyAlignment="1">
      <alignment horizontal="right" vertical="center"/>
    </xf>
    <xf numFmtId="182" fontId="111" fillId="34" borderId="150" xfId="0" applyNumberFormat="1" applyFont="1" applyFill="1" applyBorder="1" applyAlignment="1">
      <alignment horizontal="right" vertical="center"/>
    </xf>
    <xf numFmtId="182" fontId="111" fillId="34" borderId="164" xfId="0" applyNumberFormat="1" applyFont="1" applyFill="1" applyBorder="1" applyAlignment="1">
      <alignment horizontal="right" vertical="center"/>
    </xf>
    <xf numFmtId="182" fontId="111" fillId="34" borderId="165" xfId="659" applyNumberFormat="1" applyFont="1" applyFill="1" applyBorder="1" applyAlignment="1">
      <alignment horizontal="right" vertical="center"/>
    </xf>
    <xf numFmtId="0" fontId="202" fillId="0" borderId="59" xfId="659" applyFont="1" applyFill="1" applyBorder="1" applyAlignment="1">
      <alignment vertical="center" wrapText="1"/>
    </xf>
    <xf numFmtId="182" fontId="111" fillId="6" borderId="153" xfId="0" applyNumberFormat="1" applyFont="1" applyFill="1" applyBorder="1" applyAlignment="1">
      <alignment horizontal="right" vertical="center"/>
    </xf>
    <xf numFmtId="182" fontId="111" fillId="34" borderId="163" xfId="0" applyNumberFormat="1" applyFont="1" applyFill="1" applyBorder="1" applyAlignment="1">
      <alignment horizontal="right" vertical="center"/>
    </xf>
    <xf numFmtId="182" fontId="111" fillId="34" borderId="155" xfId="659" applyNumberFormat="1" applyFont="1" applyFill="1" applyBorder="1" applyAlignment="1">
      <alignment horizontal="right" vertical="center"/>
    </xf>
    <xf numFmtId="49" fontId="137" fillId="35" borderId="65" xfId="0" applyNumberFormat="1" applyFont="1" applyFill="1" applyBorder="1" applyAlignment="1">
      <alignment horizontal="left" vertical="center"/>
    </xf>
    <xf numFmtId="49" fontId="134" fillId="35" borderId="66" xfId="0" applyNumberFormat="1" applyFont="1" applyFill="1" applyBorder="1" applyAlignment="1">
      <alignment horizontal="left" vertical="center"/>
    </xf>
    <xf numFmtId="0" fontId="202" fillId="0" borderId="79" xfId="659" applyFont="1" applyFill="1" applyBorder="1" applyAlignment="1">
      <alignment vertical="center" wrapText="1"/>
    </xf>
    <xf numFmtId="0" fontId="111" fillId="58" borderId="66" xfId="659" applyFont="1" applyFill="1" applyBorder="1" applyAlignment="1">
      <alignment horizontal="center" vertical="center" wrapText="1"/>
    </xf>
    <xf numFmtId="182" fontId="111" fillId="6" borderId="160" xfId="657" applyNumberFormat="1" applyFont="1" applyFill="1" applyBorder="1" applyAlignment="1">
      <alignment horizontal="right" vertical="center"/>
    </xf>
    <xf numFmtId="182" fontId="111" fillId="34" borderId="160" xfId="659" applyNumberFormat="1" applyFont="1" applyFill="1" applyBorder="1" applyAlignment="1">
      <alignment horizontal="right" vertical="center"/>
    </xf>
    <xf numFmtId="182" fontId="111" fillId="34" borderId="160" xfId="0" applyNumberFormat="1" applyFont="1" applyFill="1" applyBorder="1" applyAlignment="1">
      <alignment horizontal="right" vertical="center"/>
    </xf>
    <xf numFmtId="182" fontId="111" fillId="34" borderId="185" xfId="0" applyNumberFormat="1" applyFont="1" applyFill="1" applyBorder="1" applyAlignment="1">
      <alignment horizontal="right" vertical="center"/>
    </xf>
    <xf numFmtId="182" fontId="111" fillId="34" borderId="161" xfId="659" applyNumberFormat="1" applyFont="1" applyFill="1" applyBorder="1" applyAlignment="1">
      <alignment horizontal="right" vertical="center"/>
    </xf>
    <xf numFmtId="0" fontId="222" fillId="35" borderId="90" xfId="659" applyFont="1" applyFill="1" applyBorder="1" applyAlignment="1">
      <alignment horizontal="left" vertical="center" wrapText="1"/>
    </xf>
    <xf numFmtId="0" fontId="222" fillId="35" borderId="4" xfId="659" applyFont="1" applyFill="1" applyBorder="1" applyAlignment="1">
      <alignment horizontal="left" vertical="center" wrapText="1"/>
    </xf>
    <xf numFmtId="49" fontId="135" fillId="35" borderId="57" xfId="659" applyNumberFormat="1" applyFont="1" applyFill="1" applyBorder="1" applyAlignment="1">
      <alignment horizontal="center" vertical="center" wrapText="1"/>
    </xf>
    <xf numFmtId="49" fontId="135" fillId="7" borderId="98" xfId="659" applyNumberFormat="1" applyFont="1" applyFill="1" applyBorder="1" applyAlignment="1">
      <alignment horizontal="center" vertical="center" wrapText="1"/>
    </xf>
    <xf numFmtId="49" fontId="138" fillId="35" borderId="102" xfId="657" applyNumberFormat="1" applyFont="1" applyFill="1" applyBorder="1" applyAlignment="1">
      <alignment horizontal="left" vertical="center" wrapText="1"/>
    </xf>
    <xf numFmtId="49" fontId="138" fillId="35" borderId="3" xfId="657" applyNumberFormat="1" applyFont="1" applyFill="1" applyBorder="1" applyAlignment="1">
      <alignment horizontal="left" vertical="center" wrapText="1"/>
    </xf>
    <xf numFmtId="0" fontId="111" fillId="0" borderId="3" xfId="657" applyFont="1" applyFill="1" applyBorder="1" applyAlignment="1">
      <alignment horizontal="left" vertical="center" wrapText="1"/>
    </xf>
    <xf numFmtId="182" fontId="137" fillId="40" borderId="3" xfId="657" applyNumberFormat="1" applyFont="1" applyFill="1" applyBorder="1" applyAlignment="1">
      <alignment horizontal="center" vertical="center" wrapText="1"/>
    </xf>
    <xf numFmtId="182" fontId="137" fillId="34" borderId="3" xfId="657" applyNumberFormat="1" applyFont="1" applyFill="1" applyBorder="1" applyAlignment="1">
      <alignment horizontal="center" vertical="center" wrapText="1"/>
    </xf>
    <xf numFmtId="49" fontId="138" fillId="35" borderId="63" xfId="657" applyNumberFormat="1" applyFont="1" applyFill="1" applyBorder="1" applyAlignment="1">
      <alignment horizontal="left" vertical="center" wrapText="1"/>
    </xf>
    <xf numFmtId="49" fontId="138" fillId="35" borderId="51" xfId="657" applyNumberFormat="1" applyFont="1" applyFill="1" applyBorder="1" applyAlignment="1">
      <alignment horizontal="left" vertical="center" wrapText="1"/>
    </xf>
    <xf numFmtId="0" fontId="111" fillId="0" borderId="51" xfId="657" applyFont="1" applyFill="1" applyBorder="1" applyAlignment="1">
      <alignment horizontal="left" vertical="center" wrapText="1"/>
    </xf>
    <xf numFmtId="182" fontId="137" fillId="40" borderId="51" xfId="657" applyNumberFormat="1" applyFont="1" applyFill="1" applyBorder="1" applyAlignment="1">
      <alignment horizontal="center" vertical="center" wrapText="1"/>
    </xf>
    <xf numFmtId="182" fontId="137" fillId="34" borderId="51" xfId="657" applyNumberFormat="1" applyFont="1" applyFill="1" applyBorder="1" applyAlignment="1">
      <alignment horizontal="center" vertical="center" wrapText="1"/>
    </xf>
    <xf numFmtId="49" fontId="138" fillId="35" borderId="65" xfId="657" applyNumberFormat="1" applyFont="1" applyFill="1" applyBorder="1" applyAlignment="1">
      <alignment horizontal="left" vertical="center" wrapText="1"/>
    </xf>
    <xf numFmtId="49" fontId="138" fillId="35" borderId="66" xfId="657" applyNumberFormat="1" applyFont="1" applyFill="1" applyBorder="1" applyAlignment="1">
      <alignment horizontal="left" vertical="center" wrapText="1"/>
    </xf>
    <xf numFmtId="0" fontId="111" fillId="0" borderId="66" xfId="657" applyFont="1" applyFill="1" applyBorder="1" applyAlignment="1">
      <alignment horizontal="left" vertical="center" wrapText="1"/>
    </xf>
    <xf numFmtId="43" fontId="134" fillId="40" borderId="66" xfId="633" applyFont="1" applyFill="1" applyBorder="1" applyAlignment="1">
      <alignment horizontal="center" vertical="center" wrapText="1"/>
    </xf>
    <xf numFmtId="9" fontId="134" fillId="34" borderId="66" xfId="632" applyFont="1" applyFill="1" applyBorder="1" applyAlignment="1">
      <alignment horizontal="center" vertical="center" wrapText="1"/>
    </xf>
    <xf numFmtId="49" fontId="138" fillId="35" borderId="100" xfId="657" applyNumberFormat="1" applyFont="1" applyFill="1" applyBorder="1" applyAlignment="1">
      <alignment horizontal="left" vertical="center" wrapText="1"/>
    </xf>
    <xf numFmtId="49" fontId="138" fillId="35" borderId="34" xfId="657" applyNumberFormat="1" applyFont="1" applyFill="1" applyBorder="1" applyAlignment="1">
      <alignment horizontal="left" vertical="center" wrapText="1"/>
    </xf>
    <xf numFmtId="49" fontId="138" fillId="35" borderId="60" xfId="657" applyNumberFormat="1" applyFont="1" applyFill="1" applyBorder="1" applyAlignment="1">
      <alignment horizontal="left" vertical="center" wrapText="1"/>
    </xf>
    <xf numFmtId="49" fontId="138" fillId="35" borderId="61" xfId="657" applyNumberFormat="1" applyFont="1" applyFill="1" applyBorder="1" applyAlignment="1">
      <alignment horizontal="left" vertical="center" wrapText="1"/>
    </xf>
    <xf numFmtId="182" fontId="137" fillId="40" borderId="61" xfId="657" applyNumberFormat="1" applyFont="1" applyFill="1" applyBorder="1" applyAlignment="1">
      <alignment horizontal="center" vertical="center" wrapText="1"/>
    </xf>
    <xf numFmtId="49" fontId="138" fillId="35" borderId="85" xfId="657" applyNumberFormat="1" applyFont="1" applyFill="1" applyBorder="1" applyAlignment="1">
      <alignment horizontal="left" vertical="center" wrapText="1"/>
    </xf>
    <xf numFmtId="49" fontId="138" fillId="35" borderId="8" xfId="657" applyNumberFormat="1" applyFont="1" applyFill="1" applyBorder="1" applyAlignment="1">
      <alignment horizontal="left" vertical="center" wrapText="1"/>
    </xf>
    <xf numFmtId="182" fontId="137" fillId="40" borderId="8" xfId="657" applyNumberFormat="1" applyFont="1" applyFill="1" applyBorder="1" applyAlignment="1">
      <alignment horizontal="center" vertical="center" wrapText="1"/>
    </xf>
    <xf numFmtId="49" fontId="138" fillId="35" borderId="77" xfId="657" applyNumberFormat="1" applyFont="1" applyFill="1" applyBorder="1" applyAlignment="1">
      <alignment horizontal="left" vertical="center" wrapText="1"/>
    </xf>
    <xf numFmtId="49" fontId="138" fillId="35" borderId="81" xfId="657" applyNumberFormat="1" applyFont="1" applyFill="1" applyBorder="1" applyAlignment="1">
      <alignment horizontal="left" vertical="center" wrapText="1"/>
    </xf>
    <xf numFmtId="0" fontId="111" fillId="0" borderId="81" xfId="657" applyFont="1" applyFill="1" applyBorder="1" applyAlignment="1">
      <alignment horizontal="left" vertical="center" wrapText="1"/>
    </xf>
    <xf numFmtId="182" fontId="137" fillId="40" borderId="81" xfId="657" applyNumberFormat="1" applyFont="1" applyFill="1" applyBorder="1" applyAlignment="1">
      <alignment horizontal="center" vertical="center" wrapText="1"/>
    </xf>
    <xf numFmtId="0" fontId="111" fillId="0" borderId="90" xfId="657" applyFont="1" applyFill="1" applyBorder="1" applyAlignment="1">
      <alignment horizontal="left" vertical="center" wrapText="1"/>
    </xf>
    <xf numFmtId="182" fontId="111" fillId="43" borderId="62" xfId="657" applyNumberFormat="1" applyFont="1" applyFill="1" applyBorder="1" applyAlignment="1">
      <alignment horizontal="left" vertical="center" wrapText="1"/>
    </xf>
    <xf numFmtId="0" fontId="111" fillId="0" borderId="57" xfId="657" applyFont="1" applyFill="1" applyBorder="1" applyAlignment="1">
      <alignment horizontal="left" vertical="center" wrapText="1"/>
    </xf>
    <xf numFmtId="182" fontId="137" fillId="40" borderId="34" xfId="657" applyNumberFormat="1" applyFont="1" applyFill="1" applyBorder="1" applyAlignment="1">
      <alignment horizontal="center" vertical="center" wrapText="1"/>
    </xf>
    <xf numFmtId="182" fontId="111" fillId="43" borderId="72" xfId="657" applyNumberFormat="1" applyFont="1" applyFill="1" applyBorder="1" applyAlignment="1">
      <alignment horizontal="left" vertical="center" wrapText="1"/>
    </xf>
    <xf numFmtId="49" fontId="138" fillId="35" borderId="82" xfId="657" applyNumberFormat="1" applyFont="1" applyFill="1" applyBorder="1" applyAlignment="1">
      <alignment horizontal="left" vertical="center" wrapText="1"/>
    </xf>
    <xf numFmtId="49" fontId="138" fillId="35" borderId="83" xfId="657" applyNumberFormat="1" applyFont="1" applyFill="1" applyBorder="1" applyAlignment="1">
      <alignment horizontal="left" vertical="center" wrapText="1"/>
    </xf>
    <xf numFmtId="0" fontId="111" fillId="0" borderId="83" xfId="657" applyFont="1" applyFill="1" applyBorder="1" applyAlignment="1">
      <alignment horizontal="left" vertical="center" wrapText="1"/>
    </xf>
    <xf numFmtId="182" fontId="137" fillId="40" borderId="83" xfId="657" applyNumberFormat="1" applyFont="1" applyFill="1" applyBorder="1" applyAlignment="1">
      <alignment horizontal="center" vertical="center" wrapText="1"/>
    </xf>
    <xf numFmtId="182" fontId="111" fillId="43" borderId="101" xfId="657" applyNumberFormat="1" applyFont="1" applyFill="1" applyBorder="1" applyAlignment="1">
      <alignment horizontal="left" vertical="center" wrapText="1"/>
    </xf>
    <xf numFmtId="0" fontId="111" fillId="43" borderId="0" xfId="657" applyFont="1" applyFill="1" applyAlignment="1">
      <alignment vertical="center"/>
    </xf>
    <xf numFmtId="0" fontId="111" fillId="35" borderId="74" xfId="657" applyFont="1" applyFill="1" applyBorder="1" applyAlignment="1">
      <alignment vertical="center"/>
    </xf>
    <xf numFmtId="0" fontId="111" fillId="35" borderId="75" xfId="657" applyFont="1" applyFill="1" applyBorder="1" applyAlignment="1">
      <alignment vertical="center"/>
    </xf>
    <xf numFmtId="0" fontId="111" fillId="35" borderId="125" xfId="657" applyFont="1" applyFill="1" applyBorder="1" applyAlignment="1">
      <alignment vertical="center"/>
    </xf>
    <xf numFmtId="49" fontId="202" fillId="35" borderId="100" xfId="657" applyNumberFormat="1" applyFont="1" applyFill="1" applyBorder="1" applyAlignment="1">
      <alignment horizontal="center" vertical="center" wrapText="1"/>
    </xf>
    <xf numFmtId="0" fontId="202" fillId="35" borderId="34" xfId="657" applyFont="1" applyFill="1" applyBorder="1" applyAlignment="1">
      <alignment horizontal="center" vertical="center" wrapText="1"/>
    </xf>
    <xf numFmtId="0" fontId="111" fillId="7" borderId="71" xfId="657" applyFont="1" applyFill="1" applyBorder="1" applyAlignment="1">
      <alignment horizontal="left" vertical="center" wrapText="1" indent="1"/>
    </xf>
    <xf numFmtId="0" fontId="111" fillId="43" borderId="71" xfId="657" applyFont="1" applyFill="1" applyBorder="1" applyAlignment="1">
      <alignment horizontal="left" vertical="center" wrapText="1" indent="1"/>
    </xf>
    <xf numFmtId="182" fontId="137" fillId="40" borderId="66" xfId="657" applyNumberFormat="1" applyFont="1" applyFill="1" applyBorder="1" applyAlignment="1">
      <alignment horizontal="center" vertical="center" wrapText="1"/>
    </xf>
    <xf numFmtId="0" fontId="111" fillId="43" borderId="73" xfId="657" applyFont="1" applyFill="1" applyBorder="1" applyAlignment="1">
      <alignment horizontal="left" vertical="center" wrapText="1" indent="1"/>
    </xf>
    <xf numFmtId="0" fontId="111" fillId="43" borderId="70" xfId="657" applyFont="1" applyFill="1" applyBorder="1" applyAlignment="1">
      <alignment horizontal="left" vertical="center" wrapText="1" indent="1"/>
    </xf>
    <xf numFmtId="0" fontId="110" fillId="0" borderId="13" xfId="617" applyFont="1" applyBorder="1" applyAlignment="1">
      <alignment horizontal="center"/>
    </xf>
    <xf numFmtId="0" fontId="245" fillId="0" borderId="0" xfId="0" applyFont="1" applyFill="1" applyBorder="1"/>
    <xf numFmtId="0" fontId="245" fillId="0" borderId="0" xfId="0" applyFont="1" applyFill="1" applyBorder="1" applyAlignment="1">
      <alignment horizontal="justify" vertical="top" wrapText="1"/>
    </xf>
    <xf numFmtId="0" fontId="136" fillId="0" borderId="0" xfId="0" applyFont="1" applyFill="1" applyBorder="1"/>
    <xf numFmtId="0" fontId="246" fillId="35" borderId="51" xfId="0" applyFont="1" applyFill="1" applyBorder="1" applyAlignment="1">
      <alignment horizontal="justify" vertical="center" wrapText="1"/>
    </xf>
    <xf numFmtId="0" fontId="202" fillId="35" borderId="51" xfId="0" applyFont="1" applyFill="1" applyBorder="1" applyAlignment="1">
      <alignment horizontal="justify" vertical="center" wrapText="1"/>
    </xf>
    <xf numFmtId="0" fontId="246" fillId="35" borderId="64" xfId="0" applyFont="1" applyFill="1" applyBorder="1" applyAlignment="1">
      <alignment horizontal="justify" vertical="center" wrapText="1"/>
    </xf>
    <xf numFmtId="0" fontId="141" fillId="35" borderId="63" xfId="0" applyFont="1" applyFill="1" applyBorder="1" applyAlignment="1">
      <alignment horizontal="justify" vertical="top" wrapText="1"/>
    </xf>
    <xf numFmtId="0" fontId="136" fillId="35" borderId="51" xfId="0" applyFont="1" applyFill="1" applyBorder="1" applyAlignment="1">
      <alignment horizontal="center" vertical="top" wrapText="1"/>
    </xf>
    <xf numFmtId="0" fontId="141" fillId="35" borderId="51" xfId="0" quotePrefix="1" applyFont="1" applyFill="1" applyBorder="1" applyAlignment="1">
      <alignment horizontal="center" vertical="top" wrapText="1"/>
    </xf>
    <xf numFmtId="0" fontId="141" fillId="35" borderId="64" xfId="0" applyFont="1" applyFill="1" applyBorder="1" applyAlignment="1">
      <alignment horizontal="center" vertical="top" wrapText="1"/>
    </xf>
    <xf numFmtId="0" fontId="141" fillId="0" borderId="0" xfId="0" applyFont="1" applyFill="1" applyBorder="1"/>
    <xf numFmtId="0" fontId="246" fillId="0" borderId="63" xfId="0" applyFont="1" applyFill="1" applyBorder="1" applyAlignment="1">
      <alignment horizontal="center" vertical="top" wrapText="1"/>
    </xf>
    <xf numFmtId="0" fontId="245" fillId="0" borderId="51" xfId="0" applyFont="1" applyFill="1" applyBorder="1" applyAlignment="1">
      <alignment horizontal="center" vertical="top" wrapText="1"/>
    </xf>
    <xf numFmtId="0" fontId="246" fillId="6" borderId="51" xfId="0" applyFont="1" applyFill="1" applyBorder="1" applyAlignment="1">
      <alignment horizontal="center" vertical="top" wrapText="1"/>
    </xf>
    <xf numFmtId="0" fontId="247" fillId="9" borderId="51" xfId="0" applyFont="1" applyFill="1" applyBorder="1" applyAlignment="1">
      <alignment horizontal="center" vertical="top" wrapText="1"/>
    </xf>
    <xf numFmtId="0" fontId="246" fillId="7" borderId="51" xfId="0" applyFont="1" applyFill="1" applyBorder="1" applyAlignment="1">
      <alignment horizontal="center" vertical="top" wrapText="1"/>
    </xf>
    <xf numFmtId="0" fontId="246" fillId="6" borderId="64" xfId="0" applyFont="1" applyFill="1" applyBorder="1" applyAlignment="1">
      <alignment horizontal="center" vertical="top" wrapText="1"/>
    </xf>
    <xf numFmtId="0" fontId="246" fillId="0" borderId="0" xfId="0" applyFont="1" applyFill="1" applyBorder="1"/>
    <xf numFmtId="0" fontId="246" fillId="9" borderId="51" xfId="0" applyFont="1" applyFill="1" applyBorder="1" applyAlignment="1">
      <alignment horizontal="center" vertical="top" wrapText="1"/>
    </xf>
    <xf numFmtId="0" fontId="245" fillId="0" borderId="34" xfId="0" applyFont="1" applyFill="1" applyBorder="1" applyAlignment="1">
      <alignment horizontal="center" vertical="top" wrapText="1"/>
    </xf>
    <xf numFmtId="0" fontId="245" fillId="6" borderId="34" xfId="0" applyFont="1" applyFill="1" applyBorder="1" applyAlignment="1">
      <alignment horizontal="justify" vertical="top" wrapText="1"/>
    </xf>
    <xf numFmtId="0" fontId="245" fillId="6" borderId="72" xfId="0" applyFont="1" applyFill="1" applyBorder="1" applyAlignment="1">
      <alignment horizontal="justify" vertical="top" wrapText="1"/>
    </xf>
    <xf numFmtId="0" fontId="111" fillId="0" borderId="186" xfId="0" quotePrefix="1" applyFont="1" applyFill="1" applyBorder="1" applyAlignment="1">
      <alignment horizontal="left" vertical="center" wrapText="1" indent="5"/>
    </xf>
    <xf numFmtId="0" fontId="245" fillId="6" borderId="186" xfId="0" applyFont="1" applyFill="1" applyBorder="1" applyAlignment="1">
      <alignment horizontal="justify" vertical="top" wrapText="1"/>
    </xf>
    <xf numFmtId="0" fontId="245" fillId="6" borderId="187" xfId="0" applyFont="1" applyFill="1" applyBorder="1" applyAlignment="1">
      <alignment horizontal="justify" vertical="top" wrapText="1"/>
    </xf>
    <xf numFmtId="0" fontId="111" fillId="0" borderId="3" xfId="0" quotePrefix="1" applyFont="1" applyFill="1" applyBorder="1" applyAlignment="1">
      <alignment horizontal="left" vertical="center" wrapText="1" indent="5"/>
    </xf>
    <xf numFmtId="0" fontId="245" fillId="6" borderId="3" xfId="0" applyFont="1" applyFill="1" applyBorder="1" applyAlignment="1">
      <alignment horizontal="justify" vertical="top" wrapText="1"/>
    </xf>
    <xf numFmtId="0" fontId="245" fillId="6" borderId="71" xfId="0" applyFont="1" applyFill="1" applyBorder="1" applyAlignment="1">
      <alignment horizontal="justify" vertical="top" wrapText="1"/>
    </xf>
    <xf numFmtId="0" fontId="245" fillId="6" borderId="51" xfId="0" applyFont="1" applyFill="1" applyBorder="1" applyAlignment="1">
      <alignment horizontal="justify" vertical="top" wrapText="1"/>
    </xf>
    <xf numFmtId="0" fontId="245" fillId="6" borderId="64" xfId="0" applyFont="1" applyFill="1" applyBorder="1" applyAlignment="1">
      <alignment horizontal="justify" vertical="top" wrapText="1"/>
    </xf>
    <xf numFmtId="0" fontId="246" fillId="0" borderId="65" xfId="0" applyFont="1" applyFill="1" applyBorder="1" applyAlignment="1">
      <alignment horizontal="center" vertical="top" wrapText="1"/>
    </xf>
    <xf numFmtId="0" fontId="245" fillId="0" borderId="66" xfId="0" applyFont="1" applyFill="1" applyBorder="1" applyAlignment="1">
      <alignment horizontal="center" vertical="top" wrapText="1"/>
    </xf>
    <xf numFmtId="0" fontId="245" fillId="6" borderId="66" xfId="0" applyFont="1" applyFill="1" applyBorder="1" applyAlignment="1">
      <alignment horizontal="justify" vertical="top" wrapText="1"/>
    </xf>
    <xf numFmtId="0" fontId="245" fillId="6" borderId="73" xfId="0" applyFont="1" applyFill="1" applyBorder="1" applyAlignment="1">
      <alignment horizontal="justify" vertical="top" wrapText="1"/>
    </xf>
    <xf numFmtId="0" fontId="246" fillId="0" borderId="0" xfId="0" applyFont="1" applyFill="1" applyBorder="1" applyAlignment="1">
      <alignment horizontal="center" vertical="top" wrapText="1"/>
    </xf>
    <xf numFmtId="0" fontId="245" fillId="0" borderId="0" xfId="0" applyFont="1" applyFill="1" applyBorder="1" applyAlignment="1">
      <alignment horizontal="center" vertical="top" wrapText="1"/>
    </xf>
    <xf numFmtId="0" fontId="110" fillId="0" borderId="12" xfId="0" applyFont="1" applyBorder="1" applyAlignment="1">
      <alignment wrapText="1"/>
    </xf>
    <xf numFmtId="0" fontId="110" fillId="0" borderId="12" xfId="617" applyFont="1" applyBorder="1" applyAlignment="1">
      <alignment horizontal="center"/>
    </xf>
    <xf numFmtId="0" fontId="110" fillId="0" borderId="14" xfId="617" applyFont="1" applyBorder="1" applyAlignment="1">
      <alignment horizontal="center"/>
    </xf>
    <xf numFmtId="0" fontId="225" fillId="43" borderId="35" xfId="660" applyFont="1" applyFill="1" applyBorder="1" applyAlignment="1">
      <alignment horizontal="left" vertical="center" indent="1"/>
    </xf>
    <xf numFmtId="49" fontId="137" fillId="58" borderId="63" xfId="661" applyNumberFormat="1" applyFont="1" applyFill="1" applyBorder="1" applyAlignment="1">
      <alignment horizontal="center" vertical="center"/>
    </xf>
    <xf numFmtId="0" fontId="250" fillId="43" borderId="34" xfId="0" applyFont="1" applyFill="1" applyBorder="1" applyAlignment="1">
      <alignment horizontal="justify" vertical="center"/>
    </xf>
    <xf numFmtId="3" fontId="5" fillId="6" borderId="188" xfId="663" applyFont="1" applyFill="1" applyBorder="1">
      <alignment horizontal="right" vertical="center"/>
      <protection locked="0"/>
    </xf>
    <xf numFmtId="0" fontId="250" fillId="43" borderId="174" xfId="0" applyFont="1" applyFill="1" applyBorder="1" applyAlignment="1">
      <alignment horizontal="justify" vertical="center"/>
    </xf>
    <xf numFmtId="3" fontId="5" fillId="6" borderId="189" xfId="663" applyFont="1" applyFill="1" applyBorder="1">
      <alignment horizontal="right" vertical="center"/>
      <protection locked="0"/>
    </xf>
    <xf numFmtId="0" fontId="250" fillId="43" borderId="174" xfId="0" applyFont="1" applyFill="1" applyBorder="1" applyAlignment="1">
      <alignment wrapText="1"/>
    </xf>
    <xf numFmtId="3" fontId="5" fillId="6" borderId="190" xfId="663" applyFont="1" applyFill="1" applyBorder="1">
      <alignment horizontal="right" vertical="center"/>
      <protection locked="0"/>
    </xf>
    <xf numFmtId="0" fontId="252" fillId="0" borderId="3" xfId="0" applyFont="1" applyBorder="1" applyAlignment="1">
      <alignment horizontal="justify" vertical="center"/>
    </xf>
    <xf numFmtId="4" fontId="5" fillId="36" borderId="190" xfId="663" applyNumberFormat="1" applyFont="1" applyFill="1" applyBorder="1">
      <alignment horizontal="right" vertical="center"/>
      <protection locked="0"/>
    </xf>
    <xf numFmtId="49" fontId="134" fillId="58" borderId="63" xfId="661" applyNumberFormat="1" applyFont="1" applyFill="1" applyBorder="1" applyAlignment="1">
      <alignment horizontal="center" vertical="center"/>
    </xf>
    <xf numFmtId="0" fontId="135" fillId="58" borderId="51" xfId="661" applyFont="1" applyFill="1" applyBorder="1" applyAlignment="1">
      <alignment horizontal="center" vertical="center"/>
    </xf>
    <xf numFmtId="0" fontId="70" fillId="58" borderId="64" xfId="664" quotePrefix="1" applyFont="1" applyFill="1" applyBorder="1">
      <alignment horizontal="center" vertical="center"/>
    </xf>
    <xf numFmtId="0" fontId="252" fillId="0" borderId="0" xfId="0" applyFont="1" applyBorder="1"/>
    <xf numFmtId="49" fontId="137" fillId="58" borderId="65" xfId="661" applyNumberFormat="1" applyFont="1" applyFill="1" applyBorder="1" applyAlignment="1">
      <alignment horizontal="center" vertical="center"/>
    </xf>
    <xf numFmtId="0" fontId="252" fillId="0" borderId="42" xfId="0" applyFont="1" applyBorder="1" applyAlignment="1">
      <alignment horizontal="justify" vertical="center"/>
    </xf>
    <xf numFmtId="3" fontId="5" fillId="36" borderId="73" xfId="663" applyFont="1" applyFill="1" applyBorder="1" applyAlignment="1">
      <alignment horizontal="right" vertical="center"/>
      <protection locked="0"/>
    </xf>
    <xf numFmtId="0" fontId="225" fillId="4" borderId="0" xfId="660" applyFont="1" applyFill="1" applyBorder="1" applyAlignment="1">
      <alignment horizontal="left" vertical="center" indent="1"/>
    </xf>
    <xf numFmtId="0" fontId="225" fillId="35" borderId="59" xfId="660" applyFont="1" applyFill="1" applyBorder="1" applyAlignment="1">
      <alignment vertical="center"/>
    </xf>
    <xf numFmtId="0" fontId="225" fillId="35" borderId="58" xfId="660" applyFont="1" applyFill="1" applyBorder="1" applyAlignment="1">
      <alignment vertical="center"/>
    </xf>
    <xf numFmtId="0" fontId="225" fillId="35" borderId="53" xfId="660" applyFont="1" applyFill="1" applyBorder="1" applyAlignment="1">
      <alignment vertical="center"/>
    </xf>
    <xf numFmtId="0" fontId="225" fillId="43" borderId="0" xfId="660" applyFont="1" applyFill="1" applyBorder="1" applyAlignment="1">
      <alignment horizontal="left" vertical="center" indent="1"/>
    </xf>
    <xf numFmtId="0" fontId="225" fillId="43" borderId="0" xfId="660" applyFont="1" applyFill="1" applyBorder="1" applyAlignment="1">
      <alignment vertical="center"/>
    </xf>
    <xf numFmtId="0" fontId="111" fillId="4" borderId="0" xfId="661" applyFont="1" applyFill="1" applyBorder="1" applyAlignment="1">
      <alignment vertical="center"/>
    </xf>
    <xf numFmtId="0" fontId="138" fillId="4" borderId="0" xfId="665" applyFont="1" applyFill="1" applyBorder="1">
      <alignment vertical="center"/>
    </xf>
    <xf numFmtId="0" fontId="138" fillId="58" borderId="51" xfId="661" quotePrefix="1" applyFont="1" applyFill="1" applyBorder="1" applyAlignment="1" applyProtection="1">
      <alignment horizontal="center" vertical="center"/>
    </xf>
    <xf numFmtId="0" fontId="138" fillId="58" borderId="64" xfId="661" quotePrefix="1" applyFont="1" applyFill="1" applyBorder="1" applyAlignment="1" applyProtection="1">
      <alignment horizontal="center" vertical="center"/>
    </xf>
    <xf numFmtId="49" fontId="137" fillId="35" borderId="63" xfId="661" applyNumberFormat="1" applyFont="1" applyFill="1" applyBorder="1" applyAlignment="1">
      <alignment horizontal="center" vertical="center"/>
    </xf>
    <xf numFmtId="0" fontId="136" fillId="43" borderId="53" xfId="661" applyFont="1" applyFill="1" applyBorder="1" applyAlignment="1">
      <alignment vertical="center"/>
    </xf>
    <xf numFmtId="4" fontId="138" fillId="36" borderId="152" xfId="663" applyNumberFormat="1" applyFont="1" applyFill="1" applyBorder="1">
      <alignment horizontal="right" vertical="center"/>
      <protection locked="0"/>
    </xf>
    <xf numFmtId="0" fontId="111" fillId="34" borderId="141" xfId="664" quotePrefix="1" applyFont="1" applyFill="1" applyBorder="1">
      <alignment horizontal="center" vertical="center"/>
    </xf>
    <xf numFmtId="0" fontId="111" fillId="34" borderId="143" xfId="664" quotePrefix="1" applyFont="1" applyFill="1" applyBorder="1">
      <alignment horizontal="center" vertical="center"/>
    </xf>
    <xf numFmtId="0" fontId="111" fillId="34" borderId="154" xfId="664" quotePrefix="1" applyFont="1" applyFill="1" applyBorder="1">
      <alignment horizontal="center" vertical="center"/>
    </xf>
    <xf numFmtId="0" fontId="136" fillId="43" borderId="53" xfId="661" applyFont="1" applyFill="1" applyBorder="1" applyAlignment="1">
      <alignment horizontal="left" vertical="center" indent="1"/>
    </xf>
    <xf numFmtId="3" fontId="138" fillId="6" borderId="142" xfId="663" applyFont="1" applyFill="1" applyBorder="1">
      <alignment horizontal="right" vertical="center"/>
      <protection locked="0"/>
    </xf>
    <xf numFmtId="3" fontId="138" fillId="6" borderId="153" xfId="663" applyFont="1" applyFill="1" applyBorder="1">
      <alignment horizontal="right" vertical="center"/>
      <protection locked="0"/>
    </xf>
    <xf numFmtId="4" fontId="138" fillId="36" borderId="153" xfId="663" applyNumberFormat="1" applyFont="1" applyFill="1" applyBorder="1">
      <alignment horizontal="right" vertical="center"/>
      <protection locked="0"/>
    </xf>
    <xf numFmtId="0" fontId="111" fillId="34" borderId="182" xfId="664" quotePrefix="1" applyFont="1" applyFill="1" applyBorder="1">
      <alignment horizontal="center" vertical="center"/>
    </xf>
    <xf numFmtId="0" fontId="111" fillId="34" borderId="155" xfId="664" quotePrefix="1" applyFont="1" applyFill="1" applyBorder="1">
      <alignment horizontal="center" vertical="center"/>
    </xf>
    <xf numFmtId="0" fontId="138" fillId="43" borderId="59" xfId="661" applyFont="1" applyFill="1" applyBorder="1" applyAlignment="1">
      <alignment horizontal="left" vertical="center" wrapText="1" indent="3"/>
    </xf>
    <xf numFmtId="0" fontId="111" fillId="34" borderId="142" xfId="664" quotePrefix="1" applyFont="1" applyFill="1" applyBorder="1">
      <alignment horizontal="center" vertical="center"/>
    </xf>
    <xf numFmtId="0" fontId="111" fillId="34" borderId="153" xfId="664" quotePrefix="1" applyFont="1" applyFill="1" applyBorder="1">
      <alignment horizontal="center" vertical="center"/>
    </xf>
    <xf numFmtId="3" fontId="138" fillId="6" borderId="182" xfId="663" applyFont="1" applyFill="1" applyBorder="1">
      <alignment horizontal="right" vertical="center"/>
      <protection locked="0"/>
    </xf>
    <xf numFmtId="49" fontId="137" fillId="35" borderId="63" xfId="661" quotePrefix="1" applyNumberFormat="1" applyFont="1" applyFill="1" applyBorder="1" applyAlignment="1">
      <alignment horizontal="center" vertical="center"/>
    </xf>
    <xf numFmtId="0" fontId="138" fillId="43" borderId="51" xfId="661" applyFont="1" applyFill="1" applyBorder="1" applyAlignment="1">
      <alignment vertical="center"/>
    </xf>
    <xf numFmtId="0" fontId="138" fillId="4" borderId="0" xfId="665" applyFont="1" applyFill="1">
      <alignment vertical="center"/>
    </xf>
    <xf numFmtId="49" fontId="137" fillId="35" borderId="85" xfId="661" quotePrefix="1" applyNumberFormat="1" applyFont="1" applyFill="1" applyBorder="1" applyAlignment="1">
      <alignment horizontal="center" vertical="center"/>
    </xf>
    <xf numFmtId="0" fontId="136" fillId="43" borderId="10" xfId="661" applyFont="1" applyFill="1" applyBorder="1" applyAlignment="1">
      <alignment vertical="center"/>
    </xf>
    <xf numFmtId="49" fontId="137" fillId="35" borderId="68" xfId="661" quotePrefix="1" applyNumberFormat="1" applyFont="1" applyFill="1" applyBorder="1" applyAlignment="1">
      <alignment horizontal="center" vertical="center"/>
    </xf>
    <xf numFmtId="0" fontId="138" fillId="43" borderId="59" xfId="661" applyFont="1" applyFill="1" applyBorder="1" applyAlignment="1">
      <alignment vertical="center" wrapText="1"/>
    </xf>
    <xf numFmtId="49" fontId="137" fillId="35" borderId="134" xfId="661" quotePrefix="1" applyNumberFormat="1" applyFont="1" applyFill="1" applyBorder="1" applyAlignment="1">
      <alignment horizontal="center" vertical="center"/>
    </xf>
    <xf numFmtId="0" fontId="138" fillId="43" borderId="35" xfId="661" applyFont="1" applyFill="1" applyBorder="1" applyAlignment="1">
      <alignment vertical="center" wrapText="1"/>
    </xf>
    <xf numFmtId="0" fontId="111" fillId="6" borderId="175" xfId="664" quotePrefix="1" applyFont="1" applyFill="1" applyBorder="1">
      <alignment horizontal="center" vertical="center"/>
    </xf>
    <xf numFmtId="0" fontId="111" fillId="34" borderId="169" xfId="664" quotePrefix="1" applyFont="1" applyFill="1" applyBorder="1">
      <alignment horizontal="center" vertical="center"/>
    </xf>
    <xf numFmtId="0" fontId="111" fillId="34" borderId="191" xfId="664" quotePrefix="1" applyFont="1" applyFill="1" applyBorder="1">
      <alignment horizontal="center" vertical="center"/>
    </xf>
    <xf numFmtId="3" fontId="138" fillId="34" borderId="170" xfId="663" applyFont="1" applyFill="1" applyBorder="1">
      <alignment horizontal="right" vertical="center"/>
      <protection locked="0"/>
    </xf>
    <xf numFmtId="49" fontId="137" fillId="35" borderId="100" xfId="661" quotePrefix="1" applyNumberFormat="1" applyFont="1" applyFill="1" applyBorder="1" applyAlignment="1">
      <alignment horizontal="center" vertical="center"/>
    </xf>
    <xf numFmtId="0" fontId="138" fillId="43" borderId="34" xfId="661" applyFont="1" applyFill="1" applyBorder="1" applyAlignment="1">
      <alignment vertical="center" wrapText="1"/>
    </xf>
    <xf numFmtId="0" fontId="111" fillId="34" borderId="168" xfId="664" quotePrefix="1" applyFont="1" applyFill="1" applyBorder="1">
      <alignment horizontal="center" vertical="center"/>
    </xf>
    <xf numFmtId="3" fontId="138" fillId="6" borderId="170" xfId="663" applyFont="1" applyFill="1" applyBorder="1">
      <alignment horizontal="right" vertical="center"/>
      <protection locked="0"/>
    </xf>
    <xf numFmtId="49" fontId="137" fillId="35" borderId="65" xfId="661" quotePrefix="1" applyNumberFormat="1" applyFont="1" applyFill="1" applyBorder="1" applyAlignment="1">
      <alignment horizontal="center" vertical="center"/>
    </xf>
    <xf numFmtId="0" fontId="138" fillId="43" borderId="66" xfId="661" applyFont="1" applyFill="1" applyBorder="1" applyAlignment="1">
      <alignment vertical="center" wrapText="1"/>
    </xf>
    <xf numFmtId="0" fontId="111" fillId="34" borderId="185" xfId="664" quotePrefix="1" applyFont="1" applyFill="1" applyBorder="1">
      <alignment horizontal="center" vertical="center"/>
    </xf>
    <xf numFmtId="0" fontId="111" fillId="34" borderId="160" xfId="664" quotePrefix="1" applyFont="1" applyFill="1" applyBorder="1">
      <alignment horizontal="center" vertical="center"/>
    </xf>
    <xf numFmtId="0" fontId="111" fillId="34" borderId="192" xfId="664" quotePrefix="1" applyFont="1" applyFill="1" applyBorder="1">
      <alignment horizontal="center" vertical="center"/>
    </xf>
    <xf numFmtId="3" fontId="138" fillId="6" borderId="161" xfId="663" applyFont="1" applyFill="1" applyBorder="1">
      <alignment horizontal="right" vertical="center"/>
      <protection locked="0"/>
    </xf>
    <xf numFmtId="0" fontId="111" fillId="4" borderId="0" xfId="661" quotePrefix="1" applyFont="1" applyFill="1" applyBorder="1" applyAlignment="1">
      <alignment horizontal="right" vertical="center"/>
    </xf>
    <xf numFmtId="0" fontId="138" fillId="4" borderId="0" xfId="661" applyFont="1" applyFill="1" applyBorder="1">
      <alignment vertical="center"/>
    </xf>
    <xf numFmtId="0" fontId="111" fillId="4" borderId="0" xfId="661" applyFont="1" applyFill="1" applyAlignment="1">
      <alignment vertical="center"/>
    </xf>
    <xf numFmtId="0" fontId="225" fillId="4" borderId="0" xfId="660" applyFont="1" applyFill="1" applyBorder="1" applyAlignment="1">
      <alignment vertical="center"/>
    </xf>
    <xf numFmtId="0" fontId="225" fillId="4" borderId="0" xfId="660" applyFont="1" applyFill="1" applyAlignment="1">
      <alignment vertical="center"/>
    </xf>
    <xf numFmtId="0" fontId="225" fillId="43" borderId="56" xfId="660" applyFont="1" applyFill="1" applyBorder="1" applyAlignment="1">
      <alignment horizontal="left" vertical="center" indent="1"/>
    </xf>
    <xf numFmtId="0" fontId="225" fillId="4" borderId="0" xfId="660" applyFont="1" applyFill="1" applyBorder="1"/>
    <xf numFmtId="0" fontId="138" fillId="58" borderId="51" xfId="661" quotePrefix="1" applyFont="1" applyFill="1" applyBorder="1" applyAlignment="1">
      <alignment horizontal="center" vertical="center"/>
    </xf>
    <xf numFmtId="0" fontId="138" fillId="58" borderId="64" xfId="661" quotePrefix="1" applyFont="1" applyFill="1" applyBorder="1" applyAlignment="1">
      <alignment horizontal="center" vertical="center"/>
    </xf>
    <xf numFmtId="49" fontId="137" fillId="35" borderId="68" xfId="661" applyNumberFormat="1" applyFont="1" applyFill="1" applyBorder="1" applyAlignment="1">
      <alignment horizontal="center" vertical="center"/>
    </xf>
    <xf numFmtId="0" fontId="138" fillId="43" borderId="59" xfId="661" applyFont="1" applyFill="1" applyBorder="1" applyAlignment="1">
      <alignment vertical="center"/>
    </xf>
    <xf numFmtId="3" fontId="138" fillId="6" borderId="152" xfId="663" applyFont="1" applyFill="1" applyBorder="1" applyAlignment="1">
      <alignment horizontal="center" vertical="center"/>
      <protection locked="0"/>
    </xf>
    <xf numFmtId="3" fontId="138" fillId="6" borderId="154" xfId="663" applyFont="1" applyFill="1" applyBorder="1" applyAlignment="1">
      <alignment horizontal="center" vertical="center"/>
      <protection locked="0"/>
    </xf>
    <xf numFmtId="0" fontId="138" fillId="43" borderId="59" xfId="661" applyFont="1" applyFill="1" applyBorder="1" applyAlignment="1">
      <alignment horizontal="left" vertical="center" wrapText="1" indent="1"/>
    </xf>
    <xf numFmtId="3" fontId="138" fillId="6" borderId="142" xfId="663" applyFont="1" applyFill="1" applyBorder="1" applyAlignment="1">
      <alignment horizontal="center" vertical="center"/>
      <protection locked="0"/>
    </xf>
    <xf numFmtId="3" fontId="138" fillId="6" borderId="155" xfId="663" applyFont="1" applyFill="1" applyBorder="1" applyAlignment="1">
      <alignment horizontal="center" vertical="center"/>
      <protection locked="0"/>
    </xf>
    <xf numFmtId="3" fontId="138" fillId="6" borderId="175" xfId="663" applyFont="1" applyFill="1" applyBorder="1" applyAlignment="1">
      <alignment horizontal="center" vertical="center"/>
      <protection locked="0"/>
    </xf>
    <xf numFmtId="3" fontId="138" fillId="34" borderId="170" xfId="664" applyNumberFormat="1" applyFont="1" applyFill="1" applyBorder="1">
      <alignment horizontal="center" vertical="center"/>
    </xf>
    <xf numFmtId="3" fontId="138" fillId="6" borderId="156" xfId="663" applyFont="1" applyFill="1" applyBorder="1" applyAlignment="1">
      <alignment horizontal="center" vertical="center"/>
      <protection locked="0"/>
    </xf>
    <xf numFmtId="3" fontId="138" fillId="6" borderId="158" xfId="663" applyFont="1" applyFill="1" applyBorder="1" applyAlignment="1">
      <alignment horizontal="center" vertical="center"/>
      <protection locked="0"/>
    </xf>
    <xf numFmtId="3" fontId="253" fillId="6" borderId="154" xfId="663" applyFont="1" applyFill="1" applyBorder="1" applyAlignment="1">
      <alignment horizontal="center" vertical="center"/>
      <protection locked="0"/>
    </xf>
    <xf numFmtId="4" fontId="138" fillId="36" borderId="142" xfId="663" applyNumberFormat="1" applyFont="1" applyFill="1" applyBorder="1" applyAlignment="1">
      <alignment horizontal="center" vertical="center"/>
      <protection locked="0"/>
    </xf>
    <xf numFmtId="4" fontId="138" fillId="36" borderId="189" xfId="663" applyNumberFormat="1" applyFont="1" applyFill="1" applyBorder="1" applyAlignment="1">
      <alignment horizontal="center" vertical="center"/>
      <protection locked="0"/>
    </xf>
    <xf numFmtId="3" fontId="253" fillId="6" borderId="155" xfId="663" applyFont="1" applyFill="1" applyBorder="1" applyAlignment="1">
      <alignment horizontal="center" vertical="center"/>
      <protection locked="0"/>
    </xf>
    <xf numFmtId="4" fontId="138" fillId="36" borderId="155" xfId="663" applyNumberFormat="1" applyFont="1" applyFill="1" applyBorder="1" applyAlignment="1">
      <alignment horizontal="center" vertical="center"/>
      <protection locked="0"/>
    </xf>
    <xf numFmtId="49" fontId="137" fillId="35" borderId="130" xfId="661" applyNumberFormat="1" applyFont="1" applyFill="1" applyBorder="1" applyAlignment="1">
      <alignment horizontal="center" vertical="center"/>
    </xf>
    <xf numFmtId="0" fontId="138" fillId="43" borderId="79" xfId="661" applyFont="1" applyFill="1" applyBorder="1" applyAlignment="1">
      <alignment horizontal="left" vertical="center" wrapText="1" indent="1"/>
    </xf>
    <xf numFmtId="3" fontId="138" fillId="6" borderId="159" xfId="663" applyFont="1" applyFill="1" applyBorder="1" applyAlignment="1">
      <alignment horizontal="center" vertical="center"/>
      <protection locked="0"/>
    </xf>
    <xf numFmtId="3" fontId="253" fillId="6" borderId="161" xfId="663" applyFont="1" applyFill="1" applyBorder="1" applyAlignment="1">
      <alignment horizontal="center" vertical="center"/>
      <protection locked="0"/>
    </xf>
    <xf numFmtId="0" fontId="106" fillId="0" borderId="12" xfId="0" applyFont="1" applyBorder="1" applyAlignment="1">
      <alignment horizontal="center" vertical="center"/>
    </xf>
    <xf numFmtId="0" fontId="106" fillId="0" borderId="13" xfId="0" applyFont="1" applyBorder="1" applyAlignment="1">
      <alignment horizontal="center" vertical="center"/>
    </xf>
    <xf numFmtId="0" fontId="106" fillId="0" borderId="14" xfId="0" applyFont="1" applyBorder="1" applyAlignment="1">
      <alignment horizontal="center" vertical="center"/>
    </xf>
    <xf numFmtId="0" fontId="99" fillId="0" borderId="12" xfId="617" applyFont="1" applyBorder="1" applyAlignment="1">
      <alignment horizontal="center" vertical="center"/>
    </xf>
    <xf numFmtId="0" fontId="99" fillId="0" borderId="13" xfId="617" applyFont="1" applyBorder="1" applyAlignment="1">
      <alignment horizontal="center" vertical="center"/>
    </xf>
    <xf numFmtId="0" fontId="99" fillId="0" borderId="14" xfId="617" applyFont="1" applyBorder="1" applyAlignment="1">
      <alignment horizontal="center" vertical="center"/>
    </xf>
    <xf numFmtId="0" fontId="99" fillId="0" borderId="0" xfId="617" applyFont="1" applyBorder="1" applyAlignment="1">
      <alignment horizontal="center" vertical="center"/>
    </xf>
    <xf numFmtId="0" fontId="99" fillId="0" borderId="17" xfId="617" applyFont="1" applyBorder="1" applyAlignment="1">
      <alignment horizontal="center" vertical="center"/>
    </xf>
    <xf numFmtId="0" fontId="106" fillId="0" borderId="0" xfId="0" applyFont="1" applyFill="1" applyBorder="1"/>
    <xf numFmtId="0" fontId="0" fillId="0" borderId="0" xfId="0" applyFont="1" applyFill="1" applyBorder="1" applyAlignment="1">
      <alignment horizontal="left"/>
    </xf>
    <xf numFmtId="0" fontId="0" fillId="0" borderId="0" xfId="0" applyFont="1" applyFill="1" applyBorder="1" applyAlignment="1">
      <alignment horizontal="left" wrapText="1"/>
    </xf>
    <xf numFmtId="0" fontId="113" fillId="0" borderId="0" xfId="0" applyFont="1" applyFill="1" applyBorder="1" applyAlignment="1">
      <alignment horizontal="center" vertical="center"/>
    </xf>
    <xf numFmtId="0" fontId="113" fillId="0" borderId="0" xfId="0" applyFont="1" applyFill="1" applyBorder="1" applyAlignment="1">
      <alignment vertical="center"/>
    </xf>
    <xf numFmtId="0" fontId="0" fillId="0" borderId="0" xfId="0" applyFont="1" applyFill="1" applyBorder="1" applyAlignment="1">
      <alignment horizontal="center"/>
    </xf>
    <xf numFmtId="0" fontId="113" fillId="43" borderId="0" xfId="0" applyFont="1" applyFill="1" applyBorder="1" applyAlignment="1">
      <alignment vertical="center"/>
    </xf>
    <xf numFmtId="0" fontId="202" fillId="35" borderId="82" xfId="0" applyFont="1" applyFill="1" applyBorder="1" applyAlignment="1">
      <alignment horizontal="center" vertical="center" wrapText="1"/>
    </xf>
    <xf numFmtId="0" fontId="202" fillId="35" borderId="83" xfId="0" applyFont="1" applyFill="1" applyBorder="1" applyAlignment="1">
      <alignment horizontal="center" vertical="center" wrapText="1"/>
    </xf>
    <xf numFmtId="0" fontId="202" fillId="35" borderId="89" xfId="0" applyFont="1" applyFill="1" applyBorder="1" applyAlignment="1">
      <alignment horizontal="center" vertical="center" wrapText="1"/>
    </xf>
    <xf numFmtId="49" fontId="137" fillId="35" borderId="51" xfId="657" quotePrefix="1" applyNumberFormat="1" applyFont="1" applyFill="1" applyBorder="1" applyAlignment="1">
      <alignment horizontal="center" vertical="center"/>
    </xf>
    <xf numFmtId="0" fontId="113" fillId="0" borderId="0" xfId="0" applyFont="1" applyBorder="1" applyAlignment="1">
      <alignment vertical="center"/>
    </xf>
    <xf numFmtId="49" fontId="137" fillId="35" borderId="63" xfId="0" quotePrefix="1" applyNumberFormat="1" applyFont="1" applyFill="1" applyBorder="1" applyAlignment="1">
      <alignment horizontal="center" vertical="center"/>
    </xf>
    <xf numFmtId="49" fontId="257" fillId="0" borderId="53" xfId="0" applyNumberFormat="1" applyFont="1" applyFill="1" applyBorder="1" applyAlignment="1">
      <alignment horizontal="left" vertical="center"/>
    </xf>
    <xf numFmtId="43" fontId="113" fillId="6" borderId="193" xfId="633" applyFont="1" applyFill="1" applyBorder="1" applyAlignment="1">
      <alignment horizontal="center" vertical="center"/>
    </xf>
    <xf numFmtId="9" fontId="113" fillId="34" borderId="193" xfId="632" applyFont="1" applyFill="1" applyBorder="1" applyAlignment="1">
      <alignment horizontal="center" vertical="center"/>
    </xf>
    <xf numFmtId="9" fontId="113" fillId="34" borderId="194" xfId="632" applyFont="1" applyFill="1" applyBorder="1" applyAlignment="1">
      <alignment horizontal="center" vertical="center"/>
    </xf>
    <xf numFmtId="43" fontId="111" fillId="34" borderId="194" xfId="633" applyFont="1" applyFill="1" applyBorder="1" applyAlignment="1">
      <alignment horizontal="center" vertical="center" wrapText="1"/>
    </xf>
    <xf numFmtId="43" fontId="111" fillId="34" borderId="193" xfId="633" applyFont="1" applyFill="1" applyBorder="1" applyAlignment="1">
      <alignment horizontal="center" vertical="center" wrapText="1"/>
    </xf>
    <xf numFmtId="43" fontId="111" fillId="34" borderId="195" xfId="633" applyFont="1" applyFill="1" applyBorder="1" applyAlignment="1">
      <alignment vertical="center" wrapText="1"/>
    </xf>
    <xf numFmtId="2" fontId="21" fillId="35" borderId="91" xfId="0" applyNumberFormat="1" applyFont="1" applyFill="1" applyBorder="1" applyAlignment="1">
      <alignment horizontal="center"/>
    </xf>
    <xf numFmtId="2" fontId="113" fillId="0" borderId="0" xfId="0" applyNumberFormat="1" applyFont="1" applyAlignment="1">
      <alignment vertical="center"/>
    </xf>
    <xf numFmtId="43" fontId="113" fillId="6" borderId="150" xfId="633" applyFont="1" applyFill="1" applyBorder="1" applyAlignment="1">
      <alignment horizontal="center" vertical="center"/>
    </xf>
    <xf numFmtId="9" fontId="113" fillId="34" borderId="150" xfId="632" applyFont="1" applyFill="1" applyBorder="1" applyAlignment="1">
      <alignment horizontal="center" vertical="center"/>
    </xf>
    <xf numFmtId="9" fontId="113" fillId="34" borderId="164" xfId="632" applyFont="1" applyFill="1" applyBorder="1" applyAlignment="1">
      <alignment horizontal="center" vertical="center"/>
    </xf>
    <xf numFmtId="43" fontId="111" fillId="34" borderId="164" xfId="633" applyFont="1" applyFill="1" applyBorder="1" applyAlignment="1">
      <alignment horizontal="center" vertical="center" wrapText="1"/>
    </xf>
    <xf numFmtId="43" fontId="111" fillId="34" borderId="150" xfId="633" applyFont="1" applyFill="1" applyBorder="1" applyAlignment="1">
      <alignment horizontal="center" vertical="center" wrapText="1"/>
    </xf>
    <xf numFmtId="43" fontId="111" fillId="34" borderId="196" xfId="633" applyFont="1" applyFill="1" applyBorder="1" applyAlignment="1">
      <alignment vertical="center" wrapText="1"/>
    </xf>
    <xf numFmtId="2" fontId="21" fillId="35" borderId="70" xfId="0" applyNumberFormat="1" applyFont="1" applyFill="1" applyBorder="1" applyAlignment="1">
      <alignment horizontal="center"/>
    </xf>
    <xf numFmtId="49" fontId="258" fillId="0" borderId="53" xfId="0" applyNumberFormat="1" applyFont="1" applyFill="1" applyBorder="1" applyAlignment="1">
      <alignment horizontal="left" vertical="center"/>
    </xf>
    <xf numFmtId="9" fontId="113" fillId="34" borderId="153" xfId="632" applyFont="1" applyFill="1" applyBorder="1" applyAlignment="1">
      <alignment horizontal="center" vertical="center"/>
    </xf>
    <xf numFmtId="9" fontId="113" fillId="34" borderId="163" xfId="632" applyFont="1" applyFill="1" applyBorder="1" applyAlignment="1">
      <alignment horizontal="center" vertical="center"/>
    </xf>
    <xf numFmtId="43" fontId="111" fillId="34" borderId="163" xfId="633" applyFont="1" applyFill="1" applyBorder="1" applyAlignment="1">
      <alignment horizontal="center" vertical="center" wrapText="1"/>
    </xf>
    <xf numFmtId="43" fontId="111" fillId="34" borderId="153" xfId="633" applyFont="1" applyFill="1" applyBorder="1" applyAlignment="1">
      <alignment horizontal="center" vertical="center" wrapText="1"/>
    </xf>
    <xf numFmtId="43" fontId="111" fillId="34" borderId="182" xfId="633" applyFont="1" applyFill="1" applyBorder="1" applyAlignment="1">
      <alignment vertical="center" wrapText="1"/>
    </xf>
    <xf numFmtId="9" fontId="113" fillId="0" borderId="153" xfId="632" applyFont="1" applyFill="1" applyBorder="1" applyAlignment="1">
      <alignment horizontal="center" vertical="center"/>
    </xf>
    <xf numFmtId="43" fontId="111" fillId="6" borderId="163" xfId="633" applyFont="1" applyFill="1" applyBorder="1" applyAlignment="1">
      <alignment horizontal="center" vertical="center" wrapText="1"/>
    </xf>
    <xf numFmtId="43" fontId="111" fillId="6" borderId="153" xfId="633" applyFont="1" applyFill="1" applyBorder="1" applyAlignment="1">
      <alignment horizontal="center" vertical="center" wrapText="1"/>
    </xf>
    <xf numFmtId="43" fontId="111" fillId="6" borderId="182" xfId="633" applyFont="1" applyFill="1" applyBorder="1" applyAlignment="1">
      <alignment vertical="center" wrapText="1"/>
    </xf>
    <xf numFmtId="43" fontId="113" fillId="34" borderId="153" xfId="633" applyFont="1" applyFill="1" applyBorder="1" applyAlignment="1">
      <alignment horizontal="center" vertical="center"/>
    </xf>
    <xf numFmtId="43" fontId="113" fillId="6" borderId="153" xfId="633" applyFont="1" applyFill="1" applyBorder="1" applyAlignment="1">
      <alignment horizontal="center" vertical="center"/>
    </xf>
    <xf numFmtId="49" fontId="258" fillId="0" borderId="53" xfId="657" applyNumberFormat="1" applyFont="1" applyFill="1" applyBorder="1" applyAlignment="1">
      <alignment horizontal="left" vertical="center"/>
    </xf>
    <xf numFmtId="49" fontId="158" fillId="0" borderId="53" xfId="657" applyNumberFormat="1" applyFont="1" applyFill="1" applyBorder="1" applyAlignment="1">
      <alignment horizontal="left" vertical="center"/>
    </xf>
    <xf numFmtId="43" fontId="245" fillId="34" borderId="163" xfId="633" applyFont="1" applyFill="1" applyBorder="1" applyAlignment="1">
      <alignment horizontal="center" vertical="center" wrapText="1"/>
    </xf>
    <xf numFmtId="43" fontId="245" fillId="34" borderId="153" xfId="633" applyFont="1" applyFill="1" applyBorder="1" applyAlignment="1">
      <alignment horizontal="center" vertical="center" wrapText="1"/>
    </xf>
    <xf numFmtId="43" fontId="245" fillId="6" borderId="182" xfId="633" applyFont="1" applyFill="1" applyBorder="1" applyAlignment="1">
      <alignment vertical="center" wrapText="1"/>
    </xf>
    <xf numFmtId="2" fontId="72" fillId="6" borderId="70" xfId="0" applyNumberFormat="1" applyFont="1" applyFill="1" applyBorder="1" applyAlignment="1">
      <alignment horizontal="center"/>
    </xf>
    <xf numFmtId="0" fontId="113" fillId="0" borderId="0" xfId="657" applyFont="1" applyAlignment="1">
      <alignment vertical="center"/>
    </xf>
    <xf numFmtId="49" fontId="158" fillId="0" borderId="53" xfId="0" applyNumberFormat="1" applyFont="1" applyFill="1" applyBorder="1" applyAlignment="1">
      <alignment horizontal="left" vertical="center"/>
    </xf>
    <xf numFmtId="0" fontId="202" fillId="0" borderId="51" xfId="0" applyFont="1" applyFill="1" applyBorder="1" applyAlignment="1">
      <alignment vertical="center" wrapText="1"/>
    </xf>
    <xf numFmtId="0" fontId="111" fillId="0" borderId="51" xfId="659" applyFont="1" applyFill="1" applyBorder="1" applyAlignment="1" applyProtection="1">
      <alignment horizontal="left" vertical="center" wrapText="1" indent="1"/>
    </xf>
    <xf numFmtId="9" fontId="111" fillId="0" borderId="153" xfId="632" applyFont="1" applyFill="1" applyBorder="1" applyAlignment="1">
      <alignment horizontal="center" vertical="center"/>
    </xf>
    <xf numFmtId="9" fontId="111" fillId="34" borderId="163" xfId="632" applyFont="1" applyFill="1" applyBorder="1" applyAlignment="1">
      <alignment horizontal="center" vertical="center"/>
    </xf>
    <xf numFmtId="9" fontId="202" fillId="0" borderId="51" xfId="632" applyFont="1" applyFill="1" applyBorder="1" applyAlignment="1">
      <alignment horizontal="left" vertical="center"/>
    </xf>
    <xf numFmtId="0" fontId="111" fillId="0" borderId="51" xfId="659" applyFont="1" applyFill="1" applyBorder="1" applyAlignment="1" applyProtection="1">
      <alignment horizontal="left" vertical="center" wrapText="1" indent="5"/>
    </xf>
    <xf numFmtId="0" fontId="259" fillId="0" borderId="51" xfId="0" applyFont="1" applyFill="1" applyBorder="1" applyAlignment="1" applyProtection="1">
      <alignment horizontal="left" vertical="center" wrapText="1"/>
    </xf>
    <xf numFmtId="0" fontId="202" fillId="43" borderId="51" xfId="659" applyFont="1" applyFill="1" applyBorder="1" applyAlignment="1" applyProtection="1">
      <alignment horizontal="left" vertical="center" wrapText="1"/>
    </xf>
    <xf numFmtId="0" fontId="111" fillId="34" borderId="163" xfId="0" applyFont="1" applyFill="1" applyBorder="1" applyAlignment="1">
      <alignment horizontal="center" vertical="center" wrapText="1"/>
    </xf>
    <xf numFmtId="0" fontId="259" fillId="43" borderId="51" xfId="659" applyFont="1" applyFill="1" applyBorder="1" applyAlignment="1" applyProtection="1">
      <alignment horizontal="left" vertical="center" wrapText="1"/>
    </xf>
    <xf numFmtId="0" fontId="202" fillId="43" borderId="51" xfId="657" applyFont="1" applyFill="1" applyBorder="1" applyAlignment="1">
      <alignment horizontal="left" vertical="center" wrapText="1"/>
    </xf>
    <xf numFmtId="0" fontId="111" fillId="43" borderId="51" xfId="657" applyFont="1" applyFill="1" applyBorder="1" applyAlignment="1">
      <alignment horizontal="left" vertical="center" wrapText="1" indent="1"/>
    </xf>
    <xf numFmtId="9" fontId="260" fillId="34" borderId="153" xfId="632" applyFont="1" applyFill="1" applyBorder="1" applyAlignment="1">
      <alignment horizontal="center" vertical="center"/>
    </xf>
    <xf numFmtId="9" fontId="260" fillId="34" borderId="163" xfId="632" applyFont="1" applyFill="1" applyBorder="1" applyAlignment="1">
      <alignment horizontal="center" vertical="center"/>
    </xf>
    <xf numFmtId="0" fontId="111" fillId="0" borderId="51" xfId="0" applyFont="1" applyFill="1" applyBorder="1" applyAlignment="1" applyProtection="1">
      <alignment horizontal="left" vertical="center" wrapText="1" indent="1"/>
    </xf>
    <xf numFmtId="0" fontId="111" fillId="0" borderId="34" xfId="659" applyFont="1" applyFill="1" applyBorder="1" applyAlignment="1" applyProtection="1">
      <alignment horizontal="left" vertical="center" wrapText="1" indent="1"/>
    </xf>
    <xf numFmtId="43" fontId="111" fillId="34" borderId="169" xfId="633" applyFont="1" applyFill="1" applyBorder="1" applyAlignment="1">
      <alignment horizontal="center" vertical="center" wrapText="1"/>
    </xf>
    <xf numFmtId="9" fontId="111" fillId="0" borderId="169" xfId="632" applyFont="1" applyFill="1" applyBorder="1" applyAlignment="1">
      <alignment horizontal="center" vertical="center"/>
    </xf>
    <xf numFmtId="181" fontId="111" fillId="0" borderId="169" xfId="632" applyNumberFormat="1" applyFont="1" applyFill="1" applyBorder="1" applyAlignment="1">
      <alignment horizontal="center" vertical="center"/>
    </xf>
    <xf numFmtId="9" fontId="113" fillId="34" borderId="168" xfId="632" applyFont="1" applyFill="1" applyBorder="1" applyAlignment="1">
      <alignment horizontal="center" vertical="center"/>
    </xf>
    <xf numFmtId="43" fontId="111" fillId="34" borderId="191" xfId="633" applyFont="1" applyFill="1" applyBorder="1" applyAlignment="1">
      <alignment vertical="center" wrapText="1"/>
    </xf>
    <xf numFmtId="49" fontId="137" fillId="35" borderId="65" xfId="0" quotePrefix="1" applyNumberFormat="1" applyFont="1" applyFill="1" applyBorder="1" applyAlignment="1">
      <alignment horizontal="center" vertical="center"/>
    </xf>
    <xf numFmtId="49" fontId="158" fillId="0" borderId="78" xfId="0" applyNumberFormat="1" applyFont="1" applyFill="1" applyBorder="1" applyAlignment="1">
      <alignment horizontal="left" vertical="center"/>
    </xf>
    <xf numFmtId="0" fontId="111" fillId="0" borderId="66" xfId="659" applyFont="1" applyFill="1" applyBorder="1" applyAlignment="1" applyProtection="1">
      <alignment horizontal="left" vertical="center" wrapText="1" indent="1"/>
    </xf>
    <xf numFmtId="43" fontId="111" fillId="6" borderId="185" xfId="633" applyFont="1" applyFill="1" applyBorder="1" applyAlignment="1">
      <alignment horizontal="center" vertical="center" wrapText="1"/>
    </xf>
    <xf numFmtId="43" fontId="111" fillId="6" borderId="160" xfId="633" applyFont="1" applyFill="1" applyBorder="1" applyAlignment="1">
      <alignment horizontal="center" vertical="center" wrapText="1"/>
    </xf>
    <xf numFmtId="43" fontId="111" fillId="34" borderId="160" xfId="633" applyFont="1" applyFill="1" applyBorder="1" applyAlignment="1">
      <alignment horizontal="center" vertical="center" wrapText="1"/>
    </xf>
    <xf numFmtId="9" fontId="111" fillId="0" borderId="160" xfId="632" applyFont="1" applyFill="1" applyBorder="1" applyAlignment="1">
      <alignment horizontal="center" vertical="center"/>
    </xf>
    <xf numFmtId="9" fontId="111" fillId="0" borderId="160" xfId="632" applyNumberFormat="1" applyFont="1" applyFill="1" applyBorder="1" applyAlignment="1">
      <alignment horizontal="center" vertical="center"/>
    </xf>
    <xf numFmtId="9" fontId="113" fillId="34" borderId="185" xfId="632" applyFont="1" applyFill="1" applyBorder="1" applyAlignment="1">
      <alignment horizontal="center" vertical="center"/>
    </xf>
    <xf numFmtId="43" fontId="111" fillId="34" borderId="192" xfId="633" applyFont="1" applyFill="1" applyBorder="1" applyAlignment="1">
      <alignment vertical="center" wrapText="1"/>
    </xf>
    <xf numFmtId="2" fontId="21" fillId="35" borderId="67" xfId="0" applyNumberFormat="1" applyFont="1" applyFill="1" applyBorder="1" applyAlignment="1">
      <alignment horizontal="center"/>
    </xf>
    <xf numFmtId="0" fontId="113" fillId="0" borderId="0" xfId="0" applyFont="1" applyAlignment="1">
      <alignment vertical="center" wrapText="1"/>
    </xf>
    <xf numFmtId="0" fontId="0" fillId="0" borderId="0" xfId="0" applyFont="1" applyFill="1" applyBorder="1" applyAlignment="1">
      <alignment horizontal="left" vertical="center"/>
    </xf>
    <xf numFmtId="0" fontId="202" fillId="35" borderId="85" xfId="0" applyFont="1" applyFill="1" applyBorder="1" applyAlignment="1">
      <alignment horizontal="center" vertical="center" wrapText="1"/>
    </xf>
    <xf numFmtId="0" fontId="202" fillId="35" borderId="3" xfId="0" applyFont="1" applyFill="1" applyBorder="1" applyAlignment="1">
      <alignment horizontal="center" vertical="center" wrapText="1"/>
    </xf>
    <xf numFmtId="0" fontId="202" fillId="35" borderId="6" xfId="0" applyFont="1" applyFill="1" applyBorder="1" applyAlignment="1">
      <alignment horizontal="center" vertical="center" wrapText="1"/>
    </xf>
    <xf numFmtId="49" fontId="137" fillId="35" borderId="72" xfId="657" quotePrefix="1" applyNumberFormat="1" applyFont="1" applyFill="1" applyBorder="1" applyAlignment="1">
      <alignment horizontal="center" vertical="center"/>
    </xf>
    <xf numFmtId="49" fontId="137" fillId="35" borderId="51" xfId="0" quotePrefix="1" applyNumberFormat="1" applyFont="1" applyFill="1" applyBorder="1" applyAlignment="1">
      <alignment horizontal="left" vertical="center"/>
    </xf>
    <xf numFmtId="0" fontId="111" fillId="0" borderId="51" xfId="657" applyFont="1" applyFill="1" applyBorder="1" applyAlignment="1">
      <alignment horizontal="left" vertical="center" wrapText="1" indent="5"/>
    </xf>
    <xf numFmtId="0" fontId="202" fillId="0" borderId="51" xfId="657" applyFont="1" applyFill="1" applyBorder="1" applyAlignment="1">
      <alignment horizontal="left" vertical="center" wrapText="1"/>
    </xf>
    <xf numFmtId="43" fontId="113" fillId="0" borderId="0" xfId="633" applyFont="1" applyAlignment="1">
      <alignment vertical="center"/>
    </xf>
    <xf numFmtId="0" fontId="0" fillId="0" borderId="0" xfId="0" applyFont="1" applyBorder="1" applyAlignment="1">
      <alignment horizontal="left"/>
    </xf>
    <xf numFmtId="2" fontId="113" fillId="0" borderId="0" xfId="633" applyNumberFormat="1" applyFont="1" applyAlignment="1">
      <alignment vertical="center"/>
    </xf>
    <xf numFmtId="49" fontId="113" fillId="0" borderId="0" xfId="657" applyNumberFormat="1" applyFont="1" applyFill="1" applyAlignment="1">
      <alignment horizontal="center" vertical="center"/>
    </xf>
    <xf numFmtId="0" fontId="113" fillId="0" borderId="0" xfId="657" applyFont="1" applyAlignment="1">
      <alignment horizontal="center" vertical="center"/>
    </xf>
    <xf numFmtId="2" fontId="202" fillId="35" borderId="91" xfId="657" applyNumberFormat="1" applyFont="1" applyFill="1" applyBorder="1" applyAlignment="1">
      <alignment horizontal="center" vertical="center" wrapText="1"/>
    </xf>
    <xf numFmtId="0" fontId="113" fillId="43" borderId="0" xfId="657" applyFont="1" applyFill="1" applyBorder="1" applyAlignment="1">
      <alignment vertical="center"/>
    </xf>
    <xf numFmtId="2" fontId="202" fillId="35" borderId="51" xfId="657" applyNumberFormat="1" applyFont="1" applyFill="1" applyBorder="1" applyAlignment="1">
      <alignment horizontal="center" vertical="center" wrapText="1"/>
    </xf>
    <xf numFmtId="0" fontId="138" fillId="35" borderId="51" xfId="657" quotePrefix="1" applyFont="1" applyFill="1" applyBorder="1" applyAlignment="1">
      <alignment horizontal="center" vertical="center" wrapText="1"/>
    </xf>
    <xf numFmtId="2" fontId="138" fillId="35" borderId="51" xfId="657" quotePrefix="1" applyNumberFormat="1" applyFont="1" applyFill="1" applyBorder="1" applyAlignment="1">
      <alignment horizontal="center" vertical="center" wrapText="1"/>
    </xf>
    <xf numFmtId="49" fontId="137" fillId="35" borderId="63" xfId="0" quotePrefix="1" applyNumberFormat="1" applyFont="1" applyFill="1" applyBorder="1" applyAlignment="1">
      <alignment horizontal="left" vertical="center"/>
    </xf>
    <xf numFmtId="0" fontId="134" fillId="35" borderId="51" xfId="657" applyFont="1" applyFill="1" applyBorder="1" applyAlignment="1">
      <alignment horizontal="left" vertical="center" wrapText="1"/>
    </xf>
    <xf numFmtId="43" fontId="138" fillId="63" borderId="4" xfId="633" quotePrefix="1" applyFont="1" applyFill="1" applyBorder="1" applyAlignment="1">
      <alignment horizontal="center" vertical="center" wrapText="1"/>
    </xf>
    <xf numFmtId="43" fontId="138" fillId="63" borderId="3" xfId="633" quotePrefix="1" applyFont="1" applyFill="1" applyBorder="1" applyAlignment="1">
      <alignment horizontal="center" vertical="center" wrapText="1"/>
    </xf>
    <xf numFmtId="9" fontId="113" fillId="34" borderId="51" xfId="632" applyFont="1" applyFill="1" applyBorder="1" applyAlignment="1">
      <alignment horizontal="center" vertical="center"/>
    </xf>
    <xf numFmtId="43" fontId="113" fillId="34" borderId="51" xfId="633" applyFont="1" applyFill="1" applyBorder="1" applyAlignment="1">
      <alignment horizontal="center" vertical="center"/>
    </xf>
    <xf numFmtId="43" fontId="113" fillId="34" borderId="59" xfId="633" applyFont="1" applyFill="1" applyBorder="1" applyAlignment="1">
      <alignment horizontal="center" vertical="center"/>
    </xf>
    <xf numFmtId="2" fontId="21" fillId="36" borderId="72" xfId="633" applyNumberFormat="1" applyFont="1" applyFill="1" applyBorder="1" applyAlignment="1">
      <alignment horizontal="center"/>
    </xf>
    <xf numFmtId="2" fontId="113" fillId="43" borderId="0" xfId="657" applyNumberFormat="1" applyFont="1" applyFill="1" applyBorder="1" applyAlignment="1">
      <alignment vertical="center"/>
    </xf>
    <xf numFmtId="49" fontId="137" fillId="35" borderId="63" xfId="657" quotePrefix="1" applyNumberFormat="1" applyFont="1" applyFill="1" applyBorder="1" applyAlignment="1">
      <alignment horizontal="left" vertical="center" wrapText="1"/>
    </xf>
    <xf numFmtId="43" fontId="111" fillId="63" borderId="51" xfId="633" applyFont="1" applyFill="1" applyBorder="1" applyAlignment="1">
      <alignment horizontal="right" vertical="center" wrapText="1"/>
    </xf>
    <xf numFmtId="43" fontId="111" fillId="63" borderId="51" xfId="633" applyFont="1" applyFill="1" applyBorder="1" applyAlignment="1">
      <alignment horizontal="right" vertical="center"/>
    </xf>
    <xf numFmtId="2" fontId="21" fillId="36" borderId="70" xfId="633" applyNumberFormat="1" applyFont="1" applyFill="1" applyBorder="1" applyAlignment="1">
      <alignment horizontal="center"/>
    </xf>
    <xf numFmtId="49" fontId="137" fillId="35" borderId="51" xfId="657" applyNumberFormat="1" applyFont="1" applyFill="1" applyBorder="1" applyAlignment="1">
      <alignment horizontal="left" vertical="center" wrapText="1"/>
    </xf>
    <xf numFmtId="43" fontId="111" fillId="6" borderId="51" xfId="633" applyFont="1" applyFill="1" applyBorder="1" applyAlignment="1">
      <alignment horizontal="right" vertical="center"/>
    </xf>
    <xf numFmtId="9" fontId="113" fillId="0" borderId="51" xfId="632" applyFont="1" applyFill="1" applyBorder="1" applyAlignment="1">
      <alignment horizontal="center" vertical="center"/>
    </xf>
    <xf numFmtId="43" fontId="111" fillId="6" borderId="59" xfId="633" applyFont="1" applyFill="1" applyBorder="1" applyAlignment="1">
      <alignment horizontal="left" vertical="center" wrapText="1" indent="1"/>
    </xf>
    <xf numFmtId="43" fontId="111" fillId="6" borderId="51" xfId="633" applyFont="1" applyFill="1" applyBorder="1" applyAlignment="1">
      <alignment horizontal="right" vertical="center" wrapText="1"/>
    </xf>
    <xf numFmtId="43" fontId="111" fillId="6" borderId="59" xfId="633" applyFont="1" applyFill="1" applyBorder="1" applyAlignment="1">
      <alignment horizontal="center" vertical="center" wrapText="1"/>
    </xf>
    <xf numFmtId="49" fontId="134" fillId="35" borderId="51" xfId="657" applyNumberFormat="1" applyFont="1" applyFill="1" applyBorder="1" applyAlignment="1">
      <alignment horizontal="left" vertical="center" wrapText="1"/>
    </xf>
    <xf numFmtId="43" fontId="111" fillId="63" borderId="53" xfId="633" applyFont="1" applyFill="1" applyBorder="1" applyAlignment="1">
      <alignment horizontal="left" vertical="center" wrapText="1" indent="1"/>
    </xf>
    <xf numFmtId="43" fontId="111" fillId="63" borderId="51" xfId="633" applyFont="1" applyFill="1" applyBorder="1" applyAlignment="1">
      <alignment horizontal="left" vertical="center" wrapText="1" indent="1"/>
    </xf>
    <xf numFmtId="0" fontId="111" fillId="0" borderId="51" xfId="657" applyFont="1" applyFill="1" applyBorder="1" applyAlignment="1">
      <alignment horizontal="left" vertical="center" wrapText="1" indent="2"/>
    </xf>
    <xf numFmtId="43" fontId="111" fillId="6" borderId="53" xfId="633" applyFont="1" applyFill="1" applyBorder="1" applyAlignment="1">
      <alignment horizontal="left" vertical="center" wrapText="1" indent="1"/>
    </xf>
    <xf numFmtId="43" fontId="111" fillId="6" borderId="51" xfId="633" applyFont="1" applyFill="1" applyBorder="1" applyAlignment="1">
      <alignment horizontal="left" vertical="center" wrapText="1" indent="1"/>
    </xf>
    <xf numFmtId="43" fontId="111" fillId="6" borderId="51" xfId="633" applyFont="1" applyFill="1" applyBorder="1" applyAlignment="1">
      <alignment horizontal="center" vertical="center" wrapText="1"/>
    </xf>
    <xf numFmtId="43" fontId="113" fillId="6" borderId="59" xfId="633" applyFont="1" applyFill="1" applyBorder="1" applyAlignment="1">
      <alignment horizontal="center" vertical="center"/>
    </xf>
    <xf numFmtId="43" fontId="113" fillId="6" borderId="0" xfId="633" applyFont="1" applyFill="1" applyBorder="1" applyAlignment="1">
      <alignment vertical="center"/>
    </xf>
    <xf numFmtId="0" fontId="261" fillId="0" borderId="51" xfId="657" applyFont="1" applyFill="1" applyBorder="1" applyAlignment="1">
      <alignment horizontal="left" vertical="center"/>
    </xf>
    <xf numFmtId="2" fontId="21" fillId="6" borderId="70" xfId="633" applyNumberFormat="1" applyFont="1" applyFill="1" applyBorder="1" applyAlignment="1">
      <alignment horizontal="center"/>
    </xf>
    <xf numFmtId="49" fontId="137" fillId="35" borderId="65" xfId="0" quotePrefix="1" applyNumberFormat="1" applyFont="1" applyFill="1" applyBorder="1" applyAlignment="1">
      <alignment horizontal="left" vertical="center"/>
    </xf>
    <xf numFmtId="49" fontId="137" fillId="35" borderId="66" xfId="657" applyNumberFormat="1" applyFont="1" applyFill="1" applyBorder="1" applyAlignment="1">
      <alignment horizontal="left" vertical="center" wrapText="1"/>
    </xf>
    <xf numFmtId="43" fontId="111" fillId="6" borderId="78" xfId="633" applyFont="1" applyFill="1" applyBorder="1" applyAlignment="1">
      <alignment horizontal="left" vertical="center" wrapText="1" indent="1"/>
    </xf>
    <xf numFmtId="9" fontId="113" fillId="0" borderId="66" xfId="632" applyFont="1" applyFill="1" applyBorder="1" applyAlignment="1">
      <alignment horizontal="center" vertical="center"/>
    </xf>
    <xf numFmtId="43" fontId="113" fillId="34" borderId="66" xfId="633" applyFont="1" applyFill="1" applyBorder="1" applyAlignment="1">
      <alignment horizontal="center" vertical="center"/>
    </xf>
    <xf numFmtId="43" fontId="113" fillId="6" borderId="66" xfId="633" applyFont="1" applyFill="1" applyBorder="1" applyAlignment="1">
      <alignment vertical="center"/>
    </xf>
    <xf numFmtId="43" fontId="113" fillId="6" borderId="79" xfId="633" applyFont="1" applyFill="1" applyBorder="1" applyAlignment="1">
      <alignment vertical="center"/>
    </xf>
    <xf numFmtId="2" fontId="21" fillId="36" borderId="67" xfId="633" applyNumberFormat="1" applyFont="1" applyFill="1" applyBorder="1" applyAlignment="1">
      <alignment horizontal="center"/>
    </xf>
    <xf numFmtId="0" fontId="113" fillId="0" borderId="0" xfId="657" applyFont="1" applyAlignment="1">
      <alignment horizontal="left" vertical="center" indent="1"/>
    </xf>
    <xf numFmtId="43" fontId="111" fillId="0" borderId="0" xfId="633" applyFont="1" applyAlignment="1">
      <alignment vertical="center"/>
    </xf>
    <xf numFmtId="43" fontId="138" fillId="6" borderId="4" xfId="633" quotePrefix="1" applyFont="1" applyFill="1" applyBorder="1" applyAlignment="1">
      <alignment horizontal="center" vertical="center" wrapText="1"/>
    </xf>
    <xf numFmtId="43" fontId="138" fillId="6" borderId="3" xfId="633" quotePrefix="1" applyFont="1" applyFill="1" applyBorder="1" applyAlignment="1">
      <alignment horizontal="center" vertical="center" wrapText="1"/>
    </xf>
    <xf numFmtId="0" fontId="263" fillId="51" borderId="0" xfId="657" applyFont="1" applyFill="1" applyAlignment="1">
      <alignment vertical="center"/>
    </xf>
    <xf numFmtId="49" fontId="113" fillId="0" borderId="0" xfId="657" applyNumberFormat="1" applyFont="1" applyAlignment="1">
      <alignment vertical="center"/>
    </xf>
    <xf numFmtId="0" fontId="202" fillId="35" borderId="91" xfId="657" applyFont="1" applyFill="1" applyBorder="1" applyAlignment="1">
      <alignment horizontal="center" vertical="center" wrapText="1"/>
    </xf>
    <xf numFmtId="43" fontId="21" fillId="36" borderId="72" xfId="633" applyFont="1" applyFill="1" applyBorder="1" applyAlignment="1">
      <alignment horizontal="center"/>
    </xf>
    <xf numFmtId="43" fontId="21" fillId="36" borderId="70" xfId="633" applyFont="1" applyFill="1" applyBorder="1" applyAlignment="1">
      <alignment horizontal="center"/>
    </xf>
    <xf numFmtId="43" fontId="21" fillId="6" borderId="70" xfId="633" applyFont="1" applyFill="1" applyBorder="1" applyAlignment="1">
      <alignment horizontal="center"/>
    </xf>
    <xf numFmtId="43" fontId="21" fillId="36" borderId="67" xfId="633" applyFont="1" applyFill="1" applyBorder="1" applyAlignment="1">
      <alignment horizontal="center"/>
    </xf>
    <xf numFmtId="2" fontId="113" fillId="0" borderId="0" xfId="657" applyNumberFormat="1" applyFont="1" applyAlignment="1">
      <alignment vertical="center"/>
    </xf>
    <xf numFmtId="49" fontId="113" fillId="0" borderId="0" xfId="657" applyNumberFormat="1" applyFont="1" applyAlignment="1">
      <alignment horizontal="center" vertical="center"/>
    </xf>
    <xf numFmtId="0" fontId="113" fillId="0" borderId="0" xfId="657" applyFont="1" applyBorder="1" applyAlignment="1">
      <alignment vertical="center"/>
    </xf>
    <xf numFmtId="0" fontId="134" fillId="0" borderId="51" xfId="657" applyFont="1" applyFill="1" applyBorder="1" applyAlignment="1">
      <alignment horizontal="left" vertical="center" wrapText="1"/>
    </xf>
    <xf numFmtId="0" fontId="202" fillId="0" borderId="53" xfId="657" applyFont="1" applyFill="1" applyBorder="1" applyAlignment="1">
      <alignment horizontal="left" vertical="center" wrapText="1"/>
    </xf>
    <xf numFmtId="43" fontId="111" fillId="6" borderId="3" xfId="633" applyFont="1" applyFill="1" applyBorder="1" applyAlignment="1">
      <alignment horizontal="right" vertical="center"/>
    </xf>
    <xf numFmtId="2" fontId="246" fillId="34" borderId="51" xfId="0" applyNumberFormat="1" applyFont="1" applyFill="1" applyBorder="1" applyAlignment="1">
      <alignment vertical="center" wrapText="1"/>
    </xf>
    <xf numFmtId="43" fontId="246" fillId="34" borderId="51" xfId="633" applyFont="1" applyFill="1" applyBorder="1" applyAlignment="1">
      <alignment vertical="center" wrapText="1"/>
    </xf>
    <xf numFmtId="2" fontId="261" fillId="35" borderId="93" xfId="657" applyNumberFormat="1" applyFont="1" applyFill="1" applyBorder="1" applyAlignment="1">
      <alignment horizontal="center" vertical="center"/>
    </xf>
    <xf numFmtId="0" fontId="202" fillId="0" borderId="53" xfId="0" applyFont="1" applyFill="1" applyBorder="1" applyAlignment="1">
      <alignment horizontal="left" vertical="center" wrapText="1"/>
    </xf>
    <xf numFmtId="43" fontId="245" fillId="6" borderId="51" xfId="633" applyFont="1" applyFill="1" applyBorder="1" applyAlignment="1">
      <alignment vertical="center" wrapText="1"/>
    </xf>
    <xf numFmtId="0" fontId="137" fillId="0" borderId="51" xfId="657" applyFont="1" applyFill="1" applyBorder="1" applyAlignment="1">
      <alignment horizontal="left" vertical="center" wrapText="1"/>
    </xf>
    <xf numFmtId="0" fontId="111" fillId="0" borderId="53" xfId="657" applyFont="1" applyFill="1" applyBorder="1" applyAlignment="1">
      <alignment horizontal="left" vertical="top" wrapText="1" indent="1"/>
    </xf>
    <xf numFmtId="9" fontId="113" fillId="0" borderId="163" xfId="632" applyFont="1" applyFill="1" applyBorder="1" applyAlignment="1">
      <alignment horizontal="center" vertical="center"/>
    </xf>
    <xf numFmtId="43" fontId="245" fillId="34" borderId="51" xfId="633" applyFont="1" applyFill="1" applyBorder="1" applyAlignment="1">
      <alignment vertical="center" wrapText="1"/>
    </xf>
    <xf numFmtId="0" fontId="246" fillId="34" borderId="51" xfId="0" applyFont="1" applyFill="1" applyBorder="1" applyAlignment="1">
      <alignment vertical="center" wrapText="1"/>
    </xf>
    <xf numFmtId="0" fontId="202" fillId="0" borderId="53" xfId="657" applyFont="1" applyFill="1" applyBorder="1" applyAlignment="1">
      <alignment horizontal="left" vertical="top" wrapText="1"/>
    </xf>
    <xf numFmtId="43" fontId="111" fillId="34" borderId="51" xfId="633" applyFont="1" applyFill="1" applyBorder="1" applyAlignment="1">
      <alignment horizontal="right" vertical="center"/>
    </xf>
    <xf numFmtId="182" fontId="202" fillId="34" borderId="51" xfId="657" applyNumberFormat="1" applyFont="1" applyFill="1" applyBorder="1" applyAlignment="1">
      <alignment horizontal="right" vertical="center"/>
    </xf>
    <xf numFmtId="184" fontId="260" fillId="34" borderId="51" xfId="657" applyNumberFormat="1" applyFont="1" applyFill="1" applyBorder="1" applyAlignment="1">
      <alignment horizontal="right" vertical="center"/>
    </xf>
    <xf numFmtId="49" fontId="137" fillId="0" borderId="51" xfId="657" applyNumberFormat="1" applyFont="1" applyFill="1" applyBorder="1" applyAlignment="1">
      <alignment horizontal="left" vertical="center" wrapText="1"/>
    </xf>
    <xf numFmtId="0" fontId="111" fillId="0" borderId="53" xfId="657" applyFont="1" applyBorder="1" applyAlignment="1">
      <alignment horizontal="left" vertical="top" wrapText="1" indent="1"/>
    </xf>
    <xf numFmtId="43" fontId="264" fillId="34" borderId="51" xfId="633" applyFont="1" applyFill="1" applyBorder="1" applyAlignment="1">
      <alignment horizontal="left" vertical="center" wrapText="1" indent="1"/>
    </xf>
    <xf numFmtId="0" fontId="111" fillId="0" borderId="53" xfId="657" applyFont="1" applyBorder="1" applyAlignment="1">
      <alignment horizontal="left" vertical="top" wrapText="1" indent="2"/>
    </xf>
    <xf numFmtId="43" fontId="260" fillId="34" borderId="51" xfId="633" applyFont="1" applyFill="1" applyBorder="1" applyAlignment="1">
      <alignment horizontal="right" vertical="center"/>
    </xf>
    <xf numFmtId="0" fontId="111" fillId="0" borderId="53" xfId="657" applyFont="1" applyFill="1" applyBorder="1" applyAlignment="1">
      <alignment horizontal="left" vertical="top" wrapText="1" indent="2"/>
    </xf>
    <xf numFmtId="0" fontId="111" fillId="0" borderId="51" xfId="657" applyFont="1" applyFill="1" applyBorder="1" applyAlignment="1">
      <alignment horizontal="left" vertical="top" wrapText="1" indent="2"/>
    </xf>
    <xf numFmtId="49" fontId="134" fillId="0" borderId="51" xfId="657" applyNumberFormat="1" applyFont="1" applyFill="1" applyBorder="1" applyAlignment="1">
      <alignment horizontal="left" vertical="center" wrapText="1"/>
    </xf>
    <xf numFmtId="0" fontId="202" fillId="0" borderId="0" xfId="0" applyFont="1" applyFill="1" applyBorder="1" applyAlignment="1">
      <alignment vertical="center" wrapText="1"/>
    </xf>
    <xf numFmtId="43" fontId="260" fillId="6" borderId="51" xfId="633" applyFont="1" applyFill="1" applyBorder="1" applyAlignment="1">
      <alignment horizontal="right" vertical="center"/>
    </xf>
    <xf numFmtId="0" fontId="261" fillId="0" borderId="53" xfId="657" applyFont="1" applyBorder="1" applyAlignment="1">
      <alignment vertical="center"/>
    </xf>
    <xf numFmtId="9" fontId="111" fillId="0" borderId="0" xfId="632" applyFont="1" applyFill="1" applyBorder="1" applyAlignment="1">
      <alignment horizontal="left" vertical="center" indent="1"/>
    </xf>
    <xf numFmtId="43" fontId="264" fillId="6" borderId="51" xfId="633" applyFont="1" applyFill="1" applyBorder="1" applyAlignment="1">
      <alignment horizontal="right" vertical="center" wrapText="1"/>
    </xf>
    <xf numFmtId="0" fontId="111" fillId="0" borderId="53" xfId="657" applyFont="1" applyFill="1" applyBorder="1" applyAlignment="1">
      <alignment horizontal="left" vertical="center" wrapText="1" indent="1"/>
    </xf>
    <xf numFmtId="0" fontId="202" fillId="0" borderId="53" xfId="657" applyFont="1" applyBorder="1" applyAlignment="1">
      <alignment horizontal="left" vertical="top" wrapText="1"/>
    </xf>
    <xf numFmtId="0" fontId="202" fillId="0" borderId="53" xfId="659" applyFont="1" applyFill="1" applyBorder="1" applyAlignment="1" applyProtection="1">
      <alignment horizontal="left" vertical="center" wrapText="1"/>
    </xf>
    <xf numFmtId="0" fontId="111" fillId="0" borderId="53" xfId="659" applyFont="1" applyFill="1" applyBorder="1" applyAlignment="1" applyProtection="1">
      <alignment horizontal="left" vertical="center" wrapText="1" indent="1"/>
    </xf>
    <xf numFmtId="43" fontId="111" fillId="34" borderId="51" xfId="633" applyFont="1" applyFill="1" applyBorder="1" applyAlignment="1">
      <alignment horizontal="right" vertical="center" wrapText="1"/>
    </xf>
    <xf numFmtId="182" fontId="202" fillId="34" borderId="51" xfId="657" applyNumberFormat="1" applyFont="1" applyFill="1" applyBorder="1" applyAlignment="1">
      <alignment horizontal="right" vertical="center" wrapText="1"/>
    </xf>
    <xf numFmtId="0" fontId="202" fillId="43" borderId="53" xfId="657" applyFont="1" applyFill="1" applyBorder="1" applyAlignment="1">
      <alignment horizontal="left" vertical="top" wrapText="1"/>
    </xf>
    <xf numFmtId="49" fontId="137" fillId="35" borderId="65" xfId="657" quotePrefix="1" applyNumberFormat="1" applyFont="1" applyFill="1" applyBorder="1" applyAlignment="1">
      <alignment horizontal="left" vertical="center" wrapText="1"/>
    </xf>
    <xf numFmtId="49" fontId="137" fillId="0" borderId="66" xfId="657" applyNumberFormat="1" applyFont="1" applyFill="1" applyBorder="1" applyAlignment="1">
      <alignment horizontal="left" vertical="center" wrapText="1"/>
    </xf>
    <xf numFmtId="43" fontId="111" fillId="6" borderId="66" xfId="633" applyFont="1" applyFill="1" applyBorder="1" applyAlignment="1">
      <alignment horizontal="right" vertical="center" wrapText="1"/>
    </xf>
    <xf numFmtId="43" fontId="111" fillId="34" borderId="66" xfId="633" applyFont="1" applyFill="1" applyBorder="1" applyAlignment="1">
      <alignment horizontal="right" vertical="center" wrapText="1"/>
    </xf>
    <xf numFmtId="182" fontId="202" fillId="34" borderId="66" xfId="657" applyNumberFormat="1" applyFont="1" applyFill="1" applyBorder="1" applyAlignment="1">
      <alignment horizontal="right" vertical="center" wrapText="1"/>
    </xf>
    <xf numFmtId="43" fontId="260" fillId="34" borderId="66" xfId="633" applyFont="1" applyFill="1" applyBorder="1" applyAlignment="1">
      <alignment horizontal="right" vertical="center"/>
    </xf>
    <xf numFmtId="0" fontId="134" fillId="35" borderId="59" xfId="657" applyFont="1" applyFill="1" applyBorder="1" applyAlignment="1">
      <alignment horizontal="left" vertical="center" wrapText="1"/>
    </xf>
    <xf numFmtId="43" fontId="111" fillId="6" borderId="4" xfId="633" applyFont="1" applyFill="1" applyBorder="1" applyAlignment="1">
      <alignment horizontal="right" vertical="center"/>
    </xf>
    <xf numFmtId="185" fontId="260" fillId="34" borderId="51" xfId="633" applyNumberFormat="1" applyFont="1" applyFill="1" applyBorder="1" applyAlignment="1">
      <alignment horizontal="right" vertical="center"/>
    </xf>
    <xf numFmtId="2" fontId="261" fillId="35" borderId="64" xfId="657" applyNumberFormat="1" applyFont="1" applyFill="1" applyBorder="1" applyAlignment="1">
      <alignment horizontal="center" vertical="center"/>
    </xf>
    <xf numFmtId="43" fontId="113" fillId="43" borderId="0" xfId="657" applyNumberFormat="1" applyFont="1" applyFill="1" applyBorder="1" applyAlignment="1">
      <alignment vertical="center"/>
    </xf>
    <xf numFmtId="9" fontId="111" fillId="0" borderId="51" xfId="632" applyFont="1" applyFill="1" applyBorder="1" applyAlignment="1">
      <alignment horizontal="center" vertical="center"/>
    </xf>
    <xf numFmtId="9" fontId="111" fillId="0" borderId="3" xfId="632" applyFont="1" applyFill="1" applyBorder="1" applyAlignment="1">
      <alignment horizontal="center" vertical="center" wrapText="1"/>
    </xf>
    <xf numFmtId="185" fontId="111" fillId="6" borderId="3" xfId="633" applyNumberFormat="1" applyFont="1" applyFill="1" applyBorder="1" applyAlignment="1">
      <alignment horizontal="left" vertical="center" wrapText="1" indent="1"/>
    </xf>
    <xf numFmtId="43" fontId="111" fillId="6" borderId="4" xfId="633" applyFont="1" applyFill="1" applyBorder="1" applyAlignment="1">
      <alignment horizontal="center" vertical="center" wrapText="1"/>
    </xf>
    <xf numFmtId="43" fontId="111" fillId="6" borderId="3" xfId="633" applyFont="1" applyFill="1" applyBorder="1" applyAlignment="1">
      <alignment horizontal="center" vertical="center" wrapText="1"/>
    </xf>
    <xf numFmtId="0" fontId="137" fillId="35" borderId="59" xfId="657" applyFont="1" applyFill="1" applyBorder="1" applyAlignment="1">
      <alignment horizontal="left" vertical="center" wrapText="1"/>
    </xf>
    <xf numFmtId="9" fontId="111" fillId="0" borderId="51" xfId="632" applyFont="1" applyFill="1" applyBorder="1" applyAlignment="1">
      <alignment horizontal="center" vertical="center" wrapText="1"/>
    </xf>
    <xf numFmtId="185" fontId="111" fillId="6" borderId="51" xfId="633" applyNumberFormat="1" applyFont="1" applyFill="1" applyBorder="1" applyAlignment="1">
      <alignment horizontal="left" vertical="center" wrapText="1" indent="1"/>
    </xf>
    <xf numFmtId="185" fontId="111" fillId="6" borderId="3" xfId="633" applyNumberFormat="1" applyFont="1" applyFill="1" applyBorder="1" applyAlignment="1">
      <alignment horizontal="center" vertical="center" wrapText="1"/>
    </xf>
    <xf numFmtId="49" fontId="137" fillId="35" borderId="59" xfId="657" applyNumberFormat="1" applyFont="1" applyFill="1" applyBorder="1" applyAlignment="1">
      <alignment horizontal="left" vertical="center" wrapText="1"/>
    </xf>
    <xf numFmtId="43" fontId="111" fillId="6" borderId="53" xfId="633" applyFont="1" applyFill="1" applyBorder="1" applyAlignment="1">
      <alignment horizontal="right" vertical="center"/>
    </xf>
    <xf numFmtId="49" fontId="134" fillId="35" borderId="59" xfId="657" applyNumberFormat="1" applyFont="1" applyFill="1" applyBorder="1" applyAlignment="1">
      <alignment horizontal="left" vertical="center" wrapText="1"/>
    </xf>
    <xf numFmtId="185" fontId="111" fillId="6" borderId="51" xfId="633" applyNumberFormat="1" applyFont="1" applyFill="1" applyBorder="1" applyAlignment="1">
      <alignment horizontal="right" vertical="center"/>
    </xf>
    <xf numFmtId="49" fontId="134" fillId="35" borderId="79" xfId="657" applyNumberFormat="1" applyFont="1" applyFill="1" applyBorder="1" applyAlignment="1">
      <alignment horizontal="left" vertical="center" wrapText="1"/>
    </xf>
    <xf numFmtId="43" fontId="111" fillId="6" borderId="78" xfId="633" applyFont="1" applyFill="1" applyBorder="1" applyAlignment="1">
      <alignment horizontal="right" vertical="center"/>
    </xf>
    <xf numFmtId="43" fontId="111" fillId="6" borderId="66" xfId="633" applyFont="1" applyFill="1" applyBorder="1" applyAlignment="1">
      <alignment horizontal="right" vertical="center"/>
    </xf>
    <xf numFmtId="9" fontId="111" fillId="0" borderId="66" xfId="632" applyFont="1" applyFill="1" applyBorder="1" applyAlignment="1">
      <alignment horizontal="center" vertical="center" wrapText="1"/>
    </xf>
    <xf numFmtId="185" fontId="260" fillId="34" borderId="66" xfId="633" applyNumberFormat="1" applyFont="1" applyFill="1" applyBorder="1" applyAlignment="1">
      <alignment horizontal="right" vertical="center"/>
    </xf>
    <xf numFmtId="185" fontId="111" fillId="6" borderId="66" xfId="633" applyNumberFormat="1" applyFont="1" applyFill="1" applyBorder="1" applyAlignment="1">
      <alignment horizontal="left" vertical="center" wrapText="1" indent="1"/>
    </xf>
    <xf numFmtId="2" fontId="261" fillId="35" borderId="73" xfId="657" applyNumberFormat="1" applyFont="1" applyFill="1" applyBorder="1" applyAlignment="1">
      <alignment horizontal="center" vertical="center"/>
    </xf>
    <xf numFmtId="185" fontId="113" fillId="0" borderId="0" xfId="633" applyNumberFormat="1" applyFont="1" applyAlignment="1">
      <alignment vertical="center"/>
    </xf>
    <xf numFmtId="0" fontId="113" fillId="43" borderId="0" xfId="657" applyFont="1" applyFill="1" applyAlignment="1">
      <alignment horizontal="center" vertical="center"/>
    </xf>
    <xf numFmtId="0" fontId="113" fillId="43" borderId="0" xfId="657" applyFont="1" applyFill="1" applyAlignment="1">
      <alignment vertical="center"/>
    </xf>
    <xf numFmtId="0" fontId="266" fillId="43" borderId="0" xfId="657" applyFont="1" applyFill="1" applyAlignment="1">
      <alignment horizontal="center" vertical="center"/>
    </xf>
    <xf numFmtId="0" fontId="113" fillId="0" borderId="0" xfId="657" applyFont="1" applyFill="1" applyAlignment="1">
      <alignment vertical="center"/>
    </xf>
    <xf numFmtId="0" fontId="113" fillId="0" borderId="0" xfId="657" applyFont="1" applyFill="1" applyBorder="1" applyAlignment="1">
      <alignment vertical="center"/>
    </xf>
    <xf numFmtId="49" fontId="113" fillId="0" borderId="0" xfId="657" applyNumberFormat="1" applyFont="1" applyFill="1" applyBorder="1" applyAlignment="1">
      <alignment horizontal="center" vertical="center"/>
    </xf>
    <xf numFmtId="0" fontId="113" fillId="0" borderId="0" xfId="657" applyFont="1" applyFill="1" applyBorder="1" applyAlignment="1">
      <alignment horizontal="center" vertical="center"/>
    </xf>
    <xf numFmtId="0" fontId="266" fillId="0" borderId="0" xfId="657" applyFont="1" applyFill="1" applyBorder="1" applyAlignment="1">
      <alignment horizontal="center" vertical="center"/>
    </xf>
    <xf numFmtId="0" fontId="113" fillId="0" borderId="0" xfId="657" applyFont="1" applyBorder="1" applyAlignment="1">
      <alignment horizontal="center" vertical="center"/>
    </xf>
    <xf numFmtId="0" fontId="202" fillId="0" borderId="66" xfId="657" applyFont="1" applyFill="1" applyBorder="1" applyAlignment="1">
      <alignment horizontal="left" vertical="center" wrapText="1"/>
    </xf>
    <xf numFmtId="0" fontId="138" fillId="35" borderId="64" xfId="657" quotePrefix="1" applyFont="1" applyFill="1" applyBorder="1" applyAlignment="1">
      <alignment horizontal="center" vertical="center" wrapText="1"/>
    </xf>
    <xf numFmtId="0" fontId="137" fillId="35" borderId="51" xfId="657" applyFont="1" applyFill="1" applyBorder="1" applyAlignment="1">
      <alignment horizontal="left" vertical="center" wrapText="1"/>
    </xf>
    <xf numFmtId="2" fontId="202" fillId="36" borderId="51" xfId="657" applyNumberFormat="1" applyFont="1" applyFill="1" applyBorder="1" applyAlignment="1">
      <alignment horizontal="center" vertical="center"/>
    </xf>
    <xf numFmtId="2" fontId="202" fillId="36" borderId="51" xfId="657" applyNumberFormat="1" applyFont="1" applyFill="1" applyBorder="1" applyAlignment="1">
      <alignment horizontal="center" vertical="center" wrapText="1"/>
    </xf>
    <xf numFmtId="2" fontId="202" fillId="34" borderId="51" xfId="657" applyNumberFormat="1" applyFont="1" applyFill="1" applyBorder="1" applyAlignment="1">
      <alignment horizontal="right" vertical="center" wrapText="1"/>
    </xf>
    <xf numFmtId="0" fontId="113" fillId="34" borderId="64" xfId="657" applyFont="1" applyFill="1" applyBorder="1" applyAlignment="1">
      <alignment vertical="center"/>
    </xf>
    <xf numFmtId="2" fontId="111" fillId="34" borderId="51" xfId="657" applyNumberFormat="1" applyFont="1" applyFill="1" applyBorder="1" applyAlignment="1">
      <alignment horizontal="right" vertical="center" wrapText="1"/>
    </xf>
    <xf numFmtId="49" fontId="113" fillId="34" borderId="64" xfId="657" applyNumberFormat="1" applyFont="1" applyFill="1" applyBorder="1" applyAlignment="1">
      <alignment vertical="center"/>
    </xf>
    <xf numFmtId="2" fontId="111" fillId="34" borderId="51" xfId="657" applyNumberFormat="1" applyFont="1" applyFill="1" applyBorder="1" applyAlignment="1">
      <alignment vertical="center" wrapText="1"/>
    </xf>
    <xf numFmtId="2" fontId="111" fillId="34" borderId="66" xfId="657" applyNumberFormat="1" applyFont="1" applyFill="1" applyBorder="1" applyAlignment="1">
      <alignment horizontal="right" vertical="center" wrapText="1"/>
    </xf>
    <xf numFmtId="2" fontId="111" fillId="34" borderId="66" xfId="657" applyNumberFormat="1" applyFont="1" applyFill="1" applyBorder="1" applyAlignment="1">
      <alignment horizontal="center" vertical="center" wrapText="1"/>
    </xf>
    <xf numFmtId="0" fontId="268" fillId="0" borderId="0" xfId="0" applyFont="1"/>
    <xf numFmtId="0" fontId="268" fillId="0" borderId="0" xfId="0" applyFont="1" applyAlignment="1">
      <alignment horizontal="center" vertical="center"/>
    </xf>
    <xf numFmtId="0" fontId="268" fillId="0" borderId="0" xfId="0" applyFont="1" applyAlignment="1">
      <alignment horizontal="left" vertical="top"/>
    </xf>
    <xf numFmtId="0" fontId="268" fillId="0" borderId="0" xfId="0" applyFont="1" applyAlignment="1">
      <alignment horizontal="center"/>
    </xf>
    <xf numFmtId="0" fontId="269" fillId="0" borderId="0" xfId="0" applyFont="1"/>
    <xf numFmtId="167" fontId="268" fillId="0" borderId="0" xfId="458" applyFont="1"/>
    <xf numFmtId="0" fontId="268" fillId="0" borderId="12" xfId="0" applyFont="1" applyBorder="1" applyAlignment="1">
      <alignment horizontal="center" vertical="center"/>
    </xf>
    <xf numFmtId="0" fontId="268" fillId="0" borderId="13" xfId="0" applyFont="1" applyBorder="1" applyAlignment="1">
      <alignment horizontal="center" vertical="center"/>
    </xf>
    <xf numFmtId="0" fontId="270" fillId="0" borderId="13" xfId="19" applyFont="1" applyBorder="1" applyAlignment="1" applyProtection="1">
      <alignment horizontal="left"/>
    </xf>
    <xf numFmtId="0" fontId="268" fillId="0" borderId="14" xfId="0" applyFont="1" applyBorder="1" applyAlignment="1">
      <alignment horizontal="center" vertical="center"/>
    </xf>
    <xf numFmtId="0" fontId="270" fillId="0" borderId="13" xfId="19" quotePrefix="1" applyFont="1" applyBorder="1" applyAlignment="1" applyProtection="1">
      <alignment horizontal="left"/>
    </xf>
    <xf numFmtId="49" fontId="270" fillId="0" borderId="13" xfId="19" applyNumberFormat="1" applyFont="1" applyFill="1" applyBorder="1" applyAlignment="1" applyProtection="1">
      <alignment horizontal="left"/>
      <protection locked="0"/>
    </xf>
    <xf numFmtId="0" fontId="270" fillId="0" borderId="12" xfId="19" applyFont="1" applyBorder="1" applyAlignment="1" applyProtection="1">
      <alignment horizontal="left" vertical="center"/>
    </xf>
    <xf numFmtId="0" fontId="270" fillId="0" borderId="13" xfId="19" applyFont="1" applyBorder="1" applyAlignment="1" applyProtection="1">
      <alignment horizontal="left" vertical="top"/>
    </xf>
    <xf numFmtId="0" fontId="268" fillId="0" borderId="13" xfId="0" applyFont="1" applyBorder="1"/>
    <xf numFmtId="2" fontId="106" fillId="0" borderId="13" xfId="458" applyNumberFormat="1" applyFont="1" applyFill="1" applyBorder="1"/>
    <xf numFmtId="2" fontId="271" fillId="0" borderId="13" xfId="458" applyNumberFormat="1" applyFont="1" applyFill="1" applyBorder="1"/>
    <xf numFmtId="0" fontId="270" fillId="0" borderId="14" xfId="19" applyFont="1" applyBorder="1" applyAlignment="1" applyProtection="1">
      <alignment horizontal="left" vertical="top"/>
    </xf>
    <xf numFmtId="0" fontId="268" fillId="0" borderId="14" xfId="0" applyFont="1" applyBorder="1"/>
    <xf numFmtId="0" fontId="270" fillId="0" borderId="29" xfId="19" applyFont="1" applyBorder="1" applyAlignment="1" applyProtection="1">
      <alignment horizontal="left"/>
    </xf>
    <xf numFmtId="0" fontId="270" fillId="0" borderId="40" xfId="19" applyFont="1" applyBorder="1" applyAlignment="1" applyProtection="1">
      <alignment horizontal="left"/>
    </xf>
    <xf numFmtId="0" fontId="99" fillId="0" borderId="12" xfId="0" applyFont="1" applyBorder="1" applyAlignment="1">
      <alignment horizontal="center" vertical="center"/>
    </xf>
    <xf numFmtId="0" fontId="99" fillId="0" borderId="13" xfId="0" applyFont="1" applyBorder="1" applyAlignment="1">
      <alignment horizontal="center" vertical="center"/>
    </xf>
    <xf numFmtId="0" fontId="270" fillId="0" borderId="13" xfId="19" applyFont="1" applyFill="1" applyBorder="1" applyAlignment="1" applyProtection="1">
      <alignment horizontal="left"/>
    </xf>
    <xf numFmtId="0" fontId="99" fillId="0" borderId="13" xfId="0" applyFont="1" applyFill="1" applyBorder="1"/>
    <xf numFmtId="0" fontId="99" fillId="0" borderId="13" xfId="0" applyFont="1" applyFill="1" applyBorder="1" applyAlignment="1">
      <alignment wrapText="1"/>
    </xf>
    <xf numFmtId="0" fontId="201" fillId="0" borderId="13" xfId="0" applyFont="1" applyBorder="1"/>
    <xf numFmtId="0" fontId="99" fillId="0" borderId="14" xfId="0" applyFont="1" applyBorder="1" applyAlignment="1">
      <alignment horizontal="center" vertical="center"/>
    </xf>
    <xf numFmtId="0" fontId="270" fillId="0" borderId="14" xfId="19" applyFont="1" applyBorder="1" applyAlignment="1" applyProtection="1">
      <alignment horizontal="left"/>
    </xf>
    <xf numFmtId="0" fontId="201" fillId="0" borderId="14" xfId="0" applyFont="1" applyBorder="1"/>
    <xf numFmtId="0" fontId="270" fillId="0" borderId="12" xfId="19" applyFont="1" applyBorder="1" applyAlignment="1" applyProtection="1">
      <alignment horizontal="left" vertical="top"/>
    </xf>
    <xf numFmtId="0" fontId="268" fillId="0" borderId="0" xfId="0" applyFont="1" applyFill="1" applyBorder="1"/>
    <xf numFmtId="0" fontId="255" fillId="0" borderId="12" xfId="67" applyFont="1" applyFill="1" applyBorder="1" applyAlignment="1">
      <alignment horizontal="left" vertical="center"/>
    </xf>
    <xf numFmtId="0" fontId="106" fillId="0" borderId="13" xfId="67" applyFont="1" applyFill="1" applyBorder="1" applyAlignment="1">
      <alignment horizontal="left" vertical="center"/>
    </xf>
    <xf numFmtId="0" fontId="255" fillId="0" borderId="13" xfId="67" applyFont="1" applyFill="1" applyBorder="1" applyAlignment="1">
      <alignment horizontal="left" vertical="center"/>
    </xf>
    <xf numFmtId="0" fontId="106" fillId="0" borderId="14" xfId="67" applyFont="1" applyFill="1" applyBorder="1" applyAlignment="1">
      <alignment horizontal="left" vertical="center"/>
    </xf>
    <xf numFmtId="0" fontId="106" fillId="0" borderId="12" xfId="0" applyFont="1" applyFill="1" applyBorder="1" applyAlignment="1">
      <alignment horizontal="center" vertical="center"/>
    </xf>
    <xf numFmtId="0" fontId="106" fillId="0" borderId="13" xfId="0" applyFont="1" applyFill="1" applyBorder="1" applyAlignment="1">
      <alignment horizontal="center" vertical="center"/>
    </xf>
    <xf numFmtId="0" fontId="106" fillId="0" borderId="14" xfId="0" applyFont="1" applyFill="1" applyBorder="1" applyAlignment="1">
      <alignment horizontal="center" vertical="center"/>
    </xf>
    <xf numFmtId="0" fontId="106" fillId="0" borderId="12" xfId="67" applyFont="1" applyFill="1" applyBorder="1" applyAlignment="1">
      <alignment horizontal="center" vertical="center"/>
    </xf>
    <xf numFmtId="0" fontId="106" fillId="0" borderId="13" xfId="67" applyFont="1" applyFill="1" applyBorder="1" applyAlignment="1">
      <alignment horizontal="center" vertical="center"/>
    </xf>
    <xf numFmtId="0" fontId="106" fillId="0" borderId="14" xfId="67" applyFont="1" applyFill="1" applyBorder="1" applyAlignment="1">
      <alignment horizontal="center" vertical="center"/>
    </xf>
    <xf numFmtId="0" fontId="272" fillId="0" borderId="15" xfId="0" applyFont="1" applyBorder="1" applyAlignment="1">
      <alignment horizontal="center"/>
    </xf>
    <xf numFmtId="0" fontId="0" fillId="0" borderId="12" xfId="0" applyBorder="1"/>
    <xf numFmtId="0" fontId="273" fillId="0" borderId="11" xfId="0" applyFont="1" applyBorder="1" applyAlignment="1">
      <alignment horizontal="center"/>
    </xf>
    <xf numFmtId="0" fontId="272" fillId="0" borderId="55" xfId="0" applyFont="1" applyBorder="1" applyAlignment="1">
      <alignment horizontal="center"/>
    </xf>
    <xf numFmtId="0" fontId="0" fillId="0" borderId="13" xfId="0" applyBorder="1"/>
    <xf numFmtId="0" fontId="273" fillId="0" borderId="29" xfId="0" applyFont="1" applyBorder="1" applyAlignment="1">
      <alignment horizontal="center"/>
    </xf>
    <xf numFmtId="0" fontId="272" fillId="0" borderId="38" xfId="0" applyFont="1" applyBorder="1" applyAlignment="1">
      <alignment horizontal="center"/>
    </xf>
    <xf numFmtId="0" fontId="0" fillId="0" borderId="14" xfId="0" applyBorder="1"/>
    <xf numFmtId="0" fontId="273" fillId="0" borderId="40" xfId="0" applyFont="1" applyBorder="1" applyAlignment="1">
      <alignment horizontal="center"/>
    </xf>
    <xf numFmtId="2" fontId="24" fillId="0" borderId="0" xfId="458" applyNumberFormat="1" applyFont="1" applyFill="1"/>
    <xf numFmtId="0" fontId="276" fillId="64" borderId="42" xfId="0" applyFont="1" applyFill="1" applyBorder="1" applyAlignment="1">
      <alignment horizontal="center" vertical="center" wrapText="1"/>
    </xf>
    <xf numFmtId="0" fontId="277" fillId="64" borderId="14" xfId="0" applyFont="1" applyFill="1" applyBorder="1" applyAlignment="1">
      <alignment horizontal="center" vertical="center" wrapText="1"/>
    </xf>
    <xf numFmtId="0" fontId="276" fillId="64" borderId="40" xfId="0" applyFont="1" applyFill="1" applyBorder="1" applyAlignment="1">
      <alignment horizontal="center" vertical="center" wrapText="1"/>
    </xf>
    <xf numFmtId="0" fontId="274" fillId="0" borderId="14" xfId="0" applyFont="1" applyFill="1" applyBorder="1" applyAlignment="1">
      <alignment horizontal="center" vertical="center"/>
    </xf>
    <xf numFmtId="0" fontId="274" fillId="0" borderId="42" xfId="0" applyFont="1" applyFill="1" applyBorder="1" applyAlignment="1">
      <alignment horizontal="left" vertical="center" wrapText="1" indent="1"/>
    </xf>
    <xf numFmtId="0" fontId="3" fillId="34" borderId="6" xfId="0" applyFont="1" applyFill="1" applyBorder="1" applyAlignment="1">
      <alignment horizontal="center"/>
    </xf>
    <xf numFmtId="0" fontId="3" fillId="34" borderId="39" xfId="0" applyFont="1" applyFill="1" applyBorder="1" applyAlignment="1">
      <alignment horizontal="center"/>
    </xf>
    <xf numFmtId="0" fontId="277" fillId="6" borderId="40" xfId="0" applyFont="1" applyFill="1" applyBorder="1" applyAlignment="1">
      <alignment vertical="center" wrapText="1"/>
    </xf>
    <xf numFmtId="0" fontId="0" fillId="6" borderId="38" xfId="0" applyFill="1" applyBorder="1" applyAlignment="1">
      <alignment vertical="center" wrapText="1"/>
    </xf>
    <xf numFmtId="0" fontId="275" fillId="6" borderId="19" xfId="0" applyFont="1" applyFill="1" applyBorder="1" applyAlignment="1">
      <alignment vertical="center" wrapText="1"/>
    </xf>
    <xf numFmtId="0" fontId="275" fillId="35" borderId="40" xfId="0" applyFont="1" applyFill="1" applyBorder="1" applyAlignment="1">
      <alignment vertical="center" wrapText="1"/>
    </xf>
    <xf numFmtId="49" fontId="276" fillId="0" borderId="19" xfId="0" applyNumberFormat="1" applyFont="1" applyFill="1" applyBorder="1" applyAlignment="1">
      <alignment horizontal="center" vertical="center"/>
    </xf>
    <xf numFmtId="0" fontId="276" fillId="0" borderId="19" xfId="0" applyFont="1" applyFill="1" applyBorder="1" applyAlignment="1">
      <alignment horizontal="left" vertical="center" wrapText="1" indent="3"/>
    </xf>
    <xf numFmtId="0" fontId="274" fillId="0" borderId="0" xfId="0" applyFont="1" applyFill="1" applyBorder="1" applyAlignment="1">
      <alignment horizontal="left" vertical="center" wrapText="1" indent="1"/>
    </xf>
    <xf numFmtId="0" fontId="275" fillId="35" borderId="38" xfId="0" applyFont="1" applyFill="1" applyBorder="1" applyAlignment="1">
      <alignment vertical="center" wrapText="1"/>
    </xf>
    <xf numFmtId="0" fontId="275" fillId="35" borderId="19" xfId="0" applyFont="1" applyFill="1" applyBorder="1" applyAlignment="1">
      <alignment vertical="center" wrapText="1"/>
    </xf>
    <xf numFmtId="0" fontId="0" fillId="0" borderId="0" xfId="0" applyAlignment="1">
      <alignment vertical="center" wrapText="1"/>
    </xf>
    <xf numFmtId="49" fontId="276" fillId="0" borderId="15" xfId="0" applyNumberFormat="1" applyFont="1" applyFill="1" applyBorder="1" applyAlignment="1">
      <alignment horizontal="center" vertical="center"/>
    </xf>
    <xf numFmtId="0" fontId="275" fillId="6" borderId="41" xfId="0" applyFont="1" applyFill="1" applyBorder="1" applyAlignment="1">
      <alignment vertical="center" wrapText="1"/>
    </xf>
    <xf numFmtId="0" fontId="275" fillId="6" borderId="12" xfId="0" applyFont="1" applyFill="1" applyBorder="1" applyAlignment="1">
      <alignment vertical="center" wrapText="1"/>
    </xf>
    <xf numFmtId="0" fontId="275" fillId="35" borderId="11" xfId="0" applyFont="1" applyFill="1" applyBorder="1" applyAlignment="1">
      <alignment vertical="center" wrapText="1"/>
    </xf>
    <xf numFmtId="0" fontId="0" fillId="0" borderId="55" xfId="0" applyBorder="1" applyAlignment="1">
      <alignment vertical="center" wrapText="1"/>
    </xf>
    <xf numFmtId="2" fontId="276" fillId="0" borderId="12" xfId="0" quotePrefix="1" applyNumberFormat="1" applyFont="1" applyFill="1" applyBorder="1" applyAlignment="1">
      <alignment horizontal="center" vertical="center"/>
    </xf>
    <xf numFmtId="0" fontId="276" fillId="0" borderId="0" xfId="0" applyFont="1" applyFill="1" applyAlignment="1">
      <alignment horizontal="left" vertical="center" wrapText="1" indent="3"/>
    </xf>
    <xf numFmtId="0" fontId="275" fillId="6" borderId="15" xfId="0" applyFont="1" applyFill="1" applyBorder="1" applyAlignment="1">
      <alignment vertical="center" wrapText="1"/>
    </xf>
    <xf numFmtId="2" fontId="274" fillId="0" borderId="12" xfId="0" quotePrefix="1" applyNumberFormat="1" applyFont="1" applyFill="1" applyBorder="1" applyAlignment="1">
      <alignment horizontal="center" vertical="center"/>
    </xf>
    <xf numFmtId="0" fontId="274" fillId="0" borderId="19" xfId="0" applyFont="1" applyFill="1" applyBorder="1" applyAlignment="1">
      <alignment horizontal="left" vertical="center" wrapText="1" indent="1"/>
    </xf>
    <xf numFmtId="0" fontId="275" fillId="35" borderId="15" xfId="0" applyFont="1" applyFill="1" applyBorder="1" applyAlignment="1">
      <alignment vertical="center" wrapText="1"/>
    </xf>
    <xf numFmtId="0" fontId="275" fillId="35" borderId="12" xfId="0" applyFont="1" applyFill="1" applyBorder="1" applyAlignment="1">
      <alignment vertical="center" wrapText="1"/>
    </xf>
    <xf numFmtId="2" fontId="276" fillId="0" borderId="19" xfId="0" quotePrefix="1" applyNumberFormat="1" applyFont="1" applyFill="1" applyBorder="1" applyAlignment="1">
      <alignment horizontal="center" vertical="center"/>
    </xf>
    <xf numFmtId="0" fontId="275" fillId="35" borderId="16" xfId="0" applyFont="1" applyFill="1" applyBorder="1" applyAlignment="1">
      <alignment vertical="center" wrapText="1"/>
    </xf>
    <xf numFmtId="2" fontId="276" fillId="0" borderId="14" xfId="0" quotePrefix="1" applyNumberFormat="1" applyFont="1" applyFill="1" applyBorder="1" applyAlignment="1">
      <alignment horizontal="center" vertical="center"/>
    </xf>
    <xf numFmtId="0" fontId="276" fillId="0" borderId="42" xfId="0" applyFont="1" applyFill="1" applyBorder="1" applyAlignment="1">
      <alignment horizontal="left" vertical="center" wrapText="1" indent="6"/>
    </xf>
    <xf numFmtId="0" fontId="275" fillId="6" borderId="38" xfId="0" applyFont="1" applyFill="1" applyBorder="1" applyAlignment="1">
      <alignment vertical="center" wrapText="1"/>
    </xf>
    <xf numFmtId="0" fontId="276" fillId="0" borderId="18" xfId="0" applyFont="1" applyFill="1" applyBorder="1" applyAlignment="1">
      <alignment horizontal="left" vertical="center" wrapText="1" indent="3"/>
    </xf>
    <xf numFmtId="0" fontId="275" fillId="35" borderId="18" xfId="0" applyFont="1" applyFill="1" applyBorder="1" applyAlignment="1">
      <alignment vertical="center" wrapText="1"/>
    </xf>
    <xf numFmtId="0" fontId="275" fillId="6" borderId="14" xfId="0" applyFont="1" applyFill="1" applyBorder="1" applyAlignment="1">
      <alignment vertical="center" wrapText="1"/>
    </xf>
    <xf numFmtId="0" fontId="276" fillId="0" borderId="42" xfId="0" applyFont="1" applyFill="1" applyBorder="1" applyAlignment="1">
      <alignment horizontal="left" vertical="center" wrapText="1" indent="3"/>
    </xf>
    <xf numFmtId="0" fontId="274" fillId="0" borderId="0" xfId="0" applyFont="1" applyFill="1" applyAlignment="1">
      <alignment horizontal="left" vertical="center" wrapText="1" indent="1"/>
    </xf>
    <xf numFmtId="0" fontId="275" fillId="34" borderId="15" xfId="0" applyFont="1" applyFill="1" applyBorder="1" applyAlignment="1">
      <alignment vertical="center" wrapText="1"/>
    </xf>
    <xf numFmtId="0" fontId="275" fillId="34" borderId="12" xfId="0" applyFont="1" applyFill="1" applyBorder="1" applyAlignment="1">
      <alignment vertical="center" wrapText="1"/>
    </xf>
    <xf numFmtId="0" fontId="276" fillId="0" borderId="17" xfId="0" applyFont="1" applyFill="1" applyBorder="1" applyAlignment="1">
      <alignment horizontal="left" vertical="center" wrapText="1" indent="3"/>
    </xf>
    <xf numFmtId="0" fontId="275" fillId="34" borderId="16" xfId="0" applyFont="1" applyFill="1" applyBorder="1" applyAlignment="1">
      <alignment vertical="center" wrapText="1"/>
    </xf>
    <xf numFmtId="0" fontId="275" fillId="34" borderId="19" xfId="0" applyFont="1" applyFill="1" applyBorder="1" applyAlignment="1">
      <alignment vertical="center" wrapText="1"/>
    </xf>
    <xf numFmtId="2" fontId="274" fillId="0" borderId="13" xfId="0" quotePrefix="1" applyNumberFormat="1" applyFont="1" applyFill="1" applyBorder="1" applyAlignment="1">
      <alignment horizontal="center" vertical="center"/>
    </xf>
    <xf numFmtId="0" fontId="275" fillId="34" borderId="55" xfId="0" applyFont="1" applyFill="1" applyBorder="1" applyAlignment="1">
      <alignment vertical="center" wrapText="1"/>
    </xf>
    <xf numFmtId="0" fontId="275" fillId="34" borderId="13" xfId="0" applyFont="1" applyFill="1" applyBorder="1" applyAlignment="1">
      <alignment vertical="center" wrapText="1"/>
    </xf>
    <xf numFmtId="0" fontId="275" fillId="35" borderId="29" xfId="0" applyFont="1" applyFill="1" applyBorder="1" applyAlignment="1">
      <alignment vertical="center" wrapText="1"/>
    </xf>
    <xf numFmtId="0" fontId="278" fillId="0" borderId="19" xfId="0" applyFont="1" applyFill="1" applyBorder="1" applyAlignment="1">
      <alignment horizontal="left" vertical="center" wrapText="1" indent="1"/>
    </xf>
    <xf numFmtId="0" fontId="275" fillId="6" borderId="11" xfId="0" applyFont="1" applyFill="1" applyBorder="1" applyAlignment="1">
      <alignment vertical="center" wrapText="1"/>
    </xf>
    <xf numFmtId="2" fontId="276" fillId="0" borderId="12" xfId="0" quotePrefix="1" applyNumberFormat="1" applyFont="1" applyFill="1" applyBorder="1" applyAlignment="1">
      <alignment horizontal="center" vertical="center" wrapText="1"/>
    </xf>
    <xf numFmtId="0" fontId="276" fillId="0" borderId="19" xfId="0" applyFont="1" applyFill="1" applyBorder="1" applyAlignment="1">
      <alignment horizontal="left" vertical="center" wrapText="1" indent="1"/>
    </xf>
    <xf numFmtId="0" fontId="277" fillId="34" borderId="15" xfId="0" applyFont="1" applyFill="1" applyBorder="1" applyAlignment="1">
      <alignment horizontal="left" vertical="center" wrapText="1" indent="1"/>
    </xf>
    <xf numFmtId="0" fontId="277" fillId="34" borderId="12" xfId="0" applyFont="1" applyFill="1" applyBorder="1" applyAlignment="1">
      <alignment horizontal="left" vertical="center" wrapText="1" indent="1"/>
    </xf>
    <xf numFmtId="0" fontId="276" fillId="0" borderId="17" xfId="0" applyFont="1" applyFill="1" applyBorder="1" applyAlignment="1">
      <alignment horizontal="left" vertical="center" wrapText="1" indent="1"/>
    </xf>
    <xf numFmtId="0" fontId="277" fillId="34" borderId="16" xfId="0" applyFont="1" applyFill="1" applyBorder="1" applyAlignment="1">
      <alignment horizontal="left" vertical="center" wrapText="1" indent="1"/>
    </xf>
    <xf numFmtId="0" fontId="277" fillId="34" borderId="19" xfId="0" applyFont="1" applyFill="1" applyBorder="1" applyAlignment="1">
      <alignment horizontal="left" vertical="center" wrapText="1" indent="1"/>
    </xf>
    <xf numFmtId="0" fontId="277" fillId="6" borderId="18" xfId="0" applyFont="1" applyFill="1" applyBorder="1" applyAlignment="1">
      <alignment horizontal="left" vertical="center" wrapText="1" indent="1"/>
    </xf>
    <xf numFmtId="0" fontId="0" fillId="0" borderId="0" xfId="0" applyAlignment="1">
      <alignment vertical="top" wrapText="1"/>
    </xf>
    <xf numFmtId="0" fontId="194" fillId="0" borderId="0" xfId="0" applyFont="1" applyAlignment="1">
      <alignment vertical="center" wrapText="1"/>
    </xf>
    <xf numFmtId="49" fontId="274" fillId="0" borderId="14" xfId="0" quotePrefix="1" applyNumberFormat="1" applyFont="1" applyFill="1" applyBorder="1" applyAlignment="1">
      <alignment horizontal="center" vertical="center"/>
    </xf>
    <xf numFmtId="0" fontId="274" fillId="0" borderId="40" xfId="0" applyFont="1" applyFill="1" applyBorder="1" applyAlignment="1">
      <alignment horizontal="left" vertical="center" wrapText="1" indent="1"/>
    </xf>
    <xf numFmtId="0" fontId="276" fillId="35" borderId="40" xfId="0" applyFont="1" applyFill="1" applyBorder="1" applyAlignment="1">
      <alignment vertical="center"/>
    </xf>
    <xf numFmtId="49" fontId="274" fillId="0" borderId="12" xfId="0" quotePrefix="1" applyNumberFormat="1" applyFont="1" applyFill="1" applyBorder="1" applyAlignment="1">
      <alignment horizontal="center" vertical="center"/>
    </xf>
    <xf numFmtId="0" fontId="274" fillId="0" borderId="19" xfId="0" applyFont="1" applyFill="1" applyBorder="1" applyAlignment="1">
      <alignment horizontal="left" vertical="center" wrapText="1" indent="3"/>
    </xf>
    <xf numFmtId="0" fontId="276" fillId="35" borderId="12" xfId="0" applyFont="1" applyFill="1" applyBorder="1" applyAlignment="1">
      <alignment vertical="center"/>
    </xf>
    <xf numFmtId="49" fontId="276" fillId="0" borderId="19" xfId="0" quotePrefix="1" applyNumberFormat="1" applyFont="1" applyFill="1" applyBorder="1" applyAlignment="1">
      <alignment horizontal="center" vertical="center"/>
    </xf>
    <xf numFmtId="0" fontId="276" fillId="0" borderId="18" xfId="0" applyFont="1" applyFill="1" applyBorder="1" applyAlignment="1">
      <alignment horizontal="left" vertical="center" indent="5"/>
    </xf>
    <xf numFmtId="0" fontId="276" fillId="6" borderId="12" xfId="0" applyFont="1" applyFill="1" applyBorder="1" applyAlignment="1">
      <alignment vertical="center"/>
    </xf>
    <xf numFmtId="0" fontId="276" fillId="6" borderId="12" xfId="0" applyFont="1" applyFill="1" applyBorder="1" applyAlignment="1">
      <alignment vertical="center" wrapText="1"/>
    </xf>
    <xf numFmtId="0" fontId="276" fillId="35" borderId="12" xfId="0" applyFont="1" applyFill="1" applyBorder="1" applyAlignment="1">
      <alignment vertical="center" wrapText="1"/>
    </xf>
    <xf numFmtId="49" fontId="276" fillId="0" borderId="13" xfId="0" quotePrefix="1" applyNumberFormat="1" applyFont="1" applyFill="1" applyBorder="1" applyAlignment="1">
      <alignment horizontal="center" vertical="center"/>
    </xf>
    <xf numFmtId="0" fontId="276" fillId="0" borderId="19" xfId="0" applyFont="1" applyFill="1" applyBorder="1" applyAlignment="1">
      <alignment horizontal="left" vertical="center" indent="5"/>
    </xf>
    <xf numFmtId="0" fontId="274" fillId="0" borderId="40" xfId="0" applyFont="1" applyFill="1" applyBorder="1" applyAlignment="1">
      <alignment horizontal="left" vertical="center" indent="3"/>
    </xf>
    <xf numFmtId="49" fontId="276" fillId="0" borderId="12" xfId="0" quotePrefix="1" applyNumberFormat="1" applyFont="1" applyFill="1" applyBorder="1" applyAlignment="1">
      <alignment horizontal="center" vertical="center"/>
    </xf>
    <xf numFmtId="0" fontId="276" fillId="0" borderId="40" xfId="0" applyFont="1" applyFill="1" applyBorder="1" applyAlignment="1">
      <alignment horizontal="left" vertical="center" indent="5"/>
    </xf>
    <xf numFmtId="0" fontId="276" fillId="6" borderId="19" xfId="0" applyFont="1" applyFill="1" applyBorder="1" applyAlignment="1">
      <alignment vertical="center"/>
    </xf>
    <xf numFmtId="0" fontId="276" fillId="6" borderId="19" xfId="0" applyFont="1" applyFill="1" applyBorder="1" applyAlignment="1">
      <alignment vertical="center" wrapText="1"/>
    </xf>
    <xf numFmtId="0" fontId="276" fillId="35" borderId="19" xfId="0" applyFont="1" applyFill="1" applyBorder="1" applyAlignment="1">
      <alignment vertical="center" wrapText="1"/>
    </xf>
    <xf numFmtId="49" fontId="276" fillId="0" borderId="14" xfId="0" quotePrefix="1" applyNumberFormat="1" applyFont="1" applyFill="1" applyBorder="1" applyAlignment="1">
      <alignment horizontal="center" vertical="center"/>
    </xf>
    <xf numFmtId="0" fontId="276" fillId="6" borderId="40" xfId="0" applyFont="1" applyFill="1" applyBorder="1" applyAlignment="1">
      <alignment vertical="center"/>
    </xf>
    <xf numFmtId="0" fontId="276" fillId="6" borderId="40" xfId="0" applyFont="1" applyFill="1" applyBorder="1" applyAlignment="1">
      <alignment vertical="center" wrapText="1"/>
    </xf>
    <xf numFmtId="49" fontId="274" fillId="0" borderId="19" xfId="0" quotePrefix="1" applyNumberFormat="1" applyFont="1" applyFill="1" applyBorder="1" applyAlignment="1">
      <alignment horizontal="center" vertical="center"/>
    </xf>
    <xf numFmtId="0" fontId="274" fillId="0" borderId="19" xfId="0" applyFont="1" applyFill="1" applyBorder="1" applyAlignment="1">
      <alignment horizontal="left" vertical="center" indent="5"/>
    </xf>
    <xf numFmtId="0" fontId="276" fillId="35" borderId="40" xfId="0" applyFont="1" applyFill="1" applyBorder="1" applyAlignment="1">
      <alignment vertical="center" wrapText="1"/>
    </xf>
    <xf numFmtId="0" fontId="276" fillId="35" borderId="19" xfId="0" applyFont="1" applyFill="1" applyBorder="1" applyAlignment="1">
      <alignment vertical="center"/>
    </xf>
    <xf numFmtId="0" fontId="276" fillId="64" borderId="92" xfId="0" applyFont="1" applyFill="1" applyBorder="1" applyAlignment="1">
      <alignment horizontal="center" vertical="center" wrapText="1"/>
    </xf>
    <xf numFmtId="0" fontId="276" fillId="64" borderId="60" xfId="0" applyFont="1" applyFill="1" applyBorder="1" applyAlignment="1">
      <alignment horizontal="center" vertical="center" wrapText="1"/>
    </xf>
    <xf numFmtId="0" fontId="274" fillId="0" borderId="14" xfId="0" quotePrefix="1" applyFont="1" applyFill="1" applyBorder="1" applyAlignment="1">
      <alignment horizontal="left" vertical="center" indent="5"/>
    </xf>
    <xf numFmtId="0" fontId="274" fillId="0" borderId="42" xfId="0" applyFont="1" applyFill="1" applyBorder="1" applyAlignment="1">
      <alignment vertical="center" wrapText="1"/>
    </xf>
    <xf numFmtId="0" fontId="280" fillId="34" borderId="14" xfId="0" applyFont="1" applyFill="1" applyBorder="1" applyAlignment="1">
      <alignment horizontal="left" vertical="center" wrapText="1" indent="5"/>
    </xf>
    <xf numFmtId="0" fontId="280" fillId="34" borderId="40" xfId="0" applyFont="1" applyFill="1" applyBorder="1" applyAlignment="1">
      <alignment horizontal="left" vertical="center" wrapText="1" indent="5"/>
    </xf>
    <xf numFmtId="0" fontId="277" fillId="6" borderId="40" xfId="0" applyFont="1" applyFill="1" applyBorder="1" applyAlignment="1">
      <alignment horizontal="left" vertical="center" wrapText="1" indent="5"/>
    </xf>
    <xf numFmtId="0" fontId="276" fillId="6" borderId="14" xfId="0" applyFont="1" applyFill="1" applyBorder="1" applyAlignment="1">
      <alignment horizontal="left" vertical="center" wrapText="1" indent="5"/>
    </xf>
    <xf numFmtId="0" fontId="276" fillId="6" borderId="40" xfId="0" applyFont="1" applyFill="1" applyBorder="1" applyAlignment="1">
      <alignment horizontal="left" vertical="center" wrapText="1" indent="5"/>
    </xf>
    <xf numFmtId="0" fontId="276" fillId="35" borderId="40" xfId="0" applyFont="1" applyFill="1" applyBorder="1" applyAlignment="1">
      <alignment horizontal="left" vertical="center" wrapText="1" indent="5"/>
    </xf>
    <xf numFmtId="16" fontId="276" fillId="0" borderId="14" xfId="0" quotePrefix="1" applyNumberFormat="1" applyFont="1" applyFill="1" applyBorder="1" applyAlignment="1">
      <alignment horizontal="left" vertical="center" indent="5"/>
    </xf>
    <xf numFmtId="0" fontId="276" fillId="0" borderId="40" xfId="0" applyFont="1" applyFill="1" applyBorder="1" applyAlignment="1">
      <alignment vertical="center" wrapText="1"/>
    </xf>
    <xf numFmtId="0" fontId="274" fillId="0" borderId="0" xfId="0" applyFont="1" applyFill="1" applyAlignment="1">
      <alignment vertical="center" wrapText="1"/>
    </xf>
    <xf numFmtId="0" fontId="276" fillId="35" borderId="14" xfId="0" applyFont="1" applyFill="1" applyBorder="1" applyAlignment="1">
      <alignment horizontal="left" vertical="center" wrapText="1" indent="5"/>
    </xf>
    <xf numFmtId="0" fontId="276" fillId="0" borderId="18" xfId="0" applyFont="1" applyFill="1" applyBorder="1" applyAlignment="1">
      <alignment vertical="center" wrapText="1"/>
    </xf>
    <xf numFmtId="16" fontId="276" fillId="0" borderId="19" xfId="0" quotePrefix="1" applyNumberFormat="1" applyFont="1" applyFill="1" applyBorder="1" applyAlignment="1">
      <alignment horizontal="left" vertical="center" indent="5"/>
    </xf>
    <xf numFmtId="0" fontId="276" fillId="6" borderId="19" xfId="0" applyFont="1" applyFill="1" applyBorder="1" applyAlignment="1">
      <alignment horizontal="left" vertical="center" wrapText="1" indent="5"/>
    </xf>
    <xf numFmtId="0" fontId="276" fillId="64" borderId="17" xfId="0" applyFont="1" applyFill="1" applyBorder="1" applyAlignment="1">
      <alignment horizontal="center" vertical="center" wrapText="1"/>
    </xf>
    <xf numFmtId="0" fontId="276" fillId="64" borderId="18" xfId="0" applyFont="1" applyFill="1" applyBorder="1" applyAlignment="1">
      <alignment horizontal="center" vertical="center" wrapText="1"/>
    </xf>
    <xf numFmtId="0" fontId="276" fillId="0" borderId="14" xfId="0" quotePrefix="1" applyFont="1" applyFill="1" applyBorder="1" applyAlignment="1">
      <alignment horizontal="left" vertical="center" indent="5"/>
    </xf>
    <xf numFmtId="0" fontId="276" fillId="0" borderId="29" xfId="0" applyFont="1" applyFill="1" applyBorder="1" applyAlignment="1">
      <alignment vertical="center" wrapText="1"/>
    </xf>
    <xf numFmtId="0" fontId="276" fillId="34" borderId="40" xfId="0" applyFont="1" applyFill="1" applyBorder="1" applyAlignment="1">
      <alignment horizontal="left" vertical="center" wrapText="1" indent="5"/>
    </xf>
    <xf numFmtId="0" fontId="276" fillId="0" borderId="12" xfId="0" quotePrefix="1" applyFont="1" applyFill="1" applyBorder="1" applyAlignment="1">
      <alignment horizontal="left" vertical="center" indent="5"/>
    </xf>
    <xf numFmtId="0" fontId="276" fillId="0" borderId="19" xfId="0" applyFont="1" applyFill="1" applyBorder="1" applyAlignment="1">
      <alignment vertical="center" wrapText="1"/>
    </xf>
    <xf numFmtId="0" fontId="276" fillId="35" borderId="12" xfId="0" applyFont="1" applyFill="1" applyBorder="1" applyAlignment="1">
      <alignment horizontal="left" vertical="center" wrapText="1" indent="5"/>
    </xf>
    <xf numFmtId="0" fontId="276" fillId="0" borderId="29" xfId="0" applyFont="1" applyFill="1" applyBorder="1" applyAlignment="1">
      <alignment horizontal="left" vertical="center" wrapText="1" indent="5"/>
    </xf>
    <xf numFmtId="0" fontId="276" fillId="6" borderId="29" xfId="0" applyFont="1" applyFill="1" applyBorder="1" applyAlignment="1">
      <alignment horizontal="left" vertical="center" wrapText="1" indent="5"/>
    </xf>
    <xf numFmtId="16" fontId="276" fillId="0" borderId="12" xfId="0" quotePrefix="1" applyNumberFormat="1" applyFont="1" applyFill="1" applyBorder="1" applyAlignment="1">
      <alignment horizontal="left" vertical="center" indent="5"/>
    </xf>
    <xf numFmtId="0" fontId="276" fillId="0" borderId="11" xfId="0" applyFont="1" applyFill="1" applyBorder="1" applyAlignment="1">
      <alignment vertical="center" wrapText="1"/>
    </xf>
    <xf numFmtId="0" fontId="276" fillId="6" borderId="12" xfId="0" applyFont="1" applyFill="1" applyBorder="1" applyAlignment="1">
      <alignment horizontal="left" vertical="center" wrapText="1" indent="5"/>
    </xf>
    <xf numFmtId="0" fontId="276" fillId="0" borderId="18" xfId="0" applyFont="1" applyFill="1" applyBorder="1" applyAlignment="1">
      <alignment horizontal="left" vertical="center" wrapText="1" indent="5"/>
    </xf>
    <xf numFmtId="0" fontId="276" fillId="6" borderId="18" xfId="0" applyFont="1" applyFill="1" applyBorder="1" applyAlignment="1">
      <alignment horizontal="left" vertical="center" wrapText="1" indent="5"/>
    </xf>
    <xf numFmtId="0" fontId="276" fillId="35" borderId="19" xfId="0" applyFont="1" applyFill="1" applyBorder="1" applyAlignment="1">
      <alignment horizontal="left" vertical="center" wrapText="1" indent="5"/>
    </xf>
    <xf numFmtId="0" fontId="281" fillId="0" borderId="0" xfId="0" applyFont="1" applyAlignment="1">
      <alignment horizontal="justify" vertical="center"/>
    </xf>
    <xf numFmtId="0" fontId="0" fillId="0" borderId="42" xfId="0" applyBorder="1"/>
    <xf numFmtId="0" fontId="282" fillId="0" borderId="42" xfId="0" applyFont="1" applyBorder="1" applyAlignment="1">
      <alignment vertical="center" wrapText="1"/>
    </xf>
    <xf numFmtId="0" fontId="283" fillId="64" borderId="29" xfId="0" applyFont="1" applyFill="1" applyBorder="1" applyAlignment="1">
      <alignment horizontal="center" vertical="center" wrapText="1"/>
    </xf>
    <xf numFmtId="0" fontId="283" fillId="64" borderId="40" xfId="0" applyFont="1" applyFill="1" applyBorder="1" applyAlignment="1">
      <alignment horizontal="center" vertical="center" wrapText="1"/>
    </xf>
    <xf numFmtId="0" fontId="283" fillId="0" borderId="14" xfId="0" quotePrefix="1" applyFont="1" applyFill="1" applyBorder="1" applyAlignment="1">
      <alignment horizontal="center" vertical="center"/>
    </xf>
    <xf numFmtId="0" fontId="283" fillId="0" borderId="40" xfId="0" applyFont="1" applyFill="1" applyBorder="1" applyAlignment="1">
      <alignment horizontal="left" vertical="center" wrapText="1" indent="1"/>
    </xf>
    <xf numFmtId="0" fontId="284" fillId="35" borderId="19" xfId="0" applyFont="1" applyFill="1" applyBorder="1" applyAlignment="1">
      <alignment vertical="center" wrapText="1"/>
    </xf>
    <xf numFmtId="0" fontId="283" fillId="0" borderId="19" xfId="0" quotePrefix="1" applyFont="1" applyFill="1" applyBorder="1" applyAlignment="1">
      <alignment horizontal="center" vertical="center"/>
    </xf>
    <xf numFmtId="0" fontId="283" fillId="0" borderId="40" xfId="0" applyFont="1" applyFill="1" applyBorder="1" applyAlignment="1">
      <alignment horizontal="left" vertical="center" indent="3"/>
    </xf>
    <xf numFmtId="16" fontId="285" fillId="0" borderId="14" xfId="0" quotePrefix="1" applyNumberFormat="1" applyFont="1" applyFill="1" applyBorder="1" applyAlignment="1">
      <alignment horizontal="center" vertical="center"/>
    </xf>
    <xf numFmtId="0" fontId="285" fillId="0" borderId="40" xfId="0" applyFont="1" applyFill="1" applyBorder="1" applyAlignment="1">
      <alignment horizontal="left" vertical="center" wrapText="1" indent="3"/>
    </xf>
    <xf numFmtId="0" fontId="284" fillId="6" borderId="40" xfId="0" applyFont="1" applyFill="1" applyBorder="1" applyAlignment="1">
      <alignment vertical="center" wrapText="1"/>
    </xf>
    <xf numFmtId="0" fontId="284" fillId="6" borderId="18" xfId="0" applyFont="1" applyFill="1" applyBorder="1" applyAlignment="1">
      <alignment vertical="center" wrapText="1"/>
    </xf>
    <xf numFmtId="0" fontId="284" fillId="35" borderId="40" xfId="0" applyFont="1" applyFill="1" applyBorder="1" applyAlignment="1">
      <alignment vertical="center" wrapText="1"/>
    </xf>
    <xf numFmtId="0" fontId="283" fillId="0" borderId="40" xfId="0" applyFont="1" applyFill="1" applyBorder="1" applyAlignment="1">
      <alignment horizontal="left" vertical="center" wrapText="1" indent="3"/>
    </xf>
    <xf numFmtId="0" fontId="283" fillId="0" borderId="19" xfId="0" applyFont="1" applyFill="1" applyBorder="1" applyAlignment="1">
      <alignment horizontal="left" vertical="center" wrapText="1" indent="3"/>
    </xf>
    <xf numFmtId="0" fontId="283" fillId="0" borderId="42" xfId="0" applyFont="1" applyFill="1" applyBorder="1" applyAlignment="1">
      <alignment vertical="center"/>
    </xf>
    <xf numFmtId="0" fontId="284" fillId="35" borderId="14" xfId="0" applyFont="1" applyFill="1" applyBorder="1" applyAlignment="1">
      <alignment vertical="center" wrapText="1"/>
    </xf>
    <xf numFmtId="0" fontId="285" fillId="0" borderId="14" xfId="0" quotePrefix="1" applyFont="1" applyFill="1" applyBorder="1" applyAlignment="1">
      <alignment horizontal="center" vertical="center"/>
    </xf>
    <xf numFmtId="0" fontId="194" fillId="0" borderId="41" xfId="0" applyFont="1" applyBorder="1" applyAlignment="1">
      <alignment vertical="center" wrapText="1"/>
    </xf>
    <xf numFmtId="0" fontId="0" fillId="0" borderId="42" xfId="0" applyBorder="1" applyAlignment="1">
      <alignment vertical="center"/>
    </xf>
    <xf numFmtId="0" fontId="274" fillId="64" borderId="17" xfId="0" applyFont="1" applyFill="1" applyBorder="1" applyAlignment="1">
      <alignment horizontal="center" vertical="center" wrapText="1"/>
    </xf>
    <xf numFmtId="0" fontId="274" fillId="64" borderId="198" xfId="0" applyFont="1" applyFill="1" applyBorder="1" applyAlignment="1">
      <alignment horizontal="center" vertical="center" wrapText="1"/>
    </xf>
    <xf numFmtId="0" fontId="274" fillId="64" borderId="0" xfId="0" applyFont="1" applyFill="1" applyBorder="1" applyAlignment="1">
      <alignment horizontal="center" vertical="center" wrapText="1"/>
    </xf>
    <xf numFmtId="0" fontId="276" fillId="64" borderId="0" xfId="0" applyFont="1" applyFill="1" applyBorder="1" applyAlignment="1">
      <alignment vertical="center"/>
    </xf>
    <xf numFmtId="0" fontId="276" fillId="64" borderId="40" xfId="0" applyFont="1" applyFill="1" applyBorder="1" applyAlignment="1">
      <alignment vertical="center"/>
    </xf>
    <xf numFmtId="0" fontId="276" fillId="64" borderId="29" xfId="0" applyFont="1" applyFill="1" applyBorder="1" applyAlignment="1">
      <alignment horizontal="center" vertical="center" wrapText="1"/>
    </xf>
    <xf numFmtId="0" fontId="276" fillId="64" borderId="19" xfId="0" applyFont="1" applyFill="1" applyBorder="1" applyAlignment="1">
      <alignment horizontal="center" vertical="center" wrapText="1"/>
    </xf>
    <xf numFmtId="0" fontId="3" fillId="49" borderId="0" xfId="0" applyFont="1" applyFill="1" applyBorder="1"/>
    <xf numFmtId="0" fontId="280" fillId="6" borderId="0" xfId="0" applyFont="1" applyFill="1" applyBorder="1" applyAlignment="1">
      <alignment vertical="center"/>
    </xf>
    <xf numFmtId="0" fontId="277" fillId="36" borderId="0" xfId="0" applyFont="1" applyFill="1" applyBorder="1" applyAlignment="1">
      <alignment vertical="center"/>
    </xf>
    <xf numFmtId="0" fontId="277" fillId="6" borderId="0" xfId="0" applyFont="1" applyFill="1" applyBorder="1" applyAlignment="1">
      <alignment vertical="center"/>
    </xf>
    <xf numFmtId="0" fontId="0" fillId="6" borderId="0" xfId="0" applyFill="1" applyBorder="1"/>
    <xf numFmtId="0" fontId="283" fillId="64" borderId="55" xfId="0" applyFont="1" applyFill="1" applyBorder="1" applyAlignment="1">
      <alignment horizontal="center" vertical="center" wrapText="1"/>
    </xf>
    <xf numFmtId="0" fontId="283" fillId="64" borderId="13" xfId="0" applyFont="1" applyFill="1" applyBorder="1" applyAlignment="1">
      <alignment horizontal="center" vertical="center" wrapText="1"/>
    </xf>
    <xf numFmtId="0" fontId="285" fillId="64" borderId="12" xfId="0" applyFont="1" applyFill="1" applyBorder="1" applyAlignment="1">
      <alignment horizontal="center" vertical="center" wrapText="1"/>
    </xf>
    <xf numFmtId="0" fontId="285" fillId="64" borderId="11" xfId="0" applyFont="1" applyFill="1" applyBorder="1" applyAlignment="1">
      <alignment horizontal="center" vertical="center" wrapText="1"/>
    </xf>
    <xf numFmtId="0" fontId="285" fillId="64" borderId="18" xfId="0" applyFont="1" applyFill="1" applyBorder="1" applyAlignment="1">
      <alignment horizontal="center" vertical="center" wrapText="1"/>
    </xf>
    <xf numFmtId="0" fontId="285" fillId="64" borderId="19" xfId="0" applyFont="1" applyFill="1" applyBorder="1" applyAlignment="1">
      <alignment horizontal="center" vertical="center" wrapText="1"/>
    </xf>
    <xf numFmtId="0" fontId="3" fillId="9" borderId="0" xfId="0" applyFont="1" applyFill="1" applyBorder="1"/>
    <xf numFmtId="0" fontId="276" fillId="9" borderId="0" xfId="0" applyFont="1" applyFill="1" applyBorder="1" applyAlignment="1">
      <alignment vertical="center"/>
    </xf>
    <xf numFmtId="0" fontId="276" fillId="6" borderId="0" xfId="0" applyFont="1" applyFill="1" applyBorder="1" applyAlignment="1">
      <alignment vertical="center"/>
    </xf>
    <xf numFmtId="0" fontId="3" fillId="65" borderId="0" xfId="0" applyFont="1" applyFill="1" applyBorder="1"/>
    <xf numFmtId="0" fontId="0" fillId="9" borderId="0" xfId="0" applyFill="1"/>
    <xf numFmtId="0" fontId="0" fillId="9" borderId="0" xfId="0" applyFill="1" applyBorder="1"/>
    <xf numFmtId="0" fontId="0" fillId="6" borderId="0" xfId="0" applyFill="1"/>
    <xf numFmtId="0" fontId="98" fillId="37" borderId="12" xfId="617" applyFont="1" applyFill="1" applyBorder="1" applyAlignment="1">
      <alignment horizontal="left" vertical="center"/>
    </xf>
    <xf numFmtId="0" fontId="107" fillId="0" borderId="12" xfId="19" applyFont="1" applyBorder="1" applyAlignment="1" applyProtection="1">
      <alignment horizontal="left"/>
    </xf>
    <xf numFmtId="0" fontId="270" fillId="0" borderId="12" xfId="19" applyFont="1" applyBorder="1" applyAlignment="1" applyProtection="1">
      <alignment horizontal="left"/>
    </xf>
    <xf numFmtId="0" fontId="270" fillId="0" borderId="12" xfId="19" applyFont="1" applyFill="1" applyBorder="1" applyAlignment="1" applyProtection="1">
      <alignment horizontal="left" vertical="center"/>
    </xf>
    <xf numFmtId="0" fontId="107" fillId="0" borderId="13" xfId="658" applyFont="1" applyFill="1" applyBorder="1" applyAlignment="1">
      <alignment horizontal="left" vertical="center"/>
    </xf>
    <xf numFmtId="0" fontId="107" fillId="0" borderId="14" xfId="658" applyFont="1" applyFill="1" applyBorder="1" applyAlignment="1">
      <alignment horizontal="left" vertical="center"/>
    </xf>
    <xf numFmtId="0" fontId="19" fillId="0" borderId="12" xfId="19" quotePrefix="1" applyBorder="1" applyAlignment="1" applyProtection="1">
      <alignment horizontal="left" vertical="center"/>
    </xf>
    <xf numFmtId="0" fontId="19" fillId="0" borderId="13" xfId="19" quotePrefix="1" applyBorder="1" applyAlignment="1" applyProtection="1">
      <alignment horizontal="left" vertical="center"/>
    </xf>
    <xf numFmtId="0" fontId="19" fillId="0" borderId="14" xfId="19" quotePrefix="1" applyBorder="1" applyAlignment="1" applyProtection="1">
      <alignment horizontal="left" vertical="center"/>
    </xf>
    <xf numFmtId="0" fontId="22" fillId="0" borderId="0" xfId="617" applyFont="1" applyFill="1" applyProtection="1">
      <protection locked="0"/>
    </xf>
    <xf numFmtId="49" fontId="286" fillId="9" borderId="13" xfId="617" applyNumberFormat="1" applyFont="1" applyFill="1" applyBorder="1"/>
    <xf numFmtId="0" fontId="0" fillId="43" borderId="51" xfId="0" applyFill="1" applyBorder="1"/>
    <xf numFmtId="0" fontId="287" fillId="52" borderId="51" xfId="0" applyFont="1" applyFill="1" applyBorder="1" applyAlignment="1">
      <alignment horizontal="center"/>
    </xf>
    <xf numFmtId="0" fontId="0" fillId="43" borderId="51" xfId="0" quotePrefix="1" applyFill="1" applyBorder="1"/>
    <xf numFmtId="165" fontId="288" fillId="36" borderId="51" xfId="610" applyFont="1" applyFill="1" applyBorder="1" applyAlignment="1">
      <alignment horizontal="center" vertical="center"/>
    </xf>
    <xf numFmtId="0" fontId="22" fillId="43" borderId="63" xfId="0" quotePrefix="1" applyFont="1" applyFill="1" applyBorder="1"/>
    <xf numFmtId="0" fontId="0" fillId="43" borderId="51" xfId="0" applyFill="1" applyBorder="1" applyProtection="1"/>
    <xf numFmtId="0" fontId="288" fillId="36" borderId="51" xfId="610" applyNumberFormat="1" applyFont="1" applyFill="1" applyBorder="1" applyAlignment="1">
      <alignment horizontal="center" vertical="center"/>
    </xf>
    <xf numFmtId="0" fontId="289" fillId="43" borderId="51" xfId="0" quotePrefix="1" applyFont="1" applyFill="1" applyBorder="1" applyAlignment="1" applyProtection="1">
      <alignment horizontal="right"/>
    </xf>
    <xf numFmtId="167" fontId="0" fillId="34" borderId="64" xfId="105" applyFont="1" applyFill="1" applyBorder="1" applyAlignment="1" applyProtection="1">
      <alignment horizontal="center"/>
      <protection locked="0"/>
    </xf>
    <xf numFmtId="0" fontId="22" fillId="43" borderId="63" xfId="0" applyFont="1" applyFill="1" applyBorder="1"/>
    <xf numFmtId="0" fontId="0" fillId="43" borderId="51" xfId="0" applyFill="1" applyBorder="1" applyAlignment="1" applyProtection="1">
      <alignment horizontal="left"/>
    </xf>
    <xf numFmtId="165" fontId="290" fillId="36" borderId="51" xfId="610" applyFont="1" applyFill="1" applyBorder="1" applyAlignment="1">
      <alignment horizontal="center" vertical="center"/>
    </xf>
    <xf numFmtId="0" fontId="291" fillId="43" borderId="51" xfId="0" quotePrefix="1" applyFont="1" applyFill="1" applyBorder="1" applyAlignment="1" applyProtection="1">
      <alignment horizontal="right"/>
    </xf>
    <xf numFmtId="167" fontId="291" fillId="6" borderId="64" xfId="105" applyFont="1" applyFill="1" applyBorder="1" applyAlignment="1">
      <alignment horizontal="center"/>
    </xf>
    <xf numFmtId="0" fontId="291" fillId="43" borderId="51" xfId="0" quotePrefix="1" applyFont="1" applyFill="1" applyBorder="1" applyAlignment="1">
      <alignment horizontal="right"/>
    </xf>
    <xf numFmtId="0" fontId="22" fillId="43" borderId="63" xfId="0" quotePrefix="1" applyFont="1" applyFill="1" applyBorder="1" applyAlignment="1">
      <alignment wrapText="1"/>
    </xf>
    <xf numFmtId="0" fontId="291" fillId="43" borderId="51" xfId="0" applyFont="1" applyFill="1" applyBorder="1"/>
    <xf numFmtId="0" fontId="22" fillId="43" borderId="65" xfId="0" quotePrefix="1" applyFont="1" applyFill="1" applyBorder="1"/>
    <xf numFmtId="0" fontId="291" fillId="43" borderId="51" xfId="0" quotePrefix="1" applyFont="1" applyFill="1" applyBorder="1"/>
    <xf numFmtId="0" fontId="292" fillId="43" borderId="41" xfId="0" applyFont="1" applyFill="1" applyBorder="1" applyAlignment="1">
      <alignment horizontal="center" wrapText="1"/>
    </xf>
    <xf numFmtId="0" fontId="0" fillId="43" borderId="11" xfId="0" applyFill="1" applyBorder="1"/>
    <xf numFmtId="0" fontId="0" fillId="43" borderId="0" xfId="0" applyFill="1" applyBorder="1"/>
    <xf numFmtId="0" fontId="293" fillId="43" borderId="51" xfId="0" applyFont="1" applyFill="1" applyBorder="1" applyAlignment="1">
      <alignment horizontal="center" wrapText="1"/>
    </xf>
    <xf numFmtId="0" fontId="0" fillId="43" borderId="29" xfId="0" applyFill="1" applyBorder="1"/>
    <xf numFmtId="0" fontId="294" fillId="43" borderId="51" xfId="0" quotePrefix="1" applyFont="1" applyFill="1" applyBorder="1" applyAlignment="1">
      <alignment horizontal="center" wrapText="1"/>
    </xf>
    <xf numFmtId="0" fontId="0" fillId="43" borderId="64" xfId="0" quotePrefix="1" applyFill="1" applyBorder="1" applyAlignment="1">
      <alignment horizontal="center"/>
    </xf>
    <xf numFmtId="0" fontId="0" fillId="0" borderId="63" xfId="0" quotePrefix="1" applyBorder="1" applyAlignment="1">
      <alignment horizontal="center" vertical="center"/>
    </xf>
    <xf numFmtId="0" fontId="294" fillId="43" borderId="56" xfId="0" applyFont="1" applyFill="1" applyBorder="1" applyAlignment="1">
      <alignment wrapText="1"/>
    </xf>
    <xf numFmtId="0" fontId="293" fillId="43" borderId="34" xfId="0" applyFont="1" applyFill="1" applyBorder="1" applyAlignment="1">
      <alignment horizontal="center" wrapText="1"/>
    </xf>
    <xf numFmtId="0" fontId="295" fillId="43" borderId="34" xfId="0" applyFont="1" applyFill="1" applyBorder="1" applyAlignment="1">
      <alignment horizontal="center" vertical="center"/>
    </xf>
    <xf numFmtId="10" fontId="0" fillId="43" borderId="3" xfId="0" applyNumberFormat="1" applyFill="1" applyBorder="1"/>
    <xf numFmtId="10" fontId="0" fillId="43" borderId="34" xfId="0" applyNumberFormat="1" applyFill="1" applyBorder="1" applyAlignment="1">
      <alignment horizontal="center"/>
    </xf>
    <xf numFmtId="0" fontId="296" fillId="43" borderId="29" xfId="0" applyFont="1" applyFill="1" applyBorder="1" applyAlignment="1">
      <alignment horizontal="center" wrapText="1"/>
    </xf>
    <xf numFmtId="10" fontId="0" fillId="43" borderId="8" xfId="0" applyNumberFormat="1" applyFill="1" applyBorder="1" applyAlignment="1">
      <alignment horizontal="center"/>
    </xf>
    <xf numFmtId="10" fontId="297" fillId="43" borderId="34" xfId="0" applyNumberFormat="1" applyFont="1" applyFill="1" applyBorder="1" applyAlignment="1">
      <alignment horizontal="center" wrapText="1"/>
    </xf>
    <xf numFmtId="10" fontId="295" fillId="43" borderId="34" xfId="0" applyNumberFormat="1" applyFont="1" applyFill="1" applyBorder="1" applyAlignment="1">
      <alignment horizontal="center" vertical="center" wrapText="1"/>
    </xf>
    <xf numFmtId="0" fontId="298" fillId="43" borderId="29" xfId="0" applyFont="1" applyFill="1" applyBorder="1" applyAlignment="1">
      <alignment horizontal="center" wrapText="1"/>
    </xf>
    <xf numFmtId="10" fontId="298" fillId="43" borderId="3" xfId="0" applyNumberFormat="1" applyFont="1" applyFill="1" applyBorder="1"/>
    <xf numFmtId="10" fontId="296" fillId="43" borderId="29" xfId="0" applyNumberFormat="1" applyFont="1" applyFill="1" applyBorder="1" applyAlignment="1">
      <alignment horizontal="center"/>
    </xf>
    <xf numFmtId="10" fontId="299" fillId="43" borderId="34" xfId="0" applyNumberFormat="1" applyFont="1" applyFill="1" applyBorder="1" applyAlignment="1">
      <alignment horizontal="center" vertical="center" wrapText="1"/>
    </xf>
    <xf numFmtId="10" fontId="61" fillId="43" borderId="72" xfId="0" applyNumberFormat="1" applyFont="1" applyFill="1" applyBorder="1" applyAlignment="1">
      <alignment horizontal="center" vertical="center" wrapText="1"/>
    </xf>
    <xf numFmtId="165" fontId="288" fillId="36" borderId="66" xfId="610" applyFont="1" applyFill="1" applyBorder="1" applyAlignment="1">
      <alignment horizontal="center" vertical="center"/>
    </xf>
    <xf numFmtId="165" fontId="288" fillId="36" borderId="73" xfId="610" applyFont="1" applyFill="1" applyBorder="1" applyAlignment="1">
      <alignment horizontal="center" vertical="center"/>
    </xf>
    <xf numFmtId="0" fontId="59" fillId="43" borderId="0" xfId="617" applyFont="1" applyFill="1"/>
    <xf numFmtId="0" fontId="18" fillId="0" borderId="0" xfId="666"/>
    <xf numFmtId="0" fontId="0" fillId="0" borderId="0" xfId="617" applyFont="1"/>
    <xf numFmtId="0" fontId="1" fillId="43" borderId="0" xfId="617" applyFont="1" applyFill="1"/>
    <xf numFmtId="0" fontId="302" fillId="0" borderId="0" xfId="617" applyFont="1"/>
    <xf numFmtId="0" fontId="303" fillId="0" borderId="0" xfId="617" applyFont="1"/>
    <xf numFmtId="0" fontId="291" fillId="38" borderId="12" xfId="0" quotePrefix="1" applyFont="1" applyFill="1" applyBorder="1" applyAlignment="1">
      <alignment horizontal="left"/>
    </xf>
    <xf numFmtId="0" fontId="51" fillId="0" borderId="0" xfId="666" applyFont="1"/>
    <xf numFmtId="167" fontId="0" fillId="66" borderId="62" xfId="105" applyFont="1" applyFill="1" applyBorder="1"/>
    <xf numFmtId="0" fontId="291" fillId="38" borderId="13" xfId="0" quotePrefix="1" applyFont="1" applyFill="1" applyBorder="1" applyAlignment="1">
      <alignment horizontal="right"/>
    </xf>
    <xf numFmtId="0" fontId="291" fillId="38" borderId="13" xfId="0" quotePrefix="1" applyFont="1" applyFill="1" applyBorder="1" applyAlignment="1">
      <alignment horizontal="left"/>
    </xf>
    <xf numFmtId="167" fontId="0" fillId="66" borderId="64" xfId="105" applyFont="1" applyFill="1" applyBorder="1"/>
    <xf numFmtId="0" fontId="291" fillId="38" borderId="14" xfId="0" quotePrefix="1" applyFont="1" applyFill="1" applyBorder="1" applyAlignment="1">
      <alignment horizontal="left"/>
    </xf>
    <xf numFmtId="43" fontId="0" fillId="66" borderId="73" xfId="0" applyNumberFormat="1" applyFill="1" applyBorder="1"/>
    <xf numFmtId="0" fontId="291" fillId="38" borderId="14" xfId="0" quotePrefix="1" applyFont="1" applyFill="1" applyBorder="1" applyAlignment="1">
      <alignment horizontal="right"/>
    </xf>
    <xf numFmtId="49" fontId="304" fillId="9" borderId="13" xfId="617" applyNumberFormat="1" applyFont="1" applyFill="1" applyBorder="1"/>
    <xf numFmtId="0" fontId="20" fillId="38" borderId="51" xfId="0" applyFont="1" applyFill="1" applyBorder="1" applyAlignment="1">
      <alignment horizontal="center"/>
    </xf>
    <xf numFmtId="0" fontId="20" fillId="38" borderId="51" xfId="0" applyFont="1" applyFill="1" applyBorder="1" applyAlignment="1"/>
    <xf numFmtId="0" fontId="20" fillId="38" borderId="102" xfId="0" applyFont="1" applyFill="1" applyBorder="1" applyAlignment="1">
      <alignment horizontal="center"/>
    </xf>
    <xf numFmtId="0" fontId="0" fillId="38" borderId="51" xfId="0" quotePrefix="1" applyFont="1" applyFill="1" applyBorder="1" applyAlignment="1">
      <alignment horizontal="center"/>
    </xf>
    <xf numFmtId="0" fontId="0" fillId="38" borderId="64" xfId="0" quotePrefix="1" applyFont="1" applyFill="1" applyBorder="1" applyAlignment="1">
      <alignment horizontal="center"/>
    </xf>
    <xf numFmtId="186" fontId="288" fillId="34" borderId="51" xfId="610" applyNumberFormat="1" applyFont="1" applyFill="1" applyBorder="1" applyAlignment="1">
      <alignment horizontal="center" vertical="center"/>
    </xf>
    <xf numFmtId="186" fontId="288" fillId="36" borderId="51" xfId="610" applyNumberFormat="1" applyFont="1" applyFill="1" applyBorder="1" applyAlignment="1">
      <alignment horizontal="center" vertical="center"/>
    </xf>
    <xf numFmtId="0" fontId="0" fillId="0" borderId="0" xfId="0" applyNumberFormat="1"/>
    <xf numFmtId="167" fontId="0" fillId="0" borderId="0" xfId="105" applyFont="1"/>
    <xf numFmtId="49" fontId="305" fillId="0" borderId="0" xfId="617" applyNumberFormat="1" applyFont="1" applyFill="1" applyBorder="1"/>
    <xf numFmtId="0" fontId="22" fillId="43" borderId="0" xfId="617" applyFont="1" applyFill="1"/>
    <xf numFmtId="0" fontId="22" fillId="0" borderId="0" xfId="666" applyFont="1"/>
    <xf numFmtId="0" fontId="22" fillId="0" borderId="0" xfId="617" applyFont="1"/>
    <xf numFmtId="0" fontId="171" fillId="0" borderId="0" xfId="617" applyFont="1"/>
    <xf numFmtId="0" fontId="185" fillId="0" borderId="0" xfId="617" applyFont="1"/>
    <xf numFmtId="0" fontId="306" fillId="38" borderId="12" xfId="0" quotePrefix="1" applyFont="1" applyFill="1" applyBorder="1" applyAlignment="1">
      <alignment horizontal="left"/>
    </xf>
    <xf numFmtId="167" fontId="22" fillId="66" borderId="62" xfId="105" applyFont="1" applyFill="1" applyBorder="1"/>
    <xf numFmtId="0" fontId="306" fillId="38" borderId="13" xfId="0" quotePrefix="1" applyFont="1" applyFill="1" applyBorder="1" applyAlignment="1">
      <alignment horizontal="left"/>
    </xf>
    <xf numFmtId="167" fontId="22" fillId="66" borderId="64" xfId="105" applyFont="1" applyFill="1" applyBorder="1"/>
    <xf numFmtId="0" fontId="306" fillId="38" borderId="14" xfId="0" quotePrefix="1" applyFont="1" applyFill="1" applyBorder="1" applyAlignment="1">
      <alignment horizontal="left"/>
    </xf>
    <xf numFmtId="43" fontId="22" fillId="66" borderId="73" xfId="0" applyNumberFormat="1" applyFont="1" applyFill="1" applyBorder="1"/>
    <xf numFmtId="0" fontId="21" fillId="38" borderId="51" xfId="0" applyFont="1" applyFill="1" applyBorder="1" applyAlignment="1">
      <alignment horizontal="center"/>
    </xf>
    <xf numFmtId="0" fontId="21" fillId="38" borderId="51" xfId="0" applyFont="1" applyFill="1" applyBorder="1" applyAlignment="1"/>
    <xf numFmtId="0" fontId="21" fillId="38" borderId="102" xfId="0" applyFont="1" applyFill="1" applyBorder="1" applyAlignment="1">
      <alignment horizontal="center"/>
    </xf>
    <xf numFmtId="0" fontId="22" fillId="38" borderId="51" xfId="0" quotePrefix="1" applyFont="1" applyFill="1" applyBorder="1" applyAlignment="1">
      <alignment horizontal="center"/>
    </xf>
    <xf numFmtId="0" fontId="22" fillId="38" borderId="64" xfId="0" quotePrefix="1" applyFont="1" applyFill="1" applyBorder="1" applyAlignment="1">
      <alignment horizontal="center"/>
    </xf>
    <xf numFmtId="165" fontId="206" fillId="36" borderId="51" xfId="610" applyFont="1" applyFill="1" applyBorder="1" applyAlignment="1">
      <alignment horizontal="center" vertical="center"/>
    </xf>
    <xf numFmtId="186" fontId="206" fillId="34" borderId="51" xfId="610" applyNumberFormat="1" applyFont="1" applyFill="1" applyBorder="1" applyAlignment="1">
      <alignment horizontal="center" vertical="center"/>
    </xf>
    <xf numFmtId="167" fontId="22" fillId="0" borderId="0" xfId="105" applyFont="1"/>
    <xf numFmtId="49" fontId="307" fillId="9" borderId="13" xfId="617" applyNumberFormat="1" applyFont="1" applyFill="1" applyBorder="1"/>
    <xf numFmtId="0" fontId="22" fillId="6" borderId="0" xfId="0" applyFont="1" applyFill="1"/>
    <xf numFmtId="186" fontId="206" fillId="36" borderId="51" xfId="610" applyNumberFormat="1" applyFont="1" applyFill="1" applyBorder="1" applyAlignment="1">
      <alignment horizontal="center" vertical="center"/>
    </xf>
    <xf numFmtId="0" fontId="22" fillId="0" borderId="0" xfId="105" applyNumberFormat="1" applyFont="1"/>
    <xf numFmtId="49" fontId="185" fillId="0" borderId="0" xfId="617" applyNumberFormat="1" applyFont="1" applyFill="1" applyBorder="1"/>
    <xf numFmtId="0" fontId="20" fillId="0" borderId="63" xfId="0" applyFont="1" applyFill="1" applyBorder="1" applyAlignment="1">
      <alignment horizontal="center"/>
    </xf>
    <xf numFmtId="0" fontId="20" fillId="0" borderId="51" xfId="0" applyFont="1" applyFill="1" applyBorder="1" applyAlignment="1">
      <alignment horizontal="center"/>
    </xf>
    <xf numFmtId="0" fontId="21" fillId="0" borderId="51" xfId="0" applyFont="1" applyFill="1" applyBorder="1" applyAlignment="1">
      <alignment horizontal="center"/>
    </xf>
    <xf numFmtId="0" fontId="0" fillId="44" borderId="3" xfId="0" applyFill="1" applyBorder="1"/>
    <xf numFmtId="10" fontId="0" fillId="6" borderId="51" xfId="632" applyNumberFormat="1" applyFont="1" applyFill="1" applyBorder="1"/>
    <xf numFmtId="49" fontId="303" fillId="7" borderId="51" xfId="617" applyNumberFormat="1" applyFont="1" applyFill="1" applyBorder="1"/>
    <xf numFmtId="14" fontId="6" fillId="8" borderId="34" xfId="28" applyNumberFormat="1" applyFill="1" applyBorder="1"/>
    <xf numFmtId="10" fontId="0" fillId="6" borderId="66" xfId="632" applyNumberFormat="1" applyFont="1" applyFill="1" applyBorder="1" applyAlignment="1">
      <alignment horizontal="right"/>
    </xf>
    <xf numFmtId="49" fontId="19" fillId="0" borderId="15" xfId="19" applyNumberFormat="1" applyBorder="1" applyAlignment="1" applyProtection="1"/>
    <xf numFmtId="0" fontId="19" fillId="0" borderId="55" xfId="19" applyBorder="1" applyAlignment="1" applyProtection="1">
      <alignment horizontal="left"/>
    </xf>
    <xf numFmtId="49" fontId="19" fillId="0" borderId="55" xfId="19" applyNumberFormat="1" applyBorder="1" applyAlignment="1" applyProtection="1"/>
    <xf numFmtId="49" fontId="19" fillId="0" borderId="38" xfId="19" applyNumberFormat="1" applyFill="1" applyBorder="1" applyAlignment="1" applyProtection="1">
      <protection locked="0"/>
    </xf>
    <xf numFmtId="0" fontId="273" fillId="0" borderId="12" xfId="0" applyFont="1" applyBorder="1" applyAlignment="1">
      <alignment horizontal="center"/>
    </xf>
    <xf numFmtId="0" fontId="273" fillId="0" borderId="13" xfId="0" applyFont="1" applyBorder="1" applyAlignment="1">
      <alignment horizontal="center"/>
    </xf>
    <xf numFmtId="0" fontId="273" fillId="0" borderId="14" xfId="0" applyFont="1" applyBorder="1" applyAlignment="1">
      <alignment horizontal="center"/>
    </xf>
    <xf numFmtId="0" fontId="268" fillId="0" borderId="12" xfId="0" applyFont="1" applyBorder="1"/>
    <xf numFmtId="0" fontId="22" fillId="0" borderId="0" xfId="0" applyFont="1" applyBorder="1"/>
    <xf numFmtId="0" fontId="0" fillId="0" borderId="0" xfId="0" applyFill="1" applyAlignment="1">
      <alignment horizontal="center" vertical="center"/>
    </xf>
    <xf numFmtId="0" fontId="0" fillId="66" borderId="16" xfId="0" applyFill="1" applyBorder="1"/>
    <xf numFmtId="0" fontId="0" fillId="66" borderId="17" xfId="0" applyFill="1" applyBorder="1"/>
    <xf numFmtId="0" fontId="0" fillId="66" borderId="18" xfId="0" applyFill="1" applyBorder="1"/>
    <xf numFmtId="0" fontId="308" fillId="67" borderId="15" xfId="0" applyFont="1" applyFill="1" applyBorder="1" applyAlignment="1">
      <alignment vertical="center"/>
    </xf>
    <xf numFmtId="0" fontId="308" fillId="67" borderId="41" xfId="0" applyFont="1" applyFill="1" applyBorder="1" applyAlignment="1">
      <alignment vertical="center"/>
    </xf>
    <xf numFmtId="0" fontId="308" fillId="67" borderId="41" xfId="0" applyFont="1" applyFill="1" applyBorder="1" applyAlignment="1">
      <alignment horizontal="center" vertical="center"/>
    </xf>
    <xf numFmtId="0" fontId="308" fillId="67" borderId="11" xfId="0" applyFont="1" applyFill="1" applyBorder="1" applyAlignment="1">
      <alignment vertical="center"/>
    </xf>
    <xf numFmtId="0" fontId="308" fillId="68" borderId="55" xfId="0" applyFont="1" applyFill="1" applyBorder="1" applyAlignment="1">
      <alignment horizontal="center" vertical="center"/>
    </xf>
    <xf numFmtId="0" fontId="308" fillId="68" borderId="0" xfId="0" applyFont="1" applyFill="1" applyBorder="1" applyAlignment="1">
      <alignment horizontal="center" vertical="center"/>
    </xf>
    <xf numFmtId="0" fontId="308" fillId="68" borderId="0" xfId="0" applyFont="1" applyFill="1" applyBorder="1" applyAlignment="1">
      <alignment vertical="center"/>
    </xf>
    <xf numFmtId="0" fontId="308" fillId="68" borderId="29" xfId="0" applyFont="1" applyFill="1" applyBorder="1" applyAlignment="1">
      <alignment horizontal="center" vertical="center"/>
    </xf>
    <xf numFmtId="0" fontId="308" fillId="9" borderId="15" xfId="0" applyFont="1" applyFill="1" applyBorder="1" applyAlignment="1">
      <alignment horizontal="center" vertical="center"/>
    </xf>
    <xf numFmtId="0" fontId="308" fillId="9" borderId="41" xfId="0" applyFont="1" applyFill="1" applyBorder="1" applyAlignment="1">
      <alignment horizontal="center" vertical="center"/>
    </xf>
    <xf numFmtId="0" fontId="308" fillId="9" borderId="11" xfId="0" applyFont="1" applyFill="1" applyBorder="1" applyAlignment="1">
      <alignment horizontal="center" vertical="center"/>
    </xf>
    <xf numFmtId="0" fontId="308" fillId="69" borderId="0" xfId="0" applyFont="1" applyFill="1" applyBorder="1" applyAlignment="1">
      <alignment horizontal="center" vertical="center"/>
    </xf>
    <xf numFmtId="0" fontId="0" fillId="70" borderId="15" xfId="0" applyFill="1" applyBorder="1"/>
    <xf numFmtId="0" fontId="0" fillId="70" borderId="41" xfId="0" applyFill="1" applyBorder="1"/>
    <xf numFmtId="0" fontId="0" fillId="66" borderId="85" xfId="0" quotePrefix="1" applyFill="1" applyBorder="1" applyAlignment="1">
      <alignment horizontal="center" vertical="center"/>
    </xf>
    <xf numFmtId="0" fontId="0" fillId="66" borderId="8" xfId="0" quotePrefix="1" applyFill="1" applyBorder="1" applyAlignment="1">
      <alignment horizontal="center" vertical="center"/>
    </xf>
    <xf numFmtId="0" fontId="0" fillId="66" borderId="5" xfId="0" quotePrefix="1" applyFill="1" applyBorder="1" applyAlignment="1">
      <alignment horizontal="center" vertical="center"/>
    </xf>
    <xf numFmtId="0" fontId="0" fillId="66" borderId="70" xfId="0" quotePrefix="1" applyFill="1" applyBorder="1" applyAlignment="1">
      <alignment horizontal="center" vertical="center"/>
    </xf>
    <xf numFmtId="49" fontId="308" fillId="67" borderId="77" xfId="0" quotePrefix="1" applyNumberFormat="1" applyFont="1" applyFill="1" applyBorder="1" applyAlignment="1">
      <alignment horizontal="center" vertical="center"/>
    </xf>
    <xf numFmtId="49" fontId="308" fillId="67" borderId="81" xfId="0" quotePrefix="1" applyNumberFormat="1" applyFont="1" applyFill="1" applyBorder="1" applyAlignment="1">
      <alignment horizontal="center" vertical="center"/>
    </xf>
    <xf numFmtId="49" fontId="308" fillId="67" borderId="81" xfId="0" quotePrefix="1" applyNumberFormat="1" applyFont="1" applyFill="1" applyBorder="1" applyAlignment="1">
      <alignment horizontal="center" vertical="center" wrapText="1"/>
    </xf>
    <xf numFmtId="49" fontId="308" fillId="67" borderId="103" xfId="0" quotePrefix="1" applyNumberFormat="1" applyFont="1" applyFill="1" applyBorder="1" applyAlignment="1">
      <alignment horizontal="center" vertical="center" wrapText="1"/>
    </xf>
    <xf numFmtId="49" fontId="308" fillId="67" borderId="11" xfId="0" quotePrefix="1" applyNumberFormat="1" applyFont="1" applyFill="1" applyBorder="1" applyAlignment="1">
      <alignment horizontal="center" vertical="center" wrapText="1"/>
    </xf>
    <xf numFmtId="49" fontId="308" fillId="68" borderId="77" xfId="0" quotePrefix="1" applyNumberFormat="1" applyFont="1" applyFill="1" applyBorder="1" applyAlignment="1">
      <alignment horizontal="center" vertical="center"/>
    </xf>
    <xf numFmtId="49" fontId="308" fillId="68" borderId="81" xfId="0" quotePrefix="1" applyNumberFormat="1" applyFont="1" applyFill="1" applyBorder="1" applyAlignment="1">
      <alignment horizontal="center" vertical="center"/>
    </xf>
    <xf numFmtId="49" fontId="308" fillId="68" borderId="81" xfId="0" quotePrefix="1" applyNumberFormat="1" applyFont="1" applyFill="1" applyBorder="1" applyAlignment="1">
      <alignment vertical="center"/>
    </xf>
    <xf numFmtId="49" fontId="308" fillId="68" borderId="91" xfId="0" quotePrefix="1" applyNumberFormat="1" applyFont="1" applyFill="1" applyBorder="1" applyAlignment="1">
      <alignment horizontal="center" vertical="center"/>
    </xf>
    <xf numFmtId="49" fontId="308" fillId="9" borderId="77" xfId="0" quotePrefix="1" applyNumberFormat="1" applyFont="1" applyFill="1" applyBorder="1" applyAlignment="1">
      <alignment horizontal="center" vertical="center"/>
    </xf>
    <xf numFmtId="49" fontId="308" fillId="9" borderId="81" xfId="0" quotePrefix="1" applyNumberFormat="1" applyFont="1" applyFill="1" applyBorder="1" applyAlignment="1">
      <alignment horizontal="center" vertical="center"/>
    </xf>
    <xf numFmtId="49" fontId="308" fillId="9" borderId="91" xfId="0" quotePrefix="1" applyNumberFormat="1" applyFont="1" applyFill="1" applyBorder="1" applyAlignment="1">
      <alignment horizontal="center" vertical="center"/>
    </xf>
    <xf numFmtId="49" fontId="308" fillId="69" borderId="77" xfId="0" applyNumberFormat="1" applyFont="1" applyFill="1" applyBorder="1" applyAlignment="1">
      <alignment horizontal="center" vertical="center"/>
    </xf>
    <xf numFmtId="49" fontId="308" fillId="69" borderId="81" xfId="0" applyNumberFormat="1" applyFont="1" applyFill="1" applyBorder="1" applyAlignment="1">
      <alignment horizontal="center" vertical="center"/>
    </xf>
    <xf numFmtId="49" fontId="308" fillId="69" borderId="103" xfId="0" applyNumberFormat="1" applyFont="1" applyFill="1" applyBorder="1" applyAlignment="1">
      <alignment horizontal="center" vertical="center"/>
    </xf>
    <xf numFmtId="49" fontId="308" fillId="70" borderId="77" xfId="0" applyNumberFormat="1" applyFont="1" applyFill="1" applyBorder="1" applyAlignment="1">
      <alignment horizontal="center" vertical="center"/>
    </xf>
    <xf numFmtId="49" fontId="308" fillId="70" borderId="81" xfId="0" applyNumberFormat="1" applyFont="1" applyFill="1" applyBorder="1" applyAlignment="1">
      <alignment horizontal="center" vertical="center"/>
    </xf>
    <xf numFmtId="49" fontId="308" fillId="70" borderId="103" xfId="0" applyNumberFormat="1" applyFont="1" applyFill="1" applyBorder="1" applyAlignment="1">
      <alignment horizontal="center" vertical="center"/>
    </xf>
    <xf numFmtId="49" fontId="308" fillId="63" borderId="77" xfId="0" applyNumberFormat="1" applyFont="1" applyFill="1" applyBorder="1" applyAlignment="1">
      <alignment horizontal="center" vertical="center"/>
    </xf>
    <xf numFmtId="49" fontId="308" fillId="63" borderId="91" xfId="0" applyNumberFormat="1" applyFont="1" applyFill="1" applyBorder="1" applyAlignment="1">
      <alignment horizontal="center" vertical="center"/>
    </xf>
    <xf numFmtId="0" fontId="75" fillId="0" borderId="63" xfId="0" applyFont="1" applyFill="1" applyBorder="1" applyAlignment="1">
      <alignment horizontal="center" vertical="center" wrapText="1"/>
    </xf>
    <xf numFmtId="0" fontId="75" fillId="0" borderId="51" xfId="0" applyFont="1" applyFill="1" applyBorder="1" applyAlignment="1">
      <alignment horizontal="center" vertical="center" wrapText="1"/>
    </xf>
    <xf numFmtId="0" fontId="75" fillId="0" borderId="64" xfId="0" applyFont="1" applyFill="1" applyBorder="1" applyAlignment="1">
      <alignment horizontal="center" vertical="center" wrapText="1"/>
    </xf>
    <xf numFmtId="0" fontId="75" fillId="0" borderId="51" xfId="0" applyFont="1" applyFill="1" applyBorder="1" applyAlignment="1">
      <alignment vertical="center" wrapText="1"/>
    </xf>
    <xf numFmtId="0" fontId="75" fillId="0" borderId="59" xfId="0" applyFont="1" applyFill="1" applyBorder="1" applyAlignment="1">
      <alignment horizontal="center" vertical="center" wrapText="1"/>
    </xf>
    <xf numFmtId="0" fontId="311" fillId="0" borderId="63" xfId="0" applyFont="1" applyFill="1" applyBorder="1" applyAlignment="1" applyProtection="1">
      <alignment horizontal="center" vertical="center" wrapText="1"/>
    </xf>
    <xf numFmtId="0" fontId="311" fillId="0" borderId="51" xfId="0" applyFont="1" applyFill="1" applyBorder="1" applyAlignment="1" applyProtection="1">
      <alignment horizontal="center" vertical="center" wrapText="1"/>
    </xf>
    <xf numFmtId="0" fontId="311" fillId="0" borderId="64" xfId="0" applyFont="1" applyFill="1" applyBorder="1" applyAlignment="1" applyProtection="1">
      <alignment horizontal="center" vertical="center" wrapText="1"/>
    </xf>
    <xf numFmtId="0" fontId="26" fillId="0" borderId="0" xfId="0" applyFont="1" applyFill="1" applyAlignment="1">
      <alignment horizontal="center" vertical="center"/>
    </xf>
    <xf numFmtId="0" fontId="314" fillId="0" borderId="100" xfId="0" applyFont="1" applyFill="1" applyBorder="1" applyAlignment="1">
      <alignment horizontal="center" vertical="center" wrapText="1"/>
    </xf>
    <xf numFmtId="0" fontId="314" fillId="0" borderId="34" xfId="0" applyFont="1" applyFill="1" applyBorder="1" applyAlignment="1">
      <alignment horizontal="center" vertical="center" wrapText="1"/>
    </xf>
    <xf numFmtId="0" fontId="314" fillId="0" borderId="72" xfId="0" applyFont="1" applyFill="1" applyBorder="1" applyAlignment="1">
      <alignment horizontal="center" vertical="center" wrapText="1"/>
    </xf>
    <xf numFmtId="0" fontId="314" fillId="0" borderId="34" xfId="0" applyFont="1" applyFill="1" applyBorder="1" applyAlignment="1" applyProtection="1">
      <alignment horizontal="center" vertical="center" wrapText="1"/>
    </xf>
    <xf numFmtId="0" fontId="314" fillId="0" borderId="34" xfId="0" applyFont="1" applyFill="1" applyBorder="1" applyAlignment="1">
      <alignment vertical="center" wrapText="1"/>
    </xf>
    <xf numFmtId="0" fontId="314" fillId="0" borderId="35" xfId="0" applyFont="1" applyFill="1" applyBorder="1" applyAlignment="1">
      <alignment horizontal="center" vertical="center" wrapText="1"/>
    </xf>
    <xf numFmtId="0" fontId="315" fillId="0" borderId="100" xfId="0" applyFont="1" applyFill="1" applyBorder="1" applyAlignment="1" applyProtection="1">
      <alignment horizontal="center" vertical="center" wrapText="1"/>
    </xf>
    <xf numFmtId="0" fontId="315" fillId="0" borderId="34" xfId="0" applyFont="1" applyFill="1" applyBorder="1" applyAlignment="1" applyProtection="1">
      <alignment horizontal="center" vertical="center" wrapText="1"/>
    </xf>
    <xf numFmtId="0" fontId="315" fillId="0" borderId="72" xfId="0" applyFont="1" applyFill="1" applyBorder="1" applyAlignment="1" applyProtection="1">
      <alignment horizontal="center" vertical="center" wrapText="1"/>
    </xf>
    <xf numFmtId="0" fontId="315" fillId="0" borderId="0" xfId="0" applyFont="1" applyAlignment="1">
      <alignment horizontal="center" vertical="center"/>
    </xf>
    <xf numFmtId="0" fontId="75" fillId="7" borderId="16" xfId="0" applyFont="1" applyFill="1" applyBorder="1" applyAlignment="1">
      <alignment horizontal="center" vertical="center" wrapText="1"/>
    </xf>
    <xf numFmtId="1" fontId="311" fillId="6" borderId="17" xfId="633" applyNumberFormat="1" applyFont="1" applyFill="1" applyBorder="1" applyAlignment="1">
      <alignment horizontal="center" vertical="center" wrapText="1"/>
    </xf>
    <xf numFmtId="0" fontId="317" fillId="9" borderId="17" xfId="0" applyFont="1" applyFill="1" applyBorder="1" applyAlignment="1">
      <alignment horizontal="center" vertical="center" wrapText="1"/>
    </xf>
    <xf numFmtId="0" fontId="317" fillId="9" borderId="18" xfId="0" applyFont="1" applyFill="1" applyBorder="1" applyAlignment="1">
      <alignment horizontal="center" vertical="center" wrapText="1"/>
    </xf>
    <xf numFmtId="0" fontId="75" fillId="6" borderId="17" xfId="0" applyFont="1" applyFill="1" applyBorder="1" applyAlignment="1">
      <alignment horizontal="center" vertical="center" wrapText="1"/>
    </xf>
    <xf numFmtId="0" fontId="75" fillId="7" borderId="17" xfId="0" applyFont="1" applyFill="1" applyBorder="1" applyAlignment="1">
      <alignment horizontal="center" vertical="center" wrapText="1"/>
    </xf>
    <xf numFmtId="187" fontId="311" fillId="6" borderId="17" xfId="633" applyNumberFormat="1" applyFont="1" applyFill="1" applyBorder="1" applyAlignment="1">
      <alignment horizontal="center" vertical="center" wrapText="1"/>
    </xf>
    <xf numFmtId="4" fontId="311" fillId="6" borderId="17" xfId="633" applyNumberFormat="1" applyFont="1" applyFill="1" applyBorder="1" applyAlignment="1">
      <alignment horizontal="center" vertical="center" wrapText="1"/>
    </xf>
    <xf numFmtId="0" fontId="317" fillId="9" borderId="16" xfId="0" applyFont="1" applyFill="1" applyBorder="1" applyAlignment="1">
      <alignment horizontal="center" vertical="center" wrapText="1"/>
    </xf>
    <xf numFmtId="4" fontId="311" fillId="6" borderId="18" xfId="633" applyNumberFormat="1" applyFont="1" applyFill="1" applyBorder="1" applyAlignment="1">
      <alignment horizontal="center" vertical="center" wrapText="1"/>
    </xf>
    <xf numFmtId="4" fontId="318" fillId="6" borderId="16" xfId="633" applyNumberFormat="1" applyFont="1" applyFill="1" applyBorder="1" applyAlignment="1">
      <alignment horizontal="center" vertical="center" wrapText="1"/>
    </xf>
    <xf numFmtId="4" fontId="318" fillId="6" borderId="17" xfId="633" applyNumberFormat="1" applyFont="1" applyFill="1" applyBorder="1" applyAlignment="1">
      <alignment horizontal="center" vertical="center" wrapText="1"/>
    </xf>
    <xf numFmtId="4" fontId="318" fillId="6" borderId="18" xfId="633" applyNumberFormat="1" applyFont="1" applyFill="1" applyBorder="1" applyAlignment="1">
      <alignment horizontal="center" vertical="center" wrapText="1"/>
    </xf>
    <xf numFmtId="0" fontId="0" fillId="0" borderId="0" xfId="0" applyBorder="1" applyAlignment="1">
      <alignment horizontal="center" vertical="center"/>
    </xf>
    <xf numFmtId="0" fontId="314" fillId="0" borderId="0" xfId="0" applyFont="1" applyFill="1" applyBorder="1" applyAlignment="1">
      <alignment horizontal="center" vertical="center" wrapText="1"/>
    </xf>
    <xf numFmtId="0" fontId="20" fillId="66" borderId="82" xfId="0" quotePrefix="1" applyFont="1" applyFill="1" applyBorder="1" applyAlignment="1">
      <alignment horizontal="center" vertical="center"/>
    </xf>
    <xf numFmtId="0" fontId="20" fillId="66" borderId="83" xfId="0" quotePrefix="1" applyFont="1" applyFill="1" applyBorder="1" applyAlignment="1">
      <alignment horizontal="center" vertical="center"/>
    </xf>
    <xf numFmtId="0" fontId="20" fillId="66" borderId="101" xfId="0" quotePrefix="1" applyFont="1" applyFill="1" applyBorder="1" applyAlignment="1">
      <alignment horizontal="center" vertical="center"/>
    </xf>
    <xf numFmtId="49" fontId="308" fillId="67" borderId="91" xfId="0" quotePrefix="1" applyNumberFormat="1" applyFont="1" applyFill="1" applyBorder="1" applyAlignment="1">
      <alignment horizontal="center" vertical="center"/>
    </xf>
    <xf numFmtId="49" fontId="308" fillId="67" borderId="41" xfId="0" quotePrefix="1" applyNumberFormat="1" applyFont="1" applyFill="1" applyBorder="1" applyAlignment="1">
      <alignment horizontal="center" vertical="center"/>
    </xf>
    <xf numFmtId="49" fontId="308" fillId="67" borderId="15" xfId="0" quotePrefix="1" applyNumberFormat="1" applyFont="1" applyFill="1" applyBorder="1" applyAlignment="1">
      <alignment horizontal="center" vertical="center"/>
    </xf>
    <xf numFmtId="49" fontId="308" fillId="67" borderId="12" xfId="0" quotePrefix="1" applyNumberFormat="1" applyFont="1" applyFill="1" applyBorder="1" applyAlignment="1">
      <alignment horizontal="center" vertical="center" wrapText="1"/>
    </xf>
    <xf numFmtId="49" fontId="308" fillId="67" borderId="19" xfId="0" quotePrefix="1" applyNumberFormat="1" applyFont="1" applyFill="1" applyBorder="1" applyAlignment="1">
      <alignment horizontal="center" vertical="center" wrapText="1"/>
    </xf>
    <xf numFmtId="49" fontId="308" fillId="68" borderId="19" xfId="0" quotePrefix="1" applyNumberFormat="1" applyFont="1" applyFill="1" applyBorder="1" applyAlignment="1">
      <alignment horizontal="center" vertical="center"/>
    </xf>
    <xf numFmtId="49" fontId="309" fillId="71" borderId="55" xfId="0" applyNumberFormat="1" applyFont="1" applyFill="1" applyBorder="1" applyAlignment="1">
      <alignment horizontal="center" vertical="center"/>
    </xf>
    <xf numFmtId="49" fontId="309" fillId="71" borderId="12" xfId="0" applyNumberFormat="1" applyFont="1" applyFill="1" applyBorder="1" applyAlignment="1">
      <alignment horizontal="center" vertical="center"/>
    </xf>
    <xf numFmtId="0" fontId="75" fillId="37" borderId="85" xfId="0" applyFont="1" applyFill="1" applyBorder="1" applyAlignment="1">
      <alignment horizontal="center" vertical="center" wrapText="1"/>
    </xf>
    <xf numFmtId="0" fontId="75" fillId="37" borderId="8" xfId="0" applyFont="1" applyFill="1" applyBorder="1" applyAlignment="1">
      <alignment horizontal="center" vertical="center" wrapText="1"/>
    </xf>
    <xf numFmtId="0" fontId="75" fillId="37" borderId="70" xfId="0" applyFont="1" applyFill="1" applyBorder="1" applyAlignment="1">
      <alignment horizontal="center" vertical="center" wrapText="1"/>
    </xf>
    <xf numFmtId="0" fontId="75" fillId="38" borderId="82" xfId="0" applyFont="1" applyFill="1" applyBorder="1" applyAlignment="1" applyProtection="1">
      <alignment horizontal="center" vertical="center" wrapText="1"/>
    </xf>
    <xf numFmtId="0" fontId="75" fillId="38" borderId="83" xfId="0" applyFont="1" applyFill="1" applyBorder="1" applyAlignment="1" applyProtection="1">
      <alignment horizontal="center" vertical="center" wrapText="1"/>
    </xf>
    <xf numFmtId="0" fontId="75" fillId="53" borderId="86" xfId="0" applyFont="1" applyFill="1" applyBorder="1" applyAlignment="1" applyProtection="1">
      <alignment horizontal="center" vertical="center" wrapText="1"/>
    </xf>
    <xf numFmtId="0" fontId="75" fillId="53" borderId="88" xfId="0" applyFont="1" applyFill="1" applyBorder="1" applyAlignment="1" applyProtection="1">
      <alignment horizontal="center" vertical="center" wrapText="1"/>
    </xf>
    <xf numFmtId="0" fontId="75" fillId="53" borderId="87" xfId="0" applyFont="1" applyFill="1" applyBorder="1" applyAlignment="1" applyProtection="1">
      <alignment horizontal="center" vertical="center" wrapText="1"/>
    </xf>
    <xf numFmtId="0" fontId="75" fillId="53" borderId="131" xfId="0" applyFont="1" applyFill="1" applyBorder="1" applyAlignment="1" applyProtection="1">
      <alignment horizontal="center" vertical="center" wrapText="1"/>
    </xf>
    <xf numFmtId="0" fontId="75" fillId="53" borderId="16" xfId="0" applyFont="1" applyFill="1" applyBorder="1" applyAlignment="1" applyProtection="1">
      <alignment vertical="center" wrapText="1"/>
    </xf>
    <xf numFmtId="0" fontId="75" fillId="53" borderId="17" xfId="0" applyFont="1" applyFill="1" applyBorder="1" applyAlignment="1" applyProtection="1">
      <alignment vertical="center" wrapText="1"/>
    </xf>
    <xf numFmtId="0" fontId="75" fillId="53" borderId="18" xfId="0" applyFont="1" applyFill="1" applyBorder="1" applyAlignment="1" applyProtection="1">
      <alignment vertical="center" wrapText="1"/>
    </xf>
    <xf numFmtId="0" fontId="310" fillId="71" borderId="19" xfId="0" applyFont="1" applyFill="1" applyBorder="1" applyAlignment="1" applyProtection="1">
      <alignment horizontal="left" vertical="center" wrapText="1"/>
    </xf>
    <xf numFmtId="0" fontId="310" fillId="71" borderId="18" xfId="0" applyFont="1" applyFill="1" applyBorder="1" applyAlignment="1" applyProtection="1">
      <alignment horizontal="left" vertical="center" wrapText="1"/>
    </xf>
    <xf numFmtId="0" fontId="314" fillId="0" borderId="199" xfId="0" applyFont="1" applyFill="1" applyBorder="1" applyAlignment="1">
      <alignment horizontal="center" vertical="center" wrapText="1"/>
    </xf>
    <xf numFmtId="0" fontId="314" fillId="0" borderId="193" xfId="0" applyFont="1" applyFill="1" applyBorder="1" applyAlignment="1">
      <alignment horizontal="center" vertical="center" wrapText="1"/>
    </xf>
    <xf numFmtId="0" fontId="314" fillId="0" borderId="200" xfId="0" applyFont="1" applyFill="1" applyBorder="1" applyAlignment="1">
      <alignment horizontal="center" vertical="center" wrapText="1"/>
    </xf>
    <xf numFmtId="0" fontId="314" fillId="0" borderId="193" xfId="0" applyFont="1" applyFill="1" applyBorder="1" applyAlignment="1" applyProtection="1">
      <alignment horizontal="center" vertical="center" wrapText="1"/>
    </xf>
    <xf numFmtId="0" fontId="315" fillId="0" borderId="199" xfId="0" applyFont="1" applyFill="1" applyBorder="1" applyAlignment="1" applyProtection="1">
      <alignment horizontal="center" vertical="center" wrapText="1"/>
    </xf>
    <xf numFmtId="0" fontId="315" fillId="0" borderId="193" xfId="0" applyFont="1" applyFill="1" applyBorder="1" applyAlignment="1" applyProtection="1">
      <alignment horizontal="center" vertical="center" wrapText="1"/>
    </xf>
    <xf numFmtId="0" fontId="315" fillId="0" borderId="200" xfId="0" applyFont="1" applyFill="1" applyBorder="1" applyAlignment="1" applyProtection="1">
      <alignment horizontal="center" vertical="center" wrapText="1"/>
    </xf>
    <xf numFmtId="0" fontId="314" fillId="0" borderId="55" xfId="0" applyFont="1" applyFill="1" applyBorder="1" applyAlignment="1">
      <alignment horizontal="center" vertical="center" wrapText="1"/>
    </xf>
    <xf numFmtId="0" fontId="314" fillId="0" borderId="29" xfId="0" applyFont="1" applyFill="1" applyBorder="1" applyAlignment="1">
      <alignment horizontal="center" vertical="center" wrapText="1"/>
    </xf>
    <xf numFmtId="0" fontId="75" fillId="7" borderId="16" xfId="0" applyFont="1" applyFill="1" applyBorder="1" applyAlignment="1">
      <alignment horizontal="center" vertical="center"/>
    </xf>
    <xf numFmtId="0" fontId="317" fillId="9" borderId="17" xfId="0" applyFont="1" applyFill="1" applyBorder="1" applyAlignment="1">
      <alignment horizontal="center" vertical="center"/>
    </xf>
    <xf numFmtId="0" fontId="317" fillId="9" borderId="18" xfId="0" applyFont="1" applyFill="1" applyBorder="1" applyAlignment="1">
      <alignment horizontal="center" vertical="center"/>
    </xf>
    <xf numFmtId="0" fontId="75" fillId="6" borderId="17" xfId="0" applyFont="1" applyFill="1" applyBorder="1" applyAlignment="1">
      <alignment horizontal="center" vertical="center"/>
    </xf>
    <xf numFmtId="0" fontId="75" fillId="7" borderId="17" xfId="0" applyFont="1" applyFill="1" applyBorder="1" applyAlignment="1">
      <alignment horizontal="center" vertical="center"/>
    </xf>
    <xf numFmtId="43" fontId="75" fillId="6" borderId="17" xfId="633" applyFont="1" applyFill="1" applyBorder="1" applyAlignment="1">
      <alignment horizontal="center" vertical="center"/>
    </xf>
    <xf numFmtId="43" fontId="75" fillId="6" borderId="17" xfId="633" applyFont="1" applyFill="1" applyBorder="1" applyAlignment="1">
      <alignment horizontal="center" vertical="center" wrapText="1"/>
    </xf>
    <xf numFmtId="169" fontId="233" fillId="6" borderId="17" xfId="0" applyNumberFormat="1" applyFont="1" applyFill="1" applyBorder="1" applyAlignment="1">
      <alignment horizontal="center" vertical="center"/>
    </xf>
    <xf numFmtId="2" fontId="75" fillId="6" borderId="17" xfId="0" applyNumberFormat="1" applyFont="1" applyFill="1" applyBorder="1" applyAlignment="1">
      <alignment horizontal="center" vertical="center"/>
    </xf>
    <xf numFmtId="169" fontId="75" fillId="6" borderId="17" xfId="0" applyNumberFormat="1" applyFont="1" applyFill="1" applyBorder="1" applyAlignment="1">
      <alignment horizontal="center" vertical="center"/>
    </xf>
    <xf numFmtId="0" fontId="317" fillId="9" borderId="17" xfId="0" applyFont="1" applyFill="1" applyBorder="1" applyAlignment="1" applyProtection="1">
      <alignment horizontal="center" vertical="center" wrapText="1"/>
    </xf>
    <xf numFmtId="0" fontId="75" fillId="6" borderId="18" xfId="0" applyFont="1" applyFill="1" applyBorder="1" applyAlignment="1">
      <alignment horizontal="center" vertical="center"/>
    </xf>
    <xf numFmtId="0" fontId="75" fillId="6" borderId="16" xfId="0" applyFont="1" applyFill="1" applyBorder="1" applyAlignment="1">
      <alignment horizontal="center" vertical="center"/>
    </xf>
    <xf numFmtId="0" fontId="151" fillId="0" borderId="0" xfId="0" applyNumberFormat="1" applyFont="1" applyFill="1" applyBorder="1" applyAlignment="1" applyProtection="1">
      <alignment horizontal="center" vertical="center"/>
      <protection locked="0"/>
    </xf>
    <xf numFmtId="0" fontId="320" fillId="0" borderId="0" xfId="0" applyNumberFormat="1" applyFont="1" applyFill="1" applyBorder="1" applyAlignment="1" applyProtection="1">
      <alignment horizontal="center" vertical="center"/>
      <protection locked="0"/>
    </xf>
    <xf numFmtId="0" fontId="320" fillId="0" borderId="0" xfId="0" applyNumberFormat="1" applyFont="1" applyFill="1" applyBorder="1" applyAlignment="1" applyProtection="1">
      <alignment vertical="center"/>
      <protection locked="0"/>
    </xf>
    <xf numFmtId="49" fontId="322" fillId="0" borderId="0" xfId="667" applyNumberFormat="1" applyFont="1" applyFill="1" applyBorder="1" applyAlignment="1" applyProtection="1">
      <alignment horizontal="center"/>
    </xf>
    <xf numFmtId="0" fontId="323" fillId="0" borderId="0" xfId="0" applyNumberFormat="1" applyFont="1" applyFill="1" applyBorder="1" applyAlignment="1" applyProtection="1">
      <alignment horizontal="center" vertical="center"/>
      <protection locked="0"/>
    </xf>
    <xf numFmtId="49" fontId="308" fillId="63" borderId="16" xfId="0" quotePrefix="1" applyNumberFormat="1" applyFont="1" applyFill="1" applyBorder="1" applyAlignment="1">
      <alignment horizontal="center" vertical="center"/>
    </xf>
    <xf numFmtId="49" fontId="308" fillId="63" borderId="19" xfId="0" quotePrefix="1" applyNumberFormat="1" applyFont="1" applyFill="1" applyBorder="1" applyAlignment="1">
      <alignment horizontal="center" vertical="center"/>
    </xf>
    <xf numFmtId="0" fontId="75" fillId="37" borderId="77" xfId="0" applyFont="1" applyFill="1" applyBorder="1" applyAlignment="1">
      <alignment horizontal="center" vertical="center" wrapText="1"/>
    </xf>
    <xf numFmtId="0" fontId="75" fillId="37" borderId="81" xfId="0" applyFont="1" applyFill="1" applyBorder="1" applyAlignment="1">
      <alignment horizontal="center" vertical="center" wrapText="1"/>
    </xf>
    <xf numFmtId="0" fontId="75" fillId="37" borderId="34" xfId="0" applyFont="1" applyFill="1" applyBorder="1" applyAlignment="1">
      <alignment horizontal="center" vertical="center" wrapText="1"/>
    </xf>
    <xf numFmtId="0" fontId="75" fillId="37" borderId="91" xfId="0" applyFont="1" applyFill="1" applyBorder="1" applyAlignment="1">
      <alignment horizontal="center" vertical="center" wrapText="1"/>
    </xf>
    <xf numFmtId="0" fontId="311" fillId="72" borderId="42" xfId="0" applyFont="1" applyFill="1" applyBorder="1" applyAlignment="1" applyProtection="1">
      <alignment horizontal="center" vertical="center" wrapText="1"/>
    </xf>
    <xf numFmtId="0" fontId="311" fillId="72" borderId="14" xfId="0" applyFont="1" applyFill="1" applyBorder="1" applyAlignment="1" applyProtection="1">
      <alignment horizontal="center" vertical="center" wrapText="1"/>
    </xf>
    <xf numFmtId="0" fontId="314" fillId="0" borderId="201" xfId="0" applyFont="1" applyFill="1" applyBorder="1" applyAlignment="1">
      <alignment horizontal="center" vertical="center" wrapText="1"/>
    </xf>
    <xf numFmtId="0" fontId="314" fillId="0" borderId="202" xfId="0" applyFont="1" applyFill="1" applyBorder="1" applyAlignment="1">
      <alignment horizontal="center" vertical="center" wrapText="1"/>
    </xf>
    <xf numFmtId="0" fontId="314" fillId="0" borderId="202" xfId="0" applyFont="1" applyFill="1" applyBorder="1" applyAlignment="1" applyProtection="1">
      <alignment horizontal="center" vertical="center" wrapText="1"/>
    </xf>
    <xf numFmtId="0" fontId="314" fillId="0" borderId="203" xfId="0" applyFont="1" applyFill="1" applyBorder="1" applyAlignment="1">
      <alignment horizontal="center" vertical="center" wrapText="1"/>
    </xf>
    <xf numFmtId="0" fontId="324" fillId="0" borderId="204" xfId="0" applyFont="1" applyFill="1" applyBorder="1" applyAlignment="1" applyProtection="1">
      <alignment horizontal="center" vertical="center" wrapText="1"/>
    </xf>
    <xf numFmtId="0" fontId="324" fillId="0" borderId="183" xfId="0" applyFont="1" applyFill="1" applyBorder="1" applyAlignment="1">
      <alignment horizontal="center" vertical="center" wrapText="1"/>
    </xf>
    <xf numFmtId="0" fontId="75" fillId="7" borderId="205" xfId="0" applyFont="1" applyFill="1" applyBorder="1" applyAlignment="1">
      <alignment horizontal="center" vertical="center"/>
    </xf>
    <xf numFmtId="0" fontId="317" fillId="9" borderId="206" xfId="0" applyFont="1" applyFill="1" applyBorder="1" applyAlignment="1">
      <alignment horizontal="center" vertical="center"/>
    </xf>
    <xf numFmtId="0" fontId="317" fillId="9" borderId="207" xfId="0" applyFont="1" applyFill="1" applyBorder="1" applyAlignment="1">
      <alignment horizontal="center" vertical="center" wrapText="1"/>
    </xf>
    <xf numFmtId="0" fontId="75" fillId="7" borderId="207" xfId="0" applyFont="1" applyFill="1" applyBorder="1" applyAlignment="1">
      <alignment horizontal="center" vertical="center"/>
    </xf>
    <xf numFmtId="4" fontId="75" fillId="6" borderId="207" xfId="0" applyNumberFormat="1" applyFont="1" applyFill="1" applyBorder="1" applyAlignment="1">
      <alignment horizontal="center" vertical="center"/>
    </xf>
    <xf numFmtId="0" fontId="317" fillId="9" borderId="207" xfId="0" applyFont="1" applyFill="1" applyBorder="1" applyAlignment="1">
      <alignment horizontal="center" vertical="center"/>
    </xf>
    <xf numFmtId="0" fontId="75" fillId="6" borderId="207" xfId="0" applyFont="1" applyFill="1" applyBorder="1" applyAlignment="1">
      <alignment horizontal="center" vertical="center" wrapText="1"/>
    </xf>
    <xf numFmtId="43" fontId="75" fillId="6" borderId="207" xfId="633" applyFont="1" applyFill="1" applyBorder="1" applyAlignment="1">
      <alignment horizontal="center" vertical="center" wrapText="1"/>
    </xf>
    <xf numFmtId="43" fontId="75" fillId="6" borderId="207" xfId="633" applyFont="1" applyFill="1" applyBorder="1" applyAlignment="1">
      <alignment horizontal="center" vertical="center"/>
    </xf>
    <xf numFmtId="0" fontId="317" fillId="9" borderId="207" xfId="0" applyFont="1" applyFill="1" applyBorder="1" applyAlignment="1" applyProtection="1">
      <alignment horizontal="center" vertical="center" wrapText="1"/>
    </xf>
    <xf numFmtId="0" fontId="233" fillId="6" borderId="208" xfId="0" applyFont="1" applyFill="1" applyBorder="1" applyAlignment="1">
      <alignment horizontal="center" vertical="center"/>
    </xf>
    <xf numFmtId="0" fontId="75" fillId="6" borderId="205" xfId="0" applyFont="1" applyFill="1" applyBorder="1" applyAlignment="1">
      <alignment horizontal="center" vertical="center"/>
    </xf>
    <xf numFmtId="0" fontId="22" fillId="0" borderId="0" xfId="652" applyFont="1" applyAlignment="1">
      <alignment horizontal="left" vertical="center"/>
    </xf>
    <xf numFmtId="0" fontId="21" fillId="0" borderId="0" xfId="652" applyFont="1"/>
    <xf numFmtId="0" fontId="325" fillId="0" borderId="0" xfId="652" applyFont="1" applyBorder="1" applyAlignment="1">
      <alignment vertical="center"/>
    </xf>
    <xf numFmtId="0" fontId="6" fillId="0" borderId="0" xfId="652" applyFill="1"/>
    <xf numFmtId="0" fontId="326" fillId="0" borderId="0" xfId="652" applyFont="1" applyFill="1"/>
    <xf numFmtId="0" fontId="249" fillId="0" borderId="0" xfId="652" applyFont="1" applyFill="1"/>
    <xf numFmtId="4" fontId="30" fillId="0" borderId="66" xfId="652" applyNumberFormat="1" applyFont="1" applyBorder="1"/>
    <xf numFmtId="0" fontId="71" fillId="0" borderId="102" xfId="652" applyFont="1" applyBorder="1"/>
    <xf numFmtId="0" fontId="69" fillId="0" borderId="3" xfId="652" applyFont="1" applyBorder="1"/>
    <xf numFmtId="4" fontId="30" fillId="34" borderId="3" xfId="652" applyNumberFormat="1" applyFont="1" applyFill="1" applyBorder="1"/>
    <xf numFmtId="4" fontId="30" fillId="34" borderId="3" xfId="652" applyNumberFormat="1" applyFont="1" applyFill="1" applyBorder="1" applyAlignment="1">
      <alignment horizontal="center" vertical="center" wrapText="1"/>
    </xf>
    <xf numFmtId="0" fontId="131" fillId="33" borderId="3" xfId="652" applyFont="1" applyFill="1" applyBorder="1" applyAlignment="1">
      <alignment horizontal="center" vertical="center" wrapText="1"/>
    </xf>
    <xf numFmtId="0" fontId="68" fillId="0" borderId="63" xfId="652" applyFont="1" applyBorder="1"/>
    <xf numFmtId="0" fontId="86" fillId="0" borderId="51" xfId="652" applyFont="1" applyBorder="1"/>
    <xf numFmtId="0" fontId="6" fillId="33" borderId="51" xfId="652" applyFill="1" applyBorder="1"/>
    <xf numFmtId="9" fontId="6" fillId="34" borderId="51" xfId="652" applyNumberFormat="1" applyFill="1" applyBorder="1"/>
    <xf numFmtId="0" fontId="5" fillId="0" borderId="63" xfId="652" applyFont="1" applyBorder="1"/>
    <xf numFmtId="0" fontId="70" fillId="0" borderId="51" xfId="652" applyFont="1" applyBorder="1"/>
    <xf numFmtId="0" fontId="6" fillId="6" borderId="51" xfId="652" applyFill="1" applyBorder="1"/>
    <xf numFmtId="0" fontId="71" fillId="0" borderId="63" xfId="652" applyFont="1" applyBorder="1"/>
    <xf numFmtId="0" fontId="69" fillId="0" borderId="51" xfId="652" applyFont="1" applyBorder="1"/>
    <xf numFmtId="0" fontId="6" fillId="34" borderId="51" xfId="652" applyFill="1" applyBorder="1"/>
    <xf numFmtId="0" fontId="87" fillId="0" borderId="51" xfId="652" applyFont="1" applyBorder="1"/>
    <xf numFmtId="0" fontId="87" fillId="0" borderId="51" xfId="652" applyFont="1" applyBorder="1" applyAlignment="1">
      <alignment horizontal="left" indent="1"/>
    </xf>
    <xf numFmtId="9" fontId="6" fillId="34" borderId="51" xfId="652" applyNumberFormat="1" applyFill="1" applyBorder="1" applyAlignment="1">
      <alignment horizontal="right"/>
    </xf>
    <xf numFmtId="4" fontId="30" fillId="34" borderId="51" xfId="652" applyNumberFormat="1" applyFont="1" applyFill="1" applyBorder="1"/>
    <xf numFmtId="0" fontId="70" fillId="0" borderId="58" xfId="652" applyFont="1" applyBorder="1"/>
    <xf numFmtId="0" fontId="6" fillId="0" borderId="0" xfId="652"/>
    <xf numFmtId="0" fontId="5" fillId="0" borderId="63" xfId="652" applyFont="1" applyFill="1" applyBorder="1"/>
    <xf numFmtId="0" fontId="6" fillId="6" borderId="0" xfId="652" applyFill="1"/>
    <xf numFmtId="0" fontId="93" fillId="0" borderId="63" xfId="652" applyFont="1" applyFill="1" applyBorder="1" applyAlignment="1">
      <alignment horizontal="right"/>
    </xf>
    <xf numFmtId="0" fontId="86" fillId="0" borderId="51" xfId="652" applyFont="1" applyFill="1" applyBorder="1" applyAlignment="1">
      <alignment horizontal="justify"/>
    </xf>
    <xf numFmtId="9" fontId="0" fillId="34" borderId="51" xfId="632" applyNumberFormat="1" applyFont="1" applyFill="1" applyBorder="1" applyAlignment="1">
      <alignment horizontal="right"/>
    </xf>
    <xf numFmtId="0" fontId="67" fillId="0" borderId="63" xfId="652" applyFont="1" applyFill="1" applyBorder="1" applyAlignment="1">
      <alignment horizontal="right"/>
    </xf>
    <xf numFmtId="0" fontId="87" fillId="0" borderId="51" xfId="652" applyFont="1" applyFill="1" applyBorder="1" applyAlignment="1"/>
    <xf numFmtId="0" fontId="5" fillId="0" borderId="63" xfId="652" applyFont="1" applyFill="1" applyBorder="1" applyAlignment="1">
      <alignment horizontal="right"/>
    </xf>
    <xf numFmtId="0" fontId="132" fillId="0" borderId="51" xfId="652" applyFont="1" applyFill="1" applyBorder="1" applyAlignment="1"/>
    <xf numFmtId="0" fontId="70" fillId="0" borderId="51" xfId="652" applyFont="1" applyFill="1" applyBorder="1" applyAlignment="1"/>
    <xf numFmtId="0" fontId="93" fillId="0" borderId="65" xfId="652" applyFont="1" applyFill="1" applyBorder="1" applyAlignment="1">
      <alignment horizontal="right"/>
    </xf>
    <xf numFmtId="0" fontId="86" fillId="0" borderId="66" xfId="652" applyFont="1" applyFill="1" applyBorder="1" applyAlignment="1">
      <alignment horizontal="justify"/>
    </xf>
    <xf numFmtId="0" fontId="6" fillId="6" borderId="66" xfId="652" applyFill="1" applyBorder="1"/>
    <xf numFmtId="9" fontId="6" fillId="34" borderId="66" xfId="652" applyNumberFormat="1" applyFill="1" applyBorder="1" applyAlignment="1">
      <alignment horizontal="right"/>
    </xf>
    <xf numFmtId="0" fontId="6" fillId="33" borderId="66" xfId="652" applyFill="1" applyBorder="1"/>
    <xf numFmtId="0" fontId="5" fillId="0" borderId="86" xfId="652" applyFont="1" applyFill="1" applyBorder="1" applyAlignment="1">
      <alignment horizontal="right"/>
    </xf>
    <xf numFmtId="0" fontId="69" fillId="0" borderId="88" xfId="652" applyFont="1" applyFill="1" applyBorder="1"/>
    <xf numFmtId="0" fontId="6" fillId="33" borderId="88" xfId="652" applyFill="1" applyBorder="1"/>
    <xf numFmtId="0" fontId="6" fillId="34" borderId="88" xfId="652" applyFill="1" applyBorder="1"/>
    <xf numFmtId="0" fontId="325" fillId="0" borderId="0" xfId="652" applyFont="1" applyBorder="1" applyAlignment="1">
      <alignment horizontal="left" vertical="center"/>
    </xf>
    <xf numFmtId="0" fontId="325" fillId="0" borderId="0" xfId="652" applyFont="1" applyAlignment="1">
      <alignment horizontal="left" vertical="center"/>
    </xf>
    <xf numFmtId="0" fontId="325" fillId="0" borderId="0" xfId="652" applyFont="1" applyFill="1" applyBorder="1" applyAlignment="1">
      <alignment horizontal="left" vertical="center"/>
    </xf>
    <xf numFmtId="0" fontId="30" fillId="0" borderId="0" xfId="652" applyFont="1"/>
    <xf numFmtId="0" fontId="327" fillId="0" borderId="0" xfId="652" applyFont="1" applyBorder="1" applyAlignment="1">
      <alignment vertical="center"/>
    </xf>
    <xf numFmtId="0" fontId="327" fillId="0" borderId="0" xfId="652" applyFont="1" applyAlignment="1">
      <alignment horizontal="left" vertical="center"/>
    </xf>
    <xf numFmtId="0" fontId="327" fillId="0" borderId="0" xfId="652" applyFont="1" applyFill="1" applyAlignment="1">
      <alignment horizontal="left" vertical="center"/>
    </xf>
    <xf numFmtId="0" fontId="30" fillId="0" borderId="0" xfId="652" applyFont="1" applyFill="1"/>
    <xf numFmtId="0" fontId="328" fillId="0" borderId="0" xfId="652" applyFont="1" applyAlignment="1">
      <alignment horizontal="right"/>
    </xf>
    <xf numFmtId="0" fontId="6" fillId="0" borderId="0" xfId="652" applyFont="1" applyAlignment="1">
      <alignment horizontal="left"/>
    </xf>
    <xf numFmtId="0" fontId="6" fillId="32" borderId="0" xfId="652" applyFill="1"/>
    <xf numFmtId="0" fontId="6" fillId="73" borderId="0" xfId="652" applyFill="1"/>
    <xf numFmtId="0" fontId="6" fillId="30" borderId="0" xfId="652" applyFill="1"/>
    <xf numFmtId="0" fontId="329" fillId="0" borderId="0" xfId="668" applyFont="1" applyBorder="1" applyAlignment="1">
      <alignment horizontal="right" wrapText="1"/>
    </xf>
    <xf numFmtId="0" fontId="109" fillId="0" borderId="0" xfId="668" applyBorder="1" applyAlignment="1">
      <alignment horizontal="left"/>
    </xf>
    <xf numFmtId="0" fontId="22" fillId="0" borderId="0" xfId="652" applyFont="1" applyAlignment="1">
      <alignment horizontal="center" vertical="center"/>
    </xf>
    <xf numFmtId="4" fontId="30" fillId="0" borderId="61" xfId="652" applyNumberFormat="1" applyFont="1" applyFill="1" applyBorder="1" applyAlignment="1">
      <alignment horizontal="center" wrapText="1"/>
    </xf>
    <xf numFmtId="4" fontId="30" fillId="0" borderId="97" xfId="652" applyNumberFormat="1" applyFont="1" applyFill="1" applyBorder="1" applyAlignment="1">
      <alignment horizontal="center" wrapText="1"/>
    </xf>
    <xf numFmtId="0" fontId="71" fillId="0" borderId="51" xfId="652" applyFont="1" applyBorder="1"/>
    <xf numFmtId="4" fontId="30" fillId="6" borderId="83" xfId="652" applyNumberFormat="1" applyFont="1" applyFill="1" applyBorder="1" applyAlignment="1">
      <alignment horizontal="center" wrapText="1"/>
    </xf>
    <xf numFmtId="4" fontId="30" fillId="36" borderId="89" xfId="652" applyNumberFormat="1" applyFont="1" applyFill="1" applyBorder="1" applyAlignment="1">
      <alignment horizontal="center" wrapText="1"/>
    </xf>
    <xf numFmtId="4" fontId="30" fillId="34" borderId="8" xfId="652" applyNumberFormat="1" applyFont="1" applyFill="1" applyBorder="1"/>
    <xf numFmtId="0" fontId="6" fillId="36" borderId="3" xfId="652" applyFill="1" applyBorder="1"/>
    <xf numFmtId="0" fontId="68" fillId="0" borderId="3" xfId="652" applyFont="1" applyBorder="1"/>
    <xf numFmtId="0" fontId="86" fillId="0" borderId="3" xfId="652" applyFont="1" applyBorder="1"/>
    <xf numFmtId="0" fontId="6" fillId="34" borderId="3" xfId="652" applyFont="1" applyFill="1" applyBorder="1"/>
    <xf numFmtId="0" fontId="5" fillId="0" borderId="51" xfId="652" applyFont="1" applyBorder="1"/>
    <xf numFmtId="0" fontId="68" fillId="0" borderId="51" xfId="652" applyFont="1" applyBorder="1"/>
    <xf numFmtId="0" fontId="87" fillId="0" borderId="51" xfId="652" applyFont="1" applyBorder="1" applyAlignment="1">
      <alignment horizontal="left"/>
    </xf>
    <xf numFmtId="0" fontId="93" fillId="0" borderId="51" xfId="652" applyFont="1" applyFill="1" applyBorder="1" applyAlignment="1">
      <alignment horizontal="right"/>
    </xf>
    <xf numFmtId="0" fontId="67" fillId="0" borderId="51" xfId="652" applyFont="1" applyFill="1" applyBorder="1" applyAlignment="1">
      <alignment horizontal="right"/>
    </xf>
    <xf numFmtId="0" fontId="5" fillId="0" borderId="51" xfId="652" applyFont="1" applyFill="1" applyBorder="1" applyAlignment="1">
      <alignment horizontal="right"/>
    </xf>
    <xf numFmtId="0" fontId="6" fillId="34" borderId="66" xfId="652" applyFill="1" applyBorder="1"/>
    <xf numFmtId="0" fontId="69" fillId="0" borderId="51" xfId="652" applyFont="1" applyFill="1" applyBorder="1"/>
    <xf numFmtId="0" fontId="6" fillId="34" borderId="3" xfId="652" applyFill="1" applyBorder="1"/>
    <xf numFmtId="0" fontId="19" fillId="0" borderId="14" xfId="19" quotePrefix="1" applyBorder="1" applyAlignment="1" applyProtection="1">
      <alignment horizontal="left"/>
    </xf>
    <xf numFmtId="0" fontId="108" fillId="0" borderId="29" xfId="19" applyFont="1" applyBorder="1" applyAlignment="1" applyProtection="1">
      <alignment horizontal="left"/>
    </xf>
    <xf numFmtId="0" fontId="108" fillId="0" borderId="40" xfId="19" applyFont="1" applyBorder="1" applyAlignment="1" applyProtection="1">
      <alignment horizontal="left"/>
    </xf>
    <xf numFmtId="0" fontId="21" fillId="0" borderId="14" xfId="0" applyFont="1" applyBorder="1"/>
    <xf numFmtId="0" fontId="19" fillId="0" borderId="12" xfId="19" quotePrefix="1" applyBorder="1" applyAlignment="1" applyProtection="1">
      <alignment horizontal="left"/>
    </xf>
    <xf numFmtId="37" fontId="22" fillId="0" borderId="0" xfId="28" applyNumberFormat="1" applyFont="1" applyFill="1" applyAlignment="1">
      <alignment horizontal="center" vertical="center"/>
    </xf>
    <xf numFmtId="37" fontId="21" fillId="0" borderId="38" xfId="62" applyNumberFormat="1" applyFont="1" applyFill="1" applyBorder="1" applyAlignment="1">
      <alignment horizontal="center" vertical="center" wrapText="1"/>
    </xf>
    <xf numFmtId="37" fontId="21" fillId="0" borderId="19" xfId="62" applyNumberFormat="1" applyFont="1" applyFill="1" applyBorder="1" applyAlignment="1">
      <alignment horizontal="center" vertical="center" wrapText="1"/>
    </xf>
    <xf numFmtId="49" fontId="267" fillId="38" borderId="38" xfId="617" applyNumberFormat="1" applyFont="1" applyFill="1" applyBorder="1" applyAlignment="1">
      <alignment horizontal="center" vertical="center" wrapText="1"/>
    </xf>
    <xf numFmtId="49" fontId="267" fillId="38" borderId="42" xfId="617" applyNumberFormat="1" applyFont="1" applyFill="1" applyBorder="1" applyAlignment="1">
      <alignment horizontal="center" vertical="center" wrapText="1"/>
    </xf>
    <xf numFmtId="37" fontId="71" fillId="36" borderId="35" xfId="600" applyNumberFormat="1" applyFont="1" applyFill="1" applyBorder="1" applyAlignment="1">
      <alignment horizontal="center"/>
    </xf>
    <xf numFmtId="0" fontId="91" fillId="36" borderId="6" xfId="606" applyFont="1" applyFill="1" applyBorder="1" applyAlignment="1"/>
    <xf numFmtId="0" fontId="1" fillId="36" borderId="36" xfId="606" applyFill="1" applyBorder="1" applyAlignment="1"/>
    <xf numFmtId="0" fontId="1" fillId="36" borderId="37" xfId="606" applyFill="1" applyBorder="1" applyAlignment="1"/>
    <xf numFmtId="37" fontId="71" fillId="30" borderId="35" xfId="600" applyNumberFormat="1" applyFont="1" applyFill="1" applyBorder="1" applyAlignment="1">
      <alignment horizontal="center"/>
    </xf>
    <xf numFmtId="0" fontId="91" fillId="0" borderId="6" xfId="606" applyFont="1" applyBorder="1" applyAlignment="1"/>
    <xf numFmtId="37" fontId="71" fillId="30" borderId="30" xfId="600" applyNumberFormat="1" applyFont="1" applyFill="1" applyBorder="1" applyAlignment="1">
      <alignment horizontal="center"/>
    </xf>
    <xf numFmtId="0" fontId="91" fillId="0" borderId="36" xfId="606" applyFont="1" applyBorder="1" applyAlignment="1">
      <alignment horizontal="center"/>
    </xf>
    <xf numFmtId="0" fontId="91" fillId="0" borderId="37" xfId="606" applyFont="1" applyBorder="1" applyAlignment="1">
      <alignment horizontal="center"/>
    </xf>
    <xf numFmtId="2" fontId="14" fillId="0" borderId="34" xfId="458" applyNumberFormat="1" applyFont="1" applyFill="1" applyBorder="1" applyAlignment="1">
      <alignment horizontal="center" wrapText="1"/>
    </xf>
    <xf numFmtId="2" fontId="14" fillId="0" borderId="3" xfId="458" applyNumberFormat="1" applyFont="1" applyFill="1" applyBorder="1" applyAlignment="1">
      <alignment horizontal="center" wrapText="1"/>
    </xf>
    <xf numFmtId="0" fontId="14" fillId="0" borderId="34" xfId="0" applyFont="1" applyFill="1" applyBorder="1" applyAlignment="1">
      <alignment horizontal="left" vertical="center" wrapText="1"/>
    </xf>
    <xf numFmtId="0" fontId="14" fillId="0" borderId="3" xfId="0" applyFont="1" applyFill="1" applyBorder="1" applyAlignment="1">
      <alignment horizontal="left" vertical="center" wrapText="1"/>
    </xf>
    <xf numFmtId="2" fontId="14" fillId="0" borderId="54" xfId="458" applyNumberFormat="1" applyFont="1" applyFill="1" applyBorder="1" applyAlignment="1">
      <alignment horizontal="center"/>
    </xf>
    <xf numFmtId="0" fontId="30" fillId="0" borderId="34" xfId="0" applyFont="1" applyFill="1" applyBorder="1" applyAlignment="1">
      <alignment horizontal="center" wrapText="1"/>
    </xf>
    <xf numFmtId="0" fontId="30" fillId="0" borderId="3" xfId="0" applyFont="1" applyFill="1" applyBorder="1" applyAlignment="1">
      <alignment horizontal="center" wrapText="1"/>
    </xf>
    <xf numFmtId="0" fontId="30" fillId="0" borderId="36" xfId="0" applyFont="1" applyFill="1" applyBorder="1" applyAlignment="1">
      <alignment horizontal="center"/>
    </xf>
    <xf numFmtId="0" fontId="14" fillId="0" borderId="34" xfId="0" applyFont="1" applyFill="1" applyBorder="1" applyAlignment="1">
      <alignment horizontal="center" wrapText="1"/>
    </xf>
    <xf numFmtId="0" fontId="14" fillId="0" borderId="3" xfId="0" applyFont="1" applyFill="1" applyBorder="1" applyAlignment="1">
      <alignment horizontal="center" wrapText="1"/>
    </xf>
    <xf numFmtId="39" fontId="14" fillId="0" borderId="52" xfId="458" applyNumberFormat="1" applyFont="1" applyFill="1" applyBorder="1" applyAlignment="1">
      <alignment horizontal="center" wrapText="1"/>
    </xf>
    <xf numFmtId="39" fontId="14" fillId="0" borderId="54" xfId="458" applyNumberFormat="1" applyFont="1" applyFill="1" applyBorder="1" applyAlignment="1">
      <alignment horizontal="center" wrapText="1"/>
    </xf>
    <xf numFmtId="39" fontId="14" fillId="0" borderId="53" xfId="458" applyNumberFormat="1" applyFont="1" applyFill="1" applyBorder="1" applyAlignment="1">
      <alignment horizontal="center" wrapText="1"/>
    </xf>
    <xf numFmtId="170" fontId="78" fillId="0" borderId="34" xfId="0" applyNumberFormat="1" applyFont="1" applyFill="1" applyBorder="1" applyAlignment="1" applyProtection="1">
      <alignment horizontal="center"/>
    </xf>
    <xf numFmtId="170" fontId="78" fillId="0" borderId="3" xfId="0" applyNumberFormat="1" applyFont="1" applyFill="1" applyBorder="1" applyAlignment="1" applyProtection="1">
      <alignment horizontal="center"/>
    </xf>
    <xf numFmtId="0" fontId="21" fillId="0" borderId="34" xfId="0" applyFont="1" applyBorder="1" applyAlignment="1">
      <alignment horizontal="left" vertical="center" wrapText="1"/>
    </xf>
    <xf numFmtId="0" fontId="21" fillId="0" borderId="3" xfId="0" applyFont="1" applyBorder="1" applyAlignment="1">
      <alignment horizontal="left" vertical="center" wrapText="1"/>
    </xf>
    <xf numFmtId="0" fontId="21" fillId="0" borderId="36" xfId="0" applyFont="1" applyFill="1" applyBorder="1" applyAlignment="1">
      <alignment horizontal="center"/>
    </xf>
    <xf numFmtId="170" fontId="21" fillId="0" borderId="34" xfId="0" applyNumberFormat="1" applyFont="1" applyFill="1" applyBorder="1" applyAlignment="1" applyProtection="1">
      <alignment horizontal="center"/>
    </xf>
    <xf numFmtId="170" fontId="21" fillId="0" borderId="3" xfId="0" applyNumberFormat="1" applyFont="1" applyFill="1" applyBorder="1" applyAlignment="1" applyProtection="1">
      <alignment horizontal="center"/>
    </xf>
    <xf numFmtId="0" fontId="23" fillId="0" borderId="34" xfId="0" applyFont="1" applyBorder="1" applyAlignment="1">
      <alignment horizontal="left" vertical="center" wrapText="1"/>
    </xf>
    <xf numFmtId="0" fontId="23" fillId="0" borderId="3" xfId="0" applyFont="1" applyBorder="1" applyAlignment="1">
      <alignment horizontal="left" vertical="center" wrapText="1"/>
    </xf>
    <xf numFmtId="0" fontId="20" fillId="0" borderId="30" xfId="0" applyFont="1" applyFill="1" applyBorder="1" applyAlignment="1">
      <alignment horizontal="center"/>
    </xf>
    <xf numFmtId="0" fontId="20" fillId="0" borderId="36" xfId="0" applyFont="1" applyFill="1" applyBorder="1" applyAlignment="1">
      <alignment horizontal="center"/>
    </xf>
    <xf numFmtId="0" fontId="20" fillId="0" borderId="37" xfId="0" applyFont="1" applyFill="1" applyBorder="1" applyAlignment="1">
      <alignment horizontal="center"/>
    </xf>
    <xf numFmtId="0" fontId="20" fillId="0" borderId="34" xfId="0" applyFont="1" applyFill="1" applyBorder="1" applyAlignment="1">
      <alignment horizontal="center" wrapText="1"/>
    </xf>
    <xf numFmtId="0" fontId="20" fillId="0" borderId="3" xfId="0" applyFont="1" applyFill="1" applyBorder="1" applyAlignment="1">
      <alignment horizontal="center" wrapText="1"/>
    </xf>
    <xf numFmtId="0" fontId="21" fillId="0" borderId="30" xfId="0" applyFont="1" applyFill="1" applyBorder="1" applyAlignment="1">
      <alignment horizontal="center"/>
    </xf>
    <xf numFmtId="0" fontId="21" fillId="0" borderId="37" xfId="0" applyFont="1" applyFill="1" applyBorder="1" applyAlignment="1">
      <alignment horizontal="center"/>
    </xf>
    <xf numFmtId="0" fontId="21" fillId="0" borderId="30" xfId="0" applyFont="1" applyFill="1" applyBorder="1" applyAlignment="1">
      <alignment horizontal="center" wrapText="1"/>
    </xf>
    <xf numFmtId="0" fontId="21" fillId="0" borderId="37" xfId="0" applyFont="1" applyFill="1" applyBorder="1" applyAlignment="1">
      <alignment horizontal="center" wrapText="1"/>
    </xf>
    <xf numFmtId="0" fontId="21" fillId="0" borderId="34" xfId="0" applyFont="1" applyFill="1" applyBorder="1" applyAlignment="1">
      <alignment horizontal="center" wrapText="1"/>
    </xf>
    <xf numFmtId="0" fontId="21" fillId="0" borderId="8" xfId="0" applyFont="1" applyFill="1" applyBorder="1" applyAlignment="1">
      <alignment horizontal="center" wrapText="1"/>
    </xf>
    <xf numFmtId="0" fontId="21" fillId="0" borderId="35" xfId="0" applyFont="1" applyFill="1" applyBorder="1" applyAlignment="1">
      <alignment horizontal="center"/>
    </xf>
    <xf numFmtId="0" fontId="21" fillId="0" borderId="5" xfId="0" applyFont="1" applyFill="1" applyBorder="1" applyAlignment="1">
      <alignment horizontal="center"/>
    </xf>
    <xf numFmtId="0" fontId="21" fillId="0" borderId="3" xfId="0" applyFont="1" applyFill="1" applyBorder="1" applyAlignment="1">
      <alignment horizontal="center"/>
    </xf>
    <xf numFmtId="0" fontId="21" fillId="0" borderId="35" xfId="0" applyFont="1" applyFill="1" applyBorder="1" applyAlignment="1">
      <alignment horizontal="center" wrapText="1"/>
    </xf>
    <xf numFmtId="0" fontId="21" fillId="0" borderId="32" xfId="0" applyFont="1" applyFill="1" applyBorder="1" applyAlignment="1">
      <alignment horizontal="center" wrapText="1"/>
    </xf>
    <xf numFmtId="0" fontId="21" fillId="0" borderId="6" xfId="0" applyFont="1" applyFill="1" applyBorder="1" applyAlignment="1">
      <alignment horizontal="center" wrapText="1"/>
    </xf>
    <xf numFmtId="0" fontId="21" fillId="0" borderId="4" xfId="0" applyFont="1" applyFill="1" applyBorder="1" applyAlignment="1">
      <alignment horizontal="center" wrapText="1"/>
    </xf>
    <xf numFmtId="0" fontId="21" fillId="0" borderId="33" xfId="0" applyFont="1" applyFill="1" applyBorder="1" applyAlignment="1">
      <alignment horizontal="center" wrapText="1"/>
    </xf>
    <xf numFmtId="0" fontId="21" fillId="0" borderId="9" xfId="0" applyFont="1" applyFill="1" applyBorder="1" applyAlignment="1">
      <alignment horizontal="center" wrapText="1"/>
    </xf>
    <xf numFmtId="0" fontId="14" fillId="0" borderId="8" xfId="0" applyFont="1" applyFill="1" applyBorder="1" applyAlignment="1">
      <alignment horizontal="center" wrapText="1"/>
    </xf>
    <xf numFmtId="169" fontId="21" fillId="0" borderId="30" xfId="0" applyNumberFormat="1" applyFont="1" applyFill="1" applyBorder="1" applyAlignment="1">
      <alignment horizontal="center" wrapText="1"/>
    </xf>
    <xf numFmtId="169" fontId="21" fillId="0" borderId="37" xfId="0" applyNumberFormat="1" applyFont="1" applyFill="1" applyBorder="1" applyAlignment="1">
      <alignment horizontal="center" wrapText="1"/>
    </xf>
    <xf numFmtId="0" fontId="21" fillId="0" borderId="36" xfId="0" applyFont="1" applyFill="1" applyBorder="1" applyAlignment="1">
      <alignment horizontal="center" wrapText="1"/>
    </xf>
    <xf numFmtId="37" fontId="21" fillId="0" borderId="12" xfId="62" applyNumberFormat="1" applyFont="1" applyFill="1" applyBorder="1" applyAlignment="1">
      <alignment horizontal="center" wrapText="1"/>
    </xf>
    <xf numFmtId="37" fontId="22" fillId="0" borderId="14" xfId="165" applyNumberFormat="1" applyFont="1" applyFill="1" applyBorder="1"/>
    <xf numFmtId="37" fontId="21" fillId="0" borderId="12" xfId="28" applyNumberFormat="1" applyFont="1" applyFill="1" applyBorder="1" applyAlignment="1">
      <alignment horizontal="center" wrapText="1"/>
    </xf>
    <xf numFmtId="37" fontId="21" fillId="0" borderId="14" xfId="28" applyNumberFormat="1" applyFont="1" applyFill="1" applyBorder="1" applyAlignment="1">
      <alignment horizontal="center" wrapText="1"/>
    </xf>
    <xf numFmtId="37" fontId="21" fillId="0" borderId="16" xfId="62" applyNumberFormat="1" applyFont="1" applyFill="1" applyBorder="1" applyAlignment="1">
      <alignment horizontal="center" wrapText="1"/>
    </xf>
    <xf numFmtId="37" fontId="22" fillId="0" borderId="17" xfId="165" applyNumberFormat="1" applyFont="1" applyFill="1" applyBorder="1"/>
    <xf numFmtId="37" fontId="22" fillId="0" borderId="18" xfId="165" applyNumberFormat="1" applyFont="1" applyFill="1" applyBorder="1"/>
    <xf numFmtId="37" fontId="21" fillId="0" borderId="12" xfId="62" applyNumberFormat="1" applyFont="1" applyFill="1" applyBorder="1" applyAlignment="1">
      <alignment horizontal="justify" wrapText="1"/>
    </xf>
    <xf numFmtId="37" fontId="21" fillId="0" borderId="12" xfId="28" applyNumberFormat="1" applyFont="1" applyFill="1" applyBorder="1" applyAlignment="1">
      <alignment horizontal="justify" wrapText="1"/>
    </xf>
    <xf numFmtId="37" fontId="21" fillId="0" borderId="14" xfId="28" applyNumberFormat="1" applyFont="1" applyFill="1" applyBorder="1" applyAlignment="1">
      <alignment horizontal="justify" wrapText="1"/>
    </xf>
    <xf numFmtId="37" fontId="21" fillId="0" borderId="12" xfId="28" applyNumberFormat="1" applyFont="1" applyFill="1" applyBorder="1" applyAlignment="1">
      <alignment horizontal="center"/>
    </xf>
    <xf numFmtId="37" fontId="21" fillId="0" borderId="14" xfId="28" applyNumberFormat="1" applyFont="1" applyFill="1" applyBorder="1" applyAlignment="1">
      <alignment horizontal="center"/>
    </xf>
    <xf numFmtId="37" fontId="21" fillId="0" borderId="12" xfId="62" applyNumberFormat="1" applyFont="1" applyFill="1" applyBorder="1" applyAlignment="1">
      <alignment horizontal="center" vertical="center" wrapText="1"/>
    </xf>
    <xf numFmtId="37" fontId="22" fillId="0" borderId="14" xfId="165" applyNumberFormat="1" applyFont="1" applyFill="1" applyBorder="1" applyAlignment="1">
      <alignment vertical="center"/>
    </xf>
    <xf numFmtId="37" fontId="22" fillId="0" borderId="14" xfId="165" applyNumberFormat="1" applyFont="1" applyFill="1" applyBorder="1" applyAlignment="1">
      <alignment horizontal="center" vertical="center"/>
    </xf>
    <xf numFmtId="37" fontId="21" fillId="0" borderId="15" xfId="148" applyNumberFormat="1" applyFont="1" applyFill="1" applyBorder="1" applyAlignment="1">
      <alignment horizontal="center" vertical="center" wrapText="1"/>
    </xf>
    <xf numFmtId="37" fontId="21" fillId="0" borderId="38" xfId="148" applyNumberFormat="1" applyFont="1" applyFill="1" applyBorder="1" applyAlignment="1">
      <alignment horizontal="center" vertical="center" wrapText="1"/>
    </xf>
    <xf numFmtId="37" fontId="21" fillId="0" borderId="12" xfId="28" applyNumberFormat="1" applyFont="1" applyFill="1" applyBorder="1" applyAlignment="1">
      <alignment horizontal="center" vertical="center" wrapText="1"/>
    </xf>
    <xf numFmtId="37" fontId="21" fillId="0" borderId="14" xfId="28" applyNumberFormat="1" applyFont="1" applyFill="1" applyBorder="1" applyAlignment="1">
      <alignment horizontal="center" vertical="center" wrapText="1"/>
    </xf>
    <xf numFmtId="37" fontId="21" fillId="0" borderId="16" xfId="62" applyNumberFormat="1" applyFont="1" applyFill="1" applyBorder="1" applyAlignment="1">
      <alignment horizontal="center" vertical="center" wrapText="1"/>
    </xf>
    <xf numFmtId="37" fontId="22" fillId="0" borderId="17" xfId="165" applyNumberFormat="1" applyFont="1" applyFill="1" applyBorder="1" applyAlignment="1">
      <alignment horizontal="center" vertical="center"/>
    </xf>
    <xf numFmtId="37" fontId="22" fillId="0" borderId="18" xfId="165" applyNumberFormat="1" applyFont="1" applyFill="1" applyBorder="1" applyAlignment="1">
      <alignment horizontal="center" vertical="center"/>
    </xf>
    <xf numFmtId="37" fontId="21" fillId="0" borderId="12" xfId="148" applyNumberFormat="1" applyFont="1" applyFill="1" applyBorder="1" applyAlignment="1">
      <alignment horizontal="center" vertical="center" wrapText="1"/>
    </xf>
    <xf numFmtId="37" fontId="21" fillId="0" borderId="14" xfId="148" applyNumberFormat="1" applyFont="1" applyFill="1" applyBorder="1" applyAlignment="1">
      <alignment horizontal="center" vertical="center" wrapText="1"/>
    </xf>
    <xf numFmtId="0" fontId="21" fillId="0" borderId="12" xfId="28" applyFont="1" applyFill="1" applyBorder="1" applyAlignment="1">
      <alignment horizontal="center" vertical="center" wrapText="1"/>
    </xf>
    <xf numFmtId="0" fontId="21" fillId="0" borderId="14" xfId="28" applyFont="1" applyFill="1" applyBorder="1" applyAlignment="1">
      <alignment horizontal="center" vertical="center" wrapText="1"/>
    </xf>
    <xf numFmtId="37" fontId="21" fillId="0" borderId="12" xfId="28" applyNumberFormat="1" applyFont="1" applyFill="1" applyBorder="1" applyAlignment="1">
      <alignment horizontal="center" vertical="center"/>
    </xf>
    <xf numFmtId="37" fontId="21" fillId="0" borderId="14" xfId="28" applyNumberFormat="1" applyFont="1" applyFill="1" applyBorder="1" applyAlignment="1">
      <alignment horizontal="center" vertical="center"/>
    </xf>
    <xf numFmtId="171" fontId="21" fillId="0" borderId="12" xfId="167" applyNumberFormat="1" applyFont="1" applyFill="1" applyBorder="1" applyAlignment="1">
      <alignment horizontal="center" wrapText="1"/>
    </xf>
    <xf numFmtId="171" fontId="21" fillId="0" borderId="14" xfId="167" applyNumberFormat="1" applyFont="1" applyFill="1" applyBorder="1" applyAlignment="1">
      <alignment horizontal="center" wrapText="1"/>
    </xf>
    <xf numFmtId="37" fontId="21" fillId="0" borderId="39" xfId="28" applyNumberFormat="1" applyFont="1" applyFill="1" applyBorder="1" applyAlignment="1">
      <alignment horizontal="center" wrapText="1"/>
    </xf>
    <xf numFmtId="37" fontId="21" fillId="0" borderId="12" xfId="148" applyNumberFormat="1" applyFont="1" applyFill="1" applyBorder="1" applyAlignment="1">
      <alignment horizontal="justify" wrapText="1"/>
    </xf>
    <xf numFmtId="37" fontId="21" fillId="0" borderId="14" xfId="148" applyNumberFormat="1" applyFont="1" applyFill="1" applyBorder="1" applyAlignment="1">
      <alignment horizontal="justify" wrapText="1"/>
    </xf>
    <xf numFmtId="171" fontId="21" fillId="0" borderId="12" xfId="167" applyNumberFormat="1" applyFont="1" applyFill="1" applyBorder="1" applyAlignment="1">
      <alignment horizontal="justify" wrapText="1"/>
    </xf>
    <xf numFmtId="171" fontId="21" fillId="0" borderId="14" xfId="167" applyNumberFormat="1" applyFont="1" applyFill="1" applyBorder="1" applyAlignment="1">
      <alignment horizontal="justify" wrapText="1"/>
    </xf>
    <xf numFmtId="171" fontId="21" fillId="0" borderId="12" xfId="167" applyNumberFormat="1" applyFont="1" applyFill="1" applyBorder="1" applyAlignment="1">
      <alignment horizontal="justify" vertical="center" wrapText="1"/>
    </xf>
    <xf numFmtId="171" fontId="21" fillId="0" borderId="14" xfId="167" applyNumberFormat="1" applyFont="1" applyFill="1" applyBorder="1" applyAlignment="1">
      <alignment horizontal="justify" vertical="center" wrapText="1"/>
    </xf>
    <xf numFmtId="37" fontId="76" fillId="0" borderId="12" xfId="62" applyNumberFormat="1" applyFont="1" applyFill="1" applyBorder="1" applyAlignment="1">
      <alignment horizontal="center" wrapText="1"/>
    </xf>
    <xf numFmtId="37" fontId="76" fillId="0" borderId="14" xfId="62" applyNumberFormat="1" applyFont="1" applyFill="1" applyBorder="1" applyAlignment="1">
      <alignment horizontal="center" wrapText="1"/>
    </xf>
    <xf numFmtId="171" fontId="76" fillId="0" borderId="12" xfId="168" applyNumberFormat="1" applyFont="1" applyFill="1" applyBorder="1" applyAlignment="1">
      <alignment horizontal="center" wrapText="1"/>
    </xf>
    <xf numFmtId="171" fontId="76" fillId="0" borderId="14" xfId="168" applyNumberFormat="1" applyFont="1" applyFill="1" applyBorder="1" applyAlignment="1">
      <alignment horizontal="center" wrapText="1"/>
    </xf>
    <xf numFmtId="37" fontId="76" fillId="0" borderId="12" xfId="28" applyNumberFormat="1" applyFont="1" applyFill="1" applyBorder="1" applyAlignment="1">
      <alignment horizontal="center" wrapText="1"/>
    </xf>
    <xf numFmtId="37" fontId="76" fillId="0" borderId="14" xfId="28" applyNumberFormat="1" applyFont="1" applyFill="1" applyBorder="1" applyAlignment="1">
      <alignment horizontal="center" wrapText="1"/>
    </xf>
    <xf numFmtId="37" fontId="76" fillId="0" borderId="16" xfId="62" applyNumberFormat="1" applyFont="1" applyFill="1" applyBorder="1" applyAlignment="1">
      <alignment horizontal="center" wrapText="1"/>
    </xf>
    <xf numFmtId="37" fontId="76" fillId="0" borderId="17" xfId="62" applyNumberFormat="1" applyFont="1" applyFill="1" applyBorder="1" applyAlignment="1">
      <alignment horizontal="center" wrapText="1"/>
    </xf>
    <xf numFmtId="37" fontId="76" fillId="0" borderId="18" xfId="62" applyNumberFormat="1" applyFont="1" applyFill="1" applyBorder="1" applyAlignment="1">
      <alignment horizontal="center" wrapText="1"/>
    </xf>
    <xf numFmtId="171" fontId="76" fillId="0" borderId="12" xfId="168" applyNumberFormat="1" applyFont="1" applyFill="1" applyBorder="1" applyAlignment="1">
      <alignment horizontal="justify" wrapText="1"/>
    </xf>
    <xf numFmtId="171" fontId="76" fillId="0" borderId="14" xfId="168" applyNumberFormat="1" applyFont="1" applyFill="1" applyBorder="1" applyAlignment="1">
      <alignment horizontal="justify" wrapText="1"/>
    </xf>
    <xf numFmtId="173" fontId="78" fillId="0" borderId="32" xfId="450" applyFont="1" applyBorder="1" applyAlignment="1">
      <alignment horizontal="center" vertical="center" wrapText="1"/>
    </xf>
    <xf numFmtId="173" fontId="78" fillId="0" borderId="10" xfId="450" applyFont="1" applyBorder="1" applyAlignment="1">
      <alignment horizontal="center" vertical="center" wrapText="1"/>
    </xf>
    <xf numFmtId="173" fontId="78" fillId="0" borderId="4" xfId="450" applyFont="1" applyBorder="1" applyAlignment="1">
      <alignment horizontal="center" vertical="center" wrapText="1"/>
    </xf>
    <xf numFmtId="4" fontId="30" fillId="0" borderId="61" xfId="652" applyNumberFormat="1" applyFont="1" applyBorder="1" applyAlignment="1">
      <alignment horizontal="center"/>
    </xf>
    <xf numFmtId="0" fontId="6" fillId="0" borderId="61" xfId="652" applyBorder="1" applyAlignment="1">
      <alignment horizontal="center"/>
    </xf>
    <xf numFmtId="0" fontId="30" fillId="0" borderId="77" xfId="652" applyFont="1" applyBorder="1" applyAlignment="1">
      <alignment horizontal="left" vertical="center"/>
    </xf>
    <xf numFmtId="0" fontId="30" fillId="0" borderId="86" xfId="652" applyFont="1" applyBorder="1" applyAlignment="1">
      <alignment horizontal="left" vertical="center"/>
    </xf>
    <xf numFmtId="0" fontId="30" fillId="0" borderId="81" xfId="652" applyFont="1" applyBorder="1" applyAlignment="1">
      <alignment horizontal="left" vertical="center"/>
    </xf>
    <xf numFmtId="0" fontId="30" fillId="0" borderId="88" xfId="652" applyFont="1" applyBorder="1" applyAlignment="1">
      <alignment horizontal="left" vertical="center"/>
    </xf>
    <xf numFmtId="4" fontId="30" fillId="0" borderId="61" xfId="652" applyNumberFormat="1" applyFont="1" applyFill="1" applyBorder="1" applyAlignment="1">
      <alignment horizontal="center" vertical="center" wrapText="1"/>
    </xf>
    <xf numFmtId="4" fontId="30" fillId="0" borderId="66" xfId="652" applyNumberFormat="1" applyFont="1" applyFill="1" applyBorder="1" applyAlignment="1">
      <alignment horizontal="center" vertical="center" wrapText="1"/>
    </xf>
    <xf numFmtId="4" fontId="30" fillId="0" borderId="81" xfId="652" applyNumberFormat="1" applyFont="1" applyBorder="1" applyAlignment="1">
      <alignment horizontal="center" vertical="center" wrapText="1"/>
    </xf>
    <xf numFmtId="4" fontId="30" fillId="0" borderId="88" xfId="652" applyNumberFormat="1" applyFont="1" applyBorder="1" applyAlignment="1">
      <alignment horizontal="center" vertical="center" wrapText="1"/>
    </xf>
    <xf numFmtId="0" fontId="30" fillId="0" borderId="61" xfId="652" applyFont="1" applyFill="1" applyBorder="1" applyAlignment="1">
      <alignment horizontal="center" vertical="center" wrapText="1"/>
    </xf>
    <xf numFmtId="0" fontId="30" fillId="0" borderId="66" xfId="652" applyFont="1" applyFill="1" applyBorder="1" applyAlignment="1">
      <alignment horizontal="center" vertical="center" wrapText="1"/>
    </xf>
    <xf numFmtId="0" fontId="30" fillId="0" borderId="62" xfId="652" applyFont="1" applyFill="1" applyBorder="1" applyAlignment="1">
      <alignment horizontal="center" vertical="center" wrapText="1"/>
    </xf>
    <xf numFmtId="0" fontId="30" fillId="0" borderId="73" xfId="652" applyFont="1" applyFill="1" applyBorder="1" applyAlignment="1">
      <alignment horizontal="center" vertical="center" wrapText="1"/>
    </xf>
    <xf numFmtId="0" fontId="30" fillId="0" borderId="77" xfId="652" applyFont="1" applyBorder="1" applyAlignment="1">
      <alignment vertical="center"/>
    </xf>
    <xf numFmtId="0" fontId="30" fillId="0" borderId="86" xfId="652" applyFont="1" applyBorder="1" applyAlignment="1">
      <alignment vertical="center"/>
    </xf>
    <xf numFmtId="4" fontId="30" fillId="0" borderId="62" xfId="652" applyNumberFormat="1" applyFont="1" applyFill="1" applyBorder="1" applyAlignment="1">
      <alignment horizontal="center" wrapText="1"/>
    </xf>
    <xf numFmtId="4" fontId="30" fillId="0" borderId="73" xfId="652" applyNumberFormat="1" applyFont="1" applyFill="1" applyBorder="1" applyAlignment="1">
      <alignment horizontal="center" wrapText="1"/>
    </xf>
    <xf numFmtId="4" fontId="30" fillId="0" borderId="61" xfId="652" applyNumberFormat="1" applyFont="1" applyBorder="1" applyAlignment="1">
      <alignment horizontal="center" wrapText="1"/>
    </xf>
    <xf numFmtId="0" fontId="6" fillId="0" borderId="123" xfId="652" applyBorder="1" applyAlignment="1">
      <alignment horizontal="center" wrapText="1"/>
    </xf>
    <xf numFmtId="4" fontId="30" fillId="0" borderId="62" xfId="652" applyNumberFormat="1" applyFont="1" applyFill="1" applyBorder="1" applyAlignment="1">
      <alignment horizontal="center" vertical="center" wrapText="1"/>
    </xf>
    <xf numFmtId="4" fontId="30" fillId="0" borderId="73" xfId="652" applyNumberFormat="1" applyFont="1" applyFill="1" applyBorder="1" applyAlignment="1">
      <alignment horizontal="center" vertical="center" wrapText="1"/>
    </xf>
    <xf numFmtId="0" fontId="30" fillId="0" borderId="52" xfId="0" applyFont="1" applyFill="1" applyBorder="1" applyAlignment="1">
      <alignment horizontal="center"/>
    </xf>
    <xf numFmtId="0" fontId="30" fillId="0" borderId="53" xfId="0" applyFont="1" applyFill="1" applyBorder="1" applyAlignment="1">
      <alignment horizontal="center"/>
    </xf>
    <xf numFmtId="0" fontId="30" fillId="0" borderId="34" xfId="0" applyFont="1" applyFill="1" applyBorder="1" applyAlignment="1">
      <alignment horizontal="center"/>
    </xf>
    <xf numFmtId="0" fontId="30" fillId="0" borderId="8" xfId="0" applyFont="1" applyFill="1" applyBorder="1" applyAlignment="1">
      <alignment horizontal="center"/>
    </xf>
    <xf numFmtId="0" fontId="30" fillId="0" borderId="3" xfId="0" applyFont="1" applyFill="1" applyBorder="1" applyAlignment="1">
      <alignment horizontal="center"/>
    </xf>
    <xf numFmtId="0" fontId="21" fillId="0" borderId="3" xfId="0" applyFont="1" applyFill="1" applyBorder="1" applyAlignment="1">
      <alignment horizontal="center" wrapText="1"/>
    </xf>
    <xf numFmtId="0" fontId="21" fillId="0" borderId="52" xfId="0" applyFont="1" applyFill="1" applyBorder="1" applyAlignment="1">
      <alignment horizontal="center"/>
    </xf>
    <xf numFmtId="0" fontId="21" fillId="0" borderId="53" xfId="0" applyFont="1" applyFill="1" applyBorder="1" applyAlignment="1">
      <alignment horizontal="center"/>
    </xf>
    <xf numFmtId="0" fontId="23" fillId="0" borderId="52" xfId="0" applyFont="1" applyFill="1" applyBorder="1" applyAlignment="1">
      <alignment horizontal="center"/>
    </xf>
    <xf numFmtId="0" fontId="23" fillId="0" borderId="53" xfId="0" applyFont="1" applyFill="1" applyBorder="1" applyAlignment="1">
      <alignment horizontal="center"/>
    </xf>
    <xf numFmtId="0" fontId="23" fillId="0" borderId="54" xfId="0" applyFont="1" applyFill="1" applyBorder="1" applyAlignment="1">
      <alignment horizontal="center"/>
    </xf>
    <xf numFmtId="0" fontId="20" fillId="0" borderId="8" xfId="0" applyFont="1" applyFill="1" applyBorder="1" applyAlignment="1">
      <alignment horizontal="center" wrapText="1"/>
    </xf>
    <xf numFmtId="0" fontId="21" fillId="0" borderId="10" xfId="0" applyFont="1" applyFill="1" applyBorder="1" applyAlignment="1">
      <alignment horizontal="center" wrapText="1"/>
    </xf>
    <xf numFmtId="0" fontId="21" fillId="0" borderId="54" xfId="0" applyFont="1" applyFill="1" applyBorder="1" applyAlignment="1">
      <alignment horizontal="center"/>
    </xf>
    <xf numFmtId="0" fontId="21" fillId="0" borderId="34" xfId="0" applyFont="1" applyFill="1" applyBorder="1" applyAlignment="1">
      <alignment horizontal="center"/>
    </xf>
    <xf numFmtId="0" fontId="21" fillId="0" borderId="8" xfId="0" applyFont="1" applyFill="1" applyBorder="1" applyAlignment="1">
      <alignment horizontal="center"/>
    </xf>
    <xf numFmtId="170" fontId="71" fillId="30" borderId="48" xfId="0" applyNumberFormat="1" applyFont="1" applyFill="1" applyBorder="1" applyAlignment="1">
      <alignment horizontal="center"/>
    </xf>
    <xf numFmtId="0" fontId="74" fillId="0" borderId="57" xfId="0" applyFont="1" applyBorder="1" applyAlignment="1">
      <alignment horizontal="center"/>
    </xf>
    <xf numFmtId="170" fontId="71" fillId="30" borderId="59" xfId="0" applyNumberFormat="1" applyFont="1" applyFill="1" applyBorder="1" applyAlignment="1">
      <alignment horizontal="center"/>
    </xf>
    <xf numFmtId="0" fontId="26" fillId="0" borderId="58" xfId="0" applyFont="1" applyBorder="1" applyAlignment="1">
      <alignment horizontal="center"/>
    </xf>
    <xf numFmtId="0" fontId="26" fillId="0" borderId="7" xfId="0" applyFont="1" applyBorder="1" applyAlignment="1">
      <alignment horizontal="center"/>
    </xf>
    <xf numFmtId="0" fontId="59" fillId="0" borderId="0" xfId="0" applyFont="1" applyAlignment="1">
      <alignment horizontal="left" vertical="center"/>
    </xf>
    <xf numFmtId="0" fontId="92" fillId="35" borderId="16" xfId="0" applyFont="1" applyFill="1" applyBorder="1" applyAlignment="1">
      <alignment horizontal="left" vertical="center" wrapText="1" indent="2"/>
    </xf>
    <xf numFmtId="0" fontId="92" fillId="35" borderId="17" xfId="0" applyFont="1" applyFill="1" applyBorder="1" applyAlignment="1">
      <alignment horizontal="left" vertical="center" wrapText="1" indent="2"/>
    </xf>
    <xf numFmtId="0" fontId="92" fillId="35" borderId="18" xfId="0" applyFont="1" applyFill="1" applyBorder="1" applyAlignment="1">
      <alignment horizontal="left" vertical="center" wrapText="1" indent="2"/>
    </xf>
    <xf numFmtId="0" fontId="92" fillId="35" borderId="68" xfId="0" applyFont="1" applyFill="1" applyBorder="1" applyAlignment="1" applyProtection="1">
      <alignment horizontal="left" vertical="center" wrapText="1"/>
    </xf>
    <xf numFmtId="0" fontId="92" fillId="35" borderId="58" xfId="0" applyFont="1" applyFill="1" applyBorder="1" applyAlignment="1" applyProtection="1">
      <alignment horizontal="left" vertical="center" wrapText="1"/>
    </xf>
    <xf numFmtId="0" fontId="92" fillId="35" borderId="69" xfId="0" applyFont="1" applyFill="1" applyBorder="1" applyAlignment="1" applyProtection="1">
      <alignment horizontal="left" vertical="center" wrapText="1"/>
    </xf>
    <xf numFmtId="0" fontId="92" fillId="35" borderId="74" xfId="0" applyFont="1" applyFill="1" applyBorder="1" applyAlignment="1" applyProtection="1">
      <alignment horizontal="left" vertical="center"/>
    </xf>
    <xf numFmtId="0" fontId="92" fillId="35" borderId="75" xfId="0" applyFont="1" applyFill="1" applyBorder="1" applyAlignment="1" applyProtection="1">
      <alignment horizontal="left" vertical="center"/>
    </xf>
    <xf numFmtId="0" fontId="92" fillId="35" borderId="76" xfId="0" applyFont="1" applyFill="1" applyBorder="1" applyAlignment="1" applyProtection="1">
      <alignment horizontal="left" vertical="center"/>
    </xf>
    <xf numFmtId="0" fontId="114" fillId="35" borderId="16" xfId="0" applyFont="1" applyFill="1" applyBorder="1" applyAlignment="1">
      <alignment horizontal="left" vertical="center" wrapText="1" indent="3"/>
    </xf>
    <xf numFmtId="0" fontId="114" fillId="35" borderId="17" xfId="0" applyFont="1" applyFill="1" applyBorder="1" applyAlignment="1">
      <alignment horizontal="left" vertical="center" wrapText="1" indent="3"/>
    </xf>
    <xf numFmtId="0" fontId="114" fillId="35" borderId="18" xfId="0" applyFont="1" applyFill="1" applyBorder="1" applyAlignment="1">
      <alignment horizontal="left" vertical="center" wrapText="1" indent="3"/>
    </xf>
    <xf numFmtId="0" fontId="114" fillId="35" borderId="16" xfId="0" applyFont="1" applyFill="1" applyBorder="1" applyAlignment="1">
      <alignment horizontal="center" vertical="center"/>
    </xf>
    <xf numFmtId="0" fontId="114" fillId="35" borderId="17" xfId="0" applyFont="1" applyFill="1" applyBorder="1" applyAlignment="1">
      <alignment horizontal="center" vertical="center"/>
    </xf>
    <xf numFmtId="0" fontId="114" fillId="35" borderId="18" xfId="0" applyFont="1" applyFill="1" applyBorder="1" applyAlignment="1">
      <alignment horizontal="center" vertical="center"/>
    </xf>
    <xf numFmtId="0" fontId="92" fillId="35" borderId="68" xfId="0" applyFont="1" applyFill="1" applyBorder="1" applyAlignment="1" applyProtection="1">
      <alignment horizontal="left" vertical="center"/>
    </xf>
    <xf numFmtId="0" fontId="92" fillId="35" borderId="58" xfId="0" applyFont="1" applyFill="1" applyBorder="1" applyAlignment="1" applyProtection="1">
      <alignment horizontal="left" vertical="center"/>
    </xf>
    <xf numFmtId="0" fontId="92" fillId="35" borderId="69" xfId="0" applyFont="1" applyFill="1" applyBorder="1" applyAlignment="1" applyProtection="1">
      <alignment horizontal="left" vertical="center"/>
    </xf>
    <xf numFmtId="0" fontId="71" fillId="30" borderId="13" xfId="0" applyFont="1" applyFill="1" applyBorder="1" applyAlignment="1">
      <alignment horizontal="center" vertical="center"/>
    </xf>
    <xf numFmtId="0" fontId="71" fillId="30" borderId="14" xfId="0" applyFont="1" applyFill="1" applyBorder="1" applyAlignment="1">
      <alignment horizontal="center" vertical="center"/>
    </xf>
    <xf numFmtId="43" fontId="71" fillId="30" borderId="77" xfId="621" applyNumberFormat="1" applyFont="1" applyFill="1" applyBorder="1" applyAlignment="1">
      <alignment horizontal="center" vertical="center"/>
    </xf>
    <xf numFmtId="43" fontId="71" fillId="30" borderId="86" xfId="621" applyNumberFormat="1" applyFont="1" applyFill="1" applyBorder="1" applyAlignment="1">
      <alignment horizontal="center" vertical="center"/>
    </xf>
    <xf numFmtId="43" fontId="71" fillId="30" borderId="91" xfId="621" applyNumberFormat="1" applyFont="1" applyFill="1" applyBorder="1" applyAlignment="1">
      <alignment horizontal="center" vertical="center"/>
    </xf>
    <xf numFmtId="43" fontId="71" fillId="30" borderId="67" xfId="621" applyNumberFormat="1" applyFont="1" applyFill="1" applyBorder="1" applyAlignment="1">
      <alignment horizontal="center" vertical="center"/>
    </xf>
    <xf numFmtId="43" fontId="71" fillId="30" borderId="77" xfId="621" applyNumberFormat="1" applyFont="1" applyFill="1" applyBorder="1" applyAlignment="1">
      <alignment horizontal="center" vertical="center" wrapText="1"/>
    </xf>
    <xf numFmtId="43" fontId="71" fillId="30" borderId="86" xfId="621" applyNumberFormat="1" applyFont="1" applyFill="1" applyBorder="1" applyAlignment="1">
      <alignment horizontal="center" vertical="center" wrapText="1"/>
    </xf>
    <xf numFmtId="43" fontId="71" fillId="30" borderId="91" xfId="621" applyNumberFormat="1" applyFont="1" applyFill="1" applyBorder="1" applyAlignment="1">
      <alignment horizontal="center" vertical="center" wrapText="1"/>
    </xf>
    <xf numFmtId="43" fontId="71" fillId="30" borderId="67" xfId="621" applyNumberFormat="1" applyFont="1" applyFill="1" applyBorder="1" applyAlignment="1">
      <alignment horizontal="center" vertical="center" wrapText="1"/>
    </xf>
    <xf numFmtId="4" fontId="71" fillId="30" borderId="11" xfId="0" applyNumberFormat="1" applyFont="1" applyFill="1" applyBorder="1" applyAlignment="1">
      <alignment horizontal="center" vertical="center" wrapText="1"/>
    </xf>
    <xf numFmtId="4" fontId="71" fillId="30" borderId="29" xfId="0" applyNumberFormat="1" applyFont="1" applyFill="1" applyBorder="1" applyAlignment="1">
      <alignment horizontal="center" vertical="center" wrapText="1"/>
    </xf>
    <xf numFmtId="4" fontId="71" fillId="30" borderId="40" xfId="0" applyNumberFormat="1" applyFont="1" applyFill="1" applyBorder="1" applyAlignment="1">
      <alignment horizontal="center" vertical="center" wrapText="1"/>
    </xf>
    <xf numFmtId="43" fontId="71" fillId="30" borderId="12" xfId="621" applyNumberFormat="1"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43" fontId="71" fillId="30" borderId="13" xfId="621" applyNumberFormat="1" applyFont="1" applyFill="1" applyBorder="1" applyAlignment="1">
      <alignment horizontal="center" vertical="center" wrapText="1"/>
    </xf>
    <xf numFmtId="43" fontId="71" fillId="30" borderId="14" xfId="621" applyNumberFormat="1" applyFont="1" applyFill="1" applyBorder="1" applyAlignment="1">
      <alignment horizontal="center" vertical="center" wrapText="1"/>
    </xf>
    <xf numFmtId="4" fontId="71" fillId="30" borderId="12" xfId="0" applyNumberFormat="1" applyFont="1" applyFill="1" applyBorder="1" applyAlignment="1">
      <alignment horizontal="center" vertical="center" wrapText="1"/>
    </xf>
    <xf numFmtId="4" fontId="71" fillId="30" borderId="13" xfId="0" applyNumberFormat="1" applyFont="1" applyFill="1" applyBorder="1" applyAlignment="1">
      <alignment horizontal="center" vertical="center" wrapText="1"/>
    </xf>
    <xf numFmtId="4" fontId="71" fillId="30" borderId="14" xfId="0" applyNumberFormat="1" applyFont="1" applyFill="1" applyBorder="1" applyAlignment="1">
      <alignment horizontal="center" vertical="center" wrapText="1"/>
    </xf>
    <xf numFmtId="0" fontId="71" fillId="30" borderId="13" xfId="0" applyFont="1" applyFill="1" applyBorder="1" applyAlignment="1">
      <alignment horizontal="center" vertical="center" wrapText="1"/>
    </xf>
    <xf numFmtId="0" fontId="71" fillId="30" borderId="14" xfId="0" applyFont="1" applyFill="1" applyBorder="1" applyAlignment="1">
      <alignment horizontal="center" vertical="center" wrapText="1"/>
    </xf>
    <xf numFmtId="37" fontId="71" fillId="30" borderId="12" xfId="621" applyNumberFormat="1" applyFont="1" applyFill="1" applyBorder="1" applyAlignment="1">
      <alignment horizontal="center" vertical="center"/>
    </xf>
    <xf numFmtId="37" fontId="5" fillId="0" borderId="14" xfId="0" applyNumberFormat="1" applyFont="1" applyBorder="1" applyAlignment="1">
      <alignment horizontal="center" vertical="center"/>
    </xf>
    <xf numFmtId="43" fontId="71" fillId="30" borderId="16" xfId="621" applyNumberFormat="1" applyFont="1" applyFill="1" applyBorder="1" applyAlignment="1">
      <alignment horizontal="center" vertical="center"/>
    </xf>
    <xf numFmtId="43" fontId="71" fillId="30" borderId="18" xfId="621" applyNumberFormat="1" applyFont="1" applyFill="1" applyBorder="1" applyAlignment="1">
      <alignment horizontal="center" vertical="center"/>
    </xf>
    <xf numFmtId="0" fontId="71" fillId="30" borderId="77" xfId="0" applyFont="1" applyFill="1" applyBorder="1" applyAlignment="1">
      <alignment horizontal="center" vertical="center"/>
    </xf>
    <xf numFmtId="0" fontId="5" fillId="0" borderId="86" xfId="0" applyFont="1" applyBorder="1" applyAlignment="1">
      <alignment horizontal="center" vertical="center"/>
    </xf>
    <xf numFmtId="37" fontId="71" fillId="30" borderId="11" xfId="621" applyNumberFormat="1" applyFont="1" applyFill="1" applyBorder="1" applyAlignment="1">
      <alignment horizontal="center" vertical="center"/>
    </xf>
    <xf numFmtId="0" fontId="71" fillId="30" borderId="86" xfId="0" applyFont="1" applyFill="1" applyBorder="1" applyAlignment="1">
      <alignment horizontal="center" vertical="center"/>
    </xf>
    <xf numFmtId="0" fontId="71" fillId="30" borderId="59" xfId="0" applyFont="1" applyFill="1" applyBorder="1" applyAlignment="1">
      <alignment horizontal="center"/>
    </xf>
    <xf numFmtId="0" fontId="71" fillId="30" borderId="58" xfId="0" applyFont="1" applyFill="1" applyBorder="1" applyAlignment="1">
      <alignment horizontal="center"/>
    </xf>
    <xf numFmtId="0" fontId="71" fillId="30" borderId="7" xfId="0" applyFont="1" applyFill="1" applyBorder="1" applyAlignment="1">
      <alignment horizontal="center"/>
    </xf>
    <xf numFmtId="169" fontId="71" fillId="30" borderId="59" xfId="0" applyNumberFormat="1" applyFont="1" applyFill="1" applyBorder="1" applyAlignment="1">
      <alignment horizontal="center"/>
    </xf>
    <xf numFmtId="169" fontId="71" fillId="30" borderId="58" xfId="0" applyNumberFormat="1" applyFont="1" applyFill="1" applyBorder="1" applyAlignment="1">
      <alignment horizontal="center"/>
    </xf>
    <xf numFmtId="169" fontId="71" fillId="30" borderId="7" xfId="0" applyNumberFormat="1" applyFont="1" applyFill="1" applyBorder="1" applyAlignment="1">
      <alignment horizontal="center"/>
    </xf>
    <xf numFmtId="0" fontId="5" fillId="30" borderId="48" xfId="20" applyFont="1" applyFill="1" applyBorder="1" applyAlignment="1">
      <alignment horizontal="center"/>
    </xf>
    <xf numFmtId="0" fontId="5" fillId="30" borderId="56" xfId="20" applyFont="1" applyFill="1" applyBorder="1" applyAlignment="1">
      <alignment horizontal="center"/>
    </xf>
    <xf numFmtId="0" fontId="5" fillId="30" borderId="57" xfId="20" applyFont="1" applyFill="1" applyBorder="1" applyAlignment="1">
      <alignment horizontal="center"/>
    </xf>
    <xf numFmtId="0" fontId="71" fillId="30" borderId="16" xfId="0" applyFont="1" applyFill="1" applyBorder="1" applyAlignment="1">
      <alignment horizontal="center"/>
    </xf>
    <xf numFmtId="0" fontId="71" fillId="30" borderId="18" xfId="0" applyFont="1" applyFill="1" applyBorder="1" applyAlignment="1">
      <alignment horizontal="center"/>
    </xf>
    <xf numFmtId="173" fontId="71" fillId="30" borderId="72" xfId="621" applyNumberFormat="1" applyFont="1" applyFill="1" applyBorder="1" applyAlignment="1">
      <alignment horizontal="center" vertical="center" wrapText="1"/>
    </xf>
    <xf numFmtId="173" fontId="71" fillId="30" borderId="70" xfId="621" applyNumberFormat="1" applyFont="1" applyFill="1" applyBorder="1" applyAlignment="1">
      <alignment horizontal="center" vertical="center" wrapText="1"/>
    </xf>
    <xf numFmtId="173" fontId="71" fillId="30" borderId="67" xfId="621" applyNumberFormat="1" applyFont="1" applyFill="1" applyBorder="1" applyAlignment="1">
      <alignment horizontal="center" vertical="center" wrapText="1"/>
    </xf>
    <xf numFmtId="173" fontId="71" fillId="30" borderId="13" xfId="621" applyNumberFormat="1" applyFont="1" applyFill="1" applyBorder="1" applyAlignment="1">
      <alignment horizontal="center" vertical="center" wrapText="1"/>
    </xf>
    <xf numFmtId="173" fontId="71" fillId="30" borderId="14" xfId="621" applyNumberFormat="1" applyFont="1" applyFill="1" applyBorder="1" applyAlignment="1">
      <alignment horizontal="center" vertical="center" wrapText="1"/>
    </xf>
    <xf numFmtId="173" fontId="71" fillId="30" borderId="55" xfId="621" applyNumberFormat="1" applyFont="1" applyFill="1" applyBorder="1" applyAlignment="1">
      <alignment horizontal="center"/>
    </xf>
    <xf numFmtId="173" fontId="71" fillId="30" borderId="0" xfId="621" applyNumberFormat="1" applyFont="1" applyFill="1" applyBorder="1" applyAlignment="1">
      <alignment horizontal="center"/>
    </xf>
    <xf numFmtId="173" fontId="71" fillId="30" borderId="12" xfId="621" applyNumberFormat="1" applyFont="1" applyFill="1" applyBorder="1" applyAlignment="1">
      <alignment horizontal="center" vertical="center" wrapText="1"/>
    </xf>
    <xf numFmtId="173" fontId="71" fillId="30" borderId="29" xfId="621" applyNumberFormat="1" applyFont="1" applyFill="1" applyBorder="1" applyAlignment="1">
      <alignment horizontal="center" vertical="center" wrapText="1"/>
    </xf>
    <xf numFmtId="173" fontId="71" fillId="30" borderId="40" xfId="621" applyNumberFormat="1" applyFont="1" applyFill="1" applyBorder="1" applyAlignment="1">
      <alignment horizontal="center" vertical="center" wrapText="1"/>
    </xf>
    <xf numFmtId="0" fontId="71" fillId="30" borderId="12" xfId="0" applyFont="1" applyFill="1" applyBorder="1" applyAlignment="1">
      <alignment horizontal="center" vertical="center" wrapText="1"/>
    </xf>
    <xf numFmtId="173" fontId="71" fillId="30" borderId="16" xfId="621" applyNumberFormat="1" applyFont="1" applyFill="1" applyBorder="1" applyAlignment="1">
      <alignment horizontal="center"/>
    </xf>
    <xf numFmtId="173" fontId="71" fillId="30" borderId="18" xfId="621" applyNumberFormat="1" applyFont="1" applyFill="1" applyBorder="1" applyAlignment="1">
      <alignment horizontal="center"/>
    </xf>
    <xf numFmtId="173" fontId="5" fillId="30" borderId="77" xfId="621" applyNumberFormat="1" applyFont="1" applyFill="1" applyBorder="1" applyAlignment="1">
      <alignment horizontal="center" vertical="center" wrapText="1"/>
    </xf>
    <xf numFmtId="173" fontId="5" fillId="30" borderId="86" xfId="621" applyNumberFormat="1" applyFont="1" applyFill="1" applyBorder="1" applyAlignment="1">
      <alignment horizontal="center" vertical="center" wrapText="1"/>
    </xf>
    <xf numFmtId="173" fontId="71" fillId="30" borderId="77" xfId="621" applyNumberFormat="1" applyFont="1" applyFill="1" applyBorder="1" applyAlignment="1">
      <alignment horizontal="center" vertical="center" wrapText="1"/>
    </xf>
    <xf numFmtId="173" fontId="71" fillId="30" borderId="85" xfId="621" applyNumberFormat="1" applyFont="1" applyFill="1" applyBorder="1" applyAlignment="1">
      <alignment horizontal="center" vertical="center" wrapText="1"/>
    </xf>
    <xf numFmtId="173" fontId="71" fillId="30" borderId="17" xfId="621" applyNumberFormat="1" applyFont="1" applyFill="1" applyBorder="1" applyAlignment="1">
      <alignment horizontal="center"/>
    </xf>
    <xf numFmtId="0" fontId="71" fillId="30" borderId="12" xfId="0" applyFont="1" applyFill="1" applyBorder="1" applyAlignment="1">
      <alignment horizontal="center"/>
    </xf>
    <xf numFmtId="0" fontId="71" fillId="30" borderId="13" xfId="0" applyFont="1" applyFill="1" applyBorder="1" applyAlignment="1">
      <alignment horizontal="center"/>
    </xf>
    <xf numFmtId="0" fontId="71" fillId="30" borderId="15" xfId="0" applyFont="1" applyFill="1" applyBorder="1" applyAlignment="1">
      <alignment horizontal="center" wrapText="1"/>
    </xf>
    <xf numFmtId="0" fontId="71" fillId="30" borderId="41" xfId="0" applyFont="1" applyFill="1" applyBorder="1" applyAlignment="1">
      <alignment horizontal="center" wrapText="1"/>
    </xf>
    <xf numFmtId="0" fontId="71" fillId="30" borderId="11" xfId="0" applyFont="1" applyFill="1" applyBorder="1" applyAlignment="1">
      <alignment horizontal="center" wrapText="1"/>
    </xf>
    <xf numFmtId="0" fontId="71" fillId="30" borderId="38" xfId="0" applyFont="1" applyFill="1" applyBorder="1" applyAlignment="1">
      <alignment horizontal="center" wrapText="1"/>
    </xf>
    <xf numFmtId="0" fontId="71" fillId="30" borderId="42" xfId="0" applyFont="1" applyFill="1" applyBorder="1" applyAlignment="1">
      <alignment horizontal="center" wrapText="1"/>
    </xf>
    <xf numFmtId="0" fontId="71" fillId="30" borderId="40" xfId="0" applyFont="1" applyFill="1" applyBorder="1" applyAlignment="1">
      <alignment horizontal="center" wrapText="1"/>
    </xf>
    <xf numFmtId="0" fontId="71" fillId="30" borderId="17" xfId="0" applyFont="1" applyFill="1" applyBorder="1" applyAlignment="1">
      <alignment horizontal="center"/>
    </xf>
    <xf numFmtId="0" fontId="71" fillId="30" borderId="12" xfId="0" applyFont="1" applyFill="1" applyBorder="1" applyAlignment="1">
      <alignment horizontal="center" wrapText="1"/>
    </xf>
    <xf numFmtId="0" fontId="71" fillId="30" borderId="13" xfId="0" applyFont="1" applyFill="1" applyBorder="1" applyAlignment="1">
      <alignment horizontal="center" wrapText="1"/>
    </xf>
    <xf numFmtId="0" fontId="71" fillId="30" borderId="55" xfId="0" applyFont="1" applyFill="1" applyBorder="1" applyAlignment="1">
      <alignment horizontal="center" wrapText="1"/>
    </xf>
    <xf numFmtId="0" fontId="92" fillId="37" borderId="15" xfId="623" applyFont="1" applyFill="1" applyBorder="1" applyAlignment="1">
      <alignment horizontal="center" vertical="center"/>
    </xf>
    <xf numFmtId="0" fontId="92" fillId="37" borderId="11" xfId="623" applyFont="1" applyFill="1" applyBorder="1" applyAlignment="1">
      <alignment horizontal="center" vertical="center"/>
    </xf>
    <xf numFmtId="0" fontId="92" fillId="37" borderId="55" xfId="623" applyFont="1" applyFill="1" applyBorder="1" applyAlignment="1">
      <alignment horizontal="center" vertical="center"/>
    </xf>
    <xf numFmtId="0" fontId="92" fillId="37" borderId="29" xfId="623" applyFont="1" applyFill="1" applyBorder="1" applyAlignment="1">
      <alignment horizontal="center" vertical="center"/>
    </xf>
    <xf numFmtId="0" fontId="92" fillId="37" borderId="38" xfId="623" applyFont="1" applyFill="1" applyBorder="1" applyAlignment="1">
      <alignment horizontal="center" vertical="center"/>
    </xf>
    <xf numFmtId="0" fontId="92" fillId="37" borderId="40" xfId="623" applyFont="1" applyFill="1" applyBorder="1" applyAlignment="1">
      <alignment horizontal="center" vertical="center"/>
    </xf>
    <xf numFmtId="0" fontId="92" fillId="37" borderId="15" xfId="623" applyFont="1" applyFill="1" applyBorder="1" applyAlignment="1">
      <alignment horizontal="center" vertical="center" wrapText="1"/>
    </xf>
    <xf numFmtId="0" fontId="92" fillId="37" borderId="41" xfId="623" applyFont="1" applyFill="1" applyBorder="1" applyAlignment="1">
      <alignment horizontal="center" vertical="center" wrapText="1"/>
    </xf>
    <xf numFmtId="0" fontId="22" fillId="37" borderId="41" xfId="0" applyFont="1" applyFill="1" applyBorder="1" applyAlignment="1">
      <alignment horizontal="center"/>
    </xf>
    <xf numFmtId="0" fontId="22" fillId="37" borderId="11" xfId="0" applyFont="1" applyFill="1" applyBorder="1" applyAlignment="1">
      <alignment horizontal="center"/>
    </xf>
    <xf numFmtId="0" fontId="92" fillId="37" borderId="55" xfId="623" applyFont="1" applyFill="1" applyBorder="1" applyAlignment="1">
      <alignment horizontal="center" vertical="center" wrapText="1"/>
    </xf>
    <xf numFmtId="0" fontId="92" fillId="37" borderId="0" xfId="623" applyFont="1" applyFill="1" applyBorder="1" applyAlignment="1">
      <alignment horizontal="center" vertical="center" wrapText="1"/>
    </xf>
    <xf numFmtId="0" fontId="22" fillId="37" borderId="0" xfId="0" applyFont="1" applyFill="1" applyAlignment="1">
      <alignment horizontal="center"/>
    </xf>
    <xf numFmtId="0" fontId="22" fillId="37" borderId="29" xfId="0" applyFont="1" applyFill="1" applyBorder="1" applyAlignment="1">
      <alignment horizontal="center"/>
    </xf>
    <xf numFmtId="0" fontId="92" fillId="37" borderId="38" xfId="623" applyFont="1" applyFill="1" applyBorder="1" applyAlignment="1">
      <alignment horizontal="center" vertical="center" wrapText="1"/>
    </xf>
    <xf numFmtId="0" fontId="92" fillId="37" borderId="42" xfId="623" applyFont="1" applyFill="1" applyBorder="1" applyAlignment="1">
      <alignment horizontal="center" vertical="center" wrapText="1"/>
    </xf>
    <xf numFmtId="0" fontId="22" fillId="37" borderId="42" xfId="0" applyFont="1" applyFill="1" applyBorder="1" applyAlignment="1">
      <alignment horizontal="center"/>
    </xf>
    <xf numFmtId="0" fontId="22" fillId="37" borderId="40" xfId="0" applyFont="1" applyFill="1" applyBorder="1" applyAlignment="1">
      <alignment horizontal="center"/>
    </xf>
    <xf numFmtId="0" fontId="92" fillId="0" borderId="15" xfId="20" applyFont="1" applyFill="1" applyBorder="1" applyAlignment="1">
      <alignment horizontal="left" vertical="center" wrapText="1"/>
    </xf>
    <xf numFmtId="0" fontId="92" fillId="0" borderId="90" xfId="20" applyFont="1" applyFill="1" applyBorder="1" applyAlignment="1">
      <alignment horizontal="left" vertical="center" wrapText="1"/>
    </xf>
    <xf numFmtId="0" fontId="92" fillId="0" borderId="97" xfId="20" applyFont="1" applyFill="1" applyBorder="1" applyAlignment="1">
      <alignment horizontal="left" vertical="center" wrapText="1"/>
    </xf>
    <xf numFmtId="0" fontId="92" fillId="0" borderId="4" xfId="20" applyFont="1" applyFill="1" applyBorder="1" applyAlignment="1">
      <alignment horizontal="left" vertical="center" wrapText="1"/>
    </xf>
    <xf numFmtId="0" fontId="92" fillId="0" borderId="81" xfId="20" applyFont="1" applyFill="1" applyBorder="1" applyAlignment="1">
      <alignment horizontal="center" vertical="center" wrapText="1"/>
    </xf>
    <xf numFmtId="0" fontId="92" fillId="0" borderId="3" xfId="20" applyFont="1" applyFill="1" applyBorder="1" applyAlignment="1">
      <alignment horizontal="center" vertical="center" wrapText="1"/>
    </xf>
    <xf numFmtId="0" fontId="92" fillId="0" borderId="61" xfId="20" applyFont="1" applyFill="1" applyBorder="1" applyAlignment="1">
      <alignment horizontal="center"/>
    </xf>
    <xf numFmtId="0" fontId="92" fillId="0" borderId="62" xfId="20" applyFont="1" applyFill="1" applyBorder="1" applyAlignment="1">
      <alignment horizontal="center"/>
    </xf>
    <xf numFmtId="0" fontId="92" fillId="0" borderId="15" xfId="624" applyFont="1" applyFill="1" applyBorder="1" applyAlignment="1">
      <alignment horizontal="left" wrapText="1"/>
    </xf>
    <xf numFmtId="0" fontId="92" fillId="0" borderId="90" xfId="624" applyFont="1" applyFill="1" applyBorder="1" applyAlignment="1">
      <alignment horizontal="left" wrapText="1"/>
    </xf>
    <xf numFmtId="0" fontId="92" fillId="0" borderId="97" xfId="624" applyFont="1" applyFill="1" applyBorder="1" applyAlignment="1">
      <alignment horizontal="left" wrapText="1"/>
    </xf>
    <xf numFmtId="0" fontId="92" fillId="0" borderId="4" xfId="624" applyFont="1" applyFill="1" applyBorder="1" applyAlignment="1">
      <alignment horizontal="left" wrapText="1"/>
    </xf>
    <xf numFmtId="0" fontId="92" fillId="0" borderId="81" xfId="624" applyFont="1" applyFill="1" applyBorder="1" applyAlignment="1">
      <alignment horizontal="center" vertical="center" wrapText="1"/>
    </xf>
    <xf numFmtId="0" fontId="92" fillId="0" borderId="3" xfId="624" applyFont="1" applyFill="1" applyBorder="1" applyAlignment="1">
      <alignment horizontal="center" vertical="center" wrapText="1"/>
    </xf>
    <xf numFmtId="0" fontId="92" fillId="0" borderId="61" xfId="624" applyFont="1" applyFill="1" applyBorder="1" applyAlignment="1">
      <alignment horizontal="center"/>
    </xf>
    <xf numFmtId="0" fontId="92" fillId="0" borderId="62" xfId="624" applyFont="1" applyFill="1" applyBorder="1" applyAlignment="1">
      <alignment horizontal="center"/>
    </xf>
    <xf numFmtId="0" fontId="112" fillId="0" borderId="59" xfId="625" applyFont="1" applyFill="1" applyBorder="1" applyAlignment="1">
      <alignment wrapText="1"/>
    </xf>
    <xf numFmtId="0" fontId="112" fillId="0" borderId="58" xfId="625" applyFont="1" applyFill="1" applyBorder="1" applyAlignment="1">
      <alignment wrapText="1"/>
    </xf>
    <xf numFmtId="0" fontId="112" fillId="0" borderId="15" xfId="625" applyFont="1" applyFill="1" applyBorder="1" applyAlignment="1">
      <alignment horizontal="center"/>
    </xf>
    <xf numFmtId="0" fontId="112" fillId="0" borderId="38" xfId="625" applyFont="1" applyFill="1" applyBorder="1" applyAlignment="1">
      <alignment horizontal="center"/>
    </xf>
    <xf numFmtId="0" fontId="92" fillId="0" borderId="122" xfId="625" applyFont="1" applyFill="1" applyBorder="1" applyAlignment="1">
      <alignment horizontal="center"/>
    </xf>
    <xf numFmtId="0" fontId="92" fillId="0" borderId="90" xfId="625" applyFont="1" applyFill="1" applyBorder="1" applyAlignment="1">
      <alignment horizontal="center"/>
    </xf>
    <xf numFmtId="0" fontId="92" fillId="0" borderId="124" xfId="625" applyFont="1" applyFill="1" applyBorder="1" applyAlignment="1">
      <alignment horizontal="center"/>
    </xf>
    <xf numFmtId="0" fontId="92" fillId="0" borderId="87" xfId="625" applyFont="1" applyFill="1" applyBorder="1" applyAlignment="1">
      <alignment horizontal="center"/>
    </xf>
    <xf numFmtId="0" fontId="92" fillId="0" borderId="123" xfId="625" applyFont="1" applyBorder="1" applyAlignment="1"/>
    <xf numFmtId="0" fontId="22" fillId="0" borderId="125" xfId="0" applyFont="1" applyBorder="1" applyAlignment="1"/>
    <xf numFmtId="0" fontId="112" fillId="0" borderId="127" xfId="625" applyFont="1" applyBorder="1" applyAlignment="1">
      <alignment wrapText="1"/>
    </xf>
    <xf numFmtId="0" fontId="22" fillId="0" borderId="128" xfId="0" applyFont="1" applyBorder="1" applyAlignment="1">
      <alignment wrapText="1"/>
    </xf>
    <xf numFmtId="0" fontId="92" fillId="0" borderId="118" xfId="625" applyFont="1" applyFill="1" applyBorder="1" applyAlignment="1">
      <alignment wrapText="1"/>
    </xf>
    <xf numFmtId="0" fontId="22" fillId="0" borderId="117" xfId="0" applyFont="1" applyBorder="1" applyAlignment="1">
      <alignment wrapText="1"/>
    </xf>
    <xf numFmtId="0" fontId="112" fillId="0" borderId="6" xfId="625" applyFont="1" applyFill="1" applyBorder="1" applyAlignment="1">
      <alignment wrapText="1"/>
    </xf>
    <xf numFmtId="0" fontId="112" fillId="0" borderId="9" xfId="625" applyFont="1" applyFill="1" applyBorder="1" applyAlignment="1">
      <alignment wrapText="1"/>
    </xf>
    <xf numFmtId="49" fontId="123" fillId="36" borderId="47" xfId="58" applyNumberFormat="1" applyFont="1" applyFill="1" applyBorder="1" applyAlignment="1">
      <alignment horizontal="center" vertical="center" wrapText="1"/>
    </xf>
    <xf numFmtId="49" fontId="123" fillId="36" borderId="8" xfId="58" applyNumberFormat="1" applyFont="1" applyFill="1" applyBorder="1" applyAlignment="1">
      <alignment horizontal="center" vertical="center" wrapText="1"/>
    </xf>
    <xf numFmtId="49" fontId="123" fillId="36" borderId="3" xfId="58" applyNumberFormat="1" applyFont="1" applyFill="1" applyBorder="1" applyAlignment="1">
      <alignment horizontal="center" vertical="center" wrapText="1"/>
    </xf>
    <xf numFmtId="49" fontId="123" fillId="36" borderId="48" xfId="58" applyNumberFormat="1" applyFont="1" applyFill="1" applyBorder="1" applyAlignment="1">
      <alignment horizontal="center" vertical="center" wrapText="1"/>
    </xf>
    <xf numFmtId="49" fontId="123" fillId="36" borderId="5" xfId="58" applyNumberFormat="1" applyFont="1" applyFill="1" applyBorder="1" applyAlignment="1">
      <alignment horizontal="center" vertical="center" wrapText="1"/>
    </xf>
    <xf numFmtId="49" fontId="5" fillId="35" borderId="59" xfId="0" applyNumberFormat="1" applyFont="1" applyFill="1" applyBorder="1" applyAlignment="1">
      <alignment horizontal="center"/>
    </xf>
    <xf numFmtId="49" fontId="5" fillId="35" borderId="58" xfId="0" applyNumberFormat="1" applyFont="1" applyFill="1" applyBorder="1" applyAlignment="1">
      <alignment horizontal="center"/>
    </xf>
    <xf numFmtId="49" fontId="5" fillId="35" borderId="7" xfId="0" applyNumberFormat="1" applyFont="1" applyFill="1" applyBorder="1" applyAlignment="1">
      <alignment horizontal="center"/>
    </xf>
    <xf numFmtId="49" fontId="71" fillId="35" borderId="48" xfId="0" applyNumberFormat="1" applyFont="1" applyFill="1" applyBorder="1" applyAlignment="1">
      <alignment horizontal="center" wrapText="1"/>
    </xf>
    <xf numFmtId="49" fontId="71" fillId="35" borderId="56" xfId="0" applyNumberFormat="1" applyFont="1" applyFill="1" applyBorder="1" applyAlignment="1">
      <alignment horizontal="center" wrapText="1"/>
    </xf>
    <xf numFmtId="49" fontId="71" fillId="35" borderId="57" xfId="0" applyNumberFormat="1" applyFont="1" applyFill="1" applyBorder="1" applyAlignment="1">
      <alignment horizontal="center" wrapText="1"/>
    </xf>
    <xf numFmtId="49" fontId="71" fillId="35" borderId="6" xfId="0" applyNumberFormat="1" applyFont="1" applyFill="1" applyBorder="1" applyAlignment="1">
      <alignment horizontal="center" wrapText="1"/>
    </xf>
    <xf numFmtId="49" fontId="71" fillId="35" borderId="9" xfId="0" applyNumberFormat="1" applyFont="1" applyFill="1" applyBorder="1" applyAlignment="1">
      <alignment horizontal="center" wrapText="1"/>
    </xf>
    <xf numFmtId="49" fontId="71" fillId="35" borderId="4" xfId="0" applyNumberFormat="1" applyFont="1" applyFill="1" applyBorder="1" applyAlignment="1">
      <alignment horizontal="center" wrapText="1"/>
    </xf>
    <xf numFmtId="49" fontId="123" fillId="35" borderId="47" xfId="631" applyNumberFormat="1" applyFont="1" applyFill="1" applyBorder="1" applyAlignment="1">
      <alignment horizontal="center" vertical="center" wrapText="1"/>
    </xf>
    <xf numFmtId="49" fontId="123" fillId="35" borderId="8" xfId="631" applyNumberFormat="1" applyFont="1" applyFill="1" applyBorder="1" applyAlignment="1">
      <alignment horizontal="center" vertical="center" wrapText="1"/>
    </xf>
    <xf numFmtId="49" fontId="123" fillId="35" borderId="3" xfId="631" applyNumberFormat="1" applyFont="1" applyFill="1" applyBorder="1" applyAlignment="1">
      <alignment horizontal="center" vertical="center" wrapText="1"/>
    </xf>
    <xf numFmtId="49" fontId="123" fillId="35" borderId="48" xfId="631" applyNumberFormat="1" applyFont="1" applyFill="1" applyBorder="1" applyAlignment="1">
      <alignment horizontal="center" vertical="center" wrapText="1"/>
    </xf>
    <xf numFmtId="49" fontId="123" fillId="35" borderId="5" xfId="631" applyNumberFormat="1" applyFont="1" applyFill="1" applyBorder="1" applyAlignment="1">
      <alignment horizontal="center" vertical="center" wrapText="1"/>
    </xf>
    <xf numFmtId="0" fontId="0" fillId="0" borderId="0" xfId="0" applyAlignment="1">
      <alignment horizontal="left" wrapText="1"/>
    </xf>
    <xf numFmtId="0" fontId="134" fillId="35" borderId="12" xfId="52" applyFont="1" applyFill="1" applyBorder="1" applyAlignment="1">
      <alignment horizontal="left" vertical="center"/>
    </xf>
    <xf numFmtId="0" fontId="134" fillId="35" borderId="14" xfId="52" applyFont="1" applyFill="1" applyBorder="1" applyAlignment="1">
      <alignment horizontal="left" vertical="center"/>
    </xf>
    <xf numFmtId="0" fontId="134" fillId="35" borderId="15" xfId="52" applyFont="1" applyFill="1" applyBorder="1" applyAlignment="1">
      <alignment horizontal="center"/>
    </xf>
    <xf numFmtId="0" fontId="134" fillId="35" borderId="41" xfId="52" applyFont="1" applyFill="1" applyBorder="1" applyAlignment="1">
      <alignment horizontal="center"/>
    </xf>
    <xf numFmtId="0" fontId="134" fillId="35" borderId="11" xfId="52" applyFont="1" applyFill="1" applyBorder="1" applyAlignment="1">
      <alignment horizontal="center"/>
    </xf>
    <xf numFmtId="0" fontId="134" fillId="35" borderId="16" xfId="52" applyFont="1" applyFill="1" applyBorder="1" applyAlignment="1">
      <alignment horizontal="center"/>
    </xf>
    <xf numFmtId="0" fontId="134" fillId="35" borderId="17" xfId="52" applyFont="1" applyFill="1" applyBorder="1" applyAlignment="1">
      <alignment horizontal="center"/>
    </xf>
    <xf numFmtId="0" fontId="134" fillId="35" borderId="18" xfId="52" applyFont="1" applyFill="1" applyBorder="1" applyAlignment="1">
      <alignment horizontal="center"/>
    </xf>
    <xf numFmtId="0" fontId="134" fillId="35" borderId="12" xfId="52" applyFont="1" applyFill="1" applyBorder="1" applyAlignment="1">
      <alignment horizontal="center"/>
    </xf>
    <xf numFmtId="0" fontId="134" fillId="35" borderId="14" xfId="52" applyFont="1" applyFill="1" applyBorder="1" applyAlignment="1">
      <alignment horizontal="center"/>
    </xf>
    <xf numFmtId="49" fontId="144" fillId="0" borderId="133" xfId="0" applyNumberFormat="1" applyFont="1" applyBorder="1" applyAlignment="1">
      <alignment horizontal="center" vertical="center" wrapText="1"/>
    </xf>
    <xf numFmtId="49" fontId="143" fillId="0" borderId="132" xfId="0" applyNumberFormat="1" applyFont="1" applyBorder="1" applyAlignment="1">
      <alignment horizontal="center" vertical="center" wrapText="1"/>
    </xf>
    <xf numFmtId="49" fontId="143" fillId="0" borderId="133" xfId="0" applyNumberFormat="1" applyFont="1" applyBorder="1" applyAlignment="1">
      <alignment horizontal="center" vertical="center" wrapText="1"/>
    </xf>
    <xf numFmtId="49" fontId="145" fillId="0" borderId="133" xfId="0" applyNumberFormat="1" applyFont="1" applyBorder="1" applyAlignment="1">
      <alignment horizontal="center" vertical="center" wrapText="1"/>
    </xf>
    <xf numFmtId="0" fontId="51" fillId="6" borderId="41" xfId="0" applyFont="1" applyFill="1" applyBorder="1" applyAlignment="1">
      <alignment horizontal="center"/>
    </xf>
    <xf numFmtId="0" fontId="51" fillId="6" borderId="0" xfId="0" applyFont="1" applyFill="1" applyBorder="1" applyAlignment="1">
      <alignment horizontal="center"/>
    </xf>
    <xf numFmtId="49" fontId="144" fillId="0" borderId="0" xfId="0" applyNumberFormat="1" applyFont="1" applyAlignment="1">
      <alignment horizontal="left" wrapText="1"/>
    </xf>
    <xf numFmtId="49" fontId="71" fillId="35" borderId="12" xfId="50" applyNumberFormat="1" applyFont="1" applyFill="1" applyBorder="1" applyAlignment="1">
      <alignment horizontal="center" wrapText="1"/>
    </xf>
    <xf numFmtId="49" fontId="71" fillId="35" borderId="13" xfId="50" applyNumberFormat="1" applyFont="1" applyFill="1" applyBorder="1" applyAlignment="1">
      <alignment horizontal="center" wrapText="1"/>
    </xf>
    <xf numFmtId="49" fontId="71" fillId="35" borderId="14" xfId="50" applyNumberFormat="1" applyFont="1" applyFill="1" applyBorder="1" applyAlignment="1">
      <alignment horizontal="center" wrapText="1"/>
    </xf>
    <xf numFmtId="49" fontId="5" fillId="35" borderId="134" xfId="0" applyNumberFormat="1" applyFont="1" applyFill="1" applyBorder="1" applyAlignment="1">
      <alignment horizontal="center" vertical="center" wrapText="1"/>
    </xf>
    <xf numFmtId="49" fontId="5" fillId="35" borderId="56" xfId="0" applyNumberFormat="1" applyFont="1" applyFill="1" applyBorder="1" applyAlignment="1">
      <alignment horizontal="center" vertical="center" wrapText="1"/>
    </xf>
    <xf numFmtId="49" fontId="5" fillId="35" borderId="98" xfId="0" applyNumberFormat="1" applyFont="1" applyFill="1" applyBorder="1" applyAlignment="1">
      <alignment horizontal="center" vertical="center" wrapText="1"/>
    </xf>
    <xf numFmtId="0" fontId="0" fillId="35" borderId="97" xfId="0" applyFill="1" applyBorder="1" applyAlignment="1">
      <alignment vertical="center"/>
    </xf>
    <xf numFmtId="0" fontId="0" fillId="35" borderId="9" xfId="0" applyFill="1" applyBorder="1" applyAlignment="1">
      <alignment vertical="center"/>
    </xf>
    <xf numFmtId="0" fontId="0" fillId="35" borderId="99" xfId="0" applyFill="1" applyBorder="1" applyAlignment="1">
      <alignment vertical="center"/>
    </xf>
    <xf numFmtId="49" fontId="5" fillId="35" borderId="12" xfId="50" applyNumberFormat="1" applyFont="1" applyFill="1" applyBorder="1" applyAlignment="1">
      <alignment horizontal="center" vertical="center"/>
    </xf>
    <xf numFmtId="0" fontId="0" fillId="35" borderId="13" xfId="0" applyFill="1" applyBorder="1" applyAlignment="1">
      <alignment vertical="center"/>
    </xf>
    <xf numFmtId="0" fontId="0" fillId="35" borderId="39" xfId="0" applyFill="1" applyBorder="1" applyAlignment="1">
      <alignment vertical="center"/>
    </xf>
    <xf numFmtId="0" fontId="161" fillId="0" borderId="123" xfId="636" applyFont="1" applyFill="1" applyBorder="1" applyAlignment="1">
      <alignment horizontal="center"/>
    </xf>
    <xf numFmtId="0" fontId="161" fillId="0" borderId="75" xfId="636" applyFont="1" applyFill="1" applyBorder="1" applyAlignment="1">
      <alignment horizontal="center"/>
    </xf>
    <xf numFmtId="0" fontId="161" fillId="0" borderId="125" xfId="636" applyFont="1" applyFill="1" applyBorder="1" applyAlignment="1">
      <alignment horizontal="center"/>
    </xf>
    <xf numFmtId="0" fontId="161" fillId="0" borderId="81" xfId="636" applyFont="1" applyFill="1" applyBorder="1" applyAlignment="1">
      <alignment horizontal="center" vertical="center" wrapText="1"/>
    </xf>
    <xf numFmtId="0" fontId="161" fillId="0" borderId="8" xfId="636" applyFont="1" applyFill="1" applyBorder="1" applyAlignment="1">
      <alignment horizontal="center" vertical="center" wrapText="1"/>
    </xf>
    <xf numFmtId="0" fontId="161" fillId="0" borderId="3" xfId="636" applyFont="1" applyFill="1" applyBorder="1" applyAlignment="1">
      <alignment horizontal="center" vertical="center" wrapText="1"/>
    </xf>
    <xf numFmtId="0" fontId="161" fillId="0" borderId="91" xfId="636" applyFont="1" applyFill="1" applyBorder="1" applyAlignment="1">
      <alignment horizontal="center" vertical="center" wrapText="1"/>
    </xf>
    <xf numFmtId="0" fontId="161" fillId="0" borderId="70" xfId="636" applyFont="1" applyFill="1" applyBorder="1" applyAlignment="1">
      <alignment horizontal="center" vertical="center" wrapText="1"/>
    </xf>
    <xf numFmtId="0" fontId="161" fillId="0" borderId="71" xfId="636" applyFont="1" applyFill="1" applyBorder="1" applyAlignment="1">
      <alignment horizontal="center" vertical="center" wrapText="1"/>
    </xf>
    <xf numFmtId="0" fontId="161" fillId="0" borderId="59" xfId="636" applyFont="1" applyFill="1" applyBorder="1" applyAlignment="1">
      <alignment horizontal="center" vertical="center" wrapText="1"/>
    </xf>
    <xf numFmtId="0" fontId="161" fillId="0" borderId="53" xfId="636" applyFont="1" applyFill="1" applyBorder="1" applyAlignment="1">
      <alignment horizontal="center" vertical="center" wrapText="1"/>
    </xf>
    <xf numFmtId="0" fontId="161" fillId="0" borderId="34" xfId="636" applyFont="1" applyFill="1" applyBorder="1" applyAlignment="1">
      <alignment horizontal="center" vertical="center" wrapText="1"/>
    </xf>
    <xf numFmtId="0" fontId="74" fillId="0" borderId="41" xfId="640" applyFont="1" applyFill="1" applyBorder="1" applyAlignment="1">
      <alignment horizontal="center" vertical="center"/>
    </xf>
    <xf numFmtId="0" fontId="75" fillId="0" borderId="41" xfId="640" applyFont="1" applyBorder="1" applyAlignment="1">
      <alignment horizontal="center" vertical="center"/>
    </xf>
    <xf numFmtId="0" fontId="75" fillId="0" borderId="11" xfId="640" applyFont="1" applyBorder="1" applyAlignment="1">
      <alignment horizontal="center" vertical="center"/>
    </xf>
    <xf numFmtId="0" fontId="74" fillId="0" borderId="77" xfId="640" applyFont="1" applyFill="1" applyBorder="1" applyAlignment="1">
      <alignment horizontal="center" vertical="center" wrapText="1"/>
    </xf>
    <xf numFmtId="0" fontId="75" fillId="0" borderId="85" xfId="640" applyFont="1" applyBorder="1" applyAlignment="1">
      <alignment horizontal="center" vertical="center" wrapText="1"/>
    </xf>
    <xf numFmtId="0" fontId="75" fillId="0" borderId="86" xfId="640" applyFont="1" applyBorder="1" applyAlignment="1">
      <alignment horizontal="center" vertical="center" wrapText="1"/>
    </xf>
    <xf numFmtId="0" fontId="74" fillId="0" borderId="81" xfId="640" applyFont="1" applyFill="1" applyBorder="1" applyAlignment="1">
      <alignment horizontal="center" vertical="center" wrapText="1"/>
    </xf>
    <xf numFmtId="0" fontId="75" fillId="0" borderId="8" xfId="640" applyFont="1" applyBorder="1" applyAlignment="1">
      <alignment horizontal="center" vertical="center" wrapText="1"/>
    </xf>
    <xf numFmtId="0" fontId="75" fillId="0" borderId="88" xfId="640" applyFont="1" applyBorder="1" applyAlignment="1">
      <alignment horizontal="center" vertical="center" wrapText="1"/>
    </xf>
    <xf numFmtId="0" fontId="74" fillId="0" borderId="91" xfId="640" applyFont="1" applyFill="1" applyBorder="1" applyAlignment="1">
      <alignment horizontal="center" vertical="center" wrapText="1"/>
    </xf>
    <xf numFmtId="0" fontId="74" fillId="0" borderId="70" xfId="640" applyFont="1" applyFill="1" applyBorder="1" applyAlignment="1">
      <alignment horizontal="center" vertical="center" wrapText="1"/>
    </xf>
    <xf numFmtId="0" fontId="74" fillId="0" borderId="67" xfId="640" applyFont="1" applyFill="1" applyBorder="1" applyAlignment="1">
      <alignment horizontal="center" vertical="center" wrapText="1"/>
    </xf>
    <xf numFmtId="0" fontId="74" fillId="0" borderId="17" xfId="640" applyFont="1" applyFill="1" applyBorder="1" applyAlignment="1">
      <alignment horizontal="center" vertical="center" wrapText="1"/>
    </xf>
    <xf numFmtId="0" fontId="74" fillId="0" borderId="84" xfId="640" applyFont="1" applyFill="1" applyBorder="1" applyAlignment="1">
      <alignment horizontal="center" vertical="center" wrapText="1"/>
    </xf>
    <xf numFmtId="0" fontId="74" fillId="0" borderId="89" xfId="640" applyFont="1" applyFill="1" applyBorder="1" applyAlignment="1">
      <alignment horizontal="center" vertical="center" wrapText="1"/>
    </xf>
    <xf numFmtId="49" fontId="179" fillId="0" borderId="133" xfId="0" applyNumberFormat="1" applyFont="1" applyBorder="1" applyAlignment="1">
      <alignment vertical="top" wrapText="1"/>
    </xf>
    <xf numFmtId="49" fontId="179" fillId="0" borderId="147" xfId="0" applyNumberFormat="1" applyFont="1" applyBorder="1" applyAlignment="1">
      <alignment vertical="top" wrapText="1"/>
    </xf>
    <xf numFmtId="0" fontId="91" fillId="0" borderId="51" xfId="641" applyFont="1" applyFill="1" applyBorder="1" applyAlignment="1">
      <alignment horizontal="center" vertical="center"/>
    </xf>
    <xf numFmtId="0" fontId="20" fillId="0" borderId="59" xfId="641" applyFont="1" applyBorder="1" applyAlignment="1">
      <alignment horizontal="center" vertical="center" wrapText="1"/>
    </xf>
    <xf numFmtId="0" fontId="20" fillId="0" borderId="58" xfId="641" applyFont="1" applyBorder="1" applyAlignment="1">
      <alignment horizontal="center" vertical="center" wrapText="1"/>
    </xf>
    <xf numFmtId="0" fontId="177" fillId="0" borderId="53" xfId="644" applyBorder="1" applyAlignment="1">
      <alignment vertical="center" wrapText="1"/>
    </xf>
    <xf numFmtId="0" fontId="181" fillId="0" borderId="91" xfId="0" applyFont="1" applyFill="1" applyBorder="1" applyAlignment="1">
      <alignment horizontal="center" vertical="top" wrapText="1"/>
    </xf>
    <xf numFmtId="0" fontId="181" fillId="0" borderId="67" xfId="0" applyFont="1" applyFill="1" applyBorder="1" applyAlignment="1">
      <alignment horizontal="center" vertical="top" wrapText="1"/>
    </xf>
    <xf numFmtId="0" fontId="119" fillId="35" borderId="77" xfId="0" applyFont="1" applyFill="1" applyBorder="1" applyAlignment="1">
      <alignment horizontal="center" vertical="top" wrapText="1"/>
    </xf>
    <xf numFmtId="0" fontId="119" fillId="35" borderId="86" xfId="0" applyFont="1" applyFill="1" applyBorder="1" applyAlignment="1">
      <alignment horizontal="center" vertical="top" wrapText="1"/>
    </xf>
    <xf numFmtId="0" fontId="119" fillId="0" borderId="81" xfId="0" applyFont="1" applyFill="1" applyBorder="1" applyAlignment="1">
      <alignment horizontal="center" vertical="top" wrapText="1"/>
    </xf>
    <xf numFmtId="0" fontId="119" fillId="0" borderId="88" xfId="0" applyFont="1" applyFill="1" applyBorder="1" applyAlignment="1">
      <alignment horizontal="center" vertical="top" wrapText="1"/>
    </xf>
    <xf numFmtId="0" fontId="180" fillId="0" borderId="123" xfId="0" applyFont="1" applyFill="1" applyBorder="1" applyAlignment="1">
      <alignment horizontal="center" vertical="top" wrapText="1"/>
    </xf>
    <xf numFmtId="0" fontId="180" fillId="0" borderId="125" xfId="0" applyFont="1" applyFill="1" applyBorder="1" applyAlignment="1">
      <alignment horizontal="center" vertical="top" wrapText="1"/>
    </xf>
    <xf numFmtId="0" fontId="181" fillId="0" borderId="81" xfId="0" applyFont="1" applyFill="1" applyBorder="1" applyAlignment="1">
      <alignment horizontal="center" vertical="top" wrapText="1"/>
    </xf>
    <xf numFmtId="0" fontId="181" fillId="0" borderId="88" xfId="0" applyFont="1" applyFill="1" applyBorder="1" applyAlignment="1">
      <alignment horizontal="center" vertical="top" wrapText="1"/>
    </xf>
    <xf numFmtId="0" fontId="181" fillId="0" borderId="90" xfId="0" applyFont="1" applyFill="1" applyBorder="1" applyAlignment="1">
      <alignment horizontal="center" vertical="top" wrapText="1"/>
    </xf>
    <xf numFmtId="0" fontId="181" fillId="0" borderId="87" xfId="0" applyFont="1" applyFill="1" applyBorder="1" applyAlignment="1">
      <alignment horizontal="center" vertical="top" wrapText="1"/>
    </xf>
    <xf numFmtId="0" fontId="180" fillId="0" borderId="0" xfId="0" applyFont="1" applyFill="1" applyAlignment="1">
      <alignment horizontal="left" wrapText="1"/>
    </xf>
    <xf numFmtId="0" fontId="181" fillId="35" borderId="15" xfId="0" applyFont="1" applyFill="1" applyBorder="1" applyAlignment="1">
      <alignment horizontal="center" vertical="top" wrapText="1"/>
    </xf>
    <xf numFmtId="0" fontId="181" fillId="35" borderId="38" xfId="0" applyFont="1" applyFill="1" applyBorder="1" applyAlignment="1">
      <alignment horizontal="center" vertical="top" wrapText="1"/>
    </xf>
    <xf numFmtId="0" fontId="186" fillId="0" borderId="51" xfId="0" applyFont="1" applyBorder="1" applyAlignment="1">
      <alignment horizontal="justify" vertical="center" wrapText="1"/>
    </xf>
    <xf numFmtId="0" fontId="187" fillId="59" borderId="51" xfId="0" applyFont="1" applyFill="1" applyBorder="1" applyAlignment="1">
      <alignment horizontal="center" vertical="center" wrapText="1"/>
    </xf>
    <xf numFmtId="0" fontId="186" fillId="0" borderId="51" xfId="0" applyFont="1" applyBorder="1" applyAlignment="1">
      <alignment horizontal="center" vertical="center" wrapText="1"/>
    </xf>
    <xf numFmtId="0" fontId="187" fillId="0" borderId="51" xfId="0" applyFont="1" applyBorder="1" applyAlignment="1">
      <alignment horizontal="center" vertical="center" wrapText="1"/>
    </xf>
    <xf numFmtId="0" fontId="190" fillId="0" borderId="34" xfId="0" applyFont="1" applyBorder="1" applyAlignment="1">
      <alignment horizontal="center" vertical="center" wrapText="1"/>
    </xf>
    <xf numFmtId="0" fontId="190" fillId="0" borderId="8" xfId="0" applyFont="1" applyBorder="1" applyAlignment="1">
      <alignment horizontal="center" vertical="center" wrapText="1"/>
    </xf>
    <xf numFmtId="0" fontId="190" fillId="0" borderId="3" xfId="0" applyFont="1" applyBorder="1" applyAlignment="1">
      <alignment horizontal="center" vertical="center" wrapText="1"/>
    </xf>
    <xf numFmtId="0" fontId="190" fillId="0" borderId="34" xfId="0" applyFont="1" applyFill="1" applyBorder="1" applyAlignment="1">
      <alignment horizontal="center" vertical="center" wrapText="1"/>
    </xf>
    <xf numFmtId="0" fontId="190" fillId="0" borderId="8" xfId="0" applyFont="1" applyFill="1" applyBorder="1" applyAlignment="1">
      <alignment horizontal="center" vertical="center" wrapText="1"/>
    </xf>
    <xf numFmtId="0" fontId="190" fillId="0" borderId="3" xfId="0" applyFont="1" applyFill="1" applyBorder="1" applyAlignment="1">
      <alignment horizontal="center" vertical="center" wrapText="1"/>
    </xf>
    <xf numFmtId="0" fontId="186" fillId="0" borderId="51" xfId="0" applyFont="1" applyBorder="1" applyAlignment="1">
      <alignment vertical="center" wrapText="1"/>
    </xf>
    <xf numFmtId="0" fontId="188" fillId="6" borderId="51" xfId="0" applyFont="1" applyFill="1" applyBorder="1" applyAlignment="1">
      <alignment horizontal="center" vertical="center" wrapText="1"/>
    </xf>
    <xf numFmtId="0" fontId="186" fillId="7" borderId="51" xfId="0" applyFont="1" applyFill="1" applyBorder="1" applyAlignment="1">
      <alignment horizontal="justify" vertical="center" wrapText="1"/>
    </xf>
    <xf numFmtId="0" fontId="188" fillId="0" borderId="0" xfId="0" applyFont="1" applyAlignment="1">
      <alignment horizontal="left" vertical="center"/>
    </xf>
    <xf numFmtId="0" fontId="135" fillId="0" borderId="0" xfId="66" applyFont="1" applyFill="1" applyAlignment="1">
      <alignment horizontal="left" vertical="center"/>
    </xf>
    <xf numFmtId="0" fontId="185" fillId="0" borderId="123" xfId="647" applyFont="1" applyFill="1" applyBorder="1" applyAlignment="1">
      <alignment horizontal="center" vertical="center" wrapText="1"/>
    </xf>
    <xf numFmtId="0" fontId="185" fillId="0" borderId="125" xfId="647" applyFont="1" applyFill="1" applyBorder="1" applyAlignment="1">
      <alignment horizontal="center" vertical="center" wrapText="1"/>
    </xf>
    <xf numFmtId="0" fontId="185" fillId="0" borderId="81" xfId="66" applyFont="1" applyFill="1" applyBorder="1" applyAlignment="1">
      <alignment horizontal="center" vertical="center" wrapText="1"/>
    </xf>
    <xf numFmtId="0" fontId="185" fillId="0" borderId="8" xfId="66" applyFont="1" applyFill="1" applyBorder="1" applyAlignment="1">
      <alignment horizontal="center" vertical="center" wrapText="1"/>
    </xf>
    <xf numFmtId="0" fontId="185" fillId="0" borderId="123" xfId="66" applyFont="1" applyFill="1" applyBorder="1" applyAlignment="1">
      <alignment horizontal="center" vertical="center" wrapText="1"/>
    </xf>
    <xf numFmtId="0" fontId="185" fillId="0" borderId="75" xfId="66" applyFont="1" applyFill="1" applyBorder="1" applyAlignment="1">
      <alignment horizontal="center" vertical="center" wrapText="1"/>
    </xf>
    <xf numFmtId="0" fontId="185" fillId="0" borderId="125" xfId="66" applyFont="1" applyFill="1" applyBorder="1" applyAlignment="1">
      <alignment horizontal="center" vertical="center" wrapText="1"/>
    </xf>
    <xf numFmtId="0" fontId="185" fillId="0" borderId="75" xfId="647" applyFont="1" applyFill="1" applyBorder="1" applyAlignment="1">
      <alignment horizontal="center" vertical="center" wrapText="1"/>
    </xf>
    <xf numFmtId="0" fontId="185" fillId="0" borderId="61" xfId="647" applyFont="1" applyFill="1" applyBorder="1" applyAlignment="1">
      <alignment horizontal="center" vertical="center" wrapText="1"/>
    </xf>
    <xf numFmtId="0" fontId="185" fillId="0" borderId="51" xfId="647" applyFont="1" applyFill="1" applyBorder="1" applyAlignment="1">
      <alignment horizontal="center" vertical="center" wrapText="1"/>
    </xf>
    <xf numFmtId="0" fontId="185" fillId="0" borderId="34" xfId="647" applyFont="1" applyFill="1" applyBorder="1" applyAlignment="1">
      <alignment horizontal="center" vertical="center" wrapText="1"/>
    </xf>
    <xf numFmtId="9" fontId="185" fillId="0" borderId="123" xfId="647" applyNumberFormat="1" applyFont="1" applyFill="1" applyBorder="1" applyAlignment="1">
      <alignment horizontal="center" vertical="center" wrapText="1"/>
    </xf>
    <xf numFmtId="9" fontId="185" fillId="0" borderId="51" xfId="647" applyNumberFormat="1" applyFont="1" applyFill="1" applyBorder="1" applyAlignment="1">
      <alignment horizontal="center" vertical="center" wrapText="1"/>
    </xf>
    <xf numFmtId="9" fontId="185" fillId="0" borderId="34" xfId="647" applyNumberFormat="1" applyFont="1" applyFill="1" applyBorder="1" applyAlignment="1">
      <alignment horizontal="center" vertical="center" wrapText="1"/>
    </xf>
    <xf numFmtId="0" fontId="185" fillId="43" borderId="34" xfId="646" applyFont="1" applyFill="1" applyBorder="1" applyAlignment="1">
      <alignment horizontal="center" vertical="center" wrapText="1"/>
    </xf>
    <xf numFmtId="0" fontId="185" fillId="43" borderId="8" xfId="646" applyFont="1" applyFill="1" applyBorder="1" applyAlignment="1">
      <alignment horizontal="center" vertical="center" wrapText="1"/>
    </xf>
    <xf numFmtId="0" fontId="185" fillId="43" borderId="103" xfId="646" applyFont="1" applyFill="1" applyBorder="1" applyAlignment="1">
      <alignment horizontal="center" vertical="center" wrapText="1"/>
    </xf>
    <xf numFmtId="0" fontId="185" fillId="43" borderId="5" xfId="646" applyFont="1" applyFill="1" applyBorder="1" applyAlignment="1">
      <alignment horizontal="center" vertical="center" wrapText="1"/>
    </xf>
    <xf numFmtId="0" fontId="185" fillId="43" borderId="6" xfId="646" applyFont="1" applyFill="1" applyBorder="1" applyAlignment="1">
      <alignment horizontal="center" vertical="center" wrapText="1"/>
    </xf>
    <xf numFmtId="0" fontId="185" fillId="43" borderId="81" xfId="646" applyFont="1" applyFill="1" applyBorder="1" applyAlignment="1">
      <alignment horizontal="center" vertical="center" wrapText="1"/>
    </xf>
    <xf numFmtId="0" fontId="185" fillId="43" borderId="3" xfId="646" applyFont="1" applyFill="1" applyBorder="1" applyAlignment="1">
      <alignment horizontal="center" vertical="center" wrapText="1"/>
    </xf>
    <xf numFmtId="0" fontId="185" fillId="0" borderId="8" xfId="647" applyFont="1" applyFill="1" applyBorder="1" applyAlignment="1">
      <alignment vertical="center" wrapText="1"/>
    </xf>
    <xf numFmtId="0" fontId="22" fillId="0" borderId="8" xfId="0" applyFont="1" applyBorder="1" applyAlignment="1">
      <alignment vertical="center" wrapText="1"/>
    </xf>
    <xf numFmtId="0" fontId="185" fillId="0" borderId="59" xfId="66" applyFont="1" applyFill="1" applyBorder="1" applyAlignment="1">
      <alignment horizontal="center" vertical="center" wrapText="1"/>
    </xf>
    <xf numFmtId="0" fontId="185" fillId="0" borderId="53" xfId="66" applyFont="1" applyFill="1" applyBorder="1" applyAlignment="1">
      <alignment horizontal="center" vertical="center" wrapText="1"/>
    </xf>
    <xf numFmtId="0" fontId="185" fillId="0" borderId="5" xfId="66" applyFont="1" applyFill="1" applyBorder="1" applyAlignment="1">
      <alignment horizontal="center" vertical="center" wrapText="1"/>
    </xf>
    <xf numFmtId="9" fontId="206" fillId="4" borderId="59" xfId="646" applyNumberFormat="1" applyFont="1" applyFill="1" applyBorder="1" applyAlignment="1">
      <alignment horizontal="center" vertical="center" wrapText="1"/>
    </xf>
    <xf numFmtId="9" fontId="206" fillId="4" borderId="58" xfId="646" applyNumberFormat="1" applyFont="1" applyFill="1" applyBorder="1" applyAlignment="1">
      <alignment horizontal="center" vertical="center" wrapText="1"/>
    </xf>
    <xf numFmtId="9" fontId="206" fillId="4" borderId="69" xfId="646" applyNumberFormat="1" applyFont="1" applyFill="1" applyBorder="1" applyAlignment="1">
      <alignment horizontal="center" vertical="center" wrapText="1"/>
    </xf>
    <xf numFmtId="9" fontId="206" fillId="0" borderId="58" xfId="646" applyNumberFormat="1" applyFont="1" applyFill="1" applyBorder="1" applyAlignment="1">
      <alignment horizontal="center" vertical="center" wrapText="1"/>
    </xf>
    <xf numFmtId="9" fontId="206" fillId="0" borderId="0" xfId="646" applyNumberFormat="1" applyFont="1" applyFill="1" applyBorder="1" applyAlignment="1">
      <alignment horizontal="center" vertical="center" wrapText="1"/>
    </xf>
    <xf numFmtId="9" fontId="206" fillId="0" borderId="69" xfId="646" applyNumberFormat="1" applyFont="1" applyFill="1" applyBorder="1" applyAlignment="1">
      <alignment horizontal="center" vertical="center" wrapText="1"/>
    </xf>
    <xf numFmtId="9" fontId="206" fillId="43" borderId="68" xfId="648" applyNumberFormat="1" applyFont="1" applyFill="1" applyBorder="1" applyAlignment="1">
      <alignment horizontal="center" vertical="center" wrapText="1"/>
    </xf>
    <xf numFmtId="9" fontId="206" fillId="43" borderId="58" xfId="648" applyNumberFormat="1" applyFont="1" applyFill="1" applyBorder="1" applyAlignment="1">
      <alignment horizontal="center" vertical="center" wrapText="1"/>
    </xf>
    <xf numFmtId="9" fontId="206" fillId="43" borderId="69" xfId="648" applyNumberFormat="1" applyFont="1" applyFill="1" applyBorder="1" applyAlignment="1">
      <alignment horizontal="center" vertical="center" wrapText="1"/>
    </xf>
    <xf numFmtId="0" fontId="185" fillId="43" borderId="72" xfId="646" applyFont="1" applyFill="1" applyBorder="1" applyAlignment="1">
      <alignment horizontal="center" vertical="center" wrapText="1"/>
    </xf>
    <xf numFmtId="0" fontId="185" fillId="43" borderId="70" xfId="646" applyFont="1" applyFill="1" applyBorder="1" applyAlignment="1">
      <alignment horizontal="center" vertical="center" wrapText="1"/>
    </xf>
    <xf numFmtId="0" fontId="185" fillId="0" borderId="35" xfId="66" applyFont="1" applyFill="1" applyBorder="1" applyAlignment="1">
      <alignment horizontal="center" vertical="center" wrapText="1"/>
    </xf>
    <xf numFmtId="0" fontId="185" fillId="0" borderId="34" xfId="66" applyFont="1" applyFill="1" applyBorder="1" applyAlignment="1">
      <alignment horizontal="center" vertical="center" wrapText="1"/>
    </xf>
    <xf numFmtId="9" fontId="185" fillId="0" borderId="57" xfId="647" applyNumberFormat="1" applyFont="1" applyFill="1" applyBorder="1" applyAlignment="1">
      <alignment horizontal="center" vertical="center" wrapText="1"/>
    </xf>
    <xf numFmtId="9" fontId="185" fillId="0" borderId="10" xfId="647" applyNumberFormat="1" applyFont="1" applyFill="1" applyBorder="1" applyAlignment="1">
      <alignment horizontal="center" vertical="center" wrapText="1"/>
    </xf>
    <xf numFmtId="9" fontId="185" fillId="0" borderId="8" xfId="647" applyNumberFormat="1" applyFont="1" applyFill="1" applyBorder="1" applyAlignment="1">
      <alignment horizontal="center" vertical="center" wrapText="1"/>
    </xf>
    <xf numFmtId="0" fontId="185" fillId="0" borderId="34" xfId="646" applyFont="1" applyFill="1" applyBorder="1" applyAlignment="1">
      <alignment horizontal="center" vertical="center" wrapText="1"/>
    </xf>
    <xf numFmtId="0" fontId="185" fillId="0" borderId="8" xfId="646" applyFont="1" applyFill="1" applyBorder="1" applyAlignment="1">
      <alignment horizontal="center" vertical="center" wrapText="1"/>
    </xf>
    <xf numFmtId="0" fontId="185" fillId="0" borderId="8" xfId="20" applyFont="1" applyFill="1" applyBorder="1" applyAlignment="1">
      <alignment horizontal="center" vertical="center" wrapText="1"/>
    </xf>
    <xf numFmtId="0" fontId="185" fillId="0" borderId="59" xfId="20" applyFont="1" applyFill="1" applyBorder="1" applyAlignment="1">
      <alignment horizontal="center" vertical="center" wrapText="1"/>
    </xf>
    <xf numFmtId="0" fontId="185" fillId="0" borderId="53" xfId="20" applyFont="1" applyFill="1" applyBorder="1" applyAlignment="1">
      <alignment horizontal="center" vertical="center" wrapText="1"/>
    </xf>
    <xf numFmtId="0" fontId="185" fillId="0" borderId="35" xfId="20" applyFont="1" applyFill="1" applyBorder="1" applyAlignment="1">
      <alignment horizontal="center" vertical="center" wrapText="1"/>
    </xf>
    <xf numFmtId="0" fontId="185" fillId="0" borderId="5" xfId="20" applyFont="1" applyFill="1" applyBorder="1" applyAlignment="1">
      <alignment horizontal="center" vertical="center" wrapText="1"/>
    </xf>
    <xf numFmtId="0" fontId="185" fillId="0" borderId="34" xfId="20" applyFont="1" applyFill="1" applyBorder="1" applyAlignment="1">
      <alignment horizontal="center" vertical="center" wrapText="1"/>
    </xf>
    <xf numFmtId="0" fontId="135" fillId="35" borderId="35" xfId="649" applyFont="1" applyFill="1" applyBorder="1" applyAlignment="1">
      <alignment horizontal="center" vertical="center"/>
    </xf>
    <xf numFmtId="0" fontId="135" fillId="35" borderId="56" xfId="649" applyFont="1" applyFill="1" applyBorder="1" applyAlignment="1">
      <alignment horizontal="center" vertical="center"/>
    </xf>
    <xf numFmtId="0" fontId="135" fillId="35" borderId="53" xfId="649" applyFont="1" applyFill="1" applyBorder="1" applyAlignment="1">
      <alignment horizontal="center" vertical="center"/>
    </xf>
    <xf numFmtId="0" fontId="206" fillId="4" borderId="81" xfId="66" applyFont="1" applyFill="1" applyBorder="1" applyAlignment="1">
      <alignment horizontal="center" vertical="center" wrapText="1"/>
    </xf>
    <xf numFmtId="0" fontId="206" fillId="4" borderId="8" xfId="66" applyFont="1" applyFill="1" applyBorder="1" applyAlignment="1">
      <alignment horizontal="center" vertical="center" wrapText="1"/>
    </xf>
    <xf numFmtId="0" fontId="206" fillId="4" borderId="3" xfId="66" applyFont="1" applyFill="1" applyBorder="1" applyAlignment="1">
      <alignment horizontal="center" vertical="center" wrapText="1"/>
    </xf>
    <xf numFmtId="0" fontId="206" fillId="4" borderId="123" xfId="66" applyFont="1" applyFill="1" applyBorder="1" applyAlignment="1">
      <alignment horizontal="center" vertical="center" wrapText="1"/>
    </xf>
    <xf numFmtId="0" fontId="206" fillId="4" borderId="75" xfId="66" applyFont="1" applyFill="1" applyBorder="1" applyAlignment="1">
      <alignment horizontal="center" vertical="center" wrapText="1"/>
    </xf>
    <xf numFmtId="0" fontId="206" fillId="4" borderId="125" xfId="66" applyFont="1" applyFill="1" applyBorder="1" applyAlignment="1">
      <alignment horizontal="center" vertical="center" wrapText="1"/>
    </xf>
    <xf numFmtId="0" fontId="206" fillId="4" borderId="103" xfId="66" applyFont="1" applyFill="1" applyBorder="1" applyAlignment="1">
      <alignment horizontal="center" vertical="center" wrapText="1"/>
    </xf>
    <xf numFmtId="9" fontId="206" fillId="4" borderId="81" xfId="66" applyNumberFormat="1" applyFont="1" applyFill="1" applyBorder="1" applyAlignment="1">
      <alignment horizontal="center" vertical="center" wrapText="1"/>
    </xf>
    <xf numFmtId="9" fontId="206" fillId="4" borderId="8" xfId="66" applyNumberFormat="1" applyFont="1" applyFill="1" applyBorder="1" applyAlignment="1">
      <alignment horizontal="center" vertical="center" wrapText="1"/>
    </xf>
    <xf numFmtId="9" fontId="206" fillId="4" borderId="3" xfId="66" applyNumberFormat="1" applyFont="1" applyFill="1" applyBorder="1" applyAlignment="1">
      <alignment horizontal="center" vertical="center" wrapText="1"/>
    </xf>
    <xf numFmtId="0" fontId="206" fillId="4" borderId="91" xfId="66" applyFont="1" applyFill="1" applyBorder="1" applyAlignment="1">
      <alignment horizontal="center" vertical="center" wrapText="1"/>
    </xf>
    <xf numFmtId="0" fontId="206" fillId="4" borderId="70" xfId="66" applyFont="1" applyFill="1" applyBorder="1" applyAlignment="1">
      <alignment horizontal="center" vertical="center" wrapText="1"/>
    </xf>
    <xf numFmtId="0" fontId="206" fillId="4" borderId="71" xfId="66" applyFont="1" applyFill="1" applyBorder="1" applyAlignment="1">
      <alignment horizontal="center" vertical="center" wrapText="1"/>
    </xf>
    <xf numFmtId="0" fontId="206" fillId="4" borderId="34" xfId="66" applyFont="1" applyFill="1" applyBorder="1" applyAlignment="1">
      <alignment horizontal="center" vertical="center" wrapText="1"/>
    </xf>
    <xf numFmtId="0" fontId="206" fillId="4" borderId="57" xfId="66" applyFont="1" applyFill="1" applyBorder="1" applyAlignment="1">
      <alignment horizontal="center" vertical="center" wrapText="1"/>
    </xf>
    <xf numFmtId="0" fontId="206" fillId="4" borderId="4" xfId="66" applyFont="1" applyFill="1" applyBorder="1" applyAlignment="1">
      <alignment horizontal="center" vertical="center" wrapText="1"/>
    </xf>
    <xf numFmtId="0" fontId="206" fillId="4" borderId="51" xfId="66" applyFont="1" applyFill="1" applyBorder="1" applyAlignment="1">
      <alignment horizontal="center" vertical="center" wrapText="1"/>
    </xf>
    <xf numFmtId="0" fontId="206" fillId="4" borderId="59" xfId="66" applyFont="1" applyFill="1" applyBorder="1" applyAlignment="1">
      <alignment horizontal="center" vertical="center" wrapText="1"/>
    </xf>
    <xf numFmtId="0" fontId="206" fillId="4" borderId="53" xfId="66" applyFont="1" applyFill="1" applyBorder="1" applyAlignment="1">
      <alignment horizontal="center" vertical="center" wrapText="1"/>
    </xf>
    <xf numFmtId="9" fontId="206" fillId="4" borderId="34" xfId="66" applyNumberFormat="1" applyFont="1" applyFill="1" applyBorder="1" applyAlignment="1">
      <alignment horizontal="center" vertical="center" wrapText="1"/>
    </xf>
    <xf numFmtId="0" fontId="206" fillId="4" borderId="35" xfId="66" applyFont="1" applyFill="1" applyBorder="1" applyAlignment="1">
      <alignment horizontal="center" vertical="center" wrapText="1"/>
    </xf>
    <xf numFmtId="0" fontId="206" fillId="4" borderId="6" xfId="66" applyFont="1" applyFill="1" applyBorder="1" applyAlignment="1">
      <alignment horizontal="center" vertical="center" wrapText="1"/>
    </xf>
    <xf numFmtId="0" fontId="206" fillId="4" borderId="58" xfId="66" applyFont="1" applyFill="1" applyBorder="1" applyAlignment="1">
      <alignment horizontal="center" vertical="center" wrapText="1"/>
    </xf>
    <xf numFmtId="0" fontId="206" fillId="4" borderId="10" xfId="66" applyFont="1" applyFill="1" applyBorder="1" applyAlignment="1">
      <alignment horizontal="center" vertical="center" wrapText="1"/>
    </xf>
    <xf numFmtId="0" fontId="206" fillId="4" borderId="5" xfId="66" applyFont="1" applyFill="1" applyBorder="1" applyAlignment="1">
      <alignment horizontal="center" vertical="center" wrapText="1"/>
    </xf>
    <xf numFmtId="9" fontId="206" fillId="4" borderId="59" xfId="66" applyNumberFormat="1" applyFont="1" applyFill="1" applyBorder="1" applyAlignment="1">
      <alignment horizontal="center" vertical="center" wrapText="1"/>
    </xf>
    <xf numFmtId="9" fontId="206" fillId="4" borderId="58" xfId="66" applyNumberFormat="1" applyFont="1" applyFill="1" applyBorder="1" applyAlignment="1">
      <alignment horizontal="center" vertical="center" wrapText="1"/>
    </xf>
    <xf numFmtId="9" fontId="206" fillId="4" borderId="53" xfId="66" applyNumberFormat="1" applyFont="1" applyFill="1" applyBorder="1" applyAlignment="1">
      <alignment horizontal="center" vertical="center" wrapText="1"/>
    </xf>
    <xf numFmtId="0" fontId="206" fillId="0" borderId="123" xfId="66" applyFont="1" applyFill="1" applyBorder="1" applyAlignment="1">
      <alignment horizontal="center" vertical="center" wrapText="1"/>
    </xf>
    <xf numFmtId="0" fontId="206" fillId="0" borderId="75" xfId="66" applyFont="1" applyFill="1" applyBorder="1" applyAlignment="1">
      <alignment horizontal="center" vertical="center" wrapText="1"/>
    </xf>
    <xf numFmtId="0" fontId="206" fillId="0" borderId="125" xfId="66" applyFont="1" applyFill="1" applyBorder="1" applyAlignment="1">
      <alignment horizontal="center" vertical="center" wrapText="1"/>
    </xf>
    <xf numFmtId="0" fontId="206" fillId="0" borderId="8" xfId="66" applyFont="1" applyFill="1" applyBorder="1" applyAlignment="1">
      <alignment horizontal="center" vertical="center" wrapText="1"/>
    </xf>
    <xf numFmtId="0" fontId="206" fillId="0" borderId="3" xfId="66" applyFont="1" applyFill="1" applyBorder="1" applyAlignment="1">
      <alignment horizontal="center" vertical="center" wrapText="1"/>
    </xf>
    <xf numFmtId="0" fontId="206" fillId="0" borderId="5" xfId="66" applyFont="1" applyFill="1" applyBorder="1" applyAlignment="1">
      <alignment horizontal="center" vertical="center" wrapText="1"/>
    </xf>
    <xf numFmtId="0" fontId="206" fillId="0" borderId="6" xfId="66" applyFont="1" applyFill="1" applyBorder="1" applyAlignment="1">
      <alignment horizontal="center" vertical="center" wrapText="1"/>
    </xf>
    <xf numFmtId="0" fontId="221" fillId="4" borderId="5" xfId="66" applyFont="1" applyFill="1" applyBorder="1" applyAlignment="1">
      <alignment horizontal="left" vertical="center" wrapText="1"/>
    </xf>
    <xf numFmtId="0" fontId="221" fillId="4" borderId="0" xfId="66" applyFont="1" applyFill="1" applyBorder="1" applyAlignment="1">
      <alignment horizontal="left" vertical="center" wrapText="1"/>
    </xf>
    <xf numFmtId="0" fontId="221" fillId="0" borderId="5" xfId="66" applyFont="1" applyFill="1" applyBorder="1" applyAlignment="1">
      <alignment horizontal="left" vertical="center" wrapText="1"/>
    </xf>
    <xf numFmtId="0" fontId="221" fillId="0" borderId="0" xfId="66" applyFont="1" applyFill="1" applyBorder="1" applyAlignment="1">
      <alignment horizontal="left" vertical="center" wrapText="1"/>
    </xf>
    <xf numFmtId="0" fontId="161" fillId="0" borderId="103" xfId="66" applyFont="1" applyFill="1" applyBorder="1" applyAlignment="1">
      <alignment horizontal="center"/>
    </xf>
    <xf numFmtId="0" fontId="161" fillId="0" borderId="41" xfId="66" applyFont="1" applyFill="1" applyBorder="1" applyAlignment="1">
      <alignment horizontal="center"/>
    </xf>
    <xf numFmtId="0" fontId="161" fillId="0" borderId="90" xfId="66" applyFont="1" applyFill="1" applyBorder="1" applyAlignment="1">
      <alignment horizontal="center"/>
    </xf>
    <xf numFmtId="0" fontId="161" fillId="0" borderId="81" xfId="66" applyFont="1" applyFill="1" applyBorder="1" applyAlignment="1">
      <alignment horizontal="center" vertical="center" wrapText="1"/>
    </xf>
    <xf numFmtId="0" fontId="161" fillId="0" borderId="8" xfId="66" applyFont="1" applyFill="1" applyBorder="1" applyAlignment="1">
      <alignment horizontal="center" vertical="center" wrapText="1"/>
    </xf>
    <xf numFmtId="0" fontId="161" fillId="0" borderId="3" xfId="66" applyFont="1" applyFill="1" applyBorder="1" applyAlignment="1">
      <alignment horizontal="center" vertical="center" wrapText="1"/>
    </xf>
    <xf numFmtId="0" fontId="161" fillId="0" borderId="91" xfId="66" applyFont="1" applyFill="1" applyBorder="1" applyAlignment="1">
      <alignment horizontal="center" vertical="center" wrapText="1"/>
    </xf>
    <xf numFmtId="0" fontId="161" fillId="0" borderId="70" xfId="66" applyFont="1" applyFill="1" applyBorder="1" applyAlignment="1">
      <alignment horizontal="center" vertical="center" wrapText="1"/>
    </xf>
    <xf numFmtId="0" fontId="161" fillId="0" borderId="59" xfId="66" applyFont="1" applyFill="1" applyBorder="1" applyAlignment="1">
      <alignment horizontal="center" vertical="center" wrapText="1"/>
    </xf>
    <xf numFmtId="0" fontId="161" fillId="0" borderId="53" xfId="66" applyFont="1" applyFill="1" applyBorder="1" applyAlignment="1">
      <alignment horizontal="center" vertical="center" wrapText="1"/>
    </xf>
    <xf numFmtId="0" fontId="161" fillId="43" borderId="57" xfId="66" applyFont="1" applyFill="1" applyBorder="1" applyAlignment="1">
      <alignment horizontal="center" vertical="center" wrapText="1"/>
    </xf>
    <xf numFmtId="0" fontId="161" fillId="43" borderId="4" xfId="66" applyFont="1" applyFill="1" applyBorder="1" applyAlignment="1">
      <alignment horizontal="center" vertical="center" wrapText="1"/>
    </xf>
    <xf numFmtId="0" fontId="161" fillId="0" borderId="123" xfId="66" applyFont="1" applyFill="1" applyBorder="1" applyAlignment="1">
      <alignment horizontal="center"/>
    </xf>
    <xf numFmtId="0" fontId="161" fillId="0" borderId="75" xfId="66" applyFont="1" applyFill="1" applyBorder="1" applyAlignment="1">
      <alignment horizontal="center"/>
    </xf>
    <xf numFmtId="0" fontId="161" fillId="0" borderId="125" xfId="66" applyFont="1" applyFill="1" applyBorder="1" applyAlignment="1">
      <alignment horizontal="center"/>
    </xf>
    <xf numFmtId="0" fontId="161" fillId="0" borderId="71" xfId="66" applyFont="1" applyFill="1" applyBorder="1" applyAlignment="1">
      <alignment horizontal="center" vertical="center" wrapText="1"/>
    </xf>
    <xf numFmtId="0" fontId="161" fillId="43" borderId="34" xfId="66" applyFont="1" applyFill="1" applyBorder="1" applyAlignment="1">
      <alignment horizontal="center" vertical="center" wrapText="1"/>
    </xf>
    <xf numFmtId="0" fontId="161" fillId="43" borderId="3" xfId="66" applyFont="1" applyFill="1" applyBorder="1" applyAlignment="1">
      <alignment horizontal="center" vertical="center" wrapText="1"/>
    </xf>
    <xf numFmtId="0" fontId="228" fillId="0" borderId="81" xfId="66" applyFont="1" applyFill="1" applyBorder="1" applyAlignment="1">
      <alignment horizontal="center" vertical="center" wrapText="1"/>
    </xf>
    <xf numFmtId="0" fontId="228" fillId="0" borderId="8" xfId="66" applyFont="1" applyFill="1" applyBorder="1" applyAlignment="1">
      <alignment horizontal="center" vertical="center" wrapText="1"/>
    </xf>
    <xf numFmtId="0" fontId="228" fillId="0" borderId="3" xfId="66" applyFont="1" applyFill="1" applyBorder="1" applyAlignment="1">
      <alignment horizontal="center" vertical="center" wrapText="1"/>
    </xf>
    <xf numFmtId="0" fontId="74" fillId="0" borderId="41" xfId="652" applyFont="1" applyFill="1" applyBorder="1" applyAlignment="1">
      <alignment horizontal="center" vertical="center"/>
    </xf>
    <xf numFmtId="0" fontId="75" fillId="0" borderId="41" xfId="652" applyFont="1" applyBorder="1" applyAlignment="1">
      <alignment horizontal="center" vertical="center"/>
    </xf>
    <xf numFmtId="0" fontId="75" fillId="0" borderId="11" xfId="652" applyFont="1" applyBorder="1" applyAlignment="1">
      <alignment horizontal="center" vertical="center"/>
    </xf>
    <xf numFmtId="0" fontId="74" fillId="0" borderId="77" xfId="652" applyFont="1" applyFill="1" applyBorder="1" applyAlignment="1">
      <alignment horizontal="center" vertical="center" wrapText="1"/>
    </xf>
    <xf numFmtId="0" fontId="75" fillId="0" borderId="85" xfId="652" applyFont="1" applyBorder="1" applyAlignment="1">
      <alignment horizontal="center" vertical="center" wrapText="1"/>
    </xf>
    <xf numFmtId="0" fontId="75" fillId="0" borderId="86" xfId="652" applyFont="1" applyBorder="1" applyAlignment="1">
      <alignment horizontal="center" vertical="center" wrapText="1"/>
    </xf>
    <xf numFmtId="0" fontId="74" fillId="0" borderId="81" xfId="652" applyFont="1" applyFill="1" applyBorder="1" applyAlignment="1">
      <alignment horizontal="center" vertical="center" wrapText="1"/>
    </xf>
    <xf numFmtId="0" fontId="75" fillId="0" borderId="8" xfId="652" applyFont="1" applyBorder="1" applyAlignment="1">
      <alignment horizontal="center" vertical="center" wrapText="1"/>
    </xf>
    <xf numFmtId="0" fontId="75" fillId="0" borderId="88" xfId="652" applyFont="1" applyBorder="1" applyAlignment="1">
      <alignment horizontal="center" vertical="center" wrapText="1"/>
    </xf>
    <xf numFmtId="0" fontId="74" fillId="0" borderId="91" xfId="652" applyFont="1" applyFill="1" applyBorder="1" applyAlignment="1">
      <alignment horizontal="center" vertical="center" wrapText="1"/>
    </xf>
    <xf numFmtId="0" fontId="74" fillId="0" borderId="70" xfId="652" applyFont="1" applyFill="1" applyBorder="1" applyAlignment="1">
      <alignment horizontal="center" vertical="center" wrapText="1"/>
    </xf>
    <xf numFmtId="0" fontId="74" fillId="0" borderId="67" xfId="652" applyFont="1" applyFill="1" applyBorder="1" applyAlignment="1">
      <alignment horizontal="center" vertical="center" wrapText="1"/>
    </xf>
    <xf numFmtId="0" fontId="74" fillId="0" borderId="17" xfId="652" applyFont="1" applyFill="1" applyBorder="1" applyAlignment="1">
      <alignment horizontal="center" vertical="center" wrapText="1"/>
    </xf>
    <xf numFmtId="0" fontId="74" fillId="0" borderId="84" xfId="652" applyFont="1" applyFill="1" applyBorder="1" applyAlignment="1">
      <alignment horizontal="center" vertical="center" wrapText="1"/>
    </xf>
    <xf numFmtId="0" fontId="74" fillId="0" borderId="89" xfId="652" applyFont="1" applyFill="1" applyBorder="1" applyAlignment="1">
      <alignment horizontal="center" vertical="center" wrapText="1"/>
    </xf>
    <xf numFmtId="0" fontId="185" fillId="0" borderId="91" xfId="649" applyFont="1" applyFill="1" applyBorder="1" applyAlignment="1">
      <alignment horizontal="center" vertical="center" wrapText="1"/>
    </xf>
    <xf numFmtId="0" fontId="185" fillId="0" borderId="70" xfId="649" applyFont="1" applyFill="1" applyBorder="1" applyAlignment="1">
      <alignment horizontal="center" vertical="center" wrapText="1"/>
    </xf>
    <xf numFmtId="0" fontId="185" fillId="0" borderId="71" xfId="649" applyFont="1" applyFill="1" applyBorder="1" applyAlignment="1">
      <alignment horizontal="center" vertical="center" wrapText="1"/>
    </xf>
    <xf numFmtId="0" fontId="185" fillId="0" borderId="34" xfId="649" applyFont="1" applyFill="1" applyBorder="1" applyAlignment="1">
      <alignment horizontal="center" vertical="center"/>
    </xf>
    <xf numFmtId="0" fontId="185" fillId="0" borderId="8" xfId="649" applyFont="1" applyFill="1" applyBorder="1" applyAlignment="1">
      <alignment horizontal="center" vertical="center"/>
    </xf>
    <xf numFmtId="0" fontId="185" fillId="0" borderId="3" xfId="649" applyFont="1" applyFill="1" applyBorder="1" applyAlignment="1">
      <alignment horizontal="center" vertical="center"/>
    </xf>
    <xf numFmtId="0" fontId="185" fillId="0" borderId="34" xfId="649" applyFont="1" applyFill="1" applyBorder="1" applyAlignment="1">
      <alignment horizontal="center" vertical="center" wrapText="1"/>
    </xf>
    <xf numFmtId="0" fontId="185" fillId="0" borderId="8" xfId="649" applyFont="1" applyFill="1" applyBorder="1" applyAlignment="1">
      <alignment horizontal="center" vertical="center" wrapText="1"/>
    </xf>
    <xf numFmtId="0" fontId="185" fillId="0" borderId="3" xfId="649" applyFont="1" applyFill="1" applyBorder="1" applyAlignment="1">
      <alignment horizontal="center" vertical="center" wrapText="1"/>
    </xf>
    <xf numFmtId="0" fontId="185" fillId="0" borderId="123" xfId="649" applyFont="1" applyFill="1" applyBorder="1" applyAlignment="1">
      <alignment horizontal="center" vertical="center"/>
    </xf>
    <xf numFmtId="0" fontId="185" fillId="0" borderId="75" xfId="649" applyFont="1" applyFill="1" applyBorder="1" applyAlignment="1">
      <alignment horizontal="center" vertical="center"/>
    </xf>
    <xf numFmtId="0" fontId="185" fillId="0" borderId="103" xfId="649" applyFont="1" applyFill="1" applyBorder="1" applyAlignment="1">
      <alignment horizontal="center" vertical="center" wrapText="1"/>
    </xf>
    <xf numFmtId="0" fontId="185" fillId="0" borderId="90" xfId="649" applyFont="1" applyFill="1" applyBorder="1" applyAlignment="1">
      <alignment horizontal="center" vertical="center" wrapText="1"/>
    </xf>
    <xf numFmtId="0" fontId="185" fillId="0" borderId="5" xfId="649" applyFont="1" applyFill="1" applyBorder="1" applyAlignment="1">
      <alignment horizontal="center" vertical="center" wrapText="1"/>
    </xf>
    <xf numFmtId="0" fontId="185" fillId="0" borderId="10" xfId="649" applyFont="1" applyFill="1" applyBorder="1" applyAlignment="1">
      <alignment horizontal="center" vertical="center" wrapText="1"/>
    </xf>
    <xf numFmtId="0" fontId="185" fillId="0" borderId="6" xfId="649" applyFont="1" applyFill="1" applyBorder="1" applyAlignment="1">
      <alignment horizontal="center" vertical="center" wrapText="1"/>
    </xf>
    <xf numFmtId="0" fontId="185" fillId="0" borderId="4" xfId="649" applyFont="1" applyFill="1" applyBorder="1" applyAlignment="1">
      <alignment horizontal="center" vertical="center" wrapText="1"/>
    </xf>
    <xf numFmtId="0" fontId="185" fillId="0" borderId="81" xfId="649" applyFont="1" applyFill="1" applyBorder="1" applyAlignment="1">
      <alignment horizontal="center" vertical="center" wrapText="1"/>
    </xf>
    <xf numFmtId="0" fontId="185" fillId="0" borderId="8" xfId="649" applyFont="1" applyFill="1" applyBorder="1" applyAlignment="1"/>
    <xf numFmtId="0" fontId="185" fillId="0" borderId="3" xfId="649" applyFont="1" applyFill="1" applyBorder="1" applyAlignment="1"/>
    <xf numFmtId="0" fontId="185" fillId="0" borderId="103" xfId="649" applyFont="1" applyFill="1" applyBorder="1" applyAlignment="1">
      <alignment horizontal="center" vertical="center"/>
    </xf>
    <xf numFmtId="0" fontId="185" fillId="0" borderId="90" xfId="649" applyFont="1" applyFill="1" applyBorder="1" applyAlignment="1">
      <alignment horizontal="center" vertical="center"/>
    </xf>
    <xf numFmtId="0" fontId="185" fillId="0" borderId="5" xfId="649" applyFont="1" applyFill="1" applyBorder="1" applyAlignment="1">
      <alignment horizontal="center" vertical="center"/>
    </xf>
    <xf numFmtId="0" fontId="185" fillId="0" borderId="10" xfId="649" applyFont="1" applyFill="1" applyBorder="1" applyAlignment="1">
      <alignment horizontal="center" vertical="center"/>
    </xf>
    <xf numFmtId="0" fontId="185" fillId="0" borderId="6" xfId="649" applyFont="1" applyFill="1" applyBorder="1" applyAlignment="1">
      <alignment horizontal="center" vertical="center"/>
    </xf>
    <xf numFmtId="0" fontId="185" fillId="0" borderId="4" xfId="649" applyFont="1" applyFill="1" applyBorder="1" applyAlignment="1">
      <alignment horizontal="center" vertical="center"/>
    </xf>
    <xf numFmtId="0" fontId="185" fillId="0" borderId="90" xfId="649" applyFont="1" applyFill="1" applyBorder="1" applyAlignment="1"/>
    <xf numFmtId="0" fontId="185" fillId="0" borderId="10" xfId="649" applyFont="1" applyFill="1" applyBorder="1" applyAlignment="1"/>
    <xf numFmtId="0" fontId="185" fillId="0" borderId="4" xfId="649" applyFont="1" applyFill="1" applyBorder="1" applyAlignment="1"/>
    <xf numFmtId="0" fontId="185" fillId="0" borderId="41" xfId="649" applyFont="1" applyFill="1" applyBorder="1" applyAlignment="1"/>
    <xf numFmtId="0" fontId="185" fillId="0" borderId="5" xfId="649" applyFont="1" applyFill="1" applyBorder="1" applyAlignment="1"/>
    <xf numFmtId="0" fontId="185" fillId="0" borderId="0" xfId="649" applyFont="1" applyFill="1" applyBorder="1" applyAlignment="1"/>
    <xf numFmtId="0" fontId="185" fillId="0" borderId="6" xfId="649" applyFont="1" applyFill="1" applyBorder="1" applyAlignment="1"/>
    <xf numFmtId="0" fontId="185" fillId="0" borderId="9" xfId="649" applyFont="1" applyFill="1" applyBorder="1" applyAlignment="1"/>
    <xf numFmtId="0" fontId="206" fillId="35" borderId="123" xfId="645" applyFont="1" applyFill="1" applyBorder="1" applyAlignment="1">
      <alignment horizontal="center" vertical="center" wrapText="1"/>
    </xf>
    <xf numFmtId="0" fontId="206" fillId="35" borderId="75" xfId="645" applyFont="1" applyFill="1" applyBorder="1" applyAlignment="1">
      <alignment horizontal="center" vertical="center" wrapText="1"/>
    </xf>
    <xf numFmtId="0" fontId="206" fillId="35" borderId="125" xfId="645" applyFont="1" applyFill="1" applyBorder="1" applyAlignment="1">
      <alignment horizontal="center" vertical="center" wrapText="1"/>
    </xf>
    <xf numFmtId="0" fontId="206" fillId="35" borderId="81" xfId="645" applyFont="1" applyFill="1" applyBorder="1" applyAlignment="1">
      <alignment horizontal="center" vertical="center" wrapText="1"/>
    </xf>
    <xf numFmtId="0" fontId="206" fillId="35" borderId="3" xfId="645" applyFont="1" applyFill="1" applyBorder="1" applyAlignment="1">
      <alignment horizontal="center" vertical="center" wrapText="1"/>
    </xf>
    <xf numFmtId="0" fontId="206" fillId="35" borderId="91" xfId="645" applyFont="1" applyFill="1" applyBorder="1" applyAlignment="1">
      <alignment horizontal="center" vertical="center" wrapText="1"/>
    </xf>
    <xf numFmtId="0" fontId="206" fillId="35" borderId="71" xfId="645" applyFont="1" applyFill="1" applyBorder="1" applyAlignment="1">
      <alignment horizontal="center" vertical="center" wrapText="1"/>
    </xf>
    <xf numFmtId="0" fontId="206" fillId="35" borderId="15" xfId="645" applyFont="1" applyFill="1" applyBorder="1" applyAlignment="1">
      <alignment vertical="center"/>
    </xf>
    <xf numFmtId="0" fontId="206" fillId="35" borderId="90" xfId="645" applyFont="1" applyFill="1" applyBorder="1" applyAlignment="1">
      <alignment vertical="center"/>
    </xf>
    <xf numFmtId="0" fontId="206" fillId="35" borderId="55" xfId="645" applyFont="1" applyFill="1" applyBorder="1" applyAlignment="1">
      <alignment vertical="center"/>
    </xf>
    <xf numFmtId="0" fontId="206" fillId="35" borderId="10" xfId="645" applyFont="1" applyFill="1" applyBorder="1" applyAlignment="1">
      <alignment vertical="center"/>
    </xf>
    <xf numFmtId="0" fontId="162" fillId="35" borderId="75" xfId="28" applyFont="1" applyFill="1" applyBorder="1" applyAlignment="1">
      <alignment horizontal="center" vertical="center" wrapText="1"/>
    </xf>
    <xf numFmtId="0" fontId="162" fillId="35" borderId="125" xfId="28" applyFont="1" applyFill="1" applyBorder="1" applyAlignment="1">
      <alignment horizontal="center" vertical="center" wrapText="1"/>
    </xf>
    <xf numFmtId="0" fontId="162" fillId="35" borderId="123" xfId="28" applyFont="1" applyFill="1" applyBorder="1" applyAlignment="1">
      <alignment horizontal="center" vertical="center" wrapText="1"/>
    </xf>
    <xf numFmtId="0" fontId="162" fillId="35" borderId="103" xfId="28" applyFont="1" applyFill="1" applyBorder="1" applyAlignment="1">
      <alignment horizontal="center" vertical="center" wrapText="1"/>
    </xf>
    <xf numFmtId="0" fontId="162" fillId="35" borderId="90" xfId="28" applyFont="1" applyFill="1" applyBorder="1" applyAlignment="1">
      <alignment horizontal="center" vertical="center" wrapText="1"/>
    </xf>
    <xf numFmtId="0" fontId="162" fillId="35" borderId="91" xfId="28" applyFont="1" applyFill="1" applyBorder="1" applyAlignment="1">
      <alignment horizontal="center" vertical="center" wrapText="1"/>
    </xf>
    <xf numFmtId="0" fontId="162" fillId="35" borderId="71" xfId="28" applyFont="1" applyFill="1" applyBorder="1" applyAlignment="1">
      <alignment horizontal="center" vertical="center" wrapText="1"/>
    </xf>
    <xf numFmtId="0" fontId="162" fillId="35" borderId="59" xfId="28" applyFont="1" applyFill="1" applyBorder="1" applyAlignment="1">
      <alignment horizontal="left" vertical="center" wrapText="1" indent="1"/>
    </xf>
    <xf numFmtId="0" fontId="162" fillId="35" borderId="58" xfId="28" applyFont="1" applyFill="1" applyBorder="1" applyAlignment="1">
      <alignment horizontal="left" vertical="center" wrapText="1" indent="1"/>
    </xf>
    <xf numFmtId="0" fontId="161" fillId="35" borderId="15" xfId="28" applyFont="1" applyFill="1" applyBorder="1" applyAlignment="1">
      <alignment vertical="center"/>
    </xf>
    <xf numFmtId="0" fontId="161" fillId="35" borderId="41" xfId="0" applyFont="1" applyFill="1" applyBorder="1" applyAlignment="1">
      <alignment vertical="center"/>
    </xf>
    <xf numFmtId="0" fontId="161" fillId="35" borderId="55" xfId="0" applyFont="1" applyFill="1" applyBorder="1" applyAlignment="1">
      <alignment vertical="center"/>
    </xf>
    <xf numFmtId="0" fontId="161" fillId="35" borderId="0" xfId="0" applyFont="1" applyFill="1" applyBorder="1" applyAlignment="1">
      <alignment vertical="center"/>
    </xf>
    <xf numFmtId="0" fontId="161" fillId="35" borderId="97" xfId="0" applyFont="1" applyFill="1" applyBorder="1" applyAlignment="1">
      <alignment vertical="center"/>
    </xf>
    <xf numFmtId="0" fontId="161" fillId="35" borderId="9" xfId="0" applyFont="1" applyFill="1" applyBorder="1" applyAlignment="1">
      <alignment vertical="center"/>
    </xf>
    <xf numFmtId="0" fontId="162" fillId="35" borderId="123" xfId="645" applyFont="1" applyFill="1" applyBorder="1" applyAlignment="1">
      <alignment horizontal="center" vertical="center" wrapText="1"/>
    </xf>
    <xf numFmtId="0" fontId="162" fillId="35" borderId="125" xfId="645" applyFont="1" applyFill="1" applyBorder="1" applyAlignment="1">
      <alignment horizontal="center" vertical="center" wrapText="1"/>
    </xf>
    <xf numFmtId="0" fontId="162" fillId="35" borderId="103" xfId="645" applyFont="1" applyFill="1" applyBorder="1" applyAlignment="1">
      <alignment horizontal="center" vertical="center" wrapText="1"/>
    </xf>
    <xf numFmtId="0" fontId="162" fillId="35" borderId="90" xfId="645" applyFont="1" applyFill="1" applyBorder="1" applyAlignment="1">
      <alignment horizontal="center" vertical="center" wrapText="1"/>
    </xf>
    <xf numFmtId="0" fontId="162" fillId="35" borderId="41" xfId="645" applyFont="1" applyFill="1" applyBorder="1" applyAlignment="1">
      <alignment horizontal="center" vertical="center" wrapText="1"/>
    </xf>
    <xf numFmtId="0" fontId="162" fillId="35" borderId="75" xfId="28" applyFont="1" applyFill="1" applyBorder="1" applyAlignment="1">
      <alignment horizontal="center" vertical="center"/>
    </xf>
    <xf numFmtId="0" fontId="162" fillId="35" borderId="125" xfId="28" applyFont="1" applyFill="1" applyBorder="1" applyAlignment="1">
      <alignment horizontal="center" vertical="center"/>
    </xf>
    <xf numFmtId="0" fontId="236" fillId="0" borderId="15" xfId="655" applyFont="1" applyFill="1" applyBorder="1" applyAlignment="1">
      <alignment horizontal="center" vertical="center" wrapText="1"/>
    </xf>
    <xf numFmtId="0" fontId="236" fillId="0" borderId="90" xfId="655" applyFont="1" applyFill="1" applyBorder="1" applyAlignment="1">
      <alignment horizontal="center" vertical="center" wrapText="1"/>
    </xf>
    <xf numFmtId="0" fontId="236" fillId="0" borderId="55" xfId="655" applyFont="1" applyFill="1" applyBorder="1" applyAlignment="1">
      <alignment horizontal="center" vertical="center" wrapText="1"/>
    </xf>
    <xf numFmtId="0" fontId="236" fillId="0" borderId="10" xfId="655" applyFont="1" applyFill="1" applyBorder="1" applyAlignment="1">
      <alignment horizontal="center" vertical="center" wrapText="1"/>
    </xf>
    <xf numFmtId="0" fontId="236" fillId="0" borderId="97" xfId="655" applyFont="1" applyFill="1" applyBorder="1" applyAlignment="1">
      <alignment horizontal="center" vertical="center" wrapText="1"/>
    </xf>
    <xf numFmtId="0" fontId="236" fillId="0" borderId="4" xfId="655" applyFont="1" applyFill="1" applyBorder="1" applyAlignment="1">
      <alignment horizontal="center" vertical="center" wrapText="1"/>
    </xf>
    <xf numFmtId="0" fontId="237" fillId="0" borderId="103" xfId="655" applyFont="1" applyFill="1" applyBorder="1" applyAlignment="1">
      <alignment horizontal="center" vertical="center" wrapText="1"/>
    </xf>
    <xf numFmtId="0" fontId="237" fillId="0" borderId="5" xfId="655" applyFont="1" applyFill="1" applyBorder="1" applyAlignment="1">
      <alignment horizontal="center" vertical="center" wrapText="1"/>
    </xf>
    <xf numFmtId="0" fontId="237" fillId="0" borderId="6" xfId="655" applyFont="1" applyFill="1" applyBorder="1" applyAlignment="1">
      <alignment horizontal="center" vertical="center" wrapText="1"/>
    </xf>
    <xf numFmtId="0" fontId="237" fillId="0" borderId="91" xfId="655" applyFont="1" applyBorder="1" applyAlignment="1">
      <alignment horizontal="center" vertical="center" wrapText="1"/>
    </xf>
    <xf numFmtId="0" fontId="237" fillId="0" borderId="70" xfId="655" applyFont="1" applyBorder="1" applyAlignment="1">
      <alignment horizontal="center" vertical="center" wrapText="1"/>
    </xf>
    <xf numFmtId="0" fontId="237" fillId="0" borderId="71" xfId="655" applyFont="1" applyBorder="1" applyAlignment="1">
      <alignment horizontal="center" vertical="center" wrapText="1"/>
    </xf>
    <xf numFmtId="0" fontId="237" fillId="0" borderId="34" xfId="655" applyFont="1" applyFill="1" applyBorder="1" applyAlignment="1">
      <alignment horizontal="center" vertical="center" wrapText="1"/>
    </xf>
    <xf numFmtId="0" fontId="237" fillId="0" borderId="3" xfId="655" applyFont="1" applyFill="1" applyBorder="1" applyAlignment="1">
      <alignment horizontal="center" vertical="center" wrapText="1"/>
    </xf>
    <xf numFmtId="0" fontId="241" fillId="35" borderId="16" xfId="658" applyFont="1" applyFill="1" applyBorder="1" applyAlignment="1">
      <alignment horizontal="center" vertical="center" wrapText="1"/>
    </xf>
    <xf numFmtId="0" fontId="241" fillId="0" borderId="17" xfId="658" applyFont="1" applyBorder="1" applyAlignment="1">
      <alignment horizontal="center" vertical="center"/>
    </xf>
    <xf numFmtId="0" fontId="241" fillId="0" borderId="18" xfId="658" applyFont="1" applyBorder="1" applyAlignment="1">
      <alignment horizontal="center" vertical="center"/>
    </xf>
    <xf numFmtId="49" fontId="202" fillId="35" borderId="77" xfId="657" applyNumberFormat="1" applyFont="1" applyFill="1" applyBorder="1" applyAlignment="1">
      <alignment horizontal="center" vertical="center" wrapText="1"/>
    </xf>
    <xf numFmtId="49" fontId="202" fillId="35" borderId="102" xfId="657" applyNumberFormat="1" applyFont="1" applyFill="1" applyBorder="1" applyAlignment="1">
      <alignment horizontal="center" vertical="center" wrapText="1"/>
    </xf>
    <xf numFmtId="0" fontId="202" fillId="35" borderId="91" xfId="657" applyFont="1" applyFill="1" applyBorder="1" applyAlignment="1">
      <alignment horizontal="left" vertical="center" wrapText="1"/>
    </xf>
    <xf numFmtId="0" fontId="202" fillId="35" borderId="71" xfId="657" applyFont="1" applyFill="1" applyBorder="1" applyAlignment="1">
      <alignment horizontal="left" vertical="center" wrapText="1"/>
    </xf>
    <xf numFmtId="0" fontId="202" fillId="35" borderId="81" xfId="657" applyFont="1" applyFill="1" applyBorder="1" applyAlignment="1">
      <alignment horizontal="center" vertical="center" wrapText="1"/>
    </xf>
    <xf numFmtId="0" fontId="22" fillId="0" borderId="3" xfId="0" applyFont="1" applyBorder="1" applyAlignment="1">
      <alignment horizontal="center" vertical="center" wrapText="1"/>
    </xf>
    <xf numFmtId="0" fontId="202" fillId="35" borderId="68" xfId="657" applyFont="1" applyFill="1" applyBorder="1" applyAlignment="1">
      <alignment horizontal="center" vertical="center" wrapText="1"/>
    </xf>
    <xf numFmtId="0" fontId="202" fillId="35" borderId="58" xfId="657" applyFont="1" applyFill="1" applyBorder="1" applyAlignment="1">
      <alignment horizontal="center" vertical="center" wrapText="1"/>
    </xf>
    <xf numFmtId="0" fontId="202" fillId="35" borderId="69" xfId="657" applyFont="1" applyFill="1" applyBorder="1" applyAlignment="1">
      <alignment horizontal="center" vertical="center" wrapText="1"/>
    </xf>
    <xf numFmtId="0" fontId="202" fillId="35" borderId="55" xfId="0" applyFont="1" applyFill="1" applyBorder="1" applyAlignment="1">
      <alignment horizontal="center" vertical="center" wrapText="1"/>
    </xf>
    <xf numFmtId="0" fontId="202" fillId="35" borderId="97" xfId="0" applyFont="1" applyFill="1" applyBorder="1" applyAlignment="1">
      <alignment horizontal="center" vertical="center" wrapText="1"/>
    </xf>
    <xf numFmtId="0" fontId="111" fillId="58" borderId="174" xfId="0" applyFont="1" applyFill="1" applyBorder="1" applyAlignment="1">
      <alignment horizontal="center" vertical="center" wrapText="1"/>
    </xf>
    <xf numFmtId="0" fontId="225" fillId="35" borderId="68" xfId="659" applyFont="1" applyFill="1" applyBorder="1" applyAlignment="1">
      <alignment horizontal="center" vertical="center" wrapText="1"/>
    </xf>
    <xf numFmtId="0" fontId="225" fillId="35" borderId="58" xfId="659" applyFont="1" applyFill="1" applyBorder="1" applyAlignment="1">
      <alignment horizontal="center" vertical="center" wrapText="1"/>
    </xf>
    <xf numFmtId="0" fontId="225" fillId="35" borderId="69" xfId="659" applyFont="1" applyFill="1" applyBorder="1" applyAlignment="1">
      <alignment horizontal="center" vertical="center" wrapText="1"/>
    </xf>
    <xf numFmtId="0" fontId="222" fillId="35" borderId="16" xfId="0" applyFont="1" applyFill="1" applyBorder="1" applyAlignment="1">
      <alignment horizontal="center" vertical="center" wrapText="1"/>
    </xf>
    <xf numFmtId="0" fontId="222" fillId="35" borderId="17" xfId="0" applyFont="1" applyFill="1" applyBorder="1" applyAlignment="1">
      <alignment horizontal="center" vertical="center" wrapText="1"/>
    </xf>
    <xf numFmtId="0" fontId="222" fillId="35" borderId="18" xfId="0" applyFont="1" applyFill="1" applyBorder="1" applyAlignment="1">
      <alignment horizontal="center" vertical="center" wrapText="1"/>
    </xf>
    <xf numFmtId="49" fontId="202" fillId="35" borderId="41" xfId="0" applyNumberFormat="1" applyFont="1" applyFill="1" applyBorder="1" applyAlignment="1">
      <alignment horizontal="center" vertical="center" wrapText="1"/>
    </xf>
    <xf numFmtId="49" fontId="202" fillId="35" borderId="0" xfId="0" applyNumberFormat="1" applyFont="1" applyFill="1" applyBorder="1" applyAlignment="1">
      <alignment horizontal="center" vertical="center" wrapText="1"/>
    </xf>
    <xf numFmtId="49" fontId="202" fillId="35" borderId="9" xfId="0" applyNumberFormat="1" applyFont="1" applyFill="1" applyBorder="1" applyAlignment="1">
      <alignment horizontal="center" vertical="center" wrapText="1"/>
    </xf>
    <xf numFmtId="0" fontId="202" fillId="35" borderId="90" xfId="657" applyFont="1" applyFill="1" applyBorder="1" applyAlignment="1">
      <alignment horizontal="center" vertical="center" wrapText="1"/>
    </xf>
    <xf numFmtId="0" fontId="202" fillId="35" borderId="10" xfId="657" applyFont="1" applyFill="1" applyBorder="1" applyAlignment="1">
      <alignment horizontal="center" vertical="center" wrapText="1"/>
    </xf>
    <xf numFmtId="0" fontId="202" fillId="35" borderId="4" xfId="657" applyFont="1" applyFill="1" applyBorder="1" applyAlignment="1">
      <alignment horizontal="center" vertical="center" wrapText="1"/>
    </xf>
    <xf numFmtId="0" fontId="202" fillId="35" borderId="81" xfId="0" applyFont="1" applyFill="1" applyBorder="1" applyAlignment="1">
      <alignment horizontal="center" vertical="center" wrapText="1"/>
    </xf>
    <xf numFmtId="0" fontId="202" fillId="35" borderId="3" xfId="0" applyFont="1" applyFill="1" applyBorder="1" applyAlignment="1">
      <alignment horizontal="center" vertical="center" wrapText="1"/>
    </xf>
    <xf numFmtId="0" fontId="202" fillId="35" borderId="103" xfId="0" applyFont="1" applyFill="1" applyBorder="1" applyAlignment="1">
      <alignment horizontal="center" vertical="center" wrapText="1"/>
    </xf>
    <xf numFmtId="0" fontId="202" fillId="35" borderId="6" xfId="0" applyFont="1" applyFill="1" applyBorder="1" applyAlignment="1">
      <alignment horizontal="center" vertical="center" wrapText="1"/>
    </xf>
    <xf numFmtId="0" fontId="202" fillId="35" borderId="62" xfId="0" applyFont="1" applyFill="1" applyBorder="1" applyAlignment="1">
      <alignment horizontal="center" vertical="center" wrapText="1"/>
    </xf>
    <xf numFmtId="0" fontId="202" fillId="35" borderId="64" xfId="0" applyFont="1" applyFill="1" applyBorder="1" applyAlignment="1">
      <alignment horizontal="center" vertical="center" wrapText="1"/>
    </xf>
    <xf numFmtId="0" fontId="222" fillId="35" borderId="16" xfId="659" applyFont="1" applyFill="1" applyBorder="1" applyAlignment="1">
      <alignment horizontal="center" vertical="center" wrapText="1"/>
    </xf>
    <xf numFmtId="0" fontId="222" fillId="35" borderId="17" xfId="659" applyFont="1" applyFill="1" applyBorder="1" applyAlignment="1">
      <alignment horizontal="center" vertical="center" wrapText="1"/>
    </xf>
    <xf numFmtId="0" fontId="222" fillId="35" borderId="18" xfId="659" applyFont="1" applyFill="1" applyBorder="1" applyAlignment="1">
      <alignment horizontal="center" vertical="center" wrapText="1"/>
    </xf>
    <xf numFmtId="0" fontId="202" fillId="35" borderId="51" xfId="659" applyFont="1" applyFill="1" applyBorder="1" applyAlignment="1">
      <alignment horizontal="center" vertical="center" wrapText="1"/>
    </xf>
    <xf numFmtId="0" fontId="202" fillId="35" borderId="81" xfId="659" applyFont="1" applyFill="1" applyBorder="1" applyAlignment="1">
      <alignment horizontal="center" vertical="center"/>
    </xf>
    <xf numFmtId="0" fontId="202" fillId="35" borderId="8" xfId="659" applyFont="1" applyFill="1" applyBorder="1" applyAlignment="1">
      <alignment horizontal="center" vertical="center"/>
    </xf>
    <xf numFmtId="0" fontId="202" fillId="35" borderId="3" xfId="659" applyFont="1" applyFill="1" applyBorder="1" applyAlignment="1">
      <alignment horizontal="center" vertical="center"/>
    </xf>
    <xf numFmtId="0" fontId="202" fillId="35" borderId="81" xfId="659" applyFont="1" applyFill="1" applyBorder="1" applyAlignment="1">
      <alignment horizontal="center" vertical="center" wrapText="1"/>
    </xf>
    <xf numFmtId="0" fontId="202" fillId="35" borderId="8" xfId="659" applyFont="1" applyFill="1" applyBorder="1" applyAlignment="1">
      <alignment horizontal="center" vertical="center" wrapText="1"/>
    </xf>
    <xf numFmtId="0" fontId="202" fillId="35" borderId="3" xfId="659" applyFont="1" applyFill="1" applyBorder="1" applyAlignment="1">
      <alignment horizontal="center" vertical="center" wrapText="1"/>
    </xf>
    <xf numFmtId="0" fontId="202" fillId="35" borderId="34" xfId="659" applyFont="1" applyFill="1" applyBorder="1" applyAlignment="1">
      <alignment horizontal="center" vertical="center" wrapText="1"/>
    </xf>
    <xf numFmtId="0" fontId="202" fillId="35" borderId="72" xfId="659" applyFont="1" applyFill="1" applyBorder="1" applyAlignment="1">
      <alignment horizontal="center" vertical="center" wrapText="1"/>
    </xf>
    <xf numFmtId="0" fontId="202" fillId="35" borderId="70" xfId="659" applyFont="1" applyFill="1" applyBorder="1" applyAlignment="1">
      <alignment horizontal="center" vertical="center" wrapText="1"/>
    </xf>
    <xf numFmtId="0" fontId="202" fillId="35" borderId="71" xfId="659" applyFont="1" applyFill="1" applyBorder="1" applyAlignment="1">
      <alignment horizontal="center" vertical="center" wrapText="1"/>
    </xf>
    <xf numFmtId="49" fontId="135" fillId="35" borderId="34" xfId="657" applyNumberFormat="1" applyFont="1" applyFill="1" applyBorder="1" applyAlignment="1">
      <alignment horizontal="center" vertical="center"/>
    </xf>
    <xf numFmtId="49" fontId="135" fillId="35" borderId="3" xfId="657" applyNumberFormat="1" applyFont="1" applyFill="1" applyBorder="1" applyAlignment="1">
      <alignment horizontal="center" vertical="center"/>
    </xf>
    <xf numFmtId="49" fontId="135" fillId="35" borderId="34" xfId="657" quotePrefix="1" applyNumberFormat="1" applyFont="1" applyFill="1" applyBorder="1" applyAlignment="1">
      <alignment horizontal="center" vertical="center" wrapText="1"/>
    </xf>
    <xf numFmtId="49" fontId="135" fillId="35" borderId="3" xfId="657" applyNumberFormat="1" applyFont="1" applyFill="1" applyBorder="1" applyAlignment="1">
      <alignment horizontal="center" vertical="center" wrapText="1"/>
    </xf>
    <xf numFmtId="49" fontId="135" fillId="35" borderId="72" xfId="657" quotePrefix="1" applyNumberFormat="1" applyFont="1" applyFill="1" applyBorder="1" applyAlignment="1">
      <alignment horizontal="center" vertical="center" wrapText="1"/>
    </xf>
    <xf numFmtId="49" fontId="135" fillId="35" borderId="71" xfId="657" applyNumberFormat="1" applyFont="1" applyFill="1" applyBorder="1" applyAlignment="1">
      <alignment horizontal="center" vertical="center" wrapText="1"/>
    </xf>
    <xf numFmtId="0" fontId="111" fillId="43" borderId="59" xfId="659" applyFont="1" applyFill="1" applyBorder="1" applyAlignment="1" applyProtection="1">
      <alignment horizontal="left" vertical="center" wrapText="1" indent="3"/>
    </xf>
    <xf numFmtId="0" fontId="111" fillId="43" borderId="53" xfId="659" applyFont="1" applyFill="1" applyBorder="1" applyAlignment="1" applyProtection="1">
      <alignment horizontal="left" vertical="center" wrapText="1" indent="3"/>
    </xf>
    <xf numFmtId="0" fontId="225" fillId="43" borderId="5" xfId="659" applyFont="1" applyFill="1" applyBorder="1" applyAlignment="1">
      <alignment horizontal="left" vertical="center" wrapText="1"/>
    </xf>
    <xf numFmtId="0" fontId="225" fillId="43" borderId="10" xfId="659" applyFont="1" applyFill="1" applyBorder="1" applyAlignment="1">
      <alignment horizontal="left" vertical="center" wrapText="1"/>
    </xf>
    <xf numFmtId="0" fontId="202" fillId="43" borderId="59" xfId="659" applyFont="1" applyFill="1" applyBorder="1" applyAlignment="1">
      <alignment horizontal="left" vertical="center" wrapText="1" indent="1"/>
    </xf>
    <xf numFmtId="0" fontId="202" fillId="43" borderId="53" xfId="659" applyFont="1" applyFill="1" applyBorder="1" applyAlignment="1">
      <alignment horizontal="left" vertical="center" wrapText="1" indent="1"/>
    </xf>
    <xf numFmtId="0" fontId="111" fillId="43" borderId="59" xfId="659" applyFont="1" applyFill="1" applyBorder="1" applyAlignment="1">
      <alignment horizontal="left" vertical="center" wrapText="1" indent="2"/>
    </xf>
    <xf numFmtId="0" fontId="111" fillId="43" borderId="53" xfId="659" applyFont="1" applyFill="1" applyBorder="1" applyAlignment="1">
      <alignment horizontal="left" vertical="center" wrapText="1" indent="2"/>
    </xf>
    <xf numFmtId="0" fontId="111" fillId="0" borderId="59" xfId="659" applyFont="1" applyFill="1" applyBorder="1" applyAlignment="1" applyProtection="1">
      <alignment horizontal="left" vertical="center" wrapText="1" indent="4"/>
    </xf>
    <xf numFmtId="0" fontId="111" fillId="0" borderId="53" xfId="659" applyFont="1" applyFill="1" applyBorder="1" applyAlignment="1" applyProtection="1">
      <alignment horizontal="left" vertical="center" wrapText="1" indent="4"/>
    </xf>
    <xf numFmtId="0" fontId="111" fillId="58" borderId="51" xfId="659" applyFont="1" applyFill="1" applyBorder="1" applyAlignment="1" applyProtection="1">
      <alignment horizontal="center" vertical="center" wrapText="1"/>
    </xf>
    <xf numFmtId="0" fontId="111" fillId="43" borderId="59" xfId="659" applyFont="1" applyFill="1" applyBorder="1" applyAlignment="1" applyProtection="1">
      <alignment horizontal="left" vertical="center" wrapText="1" indent="4"/>
    </xf>
    <xf numFmtId="0" fontId="111" fillId="43" borderId="53" xfId="659" applyFont="1" applyFill="1" applyBorder="1" applyAlignment="1" applyProtection="1">
      <alignment horizontal="left" vertical="center" wrapText="1" indent="4"/>
    </xf>
    <xf numFmtId="0" fontId="111" fillId="0" borderId="59" xfId="659" applyFont="1" applyFill="1" applyBorder="1" applyAlignment="1">
      <alignment horizontal="left" vertical="center" wrapText="1" indent="2"/>
    </xf>
    <xf numFmtId="0" fontId="111" fillId="0" borderId="53" xfId="659" applyFont="1" applyFill="1" applyBorder="1" applyAlignment="1">
      <alignment horizontal="left" vertical="center" wrapText="1" indent="2"/>
    </xf>
    <xf numFmtId="0" fontId="111" fillId="43" borderId="35" xfId="659" applyFont="1" applyFill="1" applyBorder="1" applyAlignment="1">
      <alignment horizontal="left" vertical="center" wrapText="1" indent="2"/>
    </xf>
    <xf numFmtId="0" fontId="111" fillId="43" borderId="57" xfId="659" applyFont="1" applyFill="1" applyBorder="1" applyAlignment="1">
      <alignment horizontal="left" vertical="center" wrapText="1" indent="2"/>
    </xf>
    <xf numFmtId="0" fontId="202" fillId="43" borderId="59" xfId="659" applyFont="1" applyFill="1" applyBorder="1" applyAlignment="1">
      <alignment horizontal="left" vertical="center" wrapText="1"/>
    </xf>
    <xf numFmtId="0" fontId="202" fillId="43" borderId="53" xfId="659" applyFont="1" applyFill="1" applyBorder="1" applyAlignment="1">
      <alignment horizontal="left" vertical="center" wrapText="1"/>
    </xf>
    <xf numFmtId="0" fontId="111" fillId="43" borderId="59" xfId="659" applyFont="1" applyFill="1" applyBorder="1" applyAlignment="1">
      <alignment horizontal="left" vertical="center" wrapText="1" indent="1"/>
    </xf>
    <xf numFmtId="0" fontId="111" fillId="43" borderId="53" xfId="659" applyFont="1" applyFill="1" applyBorder="1" applyAlignment="1">
      <alignment horizontal="left" vertical="center" wrapText="1" indent="1"/>
    </xf>
    <xf numFmtId="0" fontId="111" fillId="43" borderId="79" xfId="659" applyFont="1" applyFill="1" applyBorder="1" applyAlignment="1">
      <alignment horizontal="left" vertical="center" wrapText="1" indent="1"/>
    </xf>
    <xf numFmtId="0" fontId="111" fillId="43" borderId="78" xfId="659" applyFont="1" applyFill="1" applyBorder="1" applyAlignment="1">
      <alignment horizontal="left" vertical="center" wrapText="1" indent="1"/>
    </xf>
    <xf numFmtId="0" fontId="111" fillId="0" borderId="59" xfId="657" applyFont="1" applyFill="1" applyBorder="1" applyAlignment="1">
      <alignment horizontal="left" vertical="center" wrapText="1" indent="2"/>
    </xf>
    <xf numFmtId="0" fontId="111" fillId="0" borderId="53" xfId="657" applyFont="1" applyFill="1" applyBorder="1" applyAlignment="1">
      <alignment horizontal="left" vertical="center" wrapText="1" indent="2"/>
    </xf>
    <xf numFmtId="0" fontId="202" fillId="43" borderId="35" xfId="659" applyFont="1" applyFill="1" applyBorder="1" applyAlignment="1">
      <alignment horizontal="left" vertical="center" wrapText="1" indent="1"/>
    </xf>
    <xf numFmtId="0" fontId="202" fillId="43" borderId="57" xfId="659" applyFont="1" applyFill="1" applyBorder="1" applyAlignment="1">
      <alignment horizontal="left" vertical="center" wrapText="1" indent="1"/>
    </xf>
    <xf numFmtId="0" fontId="111" fillId="35" borderId="81" xfId="659" applyFont="1" applyFill="1" applyBorder="1" applyAlignment="1">
      <alignment horizontal="center" vertical="center" wrapText="1"/>
    </xf>
    <xf numFmtId="0" fontId="111" fillId="35" borderId="8" xfId="659" applyFont="1" applyFill="1" applyBorder="1" applyAlignment="1">
      <alignment horizontal="center" vertical="center" wrapText="1"/>
    </xf>
    <xf numFmtId="0" fontId="111" fillId="35" borderId="3" xfId="659" applyFont="1" applyFill="1" applyBorder="1" applyAlignment="1">
      <alignment horizontal="center" vertical="center" wrapText="1"/>
    </xf>
    <xf numFmtId="0" fontId="202" fillId="35" borderId="61" xfId="659" applyFont="1" applyFill="1" applyBorder="1" applyAlignment="1">
      <alignment horizontal="center" vertical="center" wrapText="1"/>
    </xf>
    <xf numFmtId="0" fontId="135" fillId="35" borderId="34" xfId="659" applyFont="1" applyFill="1" applyBorder="1" applyAlignment="1">
      <alignment horizontal="center" vertical="center" wrapText="1"/>
    </xf>
    <xf numFmtId="0" fontId="135" fillId="35" borderId="3" xfId="659" applyFont="1" applyFill="1" applyBorder="1" applyAlignment="1">
      <alignment horizontal="center" vertical="center" wrapText="1"/>
    </xf>
    <xf numFmtId="0" fontId="135" fillId="35" borderId="72" xfId="659" applyFont="1" applyFill="1" applyBorder="1" applyAlignment="1">
      <alignment horizontal="center" vertical="center" wrapText="1"/>
    </xf>
    <xf numFmtId="0" fontId="135" fillId="35" borderId="71" xfId="659" applyFont="1" applyFill="1" applyBorder="1" applyAlignment="1">
      <alignment horizontal="center" vertical="center" wrapText="1"/>
    </xf>
    <xf numFmtId="49" fontId="202" fillId="35" borderId="68" xfId="0" applyNumberFormat="1" applyFont="1" applyFill="1" applyBorder="1" applyAlignment="1">
      <alignment horizontal="center" vertical="center"/>
    </xf>
    <xf numFmtId="49" fontId="202" fillId="35" borderId="58" xfId="0" applyNumberFormat="1" applyFont="1" applyFill="1" applyBorder="1" applyAlignment="1">
      <alignment horizontal="center" vertical="center"/>
    </xf>
    <xf numFmtId="49" fontId="202" fillId="35" borderId="69" xfId="0" applyNumberFormat="1" applyFont="1" applyFill="1" applyBorder="1" applyAlignment="1">
      <alignment horizontal="center" vertical="center"/>
    </xf>
    <xf numFmtId="0" fontId="202" fillId="35" borderId="75" xfId="659" applyFont="1" applyFill="1" applyBorder="1" applyAlignment="1">
      <alignment horizontal="center" vertical="center"/>
    </xf>
    <xf numFmtId="0" fontId="202" fillId="35" borderId="76" xfId="659" applyFont="1" applyFill="1" applyBorder="1" applyAlignment="1">
      <alignment horizontal="center" vertical="center"/>
    </xf>
    <xf numFmtId="0" fontId="135" fillId="35" borderId="34" xfId="659" quotePrefix="1" applyFont="1" applyFill="1" applyBorder="1" applyAlignment="1">
      <alignment horizontal="center" vertical="center" wrapText="1"/>
    </xf>
    <xf numFmtId="0" fontId="222" fillId="35" borderId="15" xfId="659" applyFont="1" applyFill="1" applyBorder="1" applyAlignment="1">
      <alignment horizontal="left" vertical="center" wrapText="1"/>
    </xf>
    <xf numFmtId="0" fontId="222" fillId="35" borderId="41" xfId="659" applyFont="1" applyFill="1" applyBorder="1" applyAlignment="1">
      <alignment horizontal="left" vertical="center" wrapText="1"/>
    </xf>
    <xf numFmtId="0" fontId="222" fillId="35" borderId="97" xfId="659" applyFont="1" applyFill="1" applyBorder="1" applyAlignment="1">
      <alignment horizontal="left" vertical="center" wrapText="1"/>
    </xf>
    <xf numFmtId="0" fontId="222" fillId="35" borderId="9" xfId="659" applyFont="1" applyFill="1" applyBorder="1" applyAlignment="1">
      <alignment horizontal="left" vertical="center" wrapText="1"/>
    </xf>
    <xf numFmtId="0" fontId="202" fillId="35" borderId="100" xfId="659" applyFont="1" applyFill="1" applyBorder="1" applyAlignment="1">
      <alignment horizontal="center" vertical="center" wrapText="1"/>
    </xf>
    <xf numFmtId="0" fontId="202" fillId="35" borderId="102" xfId="659" applyFont="1" applyFill="1" applyBorder="1" applyAlignment="1">
      <alignment horizontal="center" vertical="center" wrapText="1"/>
    </xf>
    <xf numFmtId="0" fontId="138" fillId="35" borderId="34" xfId="659" applyFont="1" applyFill="1" applyBorder="1" applyAlignment="1">
      <alignment horizontal="center" vertical="center" wrapText="1"/>
    </xf>
    <xf numFmtId="0" fontId="138" fillId="35" borderId="3" xfId="659" applyFont="1" applyFill="1" applyBorder="1" applyAlignment="1">
      <alignment horizontal="center" vertical="center" wrapText="1"/>
    </xf>
    <xf numFmtId="0" fontId="202" fillId="35" borderId="16" xfId="657" applyFont="1" applyFill="1" applyBorder="1" applyAlignment="1">
      <alignment horizontal="center" vertical="center" wrapText="1"/>
    </xf>
    <xf numFmtId="0" fontId="202" fillId="35" borderId="17" xfId="657" applyFont="1" applyFill="1" applyBorder="1" applyAlignment="1">
      <alignment horizontal="center" vertical="center" wrapText="1"/>
    </xf>
    <xf numFmtId="0" fontId="202" fillId="35" borderId="18" xfId="657" applyFont="1" applyFill="1" applyBorder="1" applyAlignment="1">
      <alignment horizontal="center" vertical="center" wrapText="1"/>
    </xf>
    <xf numFmtId="0" fontId="222" fillId="35" borderId="55" xfId="657" applyFont="1" applyFill="1" applyBorder="1" applyAlignment="1">
      <alignment horizontal="center" vertical="center" wrapText="1"/>
    </xf>
    <xf numFmtId="0" fontId="222" fillId="35" borderId="0" xfId="657" applyFont="1" applyFill="1" applyBorder="1" applyAlignment="1">
      <alignment horizontal="center" vertical="center" wrapText="1"/>
    </xf>
    <xf numFmtId="49" fontId="202" fillId="35" borderId="15" xfId="657" applyNumberFormat="1" applyFont="1" applyFill="1" applyBorder="1" applyAlignment="1">
      <alignment horizontal="center" vertical="center" wrapText="1"/>
    </xf>
    <xf numFmtId="49" fontId="202" fillId="35" borderId="38" xfId="657" applyNumberFormat="1" applyFont="1" applyFill="1" applyBorder="1" applyAlignment="1">
      <alignment horizontal="center" vertical="center" wrapText="1"/>
    </xf>
    <xf numFmtId="0" fontId="202" fillId="35" borderId="41" xfId="657" applyFont="1" applyFill="1" applyBorder="1" applyAlignment="1">
      <alignment horizontal="center" vertical="center" wrapText="1"/>
    </xf>
    <xf numFmtId="0" fontId="202" fillId="35" borderId="42" xfId="657" applyFont="1" applyFill="1" applyBorder="1" applyAlignment="1">
      <alignment horizontal="center" vertical="center" wrapText="1"/>
    </xf>
    <xf numFmtId="0" fontId="202" fillId="35" borderId="87" xfId="657" applyFont="1" applyFill="1" applyBorder="1" applyAlignment="1">
      <alignment horizontal="center" vertical="center" wrapText="1"/>
    </xf>
    <xf numFmtId="0" fontId="202" fillId="35" borderId="82" xfId="657" applyFont="1" applyFill="1" applyBorder="1" applyAlignment="1">
      <alignment horizontal="center" vertical="center" wrapText="1"/>
    </xf>
    <xf numFmtId="0" fontId="202" fillId="35" borderId="83" xfId="657" applyFont="1" applyFill="1" applyBorder="1" applyAlignment="1">
      <alignment horizontal="center" vertical="center" wrapText="1"/>
    </xf>
    <xf numFmtId="0" fontId="202" fillId="35" borderId="101" xfId="657" applyFont="1" applyFill="1" applyBorder="1" applyAlignment="1">
      <alignment horizontal="center" vertical="center" wrapText="1"/>
    </xf>
    <xf numFmtId="0" fontId="202" fillId="35" borderId="86" xfId="657" applyFont="1" applyFill="1" applyBorder="1" applyAlignment="1">
      <alignment horizontal="center" vertical="center" wrapText="1"/>
    </xf>
    <xf numFmtId="0" fontId="202" fillId="35" borderId="88" xfId="657" applyFont="1" applyFill="1" applyBorder="1" applyAlignment="1">
      <alignment horizontal="center" vertical="center" wrapText="1"/>
    </xf>
    <xf numFmtId="0" fontId="202" fillId="35" borderId="67" xfId="657" applyFont="1" applyFill="1" applyBorder="1" applyAlignment="1">
      <alignment horizontal="center" vertical="center" wrapText="1"/>
    </xf>
    <xf numFmtId="0" fontId="246" fillId="0" borderId="100" xfId="0" applyFont="1" applyFill="1" applyBorder="1" applyAlignment="1">
      <alignment horizontal="center" vertical="center" wrapText="1"/>
    </xf>
    <xf numFmtId="0" fontId="246" fillId="0" borderId="85" xfId="0" applyFont="1" applyFill="1" applyBorder="1" applyAlignment="1">
      <alignment horizontal="center" vertical="center" wrapText="1"/>
    </xf>
    <xf numFmtId="0" fontId="246" fillId="0" borderId="102" xfId="0" applyFont="1" applyFill="1" applyBorder="1" applyAlignment="1">
      <alignment horizontal="center" vertical="center" wrapText="1"/>
    </xf>
    <xf numFmtId="0" fontId="136" fillId="0" borderId="0" xfId="0" applyFont="1" applyFill="1" applyBorder="1" applyAlignment="1">
      <alignment horizontal="left" vertical="top" wrapText="1"/>
    </xf>
    <xf numFmtId="0" fontId="246" fillId="35" borderId="15" xfId="0" applyFont="1" applyFill="1" applyBorder="1" applyAlignment="1">
      <alignment horizontal="center" vertical="center" wrapText="1"/>
    </xf>
    <xf numFmtId="0" fontId="246" fillId="35" borderId="41" xfId="0" applyFont="1" applyFill="1" applyBorder="1" applyAlignment="1">
      <alignment horizontal="center" vertical="center" wrapText="1"/>
    </xf>
    <xf numFmtId="0" fontId="246" fillId="35" borderId="11" xfId="0" applyFont="1" applyFill="1" applyBorder="1" applyAlignment="1">
      <alignment horizontal="center" vertical="center" wrapText="1"/>
    </xf>
    <xf numFmtId="0" fontId="246" fillId="35" borderId="97" xfId="0" applyFont="1" applyFill="1" applyBorder="1" applyAlignment="1">
      <alignment horizontal="center" vertical="center" wrapText="1"/>
    </xf>
    <xf numFmtId="0" fontId="246" fillId="35" borderId="9" xfId="0" applyFont="1" applyFill="1" applyBorder="1" applyAlignment="1">
      <alignment horizontal="center" vertical="center" wrapText="1"/>
    </xf>
    <xf numFmtId="0" fontId="246" fillId="35" borderId="99" xfId="0" applyFont="1" applyFill="1" applyBorder="1" applyAlignment="1">
      <alignment horizontal="center" vertical="center" wrapText="1"/>
    </xf>
    <xf numFmtId="0" fontId="246" fillId="35" borderId="68" xfId="0" applyFont="1" applyFill="1" applyBorder="1" applyAlignment="1">
      <alignment horizontal="center" vertical="center" wrapText="1"/>
    </xf>
    <xf numFmtId="0" fontId="246" fillId="35" borderId="58" xfId="0" applyFont="1" applyFill="1" applyBorder="1" applyAlignment="1">
      <alignment horizontal="center" vertical="center" wrapText="1"/>
    </xf>
    <xf numFmtId="0" fontId="246" fillId="35" borderId="69" xfId="0" applyFont="1" applyFill="1" applyBorder="1" applyAlignment="1">
      <alignment horizontal="center" vertical="center" wrapText="1"/>
    </xf>
    <xf numFmtId="0" fontId="245" fillId="35" borderId="100" xfId="0" applyFont="1" applyFill="1" applyBorder="1" applyAlignment="1">
      <alignment horizontal="center"/>
    </xf>
    <xf numFmtId="0" fontId="245" fillId="35" borderId="102" xfId="0" applyFont="1" applyFill="1" applyBorder="1" applyAlignment="1">
      <alignment horizontal="center"/>
    </xf>
    <xf numFmtId="0" fontId="246" fillId="35" borderId="51" xfId="0" applyFont="1" applyFill="1" applyBorder="1" applyAlignment="1">
      <alignment horizontal="center" vertical="center" wrapText="1"/>
    </xf>
    <xf numFmtId="0" fontId="246" fillId="35" borderId="51" xfId="0" applyFont="1" applyFill="1" applyBorder="1" applyAlignment="1">
      <alignment horizontal="justify" vertical="center" wrapText="1"/>
    </xf>
    <xf numFmtId="0" fontId="246" fillId="35" borderId="64" xfId="0" applyFont="1" applyFill="1" applyBorder="1" applyAlignment="1">
      <alignment horizontal="center" vertical="center" wrapText="1"/>
    </xf>
    <xf numFmtId="0" fontId="225" fillId="35" borderId="59" xfId="660" applyFont="1" applyFill="1" applyBorder="1" applyAlignment="1">
      <alignment horizontal="left" vertical="center" indent="1"/>
    </xf>
    <xf numFmtId="0" fontId="0" fillId="0" borderId="58" xfId="0" applyBorder="1" applyAlignment="1">
      <alignment horizontal="left" vertical="center" indent="1"/>
    </xf>
    <xf numFmtId="0" fontId="0" fillId="0" borderId="53" xfId="0" applyBorder="1" applyAlignment="1">
      <alignment horizontal="left" vertical="center" indent="1"/>
    </xf>
    <xf numFmtId="0" fontId="230" fillId="43" borderId="56" xfId="660" applyFont="1" applyFill="1" applyBorder="1" applyAlignment="1">
      <alignment horizontal="center" vertical="center"/>
    </xf>
    <xf numFmtId="0" fontId="225" fillId="43" borderId="57" xfId="660" applyFont="1" applyFill="1" applyBorder="1" applyAlignment="1">
      <alignment horizontal="center" vertical="center"/>
    </xf>
    <xf numFmtId="0" fontId="135" fillId="58" borderId="77" xfId="661" applyFont="1" applyFill="1" applyBorder="1" applyAlignment="1">
      <alignment horizontal="center" vertical="center" wrapText="1"/>
    </xf>
    <xf numFmtId="0" fontId="135" fillId="58" borderId="85" xfId="661" applyFont="1" applyFill="1" applyBorder="1" applyAlignment="1">
      <alignment horizontal="center" vertical="center" wrapText="1"/>
    </xf>
    <xf numFmtId="0" fontId="135" fillId="58" borderId="102" xfId="661" applyFont="1" applyFill="1" applyBorder="1" applyAlignment="1">
      <alignment horizontal="center" vertical="center" wrapText="1"/>
    </xf>
    <xf numFmtId="0" fontId="135" fillId="58" borderId="90" xfId="661" applyFont="1" applyFill="1" applyBorder="1" applyAlignment="1">
      <alignment horizontal="center" vertical="center"/>
    </xf>
    <xf numFmtId="0" fontId="135" fillId="58" borderId="10" xfId="661" applyFont="1" applyFill="1" applyBorder="1" applyAlignment="1">
      <alignment horizontal="center" vertical="center"/>
    </xf>
    <xf numFmtId="0" fontId="135" fillId="58" borderId="4" xfId="661" applyFont="1" applyFill="1" applyBorder="1" applyAlignment="1">
      <alignment horizontal="center" vertical="center"/>
    </xf>
    <xf numFmtId="0" fontId="135" fillId="58" borderId="91" xfId="662" applyFont="1" applyFill="1" applyBorder="1" applyAlignment="1">
      <alignment horizontal="center" vertical="center" wrapText="1"/>
    </xf>
    <xf numFmtId="0" fontId="135" fillId="58" borderId="70" xfId="662" applyFont="1" applyFill="1" applyBorder="1" applyAlignment="1">
      <alignment horizontal="center" vertical="center" wrapText="1"/>
    </xf>
    <xf numFmtId="0" fontId="135" fillId="58" borderId="71" xfId="662" applyFont="1" applyFill="1" applyBorder="1" applyAlignment="1">
      <alignment horizontal="center" vertical="center" wrapText="1"/>
    </xf>
    <xf numFmtId="0" fontId="135" fillId="58" borderId="81" xfId="662" applyFont="1" applyFill="1" applyBorder="1" applyAlignment="1">
      <alignment horizontal="center" vertical="center" wrapText="1"/>
    </xf>
    <xf numFmtId="0" fontId="135" fillId="58" borderId="3" xfId="662" applyFont="1" applyFill="1" applyBorder="1" applyAlignment="1">
      <alignment horizontal="center" vertical="center" wrapText="1"/>
    </xf>
    <xf numFmtId="0" fontId="134" fillId="58" borderId="77" xfId="660" applyFont="1" applyFill="1" applyBorder="1" applyAlignment="1">
      <alignment horizontal="center" vertical="center"/>
    </xf>
    <xf numFmtId="0" fontId="134" fillId="58" borderId="85" xfId="660" applyFont="1" applyFill="1" applyBorder="1" applyAlignment="1">
      <alignment horizontal="center" vertical="center"/>
    </xf>
    <xf numFmtId="0" fontId="134" fillId="58" borderId="102" xfId="660" applyFont="1" applyFill="1" applyBorder="1" applyAlignment="1">
      <alignment horizontal="center" vertical="center"/>
    </xf>
    <xf numFmtId="0" fontId="225" fillId="58" borderId="81" xfId="660" applyFont="1" applyFill="1" applyBorder="1" applyAlignment="1">
      <alignment horizontal="center" vertical="center"/>
    </xf>
    <xf numFmtId="0" fontId="225" fillId="58" borderId="8" xfId="660" applyFont="1" applyFill="1" applyBorder="1" applyAlignment="1">
      <alignment horizontal="center" vertical="center"/>
    </xf>
    <xf numFmtId="0" fontId="225" fillId="58" borderId="3" xfId="660" applyFont="1" applyFill="1" applyBorder="1" applyAlignment="1">
      <alignment horizontal="center" vertical="center"/>
    </xf>
    <xf numFmtId="0" fontId="135" fillId="58" borderId="85" xfId="660" applyFont="1" applyFill="1" applyBorder="1" applyAlignment="1">
      <alignment horizontal="center" vertical="center"/>
    </xf>
    <xf numFmtId="0" fontId="135" fillId="58" borderId="102" xfId="660" applyFont="1" applyFill="1" applyBorder="1" applyAlignment="1">
      <alignment horizontal="center" vertical="center"/>
    </xf>
    <xf numFmtId="0" fontId="135" fillId="58" borderId="8" xfId="661" applyFont="1" applyFill="1" applyBorder="1" applyAlignment="1">
      <alignment horizontal="center" vertical="center"/>
    </xf>
    <xf numFmtId="0" fontId="135" fillId="58" borderId="3" xfId="661" applyFont="1" applyFill="1" applyBorder="1" applyAlignment="1">
      <alignment horizontal="center" vertical="center"/>
    </xf>
    <xf numFmtId="0" fontId="134" fillId="58" borderId="34" xfId="662" applyFont="1" applyFill="1" applyBorder="1" applyAlignment="1">
      <alignment horizontal="center" vertical="center" wrapText="1"/>
    </xf>
    <xf numFmtId="0" fontId="134" fillId="58" borderId="3" xfId="662" applyFont="1" applyFill="1" applyBorder="1" applyAlignment="1">
      <alignment horizontal="center" vertical="center" wrapText="1"/>
    </xf>
    <xf numFmtId="0" fontId="134" fillId="58" borderId="70" xfId="662" applyFont="1" applyFill="1" applyBorder="1" applyAlignment="1">
      <alignment horizontal="center" vertical="center" wrapText="1"/>
    </xf>
    <xf numFmtId="0" fontId="134" fillId="58" borderId="71" xfId="662" applyFont="1" applyFill="1" applyBorder="1" applyAlignment="1">
      <alignment horizontal="center" vertical="center" wrapText="1"/>
    </xf>
    <xf numFmtId="0" fontId="225" fillId="35" borderId="58" xfId="660" applyFont="1" applyFill="1" applyBorder="1" applyAlignment="1">
      <alignment horizontal="left" vertical="center" indent="1"/>
    </xf>
    <xf numFmtId="0" fontId="225" fillId="35" borderId="53" xfId="660" applyFont="1" applyFill="1" applyBorder="1" applyAlignment="1">
      <alignment horizontal="left" vertical="center" indent="1"/>
    </xf>
    <xf numFmtId="0" fontId="135" fillId="58" borderId="81" xfId="661" applyFont="1" applyFill="1" applyBorder="1" applyAlignment="1">
      <alignment horizontal="center" vertical="center" wrapText="1"/>
    </xf>
    <xf numFmtId="0" fontId="135" fillId="58" borderId="8" xfId="661" applyFont="1" applyFill="1" applyBorder="1" applyAlignment="1">
      <alignment horizontal="center" vertical="center" wrapText="1"/>
    </xf>
    <xf numFmtId="0" fontId="135" fillId="58" borderId="3" xfId="661" applyFont="1" applyFill="1" applyBorder="1" applyAlignment="1">
      <alignment horizontal="center" vertical="center" wrapText="1"/>
    </xf>
    <xf numFmtId="0" fontId="134" fillId="58" borderId="81" xfId="662" applyFont="1" applyFill="1" applyBorder="1" applyAlignment="1">
      <alignment horizontal="center" vertical="center" wrapText="1"/>
    </xf>
    <xf numFmtId="0" fontId="134" fillId="58" borderId="91" xfId="662" applyFont="1" applyFill="1" applyBorder="1" applyAlignment="1">
      <alignment horizontal="center" vertical="center" wrapText="1"/>
    </xf>
    <xf numFmtId="0" fontId="256" fillId="35" borderId="51" xfId="0" applyFont="1" applyFill="1" applyBorder="1" applyAlignment="1">
      <alignment horizontal="center" vertical="center" wrapText="1"/>
    </xf>
    <xf numFmtId="0" fontId="0" fillId="0" borderId="51" xfId="0" applyBorder="1" applyAlignment="1">
      <alignment horizontal="center" vertical="center" wrapText="1"/>
    </xf>
    <xf numFmtId="0" fontId="202" fillId="35" borderId="51" xfId="0" applyFont="1" applyFill="1" applyBorder="1" applyAlignment="1">
      <alignment horizontal="center" vertical="center" wrapText="1"/>
    </xf>
    <xf numFmtId="0" fontId="113" fillId="0" borderId="0" xfId="0" applyFont="1" applyFill="1" applyBorder="1" applyAlignment="1">
      <alignment horizontal="center" vertical="center" wrapText="1"/>
    </xf>
    <xf numFmtId="0" fontId="231" fillId="35" borderId="16" xfId="0" applyFont="1" applyFill="1" applyBorder="1" applyAlignment="1">
      <alignment horizontal="center" vertical="center" wrapText="1"/>
    </xf>
    <xf numFmtId="0" fontId="231" fillId="35" borderId="17" xfId="0" applyFont="1" applyFill="1" applyBorder="1" applyAlignment="1">
      <alignment horizontal="center" vertical="center" wrapText="1"/>
    </xf>
    <xf numFmtId="0" fontId="231" fillId="35" borderId="18" xfId="0" applyFont="1" applyFill="1" applyBorder="1" applyAlignment="1">
      <alignment horizontal="center" vertical="center" wrapText="1"/>
    </xf>
    <xf numFmtId="0" fontId="231" fillId="35" borderId="63" xfId="0" applyFont="1" applyFill="1" applyBorder="1" applyAlignment="1">
      <alignment horizontal="left" vertical="center" wrapText="1"/>
    </xf>
    <xf numFmtId="0" fontId="0" fillId="35" borderId="51" xfId="0" applyFill="1" applyBorder="1" applyAlignment="1">
      <alignment horizontal="left" vertical="center" wrapText="1"/>
    </xf>
    <xf numFmtId="0" fontId="0" fillId="35" borderId="59" xfId="0" applyFill="1" applyBorder="1" applyAlignment="1">
      <alignment horizontal="left" vertical="center" wrapText="1"/>
    </xf>
    <xf numFmtId="0" fontId="0" fillId="0" borderId="63" xfId="0" applyBorder="1" applyAlignment="1">
      <alignment vertical="center"/>
    </xf>
    <xf numFmtId="0" fontId="0" fillId="0" borderId="51" xfId="0" applyBorder="1" applyAlignment="1">
      <alignment vertical="center"/>
    </xf>
    <xf numFmtId="0" fontId="0" fillId="0" borderId="59" xfId="0" applyBorder="1" applyAlignment="1">
      <alignment vertical="center"/>
    </xf>
    <xf numFmtId="0" fontId="0" fillId="0" borderId="100"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35" borderId="51" xfId="0" applyFont="1" applyFill="1" applyBorder="1" applyAlignment="1">
      <alignment horizontal="center" vertical="center" wrapText="1"/>
    </xf>
    <xf numFmtId="0" fontId="222" fillId="35" borderId="16" xfId="657" applyFont="1" applyFill="1" applyBorder="1" applyAlignment="1">
      <alignment horizontal="center" vertical="center" wrapText="1"/>
    </xf>
    <xf numFmtId="0" fontId="222" fillId="35" borderId="17" xfId="657" applyFont="1" applyFill="1" applyBorder="1" applyAlignment="1">
      <alignment horizontal="center" vertical="center" wrapText="1"/>
    </xf>
    <xf numFmtId="0" fontId="222" fillId="35" borderId="18" xfId="657" applyFont="1" applyFill="1" applyBorder="1" applyAlignment="1">
      <alignment horizontal="center" vertical="center" wrapText="1"/>
    </xf>
    <xf numFmtId="49" fontId="202" fillId="35" borderId="85" xfId="657" applyNumberFormat="1" applyFont="1" applyFill="1" applyBorder="1" applyAlignment="1">
      <alignment horizontal="center" vertical="center" wrapText="1"/>
    </xf>
    <xf numFmtId="0" fontId="0" fillId="0" borderId="85" xfId="0" applyBorder="1" applyAlignment="1">
      <alignment horizontal="center" vertical="center" wrapText="1"/>
    </xf>
    <xf numFmtId="0" fontId="202" fillId="35" borderId="8" xfId="657" applyFont="1" applyFill="1" applyBorder="1" applyAlignment="1">
      <alignment horizontal="center" vertical="center" wrapText="1"/>
    </xf>
    <xf numFmtId="0" fontId="0" fillId="0" borderId="8" xfId="0" applyBorder="1" applyAlignment="1">
      <alignment horizontal="center" vertical="center" wrapText="1"/>
    </xf>
    <xf numFmtId="0" fontId="202" fillId="35" borderId="5" xfId="657" applyFont="1" applyFill="1" applyBorder="1" applyAlignment="1">
      <alignment horizontal="center" vertical="center" wrapText="1"/>
    </xf>
    <xf numFmtId="0" fontId="0" fillId="0" borderId="5" xfId="0" applyBorder="1" applyAlignment="1">
      <alignment horizontal="center" vertical="center" wrapText="1"/>
    </xf>
    <xf numFmtId="0" fontId="202" fillId="35" borderId="123" xfId="657" applyFont="1" applyFill="1" applyBorder="1" applyAlignment="1">
      <alignment horizontal="center" vertical="center" wrapText="1"/>
    </xf>
    <xf numFmtId="0" fontId="202" fillId="35" borderId="75" xfId="657" applyFont="1" applyFill="1" applyBorder="1" applyAlignment="1">
      <alignment horizontal="center" vertical="center" wrapText="1"/>
    </xf>
    <xf numFmtId="0" fontId="202" fillId="35" borderId="125" xfId="657" applyFont="1" applyFill="1" applyBorder="1" applyAlignment="1">
      <alignment horizontal="center" vertical="center" wrapText="1"/>
    </xf>
    <xf numFmtId="0" fontId="202" fillId="35" borderId="103" xfId="657" applyFont="1" applyFill="1" applyBorder="1" applyAlignment="1">
      <alignment horizontal="center" vertical="center" wrapText="1"/>
    </xf>
    <xf numFmtId="0" fontId="202" fillId="35" borderId="59" xfId="657" applyFont="1" applyFill="1" applyBorder="1" applyAlignment="1">
      <alignment horizontal="center" vertical="center" wrapText="1"/>
    </xf>
    <xf numFmtId="0" fontId="202" fillId="35" borderId="34" xfId="657" applyFont="1" applyFill="1" applyBorder="1" applyAlignment="1">
      <alignment horizontal="center" vertical="center" wrapText="1"/>
    </xf>
    <xf numFmtId="49" fontId="202" fillId="35" borderId="55" xfId="657" applyNumberFormat="1" applyFont="1" applyFill="1" applyBorder="1" applyAlignment="1">
      <alignment horizontal="center" vertical="center" wrapText="1"/>
    </xf>
    <xf numFmtId="49" fontId="202" fillId="35" borderId="0" xfId="657" applyNumberFormat="1" applyFont="1" applyFill="1" applyBorder="1" applyAlignment="1">
      <alignment horizontal="center" vertical="center" wrapText="1"/>
    </xf>
    <xf numFmtId="49" fontId="202" fillId="35" borderId="10" xfId="657" applyNumberFormat="1" applyFont="1" applyFill="1" applyBorder="1" applyAlignment="1">
      <alignment horizontal="center" vertical="center" wrapText="1"/>
    </xf>
    <xf numFmtId="49" fontId="202" fillId="35" borderId="97" xfId="657" applyNumberFormat="1" applyFont="1" applyFill="1" applyBorder="1" applyAlignment="1">
      <alignment horizontal="center" vertical="center" wrapText="1"/>
    </xf>
    <xf numFmtId="49" fontId="202" fillId="35" borderId="9" xfId="657" applyNumberFormat="1" applyFont="1" applyFill="1" applyBorder="1" applyAlignment="1">
      <alignment horizontal="center" vertical="center" wrapText="1"/>
    </xf>
    <xf numFmtId="49" fontId="202" fillId="35" borderId="4" xfId="657" applyNumberFormat="1" applyFont="1" applyFill="1" applyBorder="1" applyAlignment="1">
      <alignment horizontal="center" vertical="center" wrapText="1"/>
    </xf>
    <xf numFmtId="0" fontId="202" fillId="35" borderId="51" xfId="657" applyFont="1" applyFill="1" applyBorder="1" applyAlignment="1">
      <alignment horizontal="center" vertical="center" wrapText="1"/>
    </xf>
    <xf numFmtId="0" fontId="202" fillId="35" borderId="53" xfId="657" applyFont="1" applyFill="1" applyBorder="1" applyAlignment="1">
      <alignment horizontal="center" vertical="center" wrapText="1"/>
    </xf>
    <xf numFmtId="2" fontId="202" fillId="35" borderId="34" xfId="657" applyNumberFormat="1" applyFont="1" applyFill="1" applyBorder="1" applyAlignment="1">
      <alignment horizontal="center" vertical="center" wrapText="1"/>
    </xf>
    <xf numFmtId="2" fontId="202" fillId="35" borderId="8" xfId="657" applyNumberFormat="1" applyFont="1" applyFill="1" applyBorder="1" applyAlignment="1">
      <alignment horizontal="center" vertical="center" wrapText="1"/>
    </xf>
    <xf numFmtId="49" fontId="202" fillId="35" borderId="41" xfId="657" applyNumberFormat="1" applyFont="1" applyFill="1" applyBorder="1" applyAlignment="1">
      <alignment horizontal="center" vertical="center" wrapText="1"/>
    </xf>
    <xf numFmtId="49" fontId="202" fillId="35" borderId="90" xfId="657" applyNumberFormat="1" applyFont="1" applyFill="1" applyBorder="1" applyAlignment="1">
      <alignment horizontal="center" vertical="center" wrapText="1"/>
    </xf>
    <xf numFmtId="0" fontId="0" fillId="0" borderId="102" xfId="0" applyBorder="1" applyAlignment="1">
      <alignment horizontal="center" vertical="center" wrapText="1"/>
    </xf>
    <xf numFmtId="0" fontId="202" fillId="35" borderId="81" xfId="657" applyFont="1" applyFill="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2" fontId="276" fillId="64" borderId="16" xfId="0" applyNumberFormat="1" applyFont="1" applyFill="1"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274" fillId="64" borderId="12" xfId="0" applyFont="1" applyFill="1" applyBorder="1" applyAlignment="1">
      <alignment horizontal="center" vertical="center" wrapText="1"/>
    </xf>
    <xf numFmtId="0" fontId="274" fillId="64" borderId="13" xfId="0" applyFont="1" applyFill="1" applyBorder="1" applyAlignment="1">
      <alignment horizontal="center" vertical="center" wrapText="1"/>
    </xf>
    <xf numFmtId="0" fontId="274" fillId="64" borderId="197" xfId="0" applyFont="1" applyFill="1" applyBorder="1" applyAlignment="1">
      <alignment horizontal="center" vertical="center" wrapText="1"/>
    </xf>
    <xf numFmtId="0" fontId="274" fillId="64" borderId="14" xfId="0" applyFont="1" applyFill="1" applyBorder="1" applyAlignment="1">
      <alignment horizontal="center" vertical="center" wrapText="1"/>
    </xf>
    <xf numFmtId="0" fontId="275" fillId="64" borderId="12" xfId="0" applyFont="1" applyFill="1" applyBorder="1" applyAlignment="1">
      <alignment horizontal="center" vertical="center" wrapText="1"/>
    </xf>
    <xf numFmtId="0" fontId="275" fillId="64" borderId="14" xfId="0" applyFont="1" applyFill="1" applyBorder="1" applyAlignment="1">
      <alignment horizontal="center" vertical="center" wrapText="1"/>
    </xf>
    <xf numFmtId="0" fontId="274" fillId="64" borderId="12" xfId="0" applyFont="1" applyFill="1" applyBorder="1" applyAlignment="1">
      <alignment horizontal="center" vertical="center"/>
    </xf>
    <xf numFmtId="0" fontId="274" fillId="64" borderId="13" xfId="0" applyFont="1" applyFill="1" applyBorder="1" applyAlignment="1">
      <alignment horizontal="center" vertical="center"/>
    </xf>
    <xf numFmtId="0" fontId="274" fillId="64" borderId="197" xfId="0" applyFont="1" applyFill="1" applyBorder="1" applyAlignment="1">
      <alignment horizontal="center" vertical="center"/>
    </xf>
    <xf numFmtId="0" fontId="279" fillId="64" borderId="14" xfId="0" applyFont="1" applyFill="1" applyBorder="1" applyAlignment="1">
      <alignment horizontal="center" vertical="center" wrapText="1"/>
    </xf>
    <xf numFmtId="0" fontId="275" fillId="64" borderId="100" xfId="0" applyFont="1" applyFill="1" applyBorder="1" applyAlignment="1">
      <alignment horizontal="center" vertical="center" wrapText="1"/>
    </xf>
    <xf numFmtId="0" fontId="0" fillId="64" borderId="86" xfId="0" applyFill="1" applyBorder="1" applyAlignment="1">
      <alignment horizontal="center" vertical="center" wrapText="1"/>
    </xf>
    <xf numFmtId="0" fontId="274" fillId="64" borderId="16" xfId="0" applyFont="1" applyFill="1" applyBorder="1" applyAlignment="1">
      <alignment horizontal="left" vertical="center" indent="5"/>
    </xf>
    <xf numFmtId="0" fontId="274" fillId="64" borderId="17" xfId="0" applyFont="1" applyFill="1" applyBorder="1" applyAlignment="1">
      <alignment horizontal="left" vertical="center" indent="5"/>
    </xf>
    <xf numFmtId="0" fontId="276" fillId="64" borderId="72" xfId="0" applyFont="1" applyFill="1" applyBorder="1" applyAlignment="1">
      <alignment vertical="center" wrapText="1"/>
    </xf>
    <xf numFmtId="0" fontId="276" fillId="64" borderId="70" xfId="0" applyFont="1" applyFill="1" applyBorder="1" applyAlignment="1">
      <alignment vertical="center" wrapText="1"/>
    </xf>
    <xf numFmtId="0" fontId="276" fillId="64" borderId="71" xfId="0" applyFont="1" applyFill="1" applyBorder="1" applyAlignment="1">
      <alignment vertical="center" wrapText="1"/>
    </xf>
    <xf numFmtId="0" fontId="276" fillId="64" borderId="96" xfId="0" applyFont="1" applyFill="1" applyBorder="1" applyAlignment="1">
      <alignment horizontal="center" vertical="center" wrapText="1"/>
    </xf>
    <xf numFmtId="0" fontId="276" fillId="64" borderId="13" xfId="0" applyFont="1" applyFill="1" applyBorder="1" applyAlignment="1">
      <alignment horizontal="center" vertical="center" wrapText="1"/>
    </xf>
    <xf numFmtId="0" fontId="276" fillId="64" borderId="39" xfId="0" applyFont="1" applyFill="1" applyBorder="1" applyAlignment="1">
      <alignment horizontal="center" vertical="center" wrapText="1"/>
    </xf>
    <xf numFmtId="0" fontId="274" fillId="64" borderId="96" xfId="0" applyFont="1" applyFill="1" applyBorder="1" applyAlignment="1">
      <alignment horizontal="center" vertical="center" wrapText="1"/>
    </xf>
    <xf numFmtId="0" fontId="275" fillId="64" borderId="96" xfId="0" applyFont="1" applyFill="1" applyBorder="1" applyAlignment="1">
      <alignment horizontal="center" vertical="center" wrapText="1"/>
    </xf>
    <xf numFmtId="0" fontId="0" fillId="64" borderId="14" xfId="0" applyFill="1" applyBorder="1" applyAlignment="1">
      <alignment horizontal="center" vertical="center" wrapText="1"/>
    </xf>
    <xf numFmtId="0" fontId="283" fillId="64" borderId="12" xfId="0" applyFont="1" applyFill="1" applyBorder="1" applyAlignment="1">
      <alignment horizontal="center" vertical="center" wrapText="1"/>
    </xf>
    <xf numFmtId="0" fontId="283" fillId="64" borderId="14" xfId="0" applyFont="1" applyFill="1" applyBorder="1" applyAlignment="1">
      <alignment horizontal="center" vertical="center" wrapText="1"/>
    </xf>
    <xf numFmtId="0" fontId="276" fillId="64" borderId="16" xfId="0" applyFont="1" applyFill="1" applyBorder="1" applyAlignment="1">
      <alignment horizontal="center" vertical="center" wrapText="1"/>
    </xf>
    <xf numFmtId="0" fontId="276" fillId="64" borderId="17" xfId="0" applyFont="1" applyFill="1" applyBorder="1" applyAlignment="1">
      <alignment horizontal="center" vertical="center" wrapText="1"/>
    </xf>
    <xf numFmtId="0" fontId="276" fillId="64" borderId="18" xfId="0" applyFont="1" applyFill="1" applyBorder="1" applyAlignment="1">
      <alignment horizontal="center" vertical="center" wrapText="1"/>
    </xf>
    <xf numFmtId="0" fontId="276" fillId="64" borderId="11" xfId="0" applyFont="1" applyFill="1" applyBorder="1" applyAlignment="1">
      <alignment horizontal="center" vertical="center" wrapText="1"/>
    </xf>
    <xf numFmtId="0" fontId="276" fillId="64" borderId="40" xfId="0" applyFont="1" applyFill="1" applyBorder="1" applyAlignment="1">
      <alignment horizontal="center" vertical="center" wrapText="1"/>
    </xf>
    <xf numFmtId="0" fontId="276" fillId="64" borderId="12" xfId="0" applyFont="1" applyFill="1" applyBorder="1" applyAlignment="1">
      <alignment horizontal="center" vertical="center" wrapText="1"/>
    </xf>
    <xf numFmtId="0" fontId="276" fillId="64" borderId="14" xfId="0" applyFont="1" applyFill="1" applyBorder="1" applyAlignment="1">
      <alignment horizontal="center" vertical="center" wrapText="1"/>
    </xf>
    <xf numFmtId="0" fontId="276" fillId="64" borderId="0" xfId="0" applyFont="1" applyFill="1" applyBorder="1" applyAlignment="1">
      <alignment horizontal="center" vertical="center" wrapText="1"/>
    </xf>
    <xf numFmtId="0" fontId="0" fillId="64" borderId="0" xfId="0" applyFill="1" applyBorder="1" applyAlignment="1">
      <alignment horizontal="center" vertical="center" wrapText="1"/>
    </xf>
    <xf numFmtId="0" fontId="274" fillId="64" borderId="15" xfId="0" applyFont="1" applyFill="1" applyBorder="1" applyAlignment="1">
      <alignment horizontal="center" vertical="center" wrapText="1"/>
    </xf>
    <xf numFmtId="0" fontId="0" fillId="64" borderId="41" xfId="0" applyFill="1" applyBorder="1" applyAlignment="1">
      <alignment horizontal="center" vertical="center" wrapText="1"/>
    </xf>
    <xf numFmtId="0" fontId="276" fillId="64" borderId="29" xfId="0" applyFont="1" applyFill="1" applyBorder="1" applyAlignment="1">
      <alignment horizontal="center" vertical="center" wrapText="1"/>
    </xf>
    <xf numFmtId="0" fontId="276" fillId="64" borderId="15" xfId="0" applyFont="1" applyFill="1" applyBorder="1" applyAlignment="1">
      <alignment horizontal="center" vertical="top" wrapText="1"/>
    </xf>
    <xf numFmtId="0" fontId="276" fillId="64" borderId="13" xfId="0" applyFont="1" applyFill="1" applyBorder="1" applyAlignment="1">
      <alignment horizontal="center" vertical="top" wrapText="1"/>
    </xf>
    <xf numFmtId="0" fontId="276" fillId="64" borderId="14" xfId="0" applyFont="1" applyFill="1" applyBorder="1" applyAlignment="1">
      <alignment horizontal="center" vertical="top" wrapText="1"/>
    </xf>
    <xf numFmtId="0" fontId="283" fillId="64" borderId="11" xfId="0" applyFont="1" applyFill="1" applyBorder="1" applyAlignment="1">
      <alignment horizontal="center" vertical="center" wrapText="1"/>
    </xf>
    <xf numFmtId="0" fontId="283" fillId="64" borderId="29" xfId="0" applyFont="1" applyFill="1" applyBorder="1" applyAlignment="1">
      <alignment horizontal="center" vertical="center" wrapText="1"/>
    </xf>
    <xf numFmtId="0" fontId="283" fillId="64" borderId="16" xfId="0" applyFont="1" applyFill="1" applyBorder="1" applyAlignment="1">
      <alignment horizontal="center" vertical="center" wrapText="1"/>
    </xf>
    <xf numFmtId="0" fontId="283" fillId="64" borderId="17" xfId="0" applyFont="1" applyFill="1" applyBorder="1" applyAlignment="1">
      <alignment horizontal="center" vertical="center" wrapText="1"/>
    </xf>
    <xf numFmtId="0" fontId="283" fillId="64" borderId="198" xfId="0" applyFont="1" applyFill="1" applyBorder="1" applyAlignment="1">
      <alignment horizontal="center" vertical="center" wrapText="1"/>
    </xf>
    <xf numFmtId="0" fontId="283" fillId="64" borderId="13" xfId="0" applyFont="1" applyFill="1" applyBorder="1" applyAlignment="1">
      <alignment horizontal="center" vertical="center" wrapText="1"/>
    </xf>
    <xf numFmtId="0" fontId="283" fillId="64" borderId="18" xfId="0" applyFont="1" applyFill="1" applyBorder="1" applyAlignment="1">
      <alignment horizontal="center" vertical="center" wrapText="1"/>
    </xf>
    <xf numFmtId="0" fontId="283" fillId="64" borderId="15" xfId="0" applyFont="1" applyFill="1" applyBorder="1" applyAlignment="1">
      <alignment horizontal="center" vertical="center" wrapText="1"/>
    </xf>
    <xf numFmtId="0" fontId="283" fillId="64" borderId="55" xfId="0" applyFont="1" applyFill="1" applyBorder="1" applyAlignment="1">
      <alignment horizontal="center" vertical="center" wrapText="1"/>
    </xf>
    <xf numFmtId="0" fontId="0" fillId="0" borderId="63" xfId="0" quotePrefix="1" applyBorder="1" applyAlignment="1">
      <alignment horizontal="center" vertical="center"/>
    </xf>
    <xf numFmtId="0" fontId="0" fillId="0" borderId="65" xfId="0" applyBorder="1" applyAlignment="1">
      <alignment horizontal="center" vertical="center"/>
    </xf>
    <xf numFmtId="0" fontId="294" fillId="43" borderId="56" xfId="0" applyFont="1" applyFill="1" applyBorder="1" applyAlignment="1">
      <alignment horizontal="left" vertical="top" wrapText="1"/>
    </xf>
    <xf numFmtId="0" fontId="294" fillId="43" borderId="42" xfId="0" applyFont="1" applyFill="1" applyBorder="1" applyAlignment="1">
      <alignment horizontal="left" vertical="top" wrapText="1"/>
    </xf>
    <xf numFmtId="0" fontId="0" fillId="0" borderId="77" xfId="0" applyBorder="1" applyAlignment="1">
      <alignment horizontal="center"/>
    </xf>
    <xf numFmtId="0" fontId="0" fillId="0" borderId="85" xfId="0" applyBorder="1" applyAlignment="1">
      <alignment horizontal="center"/>
    </xf>
    <xf numFmtId="0" fontId="0" fillId="0" borderId="102" xfId="0" applyBorder="1" applyAlignment="1">
      <alignment horizontal="center"/>
    </xf>
    <xf numFmtId="0" fontId="294" fillId="43" borderId="57" xfId="0" applyFont="1" applyFill="1" applyBorder="1" applyAlignment="1">
      <alignment horizontal="left" vertical="top" wrapText="1"/>
    </xf>
    <xf numFmtId="0" fontId="294" fillId="43" borderId="4" xfId="0" applyFont="1" applyFill="1" applyBorder="1" applyAlignment="1">
      <alignment horizontal="left" vertical="top" wrapText="1"/>
    </xf>
    <xf numFmtId="0" fontId="0" fillId="0" borderId="63" xfId="0" applyBorder="1" applyAlignment="1">
      <alignment horizontal="center" vertical="center"/>
    </xf>
    <xf numFmtId="0" fontId="294" fillId="43" borderId="9" xfId="0" applyFont="1" applyFill="1" applyBorder="1" applyAlignment="1">
      <alignment horizontal="left" vertical="top" wrapText="1"/>
    </xf>
    <xf numFmtId="0" fontId="20" fillId="38" borderId="100" xfId="0" applyFont="1" applyFill="1" applyBorder="1" applyAlignment="1">
      <alignment horizontal="center"/>
    </xf>
    <xf numFmtId="0" fontId="20" fillId="38" borderId="102" xfId="0" applyFont="1" applyFill="1" applyBorder="1" applyAlignment="1">
      <alignment horizontal="center"/>
    </xf>
    <xf numFmtId="0" fontId="20" fillId="38" borderId="59" xfId="0" applyFont="1" applyFill="1" applyBorder="1" applyAlignment="1">
      <alignment horizontal="center"/>
    </xf>
    <xf numFmtId="0" fontId="20" fillId="38" borderId="58" xfId="0" applyFont="1" applyFill="1" applyBorder="1" applyAlignment="1">
      <alignment horizontal="center"/>
    </xf>
    <xf numFmtId="0" fontId="20" fillId="38" borderId="53" xfId="0" applyFont="1" applyFill="1" applyBorder="1" applyAlignment="1">
      <alignment horizontal="center"/>
    </xf>
    <xf numFmtId="0" fontId="20" fillId="38" borderId="51" xfId="0" applyFont="1" applyFill="1" applyBorder="1" applyAlignment="1">
      <alignment horizontal="center" wrapText="1"/>
    </xf>
    <xf numFmtId="0" fontId="20" fillId="38" borderId="64" xfId="0" applyFont="1" applyFill="1" applyBorder="1" applyAlignment="1">
      <alignment horizontal="center" wrapText="1"/>
    </xf>
    <xf numFmtId="0" fontId="21" fillId="38" borderId="100" xfId="0" applyFont="1" applyFill="1" applyBorder="1" applyAlignment="1">
      <alignment horizontal="center"/>
    </xf>
    <xf numFmtId="0" fontId="21" fillId="38" borderId="102" xfId="0" applyFont="1" applyFill="1" applyBorder="1" applyAlignment="1">
      <alignment horizontal="center"/>
    </xf>
    <xf numFmtId="0" fontId="21" fillId="38" borderId="59" xfId="0" applyFont="1" applyFill="1" applyBorder="1" applyAlignment="1">
      <alignment horizontal="center"/>
    </xf>
    <xf numFmtId="0" fontId="21" fillId="38" borderId="58" xfId="0" applyFont="1" applyFill="1" applyBorder="1" applyAlignment="1">
      <alignment horizontal="center"/>
    </xf>
    <xf numFmtId="0" fontId="21" fillId="38" borderId="53" xfId="0" applyFont="1" applyFill="1" applyBorder="1" applyAlignment="1">
      <alignment horizontal="center"/>
    </xf>
    <xf numFmtId="0" fontId="21" fillId="38" borderId="64" xfId="0" applyFont="1" applyFill="1" applyBorder="1" applyAlignment="1">
      <alignment horizontal="center" wrapText="1"/>
    </xf>
    <xf numFmtId="0" fontId="308" fillId="69" borderId="55" xfId="0" applyFont="1" applyFill="1" applyBorder="1" applyAlignment="1">
      <alignment horizontal="center" vertical="center"/>
    </xf>
    <xf numFmtId="0" fontId="308" fillId="69" borderId="0" xfId="0" applyFont="1" applyFill="1" applyBorder="1" applyAlignment="1">
      <alignment horizontal="center" vertical="center"/>
    </xf>
    <xf numFmtId="0" fontId="310" fillId="63" borderId="82" xfId="0" applyFont="1" applyFill="1" applyBorder="1" applyAlignment="1">
      <alignment horizontal="center" wrapText="1"/>
    </xf>
    <xf numFmtId="0" fontId="310" fillId="63" borderId="101" xfId="0" applyFont="1" applyFill="1" applyBorder="1" applyAlignment="1">
      <alignment horizontal="center" wrapText="1"/>
    </xf>
    <xf numFmtId="0" fontId="20" fillId="66" borderId="15" xfId="0" applyFont="1" applyFill="1" applyBorder="1" applyAlignment="1">
      <alignment horizontal="center" vertical="center"/>
    </xf>
    <xf numFmtId="0" fontId="20" fillId="66" borderId="41" xfId="0" applyFont="1" applyFill="1" applyBorder="1" applyAlignment="1">
      <alignment horizontal="center" vertical="center"/>
    </xf>
    <xf numFmtId="0" fontId="20" fillId="66" borderId="11" xfId="0" applyFont="1" applyFill="1" applyBorder="1" applyAlignment="1">
      <alignment horizontal="center" vertical="center"/>
    </xf>
    <xf numFmtId="0" fontId="308" fillId="67" borderId="15" xfId="0" applyFont="1" applyFill="1" applyBorder="1" applyAlignment="1">
      <alignment horizontal="center" vertical="center"/>
    </xf>
    <xf numFmtId="0" fontId="308" fillId="67" borderId="41" xfId="0" applyFont="1" applyFill="1" applyBorder="1" applyAlignment="1">
      <alignment horizontal="center" vertical="center"/>
    </xf>
    <xf numFmtId="0" fontId="308" fillId="67" borderId="11" xfId="0" applyFont="1" applyFill="1" applyBorder="1" applyAlignment="1">
      <alignment horizontal="center" vertical="center"/>
    </xf>
    <xf numFmtId="0" fontId="308" fillId="68" borderId="15" xfId="0" applyFont="1" applyFill="1" applyBorder="1" applyAlignment="1">
      <alignment horizontal="center" vertical="center"/>
    </xf>
    <xf numFmtId="0" fontId="308" fillId="68" borderId="41" xfId="0" applyFont="1" applyFill="1" applyBorder="1" applyAlignment="1">
      <alignment horizontal="center" vertical="center"/>
    </xf>
    <xf numFmtId="0" fontId="308" fillId="68" borderId="11" xfId="0" applyFont="1" applyFill="1" applyBorder="1" applyAlignment="1">
      <alignment horizontal="center" vertical="center"/>
    </xf>
    <xf numFmtId="0" fontId="308" fillId="9" borderId="15" xfId="0" applyFont="1" applyFill="1" applyBorder="1" applyAlignment="1">
      <alignment horizontal="center" vertical="center"/>
    </xf>
    <xf numFmtId="0" fontId="308" fillId="9" borderId="41" xfId="0" applyFont="1" applyFill="1" applyBorder="1" applyAlignment="1">
      <alignment horizontal="center" vertical="center"/>
    </xf>
    <xf numFmtId="0" fontId="308" fillId="9" borderId="11" xfId="0" applyFont="1" applyFill="1" applyBorder="1" applyAlignment="1">
      <alignment horizontal="center" vertical="center"/>
    </xf>
    <xf numFmtId="0" fontId="309" fillId="69" borderId="15" xfId="0" applyFont="1" applyFill="1" applyBorder="1" applyAlignment="1">
      <alignment horizontal="center" vertical="center" wrapText="1"/>
    </xf>
    <xf numFmtId="0" fontId="309" fillId="69" borderId="41" xfId="0" applyFont="1" applyFill="1" applyBorder="1" applyAlignment="1">
      <alignment horizontal="center" vertical="center" wrapText="1"/>
    </xf>
    <xf numFmtId="0" fontId="309" fillId="69" borderId="11" xfId="0" applyFont="1" applyFill="1" applyBorder="1" applyAlignment="1">
      <alignment horizontal="center" vertical="center" wrapText="1"/>
    </xf>
    <xf numFmtId="0" fontId="308" fillId="70" borderId="15" xfId="0" applyFont="1" applyFill="1" applyBorder="1" applyAlignment="1">
      <alignment horizontal="center" vertical="center"/>
    </xf>
    <xf numFmtId="0" fontId="308" fillId="70" borderId="41" xfId="0" applyFont="1" applyFill="1" applyBorder="1" applyAlignment="1">
      <alignment horizontal="center" vertical="center"/>
    </xf>
    <xf numFmtId="0" fontId="308" fillId="70" borderId="11" xfId="0" applyFont="1" applyFill="1" applyBorder="1" applyAlignment="1">
      <alignment horizontal="center" vertical="center"/>
    </xf>
    <xf numFmtId="0" fontId="308" fillId="67" borderId="16" xfId="0" applyFont="1" applyFill="1" applyBorder="1" applyAlignment="1">
      <alignment horizontal="center" vertical="center"/>
    </xf>
    <xf numFmtId="0" fontId="308" fillId="67" borderId="17" xfId="0" applyFont="1" applyFill="1" applyBorder="1" applyAlignment="1">
      <alignment horizontal="center" vertical="center"/>
    </xf>
    <xf numFmtId="0" fontId="308" fillId="67" borderId="18" xfId="0" applyFont="1" applyFill="1" applyBorder="1" applyAlignment="1">
      <alignment horizontal="center" vertical="center"/>
    </xf>
    <xf numFmtId="0" fontId="308" fillId="68" borderId="16" xfId="0" applyFont="1" applyFill="1" applyBorder="1" applyAlignment="1">
      <alignment horizontal="center" vertical="center"/>
    </xf>
    <xf numFmtId="0" fontId="308" fillId="68" borderId="17" xfId="0" applyFont="1" applyFill="1" applyBorder="1" applyAlignment="1">
      <alignment horizontal="center" vertical="center"/>
    </xf>
    <xf numFmtId="0" fontId="308" fillId="68" borderId="18" xfId="0" applyFont="1" applyFill="1" applyBorder="1" applyAlignment="1">
      <alignment horizontal="center" vertical="center"/>
    </xf>
    <xf numFmtId="0" fontId="309" fillId="71" borderId="16" xfId="0" applyFont="1" applyFill="1" applyBorder="1" applyAlignment="1">
      <alignment horizontal="center" vertical="center" wrapText="1"/>
    </xf>
    <xf numFmtId="0" fontId="309" fillId="71" borderId="17" xfId="0" applyFont="1" applyFill="1" applyBorder="1" applyAlignment="1">
      <alignment horizontal="center" vertical="center" wrapText="1"/>
    </xf>
    <xf numFmtId="0" fontId="309" fillId="71" borderId="18" xfId="0" applyFont="1" applyFill="1" applyBorder="1" applyAlignment="1">
      <alignment horizontal="center" vertical="center" wrapText="1"/>
    </xf>
    <xf numFmtId="0" fontId="75" fillId="38" borderId="89" xfId="0" applyFont="1" applyFill="1" applyBorder="1" applyAlignment="1" applyProtection="1">
      <alignment horizontal="center" vertical="center" wrapText="1"/>
    </xf>
    <xf numFmtId="0" fontId="75" fillId="38" borderId="84" xfId="0" applyFont="1" applyFill="1" applyBorder="1" applyAlignment="1" applyProtection="1">
      <alignment horizontal="center" vertical="center" wrapText="1"/>
    </xf>
    <xf numFmtId="0" fontId="75" fillId="38" borderId="18" xfId="0" applyFont="1" applyFill="1" applyBorder="1" applyAlignment="1" applyProtection="1">
      <alignment horizontal="center" vertical="center" wrapText="1"/>
    </xf>
    <xf numFmtId="0" fontId="75" fillId="53" borderId="89" xfId="0" applyFont="1" applyFill="1" applyBorder="1" applyAlignment="1" applyProtection="1">
      <alignment horizontal="center" vertical="center" wrapText="1"/>
    </xf>
    <xf numFmtId="0" fontId="75" fillId="53" borderId="84" xfId="0" applyFont="1" applyFill="1" applyBorder="1" applyAlignment="1" applyProtection="1">
      <alignment horizontal="center" vertical="center" wrapText="1"/>
    </xf>
    <xf numFmtId="0" fontId="308" fillId="63" borderId="16" xfId="0" applyFont="1" applyFill="1" applyBorder="1" applyAlignment="1">
      <alignment horizontal="center" vertical="center"/>
    </xf>
    <xf numFmtId="0" fontId="308" fillId="63" borderId="18" xfId="0" applyFont="1" applyFill="1" applyBorder="1" applyAlignment="1">
      <alignment horizontal="center" vertical="center"/>
    </xf>
    <xf numFmtId="0" fontId="75" fillId="37" borderId="35" xfId="0" applyFont="1" applyFill="1" applyBorder="1" applyAlignment="1">
      <alignment horizontal="center" vertical="center" wrapText="1"/>
    </xf>
    <xf numFmtId="0" fontId="75" fillId="37" borderId="57" xfId="0" applyFont="1" applyFill="1" applyBorder="1" applyAlignment="1">
      <alignment horizontal="center" vertical="center" wrapText="1"/>
    </xf>
    <xf numFmtId="0" fontId="75" fillId="37" borderId="103" xfId="0" applyFont="1" applyFill="1" applyBorder="1" applyAlignment="1">
      <alignment horizontal="center" vertical="center" wrapText="1"/>
    </xf>
    <xf numFmtId="0" fontId="75" fillId="37" borderId="90" xfId="0" applyFont="1" applyFill="1" applyBorder="1" applyAlignment="1">
      <alignment horizontal="center" vertical="center" wrapText="1"/>
    </xf>
  </cellXfs>
  <cellStyles count="669">
    <cellStyle name="=C:\WINNT35\SYSTEM32\COMMAND.COM" xfId="661"/>
    <cellStyle name="20% - Accent1 2" xfId="202"/>
    <cellStyle name="20% - Accent1 3" xfId="302"/>
    <cellStyle name="20% - Accent1 4" xfId="340"/>
    <cellStyle name="20% - Accent1 5" xfId="410"/>
    <cellStyle name="20% - Accent2 2" xfId="199"/>
    <cellStyle name="20% - Accent2 3" xfId="298"/>
    <cellStyle name="20% - Accent2 4" xfId="341"/>
    <cellStyle name="20% - Accent2 5" xfId="421"/>
    <cellStyle name="20% - Accent3 2" xfId="193"/>
    <cellStyle name="20% - Accent3 3" xfId="301"/>
    <cellStyle name="20% - Accent3 4" xfId="342"/>
    <cellStyle name="20% - Accent3 5" xfId="428"/>
    <cellStyle name="20% - Accent4 2" xfId="172"/>
    <cellStyle name="20% - Accent4 3" xfId="297"/>
    <cellStyle name="20% - Accent4 4" xfId="343"/>
    <cellStyle name="20% - Accent4 5" xfId="423"/>
    <cellStyle name="20% - Accent5 2" xfId="190"/>
    <cellStyle name="20% - Accent5 3" xfId="294"/>
    <cellStyle name="20% - Accent5 4" xfId="344"/>
    <cellStyle name="20% - Accent5 5" xfId="396"/>
    <cellStyle name="20% - Accent6 2" xfId="189"/>
    <cellStyle name="20% - Accent6 3" xfId="288"/>
    <cellStyle name="20% - Accent6 4" xfId="345"/>
    <cellStyle name="20% - Accent6 5" xfId="391"/>
    <cellStyle name="40% - Accent1 2" xfId="188"/>
    <cellStyle name="40% - Accent1 3" xfId="268"/>
    <cellStyle name="40% - Accent1 4" xfId="346"/>
    <cellStyle name="40% - Accent1 5" xfId="438"/>
    <cellStyle name="40% - Accent2 2" xfId="187"/>
    <cellStyle name="40% - Accent2 3" xfId="285"/>
    <cellStyle name="40% - Accent2 4" xfId="347"/>
    <cellStyle name="40% - Accent2 5" xfId="435"/>
    <cellStyle name="40% - Accent3 2" xfId="186"/>
    <cellStyle name="40% - Accent3 3" xfId="284"/>
    <cellStyle name="40% - Accent3 4" xfId="348"/>
    <cellStyle name="40% - Accent3 5" xfId="398"/>
    <cellStyle name="40% - Accent4 2" xfId="205"/>
    <cellStyle name="40% - Accent4 3" xfId="258"/>
    <cellStyle name="40% - Accent4 4" xfId="349"/>
    <cellStyle name="40% - Accent4 5" xfId="395"/>
    <cellStyle name="40% - Accent5 2" xfId="203"/>
    <cellStyle name="40% - Accent5 3" xfId="271"/>
    <cellStyle name="40% - Accent5 4" xfId="350"/>
    <cellStyle name="40% - Accent5 5" xfId="430"/>
    <cellStyle name="40% - Accent6 2" xfId="200"/>
    <cellStyle name="40% - Accent6 3" xfId="274"/>
    <cellStyle name="40% - Accent6 4" xfId="351"/>
    <cellStyle name="40% - Accent6 5" xfId="397"/>
    <cellStyle name="60% - Accent1 2" xfId="197"/>
    <cellStyle name="60% - Accent1 3" xfId="303"/>
    <cellStyle name="60% - Accent1 4" xfId="352"/>
    <cellStyle name="60% - Accent1 5" xfId="441"/>
    <cellStyle name="60% - Accent2 2" xfId="185"/>
    <cellStyle name="60% - Accent2 3" xfId="299"/>
    <cellStyle name="60% - Accent2 4" xfId="353"/>
    <cellStyle name="60% - Accent2 5" xfId="429"/>
    <cellStyle name="60% - Accent3 2" xfId="208"/>
    <cellStyle name="60% - Accent3 3" xfId="295"/>
    <cellStyle name="60% - Accent3 4" xfId="354"/>
    <cellStyle name="60% - Accent3 5" xfId="442"/>
    <cellStyle name="60% - Accent4 2" xfId="209"/>
    <cellStyle name="60% - Accent4 3" xfId="292"/>
    <cellStyle name="60% - Accent4 4" xfId="355"/>
    <cellStyle name="60% - Accent4 5" xfId="405"/>
    <cellStyle name="60% - Accent5 2" xfId="210"/>
    <cellStyle name="60% - Accent5 3" xfId="278"/>
    <cellStyle name="60% - Accent5 4" xfId="356"/>
    <cellStyle name="60% - Accent5 5" xfId="412"/>
    <cellStyle name="60% - Accent6 2" xfId="211"/>
    <cellStyle name="60% - Accent6 3" xfId="306"/>
    <cellStyle name="60% - Accent6 4" xfId="357"/>
    <cellStyle name="60% - Accent6 5" xfId="418"/>
    <cellStyle name="Accent1 2" xfId="212"/>
    <cellStyle name="Accent1 3" xfId="307"/>
    <cellStyle name="Accent1 4" xfId="358"/>
    <cellStyle name="Accent1 5" xfId="420"/>
    <cellStyle name="Accent2 2" xfId="213"/>
    <cellStyle name="Accent2 3" xfId="308"/>
    <cellStyle name="Accent2 4" xfId="359"/>
    <cellStyle name="Accent2 5" xfId="444"/>
    <cellStyle name="Accent3 2" xfId="214"/>
    <cellStyle name="Accent3 3" xfId="309"/>
    <cellStyle name="Accent3 4" xfId="360"/>
    <cellStyle name="Accent3 5" xfId="401"/>
    <cellStyle name="Accent4 2" xfId="215"/>
    <cellStyle name="Accent4 3" xfId="310"/>
    <cellStyle name="Accent4 4" xfId="361"/>
    <cellStyle name="Accent4 5" xfId="417"/>
    <cellStyle name="Accent5 2" xfId="216"/>
    <cellStyle name="Accent5 3" xfId="311"/>
    <cellStyle name="Accent5 4" xfId="362"/>
    <cellStyle name="Accent5 5" xfId="404"/>
    <cellStyle name="Accent6 2" xfId="217"/>
    <cellStyle name="Accent6 3" xfId="312"/>
    <cellStyle name="Accent6 4" xfId="363"/>
    <cellStyle name="Accent6 5" xfId="413"/>
    <cellStyle name="Bad 2" xfId="218"/>
    <cellStyle name="Bad 3" xfId="313"/>
    <cellStyle name="Bad 4" xfId="364"/>
    <cellStyle name="Bad 5" xfId="409"/>
    <cellStyle name="Calculation 2" xfId="219"/>
    <cellStyle name="Calculation 3" xfId="314"/>
    <cellStyle name="Calculation 4" xfId="365"/>
    <cellStyle name="Calculation 5" xfId="403"/>
    <cellStyle name="Check Cell 2" xfId="220"/>
    <cellStyle name="Check Cell 3" xfId="315"/>
    <cellStyle name="Check Cell 4" xfId="366"/>
    <cellStyle name="Check Cell 5" xfId="433"/>
    <cellStyle name="Comma" xfId="1" builtinId="3"/>
    <cellStyle name="Comma [0] 2" xfId="33"/>
    <cellStyle name="Comma [0] 3" xfId="462"/>
    <cellStyle name="Comma 10" xfId="31"/>
    <cellStyle name="Comma 10 2" xfId="34"/>
    <cellStyle name="Comma 10 3" xfId="458"/>
    <cellStyle name="Comma 10 3 2" xfId="557"/>
    <cellStyle name="Comma 10 4" xfId="601"/>
    <cellStyle name="Comma 10 5" xfId="621"/>
    <cellStyle name="Comma 100" xfId="463"/>
    <cellStyle name="Comma 101" xfId="464"/>
    <cellStyle name="Comma 102" xfId="558"/>
    <cellStyle name="Comma 103" xfId="559"/>
    <cellStyle name="Comma 104" xfId="610"/>
    <cellStyle name="Comma 105" xfId="611"/>
    <cellStyle name="Comma 106" xfId="627"/>
    <cellStyle name="Comma 107" xfId="629"/>
    <cellStyle name="Comma 108" xfId="607"/>
    <cellStyle name="Comma 11" xfId="35"/>
    <cellStyle name="Comma 11 3" xfId="457"/>
    <cellStyle name="Comma 11 4" xfId="465"/>
    <cellStyle name="Comma 12" xfId="36"/>
    <cellStyle name="Comma 12 10" xfId="608"/>
    <cellStyle name="Comma 12 2" xfId="85"/>
    <cellStyle name="Comma 12 3" xfId="102"/>
    <cellStyle name="Comma 13" xfId="37"/>
    <cellStyle name="Comma 13 2" xfId="104"/>
    <cellStyle name="Comma 13 3" xfId="466"/>
    <cellStyle name="Comma 14" xfId="38"/>
    <cellStyle name="Comma 14 2" xfId="101"/>
    <cellStyle name="Comma 14 3" xfId="467"/>
    <cellStyle name="Comma 15" xfId="58"/>
    <cellStyle name="Comma 15 2" xfId="105"/>
    <cellStyle name="Comma 15 2 2" xfId="633"/>
    <cellStyle name="Comma 15 3" xfId="468"/>
    <cellStyle name="Comma 15 4" xfId="631"/>
    <cellStyle name="Comma 15 5" xfId="635"/>
    <cellStyle name="Comma 159" xfId="642"/>
    <cellStyle name="Comma 16" xfId="60"/>
    <cellStyle name="Comma 16 2" xfId="100"/>
    <cellStyle name="Comma 16 2 2" xfId="560"/>
    <cellStyle name="Comma 16 2 3" xfId="612"/>
    <cellStyle name="Comma 16 3" xfId="469"/>
    <cellStyle name="Comma 17" xfId="61"/>
    <cellStyle name="Comma 17 2" xfId="140"/>
    <cellStyle name="Comma 17 2 2" xfId="561"/>
    <cellStyle name="Comma 17 3" xfId="470"/>
    <cellStyle name="Comma 18" xfId="130"/>
    <cellStyle name="Comma 18 2" xfId="471"/>
    <cellStyle name="Comma 18 3" xfId="562"/>
    <cellStyle name="Comma 19" xfId="136"/>
    <cellStyle name="Comma 19 2" xfId="472"/>
    <cellStyle name="Comma 19 3" xfId="563"/>
    <cellStyle name="Comma 2" xfId="2"/>
    <cellStyle name="Comma 2 10" xfId="3"/>
    <cellStyle name="Comma 2 10 2" xfId="163"/>
    <cellStyle name="Comma 2 10 3" xfId="174"/>
    <cellStyle name="Comma 2 10 4" xfId="247"/>
    <cellStyle name="Comma 2 10 5" xfId="280"/>
    <cellStyle name="Comma 2 10 6" xfId="164"/>
    <cellStyle name="Comma 2 11" xfId="173"/>
    <cellStyle name="Comma 2 12" xfId="221"/>
    <cellStyle name="Comma 2 13" xfId="246"/>
    <cellStyle name="Comma 2 14" xfId="277"/>
    <cellStyle name="Comma 2 15" xfId="316"/>
    <cellStyle name="Comma 2 16" xfId="367"/>
    <cellStyle name="Comma 2 17" xfId="425"/>
    <cellStyle name="Comma 2 18" xfId="440"/>
    <cellStyle name="Comma 2 19" xfId="439"/>
    <cellStyle name="Comma 2 2" xfId="4"/>
    <cellStyle name="Comma 2 2 10" xfId="161"/>
    <cellStyle name="Comma 2 2 11" xfId="175"/>
    <cellStyle name="Comma 2 2 12" xfId="248"/>
    <cellStyle name="Comma 2 2 13" xfId="276"/>
    <cellStyle name="Comma 2 2 14" xfId="393"/>
    <cellStyle name="Comma 2 2 15" xfId="400"/>
    <cellStyle name="Comma 2 2 16" xfId="451"/>
    <cellStyle name="Comma 2 2 17" xfId="454"/>
    <cellStyle name="Comma 2 2 18" xfId="103"/>
    <cellStyle name="Comma 2 2 19" xfId="40"/>
    <cellStyle name="Comma 2 2 2" xfId="64"/>
    <cellStyle name="Comma 2 2 2 2" xfId="65"/>
    <cellStyle name="Comma 2 2 2 3" xfId="146"/>
    <cellStyle name="Comma 2 2 2 4" xfId="394"/>
    <cellStyle name="Comma 2 2 2 5" xfId="399"/>
    <cellStyle name="Comma 2 2 2 6" xfId="452"/>
    <cellStyle name="Comma 2 2 2 7" xfId="453"/>
    <cellStyle name="Comma 2 2 20" xfId="473"/>
    <cellStyle name="Comma 2 2 21" xfId="605"/>
    <cellStyle name="Comma 2 2 3" xfId="75"/>
    <cellStyle name="Comma 2 2 4" xfId="80"/>
    <cellStyle name="Comma 2 2 5" xfId="86"/>
    <cellStyle name="Comma 2 2 6" xfId="91"/>
    <cellStyle name="Comma 2 2 7" xfId="94"/>
    <cellStyle name="Comma 2 2 8" xfId="97"/>
    <cellStyle name="Comma 2 2 9" xfId="145"/>
    <cellStyle name="Comma 2 20" xfId="455"/>
    <cellStyle name="Comma 2 21" xfId="456"/>
    <cellStyle name="Comma 2 22" xfId="39"/>
    <cellStyle name="Comma 2 23" xfId="613"/>
    <cellStyle name="Comma 2 24" xfId="654"/>
    <cellStyle name="Comma 2 3" xfId="5"/>
    <cellStyle name="Comma 2 3 2" xfId="154"/>
    <cellStyle name="Comma 2 3 3" xfId="176"/>
    <cellStyle name="Comma 2 3 4" xfId="249"/>
    <cellStyle name="Comma 2 3 5" xfId="273"/>
    <cellStyle name="Comma 2 3 6" xfId="74"/>
    <cellStyle name="Comma 2 4" xfId="6"/>
    <cellStyle name="Comma 2 4 2" xfId="153"/>
    <cellStyle name="Comma 2 4 3" xfId="177"/>
    <cellStyle name="Comma 2 4 4" xfId="250"/>
    <cellStyle name="Comma 2 4 5" xfId="266"/>
    <cellStyle name="Comma 2 4 6" xfId="81"/>
    <cellStyle name="Comma 2 5" xfId="87"/>
    <cellStyle name="Comma 2 6" xfId="92"/>
    <cellStyle name="Comma 2 7" xfId="95"/>
    <cellStyle name="Comma 2 8" xfId="98"/>
    <cellStyle name="Comma 2 9" xfId="166"/>
    <cellStyle name="Comma 20" xfId="122"/>
    <cellStyle name="Comma 20 2" xfId="474"/>
    <cellStyle name="Comma 20 3" xfId="564"/>
    <cellStyle name="Comma 21" xfId="113"/>
    <cellStyle name="Comma 21 2" xfId="475"/>
    <cellStyle name="Comma 21 3" xfId="565"/>
    <cellStyle name="Comma 22" xfId="120"/>
    <cellStyle name="Comma 22 2" xfId="476"/>
    <cellStyle name="Comma 22 3" xfId="566"/>
    <cellStyle name="Comma 23" xfId="114"/>
    <cellStyle name="Comma 23 2" xfId="477"/>
    <cellStyle name="Comma 23 3" xfId="567"/>
    <cellStyle name="Comma 24" xfId="123"/>
    <cellStyle name="Comma 24 2" xfId="478"/>
    <cellStyle name="Comma 24 3" xfId="568"/>
    <cellStyle name="Comma 25" xfId="112"/>
    <cellStyle name="Comma 25 2" xfId="479"/>
    <cellStyle name="Comma 25 3" xfId="569"/>
    <cellStyle name="Comma 26" xfId="115"/>
    <cellStyle name="Comma 26 2" xfId="480"/>
    <cellStyle name="Comma 26 3" xfId="570"/>
    <cellStyle name="Comma 27" xfId="128"/>
    <cellStyle name="Comma 27 2" xfId="481"/>
    <cellStyle name="Comma 27 3" xfId="571"/>
    <cellStyle name="Comma 28" xfId="139"/>
    <cellStyle name="Comma 28 2" xfId="482"/>
    <cellStyle name="Comma 28 3" xfId="572"/>
    <cellStyle name="Comma 29" xfId="131"/>
    <cellStyle name="Comma 29 2" xfId="483"/>
    <cellStyle name="Comma 29 3" xfId="573"/>
    <cellStyle name="Comma 3" xfId="7"/>
    <cellStyle name="Comma 3 2" xfId="42"/>
    <cellStyle name="Comma 3 3" xfId="152"/>
    <cellStyle name="Comma 3 4" xfId="178"/>
    <cellStyle name="Comma 3 5" xfId="251"/>
    <cellStyle name="Comma 3 6" xfId="245"/>
    <cellStyle name="Comma 3 7" xfId="41"/>
    <cellStyle name="Comma 30" xfId="133"/>
    <cellStyle name="Comma 30 2" xfId="484"/>
    <cellStyle name="Comma 30 3" xfId="574"/>
    <cellStyle name="Comma 31" xfId="138"/>
    <cellStyle name="Comma 31 2" xfId="485"/>
    <cellStyle name="Comma 31 3" xfId="575"/>
    <cellStyle name="Comma 32" xfId="141"/>
    <cellStyle name="Comma 32 2" xfId="486"/>
    <cellStyle name="Comma 32 3" xfId="576"/>
    <cellStyle name="Comma 33" xfId="129"/>
    <cellStyle name="Comma 33 2" xfId="487"/>
    <cellStyle name="Comma 33 3" xfId="577"/>
    <cellStyle name="Comma 34" xfId="137"/>
    <cellStyle name="Comma 34 2" xfId="488"/>
    <cellStyle name="Comma 34 3" xfId="578"/>
    <cellStyle name="Comma 35" xfId="142"/>
    <cellStyle name="Comma 35 2" xfId="489"/>
    <cellStyle name="Comma 35 3" xfId="579"/>
    <cellStyle name="Comma 36" xfId="107"/>
    <cellStyle name="Comma 36 2" xfId="490"/>
    <cellStyle name="Comma 36 3" xfId="580"/>
    <cellStyle name="Comma 37" xfId="143"/>
    <cellStyle name="Comma 37 2" xfId="491"/>
    <cellStyle name="Comma 37 3" xfId="581"/>
    <cellStyle name="Comma 38" xfId="132"/>
    <cellStyle name="Comma 38 2" xfId="492"/>
    <cellStyle name="Comma 38 3" xfId="582"/>
    <cellStyle name="Comma 39" xfId="127"/>
    <cellStyle name="Comma 39 2" xfId="493"/>
    <cellStyle name="Comma 39 3" xfId="583"/>
    <cellStyle name="Comma 4" xfId="8"/>
    <cellStyle name="Comma 4 2" xfId="44"/>
    <cellStyle name="Comma 4 3" xfId="151"/>
    <cellStyle name="Comma 4 4" xfId="179"/>
    <cellStyle name="Comma 4 5" xfId="252"/>
    <cellStyle name="Comma 4 6" xfId="263"/>
    <cellStyle name="Comma 4 7" xfId="43"/>
    <cellStyle name="Comma 40" xfId="108"/>
    <cellStyle name="Comma 40 2" xfId="494"/>
    <cellStyle name="Comma 40 3" xfId="584"/>
    <cellStyle name="Comma 41" xfId="119"/>
    <cellStyle name="Comma 41 2" xfId="495"/>
    <cellStyle name="Comma 41 3" xfId="585"/>
    <cellStyle name="Comma 42" xfId="124"/>
    <cellStyle name="Comma 42 2" xfId="496"/>
    <cellStyle name="Comma 42 3" xfId="586"/>
    <cellStyle name="Comma 43" xfId="111"/>
    <cellStyle name="Comma 43 2" xfId="497"/>
    <cellStyle name="Comma 43 3" xfId="587"/>
    <cellStyle name="Comma 44" xfId="116"/>
    <cellStyle name="Comma 44 2" xfId="498"/>
    <cellStyle name="Comma 44 3" xfId="588"/>
    <cellStyle name="Comma 45" xfId="121"/>
    <cellStyle name="Comma 45 2" xfId="499"/>
    <cellStyle name="Comma 45 3" xfId="589"/>
    <cellStyle name="Comma 46" xfId="106"/>
    <cellStyle name="Comma 46 2" xfId="500"/>
    <cellStyle name="Comma 46 3" xfId="590"/>
    <cellStyle name="Comma 47" xfId="118"/>
    <cellStyle name="Comma 47 2" xfId="501"/>
    <cellStyle name="Comma 47 3" xfId="591"/>
    <cellStyle name="Comma 48" xfId="125"/>
    <cellStyle name="Comma 48 2" xfId="502"/>
    <cellStyle name="Comma 48 3" xfId="592"/>
    <cellStyle name="Comma 49" xfId="110"/>
    <cellStyle name="Comma 49 2" xfId="503"/>
    <cellStyle name="Comma 49 3" xfId="593"/>
    <cellStyle name="Comma 5" xfId="9"/>
    <cellStyle name="Comma 5 2" xfId="144"/>
    <cellStyle name="Comma 5 3" xfId="180"/>
    <cellStyle name="Comma 5 4" xfId="253"/>
    <cellStyle name="Comma 5 5" xfId="262"/>
    <cellStyle name="Comma 5 6" xfId="45"/>
    <cellStyle name="Comma 50" xfId="117"/>
    <cellStyle name="Comma 50 2" xfId="504"/>
    <cellStyle name="Comma 50 3" xfId="594"/>
    <cellStyle name="Comma 51" xfId="134"/>
    <cellStyle name="Comma 51 2" xfId="505"/>
    <cellStyle name="Comma 51 3" xfId="595"/>
    <cellStyle name="Comma 52" xfId="135"/>
    <cellStyle name="Comma 52 2" xfId="506"/>
    <cellStyle name="Comma 52 3" xfId="596"/>
    <cellStyle name="Comma 53" xfId="126"/>
    <cellStyle name="Comma 53 2" xfId="507"/>
    <cellStyle name="Comma 53 3" xfId="597"/>
    <cellStyle name="Comma 54" xfId="109"/>
    <cellStyle name="Comma 54 2" xfId="508"/>
    <cellStyle name="Comma 54 3" xfId="598"/>
    <cellStyle name="Comma 55" xfId="459"/>
    <cellStyle name="Comma 55 2" xfId="509"/>
    <cellStyle name="Comma 56" xfId="510"/>
    <cellStyle name="Comma 56 2" xfId="511"/>
    <cellStyle name="Comma 56 3" xfId="614"/>
    <cellStyle name="Comma 57" xfId="512"/>
    <cellStyle name="Comma 58" xfId="513"/>
    <cellStyle name="Comma 59" xfId="514"/>
    <cellStyle name="Comma 6" xfId="10"/>
    <cellStyle name="Comma 6 2" xfId="162"/>
    <cellStyle name="Comma 6 3" xfId="181"/>
    <cellStyle name="Comma 6 4" xfId="254"/>
    <cellStyle name="Comma 6 5" xfId="261"/>
    <cellStyle name="Comma 6 6" xfId="46"/>
    <cellStyle name="Comma 60" xfId="515"/>
    <cellStyle name="Comma 61" xfId="516"/>
    <cellStyle name="Comma 62" xfId="448"/>
    <cellStyle name="Comma 63" xfId="517"/>
    <cellStyle name="Comma 64" xfId="518"/>
    <cellStyle name="Comma 65" xfId="519"/>
    <cellStyle name="Comma 66" xfId="520"/>
    <cellStyle name="Comma 67" xfId="521"/>
    <cellStyle name="Comma 68" xfId="522"/>
    <cellStyle name="Comma 69" xfId="523"/>
    <cellStyle name="Comma 7" xfId="11"/>
    <cellStyle name="Comma 7 2" xfId="155"/>
    <cellStyle name="Comma 7 3" xfId="182"/>
    <cellStyle name="Comma 7 4" xfId="255"/>
    <cellStyle name="Comma 7 5" xfId="260"/>
    <cellStyle name="Comma 7 6" xfId="47"/>
    <cellStyle name="Comma 70" xfId="524"/>
    <cellStyle name="Comma 71" xfId="525"/>
    <cellStyle name="Comma 72" xfId="526"/>
    <cellStyle name="Comma 73" xfId="527"/>
    <cellStyle name="Comma 74" xfId="528"/>
    <cellStyle name="Comma 75" xfId="529"/>
    <cellStyle name="Comma 76" xfId="530"/>
    <cellStyle name="Comma 77" xfId="531"/>
    <cellStyle name="Comma 78" xfId="532"/>
    <cellStyle name="Comma 79" xfId="533"/>
    <cellStyle name="Comma 8" xfId="12"/>
    <cellStyle name="Comma 8 2" xfId="157"/>
    <cellStyle name="Comma 8 3" xfId="183"/>
    <cellStyle name="Comma 8 4" xfId="256"/>
    <cellStyle name="Comma 8 5" xfId="259"/>
    <cellStyle name="Comma 8 6" xfId="32"/>
    <cellStyle name="Comma 8 7" xfId="534"/>
    <cellStyle name="Comma 80" xfId="535"/>
    <cellStyle name="Comma 81" xfId="536"/>
    <cellStyle name="Comma 82" xfId="537"/>
    <cellStyle name="Comma 83" xfId="538"/>
    <cellStyle name="Comma 84" xfId="539"/>
    <cellStyle name="Comma 85" xfId="540"/>
    <cellStyle name="Comma 86" xfId="541"/>
    <cellStyle name="Comma 87" xfId="542"/>
    <cellStyle name="Comma 88" xfId="543"/>
    <cellStyle name="Comma 89" xfId="544"/>
    <cellStyle name="Comma 9" xfId="13"/>
    <cellStyle name="Comma 9 2" xfId="156"/>
    <cellStyle name="Comma 9 3" xfId="184"/>
    <cellStyle name="Comma 9 4" xfId="257"/>
    <cellStyle name="Comma 9 5" xfId="281"/>
    <cellStyle name="Comma 9 6" xfId="48"/>
    <cellStyle name="Comma 9 7" xfId="545"/>
    <cellStyle name="Comma 9 8" xfId="546"/>
    <cellStyle name="Comma 90" xfId="14"/>
    <cellStyle name="Comma 90 2" xfId="222"/>
    <cellStyle name="Comma 90 3" xfId="317"/>
    <cellStyle name="Comma 90 4" xfId="368"/>
    <cellStyle name="Comma 90 5" xfId="424"/>
    <cellStyle name="Comma 90 6" xfId="449"/>
    <cellStyle name="Comma 90 7" xfId="159"/>
    <cellStyle name="Comma 91" xfId="547"/>
    <cellStyle name="Comma 92" xfId="548"/>
    <cellStyle name="Comma 93" xfId="549"/>
    <cellStyle name="Comma 94" xfId="550"/>
    <cellStyle name="Comma 95" xfId="551"/>
    <cellStyle name="Comma 96" xfId="552"/>
    <cellStyle name="Comma 97" xfId="553"/>
    <cellStyle name="Comma 98" xfId="554"/>
    <cellStyle name="Comma 99" xfId="555"/>
    <cellStyle name="Explanatory Text 2" xfId="223"/>
    <cellStyle name="Explanatory Text 3" xfId="318"/>
    <cellStyle name="Explanatory Text 4" xfId="369"/>
    <cellStyle name="Explanatory Text 5" xfId="414"/>
    <cellStyle name="Explanatory Text 6" xfId="628"/>
    <cellStyle name="flori 5" xfId="15"/>
    <cellStyle name="Good 2" xfId="16"/>
    <cellStyle name="Good 3" xfId="17"/>
    <cellStyle name="Good 4" xfId="18"/>
    <cellStyle name="Good 5" xfId="224"/>
    <cellStyle name="Good 6" xfId="319"/>
    <cellStyle name="Good 7" xfId="370"/>
    <cellStyle name="Good 8" xfId="411"/>
    <cellStyle name="greyed" xfId="664"/>
    <cellStyle name="Heading 1 2" xfId="225"/>
    <cellStyle name="Heading 1 3" xfId="320"/>
    <cellStyle name="Heading 1 4" xfId="371"/>
    <cellStyle name="Heading 1 5" xfId="406"/>
    <cellStyle name="Heading 2 2" xfId="226"/>
    <cellStyle name="Heading 2 2 2" xfId="660"/>
    <cellStyle name="Heading 2 3" xfId="321"/>
    <cellStyle name="Heading 2 4" xfId="372"/>
    <cellStyle name="Heading 2 5" xfId="436"/>
    <cellStyle name="Heading 3 2" xfId="227"/>
    <cellStyle name="Heading 3 3" xfId="322"/>
    <cellStyle name="Heading 3 4" xfId="373"/>
    <cellStyle name="Heading 3 5" xfId="443"/>
    <cellStyle name="Heading 4 2" xfId="228"/>
    <cellStyle name="Heading 4 3" xfId="323"/>
    <cellStyle name="Heading 4 4" xfId="374"/>
    <cellStyle name="Heading 4 5" xfId="407"/>
    <cellStyle name="HeadingTable" xfId="662"/>
    <cellStyle name="Hyperlink" xfId="19" builtinId="8"/>
    <cellStyle name="Hyperlink 2" xfId="460"/>
    <cellStyle name="Hyperlink 3" xfId="615"/>
    <cellStyle name="Hyperlink 4" xfId="658"/>
    <cellStyle name="Hyperlink 5" xfId="667"/>
    <cellStyle name="Input 2" xfId="229"/>
    <cellStyle name="Input 3" xfId="324"/>
    <cellStyle name="Input 4" xfId="375"/>
    <cellStyle name="Input 5" xfId="434"/>
    <cellStyle name="Linked Cell 2" xfId="230"/>
    <cellStyle name="Linked Cell 3" xfId="325"/>
    <cellStyle name="Linked Cell 4" xfId="376"/>
    <cellStyle name="Linked Cell 5" xfId="419"/>
    <cellStyle name="Maus-Position_BWG Sheets" xfId="49"/>
    <cellStyle name="Neutral 2" xfId="231"/>
    <cellStyle name="Neutral 3" xfId="326"/>
    <cellStyle name="Neutral 4" xfId="377"/>
    <cellStyle name="Neutral 5" xfId="415"/>
    <cellStyle name="Normal" xfId="0" builtinId="0"/>
    <cellStyle name="Normal 10" xfId="99"/>
    <cellStyle name="Normal 11" xfId="63"/>
    <cellStyle name="Normal 11 2" xfId="599"/>
    <cellStyle name="Normal 11 2 2" xfId="616"/>
    <cellStyle name="Normal 11 3" xfId="617"/>
    <cellStyle name="Normal 12" xfId="556"/>
    <cellStyle name="Normal 12 2" xfId="618"/>
    <cellStyle name="Normal 13" xfId="600"/>
    <cellStyle name="Normal 130" xfId="666"/>
    <cellStyle name="Normal 133" xfId="641"/>
    <cellStyle name="Normal 134" xfId="644"/>
    <cellStyle name="Normal 14" xfId="602"/>
    <cellStyle name="Normal 15" xfId="606"/>
    <cellStyle name="Normal 16" xfId="609"/>
    <cellStyle name="Normal 16 2" xfId="619"/>
    <cellStyle name="Normal 16 3" xfId="640"/>
    <cellStyle name="Normal 16 4" xfId="652"/>
    <cellStyle name="Normal 17" xfId="620"/>
    <cellStyle name="Normal 18" xfId="626"/>
    <cellStyle name="Normal 2" xfId="20"/>
    <cellStyle name="Normal 2 10" xfId="191"/>
    <cellStyle name="Normal 2 11" xfId="232"/>
    <cellStyle name="Normal 2 12" xfId="264"/>
    <cellStyle name="Normal 2 13" xfId="286"/>
    <cellStyle name="Normal 2 14" xfId="327"/>
    <cellStyle name="Normal 2 15" xfId="378"/>
    <cellStyle name="Normal 2 16" xfId="432"/>
    <cellStyle name="Normal 2 17" xfId="450"/>
    <cellStyle name="Normal 2 18" xfId="50"/>
    <cellStyle name="Normal 2 19" xfId="604"/>
    <cellStyle name="Normal 2 2" xfId="29"/>
    <cellStyle name="Normal 2 2 10" xfId="206"/>
    <cellStyle name="Normal 2 2 11" xfId="233"/>
    <cellStyle name="Normal 2 2 12" xfId="282"/>
    <cellStyle name="Normal 2 2 13" xfId="304"/>
    <cellStyle name="Normal 2 2 14" xfId="328"/>
    <cellStyle name="Normal 2 2 15" xfId="379"/>
    <cellStyle name="Normal 2 2 16" xfId="408"/>
    <cellStyle name="Normal 2 2 17" xfId="66"/>
    <cellStyle name="Normal 2 2 18" xfId="51"/>
    <cellStyle name="Normal 2 2 19" xfId="665"/>
    <cellStyle name="Normal 2 2 2" xfId="67"/>
    <cellStyle name="Normal 2 2 20" xfId="636"/>
    <cellStyle name="Normal 2 2 3" xfId="78"/>
    <cellStyle name="Normal 2 2 4" xfId="76"/>
    <cellStyle name="Normal 2 2 5" xfId="79"/>
    <cellStyle name="Normal 2 2 6" xfId="72"/>
    <cellStyle name="Normal 2 2 7" xfId="82"/>
    <cellStyle name="Normal 2 2 8" xfId="89"/>
    <cellStyle name="Normal 2 2 9" xfId="170"/>
    <cellStyle name="Normal 2 20" xfId="668"/>
    <cellStyle name="Normal 2 21" xfId="634"/>
    <cellStyle name="Normal 2 3" xfId="52"/>
    <cellStyle name="Normal 2 3 10" xfId="422"/>
    <cellStyle name="Normal 2 3 11" xfId="71"/>
    <cellStyle name="Normal 2 3 2" xfId="84"/>
    <cellStyle name="Normal 2 3 3" xfId="169"/>
    <cellStyle name="Normal 2 3 4" xfId="207"/>
    <cellStyle name="Normal 2 3 5" xfId="234"/>
    <cellStyle name="Normal 2 3 6" xfId="283"/>
    <cellStyle name="Normal 2 3 7" xfId="305"/>
    <cellStyle name="Normal 2 3 8" xfId="329"/>
    <cellStyle name="Normal 2 3 9" xfId="380"/>
    <cellStyle name="Normal 2 4" xfId="77"/>
    <cellStyle name="Normal 2 4 2" xfId="643"/>
    <cellStyle name="Normal 2 5" xfId="70"/>
    <cellStyle name="Normal 2 5 2" xfId="651"/>
    <cellStyle name="Normal 2 6" xfId="73"/>
    <cellStyle name="Normal 2 7" xfId="69"/>
    <cellStyle name="Normal 2 8" xfId="88"/>
    <cellStyle name="Normal 2 9" xfId="160"/>
    <cellStyle name="Normal 3" xfId="21"/>
    <cellStyle name="Normal 3 10" xfId="437"/>
    <cellStyle name="Normal 3 11" xfId="53"/>
    <cellStyle name="Normal 3 11 2" xfId="603"/>
    <cellStyle name="Normal 3 12" xfId="624"/>
    <cellStyle name="Normal 3 2" xfId="54"/>
    <cellStyle name="Normal 3 2 2" xfId="638"/>
    <cellStyle name="Normal 3 2 3" xfId="649"/>
    <cellStyle name="Normal 3 3" xfId="158"/>
    <cellStyle name="Normal 3 4" xfId="192"/>
    <cellStyle name="Normal 3 5" xfId="235"/>
    <cellStyle name="Normal 3 6" xfId="265"/>
    <cellStyle name="Normal 3 7" xfId="287"/>
    <cellStyle name="Normal 3 8" xfId="330"/>
    <cellStyle name="Normal 3 9" xfId="381"/>
    <cellStyle name="Normal 4" xfId="22"/>
    <cellStyle name="Normal 4 2" xfId="28"/>
    <cellStyle name="Normal 4 2 2" xfId="62"/>
    <cellStyle name="Normal 4 2 3" xfId="196"/>
    <cellStyle name="Normal 4 2 4" xfId="270"/>
    <cellStyle name="Normal 4 2 5" xfId="291"/>
    <cellStyle name="Normal 4 2 6" xfId="55"/>
    <cellStyle name="Normal 4 3" xfId="148"/>
    <cellStyle name="Normal 4 4" xfId="167"/>
    <cellStyle name="Normal 4 5" xfId="168"/>
    <cellStyle name="Normal 4 6" xfId="236"/>
    <cellStyle name="Normal 4 7" xfId="331"/>
    <cellStyle name="Normal 4 8" xfId="382"/>
    <cellStyle name="Normal 4 9" xfId="402"/>
    <cellStyle name="Normal 5" xfId="23"/>
    <cellStyle name="Normal 5 10" xfId="68"/>
    <cellStyle name="Normal 5 11" xfId="59"/>
    <cellStyle name="Normal 5 12" xfId="625"/>
    <cellStyle name="Normal 5 2" xfId="150"/>
    <cellStyle name="Normal 5 3" xfId="194"/>
    <cellStyle name="Normal 5 4" xfId="237"/>
    <cellStyle name="Normal 5 5" xfId="267"/>
    <cellStyle name="Normal 5 6" xfId="289"/>
    <cellStyle name="Normal 5 7" xfId="332"/>
    <cellStyle name="Normal 5 8" xfId="383"/>
    <cellStyle name="Normal 5 9" xfId="416"/>
    <cellStyle name="Normal 6" xfId="27"/>
    <cellStyle name="Normal 6 10" xfId="83"/>
    <cellStyle name="Normal 6 11" xfId="461"/>
    <cellStyle name="Normal 6 2" xfId="165"/>
    <cellStyle name="Normal 6 3" xfId="195"/>
    <cellStyle name="Normal 6 4" xfId="238"/>
    <cellStyle name="Normal 6 5" xfId="269"/>
    <cellStyle name="Normal 6 6" xfId="290"/>
    <cellStyle name="Normal 6 7" xfId="333"/>
    <cellStyle name="Normal 6 8" xfId="384"/>
    <cellStyle name="Normal 6 9" xfId="445"/>
    <cellStyle name="Normal 7" xfId="30"/>
    <cellStyle name="Normal 7 2" xfId="149"/>
    <cellStyle name="Normal 7 3" xfId="198"/>
    <cellStyle name="Normal 7 4" xfId="272"/>
    <cellStyle name="Normal 7 5" xfId="293"/>
    <cellStyle name="Normal 7 6" xfId="90"/>
    <cellStyle name="Normal 8" xfId="93"/>
    <cellStyle name="Normal 8 2" xfId="147"/>
    <cellStyle name="Normal 8 3" xfId="201"/>
    <cellStyle name="Normal 8 4" xfId="275"/>
    <cellStyle name="Normal 8 5" xfId="296"/>
    <cellStyle name="Normal 9" xfId="96"/>
    <cellStyle name="Normal 9 2" xfId="171"/>
    <cellStyle name="Normal 9 3" xfId="204"/>
    <cellStyle name="Normal 9 4" xfId="279"/>
    <cellStyle name="Normal 9 5" xfId="300"/>
    <cellStyle name="Normal_03 STA" xfId="647"/>
    <cellStyle name="Normal_03 STA 2" xfId="646"/>
    <cellStyle name="Normal_03 STA 3" xfId="648"/>
    <cellStyle name="Normal_20 OPR" xfId="656"/>
    <cellStyle name="Normal_20 OPR 2" xfId="655"/>
    <cellStyle name="Normal_Assets Final" xfId="657"/>
    <cellStyle name="Normal_Disketa per Bankat me ndryshimet" xfId="622"/>
    <cellStyle name="Normal_Inflows" xfId="659"/>
    <cellStyle name="Normal_MKR - Market risks" xfId="653"/>
    <cellStyle name="Normal_Sheet1" xfId="24"/>
    <cellStyle name="Normal_Sheet1 2" xfId="630"/>
    <cellStyle name="Note 2" xfId="239"/>
    <cellStyle name="Note 3" xfId="334"/>
    <cellStyle name="Note 4" xfId="385"/>
    <cellStyle name="Note 5" xfId="426"/>
    <cellStyle name="Obično_OBRASCI_TRŽIŠNI RIZICI_draft 2.0" xfId="623"/>
    <cellStyle name="optionalExposure" xfId="663"/>
    <cellStyle name="Output 2" xfId="240"/>
    <cellStyle name="Output 3" xfId="335"/>
    <cellStyle name="Output 4" xfId="386"/>
    <cellStyle name="Output 5" xfId="447"/>
    <cellStyle name="Output Amounts" xfId="25"/>
    <cellStyle name="Percent" xfId="632" builtinId="5"/>
    <cellStyle name="Percent 2" xfId="56"/>
    <cellStyle name="Percent 3" xfId="57"/>
    <cellStyle name="Standard 3" xfId="645"/>
    <cellStyle name="Standard_20100129_1559 Jentsch_COREP ON 20100129 COREP preliminary proposal_CR SA" xfId="639"/>
    <cellStyle name="Standard_GL04_CR_December 2007" xfId="650"/>
    <cellStyle name="Standard_GL04_MKR_December 2007 2" xfId="637"/>
    <cellStyle name="Style 1" xfId="26"/>
    <cellStyle name="Style 1 2" xfId="241"/>
    <cellStyle name="Style 1 3" xfId="336"/>
    <cellStyle name="Style 1 4" xfId="387"/>
    <cellStyle name="Style 1 5" xfId="431"/>
    <cellStyle name="Title 2" xfId="242"/>
    <cellStyle name="Title 3" xfId="337"/>
    <cellStyle name="Title 4" xfId="388"/>
    <cellStyle name="Title 5" xfId="446"/>
    <cellStyle name="Total 2" xfId="243"/>
    <cellStyle name="Total 3" xfId="338"/>
    <cellStyle name="Total 4" xfId="389"/>
    <cellStyle name="Total 5" xfId="392"/>
    <cellStyle name="Warning Text 2" xfId="244"/>
    <cellStyle name="Warning Text 3" xfId="339"/>
    <cellStyle name="Warning Text 4" xfId="390"/>
    <cellStyle name="Warning Text 5" xfId="427"/>
  </cellStyles>
  <dxfs count="8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color rgb="FF9C0006"/>
      </font>
      <fill>
        <patternFill>
          <bgColor rgb="FFFFC7CE"/>
        </patternFill>
      </fill>
    </dxf>
  </dxfs>
  <tableStyles count="0" defaultTableStyle="TableStyleMedium9" defaultPivotStyle="PivotStyleLight16"/>
  <colors>
    <mruColors>
      <color rgb="FF0000FF"/>
      <color rgb="FFFFFFCC"/>
      <color rgb="FFFFFF99"/>
      <color rgb="FF132189"/>
      <color rgb="FF1B0B9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12.xml"/><Relationship Id="rId247" Type="http://schemas.openxmlformats.org/officeDocument/2006/relationships/externalLink" Target="externalLinks/externalLink33.xml"/><Relationship Id="rId107" Type="http://schemas.openxmlformats.org/officeDocument/2006/relationships/worksheet" Target="worksheets/sheet107.xml"/><Relationship Id="rId268"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2.xml"/><Relationship Id="rId237" Type="http://schemas.openxmlformats.org/officeDocument/2006/relationships/externalLink" Target="externalLinks/externalLink23.xml"/><Relationship Id="rId258" Type="http://schemas.openxmlformats.org/officeDocument/2006/relationships/externalLink" Target="externalLinks/externalLink4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13.xml"/><Relationship Id="rId248" Type="http://schemas.openxmlformats.org/officeDocument/2006/relationships/externalLink" Target="externalLinks/externalLink34.xml"/><Relationship Id="rId269"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3.xml"/><Relationship Id="rId6" Type="http://schemas.openxmlformats.org/officeDocument/2006/relationships/worksheet" Target="worksheets/sheet6.xml"/><Relationship Id="rId238" Type="http://schemas.openxmlformats.org/officeDocument/2006/relationships/externalLink" Target="externalLinks/externalLink24.xml"/><Relationship Id="rId259" Type="http://schemas.openxmlformats.org/officeDocument/2006/relationships/externalLink" Target="externalLinks/externalLink45.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externalLink" Target="externalLinks/externalLink9.xml"/><Relationship Id="rId228" Type="http://schemas.openxmlformats.org/officeDocument/2006/relationships/externalLink" Target="externalLinks/externalLink14.xml"/><Relationship Id="rId244" Type="http://schemas.openxmlformats.org/officeDocument/2006/relationships/externalLink" Target="externalLinks/externalLink30.xml"/><Relationship Id="rId249" Type="http://schemas.openxmlformats.org/officeDocument/2006/relationships/externalLink" Target="externalLinks/externalLink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externalLink" Target="externalLinks/externalLink46.xml"/><Relationship Id="rId265" Type="http://schemas.openxmlformats.org/officeDocument/2006/relationships/externalLink" Target="externalLinks/externalLink5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externalLink" Target="externalLinks/externalLink4.xml"/><Relationship Id="rId234" Type="http://schemas.openxmlformats.org/officeDocument/2006/relationships/externalLink" Target="externalLinks/externalLink20.xml"/><Relationship Id="rId239" Type="http://schemas.openxmlformats.org/officeDocument/2006/relationships/externalLink" Target="externalLinks/externalLink25.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36.xml"/><Relationship Id="rId255" Type="http://schemas.openxmlformats.org/officeDocument/2006/relationships/externalLink" Target="externalLinks/externalLink41.xml"/><Relationship Id="rId271"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externalLink" Target="externalLinks/externalLink15.xml"/><Relationship Id="rId19" Type="http://schemas.openxmlformats.org/officeDocument/2006/relationships/worksheet" Target="worksheets/sheet19.xml"/><Relationship Id="rId224" Type="http://schemas.openxmlformats.org/officeDocument/2006/relationships/externalLink" Target="externalLinks/externalLink10.xml"/><Relationship Id="rId240" Type="http://schemas.openxmlformats.org/officeDocument/2006/relationships/externalLink" Target="externalLinks/externalLink26.xml"/><Relationship Id="rId245" Type="http://schemas.openxmlformats.org/officeDocument/2006/relationships/externalLink" Target="externalLinks/externalLink31.xml"/><Relationship Id="rId261" Type="http://schemas.openxmlformats.org/officeDocument/2006/relationships/externalLink" Target="externalLinks/externalLink47.xml"/><Relationship Id="rId266" Type="http://schemas.openxmlformats.org/officeDocument/2006/relationships/externalLink" Target="externalLinks/externalLink52.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externalLink" Target="externalLinks/externalLink5.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externalLink" Target="externalLinks/externalLink16.xml"/><Relationship Id="rId235" Type="http://schemas.openxmlformats.org/officeDocument/2006/relationships/externalLink" Target="externalLinks/externalLink21.xml"/><Relationship Id="rId251" Type="http://schemas.openxmlformats.org/officeDocument/2006/relationships/externalLink" Target="externalLinks/externalLink37.xml"/><Relationship Id="rId256" Type="http://schemas.openxmlformats.org/officeDocument/2006/relationships/externalLink" Target="externalLinks/externalLink4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externalLink" Target="externalLinks/externalLink6.xml"/><Relationship Id="rId225" Type="http://schemas.openxmlformats.org/officeDocument/2006/relationships/externalLink" Target="externalLinks/externalLink11.xml"/><Relationship Id="rId241" Type="http://schemas.openxmlformats.org/officeDocument/2006/relationships/externalLink" Target="externalLinks/externalLink27.xml"/><Relationship Id="rId246" Type="http://schemas.openxmlformats.org/officeDocument/2006/relationships/externalLink" Target="externalLinks/externalLink32.xml"/><Relationship Id="rId267" Type="http://schemas.openxmlformats.org/officeDocument/2006/relationships/externalLink" Target="externalLinks/externalLink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externalLink" Target="externalLinks/externalLink4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externalLink" Target="externalLinks/externalLink1.xml"/><Relationship Id="rId236" Type="http://schemas.openxmlformats.org/officeDocument/2006/relationships/externalLink" Target="externalLinks/externalLink22.xml"/><Relationship Id="rId257" Type="http://schemas.openxmlformats.org/officeDocument/2006/relationships/externalLink" Target="externalLinks/externalLink43.xml"/><Relationship Id="rId26" Type="http://schemas.openxmlformats.org/officeDocument/2006/relationships/worksheet" Target="worksheets/sheet26.xml"/><Relationship Id="rId231" Type="http://schemas.openxmlformats.org/officeDocument/2006/relationships/externalLink" Target="externalLinks/externalLink17.xml"/><Relationship Id="rId252" Type="http://schemas.openxmlformats.org/officeDocument/2006/relationships/externalLink" Target="externalLinks/externalLink3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7.xml"/><Relationship Id="rId242" Type="http://schemas.openxmlformats.org/officeDocument/2006/relationships/externalLink" Target="externalLinks/externalLink28.xml"/><Relationship Id="rId263" Type="http://schemas.openxmlformats.org/officeDocument/2006/relationships/externalLink" Target="externalLinks/externalLink4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externalLink" Target="externalLinks/externalLink18.xml"/><Relationship Id="rId253" Type="http://schemas.openxmlformats.org/officeDocument/2006/relationships/externalLink" Target="externalLinks/externalLink3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8.xml"/><Relationship Id="rId243" Type="http://schemas.openxmlformats.org/officeDocument/2006/relationships/externalLink" Target="externalLinks/externalLink29.xml"/><Relationship Id="rId264" Type="http://schemas.openxmlformats.org/officeDocument/2006/relationships/externalLink" Target="externalLinks/externalLink5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externalLink" Target="externalLinks/externalLink19.xml"/><Relationship Id="rId254" Type="http://schemas.openxmlformats.org/officeDocument/2006/relationships/externalLink" Target="externalLinks/externalLink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drawings/drawing1.xml><?xml version="1.0" encoding="utf-8"?>
<xdr:wsDr xmlns:xdr="http://schemas.openxmlformats.org/drawingml/2006/spreadsheetDrawing" xmlns:a="http://schemas.openxmlformats.org/drawingml/2006/main">
  <xdr:twoCellAnchor>
    <xdr:from>
      <xdr:col>1</xdr:col>
      <xdr:colOff>4600575</xdr:colOff>
      <xdr:row>91</xdr:row>
      <xdr:rowOff>9525</xdr:rowOff>
    </xdr:from>
    <xdr:to>
      <xdr:col>4</xdr:col>
      <xdr:colOff>19050</xdr:colOff>
      <xdr:row>91</xdr:row>
      <xdr:rowOff>9525</xdr:rowOff>
    </xdr:to>
    <xdr:sp macro="" textlink="">
      <xdr:nvSpPr>
        <xdr:cNvPr id="2" name="Line 9"/>
        <xdr:cNvSpPr>
          <a:spLocks noChangeShapeType="1"/>
        </xdr:cNvSpPr>
      </xdr:nvSpPr>
      <xdr:spPr bwMode="auto">
        <a:xfrm>
          <a:off x="5248275" y="17935575"/>
          <a:ext cx="2971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91</xdr:row>
      <xdr:rowOff>0</xdr:rowOff>
    </xdr:from>
    <xdr:to>
      <xdr:col>8</xdr:col>
      <xdr:colOff>47625</xdr:colOff>
      <xdr:row>91</xdr:row>
      <xdr:rowOff>0</xdr:rowOff>
    </xdr:to>
    <xdr:sp macro="" textlink="">
      <xdr:nvSpPr>
        <xdr:cNvPr id="3" name="Line 11"/>
        <xdr:cNvSpPr>
          <a:spLocks noChangeShapeType="1"/>
        </xdr:cNvSpPr>
      </xdr:nvSpPr>
      <xdr:spPr bwMode="auto">
        <a:xfrm>
          <a:off x="8791575" y="17926050"/>
          <a:ext cx="21240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91</xdr:row>
      <xdr:rowOff>9525</xdr:rowOff>
    </xdr:from>
    <xdr:to>
      <xdr:col>14</xdr:col>
      <xdr:colOff>9525</xdr:colOff>
      <xdr:row>91</xdr:row>
      <xdr:rowOff>9525</xdr:rowOff>
    </xdr:to>
    <xdr:sp macro="" textlink="">
      <xdr:nvSpPr>
        <xdr:cNvPr id="4" name="Line 12"/>
        <xdr:cNvSpPr>
          <a:spLocks noChangeShapeType="1"/>
        </xdr:cNvSpPr>
      </xdr:nvSpPr>
      <xdr:spPr bwMode="auto">
        <a:xfrm>
          <a:off x="11811000" y="17935575"/>
          <a:ext cx="35242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62</xdr:row>
      <xdr:rowOff>9525</xdr:rowOff>
    </xdr:from>
    <xdr:to>
      <xdr:col>5</xdr:col>
      <xdr:colOff>0</xdr:colOff>
      <xdr:row>62</xdr:row>
      <xdr:rowOff>9525</xdr:rowOff>
    </xdr:to>
    <xdr:sp macro="" textlink="">
      <xdr:nvSpPr>
        <xdr:cNvPr id="2" name="Line 3"/>
        <xdr:cNvSpPr>
          <a:spLocks noChangeShapeType="1"/>
        </xdr:cNvSpPr>
      </xdr:nvSpPr>
      <xdr:spPr bwMode="auto">
        <a:xfrm>
          <a:off x="9429750"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92</xdr:row>
      <xdr:rowOff>0</xdr:rowOff>
    </xdr:from>
    <xdr:to>
      <xdr:col>1</xdr:col>
      <xdr:colOff>1266825</xdr:colOff>
      <xdr:row>92</xdr:row>
      <xdr:rowOff>0</xdr:rowOff>
    </xdr:to>
    <xdr:sp macro="" textlink="">
      <xdr:nvSpPr>
        <xdr:cNvPr id="3" name="Line 9"/>
        <xdr:cNvSpPr>
          <a:spLocks noChangeShapeType="1"/>
        </xdr:cNvSpPr>
      </xdr:nvSpPr>
      <xdr:spPr bwMode="auto">
        <a:xfrm>
          <a:off x="361950" y="17907000"/>
          <a:ext cx="19335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1533525</xdr:colOff>
      <xdr:row>92</xdr:row>
      <xdr:rowOff>0</xdr:rowOff>
    </xdr:from>
    <xdr:to>
      <xdr:col>1</xdr:col>
      <xdr:colOff>4219575</xdr:colOff>
      <xdr:row>92</xdr:row>
      <xdr:rowOff>0</xdr:rowOff>
    </xdr:to>
    <xdr:sp macro="" textlink="">
      <xdr:nvSpPr>
        <xdr:cNvPr id="4" name="Line 11"/>
        <xdr:cNvSpPr>
          <a:spLocks noChangeShapeType="1"/>
        </xdr:cNvSpPr>
      </xdr:nvSpPr>
      <xdr:spPr bwMode="auto">
        <a:xfrm>
          <a:off x="2562225" y="17907000"/>
          <a:ext cx="26860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4924425</xdr:colOff>
      <xdr:row>92</xdr:row>
      <xdr:rowOff>19050</xdr:rowOff>
    </xdr:from>
    <xdr:to>
      <xdr:col>4</xdr:col>
      <xdr:colOff>304800</xdr:colOff>
      <xdr:row>92</xdr:row>
      <xdr:rowOff>19050</xdr:rowOff>
    </xdr:to>
    <xdr:sp macro="" textlink="">
      <xdr:nvSpPr>
        <xdr:cNvPr id="5" name="Line 12"/>
        <xdr:cNvSpPr>
          <a:spLocks noChangeShapeType="1"/>
        </xdr:cNvSpPr>
      </xdr:nvSpPr>
      <xdr:spPr bwMode="auto">
        <a:xfrm>
          <a:off x="5953125" y="17926050"/>
          <a:ext cx="31908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62</xdr:row>
      <xdr:rowOff>9525</xdr:rowOff>
    </xdr:from>
    <xdr:to>
      <xdr:col>5</xdr:col>
      <xdr:colOff>0</xdr:colOff>
      <xdr:row>62</xdr:row>
      <xdr:rowOff>9525</xdr:rowOff>
    </xdr:to>
    <xdr:sp macro="" textlink="">
      <xdr:nvSpPr>
        <xdr:cNvPr id="6" name="Line 3"/>
        <xdr:cNvSpPr>
          <a:spLocks noChangeShapeType="1"/>
        </xdr:cNvSpPr>
      </xdr:nvSpPr>
      <xdr:spPr bwMode="auto">
        <a:xfrm>
          <a:off x="9429750"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92</xdr:row>
      <xdr:rowOff>0</xdr:rowOff>
    </xdr:from>
    <xdr:to>
      <xdr:col>1</xdr:col>
      <xdr:colOff>1266825</xdr:colOff>
      <xdr:row>92</xdr:row>
      <xdr:rowOff>0</xdr:rowOff>
    </xdr:to>
    <xdr:sp macro="" textlink="">
      <xdr:nvSpPr>
        <xdr:cNvPr id="7" name="Line 9"/>
        <xdr:cNvSpPr>
          <a:spLocks noChangeShapeType="1"/>
        </xdr:cNvSpPr>
      </xdr:nvSpPr>
      <xdr:spPr bwMode="auto">
        <a:xfrm>
          <a:off x="361950" y="17907000"/>
          <a:ext cx="19335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1533525</xdr:colOff>
      <xdr:row>92</xdr:row>
      <xdr:rowOff>0</xdr:rowOff>
    </xdr:from>
    <xdr:to>
      <xdr:col>1</xdr:col>
      <xdr:colOff>4219575</xdr:colOff>
      <xdr:row>92</xdr:row>
      <xdr:rowOff>0</xdr:rowOff>
    </xdr:to>
    <xdr:sp macro="" textlink="">
      <xdr:nvSpPr>
        <xdr:cNvPr id="8" name="Line 11"/>
        <xdr:cNvSpPr>
          <a:spLocks noChangeShapeType="1"/>
        </xdr:cNvSpPr>
      </xdr:nvSpPr>
      <xdr:spPr bwMode="auto">
        <a:xfrm>
          <a:off x="2562225" y="17907000"/>
          <a:ext cx="26860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4924425</xdr:colOff>
      <xdr:row>92</xdr:row>
      <xdr:rowOff>19050</xdr:rowOff>
    </xdr:from>
    <xdr:to>
      <xdr:col>4</xdr:col>
      <xdr:colOff>304800</xdr:colOff>
      <xdr:row>92</xdr:row>
      <xdr:rowOff>19050</xdr:rowOff>
    </xdr:to>
    <xdr:sp macro="" textlink="">
      <xdr:nvSpPr>
        <xdr:cNvPr id="9" name="Line 12"/>
        <xdr:cNvSpPr>
          <a:spLocks noChangeShapeType="1"/>
        </xdr:cNvSpPr>
      </xdr:nvSpPr>
      <xdr:spPr bwMode="auto">
        <a:xfrm>
          <a:off x="5953125" y="17926050"/>
          <a:ext cx="31908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62</xdr:row>
      <xdr:rowOff>9525</xdr:rowOff>
    </xdr:from>
    <xdr:to>
      <xdr:col>8</xdr:col>
      <xdr:colOff>0</xdr:colOff>
      <xdr:row>62</xdr:row>
      <xdr:rowOff>9525</xdr:rowOff>
    </xdr:to>
    <xdr:sp macro="" textlink="">
      <xdr:nvSpPr>
        <xdr:cNvPr id="10" name="Line 3"/>
        <xdr:cNvSpPr>
          <a:spLocks noChangeShapeType="1"/>
        </xdr:cNvSpPr>
      </xdr:nvSpPr>
      <xdr:spPr bwMode="auto">
        <a:xfrm>
          <a:off x="11772900"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62</xdr:row>
      <xdr:rowOff>9525</xdr:rowOff>
    </xdr:from>
    <xdr:to>
      <xdr:col>13</xdr:col>
      <xdr:colOff>0</xdr:colOff>
      <xdr:row>62</xdr:row>
      <xdr:rowOff>9525</xdr:rowOff>
    </xdr:to>
    <xdr:sp macro="" textlink="">
      <xdr:nvSpPr>
        <xdr:cNvPr id="11" name="Line 3"/>
        <xdr:cNvSpPr>
          <a:spLocks noChangeShapeType="1"/>
        </xdr:cNvSpPr>
      </xdr:nvSpPr>
      <xdr:spPr bwMode="auto">
        <a:xfrm>
          <a:off x="1551622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xdr:row>
      <xdr:rowOff>9525</xdr:rowOff>
    </xdr:from>
    <xdr:to>
      <xdr:col>18</xdr:col>
      <xdr:colOff>0</xdr:colOff>
      <xdr:row>62</xdr:row>
      <xdr:rowOff>9525</xdr:rowOff>
    </xdr:to>
    <xdr:sp macro="" textlink="">
      <xdr:nvSpPr>
        <xdr:cNvPr id="12" name="Line 3"/>
        <xdr:cNvSpPr>
          <a:spLocks noChangeShapeType="1"/>
        </xdr:cNvSpPr>
      </xdr:nvSpPr>
      <xdr:spPr bwMode="auto">
        <a:xfrm>
          <a:off x="1867852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62</xdr:row>
      <xdr:rowOff>9525</xdr:rowOff>
    </xdr:from>
    <xdr:to>
      <xdr:col>23</xdr:col>
      <xdr:colOff>0</xdr:colOff>
      <xdr:row>62</xdr:row>
      <xdr:rowOff>9525</xdr:rowOff>
    </xdr:to>
    <xdr:sp macro="" textlink="">
      <xdr:nvSpPr>
        <xdr:cNvPr id="13" name="Line 3"/>
        <xdr:cNvSpPr>
          <a:spLocks noChangeShapeType="1"/>
        </xdr:cNvSpPr>
      </xdr:nvSpPr>
      <xdr:spPr bwMode="auto">
        <a:xfrm>
          <a:off x="2180272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62</xdr:row>
      <xdr:rowOff>9525</xdr:rowOff>
    </xdr:from>
    <xdr:to>
      <xdr:col>28</xdr:col>
      <xdr:colOff>0</xdr:colOff>
      <xdr:row>62</xdr:row>
      <xdr:rowOff>9525</xdr:rowOff>
    </xdr:to>
    <xdr:sp macro="" textlink="">
      <xdr:nvSpPr>
        <xdr:cNvPr id="14" name="Line 3"/>
        <xdr:cNvSpPr>
          <a:spLocks noChangeShapeType="1"/>
        </xdr:cNvSpPr>
      </xdr:nvSpPr>
      <xdr:spPr bwMode="auto">
        <a:xfrm>
          <a:off x="2490787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62</xdr:row>
      <xdr:rowOff>9525</xdr:rowOff>
    </xdr:from>
    <xdr:to>
      <xdr:col>33</xdr:col>
      <xdr:colOff>0</xdr:colOff>
      <xdr:row>62</xdr:row>
      <xdr:rowOff>9525</xdr:rowOff>
    </xdr:to>
    <xdr:sp macro="" textlink="">
      <xdr:nvSpPr>
        <xdr:cNvPr id="15" name="Line 3"/>
        <xdr:cNvSpPr>
          <a:spLocks noChangeShapeType="1"/>
        </xdr:cNvSpPr>
      </xdr:nvSpPr>
      <xdr:spPr bwMode="auto">
        <a:xfrm>
          <a:off x="2810827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62</xdr:row>
      <xdr:rowOff>9525</xdr:rowOff>
    </xdr:from>
    <xdr:to>
      <xdr:col>38</xdr:col>
      <xdr:colOff>0</xdr:colOff>
      <xdr:row>62</xdr:row>
      <xdr:rowOff>9525</xdr:rowOff>
    </xdr:to>
    <xdr:sp macro="" textlink="">
      <xdr:nvSpPr>
        <xdr:cNvPr id="16" name="Line 3"/>
        <xdr:cNvSpPr>
          <a:spLocks noChangeShapeType="1"/>
        </xdr:cNvSpPr>
      </xdr:nvSpPr>
      <xdr:spPr bwMode="auto">
        <a:xfrm>
          <a:off x="3117532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0</xdr:colOff>
      <xdr:row>62</xdr:row>
      <xdr:rowOff>9525</xdr:rowOff>
    </xdr:from>
    <xdr:to>
      <xdr:col>43</xdr:col>
      <xdr:colOff>0</xdr:colOff>
      <xdr:row>62</xdr:row>
      <xdr:rowOff>9525</xdr:rowOff>
    </xdr:to>
    <xdr:sp macro="" textlink="">
      <xdr:nvSpPr>
        <xdr:cNvPr id="17" name="Line 3"/>
        <xdr:cNvSpPr>
          <a:spLocks noChangeShapeType="1"/>
        </xdr:cNvSpPr>
      </xdr:nvSpPr>
      <xdr:spPr bwMode="auto">
        <a:xfrm>
          <a:off x="34356675"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9525</xdr:rowOff>
    </xdr:from>
    <xdr:to>
      <xdr:col>48</xdr:col>
      <xdr:colOff>0</xdr:colOff>
      <xdr:row>62</xdr:row>
      <xdr:rowOff>9525</xdr:rowOff>
    </xdr:to>
    <xdr:sp macro="" textlink="">
      <xdr:nvSpPr>
        <xdr:cNvPr id="18" name="Line 3"/>
        <xdr:cNvSpPr>
          <a:spLocks noChangeShapeType="1"/>
        </xdr:cNvSpPr>
      </xdr:nvSpPr>
      <xdr:spPr bwMode="auto">
        <a:xfrm>
          <a:off x="37509450" y="122872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guxho/AppData/Local/Temp/S_A_IN_Q-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P\My%20Documents\work\egfi%20november%202006\EGFI%202006%2010%20Rev5%20-%20Annex%201%20(Disclosure%20of%20COREP%20Implement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ond_Pricing\Documents%20and%20Settings\PUBLIC\&#932;&#945;%20&#941;&#947;&#947;&#961;&#945;&#966;&#940;%20&#956;&#959;&#965;\Personal\Tasos\Risk%20&amp;%20Finance\Finance\Monte_Carlo%20Simulation_Cholesky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E_IN_MQ.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guxho/AppData/Local/Temp/S_E_IN_DW.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ikruja/Documents/Time%20schedu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guxho/Downloads/S_E_IN_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masters\c\ALBANI~1\BoA\AlbanianRepor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llateral%20execution%20input%20english%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Restructured%20Loans%20input_eng%20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guxho/Desktop/Release%205.3/Formularet%20per%20banka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guxho/AppData/Local/Microsoft/Windows/INetCache/Content.Outlook/EU8F4A8A/Formularet%20per%20bankat%20(0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Z\CP06revAnnex1_workinprog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Z\Expert%20Groups\Accounting%20and%20Auditing\Other%20folders\EGFI%20Workstream%20Reporting\Circulated%20papers\2009\CP06revAnnex1_workinprog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guxho/Desktop/Release%205.3/irini/Formularet%20per%20bankat_E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A_IN_MQ.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Bond_Pricing\Documents%20and%20Settings\c16163\Desktop\UNIV_SWA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Sektori%20i%20Zhvillimit%20te%20Mbikeqyrjes\Zyra%20e%20Rregullimit\Rregulloret%20e%20mbik&#235;qyrjes\Ne%20shqip\kapitali%20rregullator\prod\dfs\mng\users\home\Delavaljm\CBFA\COREP\sarah.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laalli/AppData/Local/Temp/notes5AFE9B/S_A_IN_W.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laalli/AppData/Local/Temp/notes5AFE9B/S_A_IN_W-template.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guxho/Desktop/SRU_ENG/URS_ENG/15%20-%20S_E_IN_Q.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mmance/Desktop/Mbikeqyrja%20e%20konsoliduar/Final/release%203.4/V3.4/V.3.4/Mbikqyrja/S_A_IN_Q.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guxho/AppData/Local/Microsoft/Windows/Temporary%20Internet%20Files/Content.Outlook/0K3CZB3N/Rules%20M-Q%20form%20nace%20re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8YNQSDUS/Copy%20of%20Inputs%20Albanian%20Complete%2006022013%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ikruja/Desktop/Mbikqyrje/Vizor/Testim%200.3/Copy%20of%20Inputs%20Albanian%20Complete%2006022013%20(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guxho/Desktop/SRU_ENG/URS_ENG/14%20-%20S_E_IN_M.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FFVIVEEX/Copy%20of%20Inputs%20English%20Complete%2006022013%20(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nnapuce/Desktop/S_E_IN_MQ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master3\c\My%20Documents\orfeaBOARepor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KOSOV~1/AppData/Local/Temp/A_IN_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I.1%20Excel%20Templates\Mbikqyrja\Inpute\COREP\Tabelat_English\COREP_E_IN_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X:\I.1%20Excel%20Templates\Mbikqyrja\Inpute\COREP\Tabelat_English\COREP_E_IN_Y.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aguxho/Desktop/SRU_ENG/URS_ENG/17%20-%20LCR%20-%20anually%20-%20ENG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aguxho/Desktop/SRU_ENG/URS_ENG/22%20-%20MREL%20TEMPLATES_ENG.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aguxho/Desktop/SRU_ENG/URS_ENG/24%20-%20SHKOMAK_EN.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aguxho/Desktop/SRU_ENG/URS_ENG/25%20-%20Template%20PPR_PPT_PPT%20INVESTIME_FLUKS_%20EN.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eorhan/Documents/Pune%202023/LTV/Formularet%20raportues,%20rishikuar_E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CP06revAnnex1_workinprog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ftoska/AppData/Local/Microsoft/Windows/Temporary%20Internet%20Files/Content.Outlook/TAIDMMIM/V3.7/Mbikqyrja/S_A_IN_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EQU"/>
      <sheetName val="MKR_SA_TDI"/>
    </sheetNames>
    <sheetDataSet>
      <sheetData sheetId="0"/>
      <sheetData sheetId="1"/>
      <sheetData sheetId="2">
        <row r="41">
          <cell r="C41" t="str">
            <v>Ristrukturuar</v>
          </cell>
        </row>
        <row r="42">
          <cell r="C42" t="str">
            <v>Ristrukturuar dhe Rikuperuar</v>
          </cell>
        </row>
        <row r="43">
          <cell r="C43" t="str">
            <v>-</v>
          </cell>
        </row>
        <row r="45">
          <cell r="C45" t="str">
            <v>Sektori shtetëror</v>
          </cell>
        </row>
        <row r="46">
          <cell r="C46" t="str">
            <v>Biznesi i vogël</v>
          </cell>
        </row>
        <row r="47">
          <cell r="C47" t="str">
            <v>Biznesi i mesëm</v>
          </cell>
        </row>
        <row r="48">
          <cell r="C48" t="str">
            <v>Biznesi i madh</v>
          </cell>
        </row>
        <row r="49">
          <cell r="C49" t="str">
            <v>Individë</v>
          </cell>
        </row>
        <row r="51">
          <cell r="C51" t="str">
            <v>Administrimi publik</v>
          </cell>
        </row>
        <row r="52">
          <cell r="C52" t="str">
            <v>Arsimi</v>
          </cell>
        </row>
        <row r="53">
          <cell r="C53" t="str">
            <v>Bujqësia, Gjuetia dhe Silvikultura</v>
          </cell>
        </row>
        <row r="54">
          <cell r="C54" t="str">
            <v>Hotelet dhe restorantet</v>
          </cell>
        </row>
        <row r="55">
          <cell r="C55" t="str">
            <v>Industria nxjerrëse</v>
          </cell>
        </row>
        <row r="56">
          <cell r="C56" t="str">
            <v>Industria përpunuese</v>
          </cell>
        </row>
        <row r="57">
          <cell r="C57" t="str">
            <v>Ndërmjetësim monetar dhe financiar</v>
          </cell>
        </row>
        <row r="58">
          <cell r="C58" t="str">
            <v>Ndërtimi</v>
          </cell>
        </row>
        <row r="59">
          <cell r="C59" t="str">
            <v>Pasuritë e patundshme, dhënia me qira,etj.</v>
          </cell>
        </row>
        <row r="60">
          <cell r="C60" t="str">
            <v>Peshkimi</v>
          </cell>
        </row>
        <row r="61">
          <cell r="C61" t="str">
            <v>Prodhimi, shpërndarja e energjisë elektrike, e gazit dhe e ujit</v>
          </cell>
        </row>
        <row r="62">
          <cell r="C62" t="str">
            <v>Shëndeti dhe veprimtaritë sociale</v>
          </cell>
        </row>
        <row r="63">
          <cell r="C63" t="str">
            <v>Shërbime kolektive, sociale dhe individuale</v>
          </cell>
        </row>
        <row r="64">
          <cell r="C64" t="str">
            <v>Të tjera</v>
          </cell>
        </row>
        <row r="65">
          <cell r="C65" t="str">
            <v>Transporti, Magazinimi  dhe Telekomunikacioni</v>
          </cell>
        </row>
        <row r="66">
          <cell r="C66" t="str">
            <v>Tregtia, Riparimi i automjeteve dhe artikujve shtëpiake</v>
          </cell>
        </row>
        <row r="67">
          <cell r="C67" t="str">
            <v>Individë (jo biznes)</v>
          </cell>
        </row>
        <row r="70">
          <cell r="C70" t="str">
            <v>Kredi Kufi/ Overdraft</v>
          </cell>
        </row>
        <row r="71">
          <cell r="C71" t="str">
            <v>Kredi me këste</v>
          </cell>
        </row>
        <row r="72">
          <cell r="C72" t="str">
            <v>Kredi me një këst të vetëm</v>
          </cell>
        </row>
        <row r="73">
          <cell r="C73" t="str">
            <v>Kombinim i produkteve të mësipërme</v>
          </cell>
        </row>
        <row r="74">
          <cell r="C74" t="str">
            <v>-</v>
          </cell>
        </row>
        <row r="76">
          <cell r="C76" t="str">
            <v>Kredi Konsumatore</v>
          </cell>
        </row>
        <row r="77">
          <cell r="C77" t="str">
            <v>Kredi hipotekare</v>
          </cell>
        </row>
        <row r="78">
          <cell r="C78" t="str">
            <v>Kredi Biznesi</v>
          </cell>
        </row>
        <row r="79">
          <cell r="C79" t="str">
            <v>Tjetër</v>
          </cell>
        </row>
        <row r="82">
          <cell r="C82" t="str">
            <v>Banka</v>
          </cell>
        </row>
        <row r="83">
          <cell r="C83" t="str">
            <v>Klienti</v>
          </cell>
        </row>
        <row r="85">
          <cell r="C85">
            <v>0</v>
          </cell>
        </row>
        <row r="86">
          <cell r="C86">
            <v>1</v>
          </cell>
        </row>
        <row r="87">
          <cell r="C87">
            <v>2</v>
          </cell>
        </row>
        <row r="88">
          <cell r="C88">
            <v>3</v>
          </cell>
        </row>
        <row r="89">
          <cell r="C89">
            <v>4</v>
          </cell>
        </row>
        <row r="90">
          <cell r="C90">
            <v>5</v>
          </cell>
        </row>
        <row r="91">
          <cell r="C91">
            <v>6</v>
          </cell>
        </row>
        <row r="92">
          <cell r="C92">
            <v>7</v>
          </cell>
        </row>
        <row r="93">
          <cell r="C93">
            <v>8</v>
          </cell>
        </row>
        <row r="94">
          <cell r="C94">
            <v>9</v>
          </cell>
        </row>
        <row r="95">
          <cell r="C95" t="str">
            <v>Më shumë se 9</v>
          </cell>
        </row>
        <row r="97">
          <cell r="C97" t="str">
            <v>Zgjatja e afatit të maturimit</v>
          </cell>
        </row>
        <row r="98">
          <cell r="C98" t="str">
            <v>Ndryshimi i normës së interest</v>
          </cell>
        </row>
        <row r="99">
          <cell r="C99" t="str">
            <v>Ndryshimi pirincipalit</v>
          </cell>
        </row>
        <row r="100">
          <cell r="C100" t="str">
            <v>Ndryshimi i frekuencës së pagesës</v>
          </cell>
        </row>
        <row r="101">
          <cell r="C101" t="str">
            <v>Kapitalizimi i interesit dhe/ose kamatvonesave</v>
          </cell>
        </row>
        <row r="102">
          <cell r="C102" t="str">
            <v>Ndryshimi i produktit të kredisë</v>
          </cell>
        </row>
        <row r="103">
          <cell r="C103" t="str">
            <v>Periudhë falje principali dhe/ose interesi</v>
          </cell>
        </row>
        <row r="104">
          <cell r="C104" t="str">
            <v>Rifinancimi i kredimarrësit</v>
          </cell>
        </row>
        <row r="105">
          <cell r="C105" t="str">
            <v>Marrja e kolateralit shtesë ose ndryshimi i kolateralit ekzistues</v>
          </cell>
        </row>
        <row r="106">
          <cell r="C106" t="str">
            <v>Transferimi i kredisë tek një kredimarrës tjetër</v>
          </cell>
        </row>
        <row r="107">
          <cell r="C107" t="str">
            <v>Të tjera</v>
          </cell>
        </row>
        <row r="108">
          <cell r="C108" t="str">
            <v>-</v>
          </cell>
        </row>
        <row r="110">
          <cell r="C110" t="str">
            <v>Standard</v>
          </cell>
        </row>
        <row r="111">
          <cell r="C111" t="str">
            <v>Në ndjekje</v>
          </cell>
        </row>
        <row r="112">
          <cell r="C112" t="str">
            <v>Nënstandard</v>
          </cell>
        </row>
        <row r="113">
          <cell r="C113" t="str">
            <v>E dyshimtë</v>
          </cell>
        </row>
        <row r="114">
          <cell r="C114" t="str">
            <v>E humbur</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185">
          <cell r="C185" t="str">
            <v>Kolaterali 1</v>
          </cell>
        </row>
        <row r="186">
          <cell r="C186" t="str">
            <v>Kolaterali 2</v>
          </cell>
        </row>
        <row r="187">
          <cell r="C187" t="str">
            <v>Kolaterali 3</v>
          </cell>
        </row>
        <row r="188">
          <cell r="C188" t="str">
            <v>Kolaterali 4</v>
          </cell>
        </row>
        <row r="189">
          <cell r="C189" t="str">
            <v>Kolaterali 5</v>
          </cell>
        </row>
        <row r="190">
          <cell r="C190" t="str">
            <v>Kolaterali 6</v>
          </cell>
        </row>
        <row r="191">
          <cell r="C191" t="str">
            <v>Kolaterali 7</v>
          </cell>
        </row>
        <row r="192">
          <cell r="C192" t="str">
            <v>Kolaterali 8</v>
          </cell>
        </row>
        <row r="193">
          <cell r="C193" t="str">
            <v>Kolaterali 9</v>
          </cell>
        </row>
        <row r="194">
          <cell r="C194" t="str">
            <v>Kolaterali 10</v>
          </cell>
        </row>
        <row r="195">
          <cell r="C195" t="str">
            <v>Kolaterali 11</v>
          </cell>
        </row>
        <row r="196">
          <cell r="C196" t="str">
            <v>Kolaterali 12</v>
          </cell>
        </row>
        <row r="197">
          <cell r="C197" t="str">
            <v>Kolaterali 13</v>
          </cell>
        </row>
        <row r="198">
          <cell r="C198" t="str">
            <v>Kolaterali 14</v>
          </cell>
        </row>
        <row r="199">
          <cell r="C199" t="str">
            <v>Kolaterali 15</v>
          </cell>
        </row>
        <row r="200">
          <cell r="C200" t="str">
            <v>Kolaterali 16</v>
          </cell>
        </row>
        <row r="201">
          <cell r="C201" t="str">
            <v>Kolaterali 17</v>
          </cell>
        </row>
        <row r="202">
          <cell r="C202" t="str">
            <v>Kolaterali 18</v>
          </cell>
        </row>
        <row r="203">
          <cell r="C203" t="str">
            <v>Kolaterali 19</v>
          </cell>
        </row>
        <row r="204">
          <cell r="C204" t="str">
            <v>Kolaterali 20</v>
          </cell>
        </row>
        <row r="205">
          <cell r="C205" t="str">
            <v>Kolaterali 21</v>
          </cell>
        </row>
        <row r="206">
          <cell r="C206" t="str">
            <v>Kolaterali 22</v>
          </cell>
        </row>
        <row r="207">
          <cell r="C207" t="str">
            <v>Kolaterali 23</v>
          </cell>
        </row>
        <row r="208">
          <cell r="C208" t="str">
            <v>Kolaterali 24</v>
          </cell>
        </row>
        <row r="209">
          <cell r="C209" t="str">
            <v>Kolaterali 25</v>
          </cell>
        </row>
        <row r="210">
          <cell r="C210" t="str">
            <v>Kolaterali 26</v>
          </cell>
        </row>
        <row r="211">
          <cell r="C211" t="str">
            <v>Kolaterali 27</v>
          </cell>
        </row>
        <row r="212">
          <cell r="C212" t="str">
            <v>Kolaterali 28</v>
          </cell>
        </row>
        <row r="213">
          <cell r="C213" t="str">
            <v>Kolaterali 29</v>
          </cell>
        </row>
        <row r="214">
          <cell r="C214" t="str">
            <v>Kolaterali 30</v>
          </cell>
        </row>
        <row r="215">
          <cell r="C215" t="str">
            <v>Kolaterali 31</v>
          </cell>
        </row>
        <row r="216">
          <cell r="C216" t="str">
            <v>Kolaterali 32</v>
          </cell>
        </row>
        <row r="217">
          <cell r="C217" t="str">
            <v>Kolaterali 33</v>
          </cell>
        </row>
        <row r="218">
          <cell r="C218" t="str">
            <v>Kolaterali 34</v>
          </cell>
        </row>
        <row r="219">
          <cell r="C219" t="str">
            <v>Kolaterali 35</v>
          </cell>
        </row>
        <row r="220">
          <cell r="C220" t="str">
            <v>Kolaterali 36</v>
          </cell>
        </row>
        <row r="221">
          <cell r="C221" t="str">
            <v>Kolaterali 37</v>
          </cell>
        </row>
        <row r="222">
          <cell r="C222" t="str">
            <v>Kolaterali 38</v>
          </cell>
        </row>
        <row r="223">
          <cell r="C223" t="str">
            <v>Kolaterali 39</v>
          </cell>
        </row>
        <row r="224">
          <cell r="C224" t="str">
            <v>Kolaterali 40</v>
          </cell>
        </row>
        <row r="225">
          <cell r="C225" t="str">
            <v>Kolaterali 41</v>
          </cell>
        </row>
        <row r="226">
          <cell r="C226" t="str">
            <v>Kolaterali 42</v>
          </cell>
        </row>
        <row r="227">
          <cell r="C227" t="str">
            <v>Kolaterali 43</v>
          </cell>
        </row>
        <row r="228">
          <cell r="C228" t="str">
            <v>Kolaterali 44</v>
          </cell>
        </row>
        <row r="229">
          <cell r="C229" t="str">
            <v>Kolaterali 45</v>
          </cell>
        </row>
        <row r="230">
          <cell r="C230" t="str">
            <v>Kolaterali 46</v>
          </cell>
        </row>
        <row r="231">
          <cell r="C231" t="str">
            <v>Kolaterali 47</v>
          </cell>
        </row>
        <row r="232">
          <cell r="C232" t="str">
            <v>Kolaterali 48</v>
          </cell>
        </row>
        <row r="233">
          <cell r="C233" t="str">
            <v>Kolaterali 49</v>
          </cell>
        </row>
        <row r="234">
          <cell r="C234" t="str">
            <v>Kolaterali 50</v>
          </cell>
        </row>
        <row r="237">
          <cell r="C237" t="str">
            <v>Pasuri e paluajtshme - ndërtesë komerciale</v>
          </cell>
        </row>
        <row r="238">
          <cell r="C238" t="str">
            <v>Pasuri e paluajtshme - ndërtesë rezidenciale</v>
          </cell>
        </row>
        <row r="239">
          <cell r="C239" t="str">
            <v>Pasuri e paluajtshme - ndërtesa të tjera</v>
          </cell>
        </row>
        <row r="240">
          <cell r="C240" t="str">
            <v>Pasuri e paluajtshme - tokë bujqësorë</v>
          </cell>
        </row>
        <row r="241">
          <cell r="C241" t="str">
            <v>Pasuri e paluajtshme - tokë - truall</v>
          </cell>
        </row>
        <row r="242">
          <cell r="C242" t="str">
            <v>Pasuri e paluajtshme - tokë - kategori tjetër</v>
          </cell>
        </row>
        <row r="243">
          <cell r="C243" t="str">
            <v>Pasuri e luajtshme - makineri/pajisje</v>
          </cell>
        </row>
        <row r="244">
          <cell r="C244" t="str">
            <v>Pasuri e luajtshme - mjete monetare, financiare, pjesëmarrje</v>
          </cell>
        </row>
        <row r="245">
          <cell r="C245" t="str">
            <v>Pasuri e luajtshme - të tjera</v>
          </cell>
        </row>
        <row r="246">
          <cell r="C246" t="str">
            <v>Garanci dhe kolaterale të përdorura për zbutjen e kredisë (rreg. 62)</v>
          </cell>
        </row>
        <row r="247">
          <cell r="C247" t="str">
            <v>Garanci të tjera</v>
          </cell>
        </row>
        <row r="248">
          <cell r="C248" t="str">
            <v>Dorëzani</v>
          </cell>
        </row>
        <row r="283">
          <cell r="C283" t="str">
            <v>Cash</v>
          </cell>
        </row>
        <row r="284">
          <cell r="C284" t="str">
            <v>Aktive fikse</v>
          </cell>
        </row>
        <row r="285">
          <cell r="C285" t="str">
            <v>Kombinim Cash/Aktive fikse</v>
          </cell>
        </row>
        <row r="286">
          <cell r="C286" t="str">
            <v>-</v>
          </cell>
        </row>
        <row r="289">
          <cell r="B289" t="str">
            <v>ALL</v>
          </cell>
        </row>
        <row r="290">
          <cell r="B290" t="str">
            <v>USD</v>
          </cell>
        </row>
        <row r="291">
          <cell r="B291" t="str">
            <v>AUD</v>
          </cell>
        </row>
        <row r="292">
          <cell r="B292" t="str">
            <v>CAD</v>
          </cell>
        </row>
        <row r="293">
          <cell r="B293" t="str">
            <v>EUR</v>
          </cell>
        </row>
        <row r="294">
          <cell r="B294" t="str">
            <v>CHF</v>
          </cell>
        </row>
        <row r="295">
          <cell r="B295" t="str">
            <v>JPY</v>
          </cell>
        </row>
        <row r="296">
          <cell r="B296" t="str">
            <v>DKK</v>
          </cell>
        </row>
        <row r="297">
          <cell r="B297" t="str">
            <v>NOK</v>
          </cell>
        </row>
        <row r="298">
          <cell r="B298" t="str">
            <v>SEK</v>
          </cell>
        </row>
        <row r="299">
          <cell r="B299" t="str">
            <v>GBP</v>
          </cell>
        </row>
        <row r="300">
          <cell r="B300" t="str">
            <v>TRY</v>
          </cell>
        </row>
        <row r="301">
          <cell r="B301" t="str">
            <v>BGN</v>
          </cell>
        </row>
        <row r="302">
          <cell r="B302" t="str">
            <v>CNY</v>
          </cell>
        </row>
        <row r="303">
          <cell r="B303" t="str">
            <v>HUF</v>
          </cell>
        </row>
        <row r="304">
          <cell r="B304" t="str">
            <v>RUB</v>
          </cell>
        </row>
        <row r="305">
          <cell r="B305" t="str">
            <v>HRK</v>
          </cell>
        </row>
        <row r="306">
          <cell r="B306" t="str">
            <v>CZK</v>
          </cell>
        </row>
        <row r="307">
          <cell r="B307" t="str">
            <v>MCD</v>
          </cell>
        </row>
        <row r="308">
          <cell r="B308"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orithms"/>
      <sheetName val="Variance_Covariance_Matrix"/>
      <sheetName val="Monte Carlo Simulation"/>
    </sheetNames>
    <sheetDataSet>
      <sheetData sheetId="0" refreshError="1"/>
      <sheetData sheetId="1"/>
      <sheetData sheetId="2">
        <row r="15">
          <cell r="H15">
            <v>-1.781485096086316E-2</v>
          </cell>
        </row>
        <row r="16">
          <cell r="H16">
            <v>-4.0603513428261939E-3</v>
          </cell>
        </row>
        <row r="17">
          <cell r="H17">
            <v>-1.7962968438914723E-2</v>
          </cell>
        </row>
        <row r="18">
          <cell r="H18">
            <v>-3.8760349103088357E-2</v>
          </cell>
        </row>
        <row r="19">
          <cell r="H19">
            <v>0.15695763766393198</v>
          </cell>
        </row>
        <row r="21">
          <cell r="H21">
            <v>1.6875939178017427E-2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2.DM"/>
      <sheetName val="F7.DM"/>
      <sheetName val="F10.DM"/>
      <sheetName val="F11.DM"/>
      <sheetName val="F12.DM"/>
    </sheetNames>
    <sheetDataSet>
      <sheetData sheetId="0" refreshError="1"/>
      <sheetData sheetId="1">
        <row r="71">
          <cell r="C71" t="str">
            <v>Restructured</v>
          </cell>
        </row>
        <row r="72">
          <cell r="C72" t="str">
            <v>Restructured and recovered</v>
          </cell>
        </row>
        <row r="75">
          <cell r="C75" t="str">
            <v>Public Sector</v>
          </cell>
        </row>
        <row r="76">
          <cell r="C76" t="str">
            <v>Small Business</v>
          </cell>
        </row>
        <row r="77">
          <cell r="C77" t="str">
            <v>Medium Business</v>
          </cell>
        </row>
        <row r="78">
          <cell r="C78" t="str">
            <v>Corporate</v>
          </cell>
        </row>
        <row r="79">
          <cell r="C79" t="str">
            <v>Individ</v>
          </cell>
        </row>
        <row r="82">
          <cell r="C82" t="str">
            <v>Public Administration</v>
          </cell>
        </row>
        <row r="83">
          <cell r="C83" t="str">
            <v>Education</v>
          </cell>
        </row>
        <row r="84">
          <cell r="C84" t="str">
            <v>Agriculture, hunting and other services</v>
          </cell>
        </row>
        <row r="85">
          <cell r="C85" t="str">
            <v>Hotels and restaurants</v>
          </cell>
        </row>
        <row r="86">
          <cell r="C86" t="str">
            <v>Mining and quarry industry</v>
          </cell>
        </row>
        <row r="87">
          <cell r="C87" t="str">
            <v>Proccessing industry</v>
          </cell>
        </row>
        <row r="88">
          <cell r="C88" t="str">
            <v>Financial activities</v>
          </cell>
        </row>
        <row r="89">
          <cell r="C89" t="str">
            <v>Construction</v>
          </cell>
        </row>
        <row r="90">
          <cell r="C90" t="str">
            <v>Real estates</v>
          </cell>
        </row>
        <row r="91">
          <cell r="C91" t="str">
            <v>Fishing ,cultivation of fish, water cultures etc.</v>
          </cell>
        </row>
        <row r="92">
          <cell r="C92" t="str">
            <v>Production and distrubution of electricity, gas and water</v>
          </cell>
        </row>
        <row r="93">
          <cell r="C93" t="str">
            <v>Health and social activities</v>
          </cell>
        </row>
        <row r="94">
          <cell r="C94" t="str">
            <v>Public, individual and social services</v>
          </cell>
        </row>
        <row r="95">
          <cell r="C95" t="str">
            <v>Others</v>
          </cell>
        </row>
        <row r="96">
          <cell r="C96" t="str">
            <v>Transport and telecomunication</v>
          </cell>
        </row>
        <row r="97">
          <cell r="C97" t="str">
            <v>Trading, reparing of cars and homes</v>
          </cell>
        </row>
        <row r="98">
          <cell r="C98" t="str">
            <v>Individuals (non business)</v>
          </cell>
        </row>
        <row r="102">
          <cell r="C102" t="str">
            <v>Overdraft</v>
          </cell>
        </row>
        <row r="103">
          <cell r="C103" t="str">
            <v>Installment loan</v>
          </cell>
        </row>
        <row r="104">
          <cell r="C104" t="str">
            <v>Bullet loan</v>
          </cell>
        </row>
        <row r="105">
          <cell r="C105" t="str">
            <v>Combination of the above products</v>
          </cell>
        </row>
        <row r="109">
          <cell r="C109" t="str">
            <v>Consumer loan</v>
          </cell>
        </row>
        <row r="110">
          <cell r="C110" t="str">
            <v>Mortgage</v>
          </cell>
        </row>
        <row r="111">
          <cell r="C111" t="str">
            <v>Business loan</v>
          </cell>
        </row>
        <row r="112">
          <cell r="C112" t="str">
            <v>Other</v>
          </cell>
        </row>
        <row r="115">
          <cell r="C115" t="str">
            <v>Bank</v>
          </cell>
        </row>
        <row r="116">
          <cell r="C116" t="str">
            <v>Client</v>
          </cell>
        </row>
        <row r="119">
          <cell r="C119">
            <v>0</v>
          </cell>
        </row>
        <row r="120">
          <cell r="C120">
            <v>1</v>
          </cell>
        </row>
        <row r="121">
          <cell r="C121">
            <v>2</v>
          </cell>
        </row>
        <row r="122">
          <cell r="C122">
            <v>3</v>
          </cell>
        </row>
        <row r="123">
          <cell r="C123">
            <v>4</v>
          </cell>
        </row>
        <row r="124">
          <cell r="C124">
            <v>5</v>
          </cell>
        </row>
        <row r="125">
          <cell r="C125">
            <v>6</v>
          </cell>
        </row>
        <row r="126">
          <cell r="C126">
            <v>7</v>
          </cell>
        </row>
        <row r="127">
          <cell r="C127">
            <v>8</v>
          </cell>
        </row>
        <row r="128">
          <cell r="C128">
            <v>9</v>
          </cell>
        </row>
        <row r="129">
          <cell r="C129" t="str">
            <v>greater than 9</v>
          </cell>
        </row>
        <row r="132">
          <cell r="C132" t="str">
            <v>Plolonging of the maturity</v>
          </cell>
        </row>
        <row r="133">
          <cell r="C133" t="str">
            <v>Change in the interest rate</v>
          </cell>
        </row>
        <row r="134">
          <cell r="C134" t="str">
            <v>Change of the principal</v>
          </cell>
        </row>
        <row r="135">
          <cell r="C135" t="str">
            <v>Change in the payment frequency</v>
          </cell>
        </row>
        <row r="136">
          <cell r="C136" t="str">
            <v>Interest and arrears capitalization</v>
          </cell>
        </row>
        <row r="137">
          <cell r="C137" t="str">
            <v>Change in the credit product</v>
          </cell>
        </row>
        <row r="138">
          <cell r="C138" t="str">
            <v>Amnesty period for the principal and interest</v>
          </cell>
        </row>
        <row r="139">
          <cell r="C139" t="str">
            <v>Rifinancing the borrower</v>
          </cell>
        </row>
        <row r="140">
          <cell r="C140" t="str">
            <v>Taking an extention in collateral or changing the collateral</v>
          </cell>
        </row>
        <row r="141">
          <cell r="C141" t="str">
            <v>Credit transferring in another borrower</v>
          </cell>
        </row>
        <row r="142">
          <cell r="C142" t="str">
            <v>Other</v>
          </cell>
        </row>
        <row r="143">
          <cell r="C143" t="str">
            <v>-</v>
          </cell>
        </row>
        <row r="146">
          <cell r="C146" t="str">
            <v>Standard</v>
          </cell>
        </row>
        <row r="147">
          <cell r="C147" t="str">
            <v>Special mention</v>
          </cell>
        </row>
        <row r="148">
          <cell r="C148" t="str">
            <v>Substandard</v>
          </cell>
        </row>
        <row r="149">
          <cell r="C149" t="str">
            <v>Doubtful</v>
          </cell>
        </row>
        <row r="150">
          <cell r="C150" t="str">
            <v>Lost</v>
          </cell>
        </row>
        <row r="153">
          <cell r="C153" t="str">
            <v>Standard</v>
          </cell>
        </row>
        <row r="154">
          <cell r="C154" t="str">
            <v>Special mention</v>
          </cell>
        </row>
        <row r="155">
          <cell r="C155" t="str">
            <v>Substandard</v>
          </cell>
        </row>
        <row r="156">
          <cell r="C156" t="str">
            <v>Doubtful</v>
          </cell>
        </row>
        <row r="157">
          <cell r="C157" t="str">
            <v>Lost</v>
          </cell>
        </row>
        <row r="158">
          <cell r="C158" t="str">
            <v>Payed</v>
          </cell>
        </row>
        <row r="159">
          <cell r="C159" t="str">
            <v>Written off</v>
          </cell>
        </row>
        <row r="162">
          <cell r="C162" t="str">
            <v>In Process</v>
          </cell>
        </row>
        <row r="163">
          <cell r="C163" t="str">
            <v>Dismissed</v>
          </cell>
        </row>
        <row r="164">
          <cell r="C164" t="str">
            <v>Suspensed</v>
          </cell>
        </row>
        <row r="165">
          <cell r="C165" t="str">
            <v>Appealed</v>
          </cell>
        </row>
        <row r="168">
          <cell r="C168" t="str">
            <v>Private</v>
          </cell>
        </row>
        <row r="169">
          <cell r="C169" t="str">
            <v>Public</v>
          </cell>
        </row>
        <row r="172">
          <cell r="C172" t="str">
            <v>Voluntary execution</v>
          </cell>
        </row>
        <row r="173">
          <cell r="C173" t="str">
            <v>Request in court for the issue of the execution order</v>
          </cell>
        </row>
        <row r="174">
          <cell r="C174" t="str">
            <v>In execution</v>
          </cell>
        </row>
        <row r="175">
          <cell r="C175" t="str">
            <v>Court decision on security measure, if it exists</v>
          </cell>
        </row>
        <row r="176">
          <cell r="C176" t="str">
            <v>Executor records the request in the registry of the Ministry of Justice</v>
          </cell>
        </row>
        <row r="177">
          <cell r="C177" t="str">
            <v>Suspense of the procedure if it is noticed that there is an execution procedure on the same obligor with the same object</v>
          </cell>
        </row>
        <row r="178">
          <cell r="C178" t="str">
            <v>Notification for voluntary execution - the debtor can request in the court a postpone/payment on installments</v>
          </cell>
        </row>
        <row r="179">
          <cell r="C179" t="str">
            <v>Seizure of the objects</v>
          </cell>
        </row>
        <row r="180">
          <cell r="C180" t="str">
            <v>Evaluation of objects</v>
          </cell>
        </row>
        <row r="181">
          <cell r="C181" t="str">
            <v>Notification for the sale of the object - debt settlement</v>
          </cell>
        </row>
        <row r="182">
          <cell r="C182" t="str">
            <v>Free sell of the objects - agreement between the seller and the executor</v>
          </cell>
        </row>
        <row r="183">
          <cell r="C183" t="str">
            <v>Auction anouncment</v>
          </cell>
        </row>
        <row r="184">
          <cell r="C184" t="str">
            <v>Auction</v>
          </cell>
        </row>
        <row r="185">
          <cell r="C185" t="str">
            <v>Payment settlement and owning the product</v>
          </cell>
        </row>
        <row r="186">
          <cell r="C186" t="str">
            <v>Repeating of the auction in the specified cases</v>
          </cell>
        </row>
        <row r="187">
          <cell r="C187" t="str">
            <v>Opposing of the executor's operations from third parties who claim ownership on the object</v>
          </cell>
        </row>
        <row r="188">
          <cell r="C188" t="str">
            <v>Suspention of the execution</v>
          </cell>
        </row>
        <row r="189">
          <cell r="C189" t="str">
            <v>Dismissal of the execution</v>
          </cell>
        </row>
        <row r="190">
          <cell r="C190" t="str">
            <v>Appeal against the suspention/dismissal</v>
          </cell>
        </row>
        <row r="191">
          <cell r="C191" t="str">
            <v>Other</v>
          </cell>
        </row>
        <row r="194">
          <cell r="C194" t="str">
            <v>Yes</v>
          </cell>
        </row>
        <row r="195">
          <cell r="C195" t="str">
            <v>No</v>
          </cell>
        </row>
        <row r="198">
          <cell r="C198" t="str">
            <v>Substandard</v>
          </cell>
        </row>
        <row r="199">
          <cell r="C199" t="str">
            <v>Doubtful</v>
          </cell>
        </row>
        <row r="200">
          <cell r="C200" t="str">
            <v>Lost</v>
          </cell>
        </row>
        <row r="201">
          <cell r="C201" t="str">
            <v>Written off</v>
          </cell>
        </row>
        <row r="204">
          <cell r="C204" t="str">
            <v>E.O. 1</v>
          </cell>
        </row>
        <row r="205">
          <cell r="C205" t="str">
            <v>E.O. 2</v>
          </cell>
        </row>
        <row r="206">
          <cell r="C206" t="str">
            <v>E.O. 3</v>
          </cell>
        </row>
        <row r="207">
          <cell r="C207" t="str">
            <v>E.O. 4</v>
          </cell>
        </row>
        <row r="208">
          <cell r="C208" t="str">
            <v>E.O. 5</v>
          </cell>
        </row>
        <row r="213">
          <cell r="C213" t="str">
            <v>Pruduct 1</v>
          </cell>
        </row>
        <row r="214">
          <cell r="C214" t="str">
            <v>Pruduct 2</v>
          </cell>
        </row>
        <row r="215">
          <cell r="C215" t="str">
            <v>Pruduct 3</v>
          </cell>
        </row>
        <row r="216">
          <cell r="C216" t="str">
            <v>Pruduct 4</v>
          </cell>
        </row>
        <row r="217">
          <cell r="C217" t="str">
            <v>Pruduct 5</v>
          </cell>
        </row>
        <row r="218">
          <cell r="C218" t="str">
            <v>Pruduct 6</v>
          </cell>
        </row>
        <row r="219">
          <cell r="C219" t="str">
            <v>Pruduct 7</v>
          </cell>
        </row>
        <row r="222">
          <cell r="C222" t="str">
            <v>Collateral 1</v>
          </cell>
        </row>
        <row r="223">
          <cell r="C223" t="str">
            <v>Collateral 2</v>
          </cell>
        </row>
        <row r="224">
          <cell r="C224" t="str">
            <v>Collateral 3</v>
          </cell>
        </row>
        <row r="225">
          <cell r="C225" t="str">
            <v>Collateral 4</v>
          </cell>
        </row>
        <row r="226">
          <cell r="C226" t="str">
            <v>Collateral 5</v>
          </cell>
        </row>
        <row r="227">
          <cell r="C227" t="str">
            <v>Collateral 6</v>
          </cell>
        </row>
        <row r="228">
          <cell r="C228" t="str">
            <v>Collateral 7</v>
          </cell>
        </row>
        <row r="231">
          <cell r="C231" t="str">
            <v>Real Estate - commercial building</v>
          </cell>
        </row>
        <row r="232">
          <cell r="C232" t="str">
            <v>Real estate - residential building</v>
          </cell>
        </row>
        <row r="233">
          <cell r="C233" t="str">
            <v>Real estate - other buildings</v>
          </cell>
        </row>
        <row r="234">
          <cell r="C234" t="str">
            <v>Real estate - agriculture land</v>
          </cell>
        </row>
        <row r="235">
          <cell r="C235" t="str">
            <v>Real estate - land</v>
          </cell>
        </row>
        <row r="236">
          <cell r="C236" t="str">
            <v>Real estate - land - other category</v>
          </cell>
        </row>
        <row r="237">
          <cell r="C237" t="str">
            <v>Equipments/Machineries</v>
          </cell>
        </row>
        <row r="238">
          <cell r="C238" t="str">
            <v>Monetary, financial instruments, holdings</v>
          </cell>
        </row>
        <row r="239">
          <cell r="C239" t="str">
            <v>Non real estate - other</v>
          </cell>
        </row>
        <row r="240">
          <cell r="C240" t="str">
            <v>Guarantees and collaterals used for the credit risk mitigation</v>
          </cell>
        </row>
        <row r="241">
          <cell r="C241" t="str">
            <v>Other guarantees</v>
          </cell>
        </row>
        <row r="242">
          <cell r="C242" t="str">
            <v>Third party warrant</v>
          </cell>
        </row>
      </sheetData>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F61.1"/>
      <sheetName val="F60"/>
      <sheetName val="F100"/>
    </sheetNames>
    <sheetDataSet>
      <sheetData sheetId="0"/>
      <sheetData sheetId="1">
        <row r="21">
          <cell r="B21">
            <v>20</v>
          </cell>
          <cell r="C21" t="str">
            <v>Current accounts individs</v>
          </cell>
        </row>
        <row r="22">
          <cell r="B22">
            <v>21</v>
          </cell>
          <cell r="C22" t="str">
            <v>Current account business</v>
          </cell>
        </row>
        <row r="23">
          <cell r="B23">
            <v>22</v>
          </cell>
          <cell r="C23" t="str">
            <v>Sight deposits individs</v>
          </cell>
        </row>
        <row r="24">
          <cell r="B24">
            <v>23</v>
          </cell>
          <cell r="C24" t="str">
            <v>Sight deposits business</v>
          </cell>
        </row>
        <row r="25">
          <cell r="B25">
            <v>24</v>
          </cell>
          <cell r="C25" t="str">
            <v>Time deposits individs</v>
          </cell>
        </row>
        <row r="26">
          <cell r="B26">
            <v>25</v>
          </cell>
          <cell r="C26" t="str">
            <v>Time deposits business</v>
          </cell>
        </row>
        <row r="27">
          <cell r="B27">
            <v>26</v>
          </cell>
          <cell r="C27" t="str">
            <v>Deposit Certificates</v>
          </cell>
        </row>
        <row r="28">
          <cell r="B28">
            <v>27</v>
          </cell>
          <cell r="C28" t="str">
            <v>Other customer accounts</v>
          </cell>
        </row>
        <row r="29">
          <cell r="B29">
            <v>28</v>
          </cell>
          <cell r="C29" t="str">
            <v>Public administration</v>
          </cell>
        </row>
        <row r="32">
          <cell r="C32" t="str">
            <v>Equity shares less than 10%</v>
          </cell>
        </row>
        <row r="33">
          <cell r="C33" t="str">
            <v>Bonds and notes</v>
          </cell>
        </row>
        <row r="34">
          <cell r="C34" t="str">
            <v>Treasury bills</v>
          </cell>
        </row>
        <row r="35">
          <cell r="C35" t="str">
            <v xml:space="preserve">Asset backed securities (ABS) </v>
          </cell>
        </row>
        <row r="36">
          <cell r="C36" t="str">
            <v>Financial derivatives</v>
          </cell>
        </row>
        <row r="37">
          <cell r="C37" t="str">
            <v>Repo</v>
          </cell>
        </row>
        <row r="38">
          <cell r="C38" t="str">
            <v xml:space="preserve">Investment fund shares </v>
          </cell>
        </row>
        <row r="41">
          <cell r="C41" t="str">
            <v>Available for sale</v>
          </cell>
        </row>
        <row r="42">
          <cell r="C42" t="str">
            <v>Trading</v>
          </cell>
        </row>
        <row r="43">
          <cell r="C43" t="str">
            <v>Investment</v>
          </cell>
        </row>
        <row r="47">
          <cell r="C47" t="str">
            <v>Central government</v>
          </cell>
        </row>
        <row r="48">
          <cell r="C48" t="str">
            <v xml:space="preserve">Local government </v>
          </cell>
        </row>
        <row r="49">
          <cell r="C49" t="str">
            <v>Central bank/ Monetary Authority</v>
          </cell>
        </row>
        <row r="50">
          <cell r="C50" t="str">
            <v>Banks</v>
          </cell>
        </row>
        <row r="51">
          <cell r="C51" t="str">
            <v>Savings and loans associations</v>
          </cell>
        </row>
        <row r="52">
          <cell r="C52" t="str">
            <v>Other financial intermediaries, except insurance corporations and pension funds</v>
          </cell>
        </row>
        <row r="53">
          <cell r="C53" t="str">
            <v>Financial auxiliaries</v>
          </cell>
        </row>
        <row r="54">
          <cell r="C54" t="str">
            <v>Non MMF-Investement funds</v>
          </cell>
        </row>
        <row r="55">
          <cell r="C55" t="str">
            <v xml:space="preserve">Insurance corporations </v>
          </cell>
        </row>
        <row r="56">
          <cell r="C56" t="str">
            <v xml:space="preserve">Pension funds </v>
          </cell>
        </row>
        <row r="57">
          <cell r="C57" t="str">
            <v xml:space="preserve">Public non-financial corporations </v>
          </cell>
        </row>
        <row r="58">
          <cell r="C58" t="str">
            <v xml:space="preserve">Private non-financial corporations </v>
          </cell>
        </row>
        <row r="59">
          <cell r="C59" t="str">
            <v>International Organizations</v>
          </cell>
        </row>
        <row r="60">
          <cell r="C60" t="str">
            <v xml:space="preserve">Households </v>
          </cell>
        </row>
        <row r="61">
          <cell r="C61" t="str">
            <v>Non-profit institutions serving households</v>
          </cell>
        </row>
        <row r="64">
          <cell r="C64" t="str">
            <v>Resident</v>
          </cell>
        </row>
        <row r="65">
          <cell r="C65" t="str">
            <v>Non Resident</v>
          </cell>
        </row>
        <row r="68">
          <cell r="C68" t="str">
            <v xml:space="preserve">Fixed </v>
          </cell>
        </row>
        <row r="69">
          <cell r="C69" t="str">
            <v>Variable</v>
          </cell>
        </row>
        <row r="70">
          <cell r="C70" t="str">
            <v>-</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row r="95">
          <cell r="B95" t="str">
            <v>AFG</v>
          </cell>
          <cell r="C95" t="str">
            <v>Afghanistan</v>
          </cell>
        </row>
        <row r="96">
          <cell r="B96" t="str">
            <v>ALB</v>
          </cell>
          <cell r="C96" t="str">
            <v>Albania</v>
          </cell>
        </row>
        <row r="97">
          <cell r="B97" t="str">
            <v>DZA</v>
          </cell>
          <cell r="C97" t="str">
            <v>Algeria</v>
          </cell>
        </row>
        <row r="98">
          <cell r="B98" t="str">
            <v>ASM</v>
          </cell>
          <cell r="C98" t="str">
            <v>American Samoa</v>
          </cell>
        </row>
        <row r="99">
          <cell r="B99" t="str">
            <v>AND</v>
          </cell>
          <cell r="C99" t="str">
            <v>Andorra</v>
          </cell>
        </row>
        <row r="100">
          <cell r="B100" t="str">
            <v>AGO</v>
          </cell>
          <cell r="C100" t="str">
            <v>Angola</v>
          </cell>
        </row>
        <row r="101">
          <cell r="B101" t="str">
            <v>AIA</v>
          </cell>
          <cell r="C101" t="str">
            <v>Anguilla</v>
          </cell>
        </row>
        <row r="102">
          <cell r="B102" t="str">
            <v>ATA</v>
          </cell>
          <cell r="C102" t="str">
            <v>Antarctica</v>
          </cell>
        </row>
        <row r="103">
          <cell r="B103" t="str">
            <v>ATG</v>
          </cell>
          <cell r="C103" t="str">
            <v>Antigua and Barbuda</v>
          </cell>
        </row>
        <row r="104">
          <cell r="B104" t="str">
            <v>ARG</v>
          </cell>
          <cell r="C104" t="str">
            <v>Argentina</v>
          </cell>
        </row>
        <row r="105">
          <cell r="B105" t="str">
            <v>ARM</v>
          </cell>
          <cell r="C105" t="str">
            <v>Armenia</v>
          </cell>
        </row>
        <row r="106">
          <cell r="B106" t="str">
            <v>ABW</v>
          </cell>
          <cell r="C106" t="str">
            <v>Aruba</v>
          </cell>
        </row>
        <row r="107">
          <cell r="B107" t="str">
            <v>AUS</v>
          </cell>
          <cell r="C107" t="str">
            <v>Australia</v>
          </cell>
        </row>
        <row r="108">
          <cell r="B108" t="str">
            <v>AUT</v>
          </cell>
          <cell r="C108" t="str">
            <v>Austria</v>
          </cell>
        </row>
        <row r="109">
          <cell r="B109" t="str">
            <v>AZE</v>
          </cell>
          <cell r="C109" t="str">
            <v>Azerbaijan</v>
          </cell>
        </row>
        <row r="110">
          <cell r="B110" t="str">
            <v>BHS</v>
          </cell>
          <cell r="C110" t="str">
            <v>Bahamas</v>
          </cell>
        </row>
        <row r="111">
          <cell r="B111" t="str">
            <v>BHR</v>
          </cell>
          <cell r="C111" t="str">
            <v>Bahrain</v>
          </cell>
        </row>
        <row r="112">
          <cell r="B112" t="str">
            <v>BGD</v>
          </cell>
          <cell r="C112" t="str">
            <v>Bangladesh</v>
          </cell>
        </row>
        <row r="113">
          <cell r="B113" t="str">
            <v>BRB</v>
          </cell>
          <cell r="C113" t="str">
            <v>Barbados</v>
          </cell>
        </row>
        <row r="114">
          <cell r="B114" t="str">
            <v>BLR</v>
          </cell>
          <cell r="C114" t="str">
            <v>Belarus</v>
          </cell>
        </row>
        <row r="115">
          <cell r="B115" t="str">
            <v>BEL</v>
          </cell>
          <cell r="C115" t="str">
            <v>Belgium</v>
          </cell>
        </row>
        <row r="116">
          <cell r="B116" t="str">
            <v>BLZ</v>
          </cell>
          <cell r="C116" t="str">
            <v>Belize</v>
          </cell>
        </row>
        <row r="117">
          <cell r="B117" t="str">
            <v>BEN</v>
          </cell>
          <cell r="C117" t="str">
            <v>Benin</v>
          </cell>
        </row>
        <row r="118">
          <cell r="B118" t="str">
            <v>BMU</v>
          </cell>
          <cell r="C118" t="str">
            <v>Bermuda</v>
          </cell>
        </row>
        <row r="119">
          <cell r="B119" t="str">
            <v>BTN</v>
          </cell>
          <cell r="C119" t="str">
            <v>Bhutan</v>
          </cell>
        </row>
        <row r="120">
          <cell r="B120" t="str">
            <v>BOL</v>
          </cell>
          <cell r="C120" t="str">
            <v>Bolivia</v>
          </cell>
        </row>
        <row r="121">
          <cell r="B121" t="str">
            <v>BIH</v>
          </cell>
          <cell r="C121" t="str">
            <v>Bosnia and Herzegovina</v>
          </cell>
        </row>
        <row r="122">
          <cell r="B122" t="str">
            <v>BWA</v>
          </cell>
          <cell r="C122" t="str">
            <v>Botswana</v>
          </cell>
        </row>
        <row r="123">
          <cell r="B123" t="str">
            <v>BRA</v>
          </cell>
          <cell r="C123" t="str">
            <v>Brazil</v>
          </cell>
        </row>
        <row r="124">
          <cell r="B124" t="str">
            <v>IOT</v>
          </cell>
          <cell r="C124" t="str">
            <v>British Indian Ocean Territory</v>
          </cell>
        </row>
        <row r="125">
          <cell r="B125" t="str">
            <v>VGB</v>
          </cell>
          <cell r="C125" t="str">
            <v>British Virgin Islands</v>
          </cell>
        </row>
        <row r="126">
          <cell r="B126" t="str">
            <v>BRN</v>
          </cell>
          <cell r="C126" t="str">
            <v>Brunei</v>
          </cell>
        </row>
        <row r="127">
          <cell r="B127" t="str">
            <v>BGR</v>
          </cell>
          <cell r="C127" t="str">
            <v>Bulgaria</v>
          </cell>
        </row>
        <row r="128">
          <cell r="B128" t="str">
            <v>BFA</v>
          </cell>
          <cell r="C128" t="str">
            <v>Burkina Faso</v>
          </cell>
        </row>
        <row r="129">
          <cell r="B129" t="str">
            <v>MMR</v>
          </cell>
          <cell r="C129" t="str">
            <v>Burma (Myanmar)</v>
          </cell>
        </row>
        <row r="130">
          <cell r="B130" t="str">
            <v>BDI</v>
          </cell>
          <cell r="C130" t="str">
            <v>Burundi</v>
          </cell>
        </row>
        <row r="131">
          <cell r="B131" t="str">
            <v>KHM</v>
          </cell>
          <cell r="C131" t="str">
            <v>Cambodia</v>
          </cell>
        </row>
        <row r="132">
          <cell r="B132" t="str">
            <v>CMR</v>
          </cell>
          <cell r="C132" t="str">
            <v>Cameroon</v>
          </cell>
        </row>
        <row r="133">
          <cell r="B133" t="str">
            <v>CAN</v>
          </cell>
          <cell r="C133" t="str">
            <v>Canada</v>
          </cell>
        </row>
        <row r="134">
          <cell r="B134" t="str">
            <v>CPV</v>
          </cell>
          <cell r="C134" t="str">
            <v>Cape Verde</v>
          </cell>
        </row>
        <row r="135">
          <cell r="B135" t="str">
            <v>CYM</v>
          </cell>
          <cell r="C135" t="str">
            <v>Cayman Islands</v>
          </cell>
        </row>
        <row r="136">
          <cell r="B136" t="str">
            <v>CAF</v>
          </cell>
          <cell r="C136" t="str">
            <v>Central African Republic</v>
          </cell>
        </row>
        <row r="137">
          <cell r="B137" t="str">
            <v>TCD</v>
          </cell>
          <cell r="C137" t="str">
            <v>Chad</v>
          </cell>
        </row>
        <row r="138">
          <cell r="B138" t="str">
            <v>CHL</v>
          </cell>
          <cell r="C138" t="str">
            <v>Chile</v>
          </cell>
        </row>
        <row r="139">
          <cell r="B139" t="str">
            <v>CHN</v>
          </cell>
          <cell r="C139" t="str">
            <v>China</v>
          </cell>
        </row>
        <row r="140">
          <cell r="B140" t="str">
            <v>CXR</v>
          </cell>
          <cell r="C140" t="str">
            <v>Christmas Island</v>
          </cell>
        </row>
        <row r="141">
          <cell r="B141" t="str">
            <v>CCK</v>
          </cell>
          <cell r="C141" t="str">
            <v>Cocos (Keeling) Islands</v>
          </cell>
        </row>
        <row r="142">
          <cell r="B142" t="str">
            <v>COL</v>
          </cell>
          <cell r="C142" t="str">
            <v>Colombia</v>
          </cell>
        </row>
        <row r="143">
          <cell r="B143" t="str">
            <v>COM</v>
          </cell>
          <cell r="C143" t="str">
            <v>Comoros</v>
          </cell>
        </row>
        <row r="144">
          <cell r="B144" t="str">
            <v>COG</v>
          </cell>
          <cell r="C144" t="str">
            <v>Republic of the Congo</v>
          </cell>
        </row>
        <row r="145">
          <cell r="B145" t="str">
            <v>COD</v>
          </cell>
          <cell r="C145" t="str">
            <v>Democratic Republic of the Congo</v>
          </cell>
        </row>
        <row r="146">
          <cell r="B146" t="str">
            <v>COK</v>
          </cell>
          <cell r="C146" t="str">
            <v>Cook Islands</v>
          </cell>
        </row>
        <row r="147">
          <cell r="B147" t="str">
            <v>CRC</v>
          </cell>
          <cell r="C147" t="str">
            <v>Costa Rica</v>
          </cell>
        </row>
        <row r="148">
          <cell r="B148" t="str">
            <v>HRV</v>
          </cell>
          <cell r="C148" t="str">
            <v>Croatia</v>
          </cell>
        </row>
        <row r="149">
          <cell r="B149" t="str">
            <v>CUB</v>
          </cell>
          <cell r="C149" t="str">
            <v>Cuba</v>
          </cell>
        </row>
        <row r="150">
          <cell r="B150" t="str">
            <v>CYP</v>
          </cell>
          <cell r="C150" t="str">
            <v>Cyprus</v>
          </cell>
        </row>
        <row r="151">
          <cell r="B151" t="str">
            <v>CZE</v>
          </cell>
          <cell r="C151" t="str">
            <v>Czech Republic</v>
          </cell>
        </row>
        <row r="152">
          <cell r="B152" t="str">
            <v>DNK</v>
          </cell>
          <cell r="C152" t="str">
            <v>Denmark</v>
          </cell>
        </row>
        <row r="153">
          <cell r="B153" t="str">
            <v>DJI</v>
          </cell>
          <cell r="C153" t="str">
            <v>Djibouti</v>
          </cell>
        </row>
        <row r="154">
          <cell r="B154" t="str">
            <v>DMA</v>
          </cell>
          <cell r="C154" t="str">
            <v>Dominica</v>
          </cell>
        </row>
        <row r="155">
          <cell r="B155" t="str">
            <v>DOM</v>
          </cell>
          <cell r="C155" t="str">
            <v>Dominican Republic</v>
          </cell>
        </row>
        <row r="156">
          <cell r="B156" t="str">
            <v>TLS</v>
          </cell>
          <cell r="C156" t="str">
            <v>Timor-Leste</v>
          </cell>
        </row>
        <row r="157">
          <cell r="B157" t="str">
            <v>ECU</v>
          </cell>
          <cell r="C157" t="str">
            <v>Ecuador</v>
          </cell>
        </row>
        <row r="158">
          <cell r="B158" t="str">
            <v>EGY</v>
          </cell>
          <cell r="C158" t="str">
            <v>Egypt</v>
          </cell>
        </row>
        <row r="159">
          <cell r="B159" t="str">
            <v>SLV</v>
          </cell>
          <cell r="C159" t="str">
            <v>El Salvador</v>
          </cell>
        </row>
        <row r="160">
          <cell r="B160" t="str">
            <v>GNQ</v>
          </cell>
          <cell r="C160" t="str">
            <v>Equatorial Guinea</v>
          </cell>
        </row>
        <row r="161">
          <cell r="B161" t="str">
            <v>ERI</v>
          </cell>
          <cell r="C161" t="str">
            <v>Eritrea</v>
          </cell>
        </row>
        <row r="162">
          <cell r="B162" t="str">
            <v>EST</v>
          </cell>
          <cell r="C162" t="str">
            <v>Estonia</v>
          </cell>
        </row>
        <row r="163">
          <cell r="B163" t="str">
            <v>ETH</v>
          </cell>
          <cell r="C163" t="str">
            <v>Ethiopia</v>
          </cell>
        </row>
        <row r="164">
          <cell r="B164" t="str">
            <v>FLK</v>
          </cell>
          <cell r="C164" t="str">
            <v>Falkland Islands</v>
          </cell>
        </row>
        <row r="165">
          <cell r="B165" t="str">
            <v>FRO</v>
          </cell>
          <cell r="C165" t="str">
            <v>Faroe Islands</v>
          </cell>
        </row>
        <row r="166">
          <cell r="B166" t="str">
            <v>FJI</v>
          </cell>
          <cell r="C166" t="str">
            <v>Fiji</v>
          </cell>
        </row>
        <row r="167">
          <cell r="B167" t="str">
            <v>FIN</v>
          </cell>
          <cell r="C167" t="str">
            <v>Finland</v>
          </cell>
        </row>
        <row r="168">
          <cell r="B168" t="str">
            <v>FRA</v>
          </cell>
          <cell r="C168" t="str">
            <v>France</v>
          </cell>
        </row>
        <row r="169">
          <cell r="B169" t="str">
            <v>PYF</v>
          </cell>
          <cell r="C169" t="str">
            <v>French Polynesia</v>
          </cell>
        </row>
        <row r="170">
          <cell r="B170" t="str">
            <v>GAB</v>
          </cell>
          <cell r="C170" t="str">
            <v>Gabon</v>
          </cell>
        </row>
        <row r="171">
          <cell r="B171" t="str">
            <v>GMB</v>
          </cell>
          <cell r="C171" t="str">
            <v>Gambia</v>
          </cell>
        </row>
        <row r="172">
          <cell r="B172" t="str">
            <v>GazaStrip</v>
          </cell>
          <cell r="C172" t="str">
            <v>Gaza Strip</v>
          </cell>
        </row>
        <row r="173">
          <cell r="B173" t="str">
            <v>GEO</v>
          </cell>
          <cell r="C173" t="str">
            <v>Georgia</v>
          </cell>
        </row>
        <row r="174">
          <cell r="B174" t="str">
            <v>DEU</v>
          </cell>
          <cell r="C174" t="str">
            <v>Germany</v>
          </cell>
        </row>
        <row r="175">
          <cell r="B175" t="str">
            <v>GHA</v>
          </cell>
          <cell r="C175" t="str">
            <v>Ghana</v>
          </cell>
        </row>
        <row r="176">
          <cell r="B176" t="str">
            <v>GIB</v>
          </cell>
          <cell r="C176" t="str">
            <v>Gibraltar</v>
          </cell>
        </row>
        <row r="177">
          <cell r="B177" t="str">
            <v>GRC</v>
          </cell>
          <cell r="C177" t="str">
            <v>Greece</v>
          </cell>
        </row>
        <row r="178">
          <cell r="B178" t="str">
            <v>GRL</v>
          </cell>
          <cell r="C178" t="str">
            <v>Greenland</v>
          </cell>
        </row>
        <row r="179">
          <cell r="B179" t="str">
            <v>GRD</v>
          </cell>
          <cell r="C179" t="str">
            <v>Grenada</v>
          </cell>
        </row>
        <row r="180">
          <cell r="B180" t="str">
            <v>GUM</v>
          </cell>
          <cell r="C180" t="str">
            <v>Guam</v>
          </cell>
        </row>
        <row r="181">
          <cell r="B181" t="str">
            <v>GTM</v>
          </cell>
          <cell r="C181" t="str">
            <v>Guatemala</v>
          </cell>
        </row>
        <row r="182">
          <cell r="B182" t="str">
            <v>GIN</v>
          </cell>
          <cell r="C182" t="str">
            <v>Guinea</v>
          </cell>
        </row>
        <row r="183">
          <cell r="B183" t="str">
            <v>GNB</v>
          </cell>
          <cell r="C183" t="str">
            <v>Guinea-Bissau</v>
          </cell>
        </row>
        <row r="184">
          <cell r="B184" t="str">
            <v>GUY</v>
          </cell>
          <cell r="C184" t="str">
            <v>Guyana</v>
          </cell>
        </row>
        <row r="185">
          <cell r="B185" t="str">
            <v>HTI</v>
          </cell>
          <cell r="C185" t="str">
            <v>Haiti</v>
          </cell>
        </row>
        <row r="186">
          <cell r="B186" t="str">
            <v>HND</v>
          </cell>
          <cell r="C186" t="str">
            <v>Honduras</v>
          </cell>
        </row>
        <row r="187">
          <cell r="B187" t="str">
            <v>HKG</v>
          </cell>
          <cell r="C187" t="str">
            <v>Hong Kong</v>
          </cell>
        </row>
        <row r="188">
          <cell r="B188" t="str">
            <v>HUN</v>
          </cell>
          <cell r="C188" t="str">
            <v>Hungary</v>
          </cell>
        </row>
        <row r="189">
          <cell r="B189" t="str">
            <v>IS</v>
          </cell>
          <cell r="C189" t="str">
            <v>Iceland</v>
          </cell>
        </row>
        <row r="190">
          <cell r="B190" t="str">
            <v>IND</v>
          </cell>
          <cell r="C190" t="str">
            <v>India</v>
          </cell>
        </row>
        <row r="191">
          <cell r="B191" t="str">
            <v>IDN</v>
          </cell>
          <cell r="C191" t="str">
            <v>Indonesia</v>
          </cell>
        </row>
        <row r="192">
          <cell r="B192" t="str">
            <v>IRN</v>
          </cell>
          <cell r="C192" t="str">
            <v>Iran</v>
          </cell>
        </row>
        <row r="193">
          <cell r="B193" t="str">
            <v>IRQ</v>
          </cell>
          <cell r="C193" t="str">
            <v>Iraq</v>
          </cell>
        </row>
        <row r="194">
          <cell r="B194" t="str">
            <v>IRL</v>
          </cell>
          <cell r="C194" t="str">
            <v>Ireland</v>
          </cell>
        </row>
        <row r="195">
          <cell r="B195" t="str">
            <v>IMN</v>
          </cell>
          <cell r="C195" t="str">
            <v>Isle of Man</v>
          </cell>
        </row>
        <row r="196">
          <cell r="B196" t="str">
            <v>ISR</v>
          </cell>
          <cell r="C196" t="str">
            <v>Israel</v>
          </cell>
        </row>
        <row r="197">
          <cell r="B197" t="str">
            <v>ITA</v>
          </cell>
          <cell r="C197" t="str">
            <v>Italy</v>
          </cell>
        </row>
        <row r="198">
          <cell r="B198" t="str">
            <v>CIV</v>
          </cell>
          <cell r="C198" t="str">
            <v>Ivory Coast</v>
          </cell>
        </row>
        <row r="199">
          <cell r="B199" t="str">
            <v>JAM</v>
          </cell>
          <cell r="C199" t="str">
            <v>Jamaica</v>
          </cell>
        </row>
        <row r="200">
          <cell r="B200" t="str">
            <v>JPN</v>
          </cell>
          <cell r="C200" t="str">
            <v>Japan</v>
          </cell>
        </row>
        <row r="201">
          <cell r="B201" t="str">
            <v>JEY</v>
          </cell>
          <cell r="C201" t="str">
            <v>Jersey</v>
          </cell>
        </row>
        <row r="202">
          <cell r="B202" t="str">
            <v>JOR</v>
          </cell>
          <cell r="C202" t="str">
            <v>Jordan</v>
          </cell>
        </row>
        <row r="203">
          <cell r="B203" t="str">
            <v>KAZ</v>
          </cell>
          <cell r="C203" t="str">
            <v>Kazakhstan</v>
          </cell>
        </row>
        <row r="204">
          <cell r="B204" t="str">
            <v>KEN</v>
          </cell>
          <cell r="C204" t="str">
            <v>Kenya</v>
          </cell>
        </row>
        <row r="205">
          <cell r="B205" t="str">
            <v>KIR</v>
          </cell>
          <cell r="C205" t="str">
            <v>Kiribati</v>
          </cell>
        </row>
        <row r="206">
          <cell r="B206" t="str">
            <v>Kosovo</v>
          </cell>
          <cell r="C206" t="str">
            <v>Kosovo</v>
          </cell>
        </row>
        <row r="207">
          <cell r="B207" t="str">
            <v>KWT</v>
          </cell>
          <cell r="C207" t="str">
            <v>Kuwait</v>
          </cell>
        </row>
        <row r="208">
          <cell r="B208" t="str">
            <v>KGZ</v>
          </cell>
          <cell r="C208" t="str">
            <v>Kyrgyzstan</v>
          </cell>
        </row>
        <row r="209">
          <cell r="B209" t="str">
            <v>LAO</v>
          </cell>
          <cell r="C209" t="str">
            <v>Laos</v>
          </cell>
        </row>
        <row r="210">
          <cell r="B210" t="str">
            <v>LVA</v>
          </cell>
          <cell r="C210" t="str">
            <v>Latvia</v>
          </cell>
        </row>
        <row r="211">
          <cell r="B211" t="str">
            <v>LBN</v>
          </cell>
          <cell r="C211" t="str">
            <v>Lebanon</v>
          </cell>
        </row>
        <row r="212">
          <cell r="B212" t="str">
            <v>LSO</v>
          </cell>
          <cell r="C212" t="str">
            <v>Lesotho</v>
          </cell>
        </row>
        <row r="213">
          <cell r="B213" t="str">
            <v>LBR</v>
          </cell>
          <cell r="C213" t="str">
            <v>Liberia</v>
          </cell>
        </row>
        <row r="214">
          <cell r="B214" t="str">
            <v>LBY</v>
          </cell>
          <cell r="C214" t="str">
            <v>Libya</v>
          </cell>
        </row>
        <row r="215">
          <cell r="B215" t="str">
            <v>LIE</v>
          </cell>
          <cell r="C215" t="str">
            <v>Liechtenstein</v>
          </cell>
        </row>
        <row r="216">
          <cell r="B216" t="str">
            <v>LTU</v>
          </cell>
          <cell r="C216" t="str">
            <v>Lithuania</v>
          </cell>
        </row>
        <row r="217">
          <cell r="B217" t="str">
            <v>LUX</v>
          </cell>
          <cell r="C217" t="str">
            <v>Luxembourg</v>
          </cell>
        </row>
        <row r="218">
          <cell r="B218" t="str">
            <v>MAC</v>
          </cell>
          <cell r="C218" t="str">
            <v>Macau</v>
          </cell>
        </row>
        <row r="219">
          <cell r="B219" t="str">
            <v>MKD</v>
          </cell>
          <cell r="C219" t="str">
            <v>Macedonia</v>
          </cell>
        </row>
        <row r="220">
          <cell r="B220" t="str">
            <v>MDG</v>
          </cell>
          <cell r="C220" t="str">
            <v>Madagascar</v>
          </cell>
        </row>
        <row r="221">
          <cell r="B221" t="str">
            <v>MWI</v>
          </cell>
          <cell r="C221" t="str">
            <v>Malawi</v>
          </cell>
        </row>
        <row r="222">
          <cell r="B222" t="str">
            <v>MYS</v>
          </cell>
          <cell r="C222" t="str">
            <v>Malaysia</v>
          </cell>
        </row>
        <row r="223">
          <cell r="B223" t="str">
            <v>MDV</v>
          </cell>
          <cell r="C223" t="str">
            <v>Maldives</v>
          </cell>
        </row>
        <row r="224">
          <cell r="B224" t="str">
            <v>MLI</v>
          </cell>
          <cell r="C224" t="str">
            <v>Mali</v>
          </cell>
        </row>
        <row r="225">
          <cell r="B225" t="str">
            <v>MLT</v>
          </cell>
          <cell r="C225" t="str">
            <v>Malta</v>
          </cell>
        </row>
        <row r="226">
          <cell r="B226" t="str">
            <v>MHL</v>
          </cell>
          <cell r="C226" t="str">
            <v>Marshall Islands</v>
          </cell>
        </row>
        <row r="227">
          <cell r="B227" t="str">
            <v>MRT</v>
          </cell>
          <cell r="C227" t="str">
            <v>Mauritania</v>
          </cell>
        </row>
        <row r="228">
          <cell r="B228" t="str">
            <v>MUS</v>
          </cell>
          <cell r="C228" t="str">
            <v>Mauritius</v>
          </cell>
        </row>
        <row r="229">
          <cell r="B229" t="str">
            <v>MYT</v>
          </cell>
          <cell r="C229" t="str">
            <v>Mayotte</v>
          </cell>
        </row>
        <row r="230">
          <cell r="B230" t="str">
            <v>MEX</v>
          </cell>
          <cell r="C230" t="str">
            <v>Mexico</v>
          </cell>
        </row>
        <row r="231">
          <cell r="B231" t="str">
            <v>FSM</v>
          </cell>
          <cell r="C231" t="str">
            <v>Micronesia</v>
          </cell>
        </row>
        <row r="232">
          <cell r="B232" t="str">
            <v>MDA</v>
          </cell>
          <cell r="C232" t="str">
            <v>Moldova</v>
          </cell>
        </row>
        <row r="233">
          <cell r="B233" t="str">
            <v>MCO</v>
          </cell>
          <cell r="C233" t="str">
            <v>Monaco</v>
          </cell>
        </row>
        <row r="234">
          <cell r="B234" t="str">
            <v>MNG</v>
          </cell>
          <cell r="C234" t="str">
            <v>Mongolia</v>
          </cell>
        </row>
        <row r="235">
          <cell r="B235" t="str">
            <v>MNE</v>
          </cell>
          <cell r="C235" t="str">
            <v>Montenegro</v>
          </cell>
        </row>
        <row r="236">
          <cell r="B236" t="str">
            <v>MSR</v>
          </cell>
          <cell r="C236" t="str">
            <v>Montserrat</v>
          </cell>
        </row>
        <row r="237">
          <cell r="B237" t="str">
            <v>MAR</v>
          </cell>
          <cell r="C237" t="str">
            <v>Morocco</v>
          </cell>
        </row>
        <row r="238">
          <cell r="B238" t="str">
            <v>MOZ</v>
          </cell>
          <cell r="C238" t="str">
            <v>Mozambique</v>
          </cell>
        </row>
        <row r="239">
          <cell r="B239" t="str">
            <v>NAM</v>
          </cell>
          <cell r="C239" t="str">
            <v>Namibia</v>
          </cell>
        </row>
        <row r="240">
          <cell r="B240" t="str">
            <v>NRU</v>
          </cell>
          <cell r="C240" t="str">
            <v>Nauru</v>
          </cell>
        </row>
        <row r="241">
          <cell r="B241" t="str">
            <v>NPL</v>
          </cell>
          <cell r="C241" t="str">
            <v>Nepal</v>
          </cell>
        </row>
        <row r="242">
          <cell r="B242" t="str">
            <v>NLD</v>
          </cell>
          <cell r="C242" t="str">
            <v>Netherlands</v>
          </cell>
        </row>
        <row r="243">
          <cell r="B243" t="str">
            <v>ANT</v>
          </cell>
          <cell r="C243" t="str">
            <v>Netherlands Antilles</v>
          </cell>
        </row>
        <row r="244">
          <cell r="B244" t="str">
            <v>NCL</v>
          </cell>
          <cell r="C244" t="str">
            <v>New Caledonia</v>
          </cell>
        </row>
        <row r="245">
          <cell r="B245" t="str">
            <v>NZL</v>
          </cell>
          <cell r="C245" t="str">
            <v>New Zealand</v>
          </cell>
        </row>
        <row r="246">
          <cell r="B246" t="str">
            <v>NIC</v>
          </cell>
          <cell r="C246" t="str">
            <v>Nicaragua</v>
          </cell>
        </row>
        <row r="247">
          <cell r="B247" t="str">
            <v>NER</v>
          </cell>
          <cell r="C247" t="str">
            <v>Niger</v>
          </cell>
        </row>
        <row r="248">
          <cell r="B248" t="str">
            <v>NGA</v>
          </cell>
          <cell r="C248" t="str">
            <v>Nigeria</v>
          </cell>
        </row>
        <row r="249">
          <cell r="B249" t="str">
            <v>NIU</v>
          </cell>
          <cell r="C249" t="str">
            <v>Niue</v>
          </cell>
        </row>
        <row r="250">
          <cell r="B250" t="str">
            <v>NFK</v>
          </cell>
          <cell r="C250" t="str">
            <v>Norfolk Island</v>
          </cell>
        </row>
        <row r="251">
          <cell r="B251" t="str">
            <v>MNP</v>
          </cell>
          <cell r="C251" t="str">
            <v>Northern Mariana Islands</v>
          </cell>
        </row>
        <row r="252">
          <cell r="B252" t="str">
            <v>PRK</v>
          </cell>
          <cell r="C252" t="str">
            <v>North Korea</v>
          </cell>
        </row>
        <row r="253">
          <cell r="B253" t="str">
            <v>NOR</v>
          </cell>
          <cell r="C253" t="str">
            <v>Norway</v>
          </cell>
        </row>
        <row r="254">
          <cell r="B254" t="str">
            <v>OMN</v>
          </cell>
          <cell r="C254" t="str">
            <v>Oman</v>
          </cell>
        </row>
        <row r="255">
          <cell r="B255" t="str">
            <v>PAK</v>
          </cell>
          <cell r="C255" t="str">
            <v>Pakistan</v>
          </cell>
        </row>
        <row r="256">
          <cell r="B256" t="str">
            <v>PLW</v>
          </cell>
          <cell r="C256" t="str">
            <v>Palau</v>
          </cell>
        </row>
        <row r="257">
          <cell r="B257" t="str">
            <v>PAN</v>
          </cell>
          <cell r="C257" t="str">
            <v>Panama</v>
          </cell>
        </row>
        <row r="258">
          <cell r="B258" t="str">
            <v>PNG</v>
          </cell>
          <cell r="C258" t="str">
            <v>Papua New Guinea</v>
          </cell>
        </row>
        <row r="259">
          <cell r="B259" t="str">
            <v>PRY</v>
          </cell>
          <cell r="C259" t="str">
            <v>Paraguay</v>
          </cell>
        </row>
        <row r="260">
          <cell r="B260" t="str">
            <v>PER</v>
          </cell>
          <cell r="C260" t="str">
            <v>Peru</v>
          </cell>
        </row>
        <row r="261">
          <cell r="B261" t="str">
            <v>PHL</v>
          </cell>
          <cell r="C261" t="str">
            <v>Philippines</v>
          </cell>
        </row>
        <row r="262">
          <cell r="B262" t="str">
            <v>PCN</v>
          </cell>
          <cell r="C262" t="str">
            <v>Pitcairn Islands</v>
          </cell>
        </row>
        <row r="263">
          <cell r="B263" t="str">
            <v>POL</v>
          </cell>
          <cell r="C263" t="str">
            <v>Poland</v>
          </cell>
        </row>
        <row r="264">
          <cell r="B264" t="str">
            <v>PRT</v>
          </cell>
          <cell r="C264" t="str">
            <v>Portugal</v>
          </cell>
        </row>
        <row r="265">
          <cell r="B265" t="str">
            <v>PRI</v>
          </cell>
          <cell r="C265" t="str">
            <v>Puerto Rico</v>
          </cell>
        </row>
        <row r="266">
          <cell r="B266" t="str">
            <v>QAT</v>
          </cell>
          <cell r="C266" t="str">
            <v>Qatar</v>
          </cell>
        </row>
        <row r="267">
          <cell r="B267" t="str">
            <v>ROU</v>
          </cell>
          <cell r="C267" t="str">
            <v>Romania</v>
          </cell>
        </row>
        <row r="268">
          <cell r="B268" t="str">
            <v>RUS</v>
          </cell>
          <cell r="C268" t="str">
            <v>Russia</v>
          </cell>
        </row>
        <row r="269">
          <cell r="B269" t="str">
            <v>RWA</v>
          </cell>
          <cell r="C269" t="str">
            <v>Rwanda</v>
          </cell>
        </row>
        <row r="270">
          <cell r="B270" t="str">
            <v>BLM</v>
          </cell>
          <cell r="C270" t="str">
            <v>Saint Barthelemy</v>
          </cell>
        </row>
        <row r="271">
          <cell r="B271" t="str">
            <v>WSM</v>
          </cell>
          <cell r="C271" t="str">
            <v>Samoa</v>
          </cell>
        </row>
        <row r="272">
          <cell r="B272" t="str">
            <v>SMR</v>
          </cell>
          <cell r="C272" t="str">
            <v>San Marino</v>
          </cell>
        </row>
        <row r="273">
          <cell r="B273" t="str">
            <v>STP</v>
          </cell>
          <cell r="C273" t="str">
            <v>Sao Tome and Principe</v>
          </cell>
        </row>
        <row r="274">
          <cell r="B274" t="str">
            <v>SAU</v>
          </cell>
          <cell r="C274" t="str">
            <v>Saudi Arabia</v>
          </cell>
        </row>
        <row r="275">
          <cell r="B275" t="str">
            <v>SEN</v>
          </cell>
          <cell r="C275" t="str">
            <v>Senegal</v>
          </cell>
        </row>
        <row r="276">
          <cell r="B276" t="str">
            <v>SRB</v>
          </cell>
          <cell r="C276" t="str">
            <v>Serbia</v>
          </cell>
        </row>
        <row r="277">
          <cell r="B277" t="str">
            <v>SYC</v>
          </cell>
          <cell r="C277" t="str">
            <v>Seychelles</v>
          </cell>
        </row>
        <row r="278">
          <cell r="B278" t="str">
            <v>SLE</v>
          </cell>
          <cell r="C278" t="str">
            <v>Sierra Leone</v>
          </cell>
        </row>
        <row r="279">
          <cell r="B279" t="str">
            <v>SGP</v>
          </cell>
          <cell r="C279" t="str">
            <v>Singapore</v>
          </cell>
        </row>
        <row r="280">
          <cell r="B280" t="str">
            <v>SVK</v>
          </cell>
          <cell r="C280" t="str">
            <v>Slovakia</v>
          </cell>
        </row>
        <row r="281">
          <cell r="B281" t="str">
            <v>SVN</v>
          </cell>
          <cell r="C281" t="str">
            <v>Slovenia</v>
          </cell>
        </row>
        <row r="282">
          <cell r="B282" t="str">
            <v>SLB</v>
          </cell>
          <cell r="C282" t="str">
            <v>Solomon Islands</v>
          </cell>
        </row>
        <row r="283">
          <cell r="B283" t="str">
            <v>SOM</v>
          </cell>
          <cell r="C283" t="str">
            <v>Somalia</v>
          </cell>
        </row>
        <row r="284">
          <cell r="B284" t="str">
            <v>ZAF</v>
          </cell>
          <cell r="C284" t="str">
            <v>South Africa</v>
          </cell>
        </row>
        <row r="285">
          <cell r="B285" t="str">
            <v>KOR</v>
          </cell>
          <cell r="C285" t="str">
            <v>South Korea</v>
          </cell>
        </row>
        <row r="286">
          <cell r="B286" t="str">
            <v>ESP</v>
          </cell>
          <cell r="C286" t="str">
            <v>Spain</v>
          </cell>
        </row>
        <row r="287">
          <cell r="B287" t="str">
            <v>LKA</v>
          </cell>
          <cell r="C287" t="str">
            <v>Sri Lanka</v>
          </cell>
        </row>
        <row r="288">
          <cell r="B288" t="str">
            <v>SHN</v>
          </cell>
          <cell r="C288" t="str">
            <v>Saint Helena</v>
          </cell>
        </row>
        <row r="289">
          <cell r="B289" t="str">
            <v>KNA</v>
          </cell>
          <cell r="C289" t="str">
            <v>Saint Kitts and Nevis</v>
          </cell>
        </row>
        <row r="290">
          <cell r="B290" t="str">
            <v>LCA</v>
          </cell>
          <cell r="C290" t="str">
            <v>Saint Lucia</v>
          </cell>
        </row>
        <row r="291">
          <cell r="B291" t="str">
            <v>MAF</v>
          </cell>
          <cell r="C291" t="str">
            <v>Saint Martin</v>
          </cell>
        </row>
        <row r="292">
          <cell r="B292" t="str">
            <v>SPM</v>
          </cell>
          <cell r="C292" t="str">
            <v>Saint Pierre and Miquelon</v>
          </cell>
        </row>
        <row r="293">
          <cell r="B293" t="str">
            <v>VCT</v>
          </cell>
          <cell r="C293" t="str">
            <v>Saint Vincent and the Grenadines</v>
          </cell>
        </row>
        <row r="294">
          <cell r="B294" t="str">
            <v>SDN</v>
          </cell>
          <cell r="C294" t="str">
            <v>Sudan</v>
          </cell>
        </row>
        <row r="295">
          <cell r="B295" t="str">
            <v>SUR</v>
          </cell>
          <cell r="C295" t="str">
            <v>Suriname</v>
          </cell>
        </row>
        <row r="296">
          <cell r="B296" t="str">
            <v>SJM</v>
          </cell>
          <cell r="C296" t="str">
            <v>Svalbard</v>
          </cell>
        </row>
        <row r="297">
          <cell r="B297" t="str">
            <v>SWZ</v>
          </cell>
          <cell r="C297" t="str">
            <v>Swaziland</v>
          </cell>
        </row>
        <row r="298">
          <cell r="B298" t="str">
            <v>SWE</v>
          </cell>
          <cell r="C298" t="str">
            <v>Sweden</v>
          </cell>
        </row>
        <row r="299">
          <cell r="B299" t="str">
            <v>CHE</v>
          </cell>
          <cell r="C299" t="str">
            <v>Switzerland</v>
          </cell>
        </row>
        <row r="300">
          <cell r="B300" t="str">
            <v>SYR</v>
          </cell>
          <cell r="C300" t="str">
            <v>Syria</v>
          </cell>
        </row>
        <row r="301">
          <cell r="B301" t="str">
            <v>TWN</v>
          </cell>
          <cell r="C301" t="str">
            <v>Taiwan</v>
          </cell>
        </row>
        <row r="302">
          <cell r="B302" t="str">
            <v>TJK</v>
          </cell>
          <cell r="C302" t="str">
            <v>Tajikistan</v>
          </cell>
        </row>
        <row r="303">
          <cell r="B303" t="str">
            <v>TZA</v>
          </cell>
          <cell r="C303" t="str">
            <v>Tanzania</v>
          </cell>
        </row>
        <row r="304">
          <cell r="B304" t="str">
            <v>THA</v>
          </cell>
          <cell r="C304" t="str">
            <v>Thailand</v>
          </cell>
        </row>
        <row r="305">
          <cell r="B305" t="str">
            <v>TGO</v>
          </cell>
          <cell r="C305" t="str">
            <v>Togo</v>
          </cell>
        </row>
        <row r="306">
          <cell r="B306" t="str">
            <v>TKL</v>
          </cell>
          <cell r="C306" t="str">
            <v>Tokelau</v>
          </cell>
        </row>
        <row r="307">
          <cell r="B307" t="str">
            <v>TON</v>
          </cell>
          <cell r="C307" t="str">
            <v>Tonga</v>
          </cell>
        </row>
        <row r="308">
          <cell r="B308" t="str">
            <v>TTO</v>
          </cell>
          <cell r="C308" t="str">
            <v>Trinidad and Tobago</v>
          </cell>
        </row>
        <row r="309">
          <cell r="B309" t="str">
            <v>TUN</v>
          </cell>
          <cell r="C309" t="str">
            <v>Tunisia</v>
          </cell>
        </row>
        <row r="310">
          <cell r="B310" t="str">
            <v>TUR</v>
          </cell>
          <cell r="C310" t="str">
            <v>Turkey</v>
          </cell>
        </row>
        <row r="311">
          <cell r="B311" t="str">
            <v>TKM</v>
          </cell>
          <cell r="C311" t="str">
            <v>Turkmenistan</v>
          </cell>
        </row>
        <row r="312">
          <cell r="B312" t="str">
            <v>TCA</v>
          </cell>
          <cell r="C312" t="str">
            <v>Turks and Caicos Islands</v>
          </cell>
        </row>
        <row r="313">
          <cell r="B313" t="str">
            <v>TUV</v>
          </cell>
          <cell r="C313" t="str">
            <v>Tuvalu</v>
          </cell>
        </row>
        <row r="314">
          <cell r="B314" t="str">
            <v>ARE</v>
          </cell>
          <cell r="C314" t="str">
            <v>United Arab Emirates</v>
          </cell>
        </row>
        <row r="315">
          <cell r="B315" t="str">
            <v>UGA</v>
          </cell>
          <cell r="C315" t="str">
            <v>Uganda</v>
          </cell>
        </row>
        <row r="316">
          <cell r="B316" t="str">
            <v>GBR</v>
          </cell>
          <cell r="C316" t="str">
            <v>United Kingdom</v>
          </cell>
        </row>
        <row r="317">
          <cell r="B317" t="str">
            <v>UKR</v>
          </cell>
          <cell r="C317" t="str">
            <v>Ukraine</v>
          </cell>
        </row>
        <row r="318">
          <cell r="B318" t="str">
            <v>URY</v>
          </cell>
          <cell r="C318" t="str">
            <v>Uruguay</v>
          </cell>
        </row>
        <row r="319">
          <cell r="B319" t="str">
            <v>USA</v>
          </cell>
          <cell r="C319" t="str">
            <v>United States</v>
          </cell>
        </row>
        <row r="320">
          <cell r="B320" t="str">
            <v>UZB</v>
          </cell>
          <cell r="C320" t="str">
            <v>Uzbekistan</v>
          </cell>
        </row>
        <row r="321">
          <cell r="B321" t="str">
            <v>VUT</v>
          </cell>
          <cell r="C321" t="str">
            <v>Vanuatu</v>
          </cell>
        </row>
        <row r="322">
          <cell r="B322" t="str">
            <v>VAT</v>
          </cell>
          <cell r="C322" t="str">
            <v>Holy See (Vatican City)</v>
          </cell>
        </row>
        <row r="323">
          <cell r="B323" t="str">
            <v>VEN</v>
          </cell>
          <cell r="C323" t="str">
            <v>Venezuela</v>
          </cell>
        </row>
        <row r="324">
          <cell r="B324" t="str">
            <v>VNM</v>
          </cell>
          <cell r="C324" t="str">
            <v>Vietnam</v>
          </cell>
        </row>
        <row r="325">
          <cell r="B325" t="str">
            <v>VIR</v>
          </cell>
          <cell r="C325" t="str">
            <v>US Virgin Islands</v>
          </cell>
        </row>
        <row r="326">
          <cell r="B326" t="str">
            <v>WLF</v>
          </cell>
          <cell r="C326" t="str">
            <v>Wallis and Futuna</v>
          </cell>
        </row>
        <row r="327">
          <cell r="B327" t="str">
            <v>WestBank</v>
          </cell>
          <cell r="C327" t="str">
            <v>West Bank</v>
          </cell>
        </row>
        <row r="328">
          <cell r="B328" t="str">
            <v>ESH</v>
          </cell>
          <cell r="C328" t="str">
            <v>Western Sahara</v>
          </cell>
        </row>
        <row r="329">
          <cell r="B329" t="str">
            <v>YEM</v>
          </cell>
          <cell r="C329" t="str">
            <v>Yemen</v>
          </cell>
        </row>
        <row r="330">
          <cell r="B330" t="str">
            <v>ZMB</v>
          </cell>
          <cell r="C330" t="str">
            <v>Zambia</v>
          </cell>
        </row>
        <row r="331">
          <cell r="B331" t="str">
            <v>ZWE</v>
          </cell>
          <cell r="C331" t="str">
            <v>Zimbabwe</v>
          </cell>
        </row>
      </sheetData>
      <sheetData sheetId="2">
        <row r="10">
          <cell r="AE10" t="str">
            <v>AFG</v>
          </cell>
        </row>
      </sheetData>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Udhëzues"/>
      <sheetName val="Data types"/>
    </sheetNames>
    <sheetDataSet>
      <sheetData sheetId="0">
        <row r="2">
          <cell r="B2">
            <v>0</v>
          </cell>
          <cell r="E2">
            <v>0</v>
          </cell>
        </row>
        <row r="3">
          <cell r="B3">
            <v>0</v>
          </cell>
          <cell r="E3">
            <v>0</v>
          </cell>
        </row>
        <row r="4">
          <cell r="B4">
            <v>0</v>
          </cell>
          <cell r="E4">
            <v>0</v>
          </cell>
        </row>
        <row r="5">
          <cell r="B5">
            <v>0</v>
          </cell>
          <cell r="E5">
            <v>0</v>
          </cell>
        </row>
        <row r="6">
          <cell r="B6">
            <v>0</v>
          </cell>
          <cell r="E6">
            <v>0</v>
          </cell>
        </row>
        <row r="7">
          <cell r="E7">
            <v>0</v>
          </cell>
        </row>
        <row r="8">
          <cell r="E8">
            <v>0</v>
          </cell>
        </row>
        <row r="9">
          <cell r="B9">
            <v>0</v>
          </cell>
          <cell r="E9">
            <v>0</v>
          </cell>
        </row>
        <row r="10">
          <cell r="B10">
            <v>0</v>
          </cell>
          <cell r="E10">
            <v>0</v>
          </cell>
        </row>
        <row r="11">
          <cell r="B11" t="str">
            <v>Date</v>
          </cell>
          <cell r="E11" t="str">
            <v>Speaker</v>
          </cell>
        </row>
        <row r="12">
          <cell r="E12" t="str">
            <v>Bill Thomas</v>
          </cell>
        </row>
        <row r="13">
          <cell r="E13" t="str">
            <v>Bill Thomas</v>
          </cell>
        </row>
        <row r="14">
          <cell r="B14" t="str">
            <v>February 27, 2013</v>
          </cell>
          <cell r="E14" t="str">
            <v>Bill Thomas</v>
          </cell>
        </row>
        <row r="15">
          <cell r="B15" t="str">
            <v>February 28, 2013</v>
          </cell>
          <cell r="E15" t="str">
            <v>Bill Thomas</v>
          </cell>
        </row>
        <row r="16">
          <cell r="B16" t="str">
            <v>March 1, 2013</v>
          </cell>
          <cell r="E16" t="str">
            <v>Bill Thomas</v>
          </cell>
        </row>
      </sheetData>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61"/>
      <sheetName val="F62"/>
    </sheetNames>
    <sheetDataSet>
      <sheetData sheetId="0"/>
      <sheetData sheetId="1">
        <row r="21">
          <cell r="C21" t="str">
            <v>Current accounts individs</v>
          </cell>
        </row>
        <row r="22">
          <cell r="C22" t="str">
            <v>Current account business</v>
          </cell>
        </row>
        <row r="23">
          <cell r="C23" t="str">
            <v>Sight deposits individs</v>
          </cell>
        </row>
        <row r="24">
          <cell r="C24" t="str">
            <v>Sight deposits business</v>
          </cell>
        </row>
        <row r="25">
          <cell r="C25" t="str">
            <v>Time deposits individs</v>
          </cell>
        </row>
        <row r="26">
          <cell r="C26" t="str">
            <v>Time deposits business</v>
          </cell>
        </row>
        <row r="27">
          <cell r="C27" t="str">
            <v>Deposit Certificates</v>
          </cell>
        </row>
        <row r="28">
          <cell r="C28" t="str">
            <v>Other customer accounts</v>
          </cell>
        </row>
        <row r="29">
          <cell r="C29" t="str">
            <v>Public administration</v>
          </cell>
        </row>
        <row r="64">
          <cell r="C64" t="str">
            <v>Resident</v>
          </cell>
        </row>
        <row r="65">
          <cell r="C65" t="str">
            <v>Non Resident</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22 ORG"/>
      <sheetName val="23 ORG"/>
      <sheetName val="24 ORG"/>
      <sheetName val="30 ORG"/>
      <sheetName val="35 ORG"/>
      <sheetName val="39 ORG"/>
      <sheetName val="40 ORG"/>
      <sheetName val="41 ORG"/>
      <sheetName val="42 ORG"/>
      <sheetName val="55 ORG"/>
      <sheetName val="Form430"/>
      <sheetName val="Weekly"/>
      <sheetName val="title"/>
      <sheetName val="AlbanianReports"/>
    </sheetNames>
    <sheetDataSet>
      <sheetData sheetId="0" refreshError="1">
        <row r="2">
          <cell r="A2" t="str">
            <v>TIRANA BRANCH</v>
          </cell>
        </row>
        <row r="9">
          <cell r="F9">
            <v>36188</v>
          </cell>
        </row>
        <row r="11">
          <cell r="F11" t="str">
            <v>Orfea Duchi</v>
          </cell>
        </row>
        <row r="13">
          <cell r="F13" t="str">
            <v>c:\AlbanianGL\INA_FE.mdb</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Formati i raportimit"/>
      <sheetName val="On form rules"/>
    </sheetNames>
    <sheetDataSet>
      <sheetData sheetId="0">
        <row r="9">
          <cell r="B9" t="str">
            <v>March 2012</v>
          </cell>
        </row>
        <row r="10">
          <cell r="B10" t="str">
            <v>June 2012</v>
          </cell>
        </row>
        <row r="11">
          <cell r="B11" t="str">
            <v>September 2012</v>
          </cell>
        </row>
        <row r="12">
          <cell r="B12" t="str">
            <v>December 2012</v>
          </cell>
        </row>
        <row r="19">
          <cell r="B19" t="str">
            <v>In Process</v>
          </cell>
        </row>
        <row r="20">
          <cell r="B20" t="str">
            <v>Dismissed</v>
          </cell>
        </row>
        <row r="21">
          <cell r="B21" t="str">
            <v>Suspensed</v>
          </cell>
        </row>
        <row r="22">
          <cell r="B22" t="str">
            <v>Appealed</v>
          </cell>
        </row>
        <row r="26">
          <cell r="B26" t="str">
            <v>Private</v>
          </cell>
        </row>
        <row r="27">
          <cell r="B27" t="str">
            <v>Public</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Të dhënat"/>
    </sheetNames>
    <sheetDataSet>
      <sheetData sheetId="0">
        <row r="23">
          <cell r="A23" t="str">
            <v>Restructured</v>
          </cell>
        </row>
        <row r="34">
          <cell r="A34" t="str">
            <v>Public Administration</v>
          </cell>
        </row>
        <row r="35">
          <cell r="A35" t="str">
            <v>Education</v>
          </cell>
        </row>
        <row r="36">
          <cell r="A36" t="str">
            <v>Agriculture, hunting and other services</v>
          </cell>
        </row>
        <row r="37">
          <cell r="A37" t="str">
            <v>Hotels and restaurants</v>
          </cell>
        </row>
        <row r="38">
          <cell r="A38" t="str">
            <v>Mining and quarry industry</v>
          </cell>
        </row>
        <row r="39">
          <cell r="A39" t="str">
            <v>Proccessing industry</v>
          </cell>
        </row>
        <row r="40">
          <cell r="A40" t="str">
            <v>Financial activities</v>
          </cell>
        </row>
        <row r="41">
          <cell r="A41" t="str">
            <v>Construction</v>
          </cell>
        </row>
        <row r="42">
          <cell r="A42" t="str">
            <v>Real estates</v>
          </cell>
        </row>
        <row r="43">
          <cell r="A43" t="str">
            <v>Fishing ,cultivation of fish, water cultures etc.</v>
          </cell>
        </row>
        <row r="44">
          <cell r="A44" t="str">
            <v>Production and distrubution of electricity, gas and water</v>
          </cell>
        </row>
        <row r="45">
          <cell r="A45" t="str">
            <v>Health and social activities</v>
          </cell>
        </row>
        <row r="46">
          <cell r="A46" t="str">
            <v>Public, individual and social services</v>
          </cell>
        </row>
        <row r="47">
          <cell r="A47" t="str">
            <v>Others</v>
          </cell>
        </row>
        <row r="48">
          <cell r="A48" t="str">
            <v>Transport and telecomunication</v>
          </cell>
        </row>
        <row r="49">
          <cell r="A49" t="str">
            <v>Trading, reparing of cars and homes</v>
          </cell>
        </row>
        <row r="50">
          <cell r="A50" t="str">
            <v>Individuals (non business)</v>
          </cell>
        </row>
        <row r="59">
          <cell r="A59" t="str">
            <v>Overdraft</v>
          </cell>
        </row>
        <row r="60">
          <cell r="A60" t="str">
            <v>Installment loan</v>
          </cell>
        </row>
        <row r="61">
          <cell r="A61" t="str">
            <v>Bullet loan</v>
          </cell>
        </row>
        <row r="62">
          <cell r="A62" t="str">
            <v>Combination of the above products</v>
          </cell>
        </row>
        <row r="66">
          <cell r="A66" t="str">
            <v>Consumer loan</v>
          </cell>
        </row>
        <row r="67">
          <cell r="A67" t="str">
            <v>Mortgage</v>
          </cell>
        </row>
        <row r="68">
          <cell r="A68" t="str">
            <v>Business loan</v>
          </cell>
        </row>
        <row r="69">
          <cell r="A69" t="str">
            <v>Other</v>
          </cell>
        </row>
        <row r="72">
          <cell r="A72" t="str">
            <v>Bank</v>
          </cell>
        </row>
        <row r="73">
          <cell r="A73" t="str">
            <v>Client</v>
          </cell>
        </row>
        <row r="79">
          <cell r="A79" t="str">
            <v>Plolonging of the maturity</v>
          </cell>
        </row>
        <row r="80">
          <cell r="A80" t="str">
            <v>Change in the interest rate</v>
          </cell>
        </row>
        <row r="81">
          <cell r="A81" t="str">
            <v>Change of the principal</v>
          </cell>
        </row>
        <row r="82">
          <cell r="A82" t="str">
            <v>Change in the payment frequency</v>
          </cell>
        </row>
        <row r="83">
          <cell r="A83" t="str">
            <v>Interest and arrears capitalization</v>
          </cell>
        </row>
        <row r="84">
          <cell r="A84" t="str">
            <v>Change in the credit product</v>
          </cell>
        </row>
        <row r="85">
          <cell r="A85" t="str">
            <v>Amnesty period for the principal and interest</v>
          </cell>
        </row>
        <row r="86">
          <cell r="A86" t="str">
            <v>Rifinancing the borrower</v>
          </cell>
        </row>
        <row r="87">
          <cell r="A87" t="str">
            <v>Taking an extention in collateral or changing the collateral</v>
          </cell>
        </row>
        <row r="88">
          <cell r="A88" t="str">
            <v>Credit transferring in another borrower</v>
          </cell>
        </row>
        <row r="89">
          <cell r="A89" t="str">
            <v>Other</v>
          </cell>
        </row>
        <row r="93">
          <cell r="A93" t="str">
            <v>Standard</v>
          </cell>
        </row>
        <row r="94">
          <cell r="A94" t="str">
            <v>Special mention</v>
          </cell>
        </row>
        <row r="95">
          <cell r="A95" t="str">
            <v>Substandard</v>
          </cell>
        </row>
        <row r="96">
          <cell r="A96" t="str">
            <v>Doubtful</v>
          </cell>
        </row>
        <row r="97">
          <cell r="A97" t="str">
            <v>Lost</v>
          </cell>
        </row>
        <row r="100">
          <cell r="A100" t="str">
            <v>Standard</v>
          </cell>
        </row>
        <row r="101">
          <cell r="A101" t="str">
            <v>Special mention</v>
          </cell>
        </row>
        <row r="102">
          <cell r="A102" t="str">
            <v>Substandard</v>
          </cell>
        </row>
        <row r="103">
          <cell r="A103" t="str">
            <v>Doubtful</v>
          </cell>
        </row>
        <row r="104">
          <cell r="A104" t="str">
            <v>Lost</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1"/>
      <sheetName val="F13.DM"/>
      <sheetName val="F13.DM anglisht"/>
      <sheetName val="Rules F13.DM"/>
      <sheetName val="F24"/>
      <sheetName val="F14.DM-g"/>
      <sheetName val="F14.DM"/>
      <sheetName val="Referencat"/>
      <sheetName val="Sheet2"/>
      <sheetName val="Ref_vizor"/>
      <sheetName val="Sheet3"/>
      <sheetName val="F14.DM-ang"/>
      <sheetName val="Referencat anglisht"/>
      <sheetName val="Rules shqip&amp;anglisht F14.DM"/>
      <sheetName val="Sheet1"/>
    </sheetNames>
    <sheetDataSet>
      <sheetData sheetId="0"/>
      <sheetData sheetId="1"/>
      <sheetData sheetId="2"/>
      <sheetData sheetId="3"/>
      <sheetData sheetId="4"/>
      <sheetData sheetId="5"/>
      <sheetData sheetId="6"/>
      <sheetData sheetId="7">
        <row r="57">
          <cell r="D57" t="str">
            <v>Humbje efektive</v>
          </cell>
        </row>
        <row r="58">
          <cell r="D58" t="str">
            <v>Vendosje provigjionesh</v>
          </cell>
        </row>
        <row r="59">
          <cell r="D59" t="str">
            <v>Humbje të mbetura pezull (pending losses)*</v>
          </cell>
        </row>
        <row r="60">
          <cell r="D60" t="str">
            <v>Humbje të pamaterializuara (near misses)*</v>
          </cell>
        </row>
        <row r="61">
          <cell r="D61" t="str">
            <v>Humbje në kohë (timing losses)*</v>
          </cell>
        </row>
        <row r="62">
          <cell r="D62" t="str">
            <v>Kompensim*</v>
          </cell>
        </row>
      </sheetData>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1"/>
      <sheetName val="F13.DM"/>
      <sheetName val="F13.DM anglisht"/>
      <sheetName val="Rules F13.DM"/>
      <sheetName val="F14.DM"/>
      <sheetName val="Referencat"/>
      <sheetName val="F14.DM anglisht"/>
      <sheetName val="Referencat anglisht"/>
      <sheetName val="Rules shqip&amp;anglisht F14.DM"/>
    </sheetNames>
    <sheetDataSet>
      <sheetData sheetId="0"/>
      <sheetData sheetId="1"/>
      <sheetData sheetId="2"/>
      <sheetData sheetId="3"/>
      <sheetData sheetId="4"/>
      <sheetData sheetId="5">
        <row r="57">
          <cell r="B57" t="str">
            <v>Humbje efektive</v>
          </cell>
        </row>
        <row r="58">
          <cell r="B58" t="str">
            <v>Vendosje provigjionesh</v>
          </cell>
        </row>
        <row r="59">
          <cell r="B59" t="str">
            <v>Humbje të mbetura pezull (pending losses)*</v>
          </cell>
        </row>
        <row r="60">
          <cell r="B60" t="str">
            <v>Humbje të pamaterializuara (near misses)*</v>
          </cell>
        </row>
        <row r="61">
          <cell r="B61" t="str">
            <v>Humbje në kohë (timing losses)*</v>
          </cell>
        </row>
        <row r="62">
          <cell r="B62" t="str">
            <v>Kompensim*</v>
          </cell>
        </row>
      </sheetData>
      <sheetData sheetId="6"/>
      <sheetData sheetId="7">
        <row r="47">
          <cell r="B47" t="str">
            <v>Effective Loss</v>
          </cell>
        </row>
        <row r="48">
          <cell r="B48" t="str">
            <v>Provisioning</v>
          </cell>
        </row>
        <row r="49">
          <cell r="B49" t="str">
            <v>Pending Losses</v>
          </cell>
        </row>
        <row r="50">
          <cell r="B50" t="str">
            <v>Near Misses</v>
          </cell>
        </row>
        <row r="51">
          <cell r="B51" t="str">
            <v>Timing Losses</v>
          </cell>
        </row>
        <row r="52">
          <cell r="B52" t="str">
            <v>Compensation</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1"/>
      <sheetName val="F13.DM anglisht"/>
      <sheetName val="Rules F13.DM"/>
      <sheetName val="Referencat"/>
      <sheetName val="F14.DM anglisht"/>
      <sheetName val="Referencat anglisht"/>
      <sheetName val="Rules shqip&amp;anglisht F14.DM"/>
    </sheetNames>
    <sheetDataSet>
      <sheetData sheetId="0"/>
      <sheetData sheetId="1"/>
      <sheetData sheetId="2"/>
      <sheetData sheetId="3"/>
      <sheetData sheetId="4"/>
      <sheetData sheetId="5">
        <row r="47">
          <cell r="B47" t="str">
            <v>Effective Loss</v>
          </cell>
        </row>
        <row r="48">
          <cell r="B48" t="str">
            <v>Provisioning</v>
          </cell>
        </row>
        <row r="49">
          <cell r="B49" t="str">
            <v>Pending Losses</v>
          </cell>
        </row>
        <row r="50">
          <cell r="B50" t="str">
            <v>Near Misses</v>
          </cell>
        </row>
        <row r="51">
          <cell r="B51" t="str">
            <v>Timing Losses</v>
          </cell>
        </row>
        <row r="52">
          <cell r="B52" t="str">
            <v>Compensation</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 val="Data typ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bajtja"/>
      <sheetName val="Data Types"/>
      <sheetName val="F2.DM"/>
      <sheetName val="F7.DM"/>
      <sheetName val="F10.DM"/>
      <sheetName val="F11.DM"/>
      <sheetName val="F12.DM"/>
    </sheetNames>
    <sheetDataSet>
      <sheetData sheetId="0" refreshError="1"/>
      <sheetData sheetId="1">
        <row r="40">
          <cell r="C40" t="str">
            <v>Ristrukturuar</v>
          </cell>
        </row>
        <row r="80">
          <cell r="C80">
            <v>0</v>
          </cell>
        </row>
        <row r="81">
          <cell r="C81">
            <v>1</v>
          </cell>
        </row>
        <row r="82">
          <cell r="C82">
            <v>2</v>
          </cell>
        </row>
        <row r="83">
          <cell r="C83">
            <v>3</v>
          </cell>
        </row>
        <row r="84">
          <cell r="C84">
            <v>4</v>
          </cell>
        </row>
        <row r="85">
          <cell r="C85">
            <v>5</v>
          </cell>
        </row>
        <row r="86">
          <cell r="C86">
            <v>6</v>
          </cell>
        </row>
        <row r="87">
          <cell r="C87">
            <v>7</v>
          </cell>
        </row>
        <row r="88">
          <cell r="C88">
            <v>8</v>
          </cell>
        </row>
        <row r="89">
          <cell r="C89">
            <v>9</v>
          </cell>
        </row>
        <row r="90">
          <cell r="C90" t="str">
            <v>Më shumë se 9</v>
          </cell>
        </row>
        <row r="92">
          <cell r="C92" t="str">
            <v>Zgjatja e afatit të maturimit</v>
          </cell>
        </row>
        <row r="93">
          <cell r="C93" t="str">
            <v>Ndryshimi i normës së interest</v>
          </cell>
        </row>
        <row r="94">
          <cell r="C94" t="str">
            <v>Ndryshimi pirincipalit</v>
          </cell>
        </row>
        <row r="95">
          <cell r="C95" t="str">
            <v>Ndryshimi i frekuencës së pagesës</v>
          </cell>
        </row>
        <row r="96">
          <cell r="C96" t="str">
            <v>Kapitalizimi i interesit dhe/ose kamatvonesave</v>
          </cell>
        </row>
        <row r="97">
          <cell r="C97" t="str">
            <v>Ndryshimi i produktit të kredisë</v>
          </cell>
        </row>
        <row r="98">
          <cell r="C98" t="str">
            <v>Periudhë falje principali dhe/ose interesi</v>
          </cell>
        </row>
        <row r="99">
          <cell r="C99" t="str">
            <v>Rifinancimi i kredimarrësit</v>
          </cell>
        </row>
        <row r="100">
          <cell r="C100" t="str">
            <v>Marrja e kolateralit shtesë ose ndryshimi i kolateralit ekzistues</v>
          </cell>
        </row>
        <row r="101">
          <cell r="C101" t="str">
            <v>Transferimi i kredisë tek një kredimarrës tjetër</v>
          </cell>
        </row>
        <row r="102">
          <cell r="C102" t="str">
            <v>Të tjera</v>
          </cell>
        </row>
        <row r="103">
          <cell r="C103" t="str">
            <v>-</v>
          </cell>
        </row>
        <row r="111">
          <cell r="C111" t="str">
            <v>Standard</v>
          </cell>
        </row>
        <row r="112">
          <cell r="C112" t="str">
            <v>Në ndjekje</v>
          </cell>
        </row>
        <row r="113">
          <cell r="C113" t="str">
            <v>Nënstandard</v>
          </cell>
        </row>
        <row r="114">
          <cell r="C114" t="str">
            <v>E dyshimtë</v>
          </cell>
        </row>
        <row r="115">
          <cell r="C115" t="str">
            <v>E humbur</v>
          </cell>
        </row>
        <row r="116">
          <cell r="C116" t="str">
            <v>E fshirë</v>
          </cell>
        </row>
        <row r="117">
          <cell r="C117" t="str">
            <v>E paguar</v>
          </cell>
        </row>
      </sheetData>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FRA-IRG"/>
      <sheetName val="Swap Analysis"/>
      <sheetName val="Swap Port"/>
      <sheetName val="Asset Swap"/>
      <sheetName val="Bond Monitor"/>
      <sheetName val="Bond Option"/>
      <sheetName val="Swaptions"/>
      <sheetName val="CapColFlr"/>
      <sheetName val="Sprd Opts"/>
      <sheetName val="Vol Bond"/>
      <sheetName val="Annuity-Mgn"/>
      <sheetName val="Accrued"/>
      <sheetName val="Dates"/>
    </sheetNames>
    <sheetDataSet>
      <sheetData sheetId="0">
        <row r="2">
          <cell r="J2" t="str">
            <v>(c) 1988-2006</v>
          </cell>
        </row>
        <row r="3">
          <cell r="J3" t="str">
            <v>version 10.0.01</v>
          </cell>
        </row>
      </sheetData>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Data Type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Data type"/>
      <sheetName val="Codifications of transaction"/>
      <sheetName val="Codifications of transactions"/>
    </sheetNames>
    <sheetDataSet>
      <sheetData sheetId="0" refreshError="1"/>
      <sheetData sheetId="1" refreshError="1">
        <row r="35">
          <cell r="C35" t="str">
            <v>Tituj kapitali më pak se 10%</v>
          </cell>
        </row>
        <row r="36">
          <cell r="C36" t="str">
            <v>Obligacione dhe dëftesa</v>
          </cell>
        </row>
        <row r="37">
          <cell r="C37" t="str">
            <v>Bono thesari</v>
          </cell>
        </row>
        <row r="38">
          <cell r="C38" t="str">
            <v>Tituj te mbrojtura nga aktive (ABS)</v>
          </cell>
        </row>
        <row r="39">
          <cell r="C39" t="str">
            <v>Derivativë financiarë</v>
          </cell>
        </row>
        <row r="40">
          <cell r="C40" t="str">
            <v>REPO</v>
          </cell>
        </row>
        <row r="41">
          <cell r="C41" t="str">
            <v>Tituj në fonde investimesh</v>
          </cell>
        </row>
        <row r="42">
          <cell r="C42" t="str">
            <v>-</v>
          </cell>
        </row>
        <row r="75">
          <cell r="C75" t="str">
            <v>Qeveria qendrore</v>
          </cell>
        </row>
        <row r="76">
          <cell r="C76" t="str">
            <v>Qeveria lokale</v>
          </cell>
        </row>
        <row r="77">
          <cell r="C77" t="str">
            <v>Banka qendrore/ Autoriteti Monetar</v>
          </cell>
        </row>
        <row r="78">
          <cell r="C78" t="str">
            <v>Bankat</v>
          </cell>
        </row>
        <row r="79">
          <cell r="C79" t="str">
            <v>Shoqëritë e Kursim Kreditit</v>
          </cell>
        </row>
        <row r="80">
          <cell r="C80" t="str">
            <v>Fondet e Investimit</v>
          </cell>
        </row>
        <row r="81">
          <cell r="C81" t="str">
            <v>Ndërmjetës të tjerë financiarë, përveç shoqërive të sigurimit dhe fondeve të pensionit</v>
          </cell>
        </row>
        <row r="82">
          <cell r="C82" t="str">
            <v>Ndihmësit financiarë</v>
          </cell>
        </row>
        <row r="83">
          <cell r="C83" t="str">
            <v>Shoqëritë e sigurimit</v>
          </cell>
        </row>
        <row r="84">
          <cell r="C84" t="str">
            <v>Fondet e pensionit</v>
          </cell>
        </row>
        <row r="85">
          <cell r="C85" t="str">
            <v>Korporata jofinanciare publike</v>
          </cell>
        </row>
        <row r="86">
          <cell r="C86" t="str">
            <v>Korporata jofinanciare private</v>
          </cell>
        </row>
        <row r="87">
          <cell r="C87" t="str">
            <v>Organizata Ndërkombëtare</v>
          </cell>
        </row>
        <row r="88">
          <cell r="C88" t="str">
            <v>Individët</v>
          </cell>
        </row>
        <row r="89">
          <cell r="C89" t="str">
            <v>Institucionet jo me qëllim fitimi që u shërbejnë individëve</v>
          </cell>
        </row>
        <row r="90">
          <cell r="C90" t="str">
            <v>-</v>
          </cell>
        </row>
        <row r="96">
          <cell r="C96" t="str">
            <v>Të tregtueshme</v>
          </cell>
        </row>
        <row r="97">
          <cell r="C97" t="str">
            <v>Të vendosjes</v>
          </cell>
        </row>
        <row r="98">
          <cell r="C98" t="str">
            <v>Të investimit</v>
          </cell>
        </row>
        <row r="99">
          <cell r="C99" t="str">
            <v>-</v>
          </cell>
        </row>
        <row r="102">
          <cell r="C102" t="str">
            <v>Rezident</v>
          </cell>
        </row>
        <row r="103">
          <cell r="C103" t="str">
            <v>Jorezident</v>
          </cell>
        </row>
        <row r="132">
          <cell r="B132" t="str">
            <v>AFG</v>
          </cell>
        </row>
        <row r="133">
          <cell r="B133" t="str">
            <v>ALB</v>
          </cell>
        </row>
        <row r="134">
          <cell r="B134" t="str">
            <v>DZA</v>
          </cell>
        </row>
        <row r="135">
          <cell r="B135" t="str">
            <v>ASM</v>
          </cell>
        </row>
        <row r="136">
          <cell r="B136" t="str">
            <v>AND</v>
          </cell>
        </row>
        <row r="137">
          <cell r="B137" t="str">
            <v>AGO</v>
          </cell>
        </row>
        <row r="138">
          <cell r="B138" t="str">
            <v>AIA</v>
          </cell>
        </row>
        <row r="139">
          <cell r="B139" t="str">
            <v>ATA</v>
          </cell>
        </row>
        <row r="140">
          <cell r="B140" t="str">
            <v>ATG</v>
          </cell>
        </row>
        <row r="141">
          <cell r="B141" t="str">
            <v>ARG</v>
          </cell>
        </row>
        <row r="142">
          <cell r="B142" t="str">
            <v>ARM</v>
          </cell>
        </row>
        <row r="143">
          <cell r="B143" t="str">
            <v>ABW</v>
          </cell>
        </row>
        <row r="144">
          <cell r="B144" t="str">
            <v>AUS</v>
          </cell>
        </row>
        <row r="145">
          <cell r="B145" t="str">
            <v>AUT</v>
          </cell>
        </row>
        <row r="146">
          <cell r="B146" t="str">
            <v>AZE</v>
          </cell>
        </row>
        <row r="147">
          <cell r="B147" t="str">
            <v>BHS</v>
          </cell>
        </row>
        <row r="148">
          <cell r="B148" t="str">
            <v>BHR</v>
          </cell>
        </row>
        <row r="149">
          <cell r="B149" t="str">
            <v>BGD</v>
          </cell>
        </row>
        <row r="150">
          <cell r="B150" t="str">
            <v>BRB</v>
          </cell>
        </row>
        <row r="151">
          <cell r="B151" t="str">
            <v>BLR</v>
          </cell>
        </row>
        <row r="152">
          <cell r="B152" t="str">
            <v>BEL</v>
          </cell>
        </row>
        <row r="153">
          <cell r="B153" t="str">
            <v>BLZ</v>
          </cell>
        </row>
        <row r="154">
          <cell r="B154" t="str">
            <v>BEN</v>
          </cell>
        </row>
        <row r="155">
          <cell r="B155" t="str">
            <v>BMU</v>
          </cell>
        </row>
        <row r="156">
          <cell r="B156" t="str">
            <v>BTN</v>
          </cell>
        </row>
        <row r="157">
          <cell r="B157" t="str">
            <v>BOL</v>
          </cell>
        </row>
        <row r="158">
          <cell r="B158" t="str">
            <v>BIH</v>
          </cell>
        </row>
        <row r="159">
          <cell r="B159" t="str">
            <v>BWA</v>
          </cell>
        </row>
        <row r="160">
          <cell r="B160" t="str">
            <v>BRA</v>
          </cell>
        </row>
        <row r="161">
          <cell r="B161" t="str">
            <v>IOT</v>
          </cell>
        </row>
        <row r="162">
          <cell r="B162" t="str">
            <v>VGB</v>
          </cell>
        </row>
        <row r="163">
          <cell r="B163" t="str">
            <v>BRN</v>
          </cell>
        </row>
        <row r="164">
          <cell r="B164" t="str">
            <v>BGR</v>
          </cell>
        </row>
        <row r="165">
          <cell r="B165" t="str">
            <v>BFA</v>
          </cell>
        </row>
        <row r="166">
          <cell r="B166" t="str">
            <v>MMR</v>
          </cell>
        </row>
        <row r="167">
          <cell r="B167" t="str">
            <v>BDI</v>
          </cell>
        </row>
        <row r="168">
          <cell r="B168" t="str">
            <v>KHM</v>
          </cell>
        </row>
        <row r="169">
          <cell r="B169" t="str">
            <v>CMR</v>
          </cell>
        </row>
        <row r="170">
          <cell r="B170" t="str">
            <v>CAN</v>
          </cell>
        </row>
        <row r="171">
          <cell r="B171" t="str">
            <v>CPV</v>
          </cell>
        </row>
        <row r="172">
          <cell r="B172" t="str">
            <v>CYM</v>
          </cell>
        </row>
        <row r="173">
          <cell r="B173" t="str">
            <v>CAF</v>
          </cell>
        </row>
        <row r="174">
          <cell r="B174" t="str">
            <v>TCD</v>
          </cell>
        </row>
        <row r="175">
          <cell r="B175" t="str">
            <v>CHL</v>
          </cell>
        </row>
        <row r="176">
          <cell r="B176" t="str">
            <v>CHN</v>
          </cell>
        </row>
        <row r="177">
          <cell r="B177" t="str">
            <v>CXR</v>
          </cell>
        </row>
        <row r="178">
          <cell r="B178" t="str">
            <v>CCK</v>
          </cell>
        </row>
        <row r="179">
          <cell r="B179" t="str">
            <v>COL</v>
          </cell>
        </row>
        <row r="180">
          <cell r="B180" t="str">
            <v>COM</v>
          </cell>
        </row>
        <row r="181">
          <cell r="B181" t="str">
            <v>COG</v>
          </cell>
        </row>
        <row r="182">
          <cell r="B182" t="str">
            <v>COD</v>
          </cell>
        </row>
        <row r="183">
          <cell r="B183" t="str">
            <v>COK</v>
          </cell>
        </row>
        <row r="184">
          <cell r="B184" t="str">
            <v>CRC</v>
          </cell>
        </row>
        <row r="185">
          <cell r="B185" t="str">
            <v>HRV</v>
          </cell>
        </row>
        <row r="186">
          <cell r="B186" t="str">
            <v>CUB</v>
          </cell>
        </row>
        <row r="187">
          <cell r="B187" t="str">
            <v>CYP</v>
          </cell>
        </row>
        <row r="188">
          <cell r="B188" t="str">
            <v>CZE</v>
          </cell>
        </row>
        <row r="189">
          <cell r="B189" t="str">
            <v>DNK</v>
          </cell>
        </row>
        <row r="190">
          <cell r="B190" t="str">
            <v>DJI</v>
          </cell>
        </row>
        <row r="191">
          <cell r="B191" t="str">
            <v>DMA</v>
          </cell>
        </row>
        <row r="192">
          <cell r="B192" t="str">
            <v>DOM</v>
          </cell>
        </row>
        <row r="193">
          <cell r="B193" t="str">
            <v>TLS</v>
          </cell>
        </row>
        <row r="194">
          <cell r="B194" t="str">
            <v>ECU</v>
          </cell>
        </row>
        <row r="195">
          <cell r="B195" t="str">
            <v>EGY</v>
          </cell>
        </row>
        <row r="196">
          <cell r="B196" t="str">
            <v>SLV</v>
          </cell>
        </row>
        <row r="197">
          <cell r="B197" t="str">
            <v>GNQ</v>
          </cell>
        </row>
        <row r="198">
          <cell r="B198" t="str">
            <v>ERI</v>
          </cell>
        </row>
        <row r="199">
          <cell r="B199" t="str">
            <v>EST</v>
          </cell>
        </row>
        <row r="200">
          <cell r="B200" t="str">
            <v>ETH</v>
          </cell>
        </row>
        <row r="201">
          <cell r="B201" t="str">
            <v>FLK</v>
          </cell>
        </row>
        <row r="202">
          <cell r="B202" t="str">
            <v>FRO</v>
          </cell>
        </row>
        <row r="203">
          <cell r="B203" t="str">
            <v>FJI</v>
          </cell>
        </row>
        <row r="204">
          <cell r="B204" t="str">
            <v>FIN</v>
          </cell>
        </row>
        <row r="205">
          <cell r="B205" t="str">
            <v>FRA</v>
          </cell>
        </row>
        <row r="206">
          <cell r="B206" t="str">
            <v>PYF</v>
          </cell>
        </row>
        <row r="207">
          <cell r="B207" t="str">
            <v>GAB</v>
          </cell>
        </row>
        <row r="208">
          <cell r="B208" t="str">
            <v>GMB</v>
          </cell>
        </row>
        <row r="209">
          <cell r="B209" t="str">
            <v>GazaStrip</v>
          </cell>
        </row>
        <row r="210">
          <cell r="B210" t="str">
            <v>GEO</v>
          </cell>
        </row>
        <row r="211">
          <cell r="B211" t="str">
            <v>DEU</v>
          </cell>
        </row>
        <row r="212">
          <cell r="B212" t="str">
            <v>GHA</v>
          </cell>
        </row>
        <row r="213">
          <cell r="B213" t="str">
            <v>GIB</v>
          </cell>
        </row>
        <row r="214">
          <cell r="B214" t="str">
            <v>GRC</v>
          </cell>
        </row>
        <row r="215">
          <cell r="B215" t="str">
            <v>GRL</v>
          </cell>
        </row>
        <row r="216">
          <cell r="B216" t="str">
            <v>GRD</v>
          </cell>
        </row>
        <row r="217">
          <cell r="B217" t="str">
            <v>GUM</v>
          </cell>
        </row>
        <row r="218">
          <cell r="B218" t="str">
            <v>GTM</v>
          </cell>
        </row>
        <row r="219">
          <cell r="B219" t="str">
            <v>GIN</v>
          </cell>
        </row>
        <row r="220">
          <cell r="B220" t="str">
            <v>GNB</v>
          </cell>
        </row>
        <row r="221">
          <cell r="B221" t="str">
            <v>GUY</v>
          </cell>
        </row>
        <row r="222">
          <cell r="B222" t="str">
            <v>HTI</v>
          </cell>
        </row>
        <row r="223">
          <cell r="B223" t="str">
            <v>HND</v>
          </cell>
        </row>
        <row r="224">
          <cell r="B224" t="str">
            <v>HKG</v>
          </cell>
        </row>
        <row r="225">
          <cell r="B225" t="str">
            <v>HUN</v>
          </cell>
        </row>
        <row r="226">
          <cell r="B226" t="str">
            <v>IS</v>
          </cell>
        </row>
        <row r="227">
          <cell r="B227" t="str">
            <v>IND</v>
          </cell>
        </row>
        <row r="228">
          <cell r="B228" t="str">
            <v>IDN</v>
          </cell>
        </row>
        <row r="229">
          <cell r="B229" t="str">
            <v>IRN</v>
          </cell>
        </row>
        <row r="230">
          <cell r="B230" t="str">
            <v>IRQ</v>
          </cell>
        </row>
        <row r="231">
          <cell r="B231" t="str">
            <v>IRL</v>
          </cell>
        </row>
        <row r="232">
          <cell r="B232" t="str">
            <v>IMN</v>
          </cell>
        </row>
        <row r="233">
          <cell r="B233" t="str">
            <v>ISR</v>
          </cell>
        </row>
        <row r="234">
          <cell r="B234" t="str">
            <v>ITA</v>
          </cell>
        </row>
        <row r="235">
          <cell r="B235" t="str">
            <v>CIV</v>
          </cell>
        </row>
        <row r="236">
          <cell r="B236" t="str">
            <v>JAM</v>
          </cell>
        </row>
        <row r="237">
          <cell r="B237" t="str">
            <v>JPN</v>
          </cell>
        </row>
        <row r="238">
          <cell r="B238" t="str">
            <v>JEY</v>
          </cell>
        </row>
        <row r="239">
          <cell r="B239" t="str">
            <v>JOR</v>
          </cell>
        </row>
        <row r="240">
          <cell r="B240" t="str">
            <v>KAZ</v>
          </cell>
        </row>
        <row r="241">
          <cell r="B241" t="str">
            <v>KEN</v>
          </cell>
        </row>
        <row r="242">
          <cell r="B242" t="str">
            <v>KIR</v>
          </cell>
        </row>
        <row r="243">
          <cell r="B243" t="str">
            <v>Kosovo</v>
          </cell>
        </row>
        <row r="244">
          <cell r="B244" t="str">
            <v>KWT</v>
          </cell>
        </row>
        <row r="245">
          <cell r="B245" t="str">
            <v>KGZ</v>
          </cell>
        </row>
        <row r="246">
          <cell r="B246" t="str">
            <v>LAO</v>
          </cell>
        </row>
        <row r="247">
          <cell r="B247" t="str">
            <v>LVA</v>
          </cell>
        </row>
        <row r="248">
          <cell r="B248" t="str">
            <v>LBN</v>
          </cell>
        </row>
        <row r="249">
          <cell r="B249" t="str">
            <v>LSO</v>
          </cell>
        </row>
        <row r="250">
          <cell r="B250" t="str">
            <v>LBR</v>
          </cell>
        </row>
        <row r="251">
          <cell r="B251" t="str">
            <v>LBY</v>
          </cell>
        </row>
        <row r="252">
          <cell r="B252" t="str">
            <v>LIE</v>
          </cell>
        </row>
        <row r="253">
          <cell r="B253" t="str">
            <v>LTU</v>
          </cell>
        </row>
        <row r="254">
          <cell r="B254" t="str">
            <v>LUX</v>
          </cell>
        </row>
        <row r="255">
          <cell r="B255" t="str">
            <v>MAC</v>
          </cell>
        </row>
        <row r="256">
          <cell r="B256" t="str">
            <v>MKD</v>
          </cell>
        </row>
        <row r="257">
          <cell r="B257" t="str">
            <v>MDG</v>
          </cell>
        </row>
        <row r="258">
          <cell r="B258" t="str">
            <v>MWI</v>
          </cell>
        </row>
        <row r="259">
          <cell r="B259" t="str">
            <v>MYS</v>
          </cell>
        </row>
        <row r="260">
          <cell r="B260" t="str">
            <v>MDV</v>
          </cell>
        </row>
        <row r="261">
          <cell r="B261" t="str">
            <v>MLI</v>
          </cell>
        </row>
        <row r="262">
          <cell r="B262" t="str">
            <v>MLT</v>
          </cell>
        </row>
        <row r="263">
          <cell r="B263" t="str">
            <v>MHL</v>
          </cell>
        </row>
        <row r="264">
          <cell r="B264" t="str">
            <v>MRT</v>
          </cell>
        </row>
        <row r="265">
          <cell r="B265" t="str">
            <v>MUS</v>
          </cell>
        </row>
        <row r="266">
          <cell r="B266" t="str">
            <v>MYT</v>
          </cell>
        </row>
        <row r="267">
          <cell r="B267" t="str">
            <v>MEX</v>
          </cell>
        </row>
        <row r="268">
          <cell r="B268" t="str">
            <v>FSM</v>
          </cell>
        </row>
        <row r="269">
          <cell r="B269" t="str">
            <v>MDA</v>
          </cell>
        </row>
        <row r="270">
          <cell r="B270" t="str">
            <v>MCO</v>
          </cell>
        </row>
        <row r="271">
          <cell r="B271" t="str">
            <v>MNG</v>
          </cell>
        </row>
        <row r="272">
          <cell r="B272" t="str">
            <v>MNE</v>
          </cell>
        </row>
        <row r="273">
          <cell r="B273" t="str">
            <v>MSR</v>
          </cell>
        </row>
        <row r="274">
          <cell r="B274" t="str">
            <v>MAR</v>
          </cell>
        </row>
        <row r="275">
          <cell r="B275" t="str">
            <v>MOZ</v>
          </cell>
        </row>
        <row r="276">
          <cell r="B276" t="str">
            <v>NAM</v>
          </cell>
        </row>
        <row r="277">
          <cell r="B277" t="str">
            <v>NRU</v>
          </cell>
        </row>
        <row r="278">
          <cell r="B278" t="str">
            <v>NPL</v>
          </cell>
        </row>
        <row r="279">
          <cell r="B279" t="str">
            <v>NLD</v>
          </cell>
        </row>
        <row r="280">
          <cell r="B280" t="str">
            <v>ANT</v>
          </cell>
        </row>
        <row r="281">
          <cell r="B281" t="str">
            <v>NCL</v>
          </cell>
        </row>
        <row r="282">
          <cell r="B282" t="str">
            <v>NZL</v>
          </cell>
        </row>
        <row r="283">
          <cell r="B283" t="str">
            <v>NIC</v>
          </cell>
        </row>
        <row r="284">
          <cell r="B284" t="str">
            <v>NER</v>
          </cell>
        </row>
        <row r="285">
          <cell r="B285" t="str">
            <v>NGA</v>
          </cell>
        </row>
        <row r="286">
          <cell r="B286" t="str">
            <v>NIU</v>
          </cell>
        </row>
        <row r="287">
          <cell r="B287" t="str">
            <v>NFK</v>
          </cell>
        </row>
        <row r="288">
          <cell r="B288" t="str">
            <v>MNP</v>
          </cell>
        </row>
        <row r="289">
          <cell r="B289" t="str">
            <v>PRK</v>
          </cell>
        </row>
        <row r="290">
          <cell r="B290" t="str">
            <v>NOR</v>
          </cell>
        </row>
        <row r="291">
          <cell r="B291" t="str">
            <v>OMN</v>
          </cell>
        </row>
        <row r="292">
          <cell r="B292" t="str">
            <v>PAK</v>
          </cell>
        </row>
        <row r="293">
          <cell r="B293" t="str">
            <v>PLW</v>
          </cell>
        </row>
        <row r="294">
          <cell r="B294" t="str">
            <v>PAN</v>
          </cell>
        </row>
        <row r="295">
          <cell r="B295" t="str">
            <v>PNG</v>
          </cell>
        </row>
        <row r="296">
          <cell r="B296" t="str">
            <v>PRY</v>
          </cell>
        </row>
        <row r="297">
          <cell r="B297" t="str">
            <v>PER</v>
          </cell>
        </row>
        <row r="298">
          <cell r="B298" t="str">
            <v>PHL</v>
          </cell>
        </row>
        <row r="299">
          <cell r="B299" t="str">
            <v>PCN</v>
          </cell>
        </row>
        <row r="300">
          <cell r="B300" t="str">
            <v>POL</v>
          </cell>
        </row>
        <row r="301">
          <cell r="B301" t="str">
            <v>PRT</v>
          </cell>
        </row>
        <row r="302">
          <cell r="B302" t="str">
            <v>PRI</v>
          </cell>
        </row>
        <row r="303">
          <cell r="B303" t="str">
            <v>QAT</v>
          </cell>
        </row>
        <row r="304">
          <cell r="B304" t="str">
            <v>ROU</v>
          </cell>
        </row>
        <row r="305">
          <cell r="B305" t="str">
            <v>RUS</v>
          </cell>
        </row>
        <row r="306">
          <cell r="B306" t="str">
            <v>RWA</v>
          </cell>
        </row>
        <row r="307">
          <cell r="B307" t="str">
            <v>BLM</v>
          </cell>
        </row>
        <row r="308">
          <cell r="B308" t="str">
            <v>WSM</v>
          </cell>
        </row>
        <row r="309">
          <cell r="B309" t="str">
            <v>SMR</v>
          </cell>
        </row>
        <row r="310">
          <cell r="B310" t="str">
            <v>STP</v>
          </cell>
        </row>
        <row r="311">
          <cell r="B311" t="str">
            <v>SAU</v>
          </cell>
        </row>
        <row r="312">
          <cell r="B312" t="str">
            <v>SEN</v>
          </cell>
        </row>
        <row r="313">
          <cell r="B313" t="str">
            <v>SRB</v>
          </cell>
        </row>
        <row r="314">
          <cell r="B314" t="str">
            <v>SYC</v>
          </cell>
        </row>
        <row r="315">
          <cell r="B315" t="str">
            <v>SLE</v>
          </cell>
        </row>
        <row r="316">
          <cell r="B316" t="str">
            <v>SGP</v>
          </cell>
        </row>
        <row r="317">
          <cell r="B317" t="str">
            <v>SVK</v>
          </cell>
        </row>
        <row r="318">
          <cell r="B318" t="str">
            <v>SVN</v>
          </cell>
        </row>
        <row r="319">
          <cell r="B319" t="str">
            <v>SLB</v>
          </cell>
        </row>
        <row r="320">
          <cell r="B320" t="str">
            <v>SOM</v>
          </cell>
        </row>
        <row r="321">
          <cell r="B321" t="str">
            <v>ZAF</v>
          </cell>
        </row>
        <row r="322">
          <cell r="B322" t="str">
            <v>KOR</v>
          </cell>
        </row>
        <row r="323">
          <cell r="B323" t="str">
            <v>ESP</v>
          </cell>
        </row>
        <row r="324">
          <cell r="B324" t="str">
            <v>LKA</v>
          </cell>
        </row>
        <row r="325">
          <cell r="B325" t="str">
            <v>SHN</v>
          </cell>
        </row>
        <row r="326">
          <cell r="B326" t="str">
            <v>KNA</v>
          </cell>
        </row>
        <row r="327">
          <cell r="B327" t="str">
            <v>LCA</v>
          </cell>
        </row>
        <row r="328">
          <cell r="B328" t="str">
            <v>MAF</v>
          </cell>
        </row>
        <row r="329">
          <cell r="B329" t="str">
            <v>SPM</v>
          </cell>
        </row>
        <row r="330">
          <cell r="B330" t="str">
            <v>VCT</v>
          </cell>
        </row>
        <row r="331">
          <cell r="B331" t="str">
            <v>SDN</v>
          </cell>
        </row>
        <row r="332">
          <cell r="B332" t="str">
            <v>SUR</v>
          </cell>
        </row>
        <row r="333">
          <cell r="B333" t="str">
            <v>SJM</v>
          </cell>
        </row>
        <row r="334">
          <cell r="B334" t="str">
            <v>SWZ</v>
          </cell>
        </row>
        <row r="335">
          <cell r="B335" t="str">
            <v>SWE</v>
          </cell>
        </row>
        <row r="336">
          <cell r="B336" t="str">
            <v>CHE</v>
          </cell>
        </row>
        <row r="337">
          <cell r="B337" t="str">
            <v>SYR</v>
          </cell>
        </row>
        <row r="338">
          <cell r="B338" t="str">
            <v>TWN</v>
          </cell>
        </row>
        <row r="339">
          <cell r="B339" t="str">
            <v>TJK</v>
          </cell>
        </row>
        <row r="340">
          <cell r="B340" t="str">
            <v>TZA</v>
          </cell>
        </row>
        <row r="341">
          <cell r="B341" t="str">
            <v>THA</v>
          </cell>
        </row>
        <row r="342">
          <cell r="B342" t="str">
            <v>TGO</v>
          </cell>
        </row>
        <row r="343">
          <cell r="B343" t="str">
            <v>TKL</v>
          </cell>
        </row>
        <row r="344">
          <cell r="B344" t="str">
            <v>TON</v>
          </cell>
        </row>
        <row r="345">
          <cell r="B345" t="str">
            <v>TTO</v>
          </cell>
        </row>
        <row r="346">
          <cell r="B346" t="str">
            <v>TUN</v>
          </cell>
        </row>
        <row r="347">
          <cell r="B347" t="str">
            <v>TUR</v>
          </cell>
        </row>
        <row r="348">
          <cell r="B348" t="str">
            <v>TKM</v>
          </cell>
        </row>
        <row r="349">
          <cell r="B349" t="str">
            <v>TCA</v>
          </cell>
        </row>
        <row r="350">
          <cell r="B350" t="str">
            <v>TUV</v>
          </cell>
        </row>
        <row r="351">
          <cell r="B351" t="str">
            <v>ARE</v>
          </cell>
        </row>
        <row r="352">
          <cell r="B352" t="str">
            <v>UGA</v>
          </cell>
        </row>
        <row r="353">
          <cell r="B353" t="str">
            <v>GBR</v>
          </cell>
        </row>
        <row r="354">
          <cell r="B354" t="str">
            <v>UKR</v>
          </cell>
        </row>
        <row r="355">
          <cell r="B355" t="str">
            <v>URY</v>
          </cell>
        </row>
        <row r="356">
          <cell r="B356" t="str">
            <v>USA</v>
          </cell>
        </row>
        <row r="357">
          <cell r="B357" t="str">
            <v>UZB</v>
          </cell>
        </row>
        <row r="358">
          <cell r="B358" t="str">
            <v>VUT</v>
          </cell>
        </row>
        <row r="359">
          <cell r="B359" t="str">
            <v>VAT</v>
          </cell>
        </row>
        <row r="360">
          <cell r="B360" t="str">
            <v>VEN</v>
          </cell>
        </row>
        <row r="361">
          <cell r="B361" t="str">
            <v>VNM</v>
          </cell>
        </row>
        <row r="362">
          <cell r="B362" t="str">
            <v>VIR</v>
          </cell>
        </row>
        <row r="363">
          <cell r="B363" t="str">
            <v>WLF</v>
          </cell>
        </row>
        <row r="364">
          <cell r="B364" t="str">
            <v>WestBank</v>
          </cell>
        </row>
        <row r="365">
          <cell r="B365" t="str">
            <v>ESH</v>
          </cell>
        </row>
        <row r="366">
          <cell r="B366" t="str">
            <v>YEM</v>
          </cell>
        </row>
        <row r="367">
          <cell r="B367" t="str">
            <v>ZMB</v>
          </cell>
        </row>
        <row r="368">
          <cell r="B368" t="str">
            <v>ZWE</v>
          </cell>
        </row>
      </sheetData>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s>
    <sheetDataSet>
      <sheetData sheetId="0" refreshError="1"/>
      <sheetData sheetId="1">
        <row r="111">
          <cell r="B111" t="str">
            <v>ALL</v>
          </cell>
        </row>
        <row r="112">
          <cell r="B112" t="str">
            <v>USD</v>
          </cell>
        </row>
        <row r="113">
          <cell r="B113" t="str">
            <v>AUD</v>
          </cell>
        </row>
        <row r="114">
          <cell r="B114" t="str">
            <v>CAD</v>
          </cell>
        </row>
        <row r="115">
          <cell r="B115" t="str">
            <v>EUR</v>
          </cell>
        </row>
        <row r="116">
          <cell r="B116" t="str">
            <v>CHF</v>
          </cell>
        </row>
        <row r="117">
          <cell r="B117" t="str">
            <v>JPY</v>
          </cell>
        </row>
        <row r="118">
          <cell r="B118" t="str">
            <v>DKK</v>
          </cell>
        </row>
        <row r="119">
          <cell r="B119" t="str">
            <v>NOK</v>
          </cell>
        </row>
        <row r="120">
          <cell r="B120" t="str">
            <v>SEK</v>
          </cell>
        </row>
        <row r="121">
          <cell r="B121" t="str">
            <v>GBP</v>
          </cell>
        </row>
        <row r="122">
          <cell r="B122" t="str">
            <v>TRY</v>
          </cell>
        </row>
        <row r="123">
          <cell r="B123" t="str">
            <v>BGN</v>
          </cell>
        </row>
        <row r="124">
          <cell r="B124" t="str">
            <v>CNY</v>
          </cell>
        </row>
        <row r="125">
          <cell r="B125" t="str">
            <v>HUF</v>
          </cell>
        </row>
        <row r="126">
          <cell r="B126" t="str">
            <v>RUB</v>
          </cell>
        </row>
        <row r="127">
          <cell r="B127" t="str">
            <v>HRK</v>
          </cell>
        </row>
        <row r="128">
          <cell r="B128" t="str">
            <v>CZK</v>
          </cell>
        </row>
        <row r="129">
          <cell r="B129" t="str">
            <v>MCD</v>
          </cell>
        </row>
        <row r="130">
          <cell r="B130" t="str">
            <v>XAU</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Ndihmëse"/>
      <sheetName val="Permbajtja"/>
      <sheetName val="Data Types"/>
      <sheetName val="RULES ON-FORM"/>
      <sheetName val="RULES CROSS-FORMS"/>
      <sheetName val="F30"/>
      <sheetName val="F1 "/>
      <sheetName val="F7.DM"/>
      <sheetName val="F10.DM"/>
      <sheetName val="F11.DM"/>
      <sheetName val="F12.DM"/>
      <sheetName val="MKR_SA_TDI"/>
      <sheetName val="MKR_SA_EQU"/>
      <sheetName val="F49"/>
      <sheetName val="F50"/>
      <sheetName val="F6.1"/>
      <sheetName val="F13.DM"/>
      <sheetName val="F14.DM"/>
      <sheetName val="dataType"/>
      <sheetName val="Shpjegime per F6.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On-form rules"/>
      <sheetName val="Summary MR"/>
      <sheetName val="Summary QR"/>
      <sheetName val="Cross-form rules M"/>
      <sheetName val="Cross-form rules TM"/>
      <sheetName val="F34"/>
      <sheetName val="F34.1"/>
      <sheetName val="F34.2"/>
      <sheetName val="F3"/>
      <sheetName val="F20_21Pkon"/>
      <sheetName val="F20_21Pkon_Valutor"/>
      <sheetName val="F33A"/>
      <sheetName val="F33B"/>
      <sheetName val="F33B1"/>
      <sheetName val="F33B3"/>
      <sheetName val="F35"/>
      <sheetName val="F35.2"/>
      <sheetName val="F36.1"/>
      <sheetName val="F36.2"/>
      <sheetName val="F8.1"/>
      <sheetName val="F8.2"/>
      <sheetName val="F8.3"/>
      <sheetName val="F8.4"/>
      <sheetName val="F31.1"/>
      <sheetName val="F35.1"/>
      <sheetName val="Data types"/>
      <sheetName val="F1"/>
      <sheetName val="F2"/>
      <sheetName val="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Contents"/>
      <sheetName val="RULES ON-FORM"/>
      <sheetName val="RULES CROSS-FORMS"/>
      <sheetName val="F6.DM"/>
      <sheetName val="F9.DM"/>
      <sheetName val="F5.DM"/>
      <sheetName val="F3.DM"/>
      <sheetName val="F100.1"/>
      <sheetName val="F61.2"/>
      <sheetName val="F60.1"/>
      <sheetName val="F37.4"/>
      <sheetName val="F37.5"/>
      <sheetName val="F37.6"/>
      <sheetName val="F37.7"/>
      <sheetName val="F37.9"/>
      <sheetName val="F37"/>
      <sheetName val="F37.1"/>
      <sheetName val="F37.2"/>
      <sheetName val="F37.3"/>
      <sheetName val="F37.8"/>
    </sheetNames>
    <sheetDataSet>
      <sheetData sheetId="0"/>
      <sheetData sheetId="1">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1.DM"/>
      <sheetName val="F2.DM"/>
      <sheetName val="F3.DM"/>
      <sheetName val="F4.DM"/>
      <sheetName val="F5.DM"/>
      <sheetName val="F6.DM"/>
      <sheetName val="F7.DM"/>
      <sheetName val="F8.DM"/>
      <sheetName val="F9.DM"/>
      <sheetName val="F10.DM"/>
      <sheetName val="F11.DM"/>
      <sheetName val="F12.DM"/>
    </sheetNames>
    <sheetDataSet>
      <sheetData sheetId="0"/>
      <sheetData sheetId="1">
        <row r="146">
          <cell r="C146" t="str">
            <v>Standard</v>
          </cell>
        </row>
        <row r="147">
          <cell r="C147" t="str">
            <v>Special mention</v>
          </cell>
        </row>
        <row r="148">
          <cell r="C148" t="str">
            <v>Substandard</v>
          </cell>
        </row>
        <row r="149">
          <cell r="C149" t="str">
            <v>Doubtful</v>
          </cell>
        </row>
        <row r="150">
          <cell r="C150" t="str">
            <v>Lost</v>
          </cell>
        </row>
        <row r="151">
          <cell r="C151" t="str">
            <v>Paid</v>
          </cell>
        </row>
        <row r="152">
          <cell r="C152" t="str">
            <v>Write - off</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30 ORG"/>
      <sheetName val="Form001"/>
      <sheetName val="Form002"/>
      <sheetName val="Form003"/>
      <sheetName val="Form004"/>
      <sheetName val="Form005"/>
      <sheetName val="Form006"/>
      <sheetName val="BalanceSheet"/>
      <sheetName val="IncomeStatement"/>
      <sheetName val="Form200"/>
      <sheetName val="Form210"/>
      <sheetName val="Form220"/>
      <sheetName val="Form230"/>
      <sheetName val="Form240"/>
      <sheetName val="Form250"/>
      <sheetName val="Form300"/>
      <sheetName val="Form301"/>
      <sheetName val="Form310"/>
      <sheetName val="Form320"/>
      <sheetName val="Form321"/>
      <sheetName val="Form330"/>
      <sheetName val="Form340"/>
      <sheetName val="Form341"/>
      <sheetName val="Form350"/>
      <sheetName val="Form360"/>
      <sheetName val="Form361"/>
      <sheetName val="Form400"/>
      <sheetName val="Form410"/>
      <sheetName val="Form430"/>
      <sheetName val="Form440"/>
      <sheetName val="Form450"/>
      <sheetName val="Form460"/>
      <sheetName val="Form470"/>
    </sheetNames>
    <sheetDataSet>
      <sheetData sheetId="0"/>
      <sheetData sheetId="1"/>
      <sheetData sheetId="2"/>
      <sheetData sheetId="3"/>
      <sheetData sheetId="4"/>
      <sheetData sheetId="5"/>
      <sheetData sheetId="6"/>
      <sheetData sheetId="7"/>
      <sheetData sheetId="8" refreshError="1">
        <row r="5">
          <cell r="K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RULES ON-FORM"/>
      <sheetName val="RULES CROSS-FORMS"/>
      <sheetName val="Data Types"/>
      <sheetName val="F20_21"/>
      <sheetName val="F22"/>
      <sheetName val="F22_1"/>
      <sheetName val="F23"/>
      <sheetName val="F26"/>
      <sheetName val="F27"/>
      <sheetName val="F28"/>
      <sheetName val="F29"/>
      <sheetName val="F30"/>
      <sheetName val="F30.1"/>
      <sheetName val="F30_31_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end"/>
      <sheetName val="RULES ON-FORM"/>
      <sheetName val="RULES CROSS-FORMS"/>
      <sheetName val="Data types"/>
      <sheetName val="MKR_SA_TDI_(usd)"/>
      <sheetName val="MKR_SA_TDI_(eur)"/>
      <sheetName val="MKR_SA_TDI_(ALL)"/>
      <sheetName val="MKR_SA_TDI_(monedha_te_tjera)"/>
      <sheetName val="MKR_SA_TDI_(total)"/>
      <sheetName val="MKR_SA_EQU"/>
      <sheetName val="CR_TB_SETT"/>
      <sheetName val="MKR_SA_COM"/>
      <sheetName val="MKR_SA_F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J11">
            <v>0</v>
          </cell>
        </row>
      </sheetData>
      <sheetData sheetId="10" refreshError="1">
        <row r="11">
          <cell r="J11">
            <v>0</v>
          </cell>
        </row>
      </sheetData>
      <sheetData sheetId="11" refreshError="1">
        <row r="9">
          <cell r="F9">
            <v>0</v>
          </cell>
        </row>
        <row r="15">
          <cell r="F15">
            <v>0</v>
          </cell>
        </row>
      </sheetData>
      <sheetData sheetId="12" refreshError="1">
        <row r="12">
          <cell r="J12">
            <v>0</v>
          </cell>
        </row>
      </sheetData>
      <sheetData sheetId="13" refreshError="1">
        <row r="12">
          <cell r="O12">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end"/>
      <sheetName val="RULES ON-FORM"/>
      <sheetName val="RULES CROSS-FORMS"/>
      <sheetName val="Data types"/>
      <sheetName val="OPR"/>
    </sheetNames>
    <sheetDataSet>
      <sheetData sheetId="0" refreshError="1"/>
      <sheetData sheetId="1" refreshError="1"/>
      <sheetData sheetId="2" refreshError="1"/>
      <sheetData sheetId="3" refreshError="1"/>
      <sheetData sheetId="4" refreshError="1"/>
      <sheetData sheetId="5" refreshError="1">
        <row r="11">
          <cell r="J11">
            <v>0</v>
          </cell>
        </row>
        <row r="12">
          <cell r="J12">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
      <sheetName val="Contents"/>
      <sheetName val=" Cross Rules  Form"/>
      <sheetName val="Data type"/>
      <sheetName val="F6 LCR TOTAL"/>
      <sheetName val="F6 LCR - ALL"/>
      <sheetName val="F6 LCR - EUR"/>
      <sheetName val="F6 LCR - USD"/>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Page"/>
      <sheetName val="Content"/>
      <sheetName val="Rules On-form"/>
      <sheetName val="Rules Cross-forms"/>
      <sheetName val="Data types"/>
      <sheetName val="F0"/>
      <sheetName val="F1"/>
      <sheetName val="F2"/>
      <sheetName val="F3"/>
      <sheetName val="F4"/>
      <sheetName val="F5"/>
      <sheetName val="F6"/>
    </sheetNames>
    <sheetDataSet>
      <sheetData sheetId="0"/>
      <sheetData sheetId="1"/>
      <sheetData sheetId="2"/>
      <sheetData sheetId="3"/>
      <sheetData sheetId="4"/>
      <sheetData sheetId="5">
        <row r="9">
          <cell r="B9" t="str">
            <v>Yes</v>
          </cell>
        </row>
      </sheetData>
      <sheetData sheetId="6"/>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
      <sheetName val="RULES CROSS-FORMS"/>
      <sheetName val="F1"/>
      <sheetName val="F1.1"/>
      <sheetName val="F2"/>
      <sheetName val="F3"/>
      <sheetName val="F4"/>
      <sheetName val="CAR"/>
      <sheetName val="F30"/>
      <sheetName val="Data Types"/>
    </sheetNames>
    <sheetDataSet>
      <sheetData sheetId="0"/>
      <sheetData sheetId="1"/>
      <sheetData sheetId="2"/>
      <sheetData sheetId="3"/>
      <sheetData sheetId="4"/>
      <sheetData sheetId="5"/>
      <sheetData sheetId="6"/>
      <sheetData sheetId="7"/>
      <sheetData sheetId="8">
        <row r="9">
          <cell r="D9">
            <v>0</v>
          </cell>
        </row>
      </sheetData>
      <sheetData sheetId="9">
        <row r="10">
          <cell r="D10">
            <v>0</v>
          </cell>
        </row>
        <row r="11">
          <cell r="D11">
            <v>0</v>
          </cell>
        </row>
        <row r="12">
          <cell r="D12">
            <v>0</v>
          </cell>
        </row>
      </sheetData>
      <sheetData sheetId="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ULES CROSS-FORMS"/>
      <sheetName val="Data type"/>
      <sheetName val="PPR_Fluks"/>
      <sheetName val="PPT_FLUKS"/>
      <sheetName val="PPT_INVESTIME"/>
    </sheetNames>
    <sheetDataSet>
      <sheetData sheetId="0"/>
      <sheetData sheetId="1"/>
      <sheetData sheetId="2"/>
      <sheetData sheetId="3"/>
      <sheetData sheetId="4"/>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E_FLOWS (Ax1)"/>
      <sheetName val="RRE_STOCKS  (Ax2)"/>
      <sheetName val="CRE_LOAN-FLOWS, (Ax3)"/>
      <sheetName val="CRE_LOAN _STOCKS, (Ax4)"/>
      <sheetName val="CRE_Investment-FLOWS, (Ax5)"/>
      <sheetName val="CRE_Investment_STOCKS, (Ax6)"/>
    </sheetNames>
    <sheetDataSet>
      <sheetData sheetId="0"/>
      <sheetData sheetId="1"/>
      <sheetData sheetId="2">
        <row r="20">
          <cell r="H20" t="str">
            <v>Type of loan</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row r="45">
          <cell r="C45" t="str">
            <v>Biznesi i vogël</v>
          </cell>
        </row>
        <row r="46">
          <cell r="C46" t="str">
            <v>Biznesi i mesëm</v>
          </cell>
        </row>
        <row r="47">
          <cell r="C47" t="str">
            <v>Biznesi i madh</v>
          </cell>
        </row>
        <row r="48">
          <cell r="C48" t="str">
            <v>Individë</v>
          </cell>
        </row>
        <row r="50">
          <cell r="C50" t="str">
            <v>Administrimi publik</v>
          </cell>
        </row>
        <row r="51">
          <cell r="C51" t="str">
            <v>Arsimi</v>
          </cell>
        </row>
        <row r="52">
          <cell r="C52" t="str">
            <v>Bujqësia, Gjuetia dhe Silvikultura</v>
          </cell>
        </row>
        <row r="53">
          <cell r="C53" t="str">
            <v>Hotelet dhe restorantet</v>
          </cell>
        </row>
        <row r="54">
          <cell r="C54" t="str">
            <v>Industria nxjerrëse</v>
          </cell>
        </row>
        <row r="55">
          <cell r="C55" t="str">
            <v>Industria përpunuese</v>
          </cell>
        </row>
        <row r="56">
          <cell r="C56" t="str">
            <v>Ndërmjetësim monetar dhe financiar</v>
          </cell>
        </row>
        <row r="57">
          <cell r="C57" t="str">
            <v>Ndërtimi</v>
          </cell>
        </row>
        <row r="58">
          <cell r="C58" t="str">
            <v>Pasuritë e patundshme, dhënia me qira,etj.</v>
          </cell>
        </row>
        <row r="59">
          <cell r="C59" t="str">
            <v>Peshkimi</v>
          </cell>
        </row>
        <row r="60">
          <cell r="C60" t="str">
            <v>Prodhimi, shpërndarja e energjisë elektrike, e gazit dhe e ujit</v>
          </cell>
        </row>
        <row r="61">
          <cell r="C61" t="str">
            <v>Shëndeti dhe veprimtaritë sociale</v>
          </cell>
        </row>
        <row r="62">
          <cell r="C62" t="str">
            <v>Shërbime kolektive, sociale dhe individuale</v>
          </cell>
        </row>
        <row r="63">
          <cell r="C63" t="str">
            <v>Të tjera</v>
          </cell>
        </row>
        <row r="64">
          <cell r="C64" t="str">
            <v>Transporti, Magazinimi  dhe Telekomunikacioni</v>
          </cell>
        </row>
        <row r="65">
          <cell r="C65" t="str">
            <v>Tregtia, Riparimi i automjeteve dhe artikujve shtëpiake</v>
          </cell>
        </row>
        <row r="66">
          <cell r="C66" t="str">
            <v>Individë (jo biznes)</v>
          </cell>
        </row>
        <row r="75">
          <cell r="C75" t="str">
            <v>Kredi Konsumatore</v>
          </cell>
        </row>
        <row r="76">
          <cell r="C76" t="str">
            <v>Kredi hipotekare</v>
          </cell>
        </row>
        <row r="77">
          <cell r="C77" t="str">
            <v>Kredi Biznesi</v>
          </cell>
        </row>
        <row r="78">
          <cell r="C78" t="str">
            <v>Tjetër</v>
          </cell>
        </row>
        <row r="81">
          <cell r="C81" t="str">
            <v>Banka</v>
          </cell>
        </row>
        <row r="82">
          <cell r="C82" t="str">
            <v>Klienti</v>
          </cell>
        </row>
        <row r="84">
          <cell r="C84">
            <v>0</v>
          </cell>
        </row>
        <row r="85">
          <cell r="C85">
            <v>1</v>
          </cell>
        </row>
        <row r="86">
          <cell r="C86">
            <v>2</v>
          </cell>
        </row>
        <row r="87">
          <cell r="C87">
            <v>3</v>
          </cell>
        </row>
        <row r="88">
          <cell r="C88">
            <v>4</v>
          </cell>
        </row>
        <row r="89">
          <cell r="C89">
            <v>5</v>
          </cell>
        </row>
        <row r="90">
          <cell r="C90">
            <v>6</v>
          </cell>
        </row>
        <row r="91">
          <cell r="C91">
            <v>7</v>
          </cell>
        </row>
        <row r="92">
          <cell r="C92">
            <v>8</v>
          </cell>
        </row>
        <row r="93">
          <cell r="C93">
            <v>9</v>
          </cell>
        </row>
        <row r="94">
          <cell r="C94" t="str">
            <v>Më shumë se 9</v>
          </cell>
        </row>
        <row r="96">
          <cell r="C96" t="str">
            <v>Zgjatja e afatit të maturimit</v>
          </cell>
        </row>
        <row r="97">
          <cell r="C97" t="str">
            <v>Ndryshimi i normës së interest</v>
          </cell>
        </row>
        <row r="98">
          <cell r="C98" t="str">
            <v>Ndryshimi principalit</v>
          </cell>
        </row>
        <row r="99">
          <cell r="C99" t="str">
            <v>Ndryshimi i frekuencës së pagesës</v>
          </cell>
        </row>
        <row r="100">
          <cell r="C100" t="str">
            <v>Kapitalizimi i interesit dhe/ose kamatvonesave</v>
          </cell>
        </row>
        <row r="101">
          <cell r="C101" t="str">
            <v>Ndryshimi i produktit të kredisë</v>
          </cell>
        </row>
        <row r="102">
          <cell r="C102" t="str">
            <v>Periudhë falje principali dhe/ose interes</v>
          </cell>
        </row>
        <row r="103">
          <cell r="C103" t="str">
            <v>Rifinancimi i kredimarrësit</v>
          </cell>
        </row>
        <row r="104">
          <cell r="C104" t="str">
            <v>Marrja e kolateralit shtesë ose ndryshimi i kolateralit ekzistues</v>
          </cell>
        </row>
        <row r="105">
          <cell r="C105" t="str">
            <v>Transferimi i kredisë tek një kredimarrës tjetër</v>
          </cell>
        </row>
        <row r="106">
          <cell r="C106" t="str">
            <v>Të tjera</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Në proces</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361">
          <cell r="B361" t="str">
            <v>ALL</v>
          </cell>
        </row>
        <row r="362">
          <cell r="B362" t="str">
            <v>USD</v>
          </cell>
        </row>
        <row r="363">
          <cell r="B363" t="str">
            <v>AUD</v>
          </cell>
        </row>
        <row r="364">
          <cell r="B364" t="str">
            <v>CAD</v>
          </cell>
        </row>
        <row r="365">
          <cell r="B365" t="str">
            <v>EUR</v>
          </cell>
        </row>
        <row r="366">
          <cell r="B366" t="str">
            <v>CHF</v>
          </cell>
        </row>
        <row r="367">
          <cell r="B367" t="str">
            <v>JPY</v>
          </cell>
        </row>
        <row r="368">
          <cell r="B368" t="str">
            <v>DKK</v>
          </cell>
        </row>
        <row r="369">
          <cell r="B369" t="str">
            <v>NOK</v>
          </cell>
        </row>
        <row r="370">
          <cell r="B370" t="str">
            <v>SEK</v>
          </cell>
        </row>
        <row r="371">
          <cell r="B371" t="str">
            <v>GBP</v>
          </cell>
        </row>
        <row r="372">
          <cell r="B372" t="str">
            <v>TRY</v>
          </cell>
        </row>
        <row r="373">
          <cell r="B373" t="str">
            <v>BGN</v>
          </cell>
        </row>
        <row r="374">
          <cell r="B374" t="str">
            <v>CNY</v>
          </cell>
        </row>
        <row r="375">
          <cell r="B375" t="str">
            <v>HUF</v>
          </cell>
        </row>
        <row r="376">
          <cell r="B376" t="str">
            <v>RUB</v>
          </cell>
        </row>
        <row r="377">
          <cell r="B377" t="str">
            <v>HRK</v>
          </cell>
        </row>
        <row r="378">
          <cell r="B378" t="str">
            <v>CZK</v>
          </cell>
        </row>
        <row r="379">
          <cell r="B379" t="str">
            <v>MCD</v>
          </cell>
        </row>
        <row r="380">
          <cell r="B380"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6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8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Desktop/Audit_ndryshime/BANKAT/contens"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21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12.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13.bin"/></Relationships>
</file>

<file path=xl/worksheets/_rels/sheet21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1"/>
  <sheetViews>
    <sheetView topLeftCell="A21" workbookViewId="0">
      <selection activeCell="B39" sqref="B39"/>
    </sheetView>
  </sheetViews>
  <sheetFormatPr defaultRowHeight="15.75"/>
  <cols>
    <col min="1" max="1" width="9.140625" style="3725"/>
    <col min="2" max="2" width="38" style="3726" customWidth="1"/>
    <col min="3" max="3" width="123.42578125" style="3724" customWidth="1"/>
    <col min="4" max="4" width="14.140625" style="3727" customWidth="1"/>
    <col min="5" max="5" width="38.42578125" style="3724" customWidth="1"/>
    <col min="6" max="16384" width="9.140625" style="3724"/>
  </cols>
  <sheetData>
    <row r="2" spans="1:8" ht="22.5" customHeight="1" thickBot="1">
      <c r="A2" s="4307" t="s">
        <v>798</v>
      </c>
      <c r="B2" s="4308"/>
      <c r="C2" s="4308"/>
      <c r="D2" s="4308"/>
      <c r="E2" s="4308"/>
    </row>
    <row r="3" spans="1:8" ht="16.5" thickBot="1"/>
    <row r="4" spans="1:8" ht="16.5" thickBot="1">
      <c r="A4" s="514" t="s">
        <v>799</v>
      </c>
      <c r="B4" s="3942" t="s">
        <v>794</v>
      </c>
      <c r="C4" s="515" t="s">
        <v>795</v>
      </c>
      <c r="D4" s="516" t="s">
        <v>715</v>
      </c>
      <c r="E4" s="516" t="s">
        <v>796</v>
      </c>
      <c r="F4" s="3728"/>
    </row>
    <row r="5" spans="1:8">
      <c r="A5" s="3474">
        <v>1</v>
      </c>
      <c r="B5" s="3943" t="s">
        <v>79</v>
      </c>
      <c r="C5" s="593" t="s">
        <v>716</v>
      </c>
      <c r="D5" s="1404" t="s">
        <v>122</v>
      </c>
      <c r="E5" s="517" t="s">
        <v>797</v>
      </c>
      <c r="F5" s="3728"/>
    </row>
    <row r="6" spans="1:8">
      <c r="A6" s="3475">
        <v>2</v>
      </c>
      <c r="B6" s="600" t="s">
        <v>737</v>
      </c>
      <c r="C6" s="594" t="s">
        <v>733</v>
      </c>
      <c r="D6" s="1405" t="s">
        <v>122</v>
      </c>
      <c r="E6" s="519" t="s">
        <v>797</v>
      </c>
      <c r="F6" s="3728"/>
    </row>
    <row r="7" spans="1:8">
      <c r="A7" s="3475">
        <v>3</v>
      </c>
      <c r="B7" s="595" t="s">
        <v>20</v>
      </c>
      <c r="C7" s="596" t="s">
        <v>584</v>
      </c>
      <c r="D7" s="1405" t="s">
        <v>122</v>
      </c>
      <c r="E7" s="519" t="s">
        <v>797</v>
      </c>
    </row>
    <row r="8" spans="1:8">
      <c r="A8" s="3475">
        <v>4</v>
      </c>
      <c r="B8" s="595" t="s">
        <v>21</v>
      </c>
      <c r="C8" s="597" t="s">
        <v>603</v>
      </c>
      <c r="D8" s="1405" t="s">
        <v>122</v>
      </c>
      <c r="E8" s="519" t="s">
        <v>797</v>
      </c>
    </row>
    <row r="9" spans="1:8">
      <c r="A9" s="3475">
        <v>5</v>
      </c>
      <c r="B9" s="595" t="s">
        <v>22</v>
      </c>
      <c r="C9" s="598" t="s">
        <v>621</v>
      </c>
      <c r="D9" s="1405" t="s">
        <v>122</v>
      </c>
      <c r="E9" s="519" t="s">
        <v>797</v>
      </c>
    </row>
    <row r="10" spans="1:8">
      <c r="A10" s="3475">
        <v>6</v>
      </c>
      <c r="B10" s="595" t="s">
        <v>23</v>
      </c>
      <c r="C10" s="594" t="s">
        <v>627</v>
      </c>
      <c r="D10" s="1405" t="s">
        <v>122</v>
      </c>
      <c r="E10" s="519" t="s">
        <v>797</v>
      </c>
    </row>
    <row r="11" spans="1:8">
      <c r="A11" s="3475">
        <v>7</v>
      </c>
      <c r="B11" s="595" t="s">
        <v>24</v>
      </c>
      <c r="C11" s="598" t="s">
        <v>633</v>
      </c>
      <c r="D11" s="1405" t="s">
        <v>122</v>
      </c>
      <c r="E11" s="519" t="s">
        <v>797</v>
      </c>
    </row>
    <row r="12" spans="1:8">
      <c r="A12" s="3475">
        <v>8</v>
      </c>
      <c r="B12" s="599" t="s">
        <v>34</v>
      </c>
      <c r="C12" s="598" t="s">
        <v>644</v>
      </c>
      <c r="D12" s="1405" t="s">
        <v>109</v>
      </c>
      <c r="E12" s="519" t="s">
        <v>797</v>
      </c>
      <c r="H12" s="3729"/>
    </row>
    <row r="13" spans="1:8">
      <c r="A13" s="3475">
        <v>9</v>
      </c>
      <c r="B13" s="600" t="s">
        <v>35</v>
      </c>
      <c r="C13" s="594" t="s">
        <v>717</v>
      </c>
      <c r="D13" s="1405" t="s">
        <v>109</v>
      </c>
      <c r="E13" s="519" t="s">
        <v>797</v>
      </c>
    </row>
    <row r="14" spans="1:8">
      <c r="A14" s="3475">
        <v>10</v>
      </c>
      <c r="B14" s="595" t="s">
        <v>25</v>
      </c>
      <c r="C14" s="594" t="s">
        <v>653</v>
      </c>
      <c r="D14" s="1405" t="s">
        <v>122</v>
      </c>
      <c r="E14" s="519" t="s">
        <v>797</v>
      </c>
    </row>
    <row r="15" spans="1:8">
      <c r="A15" s="3475">
        <v>11</v>
      </c>
      <c r="B15" s="600" t="s">
        <v>33</v>
      </c>
      <c r="C15" s="601" t="s">
        <v>718</v>
      </c>
      <c r="D15" s="1405" t="s">
        <v>122</v>
      </c>
      <c r="E15" s="519" t="s">
        <v>797</v>
      </c>
    </row>
    <row r="16" spans="1:8" ht="30.75" customHeight="1">
      <c r="A16" s="3475">
        <v>12</v>
      </c>
      <c r="B16" s="600" t="s">
        <v>80</v>
      </c>
      <c r="C16" s="602" t="s">
        <v>693</v>
      </c>
      <c r="D16" s="1405" t="s">
        <v>122</v>
      </c>
      <c r="E16" s="519" t="s">
        <v>797</v>
      </c>
    </row>
    <row r="17" spans="1:5" ht="33" customHeight="1">
      <c r="A17" s="3475">
        <v>13</v>
      </c>
      <c r="B17" s="600" t="s">
        <v>81</v>
      </c>
      <c r="C17" s="602" t="s">
        <v>707</v>
      </c>
      <c r="D17" s="1405" t="s">
        <v>122</v>
      </c>
      <c r="E17" s="519" t="s">
        <v>797</v>
      </c>
    </row>
    <row r="18" spans="1:5">
      <c r="A18" s="3475">
        <v>14</v>
      </c>
      <c r="B18" s="600" t="s">
        <v>26</v>
      </c>
      <c r="C18" s="594" t="s">
        <v>121</v>
      </c>
      <c r="D18" s="1405" t="s">
        <v>122</v>
      </c>
      <c r="E18" s="519" t="s">
        <v>797</v>
      </c>
    </row>
    <row r="19" spans="1:5">
      <c r="A19" s="3475">
        <v>15</v>
      </c>
      <c r="B19" s="600" t="s">
        <v>27</v>
      </c>
      <c r="C19" s="594" t="s">
        <v>156</v>
      </c>
      <c r="D19" s="1405" t="s">
        <v>122</v>
      </c>
      <c r="E19" s="519" t="s">
        <v>797</v>
      </c>
    </row>
    <row r="20" spans="1:5">
      <c r="A20" s="3475">
        <v>16</v>
      </c>
      <c r="B20" s="600" t="s">
        <v>28</v>
      </c>
      <c r="C20" s="594" t="s">
        <v>162</v>
      </c>
      <c r="D20" s="1405" t="s">
        <v>122</v>
      </c>
      <c r="E20" s="519" t="s">
        <v>797</v>
      </c>
    </row>
    <row r="21" spans="1:5">
      <c r="A21" s="3475">
        <v>17</v>
      </c>
      <c r="B21" s="600" t="s">
        <v>29</v>
      </c>
      <c r="C21" s="594" t="s">
        <v>165</v>
      </c>
      <c r="D21" s="1405" t="s">
        <v>122</v>
      </c>
      <c r="E21" s="519" t="s">
        <v>797</v>
      </c>
    </row>
    <row r="22" spans="1:5">
      <c r="A22" s="3475">
        <v>18</v>
      </c>
      <c r="B22" s="600" t="s">
        <v>82</v>
      </c>
      <c r="C22" s="594" t="s">
        <v>107</v>
      </c>
      <c r="D22" s="1405" t="s">
        <v>122</v>
      </c>
      <c r="E22" s="519" t="s">
        <v>797</v>
      </c>
    </row>
    <row r="23" spans="1:5" ht="16.5" thickBot="1">
      <c r="A23" s="3475">
        <v>19</v>
      </c>
      <c r="B23" s="518" t="s">
        <v>738</v>
      </c>
      <c r="C23" s="1452" t="s">
        <v>731</v>
      </c>
      <c r="D23" s="1405" t="s">
        <v>122</v>
      </c>
      <c r="E23" s="519" t="s">
        <v>797</v>
      </c>
    </row>
    <row r="24" spans="1:5">
      <c r="A24" s="3474">
        <v>1</v>
      </c>
      <c r="B24" s="4303" t="s">
        <v>4912</v>
      </c>
      <c r="C24" s="593" t="s">
        <v>4914</v>
      </c>
      <c r="D24" s="1404" t="s">
        <v>122</v>
      </c>
      <c r="E24" s="517" t="s">
        <v>797</v>
      </c>
    </row>
    <row r="25" spans="1:5" ht="16.5" thickBot="1">
      <c r="A25" s="3476">
        <v>2</v>
      </c>
      <c r="B25" s="4299" t="s">
        <v>4913</v>
      </c>
      <c r="C25" s="4302" t="s">
        <v>4915</v>
      </c>
      <c r="D25" s="1406" t="s">
        <v>122</v>
      </c>
      <c r="E25" s="520" t="s">
        <v>797</v>
      </c>
    </row>
    <row r="26" spans="1:5">
      <c r="A26" s="3475">
        <v>1</v>
      </c>
      <c r="B26" s="4300" t="s">
        <v>881</v>
      </c>
      <c r="C26" s="594" t="s">
        <v>882</v>
      </c>
      <c r="D26" s="1407" t="s">
        <v>883</v>
      </c>
      <c r="E26" s="519" t="s">
        <v>797</v>
      </c>
    </row>
    <row r="27" spans="1:5">
      <c r="A27" s="3475">
        <v>2</v>
      </c>
      <c r="B27" s="4300" t="s">
        <v>884</v>
      </c>
      <c r="C27" s="594" t="s">
        <v>857</v>
      </c>
      <c r="D27" s="1407" t="s">
        <v>883</v>
      </c>
      <c r="E27" s="519" t="s">
        <v>797</v>
      </c>
    </row>
    <row r="28" spans="1:5">
      <c r="A28" s="3475">
        <v>3</v>
      </c>
      <c r="B28" s="4300" t="s">
        <v>885</v>
      </c>
      <c r="C28" s="594" t="s">
        <v>864</v>
      </c>
      <c r="D28" s="1407" t="s">
        <v>883</v>
      </c>
      <c r="E28" s="519" t="s">
        <v>797</v>
      </c>
    </row>
    <row r="29" spans="1:5" ht="16.5" thickBot="1">
      <c r="A29" s="3476">
        <v>4</v>
      </c>
      <c r="B29" s="4301" t="s">
        <v>886</v>
      </c>
      <c r="C29" s="603" t="s">
        <v>869</v>
      </c>
      <c r="D29" s="1408" t="s">
        <v>883</v>
      </c>
      <c r="E29" s="520" t="s">
        <v>797</v>
      </c>
    </row>
    <row r="30" spans="1:5">
      <c r="A30" s="3730">
        <v>1</v>
      </c>
      <c r="B30" s="1049" t="s">
        <v>1604</v>
      </c>
      <c r="C30" s="593" t="s">
        <v>888</v>
      </c>
      <c r="D30" s="1404" t="s">
        <v>122</v>
      </c>
      <c r="E30" s="517" t="s">
        <v>1618</v>
      </c>
    </row>
    <row r="31" spans="1:5">
      <c r="A31" s="3731">
        <v>2</v>
      </c>
      <c r="B31" s="1050" t="s">
        <v>1605</v>
      </c>
      <c r="C31" s="594" t="s">
        <v>889</v>
      </c>
      <c r="D31" s="1405" t="s">
        <v>122</v>
      </c>
      <c r="E31" s="519" t="s">
        <v>1618</v>
      </c>
    </row>
    <row r="32" spans="1:5">
      <c r="A32" s="3731">
        <v>3</v>
      </c>
      <c r="B32" s="1050" t="s">
        <v>1606</v>
      </c>
      <c r="C32" s="594" t="s">
        <v>1013</v>
      </c>
      <c r="D32" s="1405" t="s">
        <v>122</v>
      </c>
      <c r="E32" s="519" t="s">
        <v>1618</v>
      </c>
    </row>
    <row r="33" spans="1:5">
      <c r="A33" s="3731">
        <v>4</v>
      </c>
      <c r="B33" s="1050" t="s">
        <v>1607</v>
      </c>
      <c r="C33" s="594" t="s">
        <v>1025</v>
      </c>
      <c r="D33" s="1405" t="s">
        <v>122</v>
      </c>
      <c r="E33" s="519" t="s">
        <v>1618</v>
      </c>
    </row>
    <row r="34" spans="1:5">
      <c r="A34" s="3731">
        <v>5</v>
      </c>
      <c r="B34" s="1050" t="s">
        <v>1608</v>
      </c>
      <c r="C34" s="594" t="s">
        <v>1056</v>
      </c>
      <c r="D34" s="1405" t="s">
        <v>122</v>
      </c>
      <c r="E34" s="519" t="s">
        <v>1618</v>
      </c>
    </row>
    <row r="35" spans="1:5">
      <c r="A35" s="3731">
        <v>6</v>
      </c>
      <c r="B35" s="1050" t="s">
        <v>1609</v>
      </c>
      <c r="C35" s="594" t="s">
        <v>1067</v>
      </c>
      <c r="D35" s="1405" t="s">
        <v>122</v>
      </c>
      <c r="E35" s="519" t="s">
        <v>1618</v>
      </c>
    </row>
    <row r="36" spans="1:5">
      <c r="A36" s="3731">
        <v>7</v>
      </c>
      <c r="B36" s="1050" t="s">
        <v>1610</v>
      </c>
      <c r="C36" s="594" t="s">
        <v>1080</v>
      </c>
      <c r="D36" s="1405" t="s">
        <v>122</v>
      </c>
      <c r="E36" s="519" t="s">
        <v>1618</v>
      </c>
    </row>
    <row r="37" spans="1:5">
      <c r="A37" s="3731">
        <v>8</v>
      </c>
      <c r="B37" s="1050" t="s">
        <v>1611</v>
      </c>
      <c r="C37" s="594" t="s">
        <v>1081</v>
      </c>
      <c r="D37" s="1405" t="s">
        <v>122</v>
      </c>
      <c r="E37" s="519" t="s">
        <v>1618</v>
      </c>
    </row>
    <row r="38" spans="1:5">
      <c r="A38" s="3731">
        <v>9</v>
      </c>
      <c r="B38" s="1050" t="s">
        <v>1082</v>
      </c>
      <c r="C38" s="594" t="s">
        <v>1589</v>
      </c>
      <c r="D38" s="1405" t="s">
        <v>122</v>
      </c>
      <c r="E38" s="519" t="s">
        <v>1618</v>
      </c>
    </row>
    <row r="39" spans="1:5">
      <c r="A39" s="3731">
        <v>10</v>
      </c>
      <c r="B39" s="1050" t="s">
        <v>1319</v>
      </c>
      <c r="C39" s="594" t="s">
        <v>1320</v>
      </c>
      <c r="D39" s="1405" t="s">
        <v>122</v>
      </c>
      <c r="E39" s="519" t="s">
        <v>1618</v>
      </c>
    </row>
    <row r="40" spans="1:5">
      <c r="A40" s="3731">
        <v>11</v>
      </c>
      <c r="B40" s="1050" t="s">
        <v>1612</v>
      </c>
      <c r="C40" s="594" t="s">
        <v>1464</v>
      </c>
      <c r="D40" s="1405" t="s">
        <v>122</v>
      </c>
      <c r="E40" s="519" t="s">
        <v>1618</v>
      </c>
    </row>
    <row r="41" spans="1:5">
      <c r="A41" s="3731">
        <v>12</v>
      </c>
      <c r="B41" s="1050" t="s">
        <v>1613</v>
      </c>
      <c r="C41" s="594" t="s">
        <v>1510</v>
      </c>
      <c r="D41" s="1405" t="s">
        <v>122</v>
      </c>
      <c r="E41" s="519" t="s">
        <v>1618</v>
      </c>
    </row>
    <row r="42" spans="1:5">
      <c r="A42" s="3731">
        <v>13</v>
      </c>
      <c r="B42" s="1050" t="s">
        <v>1614</v>
      </c>
      <c r="C42" s="594" t="s">
        <v>1521</v>
      </c>
      <c r="D42" s="1405" t="s">
        <v>122</v>
      </c>
      <c r="E42" s="519" t="s">
        <v>1618</v>
      </c>
    </row>
    <row r="43" spans="1:5">
      <c r="A43" s="3731">
        <v>14</v>
      </c>
      <c r="B43" s="3732" t="s">
        <v>1615</v>
      </c>
      <c r="C43" s="594" t="s">
        <v>1528</v>
      </c>
      <c r="D43" s="1405" t="s">
        <v>122</v>
      </c>
      <c r="E43" s="519" t="s">
        <v>1618</v>
      </c>
    </row>
    <row r="44" spans="1:5">
      <c r="A44" s="3731">
        <v>15</v>
      </c>
      <c r="B44" s="1050" t="s">
        <v>1616</v>
      </c>
      <c r="C44" s="594" t="s">
        <v>1537</v>
      </c>
      <c r="D44" s="1405" t="s">
        <v>122</v>
      </c>
      <c r="E44" s="519" t="s">
        <v>1618</v>
      </c>
    </row>
    <row r="45" spans="1:5" ht="16.5" thickBot="1">
      <c r="A45" s="3733">
        <v>16</v>
      </c>
      <c r="B45" s="1051" t="s">
        <v>1617</v>
      </c>
      <c r="C45" s="603" t="s">
        <v>1563</v>
      </c>
      <c r="D45" s="1406" t="s">
        <v>122</v>
      </c>
      <c r="E45" s="520" t="s">
        <v>1618</v>
      </c>
    </row>
    <row r="46" spans="1:5">
      <c r="A46" s="3477">
        <v>1</v>
      </c>
      <c r="B46" s="1049" t="s">
        <v>1981</v>
      </c>
      <c r="C46" s="1401" t="s">
        <v>1937</v>
      </c>
      <c r="D46" s="517" t="s">
        <v>883</v>
      </c>
      <c r="E46" s="517" t="s">
        <v>1618</v>
      </c>
    </row>
    <row r="47" spans="1:5">
      <c r="A47" s="3478">
        <v>2</v>
      </c>
      <c r="B47" s="3732" t="s">
        <v>1982</v>
      </c>
      <c r="C47" s="1402" t="s">
        <v>1938</v>
      </c>
      <c r="D47" s="519" t="s">
        <v>883</v>
      </c>
      <c r="E47" s="519" t="s">
        <v>1618</v>
      </c>
    </row>
    <row r="48" spans="1:5">
      <c r="A48" s="3478">
        <v>3</v>
      </c>
      <c r="B48" s="3732" t="s">
        <v>1983</v>
      </c>
      <c r="C48" s="1402" t="s">
        <v>1939</v>
      </c>
      <c r="D48" s="519" t="s">
        <v>883</v>
      </c>
      <c r="E48" s="519" t="s">
        <v>1618</v>
      </c>
    </row>
    <row r="49" spans="1:5">
      <c r="A49" s="3478">
        <v>4</v>
      </c>
      <c r="B49" s="1050" t="s">
        <v>1940</v>
      </c>
      <c r="C49" s="1402" t="s">
        <v>1652</v>
      </c>
      <c r="D49" s="519" t="s">
        <v>883</v>
      </c>
      <c r="E49" s="519" t="s">
        <v>1618</v>
      </c>
    </row>
    <row r="50" spans="1:5">
      <c r="A50" s="3478">
        <v>5</v>
      </c>
      <c r="B50" s="1050" t="s">
        <v>1941</v>
      </c>
      <c r="C50" s="1402" t="s">
        <v>1984</v>
      </c>
      <c r="D50" s="519" t="s">
        <v>883</v>
      </c>
      <c r="E50" s="519" t="s">
        <v>1618</v>
      </c>
    </row>
    <row r="51" spans="1:5">
      <c r="A51" s="3478">
        <v>6</v>
      </c>
      <c r="B51" s="1050" t="s">
        <v>1942</v>
      </c>
      <c r="C51" s="1402" t="s">
        <v>1985</v>
      </c>
      <c r="D51" s="519" t="s">
        <v>883</v>
      </c>
      <c r="E51" s="519" t="s">
        <v>1618</v>
      </c>
    </row>
    <row r="52" spans="1:5">
      <c r="A52" s="3478">
        <v>7</v>
      </c>
      <c r="B52" s="1050" t="s">
        <v>1943</v>
      </c>
      <c r="C52" s="1402" t="s">
        <v>1986</v>
      </c>
      <c r="D52" s="519" t="s">
        <v>883</v>
      </c>
      <c r="E52" s="519" t="s">
        <v>1618</v>
      </c>
    </row>
    <row r="53" spans="1:5">
      <c r="A53" s="3478">
        <v>8</v>
      </c>
      <c r="B53" s="1050" t="s">
        <v>1944</v>
      </c>
      <c r="C53" s="1402" t="s">
        <v>1987</v>
      </c>
      <c r="D53" s="519" t="s">
        <v>883</v>
      </c>
      <c r="E53" s="519" t="s">
        <v>1618</v>
      </c>
    </row>
    <row r="54" spans="1:5">
      <c r="A54" s="3478">
        <v>9</v>
      </c>
      <c r="B54" s="1050" t="s">
        <v>1945</v>
      </c>
      <c r="C54" s="1402" t="s">
        <v>1988</v>
      </c>
      <c r="D54" s="519" t="s">
        <v>883</v>
      </c>
      <c r="E54" s="519" t="s">
        <v>1618</v>
      </c>
    </row>
    <row r="55" spans="1:5">
      <c r="A55" s="3478">
        <v>10</v>
      </c>
      <c r="B55" s="1050" t="s">
        <v>1946</v>
      </c>
      <c r="C55" s="1402" t="s">
        <v>1989</v>
      </c>
      <c r="D55" s="519" t="s">
        <v>883</v>
      </c>
      <c r="E55" s="519" t="s">
        <v>1618</v>
      </c>
    </row>
    <row r="56" spans="1:5">
      <c r="A56" s="3478">
        <v>11</v>
      </c>
      <c r="B56" s="1050" t="s">
        <v>1947</v>
      </c>
      <c r="C56" s="1402" t="s">
        <v>1990</v>
      </c>
      <c r="D56" s="519" t="s">
        <v>883</v>
      </c>
      <c r="E56" s="519" t="s">
        <v>1618</v>
      </c>
    </row>
    <row r="57" spans="1:5">
      <c r="A57" s="3478">
        <v>12</v>
      </c>
      <c r="B57" s="1050" t="s">
        <v>1948</v>
      </c>
      <c r="C57" s="1402" t="s">
        <v>1991</v>
      </c>
      <c r="D57" s="519" t="s">
        <v>883</v>
      </c>
      <c r="E57" s="519" t="s">
        <v>1618</v>
      </c>
    </row>
    <row r="58" spans="1:5">
      <c r="A58" s="3478">
        <v>13</v>
      </c>
      <c r="B58" s="1050" t="s">
        <v>1949</v>
      </c>
      <c r="C58" s="1402" t="s">
        <v>1692</v>
      </c>
      <c r="D58" s="519" t="s">
        <v>883</v>
      </c>
      <c r="E58" s="519" t="s">
        <v>1618</v>
      </c>
    </row>
    <row r="59" spans="1:5">
      <c r="A59" s="3478">
        <v>14</v>
      </c>
      <c r="B59" s="1050" t="s">
        <v>1950</v>
      </c>
      <c r="C59" s="1402" t="s">
        <v>1743</v>
      </c>
      <c r="D59" s="519" t="s">
        <v>883</v>
      </c>
      <c r="E59" s="519" t="s">
        <v>1618</v>
      </c>
    </row>
    <row r="60" spans="1:5">
      <c r="A60" s="3478">
        <v>15</v>
      </c>
      <c r="B60" s="1050" t="s">
        <v>1951</v>
      </c>
      <c r="C60" s="1402" t="s">
        <v>1763</v>
      </c>
      <c r="D60" s="519" t="s">
        <v>883</v>
      </c>
      <c r="E60" s="519" t="s">
        <v>1618</v>
      </c>
    </row>
    <row r="61" spans="1:5">
      <c r="A61" s="3478">
        <v>16</v>
      </c>
      <c r="B61" s="1050" t="s">
        <v>1952</v>
      </c>
      <c r="C61" s="1402" t="s">
        <v>1763</v>
      </c>
      <c r="D61" s="519" t="s">
        <v>883</v>
      </c>
      <c r="E61" s="519" t="s">
        <v>1618</v>
      </c>
    </row>
    <row r="62" spans="1:5">
      <c r="A62" s="3478">
        <v>17</v>
      </c>
      <c r="B62" s="1050" t="s">
        <v>1953</v>
      </c>
      <c r="C62" s="1402" t="s">
        <v>1763</v>
      </c>
      <c r="D62" s="519" t="s">
        <v>883</v>
      </c>
      <c r="E62" s="519" t="s">
        <v>1618</v>
      </c>
    </row>
    <row r="63" spans="1:5">
      <c r="A63" s="3478">
        <v>18</v>
      </c>
      <c r="B63" s="1050" t="s">
        <v>1954</v>
      </c>
      <c r="C63" s="1402" t="s">
        <v>1763</v>
      </c>
      <c r="D63" s="519" t="s">
        <v>883</v>
      </c>
      <c r="E63" s="519" t="s">
        <v>1618</v>
      </c>
    </row>
    <row r="64" spans="1:5">
      <c r="A64" s="3478">
        <v>19</v>
      </c>
      <c r="B64" s="1050" t="s">
        <v>1955</v>
      </c>
      <c r="C64" s="1402" t="s">
        <v>1763</v>
      </c>
      <c r="D64" s="519" t="s">
        <v>883</v>
      </c>
      <c r="E64" s="519" t="s">
        <v>1618</v>
      </c>
    </row>
    <row r="65" spans="1:5">
      <c r="A65" s="3478">
        <v>20</v>
      </c>
      <c r="B65" s="1050" t="s">
        <v>1956</v>
      </c>
      <c r="C65" s="1402" t="s">
        <v>1763</v>
      </c>
      <c r="D65" s="519" t="s">
        <v>883</v>
      </c>
      <c r="E65" s="519" t="s">
        <v>1618</v>
      </c>
    </row>
    <row r="66" spans="1:5">
      <c r="A66" s="3478">
        <v>21</v>
      </c>
      <c r="B66" s="1050" t="s">
        <v>1957</v>
      </c>
      <c r="C66" s="1402" t="s">
        <v>1763</v>
      </c>
      <c r="D66" s="519" t="s">
        <v>883</v>
      </c>
      <c r="E66" s="519" t="s">
        <v>1618</v>
      </c>
    </row>
    <row r="67" spans="1:5">
      <c r="A67" s="3478">
        <v>22</v>
      </c>
      <c r="B67" s="1050" t="s">
        <v>1958</v>
      </c>
      <c r="C67" s="1402" t="s">
        <v>1763</v>
      </c>
      <c r="D67" s="519" t="s">
        <v>883</v>
      </c>
      <c r="E67" s="519" t="s">
        <v>1618</v>
      </c>
    </row>
    <row r="68" spans="1:5">
      <c r="A68" s="3478">
        <v>23</v>
      </c>
      <c r="B68" s="1050" t="s">
        <v>1959</v>
      </c>
      <c r="C68" s="1402" t="s">
        <v>1763</v>
      </c>
      <c r="D68" s="519" t="s">
        <v>883</v>
      </c>
      <c r="E68" s="519" t="s">
        <v>1618</v>
      </c>
    </row>
    <row r="69" spans="1:5">
      <c r="A69" s="3478">
        <v>24</v>
      </c>
      <c r="B69" s="1050" t="s">
        <v>1960</v>
      </c>
      <c r="C69" s="1402" t="s">
        <v>1763</v>
      </c>
      <c r="D69" s="519" t="s">
        <v>883</v>
      </c>
      <c r="E69" s="519" t="s">
        <v>1618</v>
      </c>
    </row>
    <row r="70" spans="1:5">
      <c r="A70" s="3478">
        <v>25</v>
      </c>
      <c r="B70" s="1050" t="s">
        <v>1961</v>
      </c>
      <c r="C70" s="1402" t="s">
        <v>1763</v>
      </c>
      <c r="D70" s="519" t="s">
        <v>883</v>
      </c>
      <c r="E70" s="519" t="s">
        <v>1618</v>
      </c>
    </row>
    <row r="71" spans="1:5">
      <c r="A71" s="3478">
        <v>26</v>
      </c>
      <c r="B71" s="1050" t="s">
        <v>1962</v>
      </c>
      <c r="C71" s="1402" t="s">
        <v>1763</v>
      </c>
      <c r="D71" s="519" t="s">
        <v>883</v>
      </c>
      <c r="E71" s="519" t="s">
        <v>1618</v>
      </c>
    </row>
    <row r="72" spans="1:5">
      <c r="A72" s="3478">
        <v>27</v>
      </c>
      <c r="B72" s="1050" t="s">
        <v>1963</v>
      </c>
      <c r="C72" s="1402" t="s">
        <v>1763</v>
      </c>
      <c r="D72" s="519" t="s">
        <v>883</v>
      </c>
      <c r="E72" s="519" t="s">
        <v>1618</v>
      </c>
    </row>
    <row r="73" spans="1:5">
      <c r="A73" s="3478">
        <v>28</v>
      </c>
      <c r="B73" s="1050" t="s">
        <v>1964</v>
      </c>
      <c r="C73" s="1402" t="s">
        <v>1763</v>
      </c>
      <c r="D73" s="519" t="s">
        <v>883</v>
      </c>
      <c r="E73" s="519" t="s">
        <v>1618</v>
      </c>
    </row>
    <row r="74" spans="1:5">
      <c r="A74" s="3478">
        <v>29</v>
      </c>
      <c r="B74" s="1050" t="s">
        <v>1992</v>
      </c>
      <c r="C74" s="1402" t="s">
        <v>1763</v>
      </c>
      <c r="D74" s="519" t="s">
        <v>883</v>
      </c>
      <c r="E74" s="519" t="s">
        <v>1618</v>
      </c>
    </row>
    <row r="75" spans="1:5">
      <c r="A75" s="3478">
        <v>30</v>
      </c>
      <c r="B75" s="1050" t="s">
        <v>1965</v>
      </c>
      <c r="C75" s="1402" t="s">
        <v>1879</v>
      </c>
      <c r="D75" s="519" t="s">
        <v>883</v>
      </c>
      <c r="E75" s="519" t="s">
        <v>1618</v>
      </c>
    </row>
    <row r="76" spans="1:5">
      <c r="A76" s="3478">
        <v>31</v>
      </c>
      <c r="B76" s="1050" t="s">
        <v>1966</v>
      </c>
      <c r="C76" s="1402" t="s">
        <v>1879</v>
      </c>
      <c r="D76" s="519" t="s">
        <v>883</v>
      </c>
      <c r="E76" s="519" t="s">
        <v>1618</v>
      </c>
    </row>
    <row r="77" spans="1:5">
      <c r="A77" s="3478">
        <v>32</v>
      </c>
      <c r="B77" s="1050" t="s">
        <v>1967</v>
      </c>
      <c r="C77" s="1402" t="s">
        <v>1879</v>
      </c>
      <c r="D77" s="519" t="s">
        <v>883</v>
      </c>
      <c r="E77" s="519" t="s">
        <v>1618</v>
      </c>
    </row>
    <row r="78" spans="1:5">
      <c r="A78" s="3478">
        <v>33</v>
      </c>
      <c r="B78" s="1050" t="s">
        <v>1968</v>
      </c>
      <c r="C78" s="1402" t="s">
        <v>1879</v>
      </c>
      <c r="D78" s="519" t="s">
        <v>883</v>
      </c>
      <c r="E78" s="519" t="s">
        <v>1618</v>
      </c>
    </row>
    <row r="79" spans="1:5">
      <c r="A79" s="3478">
        <v>34</v>
      </c>
      <c r="B79" s="1050" t="s">
        <v>1969</v>
      </c>
      <c r="C79" s="1402" t="s">
        <v>1879</v>
      </c>
      <c r="D79" s="519" t="s">
        <v>883</v>
      </c>
      <c r="E79" s="519" t="s">
        <v>1618</v>
      </c>
    </row>
    <row r="80" spans="1:5">
      <c r="A80" s="3478">
        <v>35</v>
      </c>
      <c r="B80" s="1050" t="s">
        <v>1970</v>
      </c>
      <c r="C80" s="1402" t="s">
        <v>1879</v>
      </c>
      <c r="D80" s="519" t="s">
        <v>883</v>
      </c>
      <c r="E80" s="519" t="s">
        <v>1618</v>
      </c>
    </row>
    <row r="81" spans="1:5">
      <c r="A81" s="3478">
        <v>36</v>
      </c>
      <c r="B81" s="1050" t="s">
        <v>1971</v>
      </c>
      <c r="C81" s="1402" t="s">
        <v>1879</v>
      </c>
      <c r="D81" s="519" t="s">
        <v>883</v>
      </c>
      <c r="E81" s="519" t="s">
        <v>1618</v>
      </c>
    </row>
    <row r="82" spans="1:5">
      <c r="A82" s="3478">
        <v>37</v>
      </c>
      <c r="B82" s="1050" t="s">
        <v>1972</v>
      </c>
      <c r="C82" s="1402" t="s">
        <v>1879</v>
      </c>
      <c r="D82" s="519" t="s">
        <v>883</v>
      </c>
      <c r="E82" s="519" t="s">
        <v>1618</v>
      </c>
    </row>
    <row r="83" spans="1:5">
      <c r="A83" s="3478">
        <v>38</v>
      </c>
      <c r="B83" s="1050" t="s">
        <v>1973</v>
      </c>
      <c r="C83" s="1402" t="s">
        <v>1879</v>
      </c>
      <c r="D83" s="519" t="s">
        <v>883</v>
      </c>
      <c r="E83" s="519" t="s">
        <v>1618</v>
      </c>
    </row>
    <row r="84" spans="1:5">
      <c r="A84" s="3478">
        <v>39</v>
      </c>
      <c r="B84" s="1050" t="s">
        <v>1974</v>
      </c>
      <c r="C84" s="1402" t="s">
        <v>1879</v>
      </c>
      <c r="D84" s="519" t="s">
        <v>883</v>
      </c>
      <c r="E84" s="519" t="s">
        <v>1618</v>
      </c>
    </row>
    <row r="85" spans="1:5">
      <c r="A85" s="3478">
        <v>40</v>
      </c>
      <c r="B85" s="1050" t="s">
        <v>1975</v>
      </c>
      <c r="C85" s="1402" t="s">
        <v>1879</v>
      </c>
      <c r="D85" s="519" t="s">
        <v>883</v>
      </c>
      <c r="E85" s="519" t="s">
        <v>1618</v>
      </c>
    </row>
    <row r="86" spans="1:5">
      <c r="A86" s="3478">
        <v>41</v>
      </c>
      <c r="B86" s="1050" t="s">
        <v>1976</v>
      </c>
      <c r="C86" s="1402" t="s">
        <v>1879</v>
      </c>
      <c r="D86" s="519" t="s">
        <v>883</v>
      </c>
      <c r="E86" s="519" t="s">
        <v>1618</v>
      </c>
    </row>
    <row r="87" spans="1:5">
      <c r="A87" s="3478">
        <v>42</v>
      </c>
      <c r="B87" s="1050" t="s">
        <v>1977</v>
      </c>
      <c r="C87" s="1402" t="s">
        <v>1879</v>
      </c>
      <c r="D87" s="519" t="s">
        <v>883</v>
      </c>
      <c r="E87" s="519" t="s">
        <v>1618</v>
      </c>
    </row>
    <row r="88" spans="1:5">
      <c r="A88" s="3478">
        <v>43</v>
      </c>
      <c r="B88" s="1050" t="s">
        <v>1978</v>
      </c>
      <c r="C88" s="1402" t="s">
        <v>1879</v>
      </c>
      <c r="D88" s="519" t="s">
        <v>883</v>
      </c>
      <c r="E88" s="519" t="s">
        <v>1618</v>
      </c>
    </row>
    <row r="89" spans="1:5">
      <c r="A89" s="3478">
        <v>44</v>
      </c>
      <c r="B89" s="1050" t="s">
        <v>1993</v>
      </c>
      <c r="C89" s="1402" t="s">
        <v>1879</v>
      </c>
      <c r="D89" s="519" t="s">
        <v>883</v>
      </c>
      <c r="E89" s="519" t="s">
        <v>1618</v>
      </c>
    </row>
    <row r="90" spans="1:5" ht="16.5" thickBot="1">
      <c r="A90" s="3479">
        <v>45</v>
      </c>
      <c r="B90" s="1051" t="s">
        <v>1979</v>
      </c>
      <c r="C90" s="1403" t="s">
        <v>1980</v>
      </c>
      <c r="D90" s="520" t="s">
        <v>883</v>
      </c>
      <c r="E90" s="520" t="s">
        <v>1618</v>
      </c>
    </row>
    <row r="91" spans="1:5">
      <c r="A91" s="3477">
        <v>1</v>
      </c>
      <c r="B91" s="1049" t="s">
        <v>2035</v>
      </c>
      <c r="C91" s="1449" t="s">
        <v>1995</v>
      </c>
      <c r="D91" s="1450" t="s">
        <v>1996</v>
      </c>
      <c r="E91" s="517" t="s">
        <v>4965</v>
      </c>
    </row>
    <row r="92" spans="1:5" ht="16.5" thickBot="1">
      <c r="A92" s="3479">
        <v>2</v>
      </c>
      <c r="B92" s="1051" t="s">
        <v>2036</v>
      </c>
      <c r="C92" s="1403" t="s">
        <v>2037</v>
      </c>
      <c r="D92" s="1451" t="s">
        <v>1996</v>
      </c>
      <c r="E92" s="520" t="s">
        <v>4965</v>
      </c>
    </row>
    <row r="93" spans="1:5">
      <c r="A93" s="3478">
        <v>1</v>
      </c>
      <c r="B93" s="1707" t="s">
        <v>2046</v>
      </c>
      <c r="C93" s="1708" t="s">
        <v>2047</v>
      </c>
      <c r="D93" s="517" t="s">
        <v>109</v>
      </c>
      <c r="E93" s="519" t="s">
        <v>4965</v>
      </c>
    </row>
    <row r="94" spans="1:5">
      <c r="A94" s="3478">
        <v>2</v>
      </c>
      <c r="B94" s="1050" t="s">
        <v>2068</v>
      </c>
      <c r="C94" s="1708" t="s">
        <v>2069</v>
      </c>
      <c r="D94" s="519" t="s">
        <v>109</v>
      </c>
      <c r="E94" s="519" t="s">
        <v>4965</v>
      </c>
    </row>
    <row r="95" spans="1:5">
      <c r="A95" s="3478">
        <v>3</v>
      </c>
      <c r="B95" s="1707" t="s">
        <v>2113</v>
      </c>
      <c r="C95" s="1708" t="s">
        <v>2114</v>
      </c>
      <c r="D95" s="519" t="s">
        <v>109</v>
      </c>
      <c r="E95" s="519" t="s">
        <v>4965</v>
      </c>
    </row>
    <row r="96" spans="1:5">
      <c r="A96" s="3478">
        <v>4</v>
      </c>
      <c r="B96" s="1707" t="s">
        <v>2131</v>
      </c>
      <c r="C96" s="1708" t="s">
        <v>2132</v>
      </c>
      <c r="D96" s="519" t="s">
        <v>109</v>
      </c>
      <c r="E96" s="519" t="s">
        <v>4965</v>
      </c>
    </row>
    <row r="97" spans="1:5">
      <c r="A97" s="3478">
        <v>5</v>
      </c>
      <c r="B97" s="1050" t="s">
        <v>2267</v>
      </c>
      <c r="C97" s="1708" t="s">
        <v>2148</v>
      </c>
      <c r="D97" s="519" t="s">
        <v>109</v>
      </c>
      <c r="E97" s="519" t="s">
        <v>4965</v>
      </c>
    </row>
    <row r="98" spans="1:5">
      <c r="A98" s="3478">
        <v>6</v>
      </c>
      <c r="B98" s="1709" t="s">
        <v>2268</v>
      </c>
      <c r="C98" s="1708" t="s">
        <v>1995</v>
      </c>
      <c r="D98" s="519" t="s">
        <v>109</v>
      </c>
      <c r="E98" s="519" t="s">
        <v>4965</v>
      </c>
    </row>
    <row r="99" spans="1:5">
      <c r="A99" s="3478">
        <v>7</v>
      </c>
      <c r="B99" s="1050" t="s">
        <v>2269</v>
      </c>
      <c r="C99" s="1708" t="s">
        <v>2159</v>
      </c>
      <c r="D99" s="519" t="s">
        <v>109</v>
      </c>
      <c r="E99" s="519" t="s">
        <v>4965</v>
      </c>
    </row>
    <row r="100" spans="1:5">
      <c r="A100" s="3478">
        <v>8</v>
      </c>
      <c r="B100" s="3732" t="s">
        <v>2168</v>
      </c>
      <c r="C100" s="1708" t="s">
        <v>2169</v>
      </c>
      <c r="D100" s="519" t="s">
        <v>109</v>
      </c>
      <c r="E100" s="519" t="s">
        <v>4965</v>
      </c>
    </row>
    <row r="101" spans="1:5">
      <c r="A101" s="3478">
        <v>9</v>
      </c>
      <c r="B101" s="3732" t="s">
        <v>2216</v>
      </c>
      <c r="C101" s="1708" t="s">
        <v>2217</v>
      </c>
      <c r="D101" s="519" t="s">
        <v>109</v>
      </c>
      <c r="E101" s="519" t="s">
        <v>4965</v>
      </c>
    </row>
    <row r="102" spans="1:5">
      <c r="A102" s="3478">
        <v>10</v>
      </c>
      <c r="B102" s="3732" t="s">
        <v>2219</v>
      </c>
      <c r="C102" s="1708" t="s">
        <v>2220</v>
      </c>
      <c r="D102" s="519" t="s">
        <v>109</v>
      </c>
      <c r="E102" s="519" t="s">
        <v>4965</v>
      </c>
    </row>
    <row r="103" spans="1:5">
      <c r="A103" s="3478">
        <v>11</v>
      </c>
      <c r="B103" s="3732" t="s">
        <v>2222</v>
      </c>
      <c r="C103" s="1708" t="s">
        <v>2223</v>
      </c>
      <c r="D103" s="519" t="s">
        <v>109</v>
      </c>
      <c r="E103" s="519" t="s">
        <v>4965</v>
      </c>
    </row>
    <row r="104" spans="1:5">
      <c r="A104" s="3478">
        <v>12</v>
      </c>
      <c r="B104" s="3734" t="s">
        <v>2225</v>
      </c>
      <c r="C104" s="1708" t="s">
        <v>2226</v>
      </c>
      <c r="D104" s="519" t="s">
        <v>109</v>
      </c>
      <c r="E104" s="519" t="s">
        <v>4965</v>
      </c>
    </row>
    <row r="105" spans="1:5">
      <c r="A105" s="3478">
        <v>13</v>
      </c>
      <c r="B105" s="3735">
        <v>37</v>
      </c>
      <c r="C105" s="1708" t="s">
        <v>2227</v>
      </c>
      <c r="D105" s="519" t="s">
        <v>109</v>
      </c>
      <c r="E105" s="519" t="s">
        <v>4965</v>
      </c>
    </row>
    <row r="106" spans="1:5">
      <c r="A106" s="3478">
        <v>14</v>
      </c>
      <c r="B106" s="3735" t="s">
        <v>2256</v>
      </c>
      <c r="C106" s="1708" t="s">
        <v>2257</v>
      </c>
      <c r="D106" s="519" t="s">
        <v>109</v>
      </c>
      <c r="E106" s="519" t="s">
        <v>4965</v>
      </c>
    </row>
    <row r="107" spans="1:5">
      <c r="A107" s="3478">
        <v>15</v>
      </c>
      <c r="B107" s="3735" t="s">
        <v>2260</v>
      </c>
      <c r="C107" s="1708" t="s">
        <v>2261</v>
      </c>
      <c r="D107" s="519" t="s">
        <v>109</v>
      </c>
      <c r="E107" s="519" t="s">
        <v>4965</v>
      </c>
    </row>
    <row r="108" spans="1:5">
      <c r="A108" s="3478">
        <v>16</v>
      </c>
      <c r="B108" s="3735" t="s">
        <v>2262</v>
      </c>
      <c r="C108" s="1708" t="s">
        <v>2263</v>
      </c>
      <c r="D108" s="519" t="s">
        <v>109</v>
      </c>
      <c r="E108" s="519" t="s">
        <v>4965</v>
      </c>
    </row>
    <row r="109" spans="1:5" ht="16.5" thickBot="1">
      <c r="A109" s="3478">
        <v>17</v>
      </c>
      <c r="B109" s="3735" t="s">
        <v>2264</v>
      </c>
      <c r="C109" s="1708" t="s">
        <v>2265</v>
      </c>
      <c r="D109" s="519" t="s">
        <v>109</v>
      </c>
      <c r="E109" s="519" t="s">
        <v>4965</v>
      </c>
    </row>
    <row r="110" spans="1:5">
      <c r="A110" s="3730">
        <v>1</v>
      </c>
      <c r="B110" s="3736" t="s">
        <v>2654</v>
      </c>
      <c r="C110" s="1401" t="s">
        <v>2288</v>
      </c>
      <c r="D110" s="517" t="s">
        <v>883</v>
      </c>
      <c r="E110" s="517" t="s">
        <v>4965</v>
      </c>
    </row>
    <row r="111" spans="1:5">
      <c r="A111" s="3731">
        <v>2</v>
      </c>
      <c r="B111" s="1710" t="s">
        <v>2270</v>
      </c>
      <c r="C111" s="1402" t="s">
        <v>2271</v>
      </c>
      <c r="D111" s="519" t="s">
        <v>883</v>
      </c>
      <c r="E111" s="519" t="s">
        <v>4965</v>
      </c>
    </row>
    <row r="112" spans="1:5">
      <c r="A112" s="3731">
        <v>3</v>
      </c>
      <c r="B112" s="1710" t="s">
        <v>2272</v>
      </c>
      <c r="C112" s="1402" t="s">
        <v>2273</v>
      </c>
      <c r="D112" s="519" t="s">
        <v>883</v>
      </c>
      <c r="E112" s="519" t="s">
        <v>4965</v>
      </c>
    </row>
    <row r="113" spans="1:5">
      <c r="A113" s="3731">
        <v>4</v>
      </c>
      <c r="B113" s="1710" t="s">
        <v>2274</v>
      </c>
      <c r="C113" s="1402" t="s">
        <v>2275</v>
      </c>
      <c r="D113" s="519" t="s">
        <v>883</v>
      </c>
      <c r="E113" s="519" t="s">
        <v>4965</v>
      </c>
    </row>
    <row r="114" spans="1:5">
      <c r="A114" s="3731">
        <v>5</v>
      </c>
      <c r="B114" s="1710" t="s">
        <v>2276</v>
      </c>
      <c r="C114" s="1402" t="s">
        <v>2277</v>
      </c>
      <c r="D114" s="519" t="s">
        <v>883</v>
      </c>
      <c r="E114" s="519" t="s">
        <v>4965</v>
      </c>
    </row>
    <row r="115" spans="1:5">
      <c r="A115" s="3731">
        <v>6</v>
      </c>
      <c r="B115" s="1710" t="s">
        <v>2278</v>
      </c>
      <c r="C115" s="1402" t="s">
        <v>2279</v>
      </c>
      <c r="D115" s="519" t="s">
        <v>883</v>
      </c>
      <c r="E115" s="519" t="s">
        <v>4965</v>
      </c>
    </row>
    <row r="116" spans="1:5">
      <c r="A116" s="3731">
        <v>7</v>
      </c>
      <c r="B116" s="1710" t="s">
        <v>2280</v>
      </c>
      <c r="C116" s="1402" t="s">
        <v>2281</v>
      </c>
      <c r="D116" s="519" t="s">
        <v>883</v>
      </c>
      <c r="E116" s="519" t="s">
        <v>4965</v>
      </c>
    </row>
    <row r="117" spans="1:5">
      <c r="A117" s="3731">
        <v>8</v>
      </c>
      <c r="B117" s="1710" t="s">
        <v>2282</v>
      </c>
      <c r="C117" s="1402" t="s">
        <v>2283</v>
      </c>
      <c r="D117" s="519" t="s">
        <v>883</v>
      </c>
      <c r="E117" s="519" t="s">
        <v>4965</v>
      </c>
    </row>
    <row r="118" spans="1:5">
      <c r="A118" s="3731">
        <v>9</v>
      </c>
      <c r="B118" s="3737" t="s">
        <v>2284</v>
      </c>
      <c r="C118" s="3738" t="s">
        <v>2289</v>
      </c>
      <c r="D118" s="519" t="s">
        <v>883</v>
      </c>
      <c r="E118" s="519" t="s">
        <v>4965</v>
      </c>
    </row>
    <row r="119" spans="1:5">
      <c r="A119" s="3731">
        <v>10</v>
      </c>
      <c r="B119" s="3737" t="s">
        <v>2285</v>
      </c>
      <c r="C119" s="3739" t="s">
        <v>2290</v>
      </c>
      <c r="D119" s="519" t="s">
        <v>883</v>
      </c>
      <c r="E119" s="519" t="s">
        <v>4965</v>
      </c>
    </row>
    <row r="120" spans="1:5">
      <c r="A120" s="3731">
        <v>11</v>
      </c>
      <c r="B120" s="3737" t="s">
        <v>2286</v>
      </c>
      <c r="C120" s="3740" t="s">
        <v>2291</v>
      </c>
      <c r="D120" s="519" t="s">
        <v>883</v>
      </c>
      <c r="E120" s="519" t="s">
        <v>4965</v>
      </c>
    </row>
    <row r="121" spans="1:5" ht="16.5" thickBot="1">
      <c r="A121" s="3731">
        <v>12</v>
      </c>
      <c r="B121" s="3741" t="s">
        <v>2287</v>
      </c>
      <c r="C121" s="3742" t="s">
        <v>2292</v>
      </c>
      <c r="D121" s="520" t="s">
        <v>883</v>
      </c>
      <c r="E121" s="520" t="s">
        <v>4965</v>
      </c>
    </row>
    <row r="122" spans="1:5">
      <c r="A122" s="3477">
        <v>1</v>
      </c>
      <c r="B122" s="2369" t="s">
        <v>2655</v>
      </c>
      <c r="C122" s="1401" t="s">
        <v>2656</v>
      </c>
      <c r="D122" s="517" t="s">
        <v>883</v>
      </c>
      <c r="E122" s="517" t="s">
        <v>2657</v>
      </c>
    </row>
    <row r="123" spans="1:5">
      <c r="A123" s="3478">
        <v>2</v>
      </c>
      <c r="B123" s="2370" t="s">
        <v>2658</v>
      </c>
      <c r="C123" s="1402" t="s">
        <v>2659</v>
      </c>
      <c r="D123" s="519" t="s">
        <v>883</v>
      </c>
      <c r="E123" s="519" t="s">
        <v>2657</v>
      </c>
    </row>
    <row r="124" spans="1:5">
      <c r="A124" s="3478">
        <v>3</v>
      </c>
      <c r="B124" s="2370" t="s">
        <v>2660</v>
      </c>
      <c r="C124" s="1402" t="s">
        <v>2661</v>
      </c>
      <c r="D124" s="519" t="s">
        <v>883</v>
      </c>
      <c r="E124" s="519" t="s">
        <v>2657</v>
      </c>
    </row>
    <row r="125" spans="1:5">
      <c r="A125" s="3478">
        <v>4</v>
      </c>
      <c r="B125" s="2370" t="s">
        <v>2662</v>
      </c>
      <c r="C125" s="1402" t="s">
        <v>2663</v>
      </c>
      <c r="D125" s="519" t="s">
        <v>883</v>
      </c>
      <c r="E125" s="519" t="s">
        <v>2657</v>
      </c>
    </row>
    <row r="126" spans="1:5">
      <c r="A126" s="3478">
        <v>5</v>
      </c>
      <c r="B126" s="2370" t="s">
        <v>2664</v>
      </c>
      <c r="C126" s="1402" t="s">
        <v>2665</v>
      </c>
      <c r="D126" s="519" t="s">
        <v>883</v>
      </c>
      <c r="E126" s="519" t="s">
        <v>2657</v>
      </c>
    </row>
    <row r="127" spans="1:5">
      <c r="A127" s="3478">
        <v>6</v>
      </c>
      <c r="B127" s="2370" t="s">
        <v>2666</v>
      </c>
      <c r="C127" s="1402" t="s">
        <v>2667</v>
      </c>
      <c r="D127" s="519" t="s">
        <v>883</v>
      </c>
      <c r="E127" s="519" t="s">
        <v>2657</v>
      </c>
    </row>
    <row r="128" spans="1:5">
      <c r="A128" s="3478">
        <v>7</v>
      </c>
      <c r="B128" s="2370" t="s">
        <v>2668</v>
      </c>
      <c r="C128" s="1402" t="s">
        <v>2669</v>
      </c>
      <c r="D128" s="519" t="s">
        <v>883</v>
      </c>
      <c r="E128" s="519" t="s">
        <v>2657</v>
      </c>
    </row>
    <row r="129" spans="1:5">
      <c r="A129" s="3478">
        <v>8</v>
      </c>
      <c r="B129" s="2370" t="s">
        <v>2670</v>
      </c>
      <c r="C129" s="1402" t="s">
        <v>2671</v>
      </c>
      <c r="D129" s="519" t="s">
        <v>883</v>
      </c>
      <c r="E129" s="519" t="s">
        <v>2657</v>
      </c>
    </row>
    <row r="130" spans="1:5">
      <c r="A130" s="3478">
        <v>9</v>
      </c>
      <c r="B130" s="2370" t="s">
        <v>2672</v>
      </c>
      <c r="C130" s="1402" t="s">
        <v>2673</v>
      </c>
      <c r="D130" s="519" t="s">
        <v>883</v>
      </c>
      <c r="E130" s="519" t="s">
        <v>2657</v>
      </c>
    </row>
    <row r="131" spans="1:5">
      <c r="A131" s="3478">
        <v>10</v>
      </c>
      <c r="B131" s="2370" t="s">
        <v>2674</v>
      </c>
      <c r="C131" s="1402" t="s">
        <v>2675</v>
      </c>
      <c r="D131" s="519" t="s">
        <v>883</v>
      </c>
      <c r="E131" s="519" t="s">
        <v>2657</v>
      </c>
    </row>
    <row r="132" spans="1:5">
      <c r="A132" s="3478">
        <v>11</v>
      </c>
      <c r="B132" s="2370" t="s">
        <v>2676</v>
      </c>
      <c r="C132" s="1402" t="s">
        <v>2677</v>
      </c>
      <c r="D132" s="519" t="s">
        <v>883</v>
      </c>
      <c r="E132" s="519" t="s">
        <v>2657</v>
      </c>
    </row>
    <row r="133" spans="1:5">
      <c r="A133" s="3478">
        <v>12</v>
      </c>
      <c r="B133" s="2370" t="s">
        <v>2678</v>
      </c>
      <c r="C133" s="1402" t="s">
        <v>2679</v>
      </c>
      <c r="D133" s="519" t="s">
        <v>883</v>
      </c>
      <c r="E133" s="519" t="s">
        <v>2657</v>
      </c>
    </row>
    <row r="134" spans="1:5">
      <c r="A134" s="3478">
        <v>13</v>
      </c>
      <c r="B134" s="2370" t="s">
        <v>2680</v>
      </c>
      <c r="C134" s="1402" t="s">
        <v>2681</v>
      </c>
      <c r="D134" s="519" t="s">
        <v>883</v>
      </c>
      <c r="E134" s="519" t="s">
        <v>2657</v>
      </c>
    </row>
    <row r="135" spans="1:5">
      <c r="A135" s="3478">
        <v>14</v>
      </c>
      <c r="B135" s="2370" t="s">
        <v>2682</v>
      </c>
      <c r="C135" s="1402" t="s">
        <v>2683</v>
      </c>
      <c r="D135" s="519" t="s">
        <v>883</v>
      </c>
      <c r="E135" s="519" t="s">
        <v>2657</v>
      </c>
    </row>
    <row r="136" spans="1:5">
      <c r="A136" s="3478">
        <v>15</v>
      </c>
      <c r="B136" s="2370" t="s">
        <v>2684</v>
      </c>
      <c r="C136" s="1402" t="s">
        <v>2685</v>
      </c>
      <c r="D136" s="519" t="s">
        <v>883</v>
      </c>
      <c r="E136" s="519" t="s">
        <v>2657</v>
      </c>
    </row>
    <row r="137" spans="1:5">
      <c r="A137" s="3478">
        <v>16</v>
      </c>
      <c r="B137" s="2370" t="s">
        <v>2686</v>
      </c>
      <c r="C137" s="1402" t="s">
        <v>2687</v>
      </c>
      <c r="D137" s="519" t="s">
        <v>883</v>
      </c>
      <c r="E137" s="519" t="s">
        <v>2657</v>
      </c>
    </row>
    <row r="138" spans="1:5">
      <c r="A138" s="3478">
        <v>17</v>
      </c>
      <c r="B138" s="3743" t="s">
        <v>2713</v>
      </c>
      <c r="C138" s="1402" t="s">
        <v>2715</v>
      </c>
      <c r="D138" s="519" t="s">
        <v>883</v>
      </c>
      <c r="E138" s="519" t="s">
        <v>2657</v>
      </c>
    </row>
    <row r="139" spans="1:5">
      <c r="A139" s="3478">
        <v>18</v>
      </c>
      <c r="B139" s="3743" t="s">
        <v>2714</v>
      </c>
      <c r="C139" s="1402" t="s">
        <v>2716</v>
      </c>
      <c r="D139" s="519" t="s">
        <v>883</v>
      </c>
      <c r="E139" s="519" t="s">
        <v>2657</v>
      </c>
    </row>
    <row r="140" spans="1:5">
      <c r="A140" s="3478">
        <v>19</v>
      </c>
      <c r="B140" s="3743" t="s">
        <v>2688</v>
      </c>
      <c r="C140" s="1402" t="s">
        <v>2689</v>
      </c>
      <c r="D140" s="519" t="s">
        <v>883</v>
      </c>
      <c r="E140" s="519" t="s">
        <v>2657</v>
      </c>
    </row>
    <row r="141" spans="1:5" ht="16.5" thickBot="1">
      <c r="A141" s="3479">
        <v>20</v>
      </c>
      <c r="B141" s="3744" t="s">
        <v>2711</v>
      </c>
      <c r="C141" s="1403" t="s">
        <v>2712</v>
      </c>
      <c r="D141" s="519" t="s">
        <v>883</v>
      </c>
      <c r="E141" s="519" t="s">
        <v>2657</v>
      </c>
    </row>
    <row r="142" spans="1:5">
      <c r="A142" s="3478">
        <v>1</v>
      </c>
      <c r="B142" s="1049" t="s">
        <v>2690</v>
      </c>
      <c r="C142" s="1401" t="s">
        <v>2691</v>
      </c>
      <c r="D142" s="517" t="s">
        <v>2692</v>
      </c>
      <c r="E142" s="517" t="s">
        <v>2657</v>
      </c>
    </row>
    <row r="143" spans="1:5">
      <c r="A143" s="3478">
        <v>2</v>
      </c>
      <c r="B143" s="1050" t="s">
        <v>2693</v>
      </c>
      <c r="C143" s="1402" t="s">
        <v>2694</v>
      </c>
      <c r="D143" s="519" t="s">
        <v>2692</v>
      </c>
      <c r="E143" s="519" t="s">
        <v>2657</v>
      </c>
    </row>
    <row r="144" spans="1:5">
      <c r="A144" s="3478">
        <v>3</v>
      </c>
      <c r="B144" s="1050" t="s">
        <v>2695</v>
      </c>
      <c r="C144" s="1402" t="s">
        <v>2696</v>
      </c>
      <c r="D144" s="519" t="s">
        <v>2692</v>
      </c>
      <c r="E144" s="519" t="s">
        <v>2657</v>
      </c>
    </row>
    <row r="145" spans="1:5">
      <c r="A145" s="3478">
        <v>4</v>
      </c>
      <c r="B145" s="1050" t="s">
        <v>2981</v>
      </c>
      <c r="C145" s="1402" t="s">
        <v>2697</v>
      </c>
      <c r="D145" s="519" t="s">
        <v>2692</v>
      </c>
      <c r="E145" s="519" t="s">
        <v>2657</v>
      </c>
    </row>
    <row r="146" spans="1:5">
      <c r="A146" s="3478">
        <v>5</v>
      </c>
      <c r="B146" s="1050" t="s">
        <v>2698</v>
      </c>
      <c r="C146" s="1402" t="s">
        <v>2699</v>
      </c>
      <c r="D146" s="519" t="s">
        <v>2692</v>
      </c>
      <c r="E146" s="519" t="s">
        <v>2657</v>
      </c>
    </row>
    <row r="147" spans="1:5">
      <c r="A147" s="3478">
        <v>6</v>
      </c>
      <c r="B147" s="1050" t="s">
        <v>2700</v>
      </c>
      <c r="C147" s="1402" t="s">
        <v>2701</v>
      </c>
      <c r="D147" s="519" t="s">
        <v>2692</v>
      </c>
      <c r="E147" s="519" t="s">
        <v>2657</v>
      </c>
    </row>
    <row r="148" spans="1:5">
      <c r="A148" s="3478">
        <v>7</v>
      </c>
      <c r="B148" s="1050" t="s">
        <v>2702</v>
      </c>
      <c r="C148" s="1402" t="s">
        <v>2703</v>
      </c>
      <c r="D148" s="519" t="s">
        <v>2692</v>
      </c>
      <c r="E148" s="519" t="s">
        <v>2657</v>
      </c>
    </row>
    <row r="149" spans="1:5">
      <c r="A149" s="3478">
        <v>8</v>
      </c>
      <c r="B149" s="1050" t="s">
        <v>2704</v>
      </c>
      <c r="C149" s="1402" t="s">
        <v>2705</v>
      </c>
      <c r="D149" s="519" t="s">
        <v>2692</v>
      </c>
      <c r="E149" s="519" t="s">
        <v>2657</v>
      </c>
    </row>
    <row r="150" spans="1:5">
      <c r="A150" s="3478">
        <v>9</v>
      </c>
      <c r="B150" s="1050" t="s">
        <v>2706</v>
      </c>
      <c r="C150" s="1402" t="s">
        <v>2707</v>
      </c>
      <c r="D150" s="519" t="s">
        <v>2692</v>
      </c>
      <c r="E150" s="519" t="s">
        <v>2657</v>
      </c>
    </row>
    <row r="151" spans="1:5">
      <c r="A151" s="3480">
        <v>10</v>
      </c>
      <c r="B151" s="3732" t="s">
        <v>2977</v>
      </c>
      <c r="C151" s="1402" t="s">
        <v>2979</v>
      </c>
      <c r="D151" s="519" t="s">
        <v>2692</v>
      </c>
      <c r="E151" s="519" t="s">
        <v>2657</v>
      </c>
    </row>
    <row r="152" spans="1:5" ht="16.5" thickBot="1">
      <c r="A152" s="3480">
        <v>11</v>
      </c>
      <c r="B152" s="3732" t="s">
        <v>2978</v>
      </c>
      <c r="C152" s="1402" t="s">
        <v>2980</v>
      </c>
      <c r="D152" s="519" t="s">
        <v>2692</v>
      </c>
      <c r="E152" s="519" t="s">
        <v>2657</v>
      </c>
    </row>
    <row r="153" spans="1:5" ht="16.5" thickBot="1">
      <c r="A153" s="3481">
        <v>1</v>
      </c>
      <c r="B153" s="2078" t="s">
        <v>2708</v>
      </c>
      <c r="C153" s="2079" t="s">
        <v>2709</v>
      </c>
      <c r="D153" s="2080" t="s">
        <v>2710</v>
      </c>
      <c r="E153" s="2081" t="s">
        <v>2657</v>
      </c>
    </row>
    <row r="154" spans="1:5">
      <c r="A154" s="3745">
        <v>1</v>
      </c>
      <c r="B154" s="3944" t="s">
        <v>3235</v>
      </c>
      <c r="C154" s="1449" t="s">
        <v>3740</v>
      </c>
      <c r="D154" s="517" t="s">
        <v>109</v>
      </c>
      <c r="E154" s="517" t="s">
        <v>3765</v>
      </c>
    </row>
    <row r="155" spans="1:5">
      <c r="A155" s="3746">
        <v>2</v>
      </c>
      <c r="B155" s="3747" t="s">
        <v>3237</v>
      </c>
      <c r="C155" s="1708" t="s">
        <v>3741</v>
      </c>
      <c r="D155" s="519" t="s">
        <v>109</v>
      </c>
      <c r="E155" s="519" t="s">
        <v>3765</v>
      </c>
    </row>
    <row r="156" spans="1:5">
      <c r="A156" s="3746">
        <v>3</v>
      </c>
      <c r="B156" s="3747" t="s">
        <v>3238</v>
      </c>
      <c r="C156" s="1708" t="s">
        <v>3742</v>
      </c>
      <c r="D156" s="519" t="s">
        <v>109</v>
      </c>
      <c r="E156" s="519" t="s">
        <v>3765</v>
      </c>
    </row>
    <row r="157" spans="1:5">
      <c r="A157" s="3746">
        <v>4</v>
      </c>
      <c r="B157" s="3747" t="s">
        <v>3240</v>
      </c>
      <c r="C157" s="1708" t="s">
        <v>3743</v>
      </c>
      <c r="D157" s="519" t="s">
        <v>109</v>
      </c>
      <c r="E157" s="519" t="s">
        <v>3765</v>
      </c>
    </row>
    <row r="158" spans="1:5">
      <c r="A158" s="3746">
        <v>5</v>
      </c>
      <c r="B158" s="3732" t="s">
        <v>3242</v>
      </c>
      <c r="C158" s="1708" t="s">
        <v>3744</v>
      </c>
      <c r="D158" s="519" t="s">
        <v>109</v>
      </c>
      <c r="E158" s="519" t="s">
        <v>3765</v>
      </c>
    </row>
    <row r="159" spans="1:5">
      <c r="A159" s="3746">
        <v>6</v>
      </c>
      <c r="B159" s="3732" t="s">
        <v>3244</v>
      </c>
      <c r="C159" s="3748" t="s">
        <v>3745</v>
      </c>
      <c r="D159" s="519" t="s">
        <v>109</v>
      </c>
      <c r="E159" s="519" t="s">
        <v>3765</v>
      </c>
    </row>
    <row r="160" spans="1:5">
      <c r="A160" s="3746">
        <v>7</v>
      </c>
      <c r="B160" s="3747" t="s">
        <v>3246</v>
      </c>
      <c r="C160" s="3748" t="s">
        <v>3746</v>
      </c>
      <c r="D160" s="519" t="s">
        <v>109</v>
      </c>
      <c r="E160" s="519" t="s">
        <v>3765</v>
      </c>
    </row>
    <row r="161" spans="1:5">
      <c r="A161" s="3746">
        <v>8</v>
      </c>
      <c r="B161" s="3747" t="s">
        <v>3247</v>
      </c>
      <c r="C161" s="3748" t="s">
        <v>3747</v>
      </c>
      <c r="D161" s="519" t="s">
        <v>109</v>
      </c>
      <c r="E161" s="519" t="s">
        <v>3765</v>
      </c>
    </row>
    <row r="162" spans="1:5">
      <c r="A162" s="3746">
        <v>9</v>
      </c>
      <c r="B162" s="3747" t="s">
        <v>3249</v>
      </c>
      <c r="C162" s="3748" t="s">
        <v>3748</v>
      </c>
      <c r="D162" s="519" t="s">
        <v>109</v>
      </c>
      <c r="E162" s="519" t="s">
        <v>3765</v>
      </c>
    </row>
    <row r="163" spans="1:5">
      <c r="A163" s="3746">
        <v>10</v>
      </c>
      <c r="B163" s="3732" t="s">
        <v>3251</v>
      </c>
      <c r="C163" s="3748" t="s">
        <v>3749</v>
      </c>
      <c r="D163" s="519" t="s">
        <v>109</v>
      </c>
      <c r="E163" s="519" t="s">
        <v>3765</v>
      </c>
    </row>
    <row r="164" spans="1:5">
      <c r="A164" s="3746">
        <v>11</v>
      </c>
      <c r="B164" s="3732" t="s">
        <v>3253</v>
      </c>
      <c r="C164" s="3748" t="s">
        <v>3750</v>
      </c>
      <c r="D164" s="519" t="s">
        <v>109</v>
      </c>
      <c r="E164" s="519" t="s">
        <v>3765</v>
      </c>
    </row>
    <row r="165" spans="1:5">
      <c r="A165" s="3746">
        <v>12</v>
      </c>
      <c r="B165" s="3747" t="s">
        <v>3255</v>
      </c>
      <c r="C165" s="3748" t="s">
        <v>3751</v>
      </c>
      <c r="D165" s="519" t="s">
        <v>109</v>
      </c>
      <c r="E165" s="519" t="s">
        <v>3765</v>
      </c>
    </row>
    <row r="166" spans="1:5">
      <c r="A166" s="3746">
        <v>13</v>
      </c>
      <c r="B166" s="3747" t="s">
        <v>3257</v>
      </c>
      <c r="C166" s="3748" t="s">
        <v>3752</v>
      </c>
      <c r="D166" s="519" t="s">
        <v>109</v>
      </c>
      <c r="E166" s="519" t="s">
        <v>3765</v>
      </c>
    </row>
    <row r="167" spans="1:5">
      <c r="A167" s="3746">
        <v>14</v>
      </c>
      <c r="B167" s="3747" t="s">
        <v>3259</v>
      </c>
      <c r="C167" s="3748" t="s">
        <v>3753</v>
      </c>
      <c r="D167" s="519" t="s">
        <v>109</v>
      </c>
      <c r="E167" s="519" t="s">
        <v>3765</v>
      </c>
    </row>
    <row r="168" spans="1:5">
      <c r="A168" s="3746">
        <v>15</v>
      </c>
      <c r="B168" s="3732" t="s">
        <v>3261</v>
      </c>
      <c r="C168" s="3748" t="s">
        <v>3754</v>
      </c>
      <c r="D168" s="519" t="s">
        <v>109</v>
      </c>
      <c r="E168" s="519" t="s">
        <v>3765</v>
      </c>
    </row>
    <row r="169" spans="1:5">
      <c r="A169" s="3746">
        <v>16</v>
      </c>
      <c r="B169" s="3732" t="s">
        <v>3263</v>
      </c>
      <c r="C169" s="3748" t="s">
        <v>3755</v>
      </c>
      <c r="D169" s="519" t="s">
        <v>109</v>
      </c>
      <c r="E169" s="519" t="s">
        <v>3765</v>
      </c>
    </row>
    <row r="170" spans="1:5">
      <c r="A170" s="3746">
        <v>17</v>
      </c>
      <c r="B170" s="3747" t="s">
        <v>3265</v>
      </c>
      <c r="C170" s="3749" t="s">
        <v>3756</v>
      </c>
      <c r="D170" s="519" t="s">
        <v>109</v>
      </c>
      <c r="E170" s="519" t="s">
        <v>3765</v>
      </c>
    </row>
    <row r="171" spans="1:5">
      <c r="A171" s="3746">
        <v>18</v>
      </c>
      <c r="B171" s="3747" t="s">
        <v>3267</v>
      </c>
      <c r="C171" s="3748" t="s">
        <v>3757</v>
      </c>
      <c r="D171" s="519" t="s">
        <v>109</v>
      </c>
      <c r="E171" s="519" t="s">
        <v>3765</v>
      </c>
    </row>
    <row r="172" spans="1:5">
      <c r="A172" s="3746">
        <v>19</v>
      </c>
      <c r="B172" s="3747" t="s">
        <v>3269</v>
      </c>
      <c r="C172" s="3748" t="s">
        <v>3758</v>
      </c>
      <c r="D172" s="519" t="s">
        <v>109</v>
      </c>
      <c r="E172" s="519" t="s">
        <v>3765</v>
      </c>
    </row>
    <row r="173" spans="1:5">
      <c r="A173" s="3746">
        <v>20</v>
      </c>
      <c r="B173" s="3732" t="s">
        <v>3271</v>
      </c>
      <c r="C173" s="3748" t="s">
        <v>3759</v>
      </c>
      <c r="D173" s="519" t="s">
        <v>109</v>
      </c>
      <c r="E173" s="519" t="s">
        <v>3765</v>
      </c>
    </row>
    <row r="174" spans="1:5">
      <c r="A174" s="3746">
        <v>21</v>
      </c>
      <c r="B174" s="3732" t="s">
        <v>3273</v>
      </c>
      <c r="C174" s="3750" t="s">
        <v>3760</v>
      </c>
      <c r="D174" s="519" t="s">
        <v>109</v>
      </c>
      <c r="E174" s="519" t="s">
        <v>3765</v>
      </c>
    </row>
    <row r="175" spans="1:5">
      <c r="A175" s="3746">
        <v>22</v>
      </c>
      <c r="B175" s="3747" t="s">
        <v>3274</v>
      </c>
      <c r="C175" s="3750" t="s">
        <v>3761</v>
      </c>
      <c r="D175" s="519" t="s">
        <v>109</v>
      </c>
      <c r="E175" s="519" t="s">
        <v>3765</v>
      </c>
    </row>
    <row r="176" spans="1:5">
      <c r="A176" s="3746">
        <v>23</v>
      </c>
      <c r="B176" s="3747" t="s">
        <v>3275</v>
      </c>
      <c r="C176" s="3750" t="s">
        <v>3762</v>
      </c>
      <c r="D176" s="519" t="s">
        <v>109</v>
      </c>
      <c r="E176" s="519" t="s">
        <v>3765</v>
      </c>
    </row>
    <row r="177" spans="1:5">
      <c r="A177" s="3746">
        <v>24</v>
      </c>
      <c r="B177" s="3747" t="s">
        <v>3276</v>
      </c>
      <c r="C177" s="3750" t="s">
        <v>3763</v>
      </c>
      <c r="D177" s="519" t="s">
        <v>109</v>
      </c>
      <c r="E177" s="519" t="s">
        <v>3765</v>
      </c>
    </row>
    <row r="178" spans="1:5" ht="16.5" thickBot="1">
      <c r="A178" s="3751">
        <v>25</v>
      </c>
      <c r="B178" s="3752" t="s">
        <v>3277</v>
      </c>
      <c r="C178" s="3753" t="s">
        <v>3764</v>
      </c>
      <c r="D178" s="520" t="s">
        <v>109</v>
      </c>
      <c r="E178" s="520" t="s">
        <v>3765</v>
      </c>
    </row>
    <row r="179" spans="1:5">
      <c r="A179" s="3474">
        <v>1</v>
      </c>
      <c r="B179" s="3754" t="s">
        <v>3766</v>
      </c>
      <c r="C179" s="3376" t="s">
        <v>3771</v>
      </c>
      <c r="D179" s="1404" t="s">
        <v>2710</v>
      </c>
      <c r="E179" s="3377" t="s">
        <v>3765</v>
      </c>
    </row>
    <row r="180" spans="1:5">
      <c r="A180" s="3475">
        <v>2</v>
      </c>
      <c r="B180" s="3737" t="s">
        <v>3767</v>
      </c>
      <c r="C180" s="594" t="s">
        <v>3772</v>
      </c>
      <c r="D180" s="1405" t="s">
        <v>2710</v>
      </c>
      <c r="E180" s="3339" t="s">
        <v>3765</v>
      </c>
    </row>
    <row r="181" spans="1:5">
      <c r="A181" s="3475">
        <v>3</v>
      </c>
      <c r="B181" s="3737" t="s">
        <v>3768</v>
      </c>
      <c r="C181" s="594" t="s">
        <v>3773</v>
      </c>
      <c r="D181" s="1405" t="s">
        <v>2710</v>
      </c>
      <c r="E181" s="3339" t="s">
        <v>3765</v>
      </c>
    </row>
    <row r="182" spans="1:5" ht="16.5" thickBot="1">
      <c r="A182" s="3476">
        <v>4</v>
      </c>
      <c r="B182" s="3741" t="s">
        <v>3769</v>
      </c>
      <c r="C182" s="603" t="s">
        <v>3774</v>
      </c>
      <c r="D182" s="1406" t="s">
        <v>2710</v>
      </c>
      <c r="E182" s="3378" t="s">
        <v>3765</v>
      </c>
    </row>
    <row r="183" spans="1:5">
      <c r="A183" s="3474">
        <v>1</v>
      </c>
      <c r="B183" s="3754" t="s">
        <v>3812</v>
      </c>
      <c r="C183" s="593" t="s">
        <v>3900</v>
      </c>
      <c r="D183" s="517" t="s">
        <v>883</v>
      </c>
      <c r="E183" s="3377" t="s">
        <v>3811</v>
      </c>
    </row>
    <row r="184" spans="1:5">
      <c r="A184" s="3731">
        <v>2</v>
      </c>
      <c r="B184" s="3737" t="s">
        <v>3813</v>
      </c>
      <c r="C184" s="594" t="s">
        <v>3901</v>
      </c>
      <c r="D184" s="519" t="s">
        <v>883</v>
      </c>
      <c r="E184" s="3339" t="s">
        <v>3811</v>
      </c>
    </row>
    <row r="185" spans="1:5" ht="16.5" thickBot="1">
      <c r="A185" s="3733">
        <v>3</v>
      </c>
      <c r="B185" s="3741" t="s">
        <v>3814</v>
      </c>
      <c r="C185" s="603" t="s">
        <v>3902</v>
      </c>
      <c r="D185" s="520" t="s">
        <v>883</v>
      </c>
      <c r="E185" s="3378" t="s">
        <v>3811</v>
      </c>
    </row>
    <row r="186" spans="1:5" s="3482" customFormat="1">
      <c r="A186" s="3763">
        <v>1</v>
      </c>
      <c r="B186" s="3945" t="s">
        <v>3920</v>
      </c>
      <c r="C186" s="3756" t="s">
        <v>3919</v>
      </c>
      <c r="D186" s="517" t="s">
        <v>883</v>
      </c>
      <c r="E186" s="3760" t="s">
        <v>3948</v>
      </c>
    </row>
    <row r="187" spans="1:5" s="3482" customFormat="1">
      <c r="A187" s="3764">
        <v>2</v>
      </c>
      <c r="B187" s="3946" t="s">
        <v>3918</v>
      </c>
      <c r="C187" s="3757" t="s">
        <v>3949</v>
      </c>
      <c r="D187" s="519" t="s">
        <v>883</v>
      </c>
      <c r="E187" s="3761" t="s">
        <v>3948</v>
      </c>
    </row>
    <row r="188" spans="1:5" s="3482" customFormat="1">
      <c r="A188" s="3764">
        <v>3</v>
      </c>
      <c r="B188" s="3946" t="s">
        <v>3916</v>
      </c>
      <c r="C188" s="3757" t="s">
        <v>3950</v>
      </c>
      <c r="D188" s="519" t="s">
        <v>883</v>
      </c>
      <c r="E188" s="3761" t="s">
        <v>3948</v>
      </c>
    </row>
    <row r="189" spans="1:5" s="3482" customFormat="1">
      <c r="A189" s="3764">
        <v>4</v>
      </c>
      <c r="B189" s="3946" t="s">
        <v>3914</v>
      </c>
      <c r="C189" s="3757" t="s">
        <v>3951</v>
      </c>
      <c r="D189" s="519" t="s">
        <v>883</v>
      </c>
      <c r="E189" s="3761" t="s">
        <v>3948</v>
      </c>
    </row>
    <row r="190" spans="1:5" s="3482" customFormat="1">
      <c r="A190" s="3764">
        <v>5</v>
      </c>
      <c r="B190" s="3946" t="s">
        <v>3912</v>
      </c>
      <c r="C190" s="3757" t="s">
        <v>3952</v>
      </c>
      <c r="D190" s="519" t="s">
        <v>883</v>
      </c>
      <c r="E190" s="3761" t="s">
        <v>3948</v>
      </c>
    </row>
    <row r="191" spans="1:5" s="3482" customFormat="1">
      <c r="A191" s="3764">
        <v>6</v>
      </c>
      <c r="B191" s="3946" t="s">
        <v>3911</v>
      </c>
      <c r="C191" s="3758" t="s">
        <v>3953</v>
      </c>
      <c r="D191" s="519" t="s">
        <v>883</v>
      </c>
      <c r="E191" s="3761" t="s">
        <v>3948</v>
      </c>
    </row>
    <row r="192" spans="1:5" s="3482" customFormat="1">
      <c r="A192" s="3764">
        <v>7</v>
      </c>
      <c r="B192" s="3946" t="s">
        <v>3909</v>
      </c>
      <c r="C192" s="3757" t="s">
        <v>3959</v>
      </c>
      <c r="D192" s="519" t="s">
        <v>883</v>
      </c>
      <c r="E192" s="3761" t="s">
        <v>3948</v>
      </c>
    </row>
    <row r="193" spans="1:5" s="3482" customFormat="1">
      <c r="A193" s="3764">
        <v>8</v>
      </c>
      <c r="B193" s="3946" t="s">
        <v>3907</v>
      </c>
      <c r="C193" s="3757" t="s">
        <v>3960</v>
      </c>
      <c r="D193" s="519" t="s">
        <v>883</v>
      </c>
      <c r="E193" s="3761" t="s">
        <v>3948</v>
      </c>
    </row>
    <row r="194" spans="1:5" s="3482" customFormat="1">
      <c r="A194" s="3764">
        <v>9</v>
      </c>
      <c r="B194" s="3946" t="s">
        <v>3905</v>
      </c>
      <c r="C194" s="3757" t="s">
        <v>3961</v>
      </c>
      <c r="D194" s="519" t="s">
        <v>883</v>
      </c>
      <c r="E194" s="3761" t="s">
        <v>3948</v>
      </c>
    </row>
    <row r="195" spans="1:5" s="3482" customFormat="1">
      <c r="A195" s="3764">
        <v>10</v>
      </c>
      <c r="B195" s="3946" t="s">
        <v>3903</v>
      </c>
      <c r="C195" s="3757" t="s">
        <v>3962</v>
      </c>
      <c r="D195" s="519" t="s">
        <v>883</v>
      </c>
      <c r="E195" s="3761" t="s">
        <v>3948</v>
      </c>
    </row>
    <row r="196" spans="1:5" s="3482" customFormat="1">
      <c r="A196" s="3764">
        <v>11</v>
      </c>
      <c r="B196" s="3946" t="s">
        <v>3921</v>
      </c>
      <c r="C196" s="3758" t="s">
        <v>3954</v>
      </c>
      <c r="D196" s="519" t="s">
        <v>883</v>
      </c>
      <c r="E196" s="3761" t="s">
        <v>3948</v>
      </c>
    </row>
    <row r="197" spans="1:5" s="3482" customFormat="1">
      <c r="A197" s="3764">
        <v>12</v>
      </c>
      <c r="B197" s="3946" t="s">
        <v>3923</v>
      </c>
      <c r="C197" s="3757" t="s">
        <v>3955</v>
      </c>
      <c r="D197" s="519" t="s">
        <v>883</v>
      </c>
      <c r="E197" s="3761" t="s">
        <v>3948</v>
      </c>
    </row>
    <row r="198" spans="1:5" s="3482" customFormat="1">
      <c r="A198" s="3764">
        <v>13</v>
      </c>
      <c r="B198" s="3946" t="s">
        <v>3925</v>
      </c>
      <c r="C198" s="3757" t="s">
        <v>3957</v>
      </c>
      <c r="D198" s="519" t="s">
        <v>883</v>
      </c>
      <c r="E198" s="3761" t="s">
        <v>3948</v>
      </c>
    </row>
    <row r="199" spans="1:5" s="3482" customFormat="1">
      <c r="A199" s="3764">
        <v>14</v>
      </c>
      <c r="B199" s="3946" t="s">
        <v>3927</v>
      </c>
      <c r="C199" s="3757" t="s">
        <v>3958</v>
      </c>
      <c r="D199" s="519" t="s">
        <v>883</v>
      </c>
      <c r="E199" s="3761" t="s">
        <v>3948</v>
      </c>
    </row>
    <row r="200" spans="1:5" s="3482" customFormat="1">
      <c r="A200" s="3764">
        <v>15</v>
      </c>
      <c r="B200" s="3946" t="s">
        <v>3929</v>
      </c>
      <c r="C200" s="3757" t="s">
        <v>3956</v>
      </c>
      <c r="D200" s="519" t="s">
        <v>883</v>
      </c>
      <c r="E200" s="3761" t="s">
        <v>3948</v>
      </c>
    </row>
    <row r="201" spans="1:5" s="3482" customFormat="1">
      <c r="A201" s="3764">
        <v>16</v>
      </c>
      <c r="B201" s="3946" t="s">
        <v>3930</v>
      </c>
      <c r="C201" s="3758" t="s">
        <v>3963</v>
      </c>
      <c r="D201" s="519" t="s">
        <v>883</v>
      </c>
      <c r="E201" s="3761" t="s">
        <v>3948</v>
      </c>
    </row>
    <row r="202" spans="1:5" s="3482" customFormat="1">
      <c r="A202" s="3764">
        <v>17</v>
      </c>
      <c r="B202" s="3946" t="s">
        <v>3932</v>
      </c>
      <c r="C202" s="3757" t="s">
        <v>3964</v>
      </c>
      <c r="D202" s="519" t="s">
        <v>883</v>
      </c>
      <c r="E202" s="3761" t="s">
        <v>3948</v>
      </c>
    </row>
    <row r="203" spans="1:5" s="3482" customFormat="1">
      <c r="A203" s="3764">
        <v>18</v>
      </c>
      <c r="B203" s="3946" t="s">
        <v>3934</v>
      </c>
      <c r="C203" s="3757" t="s">
        <v>3965</v>
      </c>
      <c r="D203" s="519" t="s">
        <v>883</v>
      </c>
      <c r="E203" s="3761" t="s">
        <v>3948</v>
      </c>
    </row>
    <row r="204" spans="1:5" s="3482" customFormat="1">
      <c r="A204" s="3764">
        <v>19</v>
      </c>
      <c r="B204" s="3946" t="s">
        <v>3936</v>
      </c>
      <c r="C204" s="3757" t="s">
        <v>3966</v>
      </c>
      <c r="D204" s="519" t="s">
        <v>883</v>
      </c>
      <c r="E204" s="3761" t="s">
        <v>3948</v>
      </c>
    </row>
    <row r="205" spans="1:5" s="3482" customFormat="1">
      <c r="A205" s="3764">
        <v>20</v>
      </c>
      <c r="B205" s="3946" t="s">
        <v>3938</v>
      </c>
      <c r="C205" s="3757" t="s">
        <v>3967</v>
      </c>
      <c r="D205" s="519" t="s">
        <v>883</v>
      </c>
      <c r="E205" s="3761" t="s">
        <v>3948</v>
      </c>
    </row>
    <row r="206" spans="1:5" s="3482" customFormat="1">
      <c r="A206" s="3764">
        <v>21</v>
      </c>
      <c r="B206" s="3946" t="s">
        <v>3939</v>
      </c>
      <c r="C206" s="3758" t="s">
        <v>3968</v>
      </c>
      <c r="D206" s="519" t="s">
        <v>883</v>
      </c>
      <c r="E206" s="3761" t="s">
        <v>3948</v>
      </c>
    </row>
    <row r="207" spans="1:5" s="3482" customFormat="1">
      <c r="A207" s="3764">
        <v>22</v>
      </c>
      <c r="B207" s="3946" t="s">
        <v>3941</v>
      </c>
      <c r="C207" s="3757" t="s">
        <v>3972</v>
      </c>
      <c r="D207" s="519" t="s">
        <v>883</v>
      </c>
      <c r="E207" s="3761" t="s">
        <v>3948</v>
      </c>
    </row>
    <row r="208" spans="1:5" s="3482" customFormat="1">
      <c r="A208" s="3764">
        <v>23</v>
      </c>
      <c r="B208" s="3946" t="s">
        <v>3943</v>
      </c>
      <c r="C208" s="3757" t="s">
        <v>3971</v>
      </c>
      <c r="D208" s="519" t="s">
        <v>883</v>
      </c>
      <c r="E208" s="3761" t="s">
        <v>3948</v>
      </c>
    </row>
    <row r="209" spans="1:5" s="3482" customFormat="1">
      <c r="A209" s="3764">
        <v>24</v>
      </c>
      <c r="B209" s="3946" t="s">
        <v>3945</v>
      </c>
      <c r="C209" s="3757" t="s">
        <v>3970</v>
      </c>
      <c r="D209" s="519" t="s">
        <v>883</v>
      </c>
      <c r="E209" s="3761" t="s">
        <v>3948</v>
      </c>
    </row>
    <row r="210" spans="1:5" s="3482" customFormat="1" ht="16.5" thickBot="1">
      <c r="A210" s="3765">
        <v>25</v>
      </c>
      <c r="B210" s="3947" t="s">
        <v>3947</v>
      </c>
      <c r="C210" s="3759" t="s">
        <v>3969</v>
      </c>
      <c r="D210" s="520" t="s">
        <v>883</v>
      </c>
      <c r="E210" s="3762" t="s">
        <v>3948</v>
      </c>
    </row>
    <row r="211" spans="1:5" s="3755" customFormat="1">
      <c r="A211" s="3766">
        <v>1</v>
      </c>
      <c r="B211" s="3948" t="s">
        <v>4365</v>
      </c>
      <c r="C211" s="3767" t="s">
        <v>4357</v>
      </c>
      <c r="D211" s="3768" t="s">
        <v>883</v>
      </c>
      <c r="E211" s="3760" t="s">
        <v>4528</v>
      </c>
    </row>
    <row r="212" spans="1:5">
      <c r="A212" s="3769">
        <v>2</v>
      </c>
      <c r="B212" s="3949" t="s">
        <v>4366</v>
      </c>
      <c r="C212" s="3770" t="s">
        <v>4358</v>
      </c>
      <c r="D212" s="3771" t="s">
        <v>883</v>
      </c>
      <c r="E212" s="3761" t="s">
        <v>4528</v>
      </c>
    </row>
    <row r="213" spans="1:5">
      <c r="A213" s="3769">
        <v>3</v>
      </c>
      <c r="B213" s="3949" t="s">
        <v>4367</v>
      </c>
      <c r="C213" s="3770" t="s">
        <v>4359</v>
      </c>
      <c r="D213" s="3771" t="s">
        <v>883</v>
      </c>
      <c r="E213" s="3761" t="s">
        <v>4528</v>
      </c>
    </row>
    <row r="214" spans="1:5">
      <c r="A214" s="3769">
        <v>4</v>
      </c>
      <c r="B214" s="3949" t="s">
        <v>4368</v>
      </c>
      <c r="C214" s="3770" t="s">
        <v>4360</v>
      </c>
      <c r="D214" s="3771" t="s">
        <v>883</v>
      </c>
      <c r="E214" s="3761" t="s">
        <v>4528</v>
      </c>
    </row>
    <row r="215" spans="1:5">
      <c r="A215" s="3769">
        <v>5</v>
      </c>
      <c r="B215" s="3949" t="s">
        <v>4361</v>
      </c>
      <c r="C215" s="3770" t="s">
        <v>4362</v>
      </c>
      <c r="D215" s="3771" t="s">
        <v>883</v>
      </c>
      <c r="E215" s="3761" t="s">
        <v>4528</v>
      </c>
    </row>
    <row r="216" spans="1:5" ht="16.5" thickBot="1">
      <c r="A216" s="3772">
        <v>6</v>
      </c>
      <c r="B216" s="3950" t="s">
        <v>4363</v>
      </c>
      <c r="C216" s="3773" t="s">
        <v>4364</v>
      </c>
      <c r="D216" s="3774" t="s">
        <v>883</v>
      </c>
      <c r="E216" s="3762" t="s">
        <v>4528</v>
      </c>
    </row>
    <row r="217" spans="1:5">
      <c r="A217" s="3730">
        <v>1</v>
      </c>
      <c r="B217" s="4054" t="s">
        <v>4632</v>
      </c>
      <c r="C217" s="3767" t="s">
        <v>4529</v>
      </c>
      <c r="D217" s="4058" t="s">
        <v>883</v>
      </c>
      <c r="E217" s="4061" t="s">
        <v>4631</v>
      </c>
    </row>
    <row r="218" spans="1:5">
      <c r="A218" s="3731">
        <v>2</v>
      </c>
      <c r="B218" s="4055" t="s">
        <v>4530</v>
      </c>
      <c r="C218" s="3770" t="s">
        <v>4531</v>
      </c>
      <c r="D218" s="4059" t="s">
        <v>883</v>
      </c>
      <c r="E218" s="3738" t="s">
        <v>4631</v>
      </c>
    </row>
    <row r="219" spans="1:5">
      <c r="A219" s="3731">
        <v>3</v>
      </c>
      <c r="B219" s="4056" t="s">
        <v>4633</v>
      </c>
      <c r="C219" s="3770" t="s">
        <v>4532</v>
      </c>
      <c r="D219" s="4059" t="s">
        <v>883</v>
      </c>
      <c r="E219" s="3738" t="s">
        <v>4631</v>
      </c>
    </row>
    <row r="220" spans="1:5">
      <c r="A220" s="3731">
        <v>4</v>
      </c>
      <c r="B220" s="4056" t="s">
        <v>4634</v>
      </c>
      <c r="C220" s="3770" t="s">
        <v>4533</v>
      </c>
      <c r="D220" s="4059" t="s">
        <v>883</v>
      </c>
      <c r="E220" s="3738" t="s">
        <v>4631</v>
      </c>
    </row>
    <row r="221" spans="1:5" ht="16.5" thickBot="1">
      <c r="A221" s="3733">
        <v>5</v>
      </c>
      <c r="B221" s="4057" t="s">
        <v>4635</v>
      </c>
      <c r="C221" s="3773" t="s">
        <v>4534</v>
      </c>
      <c r="D221" s="4060" t="s">
        <v>883</v>
      </c>
      <c r="E221" s="3742" t="s">
        <v>4631</v>
      </c>
    </row>
  </sheetData>
  <autoFilter ref="A4:E221"/>
  <customSheetViews>
    <customSheetView guid="{C9B0ABFC-3EEE-4FC4-8E02-796954F47727}">
      <selection activeCell="C24" sqref="C24"/>
      <pageMargins left="0.7" right="0.7" top="0.75" bottom="0.75" header="0.3" footer="0.3"/>
      <pageSetup scale="80" orientation="landscape" r:id="rId1"/>
    </customSheetView>
  </customSheetViews>
  <mergeCells count="1">
    <mergeCell ref="A2:E2"/>
  </mergeCells>
  <phoneticPr fontId="17" type="noConversion"/>
  <conditionalFormatting sqref="B1:B1048576">
    <cfRule type="duplicateValues" dxfId="81" priority="2"/>
  </conditionalFormatting>
  <hyperlinks>
    <hyperlink ref="B7" location="F33A!A1" display="F33A"/>
    <hyperlink ref="B8" location="F33B!A1" display="F33B"/>
    <hyperlink ref="B9" location="F33B1!A1" display="F33B1"/>
    <hyperlink ref="B10" location="F33B3!A1" display="F33B3"/>
    <hyperlink ref="B11" location="'F34'!A1" display="F34"/>
    <hyperlink ref="B15" location="F35.2!A1" display="F35.2"/>
    <hyperlink ref="B14" location="'F35'!A1" display="F35"/>
    <hyperlink ref="B18" location="F8.1!A1" display="F8.1!A1"/>
    <hyperlink ref="B19" location="F8.2!A1" display="F8.2!A1"/>
    <hyperlink ref="B20" location="F8.3!A1" display="F8.3!A1"/>
    <hyperlink ref="B21" location="F8.4!A1" display="F8.4!A1"/>
    <hyperlink ref="B12" location="F34.1!A1" display="F34.1"/>
    <hyperlink ref="B13" location="F34.2!A1" display="F34.2"/>
    <hyperlink ref="B5" location="F20_21Pkon!A1" display="F20_21Pkon"/>
    <hyperlink ref="B16" location="F36.1!A1" display="F36.1!A1"/>
    <hyperlink ref="B17" location="F36.2!A1" display="F36.2!A1"/>
    <hyperlink ref="B22" location="F31.1!A1" display="F31.1!A1"/>
    <hyperlink ref="B6" location="F20_21Pkon_Valutor!A1" display="F20_21Pkon_Valutor!A1"/>
    <hyperlink ref="B23" location="F35.1!A1" display="F35.1 "/>
    <hyperlink ref="B26" location="'F1'!A1" display="F1"/>
    <hyperlink ref="B27" location="'F2'!A1" display="F2"/>
    <hyperlink ref="B28" location="'F3'!A1" display="F3"/>
    <hyperlink ref="B29" location="'F4'!A1" display="F4"/>
    <hyperlink ref="B30" location="F20_21!A1" display="F20_21"/>
    <hyperlink ref="B31" location="'F22'!A1" display="F22"/>
    <hyperlink ref="B32" location="F22_1!A1" display="F22_1"/>
    <hyperlink ref="B33" location="'F23'!A1" display="F23"/>
    <hyperlink ref="B34" location="'F26'!A1" display="F26"/>
    <hyperlink ref="B35" location="'F27'!A1" display="F27"/>
    <hyperlink ref="B36" location="'F28'!A1" display="F28"/>
    <hyperlink ref="B37" location="'F29'!A1" display="F29"/>
    <hyperlink ref="B38" location="'F30'!A1" display="F30"/>
    <hyperlink ref="B39" location="F30.1!A1" display="F30.1"/>
    <hyperlink ref="B40" location="'F30_31_31-1'!A1" display="F31"/>
    <hyperlink ref="B41" location="'F30_31_31-1'!A61" display="F31/1"/>
    <hyperlink ref="B42" location="'F30_31_31-1'!A72" display="F31/2"/>
    <hyperlink ref="B43" location="'F30_31_31-1'!A83" display="F31/3"/>
    <hyperlink ref="B44" location="'F30_31_31-1'!A92" display="F31/4"/>
    <hyperlink ref="B45" location="'F30_31_31-1'!A127" display="F32"/>
    <hyperlink ref="B46" location="'F16,16_1,16_2'!A1" display="F16,16_1,16_2"/>
    <hyperlink ref="B47" location="'F16,16_1,16_2'!A33" display="F16_1"/>
    <hyperlink ref="B48" location="'F16,16_1,16_2'!A46" display="F16_2"/>
    <hyperlink ref="B49" location="'F17'!A1" display="F17"/>
    <hyperlink ref="B50" location="'F37'!A1" display="F37"/>
    <hyperlink ref="B51" location="F37.1!A1" display="F37.1"/>
    <hyperlink ref="B52" location="F37.2!A1" display="F37.2"/>
    <hyperlink ref="B53" location="F37.3!A1" display="F37.3"/>
    <hyperlink ref="B54" location="F37.4!A1" display="F37.4"/>
    <hyperlink ref="B55" location="F37.5!A1" display="F37.5"/>
    <hyperlink ref="B56" location="F37.6!A1" display="F37.6"/>
    <hyperlink ref="B57" location="F37.7!A1" display="F37.7"/>
    <hyperlink ref="B58" location="'F44'!A1" display="F44"/>
    <hyperlink ref="B59" location="'F45'!A1" display="F45"/>
    <hyperlink ref="B60" location="F46.ALL!A1" display="F46.ALL"/>
    <hyperlink ref="B61" location="F46.USD!A1" display="F46.USD"/>
    <hyperlink ref="B62" location="F46.EUR!A1" display="F46.EUR"/>
    <hyperlink ref="B63" location="F46.GBP!A1" display="F46.GBP"/>
    <hyperlink ref="B64" location="F46.CHF!A1" display="F46.CHF"/>
    <hyperlink ref="B65" location="F46.CAD!A1" display="F46.CAD"/>
    <hyperlink ref="B66" location="F46.SEK!A1" display="F46.SEK"/>
    <hyperlink ref="B67" location="F46.AUD!A1" display="F46.AUD"/>
    <hyperlink ref="B68" location="F46.JPY!A1" display="F46.JPY"/>
    <hyperlink ref="B69" location="F46.DKK!A1" display="F46.DKK"/>
    <hyperlink ref="B70" location="F46.NOK!A1" display="F46.NOK"/>
    <hyperlink ref="B71" location="F46.TRY!A1" display="F46.TRY"/>
    <hyperlink ref="B72" location="F46.XAU!A1" display="F46.XAU"/>
    <hyperlink ref="B73" location="F46.CNY!A1" display="F46.CNY"/>
    <hyperlink ref="B74" location="F46.OTHER!A1" display="F46.TE TJERA"/>
    <hyperlink ref="B75" location="F47.ALL!A1" display="F47.ALL"/>
    <hyperlink ref="B76" location="F47.USD!A1" display="F47.USD"/>
    <hyperlink ref="B77" location="F47.EUR!A1" display="F47.EUR"/>
    <hyperlink ref="B78" location="F47.GBP!A1" display="F47.GBP"/>
    <hyperlink ref="B79" location="F47.CHF!A1" display="F47.CHF"/>
    <hyperlink ref="B80" location="F47.CAD!A1" display="F47.CAD"/>
    <hyperlink ref="B81" location="F47.SEK!A1" display="F47.SEK"/>
    <hyperlink ref="B82" location="F47.AUD!A1" display="F47.AUD"/>
    <hyperlink ref="B83" location="F47.JPY!A1" display="F47.JPY"/>
    <hyperlink ref="B84" location="F47.DKK!A1" display="F47.DKK"/>
    <hyperlink ref="B85" location="F47.NOK!A1" display="F47.NOK"/>
    <hyperlink ref="B86" location="F47.TRY!A1" display="F47.TRY"/>
    <hyperlink ref="B87" location="F47.XAU!A1" display="F47.XAU"/>
    <hyperlink ref="B88" location="F47.CNY!A1" display="F47.CNY"/>
    <hyperlink ref="B89" location="F47.OTHER!A1" display="F47.TE TJERA"/>
    <hyperlink ref="B90" location="'F48'!A1" display="F48"/>
    <hyperlink ref="B91" location="'F61'!A1" display="F61"/>
    <hyperlink ref="B92" location="'F62'!A1" display="F62"/>
    <hyperlink ref="B93" location="F6.DM!A1" display="F6.DM"/>
    <hyperlink ref="B94" location="F9.DM!A1" display="F9.DM"/>
    <hyperlink ref="B95" location="F5.DM!A1" display="F5.DM"/>
    <hyperlink ref="B96" location="F3.DM!A1" display="F3.DM"/>
    <hyperlink ref="B97" location="F100.1!A1" display="100/1"/>
    <hyperlink ref="B98" location="F61.2!A1" display="61.2"/>
    <hyperlink ref="B99" location="F60.1!A1" display="F60/1"/>
    <hyperlink ref="B100" location="'F37.4 '!A1" display="37/4"/>
    <hyperlink ref="B101" location="'F37.5 '!A1" display="37/5"/>
    <hyperlink ref="B102" location="'F37.6 '!A1" display="37/6"/>
    <hyperlink ref="B103" location="'F37.7 '!A1" display="37/7"/>
    <hyperlink ref="B104" location="F37.9!A1" display="37.9"/>
    <hyperlink ref="B105" location="'F37 '!A1" display="'F37 '!A1"/>
    <hyperlink ref="B106" location="'F37.1 '!A1" display="37/1"/>
    <hyperlink ref="B107" location="'F37.2 '!A1" display="37/2"/>
    <hyperlink ref="B108" location="'F37.3 '!A1" display="37/3"/>
    <hyperlink ref="B109" location="F37.8!A1" display="37.8"/>
    <hyperlink ref="B110" location="'F1 '!A1" display="F1"/>
    <hyperlink ref="B111" location="F7.DM!A1" display="F7.DM"/>
    <hyperlink ref="B112" location="F10.DM!A1" display="F10.DM"/>
    <hyperlink ref="B113" location="F11.DM!A1" display="F11.DM"/>
    <hyperlink ref="B114" location="F12.DM!A1" display="F12.DM"/>
    <hyperlink ref="B115" location="MKR_SA_TDI!A1" display="MKR_SA_TDI"/>
    <hyperlink ref="B116" location="MKR_SA_EQU!A1" display="MKR_SA_EQU"/>
    <hyperlink ref="B117" location="'F49'!A1" display="F49"/>
    <hyperlink ref="B118" location="'F50'!A1" display="F50"/>
    <hyperlink ref="B119" location="F6.1!A1" display="F6.1"/>
    <hyperlink ref="B120" location="F13.DM!A1" display="F13.DM"/>
    <hyperlink ref="B121" location="F14.DM!A1" display="F14.DM"/>
    <hyperlink ref="B123" location="'CR_SA_(1)'!Print_Area" display="CR_SA_ (1)"/>
    <hyperlink ref="B124" location="'CR_SA_(2)'!Print_Area" display="CR_SA_ (2)"/>
    <hyperlink ref="B125" location="'CR_SA_(3)'!Print_Area" display="CR_SA_ (3)"/>
    <hyperlink ref="B126" location="'CR_SA_(4)'!Print_Area" display="CR_SA_ (4)"/>
    <hyperlink ref="B127" location="'CR_SA_(5)'!Print_Area" display="CR_SA_ (5)"/>
    <hyperlink ref="B128" location="'CR_SA_(6)'!Print_Area" display="CR_SA_ (6)"/>
    <hyperlink ref="B129" location="'CR_SA_(7)'!Print_Area" display="CR_SA_ (7)"/>
    <hyperlink ref="B130" location="'CR_SA_(8)'!Print_Area" display="CR_SA_ (8)"/>
    <hyperlink ref="B131" location="'CR_SA_(9)'!Print_Area" display="CR_SA_ (9)"/>
    <hyperlink ref="B132" location="'CR_SA_(10)'!Print_Area" display="CR_SA_ (10)"/>
    <hyperlink ref="B133" location="'CR_SA_(11)'!Print_Area" display="CR_SA_ (11)"/>
    <hyperlink ref="B134" location="'CR_SA_(12)'!Print_Area" display="CR_SA_ (12)"/>
    <hyperlink ref="B135" location="'CR_SA_(13)'!Print_Area" display="CR_SA_ (13)"/>
    <hyperlink ref="B136" location="'CR_SA_(14)'!Print_Area" display="CR_SA_ (14)"/>
    <hyperlink ref="B137" location="'CR_SA_(15) '!Print_Area" display="CR_SA_ (15)"/>
    <hyperlink ref="B141" location="CR_SEC_ERBA!A1" display="CR_SEC_ERBA"/>
    <hyperlink ref="B122" location="CAR!A1" display="CAR"/>
    <hyperlink ref="B142" location="'MKR_SA_TDI_(usd)'!A1" display="MKR_SA_ TDI_(Usd)"/>
    <hyperlink ref="B143" location="'MKR_SA_TDI_(eur)'!A1" display="MKR_SA_ TDI_(Eur)"/>
    <hyperlink ref="B144" location="'MKR_SA_TDI_(ALL)'!A1" display="MKR_SA_ TDI_(ALL)"/>
    <hyperlink ref="B145" location="'MKR_SA_TDI_(monedha_te_tjera)'!A1" display="MKR_SA_ TDI_(monedha_te_tjera)"/>
    <hyperlink ref="B146" location="'MKR_SA_TDI_(total)'!Print_Area" display="MKR_SA_ TDI_(Total)"/>
    <hyperlink ref="B147" location="'MKR_SA_EQU (2)'!A1" display="MKR_SA_ EQU"/>
    <hyperlink ref="B148" location="CR_TB_SETT!Print_Area" display="CR_TB_SETT"/>
    <hyperlink ref="B149" location="MKR_SA_COM!A1" display="MKR_SA_ COM"/>
    <hyperlink ref="B150" location="MKR_SA_FX!A1" display="MKR_SA_ FX "/>
    <hyperlink ref="B153" location="OPR!A1" display="OPR"/>
    <hyperlink ref="B138" location="'CR_SA_(16)'!A1" display="CR_SA_ (16)"/>
    <hyperlink ref="B139" location="'CR_SA_(17)'!A1" display="CR_SA_ (17)"/>
    <hyperlink ref="B140" location="CR_SEC_SA!A1" display="CR_SEC_SA"/>
    <hyperlink ref="B151" location="MKR_SA_SEC!A1" display="MKR_SA_SEC"/>
    <hyperlink ref="B152" location="MKR_SA_CTP!A1" display="MKR_SA_CTP"/>
    <hyperlink ref="B154" location="'F1 LCR TOTAL'!A1" display="F1 LCR TOTAL"/>
    <hyperlink ref="B155" location="'F1 LCR - CORE FCY'!A1" display="F1 LCR - CORE FCY"/>
    <hyperlink ref="B156" location="'F1 LCR - ALL'!A1" display="F1 LCR - ALL"/>
    <hyperlink ref="B157" location="'F1 LCR - EUR'!A1" display="F1 LCR - EUR"/>
    <hyperlink ref="B158" location="'F1 LCR - USD'!A1" display="F1 LCR - USD"/>
    <hyperlink ref="B159" location="'F2 LCR TOTAL'!A1" display="F2 LCR TOTAL"/>
    <hyperlink ref="B160" location="'F2 LCR - CORE FCY'!A1" display="F2 LCR - CORE FCY"/>
    <hyperlink ref="B161" location="'F2 LCR - ALL'!A1" display="F2 LCR - ALL"/>
    <hyperlink ref="B162" location="'F2 LCR - EUR'!A1" display="F2 LCR - EUR"/>
    <hyperlink ref="B163" location="'F2 LCR - USD'!A1" display="F2 LCR - USD"/>
    <hyperlink ref="B164" location="'F3 LCR TOTAL'!A1" display="F3 LCR TOTAL"/>
    <hyperlink ref="B165" location="'F3 LCR - CORE FCY'!A1" display="F3 LCR - CORE FCY"/>
    <hyperlink ref="B166" location="'F3 LCR - ALL'!A1" display="F3 LCR - ALL"/>
    <hyperlink ref="B167" location="'F3 LCR - EUR'!A1" display="F3 LCR - EUR"/>
    <hyperlink ref="B168" location="'F3 LCR - USD'!A1" display="F3 LCR - USD"/>
    <hyperlink ref="B169" location="'F4 LCR TOTAL'!A1" display="F4 LCR TOTAL"/>
    <hyperlink ref="B170" location="'F4 LCR - CORE FCY'!A1" display="F4 LCR - CORE FCY"/>
    <hyperlink ref="B171" location="'F4 LCR - ALL'!A1" display="F4 LCR - ALL"/>
    <hyperlink ref="B172" location="'F4 LCR - EUR'!A1" display="F4 LCR - EUR"/>
    <hyperlink ref="B173" location="'F4 LCR - USD'!A1" display="F4 LCR - USD"/>
    <hyperlink ref="B174" location="'F5 LCR TOTAL'!A1" display="F5 LCR TOTAL"/>
    <hyperlink ref="B175" location="'F5 LCR - CORE FCY'!A1" display="F5 LCR - CORE FCY"/>
    <hyperlink ref="B176" location="'F5 LCR - ALL'!A1" display="F5 LCR - ALL"/>
    <hyperlink ref="B177" location="'F5 LCR - EUR'!A1" display="F5 LCR - EUR"/>
    <hyperlink ref="B178" location="'F5 LCR - USD'!A1" display="F5 LCR - USD"/>
    <hyperlink ref="B179" location="'F6 LCR TOTAL'!A1" display="F6 LCR TOTAL"/>
    <hyperlink ref="B180" location="'F6 LCR - ALL'!A1" display="F6 LCR - ALL"/>
    <hyperlink ref="B181" location="'F6 LCR - EUR'!A1" display="F6 LCR - EUR"/>
    <hyperlink ref="B182" location="'F6 LCR - USD'!A1" display="F6 LCR - USD"/>
    <hyperlink ref="B183" location="'F1  '!A1" display="F1  "/>
    <hyperlink ref="B184" location="'F2 '!A1" display="F2 "/>
    <hyperlink ref="B185" location="'F3 '!A1" display="F3 "/>
    <hyperlink ref="B191" location="F2_TOT!A1" display="F2_TOT"/>
    <hyperlink ref="B187" location="F1_ALL!A1" display="F1_ALL"/>
    <hyperlink ref="B188" location="F1_EUR!A1" display="F1_EUR"/>
    <hyperlink ref="B189" location="F1_USD!A1" display="F1_USD"/>
    <hyperlink ref="B190" location="F1_FC!A1" display="F1_FC"/>
    <hyperlink ref="B192" location="F2_ALL!A1" display="F2_ALL"/>
    <hyperlink ref="B193" location="F2_EUR!A1" display="F2_EUR"/>
    <hyperlink ref="B194" location="F2_USD!A1" display="F2_USD"/>
    <hyperlink ref="B195" location="F2_FC!A1" display="F2_FC"/>
    <hyperlink ref="B196" location="F3_TOT!A1" display="F3_TOT"/>
    <hyperlink ref="B201" location="F4_TOT!A1" display="F4_TOT"/>
    <hyperlink ref="B197" location="F3_ALL!A1" display="F3_ALL"/>
    <hyperlink ref="B198" location="F3_EUR!A1" display="F3_EUR"/>
    <hyperlink ref="B199" location="F3_USD!A1" display="F3_USD"/>
    <hyperlink ref="B200" location="F3_FC!A1" display="F3_FC"/>
    <hyperlink ref="B202" location="F4_ALL!A1" display="F4_ALL"/>
    <hyperlink ref="B203" location="F4_EUR!A1" display="F4_EUR"/>
    <hyperlink ref="B204" location="F4_USD!A1" display="F4_USD"/>
    <hyperlink ref="B205" location="F4_FC!A1" display="F4_FC"/>
    <hyperlink ref="B206" location="F5_TOT!A1" display="F5_TOT"/>
    <hyperlink ref="B207" location="F5_ALL!A1" display="F5_ALL"/>
    <hyperlink ref="B208" location="F5_EUR!A1" display="F5_EUR"/>
    <hyperlink ref="B209" location="F5_USD!A1" display="F5_USD"/>
    <hyperlink ref="B210" location="F5_FC!A1" display="F5_FC"/>
    <hyperlink ref="B211" location="'F1   '!B1" display="F1   "/>
    <hyperlink ref="B212" location="'F2  '!B1" display="F2  "/>
    <hyperlink ref="B213" location="'F3 (2)'!B1" display="F3  "/>
    <hyperlink ref="B214" location="'F4 '!B1" display="F4 "/>
    <hyperlink ref="B215" location="'F5'!B1" display="F5"/>
    <hyperlink ref="B216" location="'F6'!B1" display="F6"/>
    <hyperlink ref="B217" location="'F1 (2)'!A1" display="F1"/>
    <hyperlink ref="B218" location="F1.1!A1" display="F1.1"/>
    <hyperlink ref="B219" location="'F2 (2)'!A1" display="F2"/>
    <hyperlink ref="B220" location="'F3 (3)'!A1" display="F3"/>
    <hyperlink ref="B221" location="'F4 (2)'!A1" display="F4"/>
    <hyperlink ref="B24" location="'F1      '!A1" display="F1      "/>
    <hyperlink ref="B25" location="'F2      '!A1" display="F2     "/>
  </hyperlinks>
  <pageMargins left="0.7" right="0.7" top="0.75" bottom="0.75" header="0.3" footer="0.3"/>
  <pageSetup scale="8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70" zoomScaleNormal="70" workbookViewId="0">
      <selection activeCell="M29" sqref="M29"/>
    </sheetView>
  </sheetViews>
  <sheetFormatPr defaultRowHeight="15"/>
  <cols>
    <col min="1" max="1" width="14.28515625" style="479" customWidth="1"/>
    <col min="2" max="2" width="71" style="1" customWidth="1"/>
    <col min="3" max="7" width="14" style="1" customWidth="1"/>
    <col min="8" max="8" width="20" style="1" customWidth="1"/>
    <col min="9" max="10" width="9.140625" style="53"/>
    <col min="11" max="16384" width="9.140625" style="1"/>
  </cols>
  <sheetData>
    <row r="1" spans="1:10">
      <c r="A1" s="1"/>
      <c r="B1" s="95" t="s">
        <v>120</v>
      </c>
      <c r="C1" s="22" t="s">
        <v>77</v>
      </c>
      <c r="I1" s="1"/>
      <c r="J1" s="1"/>
    </row>
    <row r="2" spans="1:10">
      <c r="A2" s="1"/>
      <c r="B2" s="95" t="s">
        <v>106</v>
      </c>
      <c r="C2" s="23" t="s">
        <v>645</v>
      </c>
      <c r="I2" s="1"/>
      <c r="J2" s="1"/>
    </row>
    <row r="3" spans="1:10">
      <c r="A3" s="1"/>
      <c r="B3" s="95" t="s">
        <v>108</v>
      </c>
      <c r="C3" s="23" t="s">
        <v>122</v>
      </c>
      <c r="I3" s="1"/>
      <c r="J3" s="1"/>
    </row>
    <row r="4" spans="1:10">
      <c r="A4" s="1"/>
      <c r="B4" s="95" t="s">
        <v>110</v>
      </c>
      <c r="C4" s="23" t="s">
        <v>4</v>
      </c>
      <c r="I4" s="1"/>
      <c r="J4" s="1"/>
    </row>
    <row r="5" spans="1:10">
      <c r="A5" s="1"/>
      <c r="B5" s="95" t="s">
        <v>111</v>
      </c>
      <c r="C5" s="338" t="s">
        <v>124</v>
      </c>
      <c r="I5" s="1"/>
      <c r="J5" s="1"/>
    </row>
    <row r="6" spans="1:10">
      <c r="A6" s="1"/>
      <c r="I6" s="1"/>
    </row>
    <row r="7" spans="1:10" ht="27" customHeight="1">
      <c r="A7" s="4336" t="s">
        <v>634</v>
      </c>
      <c r="B7" s="4336" t="s">
        <v>646</v>
      </c>
      <c r="C7" s="4340" t="s">
        <v>647</v>
      </c>
      <c r="D7" s="4341"/>
      <c r="E7" s="4341"/>
      <c r="F7" s="4341"/>
      <c r="G7" s="4342"/>
      <c r="H7" s="4343" t="s">
        <v>648</v>
      </c>
      <c r="I7" s="1"/>
      <c r="J7" s="1"/>
    </row>
    <row r="8" spans="1:10" ht="30" customHeight="1">
      <c r="A8" s="4337"/>
      <c r="B8" s="4337"/>
      <c r="C8" s="89" t="s">
        <v>649</v>
      </c>
      <c r="D8" s="90" t="s">
        <v>650</v>
      </c>
      <c r="E8" s="90" t="s">
        <v>651</v>
      </c>
      <c r="F8" s="90" t="s">
        <v>334</v>
      </c>
      <c r="G8" s="90" t="s">
        <v>652</v>
      </c>
      <c r="H8" s="4344"/>
      <c r="I8" s="1"/>
      <c r="J8" s="1"/>
    </row>
    <row r="9" spans="1:10">
      <c r="A9" s="487">
        <v>1</v>
      </c>
      <c r="B9" s="488" t="s">
        <v>97</v>
      </c>
      <c r="C9" s="342">
        <f>SUM(C10:C30)</f>
        <v>0</v>
      </c>
      <c r="D9" s="342">
        <f t="shared" ref="D9:F9" si="0">SUM(D10:D30)</f>
        <v>0</v>
      </c>
      <c r="E9" s="342">
        <f t="shared" si="0"/>
        <v>0</v>
      </c>
      <c r="F9" s="342">
        <f t="shared" si="0"/>
        <v>0</v>
      </c>
      <c r="G9" s="342">
        <f>SUM(G10:G30)</f>
        <v>0</v>
      </c>
      <c r="H9" s="342">
        <f t="shared" ref="H9" si="1">SUM(H10:H30)</f>
        <v>0</v>
      </c>
      <c r="I9" s="1"/>
      <c r="J9" s="1"/>
    </row>
    <row r="10" spans="1:10">
      <c r="A10" s="469" t="s">
        <v>739</v>
      </c>
      <c r="B10" s="470" t="s">
        <v>740</v>
      </c>
      <c r="C10" s="29">
        <v>0</v>
      </c>
      <c r="D10" s="29">
        <v>0</v>
      </c>
      <c r="E10" s="29">
        <v>0</v>
      </c>
      <c r="F10" s="29">
        <v>0</v>
      </c>
      <c r="G10" s="91">
        <v>0</v>
      </c>
      <c r="H10" s="343">
        <f>SUM(C10:G10)</f>
        <v>0</v>
      </c>
      <c r="I10" s="1"/>
      <c r="J10" s="1"/>
    </row>
    <row r="11" spans="1:10">
      <c r="A11" s="471" t="s">
        <v>741</v>
      </c>
      <c r="B11" s="470" t="s">
        <v>742</v>
      </c>
      <c r="C11" s="29">
        <v>0</v>
      </c>
      <c r="D11" s="29">
        <v>0</v>
      </c>
      <c r="E11" s="29">
        <v>0</v>
      </c>
      <c r="F11" s="29">
        <v>0</v>
      </c>
      <c r="G11" s="91">
        <v>0</v>
      </c>
      <c r="H11" s="92">
        <f t="shared" ref="H11:H30" si="2">SUM(C11:G11)</f>
        <v>0</v>
      </c>
      <c r="I11" s="1"/>
      <c r="J11" s="1"/>
    </row>
    <row r="12" spans="1:10">
      <c r="A12" s="471" t="s">
        <v>743</v>
      </c>
      <c r="B12" s="470" t="s">
        <v>744</v>
      </c>
      <c r="C12" s="29">
        <v>0</v>
      </c>
      <c r="D12" s="29">
        <v>0</v>
      </c>
      <c r="E12" s="29">
        <v>0</v>
      </c>
      <c r="F12" s="29">
        <v>0</v>
      </c>
      <c r="G12" s="91">
        <v>0</v>
      </c>
      <c r="H12" s="92">
        <f t="shared" si="2"/>
        <v>0</v>
      </c>
      <c r="I12" s="1"/>
      <c r="J12" s="1"/>
    </row>
    <row r="13" spans="1:10">
      <c r="A13" s="471" t="s">
        <v>745</v>
      </c>
      <c r="B13" s="470" t="s">
        <v>746</v>
      </c>
      <c r="C13" s="29">
        <v>0</v>
      </c>
      <c r="D13" s="29">
        <v>0</v>
      </c>
      <c r="E13" s="29">
        <v>0</v>
      </c>
      <c r="F13" s="29">
        <v>0</v>
      </c>
      <c r="G13" s="91">
        <v>0</v>
      </c>
      <c r="H13" s="92">
        <f t="shared" si="2"/>
        <v>0</v>
      </c>
      <c r="I13" s="1"/>
      <c r="J13" s="1"/>
    </row>
    <row r="14" spans="1:10" ht="30" customHeight="1">
      <c r="A14" s="471" t="s">
        <v>747</v>
      </c>
      <c r="B14" s="470" t="s">
        <v>748</v>
      </c>
      <c r="C14" s="29">
        <v>0</v>
      </c>
      <c r="D14" s="29">
        <v>0</v>
      </c>
      <c r="E14" s="29">
        <v>0</v>
      </c>
      <c r="F14" s="29">
        <v>0</v>
      </c>
      <c r="G14" s="91">
        <v>0</v>
      </c>
      <c r="H14" s="92">
        <f t="shared" si="2"/>
        <v>0</v>
      </c>
      <c r="I14" s="1"/>
      <c r="J14" s="1"/>
    </row>
    <row r="15" spans="1:10">
      <c r="A15" s="471" t="s">
        <v>749</v>
      </c>
      <c r="B15" s="472" t="s">
        <v>750</v>
      </c>
      <c r="C15" s="29">
        <v>0</v>
      </c>
      <c r="D15" s="29">
        <v>0</v>
      </c>
      <c r="E15" s="29">
        <v>0</v>
      </c>
      <c r="F15" s="29">
        <v>0</v>
      </c>
      <c r="G15" s="91">
        <v>0</v>
      </c>
      <c r="H15" s="92">
        <f t="shared" si="2"/>
        <v>0</v>
      </c>
      <c r="I15" s="1"/>
      <c r="J15" s="1"/>
    </row>
    <row r="16" spans="1:10">
      <c r="A16" s="471" t="s">
        <v>751</v>
      </c>
      <c r="B16" s="472" t="s">
        <v>752</v>
      </c>
      <c r="C16" s="29">
        <v>0</v>
      </c>
      <c r="D16" s="29">
        <v>0</v>
      </c>
      <c r="E16" s="29">
        <v>0</v>
      </c>
      <c r="F16" s="29">
        <v>0</v>
      </c>
      <c r="G16" s="91">
        <v>0</v>
      </c>
      <c r="H16" s="92">
        <f t="shared" si="2"/>
        <v>0</v>
      </c>
      <c r="I16" s="1"/>
      <c r="J16" s="1"/>
    </row>
    <row r="17" spans="1:10">
      <c r="A17" s="471" t="s">
        <v>753</v>
      </c>
      <c r="B17" s="472" t="s">
        <v>754</v>
      </c>
      <c r="C17" s="29">
        <v>0</v>
      </c>
      <c r="D17" s="29">
        <v>0</v>
      </c>
      <c r="E17" s="29">
        <v>0</v>
      </c>
      <c r="F17" s="29">
        <v>0</v>
      </c>
      <c r="G17" s="91">
        <v>0</v>
      </c>
      <c r="H17" s="92">
        <f t="shared" si="2"/>
        <v>0</v>
      </c>
      <c r="I17" s="1"/>
      <c r="J17" s="1"/>
    </row>
    <row r="18" spans="1:10">
      <c r="A18" s="471" t="s">
        <v>755</v>
      </c>
      <c r="B18" s="472" t="s">
        <v>756</v>
      </c>
      <c r="C18" s="29">
        <v>0</v>
      </c>
      <c r="D18" s="29">
        <v>0</v>
      </c>
      <c r="E18" s="29">
        <v>0</v>
      </c>
      <c r="F18" s="29">
        <v>0</v>
      </c>
      <c r="G18" s="91">
        <v>0</v>
      </c>
      <c r="H18" s="92">
        <f t="shared" si="2"/>
        <v>0</v>
      </c>
      <c r="I18" s="1"/>
      <c r="J18" s="1"/>
    </row>
    <row r="19" spans="1:10">
      <c r="A19" s="471" t="s">
        <v>757</v>
      </c>
      <c r="B19" s="472" t="s">
        <v>758</v>
      </c>
      <c r="C19" s="29">
        <v>0</v>
      </c>
      <c r="D19" s="29">
        <v>0</v>
      </c>
      <c r="E19" s="29">
        <v>0</v>
      </c>
      <c r="F19" s="29">
        <v>0</v>
      </c>
      <c r="G19" s="91">
        <v>0</v>
      </c>
      <c r="H19" s="92">
        <f t="shared" si="2"/>
        <v>0</v>
      </c>
      <c r="I19" s="1"/>
      <c r="J19" s="1"/>
    </row>
    <row r="20" spans="1:10">
      <c r="A20" s="471" t="s">
        <v>759</v>
      </c>
      <c r="B20" s="472" t="s">
        <v>760</v>
      </c>
      <c r="C20" s="29">
        <v>0</v>
      </c>
      <c r="D20" s="29">
        <v>0</v>
      </c>
      <c r="E20" s="29">
        <v>0</v>
      </c>
      <c r="F20" s="29">
        <v>0</v>
      </c>
      <c r="G20" s="91">
        <v>0</v>
      </c>
      <c r="H20" s="92">
        <f t="shared" si="2"/>
        <v>0</v>
      </c>
      <c r="I20" s="1"/>
      <c r="J20" s="1"/>
    </row>
    <row r="21" spans="1:10">
      <c r="A21" s="471" t="s">
        <v>761</v>
      </c>
      <c r="B21" s="472" t="s">
        <v>762</v>
      </c>
      <c r="C21" s="29">
        <v>0</v>
      </c>
      <c r="D21" s="29">
        <v>0</v>
      </c>
      <c r="E21" s="29">
        <v>0</v>
      </c>
      <c r="F21" s="29">
        <v>0</v>
      </c>
      <c r="G21" s="91">
        <v>0</v>
      </c>
      <c r="H21" s="92">
        <f t="shared" si="2"/>
        <v>0</v>
      </c>
      <c r="I21" s="1"/>
      <c r="J21" s="1"/>
    </row>
    <row r="22" spans="1:10">
      <c r="A22" s="471" t="s">
        <v>763</v>
      </c>
      <c r="B22" s="472" t="s">
        <v>764</v>
      </c>
      <c r="C22" s="29">
        <v>0</v>
      </c>
      <c r="D22" s="29">
        <v>0</v>
      </c>
      <c r="E22" s="29">
        <v>0</v>
      </c>
      <c r="F22" s="29">
        <v>0</v>
      </c>
      <c r="G22" s="91">
        <v>0</v>
      </c>
      <c r="H22" s="92">
        <f t="shared" si="2"/>
        <v>0</v>
      </c>
      <c r="I22" s="1"/>
      <c r="J22" s="1"/>
    </row>
    <row r="23" spans="1:10">
      <c r="A23" s="471" t="s">
        <v>765</v>
      </c>
      <c r="B23" s="472" t="s">
        <v>766</v>
      </c>
      <c r="C23" s="29">
        <v>0</v>
      </c>
      <c r="D23" s="29">
        <v>0</v>
      </c>
      <c r="E23" s="29">
        <v>0</v>
      </c>
      <c r="F23" s="29">
        <v>0</v>
      </c>
      <c r="G23" s="91">
        <v>0</v>
      </c>
      <c r="H23" s="92">
        <f t="shared" si="2"/>
        <v>0</v>
      </c>
      <c r="I23" s="1"/>
      <c r="J23" s="1"/>
    </row>
    <row r="24" spans="1:10">
      <c r="A24" s="471" t="s">
        <v>767</v>
      </c>
      <c r="B24" s="472" t="s">
        <v>768</v>
      </c>
      <c r="C24" s="29">
        <v>0</v>
      </c>
      <c r="D24" s="29">
        <v>0</v>
      </c>
      <c r="E24" s="29">
        <v>0</v>
      </c>
      <c r="F24" s="29">
        <v>0</v>
      </c>
      <c r="G24" s="91">
        <v>0</v>
      </c>
      <c r="H24" s="92">
        <f t="shared" si="2"/>
        <v>0</v>
      </c>
      <c r="I24" s="1"/>
      <c r="J24" s="1"/>
    </row>
    <row r="25" spans="1:10">
      <c r="A25" s="471" t="s">
        <v>769</v>
      </c>
      <c r="B25" s="472" t="s">
        <v>641</v>
      </c>
      <c r="C25" s="29">
        <v>0</v>
      </c>
      <c r="D25" s="29">
        <v>0</v>
      </c>
      <c r="E25" s="29">
        <v>0</v>
      </c>
      <c r="F25" s="29">
        <v>0</v>
      </c>
      <c r="G25" s="91">
        <v>0</v>
      </c>
      <c r="H25" s="92">
        <f t="shared" si="2"/>
        <v>0</v>
      </c>
      <c r="I25" s="1"/>
      <c r="J25" s="1"/>
    </row>
    <row r="26" spans="1:10">
      <c r="A26" s="471" t="s">
        <v>642</v>
      </c>
      <c r="B26" s="472" t="s">
        <v>770</v>
      </c>
      <c r="C26" s="29">
        <v>0</v>
      </c>
      <c r="D26" s="29">
        <v>0</v>
      </c>
      <c r="E26" s="29">
        <v>0</v>
      </c>
      <c r="F26" s="29">
        <v>0</v>
      </c>
      <c r="G26" s="91">
        <v>0</v>
      </c>
      <c r="H26" s="92">
        <f t="shared" si="2"/>
        <v>0</v>
      </c>
      <c r="I26" s="1"/>
      <c r="J26" s="1"/>
    </row>
    <row r="27" spans="1:10">
      <c r="A27" s="471" t="s">
        <v>771</v>
      </c>
      <c r="B27" s="472" t="s">
        <v>772</v>
      </c>
      <c r="C27" s="29">
        <v>0</v>
      </c>
      <c r="D27" s="29">
        <v>0</v>
      </c>
      <c r="E27" s="29">
        <v>0</v>
      </c>
      <c r="F27" s="29">
        <v>0</v>
      </c>
      <c r="G27" s="91">
        <v>0</v>
      </c>
      <c r="H27" s="92">
        <f t="shared" si="2"/>
        <v>0</v>
      </c>
      <c r="I27" s="1"/>
      <c r="J27" s="1"/>
    </row>
    <row r="28" spans="1:10">
      <c r="A28" s="471" t="s">
        <v>773</v>
      </c>
      <c r="B28" s="472" t="s">
        <v>774</v>
      </c>
      <c r="C28" s="29">
        <v>0</v>
      </c>
      <c r="D28" s="29">
        <v>0</v>
      </c>
      <c r="E28" s="29">
        <v>0</v>
      </c>
      <c r="F28" s="29">
        <v>0</v>
      </c>
      <c r="G28" s="91">
        <v>0</v>
      </c>
      <c r="H28" s="92">
        <f>SUM(C28:G28)</f>
        <v>0</v>
      </c>
      <c r="I28" s="1"/>
      <c r="J28" s="1"/>
    </row>
    <row r="29" spans="1:10" ht="30">
      <c r="A29" s="471" t="s">
        <v>775</v>
      </c>
      <c r="B29" s="472" t="s">
        <v>776</v>
      </c>
      <c r="C29" s="29">
        <v>0</v>
      </c>
      <c r="D29" s="29">
        <v>0</v>
      </c>
      <c r="E29" s="29">
        <v>0</v>
      </c>
      <c r="F29" s="29">
        <v>0</v>
      </c>
      <c r="G29" s="91">
        <v>0</v>
      </c>
      <c r="H29" s="92">
        <f t="shared" si="2"/>
        <v>0</v>
      </c>
      <c r="I29" s="1"/>
      <c r="J29" s="1"/>
    </row>
    <row r="30" spans="1:10">
      <c r="A30" s="471" t="s">
        <v>777</v>
      </c>
      <c r="B30" s="472" t="s">
        <v>778</v>
      </c>
      <c r="C30" s="29">
        <v>0</v>
      </c>
      <c r="D30" s="29">
        <v>0</v>
      </c>
      <c r="E30" s="29">
        <v>0</v>
      </c>
      <c r="F30" s="29">
        <v>0</v>
      </c>
      <c r="G30" s="91">
        <v>0</v>
      </c>
      <c r="H30" s="92">
        <f t="shared" si="2"/>
        <v>0</v>
      </c>
      <c r="I30" s="1"/>
      <c r="J30" s="1"/>
    </row>
    <row r="31" spans="1:10">
      <c r="A31" s="487">
        <v>2</v>
      </c>
      <c r="B31" s="490" t="s">
        <v>96</v>
      </c>
      <c r="C31" s="342">
        <f>SUM(C32:C52)</f>
        <v>0</v>
      </c>
      <c r="D31" s="342">
        <f t="shared" ref="D31:H31" si="3">SUM(D32:D52)</f>
        <v>0</v>
      </c>
      <c r="E31" s="342">
        <f t="shared" si="3"/>
        <v>0</v>
      </c>
      <c r="F31" s="342">
        <f t="shared" si="3"/>
        <v>0</v>
      </c>
      <c r="G31" s="342">
        <f t="shared" si="3"/>
        <v>0</v>
      </c>
      <c r="H31" s="342">
        <f t="shared" si="3"/>
        <v>0</v>
      </c>
      <c r="I31" s="1"/>
      <c r="J31" s="1"/>
    </row>
    <row r="32" spans="1:10">
      <c r="A32" s="469" t="s">
        <v>739</v>
      </c>
      <c r="B32" s="473" t="s">
        <v>740</v>
      </c>
      <c r="C32" s="474">
        <v>0</v>
      </c>
      <c r="D32" s="474">
        <v>0</v>
      </c>
      <c r="E32" s="474">
        <v>0</v>
      </c>
      <c r="F32" s="474">
        <v>0</v>
      </c>
      <c r="G32" s="475">
        <v>0</v>
      </c>
      <c r="H32" s="476">
        <f>SUM(C32:G32)</f>
        <v>0</v>
      </c>
      <c r="I32" s="1"/>
      <c r="J32" s="1"/>
    </row>
    <row r="33" spans="1:10">
      <c r="A33" s="471" t="s">
        <v>741</v>
      </c>
      <c r="B33" s="470" t="s">
        <v>742</v>
      </c>
      <c r="C33" s="29">
        <v>0</v>
      </c>
      <c r="D33" s="29">
        <v>0</v>
      </c>
      <c r="E33" s="29">
        <v>0</v>
      </c>
      <c r="F33" s="29">
        <v>0</v>
      </c>
      <c r="G33" s="91">
        <v>0</v>
      </c>
      <c r="H33" s="92">
        <f t="shared" ref="H33:H52" si="4">SUM(C33:G33)</f>
        <v>0</v>
      </c>
      <c r="I33" s="1"/>
      <c r="J33" s="1"/>
    </row>
    <row r="34" spans="1:10">
      <c r="A34" s="471" t="s">
        <v>743</v>
      </c>
      <c r="B34" s="470" t="s">
        <v>744</v>
      </c>
      <c r="C34" s="29">
        <v>0</v>
      </c>
      <c r="D34" s="29">
        <v>0</v>
      </c>
      <c r="E34" s="29">
        <v>0</v>
      </c>
      <c r="F34" s="29">
        <v>0</v>
      </c>
      <c r="G34" s="91">
        <v>0</v>
      </c>
      <c r="H34" s="92">
        <f t="shared" si="4"/>
        <v>0</v>
      </c>
      <c r="I34" s="1"/>
      <c r="J34" s="1"/>
    </row>
    <row r="35" spans="1:10">
      <c r="A35" s="471" t="s">
        <v>745</v>
      </c>
      <c r="B35" s="470" t="s">
        <v>746</v>
      </c>
      <c r="C35" s="29">
        <v>0</v>
      </c>
      <c r="D35" s="29">
        <v>0</v>
      </c>
      <c r="E35" s="29">
        <v>0</v>
      </c>
      <c r="F35" s="29">
        <v>0</v>
      </c>
      <c r="G35" s="91">
        <v>0</v>
      </c>
      <c r="H35" s="92">
        <f t="shared" si="4"/>
        <v>0</v>
      </c>
      <c r="I35" s="1"/>
      <c r="J35" s="1"/>
    </row>
    <row r="36" spans="1:10" ht="31.5" customHeight="1">
      <c r="A36" s="471" t="s">
        <v>747</v>
      </c>
      <c r="B36" s="470" t="s">
        <v>748</v>
      </c>
      <c r="C36" s="29">
        <v>0</v>
      </c>
      <c r="D36" s="29">
        <v>0</v>
      </c>
      <c r="E36" s="29">
        <v>0</v>
      </c>
      <c r="F36" s="29">
        <v>0</v>
      </c>
      <c r="G36" s="91">
        <v>0</v>
      </c>
      <c r="H36" s="92">
        <f t="shared" si="4"/>
        <v>0</v>
      </c>
      <c r="I36" s="1"/>
      <c r="J36" s="1"/>
    </row>
    <row r="37" spans="1:10">
      <c r="A37" s="471" t="s">
        <v>749</v>
      </c>
      <c r="B37" s="472" t="s">
        <v>750</v>
      </c>
      <c r="C37" s="29">
        <v>0</v>
      </c>
      <c r="D37" s="29">
        <v>0</v>
      </c>
      <c r="E37" s="29">
        <v>0</v>
      </c>
      <c r="F37" s="29">
        <v>0</v>
      </c>
      <c r="G37" s="91">
        <v>0</v>
      </c>
      <c r="H37" s="92">
        <f t="shared" si="4"/>
        <v>0</v>
      </c>
      <c r="I37" s="1"/>
      <c r="J37" s="1"/>
    </row>
    <row r="38" spans="1:10">
      <c r="A38" s="471" t="s">
        <v>751</v>
      </c>
      <c r="B38" s="472" t="s">
        <v>752</v>
      </c>
      <c r="C38" s="29">
        <v>0</v>
      </c>
      <c r="D38" s="29">
        <v>0</v>
      </c>
      <c r="E38" s="29">
        <v>0</v>
      </c>
      <c r="F38" s="29">
        <v>0</v>
      </c>
      <c r="G38" s="91">
        <v>0</v>
      </c>
      <c r="H38" s="92">
        <f t="shared" si="4"/>
        <v>0</v>
      </c>
      <c r="I38" s="1"/>
      <c r="J38" s="1"/>
    </row>
    <row r="39" spans="1:10">
      <c r="A39" s="471" t="s">
        <v>753</v>
      </c>
      <c r="B39" s="472" t="s">
        <v>754</v>
      </c>
      <c r="C39" s="29">
        <v>0</v>
      </c>
      <c r="D39" s="29">
        <v>0</v>
      </c>
      <c r="E39" s="29">
        <v>0</v>
      </c>
      <c r="F39" s="29">
        <v>0</v>
      </c>
      <c r="G39" s="91">
        <v>0</v>
      </c>
      <c r="H39" s="92">
        <f t="shared" si="4"/>
        <v>0</v>
      </c>
      <c r="I39" s="1"/>
      <c r="J39" s="1"/>
    </row>
    <row r="40" spans="1:10">
      <c r="A40" s="471" t="s">
        <v>755</v>
      </c>
      <c r="B40" s="472" t="s">
        <v>756</v>
      </c>
      <c r="C40" s="29">
        <v>0</v>
      </c>
      <c r="D40" s="29">
        <v>0</v>
      </c>
      <c r="E40" s="29">
        <v>0</v>
      </c>
      <c r="F40" s="29">
        <v>0</v>
      </c>
      <c r="G40" s="91">
        <v>0</v>
      </c>
      <c r="H40" s="92">
        <f t="shared" si="4"/>
        <v>0</v>
      </c>
      <c r="I40" s="1"/>
      <c r="J40" s="1"/>
    </row>
    <row r="41" spans="1:10">
      <c r="A41" s="471" t="s">
        <v>757</v>
      </c>
      <c r="B41" s="472" t="s">
        <v>758</v>
      </c>
      <c r="C41" s="29">
        <v>0</v>
      </c>
      <c r="D41" s="29">
        <v>0</v>
      </c>
      <c r="E41" s="29">
        <v>0</v>
      </c>
      <c r="F41" s="29">
        <v>0</v>
      </c>
      <c r="G41" s="91">
        <v>0</v>
      </c>
      <c r="H41" s="92">
        <f t="shared" si="4"/>
        <v>0</v>
      </c>
      <c r="I41" s="1"/>
      <c r="J41" s="1"/>
    </row>
    <row r="42" spans="1:10">
      <c r="A42" s="471" t="s">
        <v>759</v>
      </c>
      <c r="B42" s="472" t="s">
        <v>760</v>
      </c>
      <c r="C42" s="29">
        <v>0</v>
      </c>
      <c r="D42" s="29">
        <v>0</v>
      </c>
      <c r="E42" s="29">
        <v>0</v>
      </c>
      <c r="F42" s="29">
        <v>0</v>
      </c>
      <c r="G42" s="91">
        <v>0</v>
      </c>
      <c r="H42" s="92">
        <f t="shared" si="4"/>
        <v>0</v>
      </c>
      <c r="I42" s="1"/>
      <c r="J42" s="1"/>
    </row>
    <row r="43" spans="1:10">
      <c r="A43" s="471" t="s">
        <v>761</v>
      </c>
      <c r="B43" s="472" t="s">
        <v>762</v>
      </c>
      <c r="C43" s="29">
        <v>0</v>
      </c>
      <c r="D43" s="29">
        <v>0</v>
      </c>
      <c r="E43" s="29">
        <v>0</v>
      </c>
      <c r="F43" s="29">
        <v>0</v>
      </c>
      <c r="G43" s="91">
        <v>0</v>
      </c>
      <c r="H43" s="92">
        <f t="shared" si="4"/>
        <v>0</v>
      </c>
      <c r="I43" s="1"/>
      <c r="J43" s="1"/>
    </row>
    <row r="44" spans="1:10">
      <c r="A44" s="471" t="s">
        <v>763</v>
      </c>
      <c r="B44" s="472" t="s">
        <v>764</v>
      </c>
      <c r="C44" s="29">
        <v>0</v>
      </c>
      <c r="D44" s="29">
        <v>0</v>
      </c>
      <c r="E44" s="29">
        <v>0</v>
      </c>
      <c r="F44" s="29">
        <v>0</v>
      </c>
      <c r="G44" s="91">
        <v>0</v>
      </c>
      <c r="H44" s="92">
        <f t="shared" si="4"/>
        <v>0</v>
      </c>
      <c r="I44" s="1"/>
      <c r="J44" s="1"/>
    </row>
    <row r="45" spans="1:10">
      <c r="A45" s="471" t="s">
        <v>765</v>
      </c>
      <c r="B45" s="472" t="s">
        <v>766</v>
      </c>
      <c r="C45" s="29">
        <v>0</v>
      </c>
      <c r="D45" s="29">
        <v>0</v>
      </c>
      <c r="E45" s="29">
        <v>0</v>
      </c>
      <c r="F45" s="29">
        <v>0</v>
      </c>
      <c r="G45" s="91">
        <v>0</v>
      </c>
      <c r="H45" s="92">
        <f t="shared" si="4"/>
        <v>0</v>
      </c>
      <c r="I45" s="1"/>
      <c r="J45" s="1"/>
    </row>
    <row r="46" spans="1:10">
      <c r="A46" s="471" t="s">
        <v>767</v>
      </c>
      <c r="B46" s="472" t="s">
        <v>768</v>
      </c>
      <c r="C46" s="29">
        <v>0</v>
      </c>
      <c r="D46" s="29">
        <v>0</v>
      </c>
      <c r="E46" s="29">
        <v>0</v>
      </c>
      <c r="F46" s="29">
        <v>0</v>
      </c>
      <c r="G46" s="91">
        <v>0</v>
      </c>
      <c r="H46" s="92">
        <f t="shared" si="4"/>
        <v>0</v>
      </c>
      <c r="I46" s="1"/>
      <c r="J46" s="1"/>
    </row>
    <row r="47" spans="1:10">
      <c r="A47" s="471" t="s">
        <v>769</v>
      </c>
      <c r="B47" s="472" t="s">
        <v>641</v>
      </c>
      <c r="C47" s="29">
        <v>0</v>
      </c>
      <c r="D47" s="29">
        <v>0</v>
      </c>
      <c r="E47" s="29">
        <v>0</v>
      </c>
      <c r="F47" s="29">
        <v>0</v>
      </c>
      <c r="G47" s="91">
        <v>0</v>
      </c>
      <c r="H47" s="92">
        <f t="shared" si="4"/>
        <v>0</v>
      </c>
      <c r="I47" s="1"/>
      <c r="J47" s="1"/>
    </row>
    <row r="48" spans="1:10">
      <c r="A48" s="471" t="s">
        <v>642</v>
      </c>
      <c r="B48" s="472" t="s">
        <v>770</v>
      </c>
      <c r="C48" s="29">
        <v>0</v>
      </c>
      <c r="D48" s="29">
        <v>0</v>
      </c>
      <c r="E48" s="29">
        <v>0</v>
      </c>
      <c r="F48" s="29">
        <v>0</v>
      </c>
      <c r="G48" s="91">
        <v>0</v>
      </c>
      <c r="H48" s="92">
        <f t="shared" si="4"/>
        <v>0</v>
      </c>
      <c r="I48" s="1"/>
      <c r="J48" s="1"/>
    </row>
    <row r="49" spans="1:10">
      <c r="A49" s="471" t="s">
        <v>771</v>
      </c>
      <c r="B49" s="472" t="s">
        <v>772</v>
      </c>
      <c r="C49" s="29">
        <v>0</v>
      </c>
      <c r="D49" s="29">
        <v>0</v>
      </c>
      <c r="E49" s="29">
        <v>0</v>
      </c>
      <c r="F49" s="29">
        <v>0</v>
      </c>
      <c r="G49" s="91">
        <v>0</v>
      </c>
      <c r="H49" s="92">
        <f t="shared" si="4"/>
        <v>0</v>
      </c>
      <c r="I49" s="1"/>
      <c r="J49" s="1"/>
    </row>
    <row r="50" spans="1:10">
      <c r="A50" s="471" t="s">
        <v>773</v>
      </c>
      <c r="B50" s="472" t="s">
        <v>774</v>
      </c>
      <c r="C50" s="29">
        <v>0</v>
      </c>
      <c r="D50" s="29">
        <v>0</v>
      </c>
      <c r="E50" s="29">
        <v>0</v>
      </c>
      <c r="F50" s="29">
        <v>0</v>
      </c>
      <c r="G50" s="91">
        <v>0</v>
      </c>
      <c r="H50" s="92">
        <f t="shared" si="4"/>
        <v>0</v>
      </c>
      <c r="I50" s="1"/>
      <c r="J50" s="1"/>
    </row>
    <row r="51" spans="1:10" ht="30">
      <c r="A51" s="471" t="s">
        <v>775</v>
      </c>
      <c r="B51" s="472" t="s">
        <v>776</v>
      </c>
      <c r="C51" s="29">
        <v>0</v>
      </c>
      <c r="D51" s="29">
        <v>0</v>
      </c>
      <c r="E51" s="29">
        <v>0</v>
      </c>
      <c r="F51" s="29">
        <v>0</v>
      </c>
      <c r="G51" s="91">
        <v>0</v>
      </c>
      <c r="H51" s="92">
        <f t="shared" si="4"/>
        <v>0</v>
      </c>
      <c r="I51" s="1"/>
      <c r="J51" s="1"/>
    </row>
    <row r="52" spans="1:10">
      <c r="A52" s="477" t="s">
        <v>777</v>
      </c>
      <c r="B52" s="478" t="s">
        <v>778</v>
      </c>
      <c r="C52" s="49">
        <v>0</v>
      </c>
      <c r="D52" s="49">
        <v>0</v>
      </c>
      <c r="E52" s="49">
        <v>0</v>
      </c>
      <c r="F52" s="49">
        <v>0</v>
      </c>
      <c r="G52" s="94">
        <v>0</v>
      </c>
      <c r="H52" s="93">
        <f t="shared" si="4"/>
        <v>0</v>
      </c>
      <c r="I52" s="1"/>
      <c r="J52" s="1"/>
    </row>
  </sheetData>
  <mergeCells count="4">
    <mergeCell ref="A7:A8"/>
    <mergeCell ref="B7:B8"/>
    <mergeCell ref="C7:G7"/>
    <mergeCell ref="H7:H8"/>
  </mergeCells>
  <pageMargins left="0.25" right="0.25"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8"/>
  <sheetViews>
    <sheetView zoomScaleNormal="100" workbookViewId="0">
      <pane ySplit="9" topLeftCell="A87" activePane="bottomLeft" state="frozen"/>
      <selection activeCell="K7" sqref="K7:K8"/>
      <selection pane="bottomLeft"/>
    </sheetView>
  </sheetViews>
  <sheetFormatPr defaultRowHeight="15"/>
  <cols>
    <col min="1" max="2" width="1.5703125" style="38" customWidth="1"/>
    <col min="3" max="3" width="15.85546875" style="38" customWidth="1"/>
    <col min="4" max="4" width="15.28515625" style="38" bestFit="1" customWidth="1"/>
    <col min="5" max="5" width="16.28515625" style="38" customWidth="1"/>
    <col min="6" max="6" width="39.5703125" style="38" customWidth="1"/>
    <col min="7" max="7" width="20.85546875" style="38" customWidth="1"/>
    <col min="8" max="8" width="13.140625" style="38" customWidth="1"/>
    <col min="9" max="9" width="15.7109375" style="38" customWidth="1"/>
    <col min="10" max="10" width="23.7109375" style="38" customWidth="1"/>
    <col min="11" max="11" width="25.140625" style="38" customWidth="1"/>
    <col min="12" max="12" width="15.85546875" style="38" customWidth="1"/>
    <col min="13" max="13" width="35.28515625" style="38" customWidth="1"/>
    <col min="14" max="14" width="29.85546875" style="38" customWidth="1"/>
    <col min="15" max="17" width="20.7109375" style="38" customWidth="1"/>
    <col min="18" max="20" width="20.140625" style="38" customWidth="1"/>
    <col min="21" max="21" width="28.7109375" style="38" customWidth="1"/>
    <col min="22" max="22" width="33" style="38" customWidth="1"/>
    <col min="23" max="23" width="31.28515625" style="38" customWidth="1"/>
    <col min="24" max="24" width="27" style="38" customWidth="1"/>
    <col min="25" max="25" width="24.42578125" style="38" customWidth="1"/>
    <col min="26" max="26" width="18.140625" style="38" customWidth="1"/>
    <col min="27" max="27" width="33.140625" style="38" customWidth="1"/>
    <col min="28" max="28" width="20" style="38" bestFit="1" customWidth="1"/>
    <col min="29" max="29" width="18.42578125" style="38" bestFit="1" customWidth="1"/>
    <col min="30" max="30" width="21" style="38" bestFit="1" customWidth="1"/>
    <col min="31" max="31" width="24" style="38" customWidth="1"/>
    <col min="32" max="34" width="22.42578125" style="38" customWidth="1"/>
    <col min="35" max="35" width="17.28515625" style="38" customWidth="1"/>
    <col min="36" max="36" width="19.140625" style="38" customWidth="1"/>
    <col min="37" max="37" width="17" style="38" customWidth="1"/>
    <col min="38" max="38" width="17.7109375" style="38" customWidth="1"/>
    <col min="39" max="39" width="25.28515625" style="1714" customWidth="1"/>
    <col min="40" max="40" width="27" style="38" customWidth="1"/>
    <col min="41" max="41" width="25.85546875" style="38" customWidth="1"/>
    <col min="42" max="42" width="31.85546875" style="38" customWidth="1"/>
    <col min="43" max="43" width="38" style="38" customWidth="1"/>
    <col min="44" max="44" width="30.7109375" style="38" bestFit="1" customWidth="1"/>
    <col min="45" max="45" width="30.7109375" style="38" customWidth="1"/>
    <col min="46" max="16384" width="9.140625" style="38"/>
  </cols>
  <sheetData>
    <row r="1" spans="1:44">
      <c r="C1" s="32" t="s">
        <v>120</v>
      </c>
      <c r="D1" s="1713" t="s">
        <v>881</v>
      </c>
    </row>
    <row r="2" spans="1:44">
      <c r="C2" s="32" t="s">
        <v>106</v>
      </c>
      <c r="D2" s="1713" t="s">
        <v>2288</v>
      </c>
      <c r="U2" s="38" t="s">
        <v>2293</v>
      </c>
    </row>
    <row r="3" spans="1:44">
      <c r="C3" s="32" t="s">
        <v>108</v>
      </c>
      <c r="D3" s="14" t="s">
        <v>883</v>
      </c>
      <c r="AP3" s="1715"/>
    </row>
    <row r="4" spans="1:44">
      <c r="C4" s="32" t="s">
        <v>110</v>
      </c>
      <c r="D4" s="14" t="s">
        <v>4</v>
      </c>
      <c r="M4" s="1714"/>
      <c r="AG4" s="1714"/>
    </row>
    <row r="5" spans="1:44">
      <c r="C5" s="32" t="s">
        <v>111</v>
      </c>
      <c r="D5" s="32" t="s">
        <v>124</v>
      </c>
      <c r="AG5" s="1714"/>
    </row>
    <row r="6" spans="1:44">
      <c r="C6" s="1716"/>
      <c r="D6" s="1716"/>
      <c r="AO6" s="1717"/>
    </row>
    <row r="7" spans="1:44" s="96" customFormat="1" ht="34.5" customHeight="1">
      <c r="A7" s="4630"/>
      <c r="B7" s="4630"/>
      <c r="C7" s="4629" t="s">
        <v>2294</v>
      </c>
      <c r="D7" s="4629" t="s">
        <v>2295</v>
      </c>
      <c r="E7" s="4629" t="s">
        <v>2296</v>
      </c>
      <c r="F7" s="4629" t="s">
        <v>2297</v>
      </c>
      <c r="G7" s="4629" t="s">
        <v>2298</v>
      </c>
      <c r="H7" s="4632" t="s">
        <v>2299</v>
      </c>
      <c r="I7" s="4629" t="s">
        <v>2300</v>
      </c>
      <c r="J7" s="4629" t="s">
        <v>2301</v>
      </c>
      <c r="K7" s="4629" t="s">
        <v>2653</v>
      </c>
      <c r="L7" s="4632" t="s">
        <v>2303</v>
      </c>
      <c r="M7" s="4629" t="s">
        <v>2304</v>
      </c>
      <c r="N7" s="4629" t="s">
        <v>2304</v>
      </c>
      <c r="O7" s="4629" t="s">
        <v>2305</v>
      </c>
      <c r="P7" s="4629" t="s">
        <v>2305</v>
      </c>
      <c r="Q7" s="4629" t="s">
        <v>2305</v>
      </c>
      <c r="R7" s="4629" t="s">
        <v>2306</v>
      </c>
      <c r="S7" s="4629" t="s">
        <v>2306</v>
      </c>
      <c r="T7" s="4629" t="s">
        <v>2306</v>
      </c>
      <c r="U7" s="4629" t="s">
        <v>2307</v>
      </c>
      <c r="V7" s="4629" t="s">
        <v>2308</v>
      </c>
      <c r="W7" s="4629" t="s">
        <v>2309</v>
      </c>
      <c r="X7" s="4629" t="s">
        <v>2310</v>
      </c>
      <c r="Y7" s="4629" t="s">
        <v>2311</v>
      </c>
      <c r="Z7" s="4629" t="s">
        <v>2312</v>
      </c>
      <c r="AA7" s="4629" t="s">
        <v>2313</v>
      </c>
      <c r="AB7" s="4629" t="s">
        <v>2314</v>
      </c>
      <c r="AC7" s="4629" t="s">
        <v>2315</v>
      </c>
      <c r="AD7" s="4629" t="s">
        <v>2316</v>
      </c>
      <c r="AE7" s="4629" t="s">
        <v>2317</v>
      </c>
      <c r="AF7" s="4629" t="s">
        <v>2318</v>
      </c>
      <c r="AG7" s="4629" t="s">
        <v>2319</v>
      </c>
      <c r="AH7" s="4629" t="s">
        <v>2320</v>
      </c>
      <c r="AI7" s="4629" t="s">
        <v>2321</v>
      </c>
      <c r="AJ7" s="4629" t="s">
        <v>2322</v>
      </c>
      <c r="AK7" s="4629" t="s">
        <v>2323</v>
      </c>
      <c r="AL7" s="4629" t="s">
        <v>2324</v>
      </c>
      <c r="AM7" s="4629" t="s">
        <v>2325</v>
      </c>
      <c r="AN7" s="4629" t="s">
        <v>2326</v>
      </c>
      <c r="AO7" s="4629" t="s">
        <v>2327</v>
      </c>
      <c r="AP7" s="4629" t="s">
        <v>2328</v>
      </c>
      <c r="AQ7" s="4629" t="s">
        <v>2329</v>
      </c>
      <c r="AR7" s="4629" t="s">
        <v>2330</v>
      </c>
    </row>
    <row r="8" spans="1:44" s="96" customFormat="1" ht="34.5" customHeight="1" thickBot="1">
      <c r="A8" s="4631"/>
      <c r="B8" s="4631"/>
      <c r="C8" s="4629" t="s">
        <v>2294</v>
      </c>
      <c r="D8" s="4629" t="s">
        <v>2295</v>
      </c>
      <c r="E8" s="4629" t="s">
        <v>2296</v>
      </c>
      <c r="F8" s="4629" t="s">
        <v>2297</v>
      </c>
      <c r="G8" s="4629" t="s">
        <v>2298</v>
      </c>
      <c r="H8" s="4632" t="s">
        <v>2299</v>
      </c>
      <c r="I8" s="4629" t="s">
        <v>2300</v>
      </c>
      <c r="J8" s="4629" t="s">
        <v>2301</v>
      </c>
      <c r="K8" s="4629" t="s">
        <v>2302</v>
      </c>
      <c r="L8" s="4632" t="s">
        <v>2303</v>
      </c>
      <c r="M8" s="4629" t="s">
        <v>2304</v>
      </c>
      <c r="N8" s="4629" t="s">
        <v>2304</v>
      </c>
      <c r="O8" s="1718" t="s">
        <v>2331</v>
      </c>
      <c r="P8" s="1718" t="s">
        <v>2332</v>
      </c>
      <c r="Q8" s="1718" t="s">
        <v>2333</v>
      </c>
      <c r="R8" s="1718" t="s">
        <v>2334</v>
      </c>
      <c r="S8" s="1718" t="s">
        <v>2335</v>
      </c>
      <c r="T8" s="1718" t="s">
        <v>2336</v>
      </c>
      <c r="U8" s="4629" t="s">
        <v>2307</v>
      </c>
      <c r="V8" s="4629" t="s">
        <v>2308</v>
      </c>
      <c r="W8" s="4629" t="s">
        <v>2309</v>
      </c>
      <c r="X8" s="4629" t="s">
        <v>2310</v>
      </c>
      <c r="Y8" s="4629" t="s">
        <v>2311</v>
      </c>
      <c r="Z8" s="4629" t="s">
        <v>2312</v>
      </c>
      <c r="AA8" s="4629" t="s">
        <v>2313</v>
      </c>
      <c r="AB8" s="4629" t="s">
        <v>2314</v>
      </c>
      <c r="AC8" s="4629" t="s">
        <v>2315</v>
      </c>
      <c r="AD8" s="4629" t="s">
        <v>2316</v>
      </c>
      <c r="AE8" s="4629" t="s">
        <v>2317</v>
      </c>
      <c r="AF8" s="4629" t="s">
        <v>2318</v>
      </c>
      <c r="AG8" s="4629" t="s">
        <v>2319</v>
      </c>
      <c r="AH8" s="4629" t="s">
        <v>2320</v>
      </c>
      <c r="AI8" s="4629" t="s">
        <v>2321</v>
      </c>
      <c r="AJ8" s="4629" t="s">
        <v>2322</v>
      </c>
      <c r="AK8" s="4629" t="s">
        <v>2323</v>
      </c>
      <c r="AL8" s="4629" t="s">
        <v>2324</v>
      </c>
      <c r="AM8" s="4629" t="s">
        <v>2325</v>
      </c>
      <c r="AN8" s="4629" t="s">
        <v>2326</v>
      </c>
      <c r="AO8" s="4629" t="s">
        <v>2327</v>
      </c>
      <c r="AP8" s="4629" t="s">
        <v>2328</v>
      </c>
      <c r="AQ8" s="4629" t="s">
        <v>2329</v>
      </c>
      <c r="AR8" s="4629" t="s">
        <v>2330</v>
      </c>
    </row>
    <row r="9" spans="1:44" ht="16.5" customHeight="1" thickBot="1">
      <c r="C9" s="1719">
        <v>1</v>
      </c>
      <c r="D9" s="1719">
        <v>2</v>
      </c>
      <c r="E9" s="1719">
        <v>3</v>
      </c>
      <c r="F9" s="1719">
        <v>4</v>
      </c>
      <c r="G9" s="1719">
        <v>5</v>
      </c>
      <c r="H9" s="1719">
        <v>6</v>
      </c>
      <c r="I9" s="1719">
        <v>7</v>
      </c>
      <c r="J9" s="1719">
        <v>8</v>
      </c>
      <c r="K9" s="1719">
        <v>9</v>
      </c>
      <c r="L9" s="1719">
        <v>10</v>
      </c>
      <c r="M9" s="1719">
        <v>11</v>
      </c>
      <c r="N9" s="1719">
        <v>11</v>
      </c>
      <c r="O9" s="1719">
        <v>12</v>
      </c>
      <c r="P9" s="1719">
        <v>13</v>
      </c>
      <c r="Q9" s="1719" t="s">
        <v>2337</v>
      </c>
      <c r="R9" s="1719">
        <v>15</v>
      </c>
      <c r="S9" s="1719">
        <v>16</v>
      </c>
      <c r="T9" s="1719" t="s">
        <v>2338</v>
      </c>
      <c r="U9" s="1719">
        <v>18</v>
      </c>
      <c r="V9" s="1719" t="s">
        <v>2339</v>
      </c>
      <c r="W9" s="1719" t="s">
        <v>2340</v>
      </c>
      <c r="X9" s="1719">
        <v>21</v>
      </c>
      <c r="Y9" s="1719">
        <v>22</v>
      </c>
      <c r="Z9" s="1719" t="s">
        <v>2341</v>
      </c>
      <c r="AA9" s="1719" t="s">
        <v>2342</v>
      </c>
      <c r="AB9" s="1719">
        <v>25</v>
      </c>
      <c r="AC9" s="1719">
        <v>26</v>
      </c>
      <c r="AD9" s="1719">
        <v>27</v>
      </c>
      <c r="AE9" s="1719" t="s">
        <v>2343</v>
      </c>
      <c r="AF9" s="1719" t="s">
        <v>2344</v>
      </c>
      <c r="AG9" s="1719">
        <v>30</v>
      </c>
      <c r="AH9" s="1720">
        <v>31</v>
      </c>
      <c r="AI9" s="1719" t="s">
        <v>2345</v>
      </c>
      <c r="AJ9" s="1719" t="s">
        <v>2346</v>
      </c>
      <c r="AK9" s="1719">
        <v>34</v>
      </c>
      <c r="AL9" s="1719">
        <v>35</v>
      </c>
      <c r="AM9" s="1721">
        <v>36</v>
      </c>
      <c r="AN9" s="1719">
        <v>37</v>
      </c>
      <c r="AO9" s="1722" t="s">
        <v>2256</v>
      </c>
      <c r="AP9" s="1723">
        <v>38</v>
      </c>
      <c r="AQ9" s="1723" t="s">
        <v>2347</v>
      </c>
      <c r="AR9" s="1719">
        <v>39</v>
      </c>
    </row>
    <row r="10" spans="1:44" ht="15" customHeight="1">
      <c r="C10" s="1724"/>
      <c r="D10" s="1725"/>
      <c r="E10" s="1725"/>
      <c r="F10" s="1725"/>
      <c r="G10" s="1725"/>
      <c r="H10" s="1725"/>
      <c r="I10" s="1725"/>
      <c r="J10" s="1725"/>
      <c r="K10" s="1725"/>
      <c r="L10" s="1725"/>
      <c r="M10" s="1725"/>
      <c r="N10" s="1724"/>
      <c r="O10" s="1725"/>
      <c r="P10" s="1725"/>
      <c r="Q10" s="1725"/>
      <c r="R10" s="1725"/>
      <c r="S10" s="1725"/>
      <c r="T10" s="1725"/>
      <c r="U10" s="1725"/>
      <c r="V10" s="1725"/>
      <c r="W10" s="1725"/>
      <c r="X10" s="1725"/>
      <c r="Y10" s="1724"/>
      <c r="Z10" s="1725"/>
      <c r="AA10" s="1725"/>
      <c r="AB10" s="1725"/>
      <c r="AC10" s="1725"/>
      <c r="AD10" s="1725"/>
      <c r="AE10" s="1725"/>
      <c r="AF10" s="1725"/>
      <c r="AG10" s="1725"/>
      <c r="AH10" s="1725"/>
      <c r="AI10" s="1725"/>
      <c r="AJ10" s="1725"/>
      <c r="AK10" s="1725"/>
      <c r="AL10" s="1725"/>
      <c r="AM10" s="1726"/>
      <c r="AN10" s="4633">
        <v>700</v>
      </c>
      <c r="AO10" s="4633"/>
      <c r="AP10" s="4634">
        <v>100</v>
      </c>
      <c r="AQ10" s="4634"/>
      <c r="AR10" s="1724"/>
    </row>
    <row r="11" spans="1:44" s="1467" customFormat="1">
      <c r="C11" s="1727"/>
      <c r="D11" s="1728"/>
      <c r="E11" s="1729"/>
      <c r="F11" s="1730"/>
      <c r="G11" s="1731"/>
      <c r="H11" s="1727"/>
      <c r="I11" s="1732"/>
      <c r="J11" s="1732"/>
      <c r="K11" s="1730"/>
      <c r="L11" s="1730"/>
      <c r="M11" s="1733"/>
      <c r="N11" s="1733"/>
      <c r="O11" s="1733"/>
      <c r="P11" s="1733"/>
      <c r="Q11" s="1734"/>
      <c r="R11" s="1733"/>
      <c r="S11" s="1733"/>
      <c r="T11" s="1734"/>
      <c r="U11" s="1733"/>
      <c r="V11" s="1734"/>
      <c r="W11" s="1734"/>
      <c r="X11" s="1733"/>
      <c r="Y11" s="1734"/>
      <c r="Z11" s="1734"/>
      <c r="AA11" s="1734"/>
      <c r="AB11" s="1735"/>
      <c r="AC11" s="1735"/>
      <c r="AD11" s="1735"/>
      <c r="AE11" s="1734"/>
      <c r="AF11" s="1734"/>
      <c r="AG11" s="1733"/>
      <c r="AH11" s="1736"/>
      <c r="AI11" s="1734"/>
      <c r="AJ11" s="1737"/>
      <c r="AK11" s="1734"/>
      <c r="AL11" s="1734"/>
      <c r="AM11" s="1734"/>
      <c r="AN11" s="1734"/>
      <c r="AO11" s="1734"/>
      <c r="AP11" s="1734"/>
      <c r="AQ11" s="1734"/>
      <c r="AR11" s="1734"/>
    </row>
    <row r="12" spans="1:44">
      <c r="C12" s="1727"/>
      <c r="D12" s="1728"/>
      <c r="E12" s="1729"/>
      <c r="F12" s="1730"/>
      <c r="G12" s="1731"/>
      <c r="H12" s="1727"/>
      <c r="I12" s="1732"/>
      <c r="J12" s="1738"/>
      <c r="K12" s="1730"/>
      <c r="L12" s="1730"/>
      <c r="M12" s="1733"/>
      <c r="N12" s="1733"/>
      <c r="O12" s="1733"/>
      <c r="P12" s="1733"/>
      <c r="Q12" s="1734"/>
      <c r="R12" s="1733"/>
      <c r="S12" s="1733"/>
      <c r="T12" s="1734"/>
      <c r="U12" s="1733"/>
      <c r="V12" s="1734"/>
      <c r="W12" s="1734"/>
      <c r="X12" s="1733"/>
      <c r="Y12" s="1734"/>
      <c r="Z12" s="1734"/>
      <c r="AA12" s="1734"/>
      <c r="AB12" s="1739"/>
      <c r="AC12" s="1739"/>
      <c r="AD12" s="1739"/>
      <c r="AE12" s="1734"/>
      <c r="AF12" s="1734"/>
      <c r="AG12" s="1733"/>
      <c r="AH12" s="1736"/>
      <c r="AI12" s="1734"/>
      <c r="AJ12" s="1737"/>
      <c r="AK12" s="1734"/>
      <c r="AL12" s="1734"/>
      <c r="AM12" s="1734"/>
      <c r="AN12" s="1740"/>
      <c r="AO12" s="1734"/>
      <c r="AR12" s="1734"/>
    </row>
    <row r="13" spans="1:44">
      <c r="C13" s="1727"/>
      <c r="D13" s="1728"/>
      <c r="E13" s="1729"/>
      <c r="F13" s="1730"/>
      <c r="G13" s="1731"/>
      <c r="H13" s="1727"/>
      <c r="I13" s="1732"/>
      <c r="J13" s="1732"/>
      <c r="K13" s="1730"/>
      <c r="L13" s="1730"/>
      <c r="M13" s="1733"/>
      <c r="N13" s="1733"/>
      <c r="O13" s="1733"/>
      <c r="P13" s="1733"/>
      <c r="Q13" s="1734"/>
      <c r="R13" s="1733"/>
      <c r="S13" s="1733"/>
      <c r="T13" s="1734"/>
      <c r="U13" s="1733"/>
      <c r="V13" s="1734"/>
      <c r="W13" s="1734"/>
      <c r="X13" s="1733"/>
      <c r="Y13" s="1734"/>
      <c r="Z13" s="1734"/>
      <c r="AA13" s="1734"/>
      <c r="AB13" s="1739"/>
      <c r="AC13" s="1739"/>
      <c r="AD13" s="1739"/>
      <c r="AE13" s="1734"/>
      <c r="AF13" s="1734"/>
      <c r="AG13" s="1733"/>
      <c r="AH13" s="1736"/>
      <c r="AI13" s="1734"/>
      <c r="AJ13" s="1737"/>
      <c r="AK13" s="1734"/>
      <c r="AL13" s="1734"/>
      <c r="AM13" s="1734"/>
      <c r="AN13" s="1740"/>
      <c r="AO13" s="1734"/>
      <c r="AR13" s="1734"/>
    </row>
    <row r="14" spans="1:44">
      <c r="C14" s="1741"/>
      <c r="D14" s="1728"/>
      <c r="E14" s="1729"/>
      <c r="F14" s="1730"/>
      <c r="G14" s="1731"/>
      <c r="H14" s="1727"/>
      <c r="I14" s="1732"/>
      <c r="J14" s="1732"/>
      <c r="K14" s="1730"/>
      <c r="L14" s="1730"/>
      <c r="M14" s="1733"/>
      <c r="N14" s="1733"/>
      <c r="O14" s="1733"/>
      <c r="P14" s="1733"/>
      <c r="Q14" s="1734"/>
      <c r="R14" s="1733"/>
      <c r="S14" s="1733"/>
      <c r="T14" s="1734"/>
      <c r="U14" s="1733"/>
      <c r="V14" s="1734"/>
      <c r="W14" s="1734"/>
      <c r="X14" s="1733"/>
      <c r="Y14" s="1734"/>
      <c r="Z14" s="1734"/>
      <c r="AA14" s="1734"/>
      <c r="AB14" s="1739"/>
      <c r="AC14" s="1739"/>
      <c r="AD14" s="1739"/>
      <c r="AE14" s="1734"/>
      <c r="AF14" s="1734"/>
      <c r="AG14" s="1733"/>
      <c r="AH14" s="1736"/>
      <c r="AI14" s="1734"/>
      <c r="AJ14" s="1737"/>
      <c r="AK14" s="1734"/>
      <c r="AL14" s="1734"/>
      <c r="AM14" s="1734"/>
      <c r="AN14" s="1740"/>
      <c r="AO14" s="1734"/>
      <c r="AR14" s="1734"/>
    </row>
    <row r="15" spans="1:44">
      <c r="C15" s="1741"/>
      <c r="D15" s="1728"/>
      <c r="E15" s="1729"/>
      <c r="F15" s="1730"/>
      <c r="G15" s="1731"/>
      <c r="H15" s="1727"/>
      <c r="I15" s="1732"/>
      <c r="J15" s="1732"/>
      <c r="K15" s="1730"/>
      <c r="L15" s="1730"/>
      <c r="M15" s="1733"/>
      <c r="N15" s="1733"/>
      <c r="O15" s="1733"/>
      <c r="P15" s="1733"/>
      <c r="Q15" s="1734"/>
      <c r="R15" s="1733"/>
      <c r="S15" s="1733"/>
      <c r="T15" s="1734"/>
      <c r="U15" s="1733"/>
      <c r="V15" s="1734"/>
      <c r="W15" s="1734"/>
      <c r="X15" s="1733"/>
      <c r="Y15" s="1734"/>
      <c r="Z15" s="1734"/>
      <c r="AA15" s="1734"/>
      <c r="AB15" s="1739"/>
      <c r="AC15" s="1739"/>
      <c r="AD15" s="1739"/>
      <c r="AE15" s="1734"/>
      <c r="AF15" s="1734"/>
      <c r="AG15" s="1733"/>
      <c r="AH15" s="1736"/>
      <c r="AI15" s="1734"/>
      <c r="AJ15" s="1737"/>
      <c r="AK15" s="1734"/>
      <c r="AL15" s="1734"/>
      <c r="AM15" s="1734"/>
      <c r="AN15" s="1740"/>
      <c r="AO15" s="1734"/>
      <c r="AR15" s="1734"/>
    </row>
    <row r="16" spans="1:44" s="198" customFormat="1">
      <c r="C16" s="1742"/>
      <c r="D16" s="1743"/>
      <c r="E16" s="1744"/>
      <c r="F16" s="1730"/>
      <c r="G16" s="1745"/>
      <c r="H16" s="1742"/>
      <c r="I16" s="1746"/>
      <c r="J16" s="1746"/>
      <c r="K16" s="1747"/>
      <c r="L16" s="1747"/>
      <c r="M16" s="1748"/>
      <c r="N16" s="1748"/>
      <c r="O16" s="1748"/>
      <c r="P16" s="1748"/>
      <c r="Q16" s="1734"/>
      <c r="R16" s="1748"/>
      <c r="S16" s="1748"/>
      <c r="T16" s="1734"/>
      <c r="U16" s="1748"/>
      <c r="V16" s="1734"/>
      <c r="W16" s="1734"/>
      <c r="X16" s="1748"/>
      <c r="Y16" s="1734"/>
      <c r="Z16" s="1734"/>
      <c r="AA16" s="1734"/>
      <c r="AB16" s="1749"/>
      <c r="AC16" s="1749"/>
      <c r="AD16" s="1749"/>
      <c r="AE16" s="1734"/>
      <c r="AF16" s="1734"/>
      <c r="AG16" s="1748"/>
      <c r="AH16" s="1750"/>
      <c r="AI16" s="1751"/>
      <c r="AJ16" s="1752"/>
      <c r="AK16" s="1751"/>
      <c r="AL16" s="1751"/>
      <c r="AM16" s="1751"/>
      <c r="AN16" s="1753"/>
      <c r="AO16" s="1751"/>
      <c r="AR16" s="1751"/>
    </row>
    <row r="17" spans="3:44">
      <c r="C17" s="1741"/>
      <c r="D17" s="1728"/>
      <c r="E17" s="1729"/>
      <c r="F17" s="1730"/>
      <c r="G17" s="1731"/>
      <c r="H17" s="1727"/>
      <c r="I17" s="1732"/>
      <c r="J17" s="1732"/>
      <c r="K17" s="1730"/>
      <c r="L17" s="1730"/>
      <c r="M17" s="1733"/>
      <c r="N17" s="1733"/>
      <c r="O17" s="1733"/>
      <c r="P17" s="1733"/>
      <c r="Q17" s="1734"/>
      <c r="R17" s="1733"/>
      <c r="S17" s="1733"/>
      <c r="T17" s="1734"/>
      <c r="U17" s="1733"/>
      <c r="V17" s="1734"/>
      <c r="W17" s="1734"/>
      <c r="X17" s="1733"/>
      <c r="Y17" s="1734"/>
      <c r="Z17" s="1734"/>
      <c r="AA17" s="1734"/>
      <c r="AB17" s="1739"/>
      <c r="AC17" s="1739"/>
      <c r="AD17" s="1739"/>
      <c r="AE17" s="1734"/>
      <c r="AF17" s="1734"/>
      <c r="AG17" s="1733"/>
      <c r="AH17" s="1736"/>
      <c r="AI17" s="1734"/>
      <c r="AJ17" s="1737"/>
      <c r="AK17" s="1734"/>
      <c r="AL17" s="1734"/>
      <c r="AM17" s="1734"/>
      <c r="AN17" s="1740"/>
      <c r="AO17" s="1734"/>
      <c r="AR17" s="1734"/>
    </row>
    <row r="18" spans="3:44">
      <c r="C18" s="1741"/>
      <c r="D18" s="1728"/>
      <c r="E18" s="1729"/>
      <c r="F18" s="1730"/>
      <c r="G18" s="1731"/>
      <c r="H18" s="1727"/>
      <c r="I18" s="1732"/>
      <c r="J18" s="1732"/>
      <c r="K18" s="1730"/>
      <c r="L18" s="1730"/>
      <c r="M18" s="1733"/>
      <c r="N18" s="1733"/>
      <c r="O18" s="1733"/>
      <c r="P18" s="1733"/>
      <c r="Q18" s="1734"/>
      <c r="R18" s="1733"/>
      <c r="S18" s="1733"/>
      <c r="T18" s="1734"/>
      <c r="U18" s="1733"/>
      <c r="V18" s="1734"/>
      <c r="W18" s="1734"/>
      <c r="X18" s="1733"/>
      <c r="Y18" s="1734"/>
      <c r="Z18" s="1734"/>
      <c r="AA18" s="1734"/>
      <c r="AB18" s="1739"/>
      <c r="AC18" s="1739"/>
      <c r="AD18" s="1739"/>
      <c r="AE18" s="1734"/>
      <c r="AF18" s="1734"/>
      <c r="AG18" s="1733"/>
      <c r="AH18" s="1736"/>
      <c r="AI18" s="1734"/>
      <c r="AJ18" s="1737"/>
      <c r="AK18" s="1734"/>
      <c r="AL18" s="1734"/>
      <c r="AM18" s="1734"/>
      <c r="AN18" s="1740"/>
      <c r="AO18" s="1734"/>
      <c r="AR18" s="1734"/>
    </row>
    <row r="19" spans="3:44">
      <c r="C19" s="1727"/>
      <c r="D19" s="1728"/>
      <c r="E19" s="1729"/>
      <c r="F19" s="1730"/>
      <c r="G19" s="1731"/>
      <c r="H19" s="1727"/>
      <c r="I19" s="1732"/>
      <c r="J19" s="1732"/>
      <c r="K19" s="1730"/>
      <c r="L19" s="1730"/>
      <c r="M19" s="1733"/>
      <c r="N19" s="1733"/>
      <c r="O19" s="1733"/>
      <c r="P19" s="1733"/>
      <c r="Q19" s="1734"/>
      <c r="R19" s="1733"/>
      <c r="S19" s="1733"/>
      <c r="T19" s="1734"/>
      <c r="U19" s="1733"/>
      <c r="V19" s="1734"/>
      <c r="W19" s="1734"/>
      <c r="X19" s="1733"/>
      <c r="Y19" s="1734"/>
      <c r="Z19" s="1734"/>
      <c r="AA19" s="1734"/>
      <c r="AB19" s="1735"/>
      <c r="AC19" s="1735"/>
      <c r="AD19" s="1735"/>
      <c r="AE19" s="1734"/>
      <c r="AF19" s="1734"/>
      <c r="AG19" s="1733"/>
      <c r="AH19" s="1736"/>
      <c r="AI19" s="1734"/>
      <c r="AJ19" s="1737"/>
      <c r="AK19" s="1734"/>
      <c r="AL19" s="1734"/>
      <c r="AM19" s="1734"/>
      <c r="AO19" s="1734"/>
      <c r="AR19" s="1734"/>
    </row>
    <row r="20" spans="3:44" s="198" customFormat="1">
      <c r="C20" s="1742"/>
      <c r="D20" s="1743"/>
      <c r="E20" s="1744"/>
      <c r="F20" s="1730"/>
      <c r="G20" s="1745"/>
      <c r="H20" s="1742"/>
      <c r="I20" s="1746"/>
      <c r="J20" s="1754"/>
      <c r="K20" s="1747"/>
      <c r="L20" s="1747"/>
      <c r="M20" s="1748"/>
      <c r="N20" s="1748"/>
      <c r="O20" s="1733"/>
      <c r="P20" s="1733"/>
      <c r="Q20" s="1734"/>
      <c r="R20" s="1733"/>
      <c r="S20" s="1733"/>
      <c r="T20" s="1734"/>
      <c r="U20" s="1733"/>
      <c r="V20" s="1734"/>
      <c r="W20" s="1734"/>
      <c r="X20" s="1733"/>
      <c r="Y20" s="1734"/>
      <c r="Z20" s="1734"/>
      <c r="AA20" s="1734"/>
      <c r="AB20" s="1739"/>
      <c r="AC20" s="1739"/>
      <c r="AD20" s="1739"/>
      <c r="AE20" s="1734"/>
      <c r="AF20" s="1734"/>
      <c r="AG20" s="1733"/>
      <c r="AH20" s="1736"/>
      <c r="AI20" s="1734"/>
      <c r="AJ20" s="1737"/>
      <c r="AK20" s="1734"/>
      <c r="AL20" s="1734"/>
      <c r="AM20" s="1734"/>
      <c r="AO20" s="1734"/>
      <c r="AR20" s="1734"/>
    </row>
    <row r="21" spans="3:44">
      <c r="C21" s="1727"/>
      <c r="D21" s="1728"/>
      <c r="E21" s="1729"/>
      <c r="F21" s="1730"/>
      <c r="G21" s="1731"/>
      <c r="H21" s="1727"/>
      <c r="I21" s="1732"/>
      <c r="J21" s="1732"/>
      <c r="K21" s="1730"/>
      <c r="L21" s="1730"/>
      <c r="M21" s="1733"/>
      <c r="N21" s="1733"/>
      <c r="O21" s="1733"/>
      <c r="P21" s="1733"/>
      <c r="Q21" s="1734"/>
      <c r="R21" s="1733"/>
      <c r="S21" s="1733"/>
      <c r="T21" s="1734"/>
      <c r="U21" s="1733"/>
      <c r="V21" s="1734"/>
      <c r="W21" s="1734"/>
      <c r="X21" s="1733"/>
      <c r="Y21" s="1734"/>
      <c r="Z21" s="1734"/>
      <c r="AA21" s="1734"/>
      <c r="AB21" s="1739"/>
      <c r="AC21" s="1739"/>
      <c r="AD21" s="1739"/>
      <c r="AE21" s="1734"/>
      <c r="AF21" s="1734"/>
      <c r="AG21" s="1733"/>
      <c r="AH21" s="1736"/>
      <c r="AI21" s="1734"/>
      <c r="AJ21" s="1737"/>
      <c r="AK21" s="1734"/>
      <c r="AL21" s="1734"/>
      <c r="AM21" s="1734"/>
      <c r="AO21" s="1734"/>
      <c r="AR21" s="1734"/>
    </row>
    <row r="22" spans="3:44">
      <c r="C22" s="1727"/>
      <c r="D22" s="1728"/>
      <c r="E22" s="1729"/>
      <c r="F22" s="1730"/>
      <c r="G22" s="1731"/>
      <c r="H22" s="1727"/>
      <c r="I22" s="1732"/>
      <c r="J22" s="1732"/>
      <c r="K22" s="1730"/>
      <c r="L22" s="1730"/>
      <c r="M22" s="1733"/>
      <c r="N22" s="1733"/>
      <c r="O22" s="1733"/>
      <c r="P22" s="1733"/>
      <c r="Q22" s="1734"/>
      <c r="R22" s="1733"/>
      <c r="S22" s="1733"/>
      <c r="T22" s="1734"/>
      <c r="U22" s="1733"/>
      <c r="V22" s="1734"/>
      <c r="W22" s="1734"/>
      <c r="X22" s="1733"/>
      <c r="Y22" s="1734"/>
      <c r="Z22" s="1734"/>
      <c r="AA22" s="1734"/>
      <c r="AB22" s="1739"/>
      <c r="AC22" s="1739"/>
      <c r="AD22" s="1739"/>
      <c r="AE22" s="1734"/>
      <c r="AF22" s="1734"/>
      <c r="AG22" s="1733"/>
      <c r="AH22" s="1736"/>
      <c r="AI22" s="1734"/>
      <c r="AJ22" s="1737"/>
      <c r="AK22" s="1734"/>
      <c r="AL22" s="1734"/>
      <c r="AM22" s="1734"/>
      <c r="AO22" s="1734"/>
      <c r="AR22" s="1734"/>
    </row>
    <row r="23" spans="3:44">
      <c r="C23" s="1727"/>
      <c r="D23" s="1728"/>
      <c r="E23" s="1729"/>
      <c r="F23" s="1730"/>
      <c r="G23" s="1731"/>
      <c r="H23" s="1727"/>
      <c r="I23" s="1732"/>
      <c r="J23" s="1732"/>
      <c r="K23" s="1730"/>
      <c r="L23" s="1730"/>
      <c r="M23" s="1733"/>
      <c r="N23" s="1733"/>
      <c r="O23" s="1733"/>
      <c r="P23" s="1733"/>
      <c r="Q23" s="1734"/>
      <c r="R23" s="1733"/>
      <c r="S23" s="1733"/>
      <c r="T23" s="1734"/>
      <c r="U23" s="1733"/>
      <c r="V23" s="1734"/>
      <c r="W23" s="1734"/>
      <c r="X23" s="1733"/>
      <c r="Y23" s="1734"/>
      <c r="Z23" s="1734"/>
      <c r="AA23" s="1734"/>
      <c r="AB23" s="1739"/>
      <c r="AC23" s="1739"/>
      <c r="AD23" s="1739"/>
      <c r="AE23" s="1734"/>
      <c r="AF23" s="1734"/>
      <c r="AG23" s="1733"/>
      <c r="AH23" s="1736"/>
      <c r="AI23" s="1734"/>
      <c r="AJ23" s="1737"/>
      <c r="AK23" s="1734"/>
      <c r="AL23" s="1734"/>
      <c r="AM23" s="1734"/>
      <c r="AO23" s="1751"/>
      <c r="AR23" s="1734"/>
    </row>
    <row r="24" spans="3:44">
      <c r="C24" s="1727"/>
      <c r="D24" s="1728"/>
      <c r="E24" s="1729"/>
      <c r="F24" s="1730"/>
      <c r="G24" s="1731"/>
      <c r="H24" s="1727"/>
      <c r="I24" s="1732"/>
      <c r="J24" s="1732"/>
      <c r="K24" s="1730"/>
      <c r="L24" s="1730"/>
      <c r="M24" s="1733"/>
      <c r="N24" s="1733"/>
      <c r="O24" s="1748"/>
      <c r="P24" s="1748"/>
      <c r="Q24" s="1734"/>
      <c r="R24" s="1748"/>
      <c r="S24" s="1748"/>
      <c r="T24" s="1734"/>
      <c r="U24" s="1748"/>
      <c r="V24" s="1734"/>
      <c r="W24" s="1734"/>
      <c r="X24" s="1748"/>
      <c r="Y24" s="1734"/>
      <c r="Z24" s="1734"/>
      <c r="AA24" s="1734"/>
      <c r="AB24" s="1749"/>
      <c r="AC24" s="1749"/>
      <c r="AD24" s="1749"/>
      <c r="AE24" s="1734"/>
      <c r="AF24" s="1734"/>
      <c r="AG24" s="1748"/>
      <c r="AH24" s="1750"/>
      <c r="AI24" s="1751"/>
      <c r="AJ24" s="1752"/>
      <c r="AK24" s="1751"/>
      <c r="AL24" s="1751"/>
      <c r="AM24" s="1751"/>
      <c r="AO24" s="1734"/>
      <c r="AR24" s="1751"/>
    </row>
    <row r="25" spans="3:44">
      <c r="C25" s="1727"/>
      <c r="D25" s="1728"/>
      <c r="E25" s="1729"/>
      <c r="F25" s="1730"/>
      <c r="G25" s="1731"/>
      <c r="H25" s="1727"/>
      <c r="I25" s="1732"/>
      <c r="J25" s="1732"/>
      <c r="K25" s="1730"/>
      <c r="L25" s="1730"/>
      <c r="M25" s="1733"/>
      <c r="N25" s="1733"/>
      <c r="O25" s="1733"/>
      <c r="P25" s="1733"/>
      <c r="Q25" s="1734"/>
      <c r="R25" s="1733"/>
      <c r="S25" s="1733"/>
      <c r="T25" s="1734"/>
      <c r="U25" s="1733"/>
      <c r="V25" s="1734"/>
      <c r="W25" s="1734"/>
      <c r="X25" s="1733"/>
      <c r="Y25" s="1734"/>
      <c r="Z25" s="1734"/>
      <c r="AA25" s="1734"/>
      <c r="AB25" s="1739"/>
      <c r="AC25" s="1739"/>
      <c r="AD25" s="1739"/>
      <c r="AE25" s="1734"/>
      <c r="AF25" s="1734"/>
      <c r="AG25" s="1733"/>
      <c r="AH25" s="1736"/>
      <c r="AI25" s="1734"/>
      <c r="AJ25" s="1737"/>
      <c r="AK25" s="1734"/>
      <c r="AL25" s="1734"/>
      <c r="AM25" s="1734"/>
      <c r="AO25" s="1734"/>
      <c r="AR25" s="1734"/>
    </row>
    <row r="26" spans="3:44">
      <c r="C26" s="1727"/>
      <c r="D26" s="1728"/>
      <c r="E26" s="1729"/>
      <c r="F26" s="1730"/>
      <c r="G26" s="1731"/>
      <c r="H26" s="1727"/>
      <c r="I26" s="1732"/>
      <c r="J26" s="1732"/>
      <c r="K26" s="1730"/>
      <c r="L26" s="1730"/>
      <c r="M26" s="1733"/>
      <c r="N26" s="1733"/>
      <c r="O26" s="1733"/>
      <c r="P26" s="1733"/>
      <c r="Q26" s="1734"/>
      <c r="R26" s="1733"/>
      <c r="S26" s="1733"/>
      <c r="T26" s="1734"/>
      <c r="U26" s="1733"/>
      <c r="V26" s="1734"/>
      <c r="W26" s="1734"/>
      <c r="X26" s="1733"/>
      <c r="Y26" s="1734"/>
      <c r="Z26" s="1734"/>
      <c r="AA26" s="1734"/>
      <c r="AB26" s="1739"/>
      <c r="AC26" s="1739"/>
      <c r="AD26" s="1739"/>
      <c r="AE26" s="1734"/>
      <c r="AF26" s="1734"/>
      <c r="AG26" s="1733"/>
      <c r="AH26" s="1736"/>
      <c r="AI26" s="1734"/>
      <c r="AJ26" s="1737"/>
      <c r="AK26" s="1734"/>
      <c r="AL26" s="1734"/>
      <c r="AM26" s="1734"/>
      <c r="AO26" s="1734"/>
      <c r="AR26" s="1734"/>
    </row>
    <row r="27" spans="3:44">
      <c r="C27" s="1727"/>
      <c r="D27" s="1728"/>
      <c r="E27" s="1729"/>
      <c r="F27" s="1730"/>
      <c r="G27" s="1731"/>
      <c r="H27" s="1727"/>
      <c r="I27" s="1732"/>
      <c r="J27" s="1732"/>
      <c r="K27" s="1730"/>
      <c r="L27" s="1730"/>
      <c r="M27" s="1733"/>
      <c r="N27" s="1733"/>
      <c r="O27" s="1733"/>
      <c r="P27" s="1733"/>
      <c r="Q27" s="1734"/>
      <c r="R27" s="1733"/>
      <c r="S27" s="1733"/>
      <c r="T27" s="1734"/>
      <c r="U27" s="1733"/>
      <c r="V27" s="1734"/>
      <c r="W27" s="1734"/>
      <c r="X27" s="1733"/>
      <c r="Y27" s="1734"/>
      <c r="Z27" s="1734"/>
      <c r="AA27" s="1734"/>
      <c r="AB27" s="1735"/>
      <c r="AC27" s="1735"/>
      <c r="AD27" s="1735"/>
      <c r="AE27" s="1734"/>
      <c r="AF27" s="1734"/>
      <c r="AG27" s="1733"/>
      <c r="AH27" s="1736"/>
      <c r="AI27" s="1734"/>
      <c r="AJ27" s="1737"/>
      <c r="AK27" s="1734"/>
      <c r="AL27" s="1734"/>
      <c r="AM27" s="1734"/>
      <c r="AO27" s="1734"/>
      <c r="AR27" s="1734"/>
    </row>
    <row r="28" spans="3:44">
      <c r="C28" s="1727"/>
      <c r="D28" s="1728"/>
      <c r="E28" s="1729"/>
      <c r="F28" s="1730"/>
      <c r="G28" s="1731"/>
      <c r="H28" s="1727"/>
      <c r="I28" s="1732"/>
      <c r="J28" s="1738"/>
      <c r="K28" s="1730"/>
      <c r="L28" s="1730"/>
      <c r="M28" s="1733"/>
      <c r="N28" s="1733"/>
      <c r="O28" s="1733"/>
      <c r="P28" s="1733"/>
      <c r="Q28" s="1734"/>
      <c r="R28" s="1733"/>
      <c r="S28" s="1733"/>
      <c r="T28" s="1734"/>
      <c r="U28" s="1733"/>
      <c r="V28" s="1734"/>
      <c r="W28" s="1734"/>
      <c r="X28" s="1733"/>
      <c r="Y28" s="1734"/>
      <c r="Z28" s="1734"/>
      <c r="AA28" s="1734"/>
      <c r="AB28" s="1739"/>
      <c r="AC28" s="1739"/>
      <c r="AD28" s="1739"/>
      <c r="AE28" s="1734"/>
      <c r="AF28" s="1734"/>
      <c r="AG28" s="1733"/>
      <c r="AH28" s="1736"/>
      <c r="AI28" s="1734"/>
      <c r="AJ28" s="1737"/>
      <c r="AK28" s="1734"/>
      <c r="AL28" s="1734"/>
      <c r="AM28" s="1734"/>
      <c r="AO28" s="1734"/>
      <c r="AR28" s="1734"/>
    </row>
    <row r="29" spans="3:44">
      <c r="C29" s="1727"/>
      <c r="D29" s="1728"/>
      <c r="E29" s="1729"/>
      <c r="F29" s="1730"/>
      <c r="G29" s="1731"/>
      <c r="H29" s="1727"/>
      <c r="I29" s="1732"/>
      <c r="J29" s="1732"/>
      <c r="K29" s="1730"/>
      <c r="L29" s="1730"/>
      <c r="M29" s="1733"/>
      <c r="N29" s="1733"/>
      <c r="O29" s="1733"/>
      <c r="P29" s="1733"/>
      <c r="Q29" s="1734"/>
      <c r="R29" s="1733"/>
      <c r="S29" s="1733"/>
      <c r="T29" s="1734"/>
      <c r="U29" s="1733"/>
      <c r="V29" s="1734"/>
      <c r="W29" s="1734"/>
      <c r="X29" s="1733"/>
      <c r="Y29" s="1734"/>
      <c r="Z29" s="1734"/>
      <c r="AA29" s="1734"/>
      <c r="AB29" s="1739"/>
      <c r="AC29" s="1739"/>
      <c r="AD29" s="1739"/>
      <c r="AE29" s="1734"/>
      <c r="AF29" s="1734"/>
      <c r="AG29" s="1733"/>
      <c r="AH29" s="1736"/>
      <c r="AI29" s="1734"/>
      <c r="AJ29" s="1737"/>
      <c r="AK29" s="1734"/>
      <c r="AL29" s="1734"/>
      <c r="AM29" s="1734"/>
      <c r="AO29" s="1734"/>
      <c r="AR29" s="1734"/>
    </row>
    <row r="30" spans="3:44">
      <c r="C30" s="1727"/>
      <c r="D30" s="1728"/>
      <c r="E30" s="1729"/>
      <c r="F30" s="1730"/>
      <c r="G30" s="1731"/>
      <c r="H30" s="1727"/>
      <c r="I30" s="1732"/>
      <c r="J30" s="1732"/>
      <c r="K30" s="1730"/>
      <c r="L30" s="1730"/>
      <c r="M30" s="1733"/>
      <c r="N30" s="1733"/>
      <c r="O30" s="1748"/>
      <c r="P30" s="1748"/>
      <c r="Q30" s="1734"/>
      <c r="R30" s="1733"/>
      <c r="S30" s="1733"/>
      <c r="T30" s="1734"/>
      <c r="U30" s="1733"/>
      <c r="V30" s="1734"/>
      <c r="W30" s="1734"/>
      <c r="X30" s="1733"/>
      <c r="Y30" s="1734"/>
      <c r="Z30" s="1734"/>
      <c r="AA30" s="1734"/>
      <c r="AB30" s="1739"/>
      <c r="AC30" s="1739"/>
      <c r="AD30" s="1739"/>
      <c r="AE30" s="1734"/>
      <c r="AF30" s="1734"/>
      <c r="AG30" s="1733"/>
      <c r="AH30" s="1736"/>
      <c r="AI30" s="1734"/>
      <c r="AJ30" s="1737"/>
      <c r="AK30" s="1734"/>
      <c r="AL30" s="1734"/>
      <c r="AM30" s="1734"/>
      <c r="AO30" s="1751"/>
      <c r="AR30" s="1734"/>
    </row>
    <row r="31" spans="3:44" s="198" customFormat="1">
      <c r="C31" s="1742"/>
      <c r="D31" s="1743"/>
      <c r="E31" s="1744"/>
      <c r="F31" s="1730"/>
      <c r="G31" s="1745"/>
      <c r="H31" s="1742"/>
      <c r="I31" s="1746"/>
      <c r="J31" s="1746"/>
      <c r="K31" s="1747"/>
      <c r="L31" s="1747"/>
      <c r="M31" s="1748"/>
      <c r="N31" s="1748"/>
      <c r="O31" s="1733"/>
      <c r="P31" s="1733"/>
      <c r="Q31" s="1734"/>
      <c r="R31" s="1733"/>
      <c r="S31" s="1733"/>
      <c r="T31" s="1734"/>
      <c r="U31" s="1733"/>
      <c r="V31" s="1734"/>
      <c r="W31" s="1734"/>
      <c r="X31" s="1733"/>
      <c r="Y31" s="1734"/>
      <c r="Z31" s="1734"/>
      <c r="AA31" s="1734"/>
      <c r="AB31" s="1739"/>
      <c r="AC31" s="1739"/>
      <c r="AD31" s="1739"/>
      <c r="AE31" s="1734"/>
      <c r="AF31" s="1734"/>
      <c r="AG31" s="1733"/>
      <c r="AH31" s="1736"/>
      <c r="AI31" s="1734"/>
      <c r="AJ31" s="1737"/>
      <c r="AK31" s="1734"/>
      <c r="AL31" s="1734"/>
      <c r="AM31" s="1734"/>
      <c r="AO31" s="1734"/>
      <c r="AR31" s="1734"/>
    </row>
    <row r="32" spans="3:44">
      <c r="C32" s="1727"/>
      <c r="D32" s="1728"/>
      <c r="E32" s="1729"/>
      <c r="F32" s="1730"/>
      <c r="G32" s="1731"/>
      <c r="H32" s="1727"/>
      <c r="I32" s="1732"/>
      <c r="J32" s="1732"/>
      <c r="K32" s="1730"/>
      <c r="L32" s="1730"/>
      <c r="M32" s="1733"/>
      <c r="N32" s="1733"/>
      <c r="O32" s="1733"/>
      <c r="P32" s="1733"/>
      <c r="Q32" s="1734"/>
      <c r="R32" s="1748"/>
      <c r="S32" s="1748"/>
      <c r="T32" s="1734"/>
      <c r="U32" s="1748"/>
      <c r="V32" s="1734"/>
      <c r="W32" s="1734"/>
      <c r="X32" s="1748"/>
      <c r="Y32" s="1734"/>
      <c r="Z32" s="1734"/>
      <c r="AA32" s="1734"/>
      <c r="AB32" s="1749"/>
      <c r="AC32" s="1749"/>
      <c r="AD32" s="1749"/>
      <c r="AE32" s="1734"/>
      <c r="AF32" s="1734"/>
      <c r="AG32" s="1748"/>
      <c r="AH32" s="1750"/>
      <c r="AI32" s="1751"/>
      <c r="AJ32" s="1752"/>
      <c r="AK32" s="1751"/>
      <c r="AL32" s="1751"/>
      <c r="AM32" s="1751"/>
      <c r="AO32" s="1734"/>
      <c r="AR32" s="1751"/>
    </row>
    <row r="33" spans="3:44">
      <c r="C33" s="1727"/>
      <c r="D33" s="1728"/>
      <c r="E33" s="1729"/>
      <c r="F33" s="1730"/>
      <c r="G33" s="1731"/>
      <c r="H33" s="1727"/>
      <c r="I33" s="1732"/>
      <c r="J33" s="1732"/>
      <c r="K33" s="1730"/>
      <c r="L33" s="1730"/>
      <c r="M33" s="1733"/>
      <c r="N33" s="1733"/>
      <c r="O33" s="1733"/>
      <c r="P33" s="1733"/>
      <c r="Q33" s="1734"/>
      <c r="R33" s="1733"/>
      <c r="S33" s="1733"/>
      <c r="T33" s="1734"/>
      <c r="U33" s="1733"/>
      <c r="V33" s="1734"/>
      <c r="W33" s="1734"/>
      <c r="X33" s="1733"/>
      <c r="Y33" s="1734"/>
      <c r="Z33" s="1734"/>
      <c r="AA33" s="1734"/>
      <c r="AB33" s="1739"/>
      <c r="AC33" s="1739"/>
      <c r="AD33" s="1739"/>
      <c r="AE33" s="1734"/>
      <c r="AF33" s="1734"/>
      <c r="AG33" s="1733"/>
      <c r="AH33" s="1736"/>
      <c r="AI33" s="1734"/>
      <c r="AJ33" s="1737"/>
      <c r="AK33" s="1734"/>
      <c r="AL33" s="1734"/>
      <c r="AM33" s="1734"/>
      <c r="AO33" s="1734"/>
      <c r="AR33" s="1734"/>
    </row>
    <row r="34" spans="3:44">
      <c r="C34" s="1727"/>
      <c r="D34" s="1728"/>
      <c r="E34" s="1729"/>
      <c r="F34" s="1730"/>
      <c r="G34" s="1731"/>
      <c r="H34" s="1727"/>
      <c r="I34" s="1732"/>
      <c r="J34" s="1732"/>
      <c r="K34" s="1730"/>
      <c r="L34" s="1730"/>
      <c r="M34" s="1733"/>
      <c r="N34" s="1733"/>
      <c r="O34" s="1733"/>
      <c r="P34" s="1733"/>
      <c r="Q34" s="1734"/>
      <c r="R34" s="1733"/>
      <c r="S34" s="1733"/>
      <c r="T34" s="1734"/>
      <c r="U34" s="1733"/>
      <c r="V34" s="1734"/>
      <c r="W34" s="1734"/>
      <c r="X34" s="1733"/>
      <c r="Y34" s="1734"/>
      <c r="Z34" s="1734"/>
      <c r="AA34" s="1734"/>
      <c r="AB34" s="1739"/>
      <c r="AC34" s="1739"/>
      <c r="AD34" s="1739"/>
      <c r="AE34" s="1734"/>
      <c r="AF34" s="1734"/>
      <c r="AG34" s="1733"/>
      <c r="AH34" s="1736"/>
      <c r="AI34" s="1734"/>
      <c r="AJ34" s="1737"/>
      <c r="AK34" s="1734"/>
      <c r="AL34" s="1734"/>
      <c r="AM34" s="1734"/>
      <c r="AO34" s="1734"/>
      <c r="AR34" s="1734"/>
    </row>
    <row r="35" spans="3:44">
      <c r="C35" s="1727"/>
      <c r="D35" s="1728"/>
      <c r="E35" s="1729"/>
      <c r="F35" s="1730"/>
      <c r="G35" s="1731"/>
      <c r="H35" s="1727"/>
      <c r="I35" s="1732"/>
      <c r="J35" s="1732"/>
      <c r="K35" s="1730"/>
      <c r="L35" s="1730"/>
      <c r="M35" s="1733"/>
      <c r="N35" s="1733"/>
      <c r="O35" s="1733"/>
      <c r="P35" s="1733"/>
      <c r="Q35" s="1734"/>
      <c r="R35" s="1733"/>
      <c r="S35" s="1733"/>
      <c r="T35" s="1734"/>
      <c r="U35" s="1733"/>
      <c r="V35" s="1734"/>
      <c r="W35" s="1734"/>
      <c r="X35" s="1733"/>
      <c r="Y35" s="1734"/>
      <c r="Z35" s="1734"/>
      <c r="AA35" s="1734"/>
      <c r="AB35" s="1735"/>
      <c r="AC35" s="1735"/>
      <c r="AD35" s="1735"/>
      <c r="AE35" s="1734"/>
      <c r="AF35" s="1734"/>
      <c r="AG35" s="1733"/>
      <c r="AH35" s="1736"/>
      <c r="AI35" s="1734"/>
      <c r="AJ35" s="1737"/>
      <c r="AK35" s="1734"/>
      <c r="AL35" s="1734"/>
      <c r="AM35" s="1734"/>
      <c r="AO35" s="1734"/>
      <c r="AR35" s="1734"/>
    </row>
    <row r="36" spans="3:44">
      <c r="C36" s="1727"/>
      <c r="D36" s="1728"/>
      <c r="E36" s="1729"/>
      <c r="F36" s="1730"/>
      <c r="G36" s="1731"/>
      <c r="H36" s="1727"/>
      <c r="I36" s="1732"/>
      <c r="J36" s="1738"/>
      <c r="K36" s="1730"/>
      <c r="L36" s="1730"/>
      <c r="M36" s="1733"/>
      <c r="N36" s="1733"/>
      <c r="O36" s="1748"/>
      <c r="P36" s="1748"/>
      <c r="Q36" s="1734"/>
      <c r="R36" s="1733"/>
      <c r="S36" s="1733"/>
      <c r="T36" s="1734"/>
      <c r="U36" s="1733"/>
      <c r="V36" s="1734"/>
      <c r="W36" s="1734"/>
      <c r="X36" s="1733"/>
      <c r="Y36" s="1734"/>
      <c r="Z36" s="1734"/>
      <c r="AA36" s="1734"/>
      <c r="AB36" s="1739"/>
      <c r="AC36" s="1739"/>
      <c r="AD36" s="1739"/>
      <c r="AE36" s="1734"/>
      <c r="AF36" s="1734"/>
      <c r="AG36" s="1733"/>
      <c r="AH36" s="1736"/>
      <c r="AI36" s="1734"/>
      <c r="AJ36" s="1737"/>
      <c r="AK36" s="1734"/>
      <c r="AL36" s="1734"/>
      <c r="AM36" s="1734"/>
      <c r="AO36" s="1734"/>
      <c r="AR36" s="1734"/>
    </row>
    <row r="37" spans="3:44">
      <c r="C37" s="1727"/>
      <c r="D37" s="1728"/>
      <c r="E37" s="1729"/>
      <c r="F37" s="1730"/>
      <c r="G37" s="1731"/>
      <c r="H37" s="1727"/>
      <c r="I37" s="1732"/>
      <c r="J37" s="1732"/>
      <c r="K37" s="1730"/>
      <c r="L37" s="1730"/>
      <c r="M37" s="1733"/>
      <c r="N37" s="1733"/>
      <c r="O37" s="1733"/>
      <c r="P37" s="1733"/>
      <c r="Q37" s="1734"/>
      <c r="R37" s="1733"/>
      <c r="S37" s="1733"/>
      <c r="T37" s="1734"/>
      <c r="U37" s="1733"/>
      <c r="V37" s="1734"/>
      <c r="W37" s="1734"/>
      <c r="X37" s="1733"/>
      <c r="Y37" s="1734"/>
      <c r="Z37" s="1734"/>
      <c r="AA37" s="1734"/>
      <c r="AB37" s="1739"/>
      <c r="AC37" s="1739"/>
      <c r="AD37" s="1739"/>
      <c r="AE37" s="1734"/>
      <c r="AF37" s="1734"/>
      <c r="AG37" s="1733"/>
      <c r="AH37" s="1736"/>
      <c r="AI37" s="1734"/>
      <c r="AJ37" s="1737"/>
      <c r="AK37" s="1734"/>
      <c r="AL37" s="1734"/>
      <c r="AM37" s="1734"/>
      <c r="AO37" s="1751"/>
      <c r="AR37" s="1734"/>
    </row>
    <row r="38" spans="3:44">
      <c r="C38" s="1727"/>
      <c r="D38" s="1728"/>
      <c r="E38" s="1729"/>
      <c r="F38" s="1730"/>
      <c r="G38" s="1731"/>
      <c r="H38" s="1727"/>
      <c r="I38" s="1732"/>
      <c r="J38" s="1732"/>
      <c r="K38" s="1730"/>
      <c r="L38" s="1730"/>
      <c r="M38" s="1733"/>
      <c r="N38" s="1733"/>
      <c r="O38" s="1733"/>
      <c r="P38" s="1733"/>
      <c r="Q38" s="1734"/>
      <c r="R38" s="1733"/>
      <c r="S38" s="1733"/>
      <c r="T38" s="1734"/>
      <c r="U38" s="1733"/>
      <c r="V38" s="1734"/>
      <c r="W38" s="1734"/>
      <c r="X38" s="1733"/>
      <c r="Y38" s="1734"/>
      <c r="Z38" s="1734"/>
      <c r="AA38" s="1734"/>
      <c r="AB38" s="1739"/>
      <c r="AC38" s="1739"/>
      <c r="AD38" s="1739"/>
      <c r="AE38" s="1734"/>
      <c r="AF38" s="1734"/>
      <c r="AG38" s="1733"/>
      <c r="AH38" s="1736"/>
      <c r="AI38" s="1734"/>
      <c r="AJ38" s="1737"/>
      <c r="AK38" s="1734"/>
      <c r="AL38" s="1734"/>
      <c r="AM38" s="1734"/>
      <c r="AO38" s="1734"/>
      <c r="AR38" s="1734"/>
    </row>
    <row r="39" spans="3:44">
      <c r="C39" s="1727"/>
      <c r="D39" s="1728"/>
      <c r="E39" s="1729"/>
      <c r="F39" s="1730"/>
      <c r="G39" s="1731"/>
      <c r="H39" s="1727"/>
      <c r="I39" s="1732"/>
      <c r="J39" s="1732"/>
      <c r="K39" s="1730"/>
      <c r="L39" s="1730"/>
      <c r="M39" s="1733"/>
      <c r="N39" s="1733"/>
      <c r="O39" s="1733"/>
      <c r="P39" s="1733"/>
      <c r="Q39" s="1734"/>
      <c r="R39" s="1733"/>
      <c r="S39" s="1733"/>
      <c r="T39" s="1734"/>
      <c r="U39" s="1733"/>
      <c r="V39" s="1734"/>
      <c r="W39" s="1734"/>
      <c r="X39" s="1733"/>
      <c r="Y39" s="1734"/>
      <c r="Z39" s="1734"/>
      <c r="AA39" s="1734"/>
      <c r="AB39" s="1739"/>
      <c r="AC39" s="1739"/>
      <c r="AD39" s="1739"/>
      <c r="AE39" s="1734"/>
      <c r="AF39" s="1734"/>
      <c r="AG39" s="1733"/>
      <c r="AH39" s="1736"/>
      <c r="AI39" s="1734"/>
      <c r="AJ39" s="1737"/>
      <c r="AK39" s="1734"/>
      <c r="AL39" s="1734"/>
      <c r="AM39" s="1734"/>
      <c r="AO39" s="1734"/>
      <c r="AR39" s="1734"/>
    </row>
    <row r="40" spans="3:44">
      <c r="C40" s="1727"/>
      <c r="D40" s="1728"/>
      <c r="E40" s="1729"/>
      <c r="F40" s="1730"/>
      <c r="G40" s="1731"/>
      <c r="H40" s="1727"/>
      <c r="I40" s="1732"/>
      <c r="J40" s="1732"/>
      <c r="K40" s="1730"/>
      <c r="L40" s="1730"/>
      <c r="M40" s="1733"/>
      <c r="N40" s="1733"/>
      <c r="O40" s="1733"/>
      <c r="P40" s="1733"/>
      <c r="Q40" s="1734"/>
      <c r="R40" s="1748"/>
      <c r="S40" s="1748"/>
      <c r="T40" s="1734"/>
      <c r="U40" s="1748"/>
      <c r="V40" s="1734"/>
      <c r="W40" s="1734"/>
      <c r="X40" s="1748"/>
      <c r="Y40" s="1734"/>
      <c r="Z40" s="1734"/>
      <c r="AA40" s="1734"/>
      <c r="AB40" s="1749"/>
      <c r="AC40" s="1749"/>
      <c r="AD40" s="1749"/>
      <c r="AE40" s="1734"/>
      <c r="AF40" s="1734"/>
      <c r="AG40" s="1748"/>
      <c r="AH40" s="1750"/>
      <c r="AI40" s="1751"/>
      <c r="AJ40" s="1752"/>
      <c r="AK40" s="1751"/>
      <c r="AL40" s="1751"/>
      <c r="AM40" s="1751"/>
      <c r="AO40" s="1734"/>
      <c r="AR40" s="1751"/>
    </row>
    <row r="41" spans="3:44">
      <c r="C41" s="1727"/>
      <c r="D41" s="1728"/>
      <c r="E41" s="1729"/>
      <c r="F41" s="1730"/>
      <c r="G41" s="1731"/>
      <c r="H41" s="1727"/>
      <c r="I41" s="1732"/>
      <c r="J41" s="1732"/>
      <c r="K41" s="1730"/>
      <c r="L41" s="1730"/>
      <c r="M41" s="1733"/>
      <c r="N41" s="1733"/>
      <c r="O41" s="1733"/>
      <c r="P41" s="1733"/>
      <c r="Q41" s="1734"/>
      <c r="R41" s="1733"/>
      <c r="S41" s="1733"/>
      <c r="T41" s="1734"/>
      <c r="U41" s="1733"/>
      <c r="V41" s="1734"/>
      <c r="W41" s="1734"/>
      <c r="X41" s="1733"/>
      <c r="Y41" s="1734"/>
      <c r="Z41" s="1734"/>
      <c r="AA41" s="1734"/>
      <c r="AB41" s="1739"/>
      <c r="AC41" s="1739"/>
      <c r="AD41" s="1739"/>
      <c r="AE41" s="1734"/>
      <c r="AF41" s="1734"/>
      <c r="AG41" s="1733"/>
      <c r="AH41" s="1736"/>
      <c r="AI41" s="1734"/>
      <c r="AJ41" s="1737"/>
      <c r="AK41" s="1734"/>
      <c r="AL41" s="1734"/>
      <c r="AM41" s="1734"/>
      <c r="AO41" s="1734"/>
      <c r="AR41" s="1734"/>
    </row>
    <row r="42" spans="3:44">
      <c r="C42" s="1727"/>
      <c r="D42" s="1728"/>
      <c r="E42" s="1729"/>
      <c r="F42" s="1730"/>
      <c r="G42" s="1731"/>
      <c r="H42" s="1727"/>
      <c r="I42" s="1732"/>
      <c r="J42" s="1732"/>
      <c r="K42" s="1730"/>
      <c r="L42" s="1730"/>
      <c r="M42" s="1733"/>
      <c r="N42" s="1733"/>
      <c r="O42" s="1748"/>
      <c r="P42" s="1748"/>
      <c r="Q42" s="1734"/>
      <c r="R42" s="1733"/>
      <c r="S42" s="1733"/>
      <c r="T42" s="1734"/>
      <c r="U42" s="1733"/>
      <c r="V42" s="1734"/>
      <c r="W42" s="1734"/>
      <c r="X42" s="1733"/>
      <c r="Y42" s="1734"/>
      <c r="Z42" s="1734"/>
      <c r="AA42" s="1734"/>
      <c r="AB42" s="1739"/>
      <c r="AC42" s="1739"/>
      <c r="AD42" s="1739"/>
      <c r="AE42" s="1734"/>
      <c r="AF42" s="1734"/>
      <c r="AG42" s="1733"/>
      <c r="AH42" s="1736"/>
      <c r="AI42" s="1734"/>
      <c r="AJ42" s="1737"/>
      <c r="AK42" s="1734"/>
      <c r="AL42" s="1734"/>
      <c r="AM42" s="1734"/>
      <c r="AO42" s="1734"/>
      <c r="AR42" s="1734"/>
    </row>
    <row r="43" spans="3:44">
      <c r="C43" s="1727"/>
      <c r="D43" s="1728"/>
      <c r="E43" s="1729"/>
      <c r="F43" s="1730"/>
      <c r="G43" s="1731"/>
      <c r="H43" s="1727"/>
      <c r="I43" s="1732"/>
      <c r="J43" s="1732"/>
      <c r="K43" s="1730"/>
      <c r="L43" s="1730"/>
      <c r="M43" s="1733"/>
      <c r="N43" s="1733"/>
      <c r="O43" s="1733"/>
      <c r="P43" s="1733"/>
      <c r="Q43" s="1734"/>
      <c r="R43" s="1733"/>
      <c r="S43" s="1733"/>
      <c r="T43" s="1734"/>
      <c r="U43" s="1733"/>
      <c r="V43" s="1734"/>
      <c r="W43" s="1734"/>
      <c r="X43" s="1733"/>
      <c r="Y43" s="1734"/>
      <c r="Z43" s="1734"/>
      <c r="AA43" s="1734"/>
      <c r="AB43" s="1735"/>
      <c r="AC43" s="1735"/>
      <c r="AD43" s="1735"/>
      <c r="AE43" s="1734"/>
      <c r="AF43" s="1734"/>
      <c r="AG43" s="1733"/>
      <c r="AH43" s="1736"/>
      <c r="AI43" s="1734"/>
      <c r="AJ43" s="1737"/>
      <c r="AK43" s="1734"/>
      <c r="AL43" s="1734"/>
      <c r="AM43" s="1734"/>
      <c r="AO43" s="1734"/>
      <c r="AR43" s="1734"/>
    </row>
    <row r="44" spans="3:44" s="198" customFormat="1">
      <c r="C44" s="1742"/>
      <c r="D44" s="1743"/>
      <c r="E44" s="1744"/>
      <c r="F44" s="1730"/>
      <c r="G44" s="1745"/>
      <c r="H44" s="1742"/>
      <c r="I44" s="1746"/>
      <c r="J44" s="1754"/>
      <c r="K44" s="1747"/>
      <c r="L44" s="1747"/>
      <c r="M44" s="1748"/>
      <c r="N44" s="1748"/>
      <c r="O44" s="1733"/>
      <c r="P44" s="1733"/>
      <c r="Q44" s="1734"/>
      <c r="R44" s="1733"/>
      <c r="S44" s="1733"/>
      <c r="T44" s="1734"/>
      <c r="U44" s="1733"/>
      <c r="V44" s="1734"/>
      <c r="W44" s="1734"/>
      <c r="X44" s="1733"/>
      <c r="Y44" s="1734"/>
      <c r="Z44" s="1734"/>
      <c r="AA44" s="1734"/>
      <c r="AB44" s="1739"/>
      <c r="AC44" s="1739"/>
      <c r="AD44" s="1739"/>
      <c r="AE44" s="1734"/>
      <c r="AF44" s="1734"/>
      <c r="AG44" s="1733"/>
      <c r="AH44" s="1736"/>
      <c r="AI44" s="1734"/>
      <c r="AJ44" s="1737"/>
      <c r="AK44" s="1734"/>
      <c r="AL44" s="1734"/>
      <c r="AM44" s="1734"/>
      <c r="AO44" s="1751"/>
      <c r="AR44" s="1734"/>
    </row>
    <row r="45" spans="3:44">
      <c r="C45" s="1727"/>
      <c r="D45" s="1728"/>
      <c r="E45" s="1729"/>
      <c r="F45" s="1730"/>
      <c r="G45" s="1731"/>
      <c r="H45" s="1727"/>
      <c r="I45" s="1732"/>
      <c r="J45" s="1732"/>
      <c r="K45" s="1730"/>
      <c r="L45" s="1730"/>
      <c r="M45" s="1733"/>
      <c r="N45" s="1733"/>
      <c r="O45" s="1733"/>
      <c r="P45" s="1733"/>
      <c r="Q45" s="1734"/>
      <c r="R45" s="1733"/>
      <c r="S45" s="1733"/>
      <c r="T45" s="1734"/>
      <c r="U45" s="1733"/>
      <c r="V45" s="1734"/>
      <c r="W45" s="1734"/>
      <c r="X45" s="1733"/>
      <c r="Y45" s="1734"/>
      <c r="Z45" s="1734"/>
      <c r="AA45" s="1734"/>
      <c r="AB45" s="1739"/>
      <c r="AC45" s="1739"/>
      <c r="AD45" s="1739"/>
      <c r="AE45" s="1734"/>
      <c r="AF45" s="1734"/>
      <c r="AG45" s="1733"/>
      <c r="AH45" s="1736"/>
      <c r="AI45" s="1734"/>
      <c r="AJ45" s="1737"/>
      <c r="AK45" s="1734"/>
      <c r="AL45" s="1734"/>
      <c r="AM45" s="1734"/>
      <c r="AO45" s="1734"/>
      <c r="AR45" s="1734"/>
    </row>
    <row r="46" spans="3:44">
      <c r="C46" s="1727"/>
      <c r="D46" s="1728"/>
      <c r="E46" s="1729"/>
      <c r="F46" s="1730"/>
      <c r="G46" s="1731"/>
      <c r="H46" s="1727"/>
      <c r="I46" s="1732"/>
      <c r="J46" s="1732"/>
      <c r="K46" s="1730"/>
      <c r="L46" s="1730"/>
      <c r="M46" s="1733"/>
      <c r="N46" s="1733"/>
      <c r="O46" s="1733"/>
      <c r="P46" s="1733"/>
      <c r="Q46" s="1734"/>
      <c r="R46" s="1733"/>
      <c r="S46" s="1733"/>
      <c r="T46" s="1734"/>
      <c r="U46" s="1733"/>
      <c r="V46" s="1734"/>
      <c r="W46" s="1734"/>
      <c r="X46" s="1733"/>
      <c r="Y46" s="1734"/>
      <c r="Z46" s="1734"/>
      <c r="AA46" s="1734"/>
      <c r="AB46" s="1739"/>
      <c r="AC46" s="1739"/>
      <c r="AD46" s="1739"/>
      <c r="AE46" s="1734"/>
      <c r="AF46" s="1734"/>
      <c r="AG46" s="1733"/>
      <c r="AH46" s="1736"/>
      <c r="AI46" s="1734"/>
      <c r="AJ46" s="1737"/>
      <c r="AK46" s="1734"/>
      <c r="AL46" s="1734"/>
      <c r="AM46" s="1734"/>
      <c r="AO46" s="1734"/>
      <c r="AR46" s="1734"/>
    </row>
    <row r="47" spans="3:44" s="198" customFormat="1">
      <c r="C47" s="1742"/>
      <c r="D47" s="1743"/>
      <c r="E47" s="1744"/>
      <c r="F47" s="1730"/>
      <c r="G47" s="1745"/>
      <c r="H47" s="1742"/>
      <c r="I47" s="1746"/>
      <c r="J47" s="1746"/>
      <c r="K47" s="1747"/>
      <c r="L47" s="1747"/>
      <c r="M47" s="1748"/>
      <c r="N47" s="1748"/>
      <c r="O47" s="1733"/>
      <c r="P47" s="1733"/>
      <c r="Q47" s="1734"/>
      <c r="R47" s="1733"/>
      <c r="S47" s="1733"/>
      <c r="T47" s="1734"/>
      <c r="U47" s="1733"/>
      <c r="V47" s="1734"/>
      <c r="W47" s="1734"/>
      <c r="X47" s="1733"/>
      <c r="Y47" s="1734"/>
      <c r="Z47" s="1734"/>
      <c r="AA47" s="1734"/>
      <c r="AB47" s="1739"/>
      <c r="AC47" s="1739"/>
      <c r="AD47" s="1739"/>
      <c r="AE47" s="1734"/>
      <c r="AF47" s="1734"/>
      <c r="AG47" s="1733"/>
      <c r="AH47" s="1736"/>
      <c r="AI47" s="1734"/>
      <c r="AJ47" s="1737"/>
      <c r="AK47" s="1734"/>
      <c r="AL47" s="1734"/>
      <c r="AM47" s="1734"/>
      <c r="AO47" s="1734"/>
      <c r="AR47" s="1734"/>
    </row>
    <row r="48" spans="3:44">
      <c r="C48" s="1727"/>
      <c r="D48" s="1728"/>
      <c r="E48" s="1729"/>
      <c r="F48" s="1730"/>
      <c r="G48" s="1731"/>
      <c r="H48" s="1727"/>
      <c r="I48" s="1732"/>
      <c r="J48" s="1732"/>
      <c r="K48" s="1730"/>
      <c r="L48" s="1730"/>
      <c r="M48" s="1733"/>
      <c r="N48" s="1733"/>
      <c r="O48" s="1748"/>
      <c r="P48" s="1748"/>
      <c r="Q48" s="1734"/>
      <c r="R48" s="1748"/>
      <c r="S48" s="1748"/>
      <c r="T48" s="1734"/>
      <c r="U48" s="1748"/>
      <c r="V48" s="1734"/>
      <c r="W48" s="1734"/>
      <c r="X48" s="1748"/>
      <c r="Y48" s="1734"/>
      <c r="Z48" s="1734"/>
      <c r="AA48" s="1734"/>
      <c r="AB48" s="1749"/>
      <c r="AC48" s="1749"/>
      <c r="AD48" s="1749"/>
      <c r="AE48" s="1734"/>
      <c r="AF48" s="1734"/>
      <c r="AG48" s="1748"/>
      <c r="AH48" s="1750"/>
      <c r="AI48" s="1751"/>
      <c r="AJ48" s="1752"/>
      <c r="AK48" s="1751"/>
      <c r="AL48" s="1751"/>
      <c r="AM48" s="1751"/>
      <c r="AO48" s="1734"/>
      <c r="AR48" s="1751"/>
    </row>
    <row r="49" spans="3:44">
      <c r="C49" s="1727"/>
      <c r="D49" s="1728"/>
      <c r="E49" s="1729"/>
      <c r="F49" s="1730"/>
      <c r="G49" s="1731"/>
      <c r="H49" s="1727"/>
      <c r="I49" s="1732"/>
      <c r="J49" s="1732"/>
      <c r="K49" s="1730"/>
      <c r="L49" s="1730"/>
      <c r="M49" s="1733"/>
      <c r="N49" s="1733"/>
      <c r="O49" s="1733"/>
      <c r="P49" s="1733"/>
      <c r="Q49" s="1734"/>
      <c r="R49" s="1733"/>
      <c r="S49" s="1733"/>
      <c r="T49" s="1734"/>
      <c r="U49" s="1733"/>
      <c r="V49" s="1734"/>
      <c r="W49" s="1734"/>
      <c r="X49" s="1733"/>
      <c r="Y49" s="1734"/>
      <c r="Z49" s="1734"/>
      <c r="AA49" s="1734"/>
      <c r="AB49" s="1739"/>
      <c r="AC49" s="1739"/>
      <c r="AD49" s="1739"/>
      <c r="AE49" s="1734"/>
      <c r="AF49" s="1734"/>
      <c r="AG49" s="1733"/>
      <c r="AH49" s="1736"/>
      <c r="AI49" s="1734"/>
      <c r="AJ49" s="1737"/>
      <c r="AK49" s="1734"/>
      <c r="AL49" s="1734"/>
      <c r="AM49" s="1734"/>
      <c r="AO49" s="1734"/>
      <c r="AR49" s="1734"/>
    </row>
    <row r="50" spans="3:44">
      <c r="C50" s="1727"/>
      <c r="D50" s="1728"/>
      <c r="E50" s="1729"/>
      <c r="F50" s="1730"/>
      <c r="G50" s="1731"/>
      <c r="H50" s="1727"/>
      <c r="I50" s="1732"/>
      <c r="J50" s="1732"/>
      <c r="K50" s="1730"/>
      <c r="L50" s="1730"/>
      <c r="M50" s="1733"/>
      <c r="N50" s="1733"/>
      <c r="O50" s="1733"/>
      <c r="P50" s="1733"/>
      <c r="Q50" s="1734"/>
      <c r="R50" s="1733"/>
      <c r="S50" s="1733"/>
      <c r="T50" s="1734"/>
      <c r="U50" s="1733"/>
      <c r="V50" s="1734"/>
      <c r="W50" s="1734"/>
      <c r="X50" s="1733"/>
      <c r="Y50" s="1734"/>
      <c r="Z50" s="1734"/>
      <c r="AA50" s="1734"/>
      <c r="AB50" s="1739"/>
      <c r="AC50" s="1739"/>
      <c r="AD50" s="1739"/>
      <c r="AE50" s="1734"/>
      <c r="AF50" s="1734"/>
      <c r="AG50" s="1733"/>
      <c r="AH50" s="1736"/>
      <c r="AI50" s="1734"/>
      <c r="AJ50" s="1737"/>
      <c r="AK50" s="1734"/>
      <c r="AL50" s="1734"/>
      <c r="AM50" s="1734"/>
      <c r="AO50" s="1734"/>
      <c r="AR50" s="1734"/>
    </row>
    <row r="51" spans="3:44" s="198" customFormat="1">
      <c r="C51" s="1742"/>
      <c r="D51" s="1743"/>
      <c r="E51" s="1744"/>
      <c r="F51" s="1730"/>
      <c r="G51" s="1745"/>
      <c r="H51" s="1742"/>
      <c r="I51" s="1746"/>
      <c r="J51" s="1746"/>
      <c r="K51" s="1747"/>
      <c r="L51" s="1747"/>
      <c r="M51" s="1748"/>
      <c r="N51" s="1748"/>
      <c r="O51" s="1733"/>
      <c r="P51" s="1733"/>
      <c r="Q51" s="1734"/>
      <c r="R51" s="1733"/>
      <c r="S51" s="1733"/>
      <c r="T51" s="1734"/>
      <c r="U51" s="1733"/>
      <c r="V51" s="1734"/>
      <c r="W51" s="1734"/>
      <c r="X51" s="1733"/>
      <c r="Y51" s="1734"/>
      <c r="Z51" s="1734"/>
      <c r="AA51" s="1734"/>
      <c r="AB51" s="1735"/>
      <c r="AC51" s="1735"/>
      <c r="AD51" s="1735"/>
      <c r="AE51" s="1734"/>
      <c r="AF51" s="1734"/>
      <c r="AG51" s="1733"/>
      <c r="AH51" s="1736"/>
      <c r="AI51" s="1734"/>
      <c r="AJ51" s="1737"/>
      <c r="AK51" s="1734"/>
      <c r="AL51" s="1734"/>
      <c r="AM51" s="1734"/>
      <c r="AO51" s="1751"/>
      <c r="AR51" s="1734"/>
    </row>
    <row r="52" spans="3:44">
      <c r="C52" s="1727"/>
      <c r="D52" s="1728"/>
      <c r="E52" s="1729"/>
      <c r="F52" s="1730"/>
      <c r="G52" s="1731"/>
      <c r="H52" s="1727"/>
      <c r="I52" s="1732"/>
      <c r="J52" s="1738"/>
      <c r="K52" s="1730"/>
      <c r="L52" s="1730"/>
      <c r="M52" s="1733"/>
      <c r="N52" s="1733"/>
      <c r="O52" s="1733"/>
      <c r="P52" s="1733"/>
      <c r="Q52" s="1734"/>
      <c r="R52" s="1733"/>
      <c r="S52" s="1733"/>
      <c r="T52" s="1734"/>
      <c r="U52" s="1733"/>
      <c r="V52" s="1734"/>
      <c r="W52" s="1734"/>
      <c r="X52" s="1733"/>
      <c r="Y52" s="1734"/>
      <c r="Z52" s="1734"/>
      <c r="AA52" s="1734"/>
      <c r="AB52" s="1739"/>
      <c r="AC52" s="1739"/>
      <c r="AD52" s="1739"/>
      <c r="AE52" s="1734"/>
      <c r="AF52" s="1734"/>
      <c r="AG52" s="1733"/>
      <c r="AH52" s="1736"/>
      <c r="AI52" s="1734"/>
      <c r="AJ52" s="1737"/>
      <c r="AK52" s="1734"/>
      <c r="AL52" s="1734"/>
      <c r="AM52" s="1734"/>
      <c r="AO52" s="1734"/>
      <c r="AR52" s="1734"/>
    </row>
    <row r="53" spans="3:44">
      <c r="C53" s="1727"/>
      <c r="D53" s="1728"/>
      <c r="E53" s="1729"/>
      <c r="F53" s="1730"/>
      <c r="G53" s="1731"/>
      <c r="H53" s="1727"/>
      <c r="I53" s="1732"/>
      <c r="J53" s="1732"/>
      <c r="K53" s="1730"/>
      <c r="L53" s="1730"/>
      <c r="M53" s="1733"/>
      <c r="N53" s="1733"/>
      <c r="O53" s="1733"/>
      <c r="P53" s="1733"/>
      <c r="Q53" s="1734"/>
      <c r="R53" s="1733"/>
      <c r="S53" s="1733"/>
      <c r="T53" s="1734"/>
      <c r="U53" s="1733"/>
      <c r="V53" s="1734"/>
      <c r="W53" s="1734"/>
      <c r="X53" s="1733"/>
      <c r="Y53" s="1734"/>
      <c r="Z53" s="1734"/>
      <c r="AA53" s="1734"/>
      <c r="AB53" s="1739"/>
      <c r="AC53" s="1739"/>
      <c r="AD53" s="1739"/>
      <c r="AE53" s="1734"/>
      <c r="AF53" s="1734"/>
      <c r="AG53" s="1733"/>
      <c r="AH53" s="1736"/>
      <c r="AI53" s="1734"/>
      <c r="AJ53" s="1737"/>
      <c r="AK53" s="1734"/>
      <c r="AL53" s="1734"/>
      <c r="AM53" s="1734"/>
      <c r="AO53" s="1734"/>
      <c r="AR53" s="1734"/>
    </row>
    <row r="54" spans="3:44">
      <c r="C54" s="1727"/>
      <c r="D54" s="1728"/>
      <c r="E54" s="1729"/>
      <c r="F54" s="1730"/>
      <c r="G54" s="1731"/>
      <c r="H54" s="1727"/>
      <c r="I54" s="1732"/>
      <c r="J54" s="1732"/>
      <c r="K54" s="1730"/>
      <c r="L54" s="1730"/>
      <c r="M54" s="1733"/>
      <c r="N54" s="1733"/>
      <c r="O54" s="1748"/>
      <c r="P54" s="1748"/>
      <c r="Q54" s="1734"/>
      <c r="R54" s="1733"/>
      <c r="S54" s="1733"/>
      <c r="T54" s="1734"/>
      <c r="U54" s="1733"/>
      <c r="V54" s="1734"/>
      <c r="W54" s="1734"/>
      <c r="X54" s="1733"/>
      <c r="Y54" s="1734"/>
      <c r="Z54" s="1734"/>
      <c r="AA54" s="1734"/>
      <c r="AB54" s="1739"/>
      <c r="AC54" s="1739"/>
      <c r="AD54" s="1739"/>
      <c r="AE54" s="1734"/>
      <c r="AF54" s="1734"/>
      <c r="AG54" s="1733"/>
      <c r="AH54" s="1736"/>
      <c r="AI54" s="1734"/>
      <c r="AJ54" s="1737"/>
      <c r="AK54" s="1734"/>
      <c r="AL54" s="1734"/>
      <c r="AM54" s="1734"/>
      <c r="AO54" s="1734"/>
      <c r="AR54" s="1734"/>
    </row>
    <row r="55" spans="3:44">
      <c r="C55" s="1727"/>
      <c r="D55" s="1728"/>
      <c r="E55" s="1729"/>
      <c r="F55" s="1730"/>
      <c r="G55" s="1731"/>
      <c r="H55" s="1727"/>
      <c r="I55" s="1732"/>
      <c r="J55" s="1732"/>
      <c r="K55" s="1730"/>
      <c r="L55" s="1730"/>
      <c r="M55" s="1733"/>
      <c r="N55" s="1733"/>
      <c r="O55" s="1733"/>
      <c r="P55" s="1733"/>
      <c r="Q55" s="1734"/>
      <c r="R55" s="1733"/>
      <c r="S55" s="1733"/>
      <c r="T55" s="1734"/>
      <c r="U55" s="1733"/>
      <c r="V55" s="1734"/>
      <c r="W55" s="1734"/>
      <c r="X55" s="1733"/>
      <c r="Y55" s="1734"/>
      <c r="Z55" s="1734"/>
      <c r="AA55" s="1734"/>
      <c r="AB55" s="1739"/>
      <c r="AC55" s="1739"/>
      <c r="AD55" s="1739"/>
      <c r="AE55" s="1734"/>
      <c r="AF55" s="1734"/>
      <c r="AG55" s="1733"/>
      <c r="AH55" s="1736"/>
      <c r="AI55" s="1734"/>
      <c r="AJ55" s="1737"/>
      <c r="AK55" s="1734"/>
      <c r="AL55" s="1734"/>
      <c r="AM55" s="1734"/>
      <c r="AO55" s="1734"/>
      <c r="AR55" s="1734"/>
    </row>
    <row r="56" spans="3:44">
      <c r="C56" s="1727"/>
      <c r="D56" s="1728"/>
      <c r="E56" s="1729"/>
      <c r="F56" s="1730"/>
      <c r="G56" s="1731"/>
      <c r="H56" s="1727"/>
      <c r="I56" s="1732"/>
      <c r="J56" s="1732"/>
      <c r="K56" s="1730"/>
      <c r="L56" s="1730"/>
      <c r="M56" s="1733"/>
      <c r="N56" s="1733"/>
      <c r="O56" s="1733"/>
      <c r="P56" s="1733"/>
      <c r="Q56" s="1734"/>
      <c r="R56" s="1748"/>
      <c r="S56" s="1748"/>
      <c r="T56" s="1734"/>
      <c r="U56" s="1748"/>
      <c r="V56" s="1734"/>
      <c r="W56" s="1734"/>
      <c r="X56" s="1748"/>
      <c r="Y56" s="1734"/>
      <c r="Z56" s="1734"/>
      <c r="AA56" s="1734"/>
      <c r="AB56" s="1749"/>
      <c r="AC56" s="1749"/>
      <c r="AD56" s="1749"/>
      <c r="AE56" s="1734"/>
      <c r="AF56" s="1734"/>
      <c r="AG56" s="1748"/>
      <c r="AH56" s="1750"/>
      <c r="AI56" s="1751"/>
      <c r="AJ56" s="1752"/>
      <c r="AK56" s="1751"/>
      <c r="AL56" s="1751"/>
      <c r="AM56" s="1751"/>
      <c r="AO56" s="1734"/>
      <c r="AR56" s="1751"/>
    </row>
    <row r="57" spans="3:44">
      <c r="C57" s="1727"/>
      <c r="D57" s="1728"/>
      <c r="E57" s="1729"/>
      <c r="F57" s="1730"/>
      <c r="G57" s="1731"/>
      <c r="H57" s="1727"/>
      <c r="I57" s="1732"/>
      <c r="J57" s="1732"/>
      <c r="K57" s="1730"/>
      <c r="L57" s="1730"/>
      <c r="M57" s="1733"/>
      <c r="N57" s="1733"/>
      <c r="O57" s="1733"/>
      <c r="P57" s="1733"/>
      <c r="Q57" s="1734"/>
      <c r="R57" s="1733"/>
      <c r="S57" s="1733"/>
      <c r="T57" s="1734"/>
      <c r="U57" s="1733"/>
      <c r="V57" s="1734"/>
      <c r="W57" s="1734"/>
      <c r="X57" s="1733"/>
      <c r="Y57" s="1734"/>
      <c r="Z57" s="1734"/>
      <c r="AA57" s="1734"/>
      <c r="AB57" s="1739"/>
      <c r="AC57" s="1739"/>
      <c r="AD57" s="1739"/>
      <c r="AE57" s="1734"/>
      <c r="AF57" s="1734"/>
      <c r="AG57" s="1733"/>
      <c r="AH57" s="1736"/>
      <c r="AI57" s="1734"/>
      <c r="AJ57" s="1737"/>
      <c r="AK57" s="1734"/>
      <c r="AL57" s="1734"/>
      <c r="AM57" s="1734"/>
      <c r="AO57" s="1734"/>
      <c r="AR57" s="1734"/>
    </row>
    <row r="58" spans="3:44">
      <c r="C58" s="1727"/>
      <c r="D58" s="1728"/>
      <c r="E58" s="1729"/>
      <c r="F58" s="1730"/>
      <c r="G58" s="1731"/>
      <c r="H58" s="1727"/>
      <c r="I58" s="1732"/>
      <c r="J58" s="1732"/>
      <c r="K58" s="1730"/>
      <c r="L58" s="1730"/>
      <c r="M58" s="1733"/>
      <c r="N58" s="1733"/>
      <c r="O58" s="1733"/>
      <c r="P58" s="1733"/>
      <c r="Q58" s="1734"/>
      <c r="R58" s="1733"/>
      <c r="S58" s="1733"/>
      <c r="T58" s="1734"/>
      <c r="U58" s="1733"/>
      <c r="V58" s="1734"/>
      <c r="W58" s="1734"/>
      <c r="X58" s="1733"/>
      <c r="Y58" s="1734"/>
      <c r="Z58" s="1734"/>
      <c r="AA58" s="1734"/>
      <c r="AB58" s="1739"/>
      <c r="AC58" s="1739"/>
      <c r="AD58" s="1739"/>
      <c r="AE58" s="1734"/>
      <c r="AF58" s="1734"/>
      <c r="AG58" s="1733"/>
      <c r="AH58" s="1736"/>
      <c r="AI58" s="1734"/>
      <c r="AJ58" s="1737"/>
      <c r="AK58" s="1734"/>
      <c r="AL58" s="1734"/>
      <c r="AM58" s="1734"/>
      <c r="AO58" s="1751"/>
      <c r="AR58" s="1734"/>
    </row>
    <row r="59" spans="3:44">
      <c r="C59" s="1727"/>
      <c r="D59" s="1728"/>
      <c r="E59" s="1729"/>
      <c r="F59" s="1730"/>
      <c r="G59" s="1731"/>
      <c r="H59" s="1727"/>
      <c r="I59" s="1732"/>
      <c r="J59" s="1732"/>
      <c r="K59" s="1730"/>
      <c r="L59" s="1730"/>
      <c r="M59" s="1733"/>
      <c r="N59" s="1733"/>
      <c r="O59" s="1733"/>
      <c r="P59" s="1733"/>
      <c r="Q59" s="1734"/>
      <c r="R59" s="1733"/>
      <c r="S59" s="1733"/>
      <c r="T59" s="1734"/>
      <c r="U59" s="1733"/>
      <c r="V59" s="1734"/>
      <c r="W59" s="1734"/>
      <c r="X59" s="1733"/>
      <c r="Y59" s="1734"/>
      <c r="Z59" s="1734"/>
      <c r="AA59" s="1734"/>
      <c r="AB59" s="1735"/>
      <c r="AC59" s="1735"/>
      <c r="AD59" s="1735"/>
      <c r="AE59" s="1734"/>
      <c r="AF59" s="1734"/>
      <c r="AG59" s="1733"/>
      <c r="AH59" s="1736"/>
      <c r="AI59" s="1734"/>
      <c r="AJ59" s="1737"/>
      <c r="AK59" s="1734"/>
      <c r="AL59" s="1734"/>
      <c r="AM59" s="1734"/>
      <c r="AO59" s="1734"/>
      <c r="AR59" s="1734"/>
    </row>
    <row r="60" spans="3:44">
      <c r="C60" s="1727"/>
      <c r="D60" s="1728"/>
      <c r="E60" s="1729"/>
      <c r="F60" s="1730"/>
      <c r="G60" s="1731"/>
      <c r="H60" s="1727"/>
      <c r="I60" s="1732"/>
      <c r="J60" s="1738"/>
      <c r="K60" s="1730"/>
      <c r="L60" s="1730"/>
      <c r="M60" s="1733"/>
      <c r="N60" s="1733"/>
      <c r="O60" s="1748"/>
      <c r="P60" s="1748"/>
      <c r="Q60" s="1734"/>
      <c r="R60" s="1733"/>
      <c r="S60" s="1733"/>
      <c r="T60" s="1734"/>
      <c r="U60" s="1733"/>
      <c r="V60" s="1734"/>
      <c r="W60" s="1734"/>
      <c r="X60" s="1733"/>
      <c r="Y60" s="1734"/>
      <c r="Z60" s="1734"/>
      <c r="AA60" s="1734"/>
      <c r="AB60" s="1739"/>
      <c r="AC60" s="1739"/>
      <c r="AD60" s="1739"/>
      <c r="AE60" s="1734"/>
      <c r="AF60" s="1734"/>
      <c r="AG60" s="1733"/>
      <c r="AH60" s="1736"/>
      <c r="AI60" s="1734"/>
      <c r="AJ60" s="1737"/>
      <c r="AK60" s="1734"/>
      <c r="AL60" s="1734"/>
      <c r="AM60" s="1734"/>
      <c r="AO60" s="1734"/>
      <c r="AR60" s="1734"/>
    </row>
    <row r="61" spans="3:44">
      <c r="C61" s="1727"/>
      <c r="D61" s="1728"/>
      <c r="E61" s="1729"/>
      <c r="F61" s="1730"/>
      <c r="G61" s="1731"/>
      <c r="H61" s="1727"/>
      <c r="I61" s="1732"/>
      <c r="J61" s="1732"/>
      <c r="K61" s="1730"/>
      <c r="L61" s="1730"/>
      <c r="M61" s="1733"/>
      <c r="N61" s="1733"/>
      <c r="O61" s="1733"/>
      <c r="P61" s="1733"/>
      <c r="Q61" s="1734"/>
      <c r="R61" s="1733"/>
      <c r="S61" s="1733"/>
      <c r="T61" s="1734"/>
      <c r="U61" s="1733"/>
      <c r="V61" s="1734"/>
      <c r="W61" s="1734"/>
      <c r="X61" s="1733"/>
      <c r="Y61" s="1734"/>
      <c r="Z61" s="1734"/>
      <c r="AA61" s="1734"/>
      <c r="AB61" s="1739"/>
      <c r="AC61" s="1739"/>
      <c r="AD61" s="1739"/>
      <c r="AE61" s="1734"/>
      <c r="AF61" s="1734"/>
      <c r="AG61" s="1733"/>
      <c r="AH61" s="1736"/>
      <c r="AI61" s="1734"/>
      <c r="AJ61" s="1737"/>
      <c r="AK61" s="1734"/>
      <c r="AL61" s="1734"/>
      <c r="AM61" s="1734"/>
      <c r="AO61" s="1734"/>
      <c r="AR61" s="1734"/>
    </row>
    <row r="62" spans="3:44">
      <c r="C62" s="1727"/>
      <c r="D62" s="1728"/>
      <c r="E62" s="1729"/>
      <c r="F62" s="1730"/>
      <c r="G62" s="1731"/>
      <c r="H62" s="1727"/>
      <c r="I62" s="1732"/>
      <c r="J62" s="1732"/>
      <c r="K62" s="1730"/>
      <c r="L62" s="1730"/>
      <c r="M62" s="1733"/>
      <c r="N62" s="1733"/>
      <c r="O62" s="1733"/>
      <c r="P62" s="1733"/>
      <c r="Q62" s="1734"/>
      <c r="R62" s="1733"/>
      <c r="S62" s="1733"/>
      <c r="T62" s="1734"/>
      <c r="U62" s="1733"/>
      <c r="V62" s="1734"/>
      <c r="W62" s="1734"/>
      <c r="X62" s="1733"/>
      <c r="Y62" s="1734"/>
      <c r="Z62" s="1734"/>
      <c r="AA62" s="1734"/>
      <c r="AB62" s="1739"/>
      <c r="AC62" s="1739"/>
      <c r="AD62" s="1739"/>
      <c r="AE62" s="1734"/>
      <c r="AF62" s="1734"/>
      <c r="AG62" s="1733"/>
      <c r="AH62" s="1736"/>
      <c r="AI62" s="1734"/>
      <c r="AJ62" s="1737"/>
      <c r="AK62" s="1734"/>
      <c r="AL62" s="1734"/>
      <c r="AM62" s="1734"/>
      <c r="AO62" s="1734"/>
      <c r="AR62" s="1734"/>
    </row>
    <row r="63" spans="3:44">
      <c r="C63" s="1727"/>
      <c r="D63" s="1728"/>
      <c r="E63" s="1729"/>
      <c r="F63" s="1730"/>
      <c r="G63" s="1731"/>
      <c r="H63" s="1727"/>
      <c r="I63" s="1732"/>
      <c r="J63" s="1732"/>
      <c r="K63" s="1730"/>
      <c r="L63" s="1730"/>
      <c r="M63" s="1733"/>
      <c r="N63" s="1733"/>
      <c r="O63" s="1733"/>
      <c r="P63" s="1733"/>
      <c r="Q63" s="1734"/>
      <c r="R63" s="1733"/>
      <c r="S63" s="1733"/>
      <c r="T63" s="1734"/>
      <c r="U63" s="1733"/>
      <c r="V63" s="1734"/>
      <c r="W63" s="1734"/>
      <c r="X63" s="1733"/>
      <c r="Y63" s="1734"/>
      <c r="Z63" s="1734"/>
      <c r="AA63" s="1734"/>
      <c r="AB63" s="1739"/>
      <c r="AC63" s="1739"/>
      <c r="AD63" s="1739"/>
      <c r="AE63" s="1734"/>
      <c r="AF63" s="1734"/>
      <c r="AG63" s="1733"/>
      <c r="AH63" s="1736"/>
      <c r="AI63" s="1734"/>
      <c r="AJ63" s="1737"/>
      <c r="AK63" s="1734"/>
      <c r="AL63" s="1734"/>
      <c r="AM63" s="1734"/>
      <c r="AO63" s="1734"/>
      <c r="AR63" s="1734"/>
    </row>
    <row r="64" spans="3:44">
      <c r="C64" s="1727"/>
      <c r="D64" s="1728"/>
      <c r="E64" s="1729"/>
      <c r="F64" s="1730"/>
      <c r="G64" s="1731"/>
      <c r="H64" s="1727"/>
      <c r="I64" s="1732"/>
      <c r="J64" s="1732"/>
      <c r="K64" s="1730"/>
      <c r="L64" s="1730"/>
      <c r="M64" s="1733"/>
      <c r="N64" s="1733"/>
      <c r="O64" s="1733"/>
      <c r="P64" s="1733"/>
      <c r="Q64" s="1734"/>
      <c r="R64" s="1748"/>
      <c r="S64" s="1748"/>
      <c r="T64" s="1734"/>
      <c r="U64" s="1748"/>
      <c r="V64" s="1734"/>
      <c r="W64" s="1734"/>
      <c r="X64" s="1748"/>
      <c r="Y64" s="1734"/>
      <c r="Z64" s="1734"/>
      <c r="AA64" s="1734"/>
      <c r="AB64" s="1749"/>
      <c r="AC64" s="1749"/>
      <c r="AD64" s="1749"/>
      <c r="AE64" s="1734"/>
      <c r="AF64" s="1734"/>
      <c r="AG64" s="1748"/>
      <c r="AH64" s="1750"/>
      <c r="AI64" s="1751"/>
      <c r="AJ64" s="1752"/>
      <c r="AK64" s="1751"/>
      <c r="AL64" s="1751"/>
      <c r="AM64" s="1751"/>
      <c r="AO64" s="1734"/>
      <c r="AR64" s="1751"/>
    </row>
    <row r="65" spans="3:44">
      <c r="C65" s="1727"/>
      <c r="D65" s="1728"/>
      <c r="E65" s="1729"/>
      <c r="F65" s="1730"/>
      <c r="G65" s="1731"/>
      <c r="H65" s="1727"/>
      <c r="I65" s="1732"/>
      <c r="J65" s="1732"/>
      <c r="K65" s="1730"/>
      <c r="L65" s="1730"/>
      <c r="M65" s="1733"/>
      <c r="N65" s="1733"/>
      <c r="O65" s="1733"/>
      <c r="P65" s="1733"/>
      <c r="Q65" s="1734"/>
      <c r="R65" s="1733"/>
      <c r="S65" s="1733"/>
      <c r="T65" s="1734"/>
      <c r="U65" s="1733"/>
      <c r="V65" s="1734"/>
      <c r="W65" s="1734"/>
      <c r="X65" s="1733"/>
      <c r="Y65" s="1734"/>
      <c r="Z65" s="1734"/>
      <c r="AA65" s="1734"/>
      <c r="AB65" s="1739"/>
      <c r="AC65" s="1739"/>
      <c r="AD65" s="1739"/>
      <c r="AE65" s="1734"/>
      <c r="AF65" s="1734"/>
      <c r="AG65" s="1733"/>
      <c r="AH65" s="1736"/>
      <c r="AI65" s="1734"/>
      <c r="AJ65" s="1737"/>
      <c r="AK65" s="1734"/>
      <c r="AL65" s="1734"/>
      <c r="AM65" s="1734"/>
      <c r="AO65" s="1751"/>
      <c r="AR65" s="1734"/>
    </row>
    <row r="66" spans="3:44">
      <c r="C66" s="1727"/>
      <c r="D66" s="1728"/>
      <c r="E66" s="1729"/>
      <c r="F66" s="1730"/>
      <c r="G66" s="1731"/>
      <c r="H66" s="1727"/>
      <c r="I66" s="1732"/>
      <c r="J66" s="1732"/>
      <c r="K66" s="1730"/>
      <c r="L66" s="1730"/>
      <c r="M66" s="1733"/>
      <c r="N66" s="1733"/>
      <c r="O66" s="1748"/>
      <c r="P66" s="1748"/>
      <c r="Q66" s="1734"/>
      <c r="R66" s="1733"/>
      <c r="S66" s="1733"/>
      <c r="T66" s="1734"/>
      <c r="U66" s="1733"/>
      <c r="V66" s="1734"/>
      <c r="W66" s="1734"/>
      <c r="X66" s="1733"/>
      <c r="Y66" s="1734"/>
      <c r="Z66" s="1734"/>
      <c r="AA66" s="1734"/>
      <c r="AB66" s="1739"/>
      <c r="AC66" s="1739"/>
      <c r="AD66" s="1739"/>
      <c r="AE66" s="1734"/>
      <c r="AF66" s="1734"/>
      <c r="AG66" s="1733"/>
      <c r="AH66" s="1736"/>
      <c r="AI66" s="1734"/>
      <c r="AJ66" s="1737"/>
      <c r="AK66" s="1734"/>
      <c r="AL66" s="1734"/>
      <c r="AM66" s="1734"/>
      <c r="AO66" s="1734"/>
      <c r="AR66" s="1734"/>
    </row>
    <row r="67" spans="3:44">
      <c r="C67" s="1727"/>
      <c r="D67" s="1728"/>
      <c r="E67" s="1729"/>
      <c r="F67" s="1730"/>
      <c r="G67" s="1731"/>
      <c r="H67" s="1727"/>
      <c r="I67" s="1732"/>
      <c r="J67" s="1732"/>
      <c r="K67" s="1730"/>
      <c r="L67" s="1730"/>
      <c r="M67" s="1733"/>
      <c r="N67" s="1733"/>
      <c r="O67" s="1733"/>
      <c r="P67" s="1733"/>
      <c r="Q67" s="1734"/>
      <c r="R67" s="1733"/>
      <c r="S67" s="1733"/>
      <c r="T67" s="1734"/>
      <c r="U67" s="1733"/>
      <c r="V67" s="1734"/>
      <c r="W67" s="1734"/>
      <c r="X67" s="1733"/>
      <c r="Y67" s="1734"/>
      <c r="Z67" s="1734"/>
      <c r="AA67" s="1734"/>
      <c r="AB67" s="1735"/>
      <c r="AC67" s="1735"/>
      <c r="AD67" s="1735"/>
      <c r="AE67" s="1734"/>
      <c r="AF67" s="1734"/>
      <c r="AG67" s="1733"/>
      <c r="AH67" s="1736"/>
      <c r="AI67" s="1734"/>
      <c r="AJ67" s="1737"/>
      <c r="AK67" s="1734"/>
      <c r="AL67" s="1734"/>
      <c r="AM67" s="1734"/>
      <c r="AO67" s="1734"/>
      <c r="AR67" s="1734"/>
    </row>
    <row r="68" spans="3:44">
      <c r="C68" s="1727"/>
      <c r="D68" s="1728"/>
      <c r="E68" s="1729"/>
      <c r="F68" s="1730"/>
      <c r="G68" s="1731"/>
      <c r="H68" s="1727"/>
      <c r="I68" s="1732"/>
      <c r="J68" s="1738"/>
      <c r="K68" s="1730"/>
      <c r="L68" s="1730"/>
      <c r="M68" s="1733"/>
      <c r="N68" s="1733"/>
      <c r="O68" s="1733"/>
      <c r="P68" s="1733"/>
      <c r="Q68" s="1734"/>
      <c r="R68" s="1733"/>
      <c r="S68" s="1733"/>
      <c r="T68" s="1734"/>
      <c r="U68" s="1733"/>
      <c r="V68" s="1734"/>
      <c r="W68" s="1734"/>
      <c r="X68" s="1733"/>
      <c r="Y68" s="1734"/>
      <c r="Z68" s="1734"/>
      <c r="AA68" s="1734"/>
      <c r="AB68" s="1739"/>
      <c r="AC68" s="1739"/>
      <c r="AD68" s="1739"/>
      <c r="AE68" s="1734"/>
      <c r="AF68" s="1734"/>
      <c r="AG68" s="1733"/>
      <c r="AH68" s="1736"/>
      <c r="AI68" s="1734"/>
      <c r="AJ68" s="1737"/>
      <c r="AK68" s="1734"/>
      <c r="AL68" s="1734"/>
      <c r="AM68" s="1734"/>
      <c r="AO68" s="1734"/>
      <c r="AR68" s="1734"/>
    </row>
    <row r="69" spans="3:44">
      <c r="C69" s="1727"/>
      <c r="D69" s="1728"/>
      <c r="E69" s="1729"/>
      <c r="F69" s="1730"/>
      <c r="G69" s="1731"/>
      <c r="H69" s="1727"/>
      <c r="I69" s="1732"/>
      <c r="J69" s="1732"/>
      <c r="K69" s="1730"/>
      <c r="L69" s="1730"/>
      <c r="M69" s="1733"/>
      <c r="N69" s="1733"/>
      <c r="O69" s="1733"/>
      <c r="P69" s="1733"/>
      <c r="Q69" s="1734"/>
      <c r="R69" s="1733"/>
      <c r="S69" s="1733"/>
      <c r="T69" s="1734"/>
      <c r="U69" s="1733"/>
      <c r="V69" s="1734"/>
      <c r="W69" s="1734"/>
      <c r="X69" s="1733"/>
      <c r="Y69" s="1734"/>
      <c r="Z69" s="1734"/>
      <c r="AA69" s="1734"/>
      <c r="AB69" s="1739"/>
      <c r="AC69" s="1739"/>
      <c r="AD69" s="1739"/>
      <c r="AE69" s="1734"/>
      <c r="AF69" s="1734"/>
      <c r="AG69" s="1733"/>
      <c r="AH69" s="1736"/>
      <c r="AI69" s="1734"/>
      <c r="AJ69" s="1737"/>
      <c r="AK69" s="1734"/>
      <c r="AL69" s="1734"/>
      <c r="AM69" s="1734"/>
      <c r="AO69" s="1734"/>
      <c r="AR69" s="1734"/>
    </row>
    <row r="70" spans="3:44">
      <c r="C70" s="1727"/>
      <c r="D70" s="1728"/>
      <c r="E70" s="1729"/>
      <c r="F70" s="1730"/>
      <c r="G70" s="1731"/>
      <c r="H70" s="1727"/>
      <c r="I70" s="1732"/>
      <c r="J70" s="1732"/>
      <c r="K70" s="1730"/>
      <c r="L70" s="1730"/>
      <c r="M70" s="1733"/>
      <c r="N70" s="1733"/>
      <c r="O70" s="1733"/>
      <c r="P70" s="1733"/>
      <c r="Q70" s="1734"/>
      <c r="R70" s="1733"/>
      <c r="S70" s="1733"/>
      <c r="T70" s="1734"/>
      <c r="U70" s="1733"/>
      <c r="V70" s="1734"/>
      <c r="W70" s="1734"/>
      <c r="X70" s="1733"/>
      <c r="Y70" s="1734"/>
      <c r="Z70" s="1734"/>
      <c r="AA70" s="1734"/>
      <c r="AB70" s="1739"/>
      <c r="AC70" s="1739"/>
      <c r="AD70" s="1739"/>
      <c r="AE70" s="1734"/>
      <c r="AF70" s="1734"/>
      <c r="AG70" s="1733"/>
      <c r="AH70" s="1736"/>
      <c r="AI70" s="1734"/>
      <c r="AJ70" s="1737"/>
      <c r="AK70" s="1734"/>
      <c r="AL70" s="1734"/>
      <c r="AM70" s="1734"/>
      <c r="AO70" s="1734"/>
      <c r="AR70" s="1734"/>
    </row>
    <row r="71" spans="3:44">
      <c r="C71" s="1727"/>
      <c r="D71" s="1728"/>
      <c r="E71" s="1729"/>
      <c r="F71" s="1730"/>
      <c r="G71" s="1731"/>
      <c r="H71" s="1727"/>
      <c r="I71" s="1732"/>
      <c r="J71" s="1732"/>
      <c r="K71" s="1730"/>
      <c r="L71" s="1730"/>
      <c r="M71" s="1733"/>
      <c r="N71" s="1733"/>
      <c r="O71" s="1733"/>
      <c r="P71" s="1733"/>
      <c r="Q71" s="1734"/>
      <c r="R71" s="1733"/>
      <c r="S71" s="1733"/>
      <c r="T71" s="1734"/>
      <c r="U71" s="1733"/>
      <c r="V71" s="1734"/>
      <c r="W71" s="1734"/>
      <c r="X71" s="1733"/>
      <c r="Y71" s="1734"/>
      <c r="Z71" s="1734"/>
      <c r="AA71" s="1734"/>
      <c r="AB71" s="1739"/>
      <c r="AC71" s="1739"/>
      <c r="AD71" s="1739"/>
      <c r="AE71" s="1734"/>
      <c r="AF71" s="1734"/>
      <c r="AG71" s="1733"/>
      <c r="AH71" s="1736"/>
      <c r="AI71" s="1734"/>
      <c r="AJ71" s="1737"/>
      <c r="AK71" s="1734"/>
      <c r="AL71" s="1734"/>
      <c r="AM71" s="1734"/>
      <c r="AO71" s="1734"/>
      <c r="AR71" s="1734"/>
    </row>
    <row r="72" spans="3:44">
      <c r="C72" s="1727"/>
      <c r="D72" s="1728"/>
      <c r="E72" s="1729"/>
      <c r="F72" s="1730"/>
      <c r="G72" s="1731"/>
      <c r="H72" s="1727"/>
      <c r="I72" s="1732"/>
      <c r="J72" s="1732"/>
      <c r="K72" s="1730"/>
      <c r="L72" s="1730"/>
      <c r="M72" s="1733"/>
      <c r="N72" s="1733"/>
      <c r="O72" s="1748"/>
      <c r="P72" s="1748"/>
      <c r="Q72" s="1734"/>
      <c r="R72" s="1748"/>
      <c r="S72" s="1748"/>
      <c r="T72" s="1734"/>
      <c r="U72" s="1748"/>
      <c r="V72" s="1734"/>
      <c r="W72" s="1734"/>
      <c r="X72" s="1748"/>
      <c r="Y72" s="1734"/>
      <c r="Z72" s="1734"/>
      <c r="AA72" s="1734"/>
      <c r="AB72" s="1749"/>
      <c r="AC72" s="1749"/>
      <c r="AD72" s="1749"/>
      <c r="AE72" s="1734"/>
      <c r="AF72" s="1734"/>
      <c r="AG72" s="1748"/>
      <c r="AH72" s="1750"/>
      <c r="AI72" s="1751"/>
      <c r="AJ72" s="1752"/>
      <c r="AK72" s="1751"/>
      <c r="AL72" s="1751"/>
      <c r="AM72" s="1751"/>
      <c r="AO72" s="1751"/>
      <c r="AR72" s="1751"/>
    </row>
    <row r="73" spans="3:44">
      <c r="C73" s="1727"/>
      <c r="D73" s="1728"/>
      <c r="E73" s="1729"/>
      <c r="F73" s="1730"/>
      <c r="G73" s="1731"/>
      <c r="H73" s="1727"/>
      <c r="I73" s="1732"/>
      <c r="J73" s="1732"/>
      <c r="K73" s="1730"/>
      <c r="L73" s="1730"/>
      <c r="M73" s="1733"/>
      <c r="N73" s="1733"/>
      <c r="O73" s="1733"/>
      <c r="P73" s="1733"/>
      <c r="Q73" s="1734"/>
      <c r="R73" s="1733"/>
      <c r="S73" s="1733"/>
      <c r="T73" s="1734"/>
      <c r="U73" s="1733"/>
      <c r="V73" s="1734"/>
      <c r="W73" s="1734"/>
      <c r="X73" s="1733"/>
      <c r="Y73" s="1734"/>
      <c r="Z73" s="1734"/>
      <c r="AA73" s="1734"/>
      <c r="AB73" s="1739"/>
      <c r="AC73" s="1739"/>
      <c r="AD73" s="1739"/>
      <c r="AE73" s="1734"/>
      <c r="AF73" s="1734"/>
      <c r="AG73" s="1733"/>
      <c r="AH73" s="1736"/>
      <c r="AI73" s="1734"/>
      <c r="AJ73" s="1737"/>
      <c r="AK73" s="1734"/>
      <c r="AL73" s="1734"/>
      <c r="AM73" s="1734"/>
      <c r="AO73" s="1734"/>
      <c r="AR73" s="1734"/>
    </row>
    <row r="74" spans="3:44">
      <c r="C74" s="1727"/>
      <c r="D74" s="1728"/>
      <c r="E74" s="1729"/>
      <c r="F74" s="1730"/>
      <c r="G74" s="1731"/>
      <c r="H74" s="1727"/>
      <c r="I74" s="1732"/>
      <c r="J74" s="1732"/>
      <c r="K74" s="1730"/>
      <c r="L74" s="1730"/>
      <c r="M74" s="1733"/>
      <c r="N74" s="1733"/>
      <c r="O74" s="1733"/>
      <c r="P74" s="1733"/>
      <c r="Q74" s="1734"/>
      <c r="R74" s="1733"/>
      <c r="S74" s="1733"/>
      <c r="T74" s="1734"/>
      <c r="U74" s="1733"/>
      <c r="V74" s="1734"/>
      <c r="W74" s="1734"/>
      <c r="X74" s="1733"/>
      <c r="Y74" s="1734"/>
      <c r="Z74" s="1734"/>
      <c r="AA74" s="1734"/>
      <c r="AB74" s="1739"/>
      <c r="AC74" s="1739"/>
      <c r="AD74" s="1739"/>
      <c r="AE74" s="1734"/>
      <c r="AF74" s="1734"/>
      <c r="AG74" s="1733"/>
      <c r="AH74" s="1736"/>
      <c r="AI74" s="1734"/>
      <c r="AJ74" s="1737"/>
      <c r="AK74" s="1734"/>
      <c r="AL74" s="1734"/>
      <c r="AM74" s="1734"/>
      <c r="AO74" s="1734"/>
      <c r="AR74" s="1734"/>
    </row>
    <row r="75" spans="3:44">
      <c r="C75" s="1727"/>
      <c r="D75" s="1728"/>
      <c r="E75" s="1729"/>
      <c r="F75" s="1730"/>
      <c r="G75" s="1731"/>
      <c r="H75" s="1727"/>
      <c r="I75" s="1732"/>
      <c r="J75" s="1732"/>
      <c r="K75" s="1730"/>
      <c r="L75" s="1730"/>
      <c r="M75" s="1733"/>
      <c r="N75" s="1733"/>
      <c r="O75" s="1733"/>
      <c r="P75" s="1733"/>
      <c r="Q75" s="1734"/>
      <c r="R75" s="1733"/>
      <c r="S75" s="1733"/>
      <c r="T75" s="1734"/>
      <c r="U75" s="1733"/>
      <c r="V75" s="1734"/>
      <c r="W75" s="1734"/>
      <c r="X75" s="1733"/>
      <c r="Y75" s="1734"/>
      <c r="Z75" s="1734"/>
      <c r="AA75" s="1734"/>
      <c r="AB75" s="1735"/>
      <c r="AC75" s="1735"/>
      <c r="AD75" s="1735"/>
      <c r="AE75" s="1734"/>
      <c r="AF75" s="1734"/>
      <c r="AG75" s="1733"/>
      <c r="AH75" s="1736"/>
      <c r="AI75" s="1734"/>
      <c r="AJ75" s="1737"/>
      <c r="AK75" s="1734"/>
      <c r="AL75" s="1734"/>
      <c r="AM75" s="1734"/>
      <c r="AO75" s="1734"/>
      <c r="AR75" s="1734"/>
    </row>
    <row r="76" spans="3:44">
      <c r="C76" s="1727"/>
      <c r="D76" s="1728"/>
      <c r="E76" s="1729"/>
      <c r="F76" s="1730"/>
      <c r="G76" s="1731"/>
      <c r="H76" s="1727"/>
      <c r="I76" s="1732"/>
      <c r="J76" s="1738"/>
      <c r="K76" s="1730"/>
      <c r="L76" s="1730"/>
      <c r="M76" s="1733"/>
      <c r="N76" s="1733"/>
      <c r="O76" s="1733"/>
      <c r="P76" s="1733"/>
      <c r="Q76" s="1734"/>
      <c r="R76" s="1733"/>
      <c r="S76" s="1733"/>
      <c r="T76" s="1734"/>
      <c r="U76" s="1733"/>
      <c r="V76" s="1734"/>
      <c r="W76" s="1734"/>
      <c r="X76" s="1733"/>
      <c r="Y76" s="1734"/>
      <c r="Z76" s="1734"/>
      <c r="AA76" s="1734"/>
      <c r="AB76" s="1739"/>
      <c r="AC76" s="1739"/>
      <c r="AD76" s="1739"/>
      <c r="AE76" s="1734"/>
      <c r="AF76" s="1734"/>
      <c r="AG76" s="1733"/>
      <c r="AH76" s="1736"/>
      <c r="AI76" s="1734"/>
      <c r="AJ76" s="1737"/>
      <c r="AK76" s="1734"/>
      <c r="AL76" s="1734"/>
      <c r="AM76" s="1734"/>
      <c r="AO76" s="1734"/>
      <c r="AR76" s="1734"/>
    </row>
    <row r="77" spans="3:44">
      <c r="C77" s="1727"/>
      <c r="D77" s="1728"/>
      <c r="E77" s="1729"/>
      <c r="F77" s="1730"/>
      <c r="G77" s="1731"/>
      <c r="H77" s="1727"/>
      <c r="I77" s="1732"/>
      <c r="J77" s="1732"/>
      <c r="K77" s="1730"/>
      <c r="L77" s="1730"/>
      <c r="M77" s="1733"/>
      <c r="N77" s="1733"/>
      <c r="O77" s="1733"/>
      <c r="P77" s="1733"/>
      <c r="Q77" s="1734"/>
      <c r="R77" s="1733"/>
      <c r="S77" s="1733"/>
      <c r="T77" s="1734"/>
      <c r="U77" s="1733"/>
      <c r="V77" s="1734"/>
      <c r="W77" s="1734"/>
      <c r="X77" s="1733"/>
      <c r="Y77" s="1734"/>
      <c r="Z77" s="1734"/>
      <c r="AA77" s="1734"/>
      <c r="AB77" s="1739"/>
      <c r="AC77" s="1739"/>
      <c r="AD77" s="1739"/>
      <c r="AE77" s="1734"/>
      <c r="AF77" s="1734"/>
      <c r="AG77" s="1733"/>
      <c r="AH77" s="1736"/>
      <c r="AI77" s="1734"/>
      <c r="AJ77" s="1737"/>
      <c r="AK77" s="1734"/>
      <c r="AL77" s="1734"/>
      <c r="AM77" s="1734"/>
      <c r="AO77" s="1734"/>
      <c r="AR77" s="1734"/>
    </row>
    <row r="78" spans="3:44">
      <c r="C78" s="1727"/>
      <c r="D78" s="1728"/>
      <c r="E78" s="1729"/>
      <c r="F78" s="1730"/>
      <c r="G78" s="1731"/>
      <c r="H78" s="1727"/>
      <c r="I78" s="1732"/>
      <c r="J78" s="1732"/>
      <c r="K78" s="1730"/>
      <c r="L78" s="1730"/>
      <c r="M78" s="1733"/>
      <c r="N78" s="1733"/>
      <c r="O78" s="1748"/>
      <c r="P78" s="1748"/>
      <c r="Q78" s="1734"/>
      <c r="R78" s="1733"/>
      <c r="S78" s="1733"/>
      <c r="T78" s="1734"/>
      <c r="U78" s="1733"/>
      <c r="V78" s="1734"/>
      <c r="W78" s="1734"/>
      <c r="X78" s="1733"/>
      <c r="Y78" s="1734"/>
      <c r="Z78" s="1734"/>
      <c r="AA78" s="1734"/>
      <c r="AB78" s="1739"/>
      <c r="AC78" s="1739"/>
      <c r="AD78" s="1739"/>
      <c r="AE78" s="1734"/>
      <c r="AF78" s="1734"/>
      <c r="AG78" s="1733"/>
      <c r="AH78" s="1736"/>
      <c r="AI78" s="1734"/>
      <c r="AJ78" s="1737"/>
      <c r="AK78" s="1734"/>
      <c r="AL78" s="1734"/>
      <c r="AM78" s="1734"/>
      <c r="AO78" s="1734"/>
      <c r="AR78" s="1734"/>
    </row>
    <row r="79" spans="3:44">
      <c r="C79" s="1727"/>
      <c r="D79" s="1728"/>
      <c r="E79" s="1729"/>
      <c r="F79" s="1730"/>
      <c r="G79" s="1731"/>
      <c r="H79" s="1727"/>
      <c r="I79" s="1732"/>
      <c r="J79" s="1732"/>
      <c r="K79" s="1730"/>
      <c r="L79" s="1730"/>
      <c r="M79" s="1733"/>
      <c r="N79" s="1733"/>
      <c r="O79" s="1733"/>
      <c r="P79" s="1733"/>
      <c r="Q79" s="1734"/>
      <c r="R79" s="1733"/>
      <c r="S79" s="1733"/>
      <c r="T79" s="1734"/>
      <c r="U79" s="1733"/>
      <c r="V79" s="1734"/>
      <c r="W79" s="1734"/>
      <c r="X79" s="1733"/>
      <c r="Y79" s="1734"/>
      <c r="Z79" s="1734"/>
      <c r="AA79" s="1734"/>
      <c r="AB79" s="1739"/>
      <c r="AC79" s="1739"/>
      <c r="AD79" s="1739"/>
      <c r="AE79" s="1734"/>
      <c r="AF79" s="1734"/>
      <c r="AG79" s="1733"/>
      <c r="AH79" s="1736"/>
      <c r="AI79" s="1734"/>
      <c r="AJ79" s="1737"/>
      <c r="AK79" s="1734"/>
      <c r="AL79" s="1734"/>
      <c r="AM79" s="1734"/>
      <c r="AO79" s="1751"/>
      <c r="AR79" s="1734"/>
    </row>
    <row r="80" spans="3:44">
      <c r="C80" s="1727"/>
      <c r="D80" s="1728"/>
      <c r="E80" s="1729"/>
      <c r="F80" s="1730"/>
      <c r="G80" s="1731"/>
      <c r="H80" s="1727"/>
      <c r="I80" s="1732"/>
      <c r="J80" s="1732"/>
      <c r="K80" s="1730"/>
      <c r="L80" s="1730"/>
      <c r="M80" s="1733"/>
      <c r="N80" s="1733"/>
      <c r="O80" s="1733"/>
      <c r="P80" s="1733"/>
      <c r="Q80" s="1734"/>
      <c r="R80" s="1748"/>
      <c r="S80" s="1748"/>
      <c r="T80" s="1734"/>
      <c r="U80" s="1748"/>
      <c r="V80" s="1734"/>
      <c r="W80" s="1734"/>
      <c r="X80" s="1748"/>
      <c r="Y80" s="1734"/>
      <c r="Z80" s="1734"/>
      <c r="AA80" s="1734"/>
      <c r="AB80" s="1749"/>
      <c r="AC80" s="1749"/>
      <c r="AD80" s="1749"/>
      <c r="AE80" s="1734"/>
      <c r="AF80" s="1734"/>
      <c r="AG80" s="1748"/>
      <c r="AH80" s="1750"/>
      <c r="AI80" s="1751"/>
      <c r="AJ80" s="1752"/>
      <c r="AK80" s="1751"/>
      <c r="AL80" s="1751"/>
      <c r="AM80" s="1751"/>
      <c r="AO80" s="1734"/>
      <c r="AR80" s="1751"/>
    </row>
    <row r="81" spans="3:44">
      <c r="C81" s="1727"/>
      <c r="D81" s="1728"/>
      <c r="E81" s="1729"/>
      <c r="F81" s="1730"/>
      <c r="G81" s="1731"/>
      <c r="H81" s="1727"/>
      <c r="I81" s="1732"/>
      <c r="J81" s="1732"/>
      <c r="K81" s="1730"/>
      <c r="L81" s="1730"/>
      <c r="M81" s="1733"/>
      <c r="N81" s="1733"/>
      <c r="O81" s="1733"/>
      <c r="P81" s="1733"/>
      <c r="Q81" s="1734"/>
      <c r="R81" s="1733"/>
      <c r="S81" s="1733"/>
      <c r="T81" s="1734"/>
      <c r="U81" s="1733"/>
      <c r="V81" s="1734"/>
      <c r="W81" s="1734"/>
      <c r="X81" s="1733"/>
      <c r="Y81" s="1734"/>
      <c r="Z81" s="1734"/>
      <c r="AA81" s="1734"/>
      <c r="AB81" s="1739"/>
      <c r="AC81" s="1739"/>
      <c r="AD81" s="1739"/>
      <c r="AE81" s="1734"/>
      <c r="AF81" s="1734"/>
      <c r="AG81" s="1733"/>
      <c r="AH81" s="1736"/>
      <c r="AI81" s="1734"/>
      <c r="AJ81" s="1737"/>
      <c r="AK81" s="1734"/>
      <c r="AL81" s="1734"/>
      <c r="AM81" s="1734"/>
      <c r="AO81" s="1734"/>
      <c r="AR81" s="1734"/>
    </row>
    <row r="82" spans="3:44">
      <c r="C82" s="1727"/>
      <c r="D82" s="1728"/>
      <c r="E82" s="1729"/>
      <c r="F82" s="1730"/>
      <c r="G82" s="1731"/>
      <c r="H82" s="1727"/>
      <c r="I82" s="1732"/>
      <c r="J82" s="1732"/>
      <c r="K82" s="1730"/>
      <c r="L82" s="1730"/>
      <c r="M82" s="1733"/>
      <c r="N82" s="1733"/>
      <c r="O82" s="1733"/>
      <c r="P82" s="1733"/>
      <c r="Q82" s="1734"/>
      <c r="R82" s="1733"/>
      <c r="S82" s="1733"/>
      <c r="T82" s="1734"/>
      <c r="U82" s="1733"/>
      <c r="V82" s="1734"/>
      <c r="W82" s="1734"/>
      <c r="X82" s="1733"/>
      <c r="Y82" s="1734"/>
      <c r="Z82" s="1734"/>
      <c r="AA82" s="1734"/>
      <c r="AB82" s="1739"/>
      <c r="AC82" s="1739"/>
      <c r="AD82" s="1739"/>
      <c r="AE82" s="1734"/>
      <c r="AF82" s="1734"/>
      <c r="AG82" s="1733"/>
      <c r="AH82" s="1736"/>
      <c r="AI82" s="1734"/>
      <c r="AJ82" s="1737"/>
      <c r="AK82" s="1734"/>
      <c r="AL82" s="1734"/>
      <c r="AM82" s="1734"/>
      <c r="AO82" s="1734"/>
      <c r="AR82" s="1734"/>
    </row>
    <row r="83" spans="3:44">
      <c r="C83" s="1727"/>
      <c r="D83" s="1728"/>
      <c r="E83" s="1729"/>
      <c r="F83" s="1730"/>
      <c r="G83" s="1731"/>
      <c r="H83" s="1727"/>
      <c r="I83" s="1732"/>
      <c r="J83" s="1732"/>
      <c r="K83" s="1730"/>
      <c r="L83" s="1730"/>
      <c r="M83" s="1733"/>
      <c r="N83" s="1733"/>
      <c r="O83" s="1733"/>
      <c r="P83" s="1733"/>
      <c r="Q83" s="1734"/>
      <c r="R83" s="1733"/>
      <c r="S83" s="1733"/>
      <c r="T83" s="1734"/>
      <c r="U83" s="1733"/>
      <c r="V83" s="1734"/>
      <c r="W83" s="1734"/>
      <c r="X83" s="1733"/>
      <c r="Y83" s="1734"/>
      <c r="Z83" s="1734"/>
      <c r="AA83" s="1734"/>
      <c r="AB83" s="1735"/>
      <c r="AC83" s="1735"/>
      <c r="AD83" s="1735"/>
      <c r="AE83" s="1734"/>
      <c r="AF83" s="1734"/>
      <c r="AG83" s="1733"/>
      <c r="AH83" s="1736"/>
      <c r="AI83" s="1734"/>
      <c r="AJ83" s="1737"/>
      <c r="AK83" s="1734"/>
      <c r="AL83" s="1734"/>
      <c r="AM83" s="1734"/>
      <c r="AO83" s="1734"/>
      <c r="AR83" s="1734"/>
    </row>
    <row r="84" spans="3:44">
      <c r="C84" s="1727"/>
      <c r="D84" s="1728"/>
      <c r="E84" s="1729"/>
      <c r="F84" s="1730"/>
      <c r="G84" s="1731"/>
      <c r="H84" s="1727"/>
      <c r="I84" s="1732"/>
      <c r="J84" s="1738"/>
      <c r="K84" s="1730"/>
      <c r="L84" s="1730"/>
      <c r="M84" s="1733"/>
      <c r="N84" s="1733"/>
      <c r="O84" s="1748"/>
      <c r="P84" s="1748"/>
      <c r="Q84" s="1734"/>
      <c r="R84" s="1733"/>
      <c r="S84" s="1733"/>
      <c r="T84" s="1734"/>
      <c r="U84" s="1733"/>
      <c r="V84" s="1734"/>
      <c r="W84" s="1734"/>
      <c r="X84" s="1733"/>
      <c r="Y84" s="1734"/>
      <c r="Z84" s="1734"/>
      <c r="AA84" s="1734"/>
      <c r="AB84" s="1739"/>
      <c r="AC84" s="1739"/>
      <c r="AD84" s="1739"/>
      <c r="AE84" s="1734"/>
      <c r="AF84" s="1734"/>
      <c r="AG84" s="1733"/>
      <c r="AH84" s="1736"/>
      <c r="AI84" s="1734"/>
      <c r="AJ84" s="1737"/>
      <c r="AK84" s="1734"/>
      <c r="AL84" s="1734"/>
      <c r="AM84" s="1734"/>
      <c r="AO84" s="1734"/>
      <c r="AR84" s="1734"/>
    </row>
    <row r="85" spans="3:44">
      <c r="C85" s="1727"/>
      <c r="D85" s="1728"/>
      <c r="E85" s="1729"/>
      <c r="F85" s="1730"/>
      <c r="G85" s="1731"/>
      <c r="H85" s="1727"/>
      <c r="I85" s="1732"/>
      <c r="J85" s="1732"/>
      <c r="K85" s="1730"/>
      <c r="L85" s="1730"/>
      <c r="M85" s="1733"/>
      <c r="N85" s="1733"/>
      <c r="O85" s="1733"/>
      <c r="P85" s="1733"/>
      <c r="Q85" s="1734"/>
      <c r="R85" s="1733"/>
      <c r="S85" s="1733"/>
      <c r="T85" s="1734"/>
      <c r="U85" s="1733"/>
      <c r="V85" s="1734"/>
      <c r="W85" s="1734"/>
      <c r="X85" s="1733"/>
      <c r="Y85" s="1734"/>
      <c r="Z85" s="1734"/>
      <c r="AA85" s="1734"/>
      <c r="AB85" s="1739"/>
      <c r="AC85" s="1739"/>
      <c r="AD85" s="1739"/>
      <c r="AE85" s="1734"/>
      <c r="AF85" s="1734"/>
      <c r="AG85" s="1733"/>
      <c r="AH85" s="1736"/>
      <c r="AI85" s="1734"/>
      <c r="AJ85" s="1737"/>
      <c r="AK85" s="1734"/>
      <c r="AL85" s="1734"/>
      <c r="AM85" s="1734"/>
      <c r="AO85" s="1734"/>
      <c r="AR85" s="1734"/>
    </row>
    <row r="86" spans="3:44">
      <c r="C86" s="1727"/>
      <c r="D86" s="1728"/>
      <c r="E86" s="1729"/>
      <c r="F86" s="1730"/>
      <c r="G86" s="1731"/>
      <c r="H86" s="1727"/>
      <c r="I86" s="1732"/>
      <c r="J86" s="1732"/>
      <c r="K86" s="1730"/>
      <c r="L86" s="1730"/>
      <c r="M86" s="1733"/>
      <c r="N86" s="1733"/>
      <c r="O86" s="1733"/>
      <c r="P86" s="1733"/>
      <c r="Q86" s="1734"/>
      <c r="R86" s="1733"/>
      <c r="S86" s="1733"/>
      <c r="T86" s="1734"/>
      <c r="U86" s="1733"/>
      <c r="V86" s="1734"/>
      <c r="W86" s="1734"/>
      <c r="X86" s="1733"/>
      <c r="Y86" s="1734"/>
      <c r="Z86" s="1734"/>
      <c r="AA86" s="1734"/>
      <c r="AB86" s="1739"/>
      <c r="AC86" s="1739"/>
      <c r="AD86" s="1739"/>
      <c r="AE86" s="1734"/>
      <c r="AF86" s="1734"/>
      <c r="AG86" s="1733"/>
      <c r="AH86" s="1736"/>
      <c r="AI86" s="1734"/>
      <c r="AJ86" s="1737"/>
      <c r="AK86" s="1734"/>
      <c r="AL86" s="1734"/>
      <c r="AM86" s="1734"/>
      <c r="AO86" s="1751"/>
      <c r="AR86" s="1734"/>
    </row>
    <row r="87" spans="3:44" s="198" customFormat="1">
      <c r="C87" s="1742"/>
      <c r="D87" s="1743"/>
      <c r="E87" s="1744"/>
      <c r="F87" s="1730"/>
      <c r="G87" s="1745"/>
      <c r="H87" s="1742"/>
      <c r="I87" s="1746"/>
      <c r="J87" s="1746"/>
      <c r="K87" s="1747"/>
      <c r="L87" s="1747"/>
      <c r="M87" s="1748"/>
      <c r="N87" s="1748"/>
      <c r="O87" s="1733"/>
      <c r="P87" s="1733"/>
      <c r="Q87" s="1734"/>
      <c r="R87" s="1733"/>
      <c r="S87" s="1733"/>
      <c r="T87" s="1734"/>
      <c r="U87" s="1733"/>
      <c r="V87" s="1734"/>
      <c r="W87" s="1734"/>
      <c r="X87" s="1733"/>
      <c r="Y87" s="1734"/>
      <c r="Z87" s="1734"/>
      <c r="AA87" s="1734"/>
      <c r="AB87" s="1739"/>
      <c r="AC87" s="1739"/>
      <c r="AD87" s="1739"/>
      <c r="AE87" s="1734"/>
      <c r="AF87" s="1734"/>
      <c r="AG87" s="1733"/>
      <c r="AH87" s="1736"/>
      <c r="AI87" s="1734"/>
      <c r="AJ87" s="1737"/>
      <c r="AK87" s="1734"/>
      <c r="AL87" s="1734"/>
      <c r="AM87" s="1734"/>
      <c r="AO87" s="1734"/>
      <c r="AR87" s="1734"/>
    </row>
    <row r="88" spans="3:44">
      <c r="C88" s="1727"/>
      <c r="D88" s="1728"/>
      <c r="E88" s="1729"/>
      <c r="F88" s="1730"/>
      <c r="G88" s="1731"/>
      <c r="H88" s="1727"/>
      <c r="I88" s="1732"/>
      <c r="J88" s="1732"/>
      <c r="K88" s="1730"/>
      <c r="L88" s="1730"/>
      <c r="M88" s="1733"/>
      <c r="N88" s="1733"/>
      <c r="O88" s="1733"/>
      <c r="P88" s="1733"/>
      <c r="Q88" s="1734"/>
      <c r="R88" s="1748"/>
      <c r="S88" s="1748"/>
      <c r="T88" s="1734"/>
      <c r="U88" s="1748"/>
      <c r="V88" s="1734"/>
      <c r="W88" s="1734"/>
      <c r="X88" s="1748"/>
      <c r="Y88" s="1734"/>
      <c r="Z88" s="1734"/>
      <c r="AA88" s="1734"/>
      <c r="AB88" s="1749"/>
      <c r="AC88" s="1749"/>
      <c r="AD88" s="1749"/>
      <c r="AE88" s="1734"/>
      <c r="AF88" s="1734"/>
      <c r="AG88" s="1748"/>
      <c r="AH88" s="1750"/>
      <c r="AI88" s="1751"/>
      <c r="AJ88" s="1752"/>
      <c r="AK88" s="1751"/>
      <c r="AL88" s="1751"/>
      <c r="AM88" s="1751"/>
      <c r="AO88" s="1734"/>
      <c r="AR88" s="1751"/>
    </row>
    <row r="89" spans="3:44">
      <c r="C89" s="1727"/>
      <c r="D89" s="1728"/>
      <c r="E89" s="1729"/>
      <c r="F89" s="1730"/>
      <c r="G89" s="1731"/>
      <c r="H89" s="1727"/>
      <c r="I89" s="1732"/>
      <c r="J89" s="1732"/>
      <c r="K89" s="1730"/>
      <c r="L89" s="1730"/>
      <c r="M89" s="1733"/>
      <c r="N89" s="1733"/>
      <c r="O89" s="1733"/>
      <c r="P89" s="1733"/>
      <c r="Q89" s="1734"/>
      <c r="R89" s="1733"/>
      <c r="S89" s="1733"/>
      <c r="T89" s="1734"/>
      <c r="U89" s="1733"/>
      <c r="V89" s="1734"/>
      <c r="W89" s="1734"/>
      <c r="X89" s="1733"/>
      <c r="Y89" s="1734"/>
      <c r="Z89" s="1734"/>
      <c r="AA89" s="1734"/>
      <c r="AB89" s="1739"/>
      <c r="AC89" s="1739"/>
      <c r="AD89" s="1739"/>
      <c r="AE89" s="1734"/>
      <c r="AF89" s="1734"/>
      <c r="AG89" s="1733"/>
      <c r="AH89" s="1736"/>
      <c r="AI89" s="1734"/>
      <c r="AJ89" s="1737"/>
      <c r="AK89" s="1734"/>
      <c r="AL89" s="1734"/>
      <c r="AM89" s="1734"/>
      <c r="AO89" s="1734"/>
      <c r="AR89" s="1734"/>
    </row>
    <row r="90" spans="3:44">
      <c r="C90" s="1727"/>
      <c r="D90" s="1728"/>
      <c r="E90" s="1729"/>
      <c r="F90" s="1730"/>
      <c r="G90" s="1731"/>
      <c r="H90" s="1727"/>
      <c r="I90" s="1732"/>
      <c r="J90" s="1732"/>
      <c r="K90" s="1730"/>
      <c r="L90" s="1730"/>
      <c r="M90" s="1733"/>
      <c r="N90" s="1733"/>
      <c r="O90" s="1748"/>
      <c r="P90" s="1748"/>
      <c r="Q90" s="1734"/>
      <c r="R90" s="1733"/>
      <c r="S90" s="1733"/>
      <c r="T90" s="1734"/>
      <c r="U90" s="1733"/>
      <c r="V90" s="1734"/>
      <c r="W90" s="1734"/>
      <c r="X90" s="1733"/>
      <c r="Y90" s="1734"/>
      <c r="Z90" s="1734"/>
      <c r="AA90" s="1734"/>
      <c r="AB90" s="1739"/>
      <c r="AC90" s="1739"/>
      <c r="AD90" s="1739"/>
      <c r="AE90" s="1734"/>
      <c r="AF90" s="1734"/>
      <c r="AG90" s="1733"/>
      <c r="AH90" s="1736"/>
      <c r="AI90" s="1734"/>
      <c r="AJ90" s="1737"/>
      <c r="AK90" s="1734"/>
      <c r="AL90" s="1734"/>
      <c r="AM90" s="1734"/>
      <c r="AO90" s="1734"/>
      <c r="AR90" s="1734"/>
    </row>
    <row r="91" spans="3:44" s="198" customFormat="1">
      <c r="C91" s="1742"/>
      <c r="D91" s="1743"/>
      <c r="E91" s="1744"/>
      <c r="F91" s="1730"/>
      <c r="G91" s="1745"/>
      <c r="H91" s="1742"/>
      <c r="I91" s="1746"/>
      <c r="J91" s="1746"/>
      <c r="K91" s="1747"/>
      <c r="L91" s="1747"/>
      <c r="M91" s="1748"/>
      <c r="N91" s="1748"/>
      <c r="O91" s="1733"/>
      <c r="P91" s="1733"/>
      <c r="Q91" s="1734"/>
      <c r="R91" s="1733"/>
      <c r="S91" s="1733"/>
      <c r="T91" s="1734"/>
      <c r="U91" s="1733"/>
      <c r="V91" s="1734"/>
      <c r="W91" s="1734"/>
      <c r="X91" s="1733"/>
      <c r="Y91" s="1734"/>
      <c r="Z91" s="1734"/>
      <c r="AA91" s="1734"/>
      <c r="AB91" s="1735"/>
      <c r="AC91" s="1735"/>
      <c r="AD91" s="1735"/>
      <c r="AE91" s="1734"/>
      <c r="AF91" s="1734"/>
      <c r="AG91" s="1733"/>
      <c r="AH91" s="1736"/>
      <c r="AI91" s="1734"/>
      <c r="AJ91" s="1737"/>
      <c r="AK91" s="1734"/>
      <c r="AL91" s="1734"/>
      <c r="AM91" s="1734"/>
      <c r="AO91" s="1734"/>
      <c r="AR91" s="1734"/>
    </row>
    <row r="92" spans="3:44">
      <c r="C92" s="1727"/>
      <c r="D92" s="1728"/>
      <c r="E92" s="1729"/>
      <c r="F92" s="1730"/>
      <c r="G92" s="1731"/>
      <c r="H92" s="1727"/>
      <c r="I92" s="1732"/>
      <c r="J92" s="1738"/>
      <c r="K92" s="1730"/>
      <c r="L92" s="1730"/>
      <c r="M92" s="1733"/>
      <c r="N92" s="1733"/>
      <c r="O92" s="1733"/>
      <c r="P92" s="1733"/>
      <c r="Q92" s="1734"/>
      <c r="R92" s="1733"/>
      <c r="S92" s="1733"/>
      <c r="T92" s="1734"/>
      <c r="U92" s="1733"/>
      <c r="V92" s="1734"/>
      <c r="W92" s="1734"/>
      <c r="X92" s="1733"/>
      <c r="Y92" s="1734"/>
      <c r="Z92" s="1734"/>
      <c r="AA92" s="1734"/>
      <c r="AB92" s="1739"/>
      <c r="AC92" s="1739"/>
      <c r="AD92" s="1739"/>
      <c r="AE92" s="1734"/>
      <c r="AF92" s="1734"/>
      <c r="AG92" s="1733"/>
      <c r="AH92" s="1736"/>
      <c r="AI92" s="1734"/>
      <c r="AJ92" s="1737"/>
      <c r="AK92" s="1734"/>
      <c r="AL92" s="1734"/>
      <c r="AM92" s="1734"/>
      <c r="AO92" s="1734"/>
      <c r="AR92" s="1734"/>
    </row>
    <row r="93" spans="3:44">
      <c r="C93" s="1727"/>
      <c r="D93" s="1728"/>
      <c r="E93" s="1729"/>
      <c r="F93" s="1730"/>
      <c r="G93" s="1731"/>
      <c r="H93" s="1727"/>
      <c r="I93" s="1732"/>
      <c r="J93" s="1732"/>
      <c r="K93" s="1730"/>
      <c r="L93" s="1730"/>
      <c r="M93" s="1733"/>
      <c r="N93" s="1733"/>
      <c r="O93" s="1733"/>
      <c r="P93" s="1733"/>
      <c r="Q93" s="1734"/>
      <c r="R93" s="1733"/>
      <c r="S93" s="1733"/>
      <c r="T93" s="1734"/>
      <c r="U93" s="1733"/>
      <c r="V93" s="1734"/>
      <c r="W93" s="1734"/>
      <c r="X93" s="1733"/>
      <c r="Y93" s="1734"/>
      <c r="Z93" s="1734"/>
      <c r="AA93" s="1734"/>
      <c r="AB93" s="1739"/>
      <c r="AC93" s="1739"/>
      <c r="AD93" s="1739"/>
      <c r="AE93" s="1734"/>
      <c r="AF93" s="1734"/>
      <c r="AG93" s="1733"/>
      <c r="AH93" s="1736"/>
      <c r="AI93" s="1734"/>
      <c r="AJ93" s="1737"/>
      <c r="AK93" s="1734"/>
      <c r="AL93" s="1734"/>
      <c r="AM93" s="1734"/>
      <c r="AO93" s="1751"/>
      <c r="AR93" s="1734"/>
    </row>
    <row r="94" spans="3:44">
      <c r="C94" s="1727"/>
      <c r="D94" s="1728"/>
      <c r="E94" s="1729"/>
      <c r="F94" s="1730"/>
      <c r="G94" s="1731"/>
      <c r="H94" s="1727"/>
      <c r="I94" s="1732"/>
      <c r="J94" s="1732"/>
      <c r="K94" s="1730"/>
      <c r="L94" s="1730"/>
      <c r="M94" s="1733"/>
      <c r="N94" s="1733"/>
      <c r="O94" s="1733"/>
      <c r="P94" s="1733"/>
      <c r="Q94" s="1734"/>
      <c r="R94" s="1733"/>
      <c r="S94" s="1733"/>
      <c r="T94" s="1734"/>
      <c r="U94" s="1733"/>
      <c r="V94" s="1734"/>
      <c r="W94" s="1734"/>
      <c r="X94" s="1733"/>
      <c r="Y94" s="1734"/>
      <c r="Z94" s="1734"/>
      <c r="AA94" s="1734"/>
      <c r="AB94" s="1739"/>
      <c r="AC94" s="1739"/>
      <c r="AD94" s="1739"/>
      <c r="AE94" s="1734"/>
      <c r="AF94" s="1734"/>
      <c r="AG94" s="1733"/>
      <c r="AH94" s="1736"/>
      <c r="AI94" s="1734"/>
      <c r="AJ94" s="1737"/>
      <c r="AK94" s="1734"/>
      <c r="AL94" s="1734"/>
      <c r="AM94" s="1734"/>
      <c r="AO94" s="1734"/>
      <c r="AR94" s="1734"/>
    </row>
    <row r="95" spans="3:44">
      <c r="C95" s="1727"/>
      <c r="D95" s="1728"/>
      <c r="E95" s="1729"/>
      <c r="F95" s="1730"/>
      <c r="G95" s="1731"/>
      <c r="H95" s="1727"/>
      <c r="I95" s="1732"/>
      <c r="J95" s="1732"/>
      <c r="K95" s="1730"/>
      <c r="L95" s="1730"/>
      <c r="M95" s="1733"/>
      <c r="N95" s="1733"/>
      <c r="O95" s="1733"/>
      <c r="P95" s="1733"/>
      <c r="Q95" s="1734"/>
      <c r="R95" s="1733"/>
      <c r="S95" s="1733"/>
      <c r="T95" s="1734"/>
      <c r="U95" s="1733"/>
      <c r="V95" s="1734"/>
      <c r="W95" s="1734"/>
      <c r="X95" s="1733"/>
      <c r="Y95" s="1734"/>
      <c r="Z95" s="1734"/>
      <c r="AA95" s="1734"/>
      <c r="AB95" s="1739"/>
      <c r="AC95" s="1739"/>
      <c r="AD95" s="1739"/>
      <c r="AE95" s="1734"/>
      <c r="AF95" s="1734"/>
      <c r="AG95" s="1733"/>
      <c r="AH95" s="1736"/>
      <c r="AI95" s="1734"/>
      <c r="AJ95" s="1737"/>
      <c r="AK95" s="1734"/>
      <c r="AL95" s="1734"/>
      <c r="AM95" s="1734"/>
      <c r="AO95" s="1734"/>
      <c r="AR95" s="1734"/>
    </row>
    <row r="96" spans="3:44">
      <c r="C96" s="1727"/>
      <c r="D96" s="1728"/>
      <c r="E96" s="1729"/>
      <c r="F96" s="1730"/>
      <c r="G96" s="1731"/>
      <c r="H96" s="1727"/>
      <c r="I96" s="1732"/>
      <c r="J96" s="1732"/>
      <c r="K96" s="1730"/>
      <c r="L96" s="1730"/>
      <c r="M96" s="1733"/>
      <c r="N96" s="1733"/>
      <c r="O96" s="1748"/>
      <c r="P96" s="1748"/>
      <c r="Q96" s="1734"/>
      <c r="R96" s="1748"/>
      <c r="S96" s="1748"/>
      <c r="T96" s="1734"/>
      <c r="U96" s="1748"/>
      <c r="V96" s="1734"/>
      <c r="W96" s="1734"/>
      <c r="X96" s="1748"/>
      <c r="Y96" s="1734"/>
      <c r="Z96" s="1734"/>
      <c r="AA96" s="1734"/>
      <c r="AB96" s="1749"/>
      <c r="AC96" s="1749"/>
      <c r="AD96" s="1749"/>
      <c r="AE96" s="1734"/>
      <c r="AF96" s="1734"/>
      <c r="AG96" s="1748"/>
      <c r="AH96" s="1750"/>
      <c r="AI96" s="1751"/>
      <c r="AJ96" s="1752"/>
      <c r="AK96" s="1751"/>
      <c r="AL96" s="1751"/>
      <c r="AM96" s="1751"/>
      <c r="AO96" s="1734"/>
      <c r="AR96" s="1751"/>
    </row>
    <row r="97" spans="3:44">
      <c r="C97" s="1727"/>
      <c r="D97" s="1728"/>
      <c r="E97" s="1729"/>
      <c r="F97" s="1730"/>
      <c r="G97" s="1731"/>
      <c r="H97" s="1727"/>
      <c r="I97" s="1732"/>
      <c r="J97" s="1732"/>
      <c r="K97" s="1730"/>
      <c r="L97" s="1730"/>
      <c r="M97" s="1733"/>
      <c r="N97" s="1733"/>
      <c r="O97" s="1733"/>
      <c r="P97" s="1733"/>
      <c r="Q97" s="1734"/>
      <c r="R97" s="1733"/>
      <c r="S97" s="1733"/>
      <c r="T97" s="1734"/>
      <c r="U97" s="1733"/>
      <c r="V97" s="1734"/>
      <c r="W97" s="1734"/>
      <c r="X97" s="1733"/>
      <c r="Y97" s="1734"/>
      <c r="Z97" s="1734"/>
      <c r="AA97" s="1734"/>
      <c r="AB97" s="1739"/>
      <c r="AC97" s="1739"/>
      <c r="AD97" s="1739"/>
      <c r="AE97" s="1734"/>
      <c r="AF97" s="1734"/>
      <c r="AG97" s="1733"/>
      <c r="AH97" s="1736"/>
      <c r="AI97" s="1734"/>
      <c r="AJ97" s="1737"/>
      <c r="AK97" s="1734"/>
      <c r="AL97" s="1734"/>
      <c r="AM97" s="1734"/>
      <c r="AO97" s="1734"/>
      <c r="AR97" s="1734"/>
    </row>
    <row r="98" spans="3:44">
      <c r="C98" s="1727"/>
      <c r="D98" s="1728"/>
      <c r="E98" s="1729"/>
      <c r="F98" s="1730"/>
      <c r="G98" s="1731"/>
      <c r="H98" s="1727"/>
      <c r="I98" s="1732"/>
      <c r="J98" s="1732"/>
      <c r="K98" s="1730"/>
      <c r="L98" s="1730"/>
      <c r="M98" s="1733"/>
      <c r="N98" s="1733"/>
      <c r="O98" s="1733"/>
      <c r="P98" s="1733"/>
      <c r="Q98" s="1734"/>
      <c r="R98" s="1733"/>
      <c r="S98" s="1733"/>
      <c r="T98" s="1734"/>
      <c r="U98" s="1733"/>
      <c r="V98" s="1734"/>
      <c r="W98" s="1734"/>
      <c r="X98" s="1733"/>
      <c r="Y98" s="1734"/>
      <c r="Z98" s="1734"/>
      <c r="AA98" s="1734"/>
      <c r="AB98" s="1739"/>
      <c r="AC98" s="1739"/>
      <c r="AD98" s="1739"/>
      <c r="AE98" s="1734"/>
      <c r="AF98" s="1734"/>
      <c r="AG98" s="1733"/>
      <c r="AH98" s="1736"/>
      <c r="AI98" s="1734"/>
      <c r="AJ98" s="1737"/>
      <c r="AK98" s="1734"/>
      <c r="AL98" s="1734"/>
      <c r="AM98" s="1734"/>
      <c r="AO98" s="1734"/>
      <c r="AR98" s="1734"/>
    </row>
    <row r="99" spans="3:44">
      <c r="C99" s="1727"/>
      <c r="D99" s="1728"/>
      <c r="E99" s="1729"/>
      <c r="F99" s="1730"/>
      <c r="G99" s="1731"/>
      <c r="H99" s="1727"/>
      <c r="I99" s="1732"/>
      <c r="J99" s="1732"/>
      <c r="K99" s="1730"/>
      <c r="L99" s="1730"/>
      <c r="M99" s="1733"/>
      <c r="N99" s="1733"/>
      <c r="O99" s="1733"/>
      <c r="P99" s="1733"/>
      <c r="Q99" s="1734"/>
      <c r="R99" s="1733"/>
      <c r="S99" s="1733"/>
      <c r="T99" s="1734"/>
      <c r="U99" s="1733"/>
      <c r="V99" s="1734"/>
      <c r="W99" s="1734"/>
      <c r="X99" s="1733"/>
      <c r="Y99" s="1734"/>
      <c r="Z99" s="1734"/>
      <c r="AA99" s="1734"/>
      <c r="AB99" s="1735"/>
      <c r="AC99" s="1735"/>
      <c r="AD99" s="1735"/>
      <c r="AE99" s="1734"/>
      <c r="AF99" s="1734"/>
      <c r="AG99" s="1733"/>
      <c r="AH99" s="1736"/>
      <c r="AI99" s="1734"/>
      <c r="AJ99" s="1737"/>
      <c r="AK99" s="1734"/>
      <c r="AL99" s="1734"/>
      <c r="AM99" s="1734"/>
      <c r="AO99" s="1734"/>
      <c r="AR99" s="1734"/>
    </row>
    <row r="100" spans="3:44">
      <c r="C100" s="1727"/>
      <c r="D100" s="1728"/>
      <c r="E100" s="1729"/>
      <c r="F100" s="1730"/>
      <c r="G100" s="1731"/>
      <c r="H100" s="1727"/>
      <c r="I100" s="1732"/>
      <c r="J100" s="1738"/>
      <c r="K100" s="1730"/>
      <c r="L100" s="1730"/>
      <c r="M100" s="1733"/>
      <c r="N100" s="1733"/>
      <c r="O100" s="1733"/>
      <c r="P100" s="1733"/>
      <c r="Q100" s="1734"/>
      <c r="R100" s="1733"/>
      <c r="S100" s="1733"/>
      <c r="T100" s="1734"/>
      <c r="U100" s="1733"/>
      <c r="V100" s="1734"/>
      <c r="W100" s="1734"/>
      <c r="X100" s="1733"/>
      <c r="Y100" s="1734"/>
      <c r="Z100" s="1734"/>
      <c r="AA100" s="1734"/>
      <c r="AB100" s="1739"/>
      <c r="AC100" s="1739"/>
      <c r="AD100" s="1739"/>
      <c r="AE100" s="1734"/>
      <c r="AF100" s="1734"/>
      <c r="AG100" s="1733"/>
      <c r="AH100" s="1736"/>
      <c r="AI100" s="1734"/>
      <c r="AJ100" s="1737"/>
      <c r="AK100" s="1734"/>
      <c r="AL100" s="1734"/>
      <c r="AM100" s="1734"/>
      <c r="AO100" s="1751"/>
      <c r="AR100" s="1734"/>
    </row>
    <row r="101" spans="3:44" s="198" customFormat="1">
      <c r="C101" s="1742"/>
      <c r="D101" s="1743"/>
      <c r="E101" s="1744"/>
      <c r="F101" s="1730"/>
      <c r="G101" s="1745"/>
      <c r="H101" s="1742"/>
      <c r="I101" s="1746"/>
      <c r="J101" s="1746"/>
      <c r="K101" s="1747"/>
      <c r="L101" s="1747"/>
      <c r="M101" s="1748"/>
      <c r="N101" s="1748"/>
      <c r="O101" s="1733"/>
      <c r="P101" s="1733"/>
      <c r="Q101" s="1734"/>
      <c r="R101" s="1733"/>
      <c r="S101" s="1733"/>
      <c r="T101" s="1734"/>
      <c r="U101" s="1733"/>
      <c r="V101" s="1734"/>
      <c r="W101" s="1734"/>
      <c r="X101" s="1733"/>
      <c r="Y101" s="1734"/>
      <c r="Z101" s="1734"/>
      <c r="AA101" s="1734"/>
      <c r="AB101" s="1739"/>
      <c r="AC101" s="1739"/>
      <c r="AD101" s="1739"/>
      <c r="AE101" s="1734"/>
      <c r="AF101" s="1734"/>
      <c r="AG101" s="1733"/>
      <c r="AH101" s="1736"/>
      <c r="AI101" s="1734"/>
      <c r="AJ101" s="1737"/>
      <c r="AK101" s="1734"/>
      <c r="AL101" s="1734"/>
      <c r="AM101" s="1734"/>
      <c r="AO101" s="1734"/>
      <c r="AR101" s="1734"/>
    </row>
    <row r="102" spans="3:44">
      <c r="C102" s="1727"/>
      <c r="D102" s="1728"/>
      <c r="E102" s="1729"/>
      <c r="F102" s="1730"/>
      <c r="G102" s="1731"/>
      <c r="H102" s="1727"/>
      <c r="I102" s="1732"/>
      <c r="J102" s="1732"/>
      <c r="K102" s="1730"/>
      <c r="L102" s="1730"/>
      <c r="M102" s="1733"/>
      <c r="N102" s="1733"/>
      <c r="O102" s="1748"/>
      <c r="P102" s="1748"/>
      <c r="Q102" s="1734"/>
      <c r="R102" s="1733"/>
      <c r="S102" s="1733"/>
      <c r="T102" s="1734"/>
      <c r="U102" s="1733"/>
      <c r="V102" s="1734"/>
      <c r="W102" s="1734"/>
      <c r="X102" s="1733"/>
      <c r="Y102" s="1734"/>
      <c r="Z102" s="1734"/>
      <c r="AA102" s="1734"/>
      <c r="AB102" s="1739"/>
      <c r="AC102" s="1739"/>
      <c r="AD102" s="1739"/>
      <c r="AE102" s="1734"/>
      <c r="AF102" s="1734"/>
      <c r="AG102" s="1733"/>
      <c r="AH102" s="1736"/>
      <c r="AI102" s="1734"/>
      <c r="AJ102" s="1737"/>
      <c r="AK102" s="1734"/>
      <c r="AL102" s="1734"/>
      <c r="AM102" s="1734"/>
      <c r="AO102" s="1734"/>
      <c r="AR102" s="1734"/>
    </row>
    <row r="103" spans="3:44">
      <c r="C103" s="1727"/>
      <c r="D103" s="1728"/>
      <c r="E103" s="1729"/>
      <c r="F103" s="1730"/>
      <c r="G103" s="1731"/>
      <c r="H103" s="1727"/>
      <c r="I103" s="1732"/>
      <c r="J103" s="1732"/>
      <c r="K103" s="1730"/>
      <c r="L103" s="1730"/>
      <c r="M103" s="1733"/>
      <c r="N103" s="1733"/>
      <c r="O103" s="1733"/>
      <c r="P103" s="1733"/>
      <c r="Q103" s="1734"/>
      <c r="R103" s="1733"/>
      <c r="S103" s="1733"/>
      <c r="T103" s="1734"/>
      <c r="U103" s="1733"/>
      <c r="V103" s="1734"/>
      <c r="W103" s="1734"/>
      <c r="X103" s="1733"/>
      <c r="Y103" s="1734"/>
      <c r="Z103" s="1734"/>
      <c r="AA103" s="1734"/>
      <c r="AB103" s="1739"/>
      <c r="AC103" s="1739"/>
      <c r="AD103" s="1739"/>
      <c r="AE103" s="1734"/>
      <c r="AF103" s="1734"/>
      <c r="AG103" s="1733"/>
      <c r="AH103" s="1736"/>
      <c r="AI103" s="1734"/>
      <c r="AJ103" s="1737"/>
      <c r="AK103" s="1734"/>
      <c r="AL103" s="1734"/>
      <c r="AM103" s="1734"/>
      <c r="AO103" s="1734"/>
      <c r="AR103" s="1734"/>
    </row>
    <row r="104" spans="3:44">
      <c r="C104" s="1727"/>
      <c r="D104" s="1728"/>
      <c r="E104" s="1729"/>
      <c r="F104" s="1730"/>
      <c r="G104" s="1731"/>
      <c r="H104" s="1727"/>
      <c r="I104" s="1732"/>
      <c r="J104" s="1732"/>
      <c r="K104" s="1730"/>
      <c r="L104" s="1730"/>
      <c r="M104" s="1733"/>
      <c r="N104" s="1733"/>
      <c r="O104" s="1733"/>
      <c r="P104" s="1733"/>
      <c r="Q104" s="1734"/>
      <c r="R104" s="1748"/>
      <c r="S104" s="1748"/>
      <c r="T104" s="1734"/>
      <c r="U104" s="1748"/>
      <c r="V104" s="1734"/>
      <c r="W104" s="1734"/>
      <c r="X104" s="1748"/>
      <c r="Y104" s="1734"/>
      <c r="Z104" s="1734"/>
      <c r="AA104" s="1734"/>
      <c r="AB104" s="1749"/>
      <c r="AC104" s="1749"/>
      <c r="AD104" s="1749"/>
      <c r="AE104" s="1734"/>
      <c r="AF104" s="1734"/>
      <c r="AG104" s="1748"/>
      <c r="AH104" s="1750"/>
      <c r="AI104" s="1751"/>
      <c r="AJ104" s="1752"/>
      <c r="AK104" s="1751"/>
      <c r="AL104" s="1751"/>
      <c r="AM104" s="1751"/>
      <c r="AO104" s="1734"/>
      <c r="AR104" s="1751"/>
    </row>
    <row r="105" spans="3:44">
      <c r="C105" s="1727"/>
      <c r="D105" s="1728"/>
      <c r="E105" s="1729"/>
      <c r="F105" s="1730"/>
      <c r="G105" s="1731"/>
      <c r="H105" s="1727"/>
      <c r="I105" s="1732"/>
      <c r="J105" s="1732"/>
      <c r="K105" s="1730"/>
      <c r="L105" s="1730"/>
      <c r="M105" s="1733"/>
      <c r="N105" s="1733"/>
      <c r="O105" s="1733"/>
      <c r="P105" s="1733"/>
      <c r="Q105" s="1734"/>
      <c r="R105" s="1733"/>
      <c r="S105" s="1733"/>
      <c r="T105" s="1734"/>
      <c r="U105" s="1733"/>
      <c r="V105" s="1734"/>
      <c r="W105" s="1734"/>
      <c r="X105" s="1733"/>
      <c r="Y105" s="1734"/>
      <c r="Z105" s="1734"/>
      <c r="AA105" s="1734"/>
      <c r="AB105" s="1739"/>
      <c r="AC105" s="1739"/>
      <c r="AD105" s="1739"/>
      <c r="AE105" s="1734"/>
      <c r="AF105" s="1734"/>
      <c r="AG105" s="1733"/>
      <c r="AH105" s="1736"/>
      <c r="AI105" s="1734"/>
      <c r="AJ105" s="1737"/>
      <c r="AK105" s="1734"/>
      <c r="AL105" s="1734"/>
      <c r="AM105" s="1734"/>
      <c r="AO105" s="1734"/>
      <c r="AR105" s="1734"/>
    </row>
    <row r="106" spans="3:44">
      <c r="C106" s="1727"/>
      <c r="D106" s="1728"/>
      <c r="E106" s="1729"/>
      <c r="F106" s="1730"/>
      <c r="G106" s="1731"/>
      <c r="H106" s="1727"/>
      <c r="I106" s="1732"/>
      <c r="J106" s="1732"/>
      <c r="K106" s="1730"/>
      <c r="L106" s="1730"/>
      <c r="M106" s="1733"/>
      <c r="N106" s="1733"/>
      <c r="O106" s="1733"/>
      <c r="P106" s="1733"/>
      <c r="Q106" s="1734"/>
      <c r="R106" s="1733"/>
      <c r="S106" s="1733"/>
      <c r="T106" s="1734"/>
      <c r="U106" s="1733"/>
      <c r="V106" s="1734"/>
      <c r="W106" s="1734"/>
      <c r="X106" s="1733"/>
      <c r="Y106" s="1734"/>
      <c r="Z106" s="1734"/>
      <c r="AA106" s="1734"/>
      <c r="AB106" s="1739"/>
      <c r="AC106" s="1739"/>
      <c r="AD106" s="1739"/>
      <c r="AE106" s="1734"/>
      <c r="AF106" s="1734"/>
      <c r="AG106" s="1733"/>
      <c r="AH106" s="1736"/>
      <c r="AI106" s="1734"/>
      <c r="AJ106" s="1737"/>
      <c r="AK106" s="1734"/>
      <c r="AL106" s="1734"/>
      <c r="AM106" s="1734"/>
      <c r="AO106" s="1734"/>
      <c r="AR106" s="1734"/>
    </row>
    <row r="107" spans="3:44">
      <c r="C107" s="1727"/>
      <c r="D107" s="1728"/>
      <c r="E107" s="1729"/>
      <c r="F107" s="1730"/>
      <c r="G107" s="1731"/>
      <c r="H107" s="1727"/>
      <c r="I107" s="1732"/>
      <c r="J107" s="1732"/>
      <c r="K107" s="1730"/>
      <c r="L107" s="1730"/>
      <c r="M107" s="1733"/>
      <c r="N107" s="1733"/>
      <c r="O107" s="1733"/>
      <c r="P107" s="1733"/>
      <c r="Q107" s="1734"/>
      <c r="R107" s="1733"/>
      <c r="S107" s="1733"/>
      <c r="T107" s="1734"/>
      <c r="U107" s="1733"/>
      <c r="V107" s="1734"/>
      <c r="W107" s="1734"/>
      <c r="X107" s="1733"/>
      <c r="Y107" s="1734"/>
      <c r="Z107" s="1734"/>
      <c r="AA107" s="1734"/>
      <c r="AB107" s="1735"/>
      <c r="AC107" s="1735"/>
      <c r="AD107" s="1735"/>
      <c r="AE107" s="1734"/>
      <c r="AF107" s="1734"/>
      <c r="AG107" s="1733"/>
      <c r="AH107" s="1736"/>
      <c r="AI107" s="1734"/>
      <c r="AJ107" s="1737"/>
      <c r="AK107" s="1734"/>
      <c r="AL107" s="1734"/>
      <c r="AM107" s="1734"/>
      <c r="AO107" s="1751"/>
      <c r="AR107" s="1734"/>
    </row>
    <row r="108" spans="3:44">
      <c r="C108" s="1727"/>
      <c r="D108" s="1728"/>
      <c r="E108" s="1729"/>
      <c r="F108" s="1730"/>
      <c r="G108" s="1731"/>
      <c r="H108" s="1727"/>
      <c r="I108" s="1732"/>
      <c r="J108" s="1738"/>
      <c r="K108" s="1730"/>
      <c r="L108" s="1730"/>
      <c r="M108" s="1733"/>
      <c r="N108" s="1733"/>
      <c r="O108" s="1748"/>
      <c r="P108" s="1748"/>
      <c r="Q108" s="1734"/>
      <c r="R108" s="1733"/>
      <c r="S108" s="1733"/>
      <c r="T108" s="1734"/>
      <c r="U108" s="1733"/>
      <c r="V108" s="1734"/>
      <c r="W108" s="1734"/>
      <c r="X108" s="1733"/>
      <c r="Y108" s="1734"/>
      <c r="Z108" s="1734"/>
      <c r="AA108" s="1734"/>
      <c r="AB108" s="1739"/>
      <c r="AC108" s="1739"/>
      <c r="AD108" s="1739"/>
      <c r="AE108" s="1734"/>
      <c r="AF108" s="1734"/>
      <c r="AG108" s="1733"/>
      <c r="AH108" s="1736"/>
      <c r="AI108" s="1734"/>
      <c r="AJ108" s="1737"/>
      <c r="AK108" s="1734"/>
      <c r="AL108" s="1734"/>
      <c r="AM108" s="1734"/>
      <c r="AO108" s="1734"/>
      <c r="AR108" s="1734"/>
    </row>
  </sheetData>
  <mergeCells count="42">
    <mergeCell ref="AO7:AO8"/>
    <mergeCell ref="AP7:AP8"/>
    <mergeCell ref="AQ7:AQ8"/>
    <mergeCell ref="AR7:AR8"/>
    <mergeCell ref="AN10:AO10"/>
    <mergeCell ref="AP10:AQ10"/>
    <mergeCell ref="AN7:AN8"/>
    <mergeCell ref="AI7:AI8"/>
    <mergeCell ref="AJ7:AJ8"/>
    <mergeCell ref="AK7:AK8"/>
    <mergeCell ref="AL7:AL8"/>
    <mergeCell ref="AM7:AM8"/>
    <mergeCell ref="AH7:AH8"/>
    <mergeCell ref="W7:W8"/>
    <mergeCell ref="X7:X8"/>
    <mergeCell ref="Y7:Y8"/>
    <mergeCell ref="Z7:Z8"/>
    <mergeCell ref="AA7:AA8"/>
    <mergeCell ref="AB7:AB8"/>
    <mergeCell ref="AC7:AC8"/>
    <mergeCell ref="AD7:AD8"/>
    <mergeCell ref="AE7:AE8"/>
    <mergeCell ref="AF7:AF8"/>
    <mergeCell ref="AG7:AG8"/>
    <mergeCell ref="V7:V8"/>
    <mergeCell ref="G7:G8"/>
    <mergeCell ref="H7:H8"/>
    <mergeCell ref="I7:I8"/>
    <mergeCell ref="J7:J8"/>
    <mergeCell ref="K7:K8"/>
    <mergeCell ref="L7:L8"/>
    <mergeCell ref="M7:M8"/>
    <mergeCell ref="N7:N8"/>
    <mergeCell ref="O7:Q7"/>
    <mergeCell ref="R7:T7"/>
    <mergeCell ref="U7:U8"/>
    <mergeCell ref="F7:F8"/>
    <mergeCell ref="A7:A8"/>
    <mergeCell ref="B7:B8"/>
    <mergeCell ref="C7:C8"/>
    <mergeCell ref="D7:D8"/>
    <mergeCell ref="E7:E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[37]Ndihmëse!#REF!</xm:f>
          </x14:formula1>
          <xm:sqref>G11:G18</xm:sqref>
        </x14:dataValidation>
        <x14:dataValidation type="list" allowBlank="1" showInputMessage="1" showErrorMessage="1">
          <x14:formula1>
            <xm:f>[37]Ndihmëse!#REF!</xm:f>
          </x14:formula1>
          <xm:sqref>I11:I18</xm:sqref>
        </x14:dataValidation>
        <x14:dataValidation type="list" allowBlank="1" showInputMessage="1" showErrorMessage="1">
          <x14:formula1>
            <xm:f>[37]Ndihmëse!#REF!</xm:f>
          </x14:formula1>
          <xm:sqref>B11</xm:sqref>
        </x14:dataValidation>
        <x14:dataValidation type="list" allowBlank="1" showInputMessage="1" showErrorMessage="1">
          <x14:formula1>
            <xm:f>[37]Ndihmëse!#REF!</xm:f>
          </x14:formula1>
          <xm:sqref>H11:H18</xm:sqref>
        </x14:dataValidation>
        <x14:dataValidation type="list" allowBlank="1" showInputMessage="1" showErrorMessage="1">
          <x14:formula1>
            <xm:f>[37]Ndihmëse!#REF!</xm:f>
          </x14:formula1>
          <xm:sqref>C11:C16</xm:sqref>
        </x14:dataValidation>
        <x14:dataValidation type="list" allowBlank="1" showInputMessage="1" showErrorMessage="1">
          <x14:formula1>
            <xm:f>[37]Ndihmëse!#REF!</xm:f>
          </x14:formula1>
          <xm:sqref>J11:J18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90" zoomScaleNormal="90" workbookViewId="0"/>
  </sheetViews>
  <sheetFormatPr defaultRowHeight="15"/>
  <cols>
    <col min="1" max="1" width="25.7109375" style="38" customWidth="1"/>
    <col min="2" max="2" width="17.140625" style="38" customWidth="1"/>
    <col min="3" max="3" width="33" style="38" customWidth="1"/>
    <col min="4" max="4" width="23" style="38" customWidth="1"/>
    <col min="5" max="16384" width="9.140625" style="38"/>
  </cols>
  <sheetData>
    <row r="1" spans="1:4">
      <c r="A1" s="32" t="s">
        <v>120</v>
      </c>
      <c r="B1" s="2" t="s">
        <v>2270</v>
      </c>
    </row>
    <row r="2" spans="1:4">
      <c r="A2" s="32" t="s">
        <v>106</v>
      </c>
      <c r="B2" s="2" t="s">
        <v>2271</v>
      </c>
    </row>
    <row r="3" spans="1:4">
      <c r="A3" s="32" t="s">
        <v>108</v>
      </c>
      <c r="B3" s="14" t="s">
        <v>883</v>
      </c>
    </row>
    <row r="4" spans="1:4">
      <c r="A4" s="32" t="s">
        <v>110</v>
      </c>
      <c r="B4" s="14" t="s">
        <v>4</v>
      </c>
    </row>
    <row r="5" spans="1:4">
      <c r="A5" s="32" t="s">
        <v>111</v>
      </c>
      <c r="B5" s="32" t="s">
        <v>124</v>
      </c>
    </row>
    <row r="7" spans="1:4">
      <c r="A7" s="1755" t="s">
        <v>2348</v>
      </c>
      <c r="B7" s="1756" t="s">
        <v>2349</v>
      </c>
      <c r="C7" s="1756" t="s">
        <v>2350</v>
      </c>
      <c r="D7" s="1756" t="s">
        <v>2351</v>
      </c>
    </row>
    <row r="8" spans="1:4">
      <c r="A8" s="1757" t="s">
        <v>2352</v>
      </c>
      <c r="B8" s="1758"/>
      <c r="C8" s="1758"/>
      <c r="D8" s="1758"/>
    </row>
    <row r="9" spans="1:4">
      <c r="A9" s="1757" t="s">
        <v>2202</v>
      </c>
      <c r="B9" s="1758"/>
      <c r="C9" s="1758"/>
      <c r="D9" s="1758"/>
    </row>
    <row r="10" spans="1:4">
      <c r="A10" s="1757" t="s">
        <v>2353</v>
      </c>
      <c r="B10" s="1758"/>
      <c r="C10" s="1758"/>
      <c r="D10" s="1758"/>
    </row>
    <row r="11" spans="1:4">
      <c r="A11" s="1757" t="s">
        <v>2354</v>
      </c>
      <c r="B11" s="1758"/>
      <c r="C11" s="1758"/>
      <c r="D11" s="1758"/>
    </row>
    <row r="12" spans="1:4">
      <c r="A12" s="1757" t="s">
        <v>2355</v>
      </c>
      <c r="B12" s="1758"/>
      <c r="C12" s="1758"/>
      <c r="D12" s="1758"/>
    </row>
    <row r="13" spans="1:4">
      <c r="A13" s="4635" t="s">
        <v>2356</v>
      </c>
      <c r="B13" s="4635" t="s">
        <v>2356</v>
      </c>
      <c r="C13" s="4635" t="s">
        <v>2356</v>
      </c>
      <c r="D13" s="4635" t="s">
        <v>2356</v>
      </c>
    </row>
  </sheetData>
  <mergeCells count="1">
    <mergeCell ref="A13:D13"/>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GridLines="0" zoomScale="90" zoomScaleNormal="90" workbookViewId="0"/>
  </sheetViews>
  <sheetFormatPr defaultRowHeight="15"/>
  <cols>
    <col min="1" max="1" width="47.140625" style="1776" bestFit="1" customWidth="1"/>
    <col min="2" max="2" width="24.85546875" style="1776" customWidth="1"/>
    <col min="3" max="3" width="12.5703125" style="1776" customWidth="1"/>
    <col min="4" max="4" width="11.28515625" style="1776" customWidth="1"/>
    <col min="5" max="5" width="11.7109375" style="1776" customWidth="1"/>
    <col min="6" max="6" width="12.42578125" style="1776" customWidth="1"/>
    <col min="7" max="7" width="14.140625" style="1776" customWidth="1"/>
    <col min="8" max="8" width="17.7109375" style="1776" bestFit="1" customWidth="1"/>
    <col min="9" max="256" width="9.140625" style="1776"/>
    <col min="257" max="257" width="6" style="1776" customWidth="1"/>
    <col min="258" max="258" width="58.42578125" style="1776" customWidth="1"/>
    <col min="259" max="259" width="10" style="1776" bestFit="1" customWidth="1"/>
    <col min="260" max="260" width="12.85546875" style="1776" bestFit="1" customWidth="1"/>
    <col min="261" max="261" width="9" style="1776" bestFit="1" customWidth="1"/>
    <col min="262" max="262" width="8.5703125" style="1776" customWidth="1"/>
    <col min="263" max="263" width="19.5703125" style="1776" customWidth="1"/>
    <col min="264" max="264" width="17.7109375" style="1776" bestFit="1" customWidth="1"/>
    <col min="265" max="512" width="9.140625" style="1776"/>
    <col min="513" max="513" width="6" style="1776" customWidth="1"/>
    <col min="514" max="514" width="58.42578125" style="1776" customWidth="1"/>
    <col min="515" max="515" width="10" style="1776" bestFit="1" customWidth="1"/>
    <col min="516" max="516" width="12.85546875" style="1776" bestFit="1" customWidth="1"/>
    <col min="517" max="517" width="9" style="1776" bestFit="1" customWidth="1"/>
    <col min="518" max="518" width="8.5703125" style="1776" customWidth="1"/>
    <col min="519" max="519" width="19.5703125" style="1776" customWidth="1"/>
    <col min="520" max="520" width="17.7109375" style="1776" bestFit="1" customWidth="1"/>
    <col min="521" max="768" width="9.140625" style="1776"/>
    <col min="769" max="769" width="6" style="1776" customWidth="1"/>
    <col min="770" max="770" width="58.42578125" style="1776" customWidth="1"/>
    <col min="771" max="771" width="10" style="1776" bestFit="1" customWidth="1"/>
    <col min="772" max="772" width="12.85546875" style="1776" bestFit="1" customWidth="1"/>
    <col min="773" max="773" width="9" style="1776" bestFit="1" customWidth="1"/>
    <col min="774" max="774" width="8.5703125" style="1776" customWidth="1"/>
    <col min="775" max="775" width="19.5703125" style="1776" customWidth="1"/>
    <col min="776" max="776" width="17.7109375" style="1776" bestFit="1" customWidth="1"/>
    <col min="777" max="1024" width="9.140625" style="1776"/>
    <col min="1025" max="1025" width="6" style="1776" customWidth="1"/>
    <col min="1026" max="1026" width="58.42578125" style="1776" customWidth="1"/>
    <col min="1027" max="1027" width="10" style="1776" bestFit="1" customWidth="1"/>
    <col min="1028" max="1028" width="12.85546875" style="1776" bestFit="1" customWidth="1"/>
    <col min="1029" max="1029" width="9" style="1776" bestFit="1" customWidth="1"/>
    <col min="1030" max="1030" width="8.5703125" style="1776" customWidth="1"/>
    <col min="1031" max="1031" width="19.5703125" style="1776" customWidth="1"/>
    <col min="1032" max="1032" width="17.7109375" style="1776" bestFit="1" customWidth="1"/>
    <col min="1033" max="1280" width="9.140625" style="1776"/>
    <col min="1281" max="1281" width="6" style="1776" customWidth="1"/>
    <col min="1282" max="1282" width="58.42578125" style="1776" customWidth="1"/>
    <col min="1283" max="1283" width="10" style="1776" bestFit="1" customWidth="1"/>
    <col min="1284" max="1284" width="12.85546875" style="1776" bestFit="1" customWidth="1"/>
    <col min="1285" max="1285" width="9" style="1776" bestFit="1" customWidth="1"/>
    <col min="1286" max="1286" width="8.5703125" style="1776" customWidth="1"/>
    <col min="1287" max="1287" width="19.5703125" style="1776" customWidth="1"/>
    <col min="1288" max="1288" width="17.7109375" style="1776" bestFit="1" customWidth="1"/>
    <col min="1289" max="1536" width="9.140625" style="1776"/>
    <col min="1537" max="1537" width="6" style="1776" customWidth="1"/>
    <col min="1538" max="1538" width="58.42578125" style="1776" customWidth="1"/>
    <col min="1539" max="1539" width="10" style="1776" bestFit="1" customWidth="1"/>
    <col min="1540" max="1540" width="12.85546875" style="1776" bestFit="1" customWidth="1"/>
    <col min="1541" max="1541" width="9" style="1776" bestFit="1" customWidth="1"/>
    <col min="1542" max="1542" width="8.5703125" style="1776" customWidth="1"/>
    <col min="1543" max="1543" width="19.5703125" style="1776" customWidth="1"/>
    <col min="1544" max="1544" width="17.7109375" style="1776" bestFit="1" customWidth="1"/>
    <col min="1545" max="1792" width="9.140625" style="1776"/>
    <col min="1793" max="1793" width="6" style="1776" customWidth="1"/>
    <col min="1794" max="1794" width="58.42578125" style="1776" customWidth="1"/>
    <col min="1795" max="1795" width="10" style="1776" bestFit="1" customWidth="1"/>
    <col min="1796" max="1796" width="12.85546875" style="1776" bestFit="1" customWidth="1"/>
    <col min="1797" max="1797" width="9" style="1776" bestFit="1" customWidth="1"/>
    <col min="1798" max="1798" width="8.5703125" style="1776" customWidth="1"/>
    <col min="1799" max="1799" width="19.5703125" style="1776" customWidth="1"/>
    <col min="1800" max="1800" width="17.7109375" style="1776" bestFit="1" customWidth="1"/>
    <col min="1801" max="2048" width="9.140625" style="1776"/>
    <col min="2049" max="2049" width="6" style="1776" customWidth="1"/>
    <col min="2050" max="2050" width="58.42578125" style="1776" customWidth="1"/>
    <col min="2051" max="2051" width="10" style="1776" bestFit="1" customWidth="1"/>
    <col min="2052" max="2052" width="12.85546875" style="1776" bestFit="1" customWidth="1"/>
    <col min="2053" max="2053" width="9" style="1776" bestFit="1" customWidth="1"/>
    <col min="2054" max="2054" width="8.5703125" style="1776" customWidth="1"/>
    <col min="2055" max="2055" width="19.5703125" style="1776" customWidth="1"/>
    <col min="2056" max="2056" width="17.7109375" style="1776" bestFit="1" customWidth="1"/>
    <col min="2057" max="2304" width="9.140625" style="1776"/>
    <col min="2305" max="2305" width="6" style="1776" customWidth="1"/>
    <col min="2306" max="2306" width="58.42578125" style="1776" customWidth="1"/>
    <col min="2307" max="2307" width="10" style="1776" bestFit="1" customWidth="1"/>
    <col min="2308" max="2308" width="12.85546875" style="1776" bestFit="1" customWidth="1"/>
    <col min="2309" max="2309" width="9" style="1776" bestFit="1" customWidth="1"/>
    <col min="2310" max="2310" width="8.5703125" style="1776" customWidth="1"/>
    <col min="2311" max="2311" width="19.5703125" style="1776" customWidth="1"/>
    <col min="2312" max="2312" width="17.7109375" style="1776" bestFit="1" customWidth="1"/>
    <col min="2313" max="2560" width="9.140625" style="1776"/>
    <col min="2561" max="2561" width="6" style="1776" customWidth="1"/>
    <col min="2562" max="2562" width="58.42578125" style="1776" customWidth="1"/>
    <col min="2563" max="2563" width="10" style="1776" bestFit="1" customWidth="1"/>
    <col min="2564" max="2564" width="12.85546875" style="1776" bestFit="1" customWidth="1"/>
    <col min="2565" max="2565" width="9" style="1776" bestFit="1" customWidth="1"/>
    <col min="2566" max="2566" width="8.5703125" style="1776" customWidth="1"/>
    <col min="2567" max="2567" width="19.5703125" style="1776" customWidth="1"/>
    <col min="2568" max="2568" width="17.7109375" style="1776" bestFit="1" customWidth="1"/>
    <col min="2569" max="2816" width="9.140625" style="1776"/>
    <col min="2817" max="2817" width="6" style="1776" customWidth="1"/>
    <col min="2818" max="2818" width="58.42578125" style="1776" customWidth="1"/>
    <col min="2819" max="2819" width="10" style="1776" bestFit="1" customWidth="1"/>
    <col min="2820" max="2820" width="12.85546875" style="1776" bestFit="1" customWidth="1"/>
    <col min="2821" max="2821" width="9" style="1776" bestFit="1" customWidth="1"/>
    <col min="2822" max="2822" width="8.5703125" style="1776" customWidth="1"/>
    <col min="2823" max="2823" width="19.5703125" style="1776" customWidth="1"/>
    <col min="2824" max="2824" width="17.7109375" style="1776" bestFit="1" customWidth="1"/>
    <col min="2825" max="3072" width="9.140625" style="1776"/>
    <col min="3073" max="3073" width="6" style="1776" customWidth="1"/>
    <col min="3074" max="3074" width="58.42578125" style="1776" customWidth="1"/>
    <col min="3075" max="3075" width="10" style="1776" bestFit="1" customWidth="1"/>
    <col min="3076" max="3076" width="12.85546875" style="1776" bestFit="1" customWidth="1"/>
    <col min="3077" max="3077" width="9" style="1776" bestFit="1" customWidth="1"/>
    <col min="3078" max="3078" width="8.5703125" style="1776" customWidth="1"/>
    <col min="3079" max="3079" width="19.5703125" style="1776" customWidth="1"/>
    <col min="3080" max="3080" width="17.7109375" style="1776" bestFit="1" customWidth="1"/>
    <col min="3081" max="3328" width="9.140625" style="1776"/>
    <col min="3329" max="3329" width="6" style="1776" customWidth="1"/>
    <col min="3330" max="3330" width="58.42578125" style="1776" customWidth="1"/>
    <col min="3331" max="3331" width="10" style="1776" bestFit="1" customWidth="1"/>
    <col min="3332" max="3332" width="12.85546875" style="1776" bestFit="1" customWidth="1"/>
    <col min="3333" max="3333" width="9" style="1776" bestFit="1" customWidth="1"/>
    <col min="3334" max="3334" width="8.5703125" style="1776" customWidth="1"/>
    <col min="3335" max="3335" width="19.5703125" style="1776" customWidth="1"/>
    <col min="3336" max="3336" width="17.7109375" style="1776" bestFit="1" customWidth="1"/>
    <col min="3337" max="3584" width="9.140625" style="1776"/>
    <col min="3585" max="3585" width="6" style="1776" customWidth="1"/>
    <col min="3586" max="3586" width="58.42578125" style="1776" customWidth="1"/>
    <col min="3587" max="3587" width="10" style="1776" bestFit="1" customWidth="1"/>
    <col min="3588" max="3588" width="12.85546875" style="1776" bestFit="1" customWidth="1"/>
    <col min="3589" max="3589" width="9" style="1776" bestFit="1" customWidth="1"/>
    <col min="3590" max="3590" width="8.5703125" style="1776" customWidth="1"/>
    <col min="3591" max="3591" width="19.5703125" style="1776" customWidth="1"/>
    <col min="3592" max="3592" width="17.7109375" style="1776" bestFit="1" customWidth="1"/>
    <col min="3593" max="3840" width="9.140625" style="1776"/>
    <col min="3841" max="3841" width="6" style="1776" customWidth="1"/>
    <col min="3842" max="3842" width="58.42578125" style="1776" customWidth="1"/>
    <col min="3843" max="3843" width="10" style="1776" bestFit="1" customWidth="1"/>
    <col min="3844" max="3844" width="12.85546875" style="1776" bestFit="1" customWidth="1"/>
    <col min="3845" max="3845" width="9" style="1776" bestFit="1" customWidth="1"/>
    <col min="3846" max="3846" width="8.5703125" style="1776" customWidth="1"/>
    <col min="3847" max="3847" width="19.5703125" style="1776" customWidth="1"/>
    <col min="3848" max="3848" width="17.7109375" style="1776" bestFit="1" customWidth="1"/>
    <col min="3849" max="4096" width="9.140625" style="1776"/>
    <col min="4097" max="4097" width="6" style="1776" customWidth="1"/>
    <col min="4098" max="4098" width="58.42578125" style="1776" customWidth="1"/>
    <col min="4099" max="4099" width="10" style="1776" bestFit="1" customWidth="1"/>
    <col min="4100" max="4100" width="12.85546875" style="1776" bestFit="1" customWidth="1"/>
    <col min="4101" max="4101" width="9" style="1776" bestFit="1" customWidth="1"/>
    <col min="4102" max="4102" width="8.5703125" style="1776" customWidth="1"/>
    <col min="4103" max="4103" width="19.5703125" style="1776" customWidth="1"/>
    <col min="4104" max="4104" width="17.7109375" style="1776" bestFit="1" customWidth="1"/>
    <col min="4105" max="4352" width="9.140625" style="1776"/>
    <col min="4353" max="4353" width="6" style="1776" customWidth="1"/>
    <col min="4354" max="4354" width="58.42578125" style="1776" customWidth="1"/>
    <col min="4355" max="4355" width="10" style="1776" bestFit="1" customWidth="1"/>
    <col min="4356" max="4356" width="12.85546875" style="1776" bestFit="1" customWidth="1"/>
    <col min="4357" max="4357" width="9" style="1776" bestFit="1" customWidth="1"/>
    <col min="4358" max="4358" width="8.5703125" style="1776" customWidth="1"/>
    <col min="4359" max="4359" width="19.5703125" style="1776" customWidth="1"/>
    <col min="4360" max="4360" width="17.7109375" style="1776" bestFit="1" customWidth="1"/>
    <col min="4361" max="4608" width="9.140625" style="1776"/>
    <col min="4609" max="4609" width="6" style="1776" customWidth="1"/>
    <col min="4610" max="4610" width="58.42578125" style="1776" customWidth="1"/>
    <col min="4611" max="4611" width="10" style="1776" bestFit="1" customWidth="1"/>
    <col min="4612" max="4612" width="12.85546875" style="1776" bestFit="1" customWidth="1"/>
    <col min="4613" max="4613" width="9" style="1776" bestFit="1" customWidth="1"/>
    <col min="4614" max="4614" width="8.5703125" style="1776" customWidth="1"/>
    <col min="4615" max="4615" width="19.5703125" style="1776" customWidth="1"/>
    <col min="4616" max="4616" width="17.7109375" style="1776" bestFit="1" customWidth="1"/>
    <col min="4617" max="4864" width="9.140625" style="1776"/>
    <col min="4865" max="4865" width="6" style="1776" customWidth="1"/>
    <col min="4866" max="4866" width="58.42578125" style="1776" customWidth="1"/>
    <col min="4867" max="4867" width="10" style="1776" bestFit="1" customWidth="1"/>
    <col min="4868" max="4868" width="12.85546875" style="1776" bestFit="1" customWidth="1"/>
    <col min="4869" max="4869" width="9" style="1776" bestFit="1" customWidth="1"/>
    <col min="4870" max="4870" width="8.5703125" style="1776" customWidth="1"/>
    <col min="4871" max="4871" width="19.5703125" style="1776" customWidth="1"/>
    <col min="4872" max="4872" width="17.7109375" style="1776" bestFit="1" customWidth="1"/>
    <col min="4873" max="5120" width="9.140625" style="1776"/>
    <col min="5121" max="5121" width="6" style="1776" customWidth="1"/>
    <col min="5122" max="5122" width="58.42578125" style="1776" customWidth="1"/>
    <col min="5123" max="5123" width="10" style="1776" bestFit="1" customWidth="1"/>
    <col min="5124" max="5124" width="12.85546875" style="1776" bestFit="1" customWidth="1"/>
    <col min="5125" max="5125" width="9" style="1776" bestFit="1" customWidth="1"/>
    <col min="5126" max="5126" width="8.5703125" style="1776" customWidth="1"/>
    <col min="5127" max="5127" width="19.5703125" style="1776" customWidth="1"/>
    <col min="5128" max="5128" width="17.7109375" style="1776" bestFit="1" customWidth="1"/>
    <col min="5129" max="5376" width="9.140625" style="1776"/>
    <col min="5377" max="5377" width="6" style="1776" customWidth="1"/>
    <col min="5378" max="5378" width="58.42578125" style="1776" customWidth="1"/>
    <col min="5379" max="5379" width="10" style="1776" bestFit="1" customWidth="1"/>
    <col min="5380" max="5380" width="12.85546875" style="1776" bestFit="1" customWidth="1"/>
    <col min="5381" max="5381" width="9" style="1776" bestFit="1" customWidth="1"/>
    <col min="5382" max="5382" width="8.5703125" style="1776" customWidth="1"/>
    <col min="5383" max="5383" width="19.5703125" style="1776" customWidth="1"/>
    <col min="5384" max="5384" width="17.7109375" style="1776" bestFit="1" customWidth="1"/>
    <col min="5385" max="5632" width="9.140625" style="1776"/>
    <col min="5633" max="5633" width="6" style="1776" customWidth="1"/>
    <col min="5634" max="5634" width="58.42578125" style="1776" customWidth="1"/>
    <col min="5635" max="5635" width="10" style="1776" bestFit="1" customWidth="1"/>
    <col min="5636" max="5636" width="12.85546875" style="1776" bestFit="1" customWidth="1"/>
    <col min="5637" max="5637" width="9" style="1776" bestFit="1" customWidth="1"/>
    <col min="5638" max="5638" width="8.5703125" style="1776" customWidth="1"/>
    <col min="5639" max="5639" width="19.5703125" style="1776" customWidth="1"/>
    <col min="5640" max="5640" width="17.7109375" style="1776" bestFit="1" customWidth="1"/>
    <col min="5641" max="5888" width="9.140625" style="1776"/>
    <col min="5889" max="5889" width="6" style="1776" customWidth="1"/>
    <col min="5890" max="5890" width="58.42578125" style="1776" customWidth="1"/>
    <col min="5891" max="5891" width="10" style="1776" bestFit="1" customWidth="1"/>
    <col min="5892" max="5892" width="12.85546875" style="1776" bestFit="1" customWidth="1"/>
    <col min="5893" max="5893" width="9" style="1776" bestFit="1" customWidth="1"/>
    <col min="5894" max="5894" width="8.5703125" style="1776" customWidth="1"/>
    <col min="5895" max="5895" width="19.5703125" style="1776" customWidth="1"/>
    <col min="5896" max="5896" width="17.7109375" style="1776" bestFit="1" customWidth="1"/>
    <col min="5897" max="6144" width="9.140625" style="1776"/>
    <col min="6145" max="6145" width="6" style="1776" customWidth="1"/>
    <col min="6146" max="6146" width="58.42578125" style="1776" customWidth="1"/>
    <col min="6147" max="6147" width="10" style="1776" bestFit="1" customWidth="1"/>
    <col min="6148" max="6148" width="12.85546875" style="1776" bestFit="1" customWidth="1"/>
    <col min="6149" max="6149" width="9" style="1776" bestFit="1" customWidth="1"/>
    <col min="6150" max="6150" width="8.5703125" style="1776" customWidth="1"/>
    <col min="6151" max="6151" width="19.5703125" style="1776" customWidth="1"/>
    <col min="6152" max="6152" width="17.7109375" style="1776" bestFit="1" customWidth="1"/>
    <col min="6153" max="6400" width="9.140625" style="1776"/>
    <col min="6401" max="6401" width="6" style="1776" customWidth="1"/>
    <col min="6402" max="6402" width="58.42578125" style="1776" customWidth="1"/>
    <col min="6403" max="6403" width="10" style="1776" bestFit="1" customWidth="1"/>
    <col min="6404" max="6404" width="12.85546875" style="1776" bestFit="1" customWidth="1"/>
    <col min="6405" max="6405" width="9" style="1776" bestFit="1" customWidth="1"/>
    <col min="6406" max="6406" width="8.5703125" style="1776" customWidth="1"/>
    <col min="6407" max="6407" width="19.5703125" style="1776" customWidth="1"/>
    <col min="6408" max="6408" width="17.7109375" style="1776" bestFit="1" customWidth="1"/>
    <col min="6409" max="6656" width="9.140625" style="1776"/>
    <col min="6657" max="6657" width="6" style="1776" customWidth="1"/>
    <col min="6658" max="6658" width="58.42578125" style="1776" customWidth="1"/>
    <col min="6659" max="6659" width="10" style="1776" bestFit="1" customWidth="1"/>
    <col min="6660" max="6660" width="12.85546875" style="1776" bestFit="1" customWidth="1"/>
    <col min="6661" max="6661" width="9" style="1776" bestFit="1" customWidth="1"/>
    <col min="6662" max="6662" width="8.5703125" style="1776" customWidth="1"/>
    <col min="6663" max="6663" width="19.5703125" style="1776" customWidth="1"/>
    <col min="6664" max="6664" width="17.7109375" style="1776" bestFit="1" customWidth="1"/>
    <col min="6665" max="6912" width="9.140625" style="1776"/>
    <col min="6913" max="6913" width="6" style="1776" customWidth="1"/>
    <col min="6914" max="6914" width="58.42578125" style="1776" customWidth="1"/>
    <col min="6915" max="6915" width="10" style="1776" bestFit="1" customWidth="1"/>
    <col min="6916" max="6916" width="12.85546875" style="1776" bestFit="1" customWidth="1"/>
    <col min="6917" max="6917" width="9" style="1776" bestFit="1" customWidth="1"/>
    <col min="6918" max="6918" width="8.5703125" style="1776" customWidth="1"/>
    <col min="6919" max="6919" width="19.5703125" style="1776" customWidth="1"/>
    <col min="6920" max="6920" width="17.7109375" style="1776" bestFit="1" customWidth="1"/>
    <col min="6921" max="7168" width="9.140625" style="1776"/>
    <col min="7169" max="7169" width="6" style="1776" customWidth="1"/>
    <col min="7170" max="7170" width="58.42578125" style="1776" customWidth="1"/>
    <col min="7171" max="7171" width="10" style="1776" bestFit="1" customWidth="1"/>
    <col min="7172" max="7172" width="12.85546875" style="1776" bestFit="1" customWidth="1"/>
    <col min="7173" max="7173" width="9" style="1776" bestFit="1" customWidth="1"/>
    <col min="7174" max="7174" width="8.5703125" style="1776" customWidth="1"/>
    <col min="7175" max="7175" width="19.5703125" style="1776" customWidth="1"/>
    <col min="7176" max="7176" width="17.7109375" style="1776" bestFit="1" customWidth="1"/>
    <col min="7177" max="7424" width="9.140625" style="1776"/>
    <col min="7425" max="7425" width="6" style="1776" customWidth="1"/>
    <col min="7426" max="7426" width="58.42578125" style="1776" customWidth="1"/>
    <col min="7427" max="7427" width="10" style="1776" bestFit="1" customWidth="1"/>
    <col min="7428" max="7428" width="12.85546875" style="1776" bestFit="1" customWidth="1"/>
    <col min="7429" max="7429" width="9" style="1776" bestFit="1" customWidth="1"/>
    <col min="7430" max="7430" width="8.5703125" style="1776" customWidth="1"/>
    <col min="7431" max="7431" width="19.5703125" style="1776" customWidth="1"/>
    <col min="7432" max="7432" width="17.7109375" style="1776" bestFit="1" customWidth="1"/>
    <col min="7433" max="7680" width="9.140625" style="1776"/>
    <col min="7681" max="7681" width="6" style="1776" customWidth="1"/>
    <col min="7682" max="7682" width="58.42578125" style="1776" customWidth="1"/>
    <col min="7683" max="7683" width="10" style="1776" bestFit="1" customWidth="1"/>
    <col min="7684" max="7684" width="12.85546875" style="1776" bestFit="1" customWidth="1"/>
    <col min="7685" max="7685" width="9" style="1776" bestFit="1" customWidth="1"/>
    <col min="7686" max="7686" width="8.5703125" style="1776" customWidth="1"/>
    <col min="7687" max="7687" width="19.5703125" style="1776" customWidth="1"/>
    <col min="7688" max="7688" width="17.7109375" style="1776" bestFit="1" customWidth="1"/>
    <col min="7689" max="7936" width="9.140625" style="1776"/>
    <col min="7937" max="7937" width="6" style="1776" customWidth="1"/>
    <col min="7938" max="7938" width="58.42578125" style="1776" customWidth="1"/>
    <col min="7939" max="7939" width="10" style="1776" bestFit="1" customWidth="1"/>
    <col min="7940" max="7940" width="12.85546875" style="1776" bestFit="1" customWidth="1"/>
    <col min="7941" max="7941" width="9" style="1776" bestFit="1" customWidth="1"/>
    <col min="7942" max="7942" width="8.5703125" style="1776" customWidth="1"/>
    <col min="7943" max="7943" width="19.5703125" style="1776" customWidth="1"/>
    <col min="7944" max="7944" width="17.7109375" style="1776" bestFit="1" customWidth="1"/>
    <col min="7945" max="8192" width="9.140625" style="1776"/>
    <col min="8193" max="8193" width="6" style="1776" customWidth="1"/>
    <col min="8194" max="8194" width="58.42578125" style="1776" customWidth="1"/>
    <col min="8195" max="8195" width="10" style="1776" bestFit="1" customWidth="1"/>
    <col min="8196" max="8196" width="12.85546875" style="1776" bestFit="1" customWidth="1"/>
    <col min="8197" max="8197" width="9" style="1776" bestFit="1" customWidth="1"/>
    <col min="8198" max="8198" width="8.5703125" style="1776" customWidth="1"/>
    <col min="8199" max="8199" width="19.5703125" style="1776" customWidth="1"/>
    <col min="8200" max="8200" width="17.7109375" style="1776" bestFit="1" customWidth="1"/>
    <col min="8201" max="8448" width="9.140625" style="1776"/>
    <col min="8449" max="8449" width="6" style="1776" customWidth="1"/>
    <col min="8450" max="8450" width="58.42578125" style="1776" customWidth="1"/>
    <col min="8451" max="8451" width="10" style="1776" bestFit="1" customWidth="1"/>
    <col min="8452" max="8452" width="12.85546875" style="1776" bestFit="1" customWidth="1"/>
    <col min="8453" max="8453" width="9" style="1776" bestFit="1" customWidth="1"/>
    <col min="8454" max="8454" width="8.5703125" style="1776" customWidth="1"/>
    <col min="8455" max="8455" width="19.5703125" style="1776" customWidth="1"/>
    <col min="8456" max="8456" width="17.7109375" style="1776" bestFit="1" customWidth="1"/>
    <col min="8457" max="8704" width="9.140625" style="1776"/>
    <col min="8705" max="8705" width="6" style="1776" customWidth="1"/>
    <col min="8706" max="8706" width="58.42578125" style="1776" customWidth="1"/>
    <col min="8707" max="8707" width="10" style="1776" bestFit="1" customWidth="1"/>
    <col min="8708" max="8708" width="12.85546875" style="1776" bestFit="1" customWidth="1"/>
    <col min="8709" max="8709" width="9" style="1776" bestFit="1" customWidth="1"/>
    <col min="8710" max="8710" width="8.5703125" style="1776" customWidth="1"/>
    <col min="8711" max="8711" width="19.5703125" style="1776" customWidth="1"/>
    <col min="8712" max="8712" width="17.7109375" style="1776" bestFit="1" customWidth="1"/>
    <col min="8713" max="8960" width="9.140625" style="1776"/>
    <col min="8961" max="8961" width="6" style="1776" customWidth="1"/>
    <col min="8962" max="8962" width="58.42578125" style="1776" customWidth="1"/>
    <col min="8963" max="8963" width="10" style="1776" bestFit="1" customWidth="1"/>
    <col min="8964" max="8964" width="12.85546875" style="1776" bestFit="1" customWidth="1"/>
    <col min="8965" max="8965" width="9" style="1776" bestFit="1" customWidth="1"/>
    <col min="8966" max="8966" width="8.5703125" style="1776" customWidth="1"/>
    <col min="8967" max="8967" width="19.5703125" style="1776" customWidth="1"/>
    <col min="8968" max="8968" width="17.7109375" style="1776" bestFit="1" customWidth="1"/>
    <col min="8969" max="9216" width="9.140625" style="1776"/>
    <col min="9217" max="9217" width="6" style="1776" customWidth="1"/>
    <col min="9218" max="9218" width="58.42578125" style="1776" customWidth="1"/>
    <col min="9219" max="9219" width="10" style="1776" bestFit="1" customWidth="1"/>
    <col min="9220" max="9220" width="12.85546875" style="1776" bestFit="1" customWidth="1"/>
    <col min="9221" max="9221" width="9" style="1776" bestFit="1" customWidth="1"/>
    <col min="9222" max="9222" width="8.5703125" style="1776" customWidth="1"/>
    <col min="9223" max="9223" width="19.5703125" style="1776" customWidth="1"/>
    <col min="9224" max="9224" width="17.7109375" style="1776" bestFit="1" customWidth="1"/>
    <col min="9225" max="9472" width="9.140625" style="1776"/>
    <col min="9473" max="9473" width="6" style="1776" customWidth="1"/>
    <col min="9474" max="9474" width="58.42578125" style="1776" customWidth="1"/>
    <col min="9475" max="9475" width="10" style="1776" bestFit="1" customWidth="1"/>
    <col min="9476" max="9476" width="12.85546875" style="1776" bestFit="1" customWidth="1"/>
    <col min="9477" max="9477" width="9" style="1776" bestFit="1" customWidth="1"/>
    <col min="9478" max="9478" width="8.5703125" style="1776" customWidth="1"/>
    <col min="9479" max="9479" width="19.5703125" style="1776" customWidth="1"/>
    <col min="9480" max="9480" width="17.7109375" style="1776" bestFit="1" customWidth="1"/>
    <col min="9481" max="9728" width="9.140625" style="1776"/>
    <col min="9729" max="9729" width="6" style="1776" customWidth="1"/>
    <col min="9730" max="9730" width="58.42578125" style="1776" customWidth="1"/>
    <col min="9731" max="9731" width="10" style="1776" bestFit="1" customWidth="1"/>
    <col min="9732" max="9732" width="12.85546875" style="1776" bestFit="1" customWidth="1"/>
    <col min="9733" max="9733" width="9" style="1776" bestFit="1" customWidth="1"/>
    <col min="9734" max="9734" width="8.5703125" style="1776" customWidth="1"/>
    <col min="9735" max="9735" width="19.5703125" style="1776" customWidth="1"/>
    <col min="9736" max="9736" width="17.7109375" style="1776" bestFit="1" customWidth="1"/>
    <col min="9737" max="9984" width="9.140625" style="1776"/>
    <col min="9985" max="9985" width="6" style="1776" customWidth="1"/>
    <col min="9986" max="9986" width="58.42578125" style="1776" customWidth="1"/>
    <col min="9987" max="9987" width="10" style="1776" bestFit="1" customWidth="1"/>
    <col min="9988" max="9988" width="12.85546875" style="1776" bestFit="1" customWidth="1"/>
    <col min="9989" max="9989" width="9" style="1776" bestFit="1" customWidth="1"/>
    <col min="9990" max="9990" width="8.5703125" style="1776" customWidth="1"/>
    <col min="9991" max="9991" width="19.5703125" style="1776" customWidth="1"/>
    <col min="9992" max="9992" width="17.7109375" style="1776" bestFit="1" customWidth="1"/>
    <col min="9993" max="10240" width="9.140625" style="1776"/>
    <col min="10241" max="10241" width="6" style="1776" customWidth="1"/>
    <col min="10242" max="10242" width="58.42578125" style="1776" customWidth="1"/>
    <col min="10243" max="10243" width="10" style="1776" bestFit="1" customWidth="1"/>
    <col min="10244" max="10244" width="12.85546875" style="1776" bestFit="1" customWidth="1"/>
    <col min="10245" max="10245" width="9" style="1776" bestFit="1" customWidth="1"/>
    <col min="10246" max="10246" width="8.5703125" style="1776" customWidth="1"/>
    <col min="10247" max="10247" width="19.5703125" style="1776" customWidth="1"/>
    <col min="10248" max="10248" width="17.7109375" style="1776" bestFit="1" customWidth="1"/>
    <col min="10249" max="10496" width="9.140625" style="1776"/>
    <col min="10497" max="10497" width="6" style="1776" customWidth="1"/>
    <col min="10498" max="10498" width="58.42578125" style="1776" customWidth="1"/>
    <col min="10499" max="10499" width="10" style="1776" bestFit="1" customWidth="1"/>
    <col min="10500" max="10500" width="12.85546875" style="1776" bestFit="1" customWidth="1"/>
    <col min="10501" max="10501" width="9" style="1776" bestFit="1" customWidth="1"/>
    <col min="10502" max="10502" width="8.5703125" style="1776" customWidth="1"/>
    <col min="10503" max="10503" width="19.5703125" style="1776" customWidth="1"/>
    <col min="10504" max="10504" width="17.7109375" style="1776" bestFit="1" customWidth="1"/>
    <col min="10505" max="10752" width="9.140625" style="1776"/>
    <col min="10753" max="10753" width="6" style="1776" customWidth="1"/>
    <col min="10754" max="10754" width="58.42578125" style="1776" customWidth="1"/>
    <col min="10755" max="10755" width="10" style="1776" bestFit="1" customWidth="1"/>
    <col min="10756" max="10756" width="12.85546875" style="1776" bestFit="1" customWidth="1"/>
    <col min="10757" max="10757" width="9" style="1776" bestFit="1" customWidth="1"/>
    <col min="10758" max="10758" width="8.5703125" style="1776" customWidth="1"/>
    <col min="10759" max="10759" width="19.5703125" style="1776" customWidth="1"/>
    <col min="10760" max="10760" width="17.7109375" style="1776" bestFit="1" customWidth="1"/>
    <col min="10761" max="11008" width="9.140625" style="1776"/>
    <col min="11009" max="11009" width="6" style="1776" customWidth="1"/>
    <col min="11010" max="11010" width="58.42578125" style="1776" customWidth="1"/>
    <col min="11011" max="11011" width="10" style="1776" bestFit="1" customWidth="1"/>
    <col min="11012" max="11012" width="12.85546875" style="1776" bestFit="1" customWidth="1"/>
    <col min="11013" max="11013" width="9" style="1776" bestFit="1" customWidth="1"/>
    <col min="11014" max="11014" width="8.5703125" style="1776" customWidth="1"/>
    <col min="11015" max="11015" width="19.5703125" style="1776" customWidth="1"/>
    <col min="11016" max="11016" width="17.7109375" style="1776" bestFit="1" customWidth="1"/>
    <col min="11017" max="11264" width="9.140625" style="1776"/>
    <col min="11265" max="11265" width="6" style="1776" customWidth="1"/>
    <col min="11266" max="11266" width="58.42578125" style="1776" customWidth="1"/>
    <col min="11267" max="11267" width="10" style="1776" bestFit="1" customWidth="1"/>
    <col min="11268" max="11268" width="12.85546875" style="1776" bestFit="1" customWidth="1"/>
    <col min="11269" max="11269" width="9" style="1776" bestFit="1" customWidth="1"/>
    <col min="11270" max="11270" width="8.5703125" style="1776" customWidth="1"/>
    <col min="11271" max="11271" width="19.5703125" style="1776" customWidth="1"/>
    <col min="11272" max="11272" width="17.7109375" style="1776" bestFit="1" customWidth="1"/>
    <col min="11273" max="11520" width="9.140625" style="1776"/>
    <col min="11521" max="11521" width="6" style="1776" customWidth="1"/>
    <col min="11522" max="11522" width="58.42578125" style="1776" customWidth="1"/>
    <col min="11523" max="11523" width="10" style="1776" bestFit="1" customWidth="1"/>
    <col min="11524" max="11524" width="12.85546875" style="1776" bestFit="1" customWidth="1"/>
    <col min="11525" max="11525" width="9" style="1776" bestFit="1" customWidth="1"/>
    <col min="11526" max="11526" width="8.5703125" style="1776" customWidth="1"/>
    <col min="11527" max="11527" width="19.5703125" style="1776" customWidth="1"/>
    <col min="11528" max="11528" width="17.7109375" style="1776" bestFit="1" customWidth="1"/>
    <col min="11529" max="11776" width="9.140625" style="1776"/>
    <col min="11777" max="11777" width="6" style="1776" customWidth="1"/>
    <col min="11778" max="11778" width="58.42578125" style="1776" customWidth="1"/>
    <col min="11779" max="11779" width="10" style="1776" bestFit="1" customWidth="1"/>
    <col min="11780" max="11780" width="12.85546875" style="1776" bestFit="1" customWidth="1"/>
    <col min="11781" max="11781" width="9" style="1776" bestFit="1" customWidth="1"/>
    <col min="11782" max="11782" width="8.5703125" style="1776" customWidth="1"/>
    <col min="11783" max="11783" width="19.5703125" style="1776" customWidth="1"/>
    <col min="11784" max="11784" width="17.7109375" style="1776" bestFit="1" customWidth="1"/>
    <col min="11785" max="12032" width="9.140625" style="1776"/>
    <col min="12033" max="12033" width="6" style="1776" customWidth="1"/>
    <col min="12034" max="12034" width="58.42578125" style="1776" customWidth="1"/>
    <col min="12035" max="12035" width="10" style="1776" bestFit="1" customWidth="1"/>
    <col min="12036" max="12036" width="12.85546875" style="1776" bestFit="1" customWidth="1"/>
    <col min="12037" max="12037" width="9" style="1776" bestFit="1" customWidth="1"/>
    <col min="12038" max="12038" width="8.5703125" style="1776" customWidth="1"/>
    <col min="12039" max="12039" width="19.5703125" style="1776" customWidth="1"/>
    <col min="12040" max="12040" width="17.7109375" style="1776" bestFit="1" customWidth="1"/>
    <col min="12041" max="12288" width="9.140625" style="1776"/>
    <col min="12289" max="12289" width="6" style="1776" customWidth="1"/>
    <col min="12290" max="12290" width="58.42578125" style="1776" customWidth="1"/>
    <col min="12291" max="12291" width="10" style="1776" bestFit="1" customWidth="1"/>
    <col min="12292" max="12292" width="12.85546875" style="1776" bestFit="1" customWidth="1"/>
    <col min="12293" max="12293" width="9" style="1776" bestFit="1" customWidth="1"/>
    <col min="12294" max="12294" width="8.5703125" style="1776" customWidth="1"/>
    <col min="12295" max="12295" width="19.5703125" style="1776" customWidth="1"/>
    <col min="12296" max="12296" width="17.7109375" style="1776" bestFit="1" customWidth="1"/>
    <col min="12297" max="12544" width="9.140625" style="1776"/>
    <col min="12545" max="12545" width="6" style="1776" customWidth="1"/>
    <col min="12546" max="12546" width="58.42578125" style="1776" customWidth="1"/>
    <col min="12547" max="12547" width="10" style="1776" bestFit="1" customWidth="1"/>
    <col min="12548" max="12548" width="12.85546875" style="1776" bestFit="1" customWidth="1"/>
    <col min="12549" max="12549" width="9" style="1776" bestFit="1" customWidth="1"/>
    <col min="12550" max="12550" width="8.5703125" style="1776" customWidth="1"/>
    <col min="12551" max="12551" width="19.5703125" style="1776" customWidth="1"/>
    <col min="12552" max="12552" width="17.7109375" style="1776" bestFit="1" customWidth="1"/>
    <col min="12553" max="12800" width="9.140625" style="1776"/>
    <col min="12801" max="12801" width="6" style="1776" customWidth="1"/>
    <col min="12802" max="12802" width="58.42578125" style="1776" customWidth="1"/>
    <col min="12803" max="12803" width="10" style="1776" bestFit="1" customWidth="1"/>
    <col min="12804" max="12804" width="12.85546875" style="1776" bestFit="1" customWidth="1"/>
    <col min="12805" max="12805" width="9" style="1776" bestFit="1" customWidth="1"/>
    <col min="12806" max="12806" width="8.5703125" style="1776" customWidth="1"/>
    <col min="12807" max="12807" width="19.5703125" style="1776" customWidth="1"/>
    <col min="12808" max="12808" width="17.7109375" style="1776" bestFit="1" customWidth="1"/>
    <col min="12809" max="13056" width="9.140625" style="1776"/>
    <col min="13057" max="13057" width="6" style="1776" customWidth="1"/>
    <col min="13058" max="13058" width="58.42578125" style="1776" customWidth="1"/>
    <col min="13059" max="13059" width="10" style="1776" bestFit="1" customWidth="1"/>
    <col min="13060" max="13060" width="12.85546875" style="1776" bestFit="1" customWidth="1"/>
    <col min="13061" max="13061" width="9" style="1776" bestFit="1" customWidth="1"/>
    <col min="13062" max="13062" width="8.5703125" style="1776" customWidth="1"/>
    <col min="13063" max="13063" width="19.5703125" style="1776" customWidth="1"/>
    <col min="13064" max="13064" width="17.7109375" style="1776" bestFit="1" customWidth="1"/>
    <col min="13065" max="13312" width="9.140625" style="1776"/>
    <col min="13313" max="13313" width="6" style="1776" customWidth="1"/>
    <col min="13314" max="13314" width="58.42578125" style="1776" customWidth="1"/>
    <col min="13315" max="13315" width="10" style="1776" bestFit="1" customWidth="1"/>
    <col min="13316" max="13316" width="12.85546875" style="1776" bestFit="1" customWidth="1"/>
    <col min="13317" max="13317" width="9" style="1776" bestFit="1" customWidth="1"/>
    <col min="13318" max="13318" width="8.5703125" style="1776" customWidth="1"/>
    <col min="13319" max="13319" width="19.5703125" style="1776" customWidth="1"/>
    <col min="13320" max="13320" width="17.7109375" style="1776" bestFit="1" customWidth="1"/>
    <col min="13321" max="13568" width="9.140625" style="1776"/>
    <col min="13569" max="13569" width="6" style="1776" customWidth="1"/>
    <col min="13570" max="13570" width="58.42578125" style="1776" customWidth="1"/>
    <col min="13571" max="13571" width="10" style="1776" bestFit="1" customWidth="1"/>
    <col min="13572" max="13572" width="12.85546875" style="1776" bestFit="1" customWidth="1"/>
    <col min="13573" max="13573" width="9" style="1776" bestFit="1" customWidth="1"/>
    <col min="13574" max="13574" width="8.5703125" style="1776" customWidth="1"/>
    <col min="13575" max="13575" width="19.5703125" style="1776" customWidth="1"/>
    <col min="13576" max="13576" width="17.7109375" style="1776" bestFit="1" customWidth="1"/>
    <col min="13577" max="13824" width="9.140625" style="1776"/>
    <col min="13825" max="13825" width="6" style="1776" customWidth="1"/>
    <col min="13826" max="13826" width="58.42578125" style="1776" customWidth="1"/>
    <col min="13827" max="13827" width="10" style="1776" bestFit="1" customWidth="1"/>
    <col min="13828" max="13828" width="12.85546875" style="1776" bestFit="1" customWidth="1"/>
    <col min="13829" max="13829" width="9" style="1776" bestFit="1" customWidth="1"/>
    <col min="13830" max="13830" width="8.5703125" style="1776" customWidth="1"/>
    <col min="13831" max="13831" width="19.5703125" style="1776" customWidth="1"/>
    <col min="13832" max="13832" width="17.7109375" style="1776" bestFit="1" customWidth="1"/>
    <col min="13833" max="14080" width="9.140625" style="1776"/>
    <col min="14081" max="14081" width="6" style="1776" customWidth="1"/>
    <col min="14082" max="14082" width="58.42578125" style="1776" customWidth="1"/>
    <col min="14083" max="14083" width="10" style="1776" bestFit="1" customWidth="1"/>
    <col min="14084" max="14084" width="12.85546875" style="1776" bestFit="1" customWidth="1"/>
    <col min="14085" max="14085" width="9" style="1776" bestFit="1" customWidth="1"/>
    <col min="14086" max="14086" width="8.5703125" style="1776" customWidth="1"/>
    <col min="14087" max="14087" width="19.5703125" style="1776" customWidth="1"/>
    <col min="14088" max="14088" width="17.7109375" style="1776" bestFit="1" customWidth="1"/>
    <col min="14089" max="14336" width="9.140625" style="1776"/>
    <col min="14337" max="14337" width="6" style="1776" customWidth="1"/>
    <col min="14338" max="14338" width="58.42578125" style="1776" customWidth="1"/>
    <col min="14339" max="14339" width="10" style="1776" bestFit="1" customWidth="1"/>
    <col min="14340" max="14340" width="12.85546875" style="1776" bestFit="1" customWidth="1"/>
    <col min="14341" max="14341" width="9" style="1776" bestFit="1" customWidth="1"/>
    <col min="14342" max="14342" width="8.5703125" style="1776" customWidth="1"/>
    <col min="14343" max="14343" width="19.5703125" style="1776" customWidth="1"/>
    <col min="14344" max="14344" width="17.7109375" style="1776" bestFit="1" customWidth="1"/>
    <col min="14345" max="14592" width="9.140625" style="1776"/>
    <col min="14593" max="14593" width="6" style="1776" customWidth="1"/>
    <col min="14594" max="14594" width="58.42578125" style="1776" customWidth="1"/>
    <col min="14595" max="14595" width="10" style="1776" bestFit="1" customWidth="1"/>
    <col min="14596" max="14596" width="12.85546875" style="1776" bestFit="1" customWidth="1"/>
    <col min="14597" max="14597" width="9" style="1776" bestFit="1" customWidth="1"/>
    <col min="14598" max="14598" width="8.5703125" style="1776" customWidth="1"/>
    <col min="14599" max="14599" width="19.5703125" style="1776" customWidth="1"/>
    <col min="14600" max="14600" width="17.7109375" style="1776" bestFit="1" customWidth="1"/>
    <col min="14601" max="14848" width="9.140625" style="1776"/>
    <col min="14849" max="14849" width="6" style="1776" customWidth="1"/>
    <col min="14850" max="14850" width="58.42578125" style="1776" customWidth="1"/>
    <col min="14851" max="14851" width="10" style="1776" bestFit="1" customWidth="1"/>
    <col min="14852" max="14852" width="12.85546875" style="1776" bestFit="1" customWidth="1"/>
    <col min="14853" max="14853" width="9" style="1776" bestFit="1" customWidth="1"/>
    <col min="14854" max="14854" width="8.5703125" style="1776" customWidth="1"/>
    <col min="14855" max="14855" width="19.5703125" style="1776" customWidth="1"/>
    <col min="14856" max="14856" width="17.7109375" style="1776" bestFit="1" customWidth="1"/>
    <col min="14857" max="15104" width="9.140625" style="1776"/>
    <col min="15105" max="15105" width="6" style="1776" customWidth="1"/>
    <col min="15106" max="15106" width="58.42578125" style="1776" customWidth="1"/>
    <col min="15107" max="15107" width="10" style="1776" bestFit="1" customWidth="1"/>
    <col min="15108" max="15108" width="12.85546875" style="1776" bestFit="1" customWidth="1"/>
    <col min="15109" max="15109" width="9" style="1776" bestFit="1" customWidth="1"/>
    <col min="15110" max="15110" width="8.5703125" style="1776" customWidth="1"/>
    <col min="15111" max="15111" width="19.5703125" style="1776" customWidth="1"/>
    <col min="15112" max="15112" width="17.7109375" style="1776" bestFit="1" customWidth="1"/>
    <col min="15113" max="15360" width="9.140625" style="1776"/>
    <col min="15361" max="15361" width="6" style="1776" customWidth="1"/>
    <col min="15362" max="15362" width="58.42578125" style="1776" customWidth="1"/>
    <col min="15363" max="15363" width="10" style="1776" bestFit="1" customWidth="1"/>
    <col min="15364" max="15364" width="12.85546875" style="1776" bestFit="1" customWidth="1"/>
    <col min="15365" max="15365" width="9" style="1776" bestFit="1" customWidth="1"/>
    <col min="15366" max="15366" width="8.5703125" style="1776" customWidth="1"/>
    <col min="15367" max="15367" width="19.5703125" style="1776" customWidth="1"/>
    <col min="15368" max="15368" width="17.7109375" style="1776" bestFit="1" customWidth="1"/>
    <col min="15369" max="15616" width="9.140625" style="1776"/>
    <col min="15617" max="15617" width="6" style="1776" customWidth="1"/>
    <col min="15618" max="15618" width="58.42578125" style="1776" customWidth="1"/>
    <col min="15619" max="15619" width="10" style="1776" bestFit="1" customWidth="1"/>
    <col min="15620" max="15620" width="12.85546875" style="1776" bestFit="1" customWidth="1"/>
    <col min="15621" max="15621" width="9" style="1776" bestFit="1" customWidth="1"/>
    <col min="15622" max="15622" width="8.5703125" style="1776" customWidth="1"/>
    <col min="15623" max="15623" width="19.5703125" style="1776" customWidth="1"/>
    <col min="15624" max="15624" width="17.7109375" style="1776" bestFit="1" customWidth="1"/>
    <col min="15625" max="15872" width="9.140625" style="1776"/>
    <col min="15873" max="15873" width="6" style="1776" customWidth="1"/>
    <col min="15874" max="15874" width="58.42578125" style="1776" customWidth="1"/>
    <col min="15875" max="15875" width="10" style="1776" bestFit="1" customWidth="1"/>
    <col min="15876" max="15876" width="12.85546875" style="1776" bestFit="1" customWidth="1"/>
    <col min="15877" max="15877" width="9" style="1776" bestFit="1" customWidth="1"/>
    <col min="15878" max="15878" width="8.5703125" style="1776" customWidth="1"/>
    <col min="15879" max="15879" width="19.5703125" style="1776" customWidth="1"/>
    <col min="15880" max="15880" width="17.7109375" style="1776" bestFit="1" customWidth="1"/>
    <col min="15881" max="16128" width="9.140625" style="1776"/>
    <col min="16129" max="16129" width="6" style="1776" customWidth="1"/>
    <col min="16130" max="16130" width="58.42578125" style="1776" customWidth="1"/>
    <col min="16131" max="16131" width="10" style="1776" bestFit="1" customWidth="1"/>
    <col min="16132" max="16132" width="12.85546875" style="1776" bestFit="1" customWidth="1"/>
    <col min="16133" max="16133" width="9" style="1776" bestFit="1" customWidth="1"/>
    <col min="16134" max="16134" width="8.5703125" style="1776" customWidth="1"/>
    <col min="16135" max="16135" width="19.5703125" style="1776" customWidth="1"/>
    <col min="16136" max="16136" width="17.7109375" style="1776" bestFit="1" customWidth="1"/>
    <col min="16137" max="16384" width="9.140625" style="1776"/>
  </cols>
  <sheetData>
    <row r="1" spans="1:10" s="38" customFormat="1">
      <c r="A1" s="32" t="s">
        <v>120</v>
      </c>
      <c r="B1" s="1759" t="s">
        <v>2272</v>
      </c>
    </row>
    <row r="2" spans="1:10" s="38" customFormat="1">
      <c r="A2" s="32" t="s">
        <v>106</v>
      </c>
      <c r="B2" s="2" t="s">
        <v>2273</v>
      </c>
    </row>
    <row r="3" spans="1:10" s="38" customFormat="1">
      <c r="A3" s="32" t="s">
        <v>108</v>
      </c>
      <c r="B3" s="14" t="s">
        <v>883</v>
      </c>
    </row>
    <row r="4" spans="1:10" s="38" customFormat="1">
      <c r="A4" s="32" t="s">
        <v>110</v>
      </c>
      <c r="B4" s="14" t="s">
        <v>4</v>
      </c>
    </row>
    <row r="5" spans="1:10" s="38" customFormat="1">
      <c r="A5" s="32" t="s">
        <v>111</v>
      </c>
      <c r="B5" s="32" t="s">
        <v>124</v>
      </c>
    </row>
    <row r="6" spans="1:10" s="1409" customFormat="1" ht="19.5" thickBot="1">
      <c r="B6" s="1760"/>
      <c r="C6" s="1760"/>
      <c r="D6" s="1761"/>
      <c r="E6" s="1761"/>
      <c r="F6" s="1761"/>
      <c r="G6" s="1761"/>
    </row>
    <row r="7" spans="1:10" s="1762" customFormat="1" ht="27" customHeight="1">
      <c r="A7" s="4636" t="s">
        <v>2357</v>
      </c>
      <c r="B7" s="4639" t="s">
        <v>2358</v>
      </c>
      <c r="C7" s="4640"/>
      <c r="D7" s="4640"/>
      <c r="E7" s="4640"/>
      <c r="F7" s="4641"/>
      <c r="G7" s="4645" t="s">
        <v>174</v>
      </c>
      <c r="I7" s="1763"/>
      <c r="J7" s="1764"/>
    </row>
    <row r="8" spans="1:10" s="1762" customFormat="1" ht="12.75" customHeight="1">
      <c r="A8" s="4637" t="s">
        <v>1675</v>
      </c>
      <c r="B8" s="4642"/>
      <c r="C8" s="4643"/>
      <c r="D8" s="4643"/>
      <c r="E8" s="4643"/>
      <c r="F8" s="4644"/>
      <c r="G8" s="4646"/>
      <c r="I8" s="1763"/>
      <c r="J8" s="1764"/>
    </row>
    <row r="9" spans="1:10" s="1762" customFormat="1" ht="12.75" customHeight="1" thickBot="1">
      <c r="A9" s="4638" t="s">
        <v>2359</v>
      </c>
      <c r="B9" s="1765" t="s">
        <v>1677</v>
      </c>
      <c r="C9" s="1766" t="s">
        <v>1678</v>
      </c>
      <c r="D9" s="1766" t="s">
        <v>1679</v>
      </c>
      <c r="E9" s="1766" t="s">
        <v>1680</v>
      </c>
      <c r="F9" s="1767" t="s">
        <v>1681</v>
      </c>
      <c r="G9" s="4647"/>
      <c r="I9" s="1768"/>
      <c r="J9" s="1764"/>
    </row>
    <row r="10" spans="1:10" s="1762" customFormat="1" ht="12.75" customHeight="1">
      <c r="A10" s="1769" t="s">
        <v>2360</v>
      </c>
      <c r="B10" s="1770"/>
      <c r="C10" s="1770"/>
      <c r="D10" s="1770"/>
      <c r="E10" s="1770"/>
      <c r="F10" s="1770"/>
      <c r="G10" s="1771">
        <f>SUM(B10:F10)</f>
        <v>0</v>
      </c>
      <c r="H10" s="1772"/>
      <c r="I10" s="1768"/>
      <c r="J10" s="1764"/>
    </row>
    <row r="11" spans="1:10" s="1762" customFormat="1" ht="12.75" customHeight="1">
      <c r="A11" s="1773" t="s">
        <v>1685</v>
      </c>
      <c r="B11" s="1770"/>
      <c r="C11" s="1770"/>
      <c r="D11" s="1770"/>
      <c r="E11" s="1770"/>
      <c r="F11" s="1770"/>
      <c r="G11" s="1771">
        <f t="shared" ref="G11:G17" si="0">SUM(B11:F11)</f>
        <v>0</v>
      </c>
      <c r="H11" s="1772"/>
      <c r="I11" s="1768"/>
      <c r="J11" s="1764"/>
    </row>
    <row r="12" spans="1:10" s="1762" customFormat="1" ht="12.75" customHeight="1">
      <c r="A12" s="1773" t="s">
        <v>1686</v>
      </c>
      <c r="B12" s="1770"/>
      <c r="C12" s="1770"/>
      <c r="D12" s="1770"/>
      <c r="E12" s="1770"/>
      <c r="F12" s="1770"/>
      <c r="G12" s="1771">
        <f t="shared" si="0"/>
        <v>0</v>
      </c>
      <c r="H12" s="1772"/>
      <c r="I12" s="1768"/>
      <c r="J12" s="1764"/>
    </row>
    <row r="13" spans="1:10" s="1762" customFormat="1" ht="12.75" customHeight="1">
      <c r="A13" s="1773" t="s">
        <v>1687</v>
      </c>
      <c r="B13" s="1770"/>
      <c r="C13" s="1770"/>
      <c r="D13" s="1770"/>
      <c r="E13" s="1770"/>
      <c r="F13" s="1770"/>
      <c r="G13" s="1771">
        <f t="shared" si="0"/>
        <v>0</v>
      </c>
      <c r="H13" s="1772"/>
      <c r="I13" s="1768"/>
      <c r="J13" s="1764"/>
    </row>
    <row r="14" spans="1:10" s="1762" customFormat="1" ht="12.75" customHeight="1">
      <c r="A14" s="1773" t="s">
        <v>1688</v>
      </c>
      <c r="B14" s="1770"/>
      <c r="C14" s="1770"/>
      <c r="D14" s="1770"/>
      <c r="E14" s="1770"/>
      <c r="F14" s="1770"/>
      <c r="G14" s="1771">
        <f t="shared" si="0"/>
        <v>0</v>
      </c>
      <c r="H14" s="1774"/>
      <c r="I14" s="1768"/>
      <c r="J14" s="1764"/>
    </row>
    <row r="15" spans="1:10" s="1762" customFormat="1" ht="12.75" customHeight="1">
      <c r="A15" s="1773" t="s">
        <v>1689</v>
      </c>
      <c r="B15" s="1770"/>
      <c r="C15" s="1770"/>
      <c r="D15" s="1770"/>
      <c r="E15" s="1770"/>
      <c r="F15" s="1770"/>
      <c r="G15" s="1771">
        <f t="shared" si="0"/>
        <v>0</v>
      </c>
      <c r="H15" s="1774"/>
      <c r="I15" s="1768"/>
      <c r="J15" s="1764"/>
    </row>
    <row r="16" spans="1:10" s="1762" customFormat="1" ht="12.75" customHeight="1">
      <c r="A16" s="1773" t="s">
        <v>1690</v>
      </c>
      <c r="B16" s="1770"/>
      <c r="C16" s="1770"/>
      <c r="D16" s="1770"/>
      <c r="E16" s="1770"/>
      <c r="F16" s="1770"/>
      <c r="G16" s="1771">
        <f t="shared" si="0"/>
        <v>0</v>
      </c>
      <c r="H16" s="1772"/>
      <c r="I16" s="1768"/>
      <c r="J16" s="1764"/>
    </row>
    <row r="17" spans="1:11" s="1762" customFormat="1" ht="12.75" customHeight="1">
      <c r="A17" s="1773" t="s">
        <v>2361</v>
      </c>
      <c r="B17" s="1770"/>
      <c r="C17" s="1770"/>
      <c r="D17" s="1770"/>
      <c r="E17" s="1770"/>
      <c r="F17" s="1770"/>
      <c r="G17" s="1771">
        <f t="shared" si="0"/>
        <v>0</v>
      </c>
      <c r="H17" s="1774"/>
      <c r="I17" s="1768"/>
      <c r="J17" s="1764"/>
    </row>
    <row r="18" spans="1:11" s="1762" customFormat="1" ht="23.25" customHeight="1" thickBot="1">
      <c r="A18" s="1775" t="s">
        <v>5</v>
      </c>
      <c r="B18" s="1771">
        <f>SUM(B10:B17)</f>
        <v>0</v>
      </c>
      <c r="C18" s="1771">
        <f t="shared" ref="C18:G18" si="1">SUM(C10:C17)</f>
        <v>0</v>
      </c>
      <c r="D18" s="1771">
        <f t="shared" si="1"/>
        <v>0</v>
      </c>
      <c r="E18" s="1771">
        <f t="shared" si="1"/>
        <v>0</v>
      </c>
      <c r="F18" s="1771">
        <f t="shared" si="1"/>
        <v>0</v>
      </c>
      <c r="G18" s="1771">
        <f t="shared" si="1"/>
        <v>0</v>
      </c>
      <c r="H18" s="1772"/>
      <c r="J18" s="1768"/>
      <c r="K18" s="1764"/>
    </row>
    <row r="19" spans="1:11">
      <c r="H19" s="1762"/>
    </row>
    <row r="20" spans="1:11">
      <c r="H20" s="1762"/>
    </row>
  </sheetData>
  <mergeCells count="3">
    <mergeCell ref="A7:A9"/>
    <mergeCell ref="B7:F8"/>
    <mergeCell ref="G7:G9"/>
  </mergeCells>
  <pageMargins left="0.7" right="0.7" top="0.75" bottom="0.75" header="0.3" footer="0.3"/>
  <pageSetup paperSize="9" scale="86"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showGridLines="0" zoomScale="80" zoomScaleNormal="80" workbookViewId="0"/>
  </sheetViews>
  <sheetFormatPr defaultRowHeight="15"/>
  <cols>
    <col min="1" max="1" width="30.7109375" style="1448" customWidth="1"/>
    <col min="2" max="2" width="30.7109375" style="38" customWidth="1"/>
    <col min="3" max="3" width="30.7109375" style="1790" customWidth="1"/>
    <col min="4" max="4" width="30.7109375" style="1448" customWidth="1"/>
    <col min="5" max="15" width="30.7109375" style="38" customWidth="1"/>
    <col min="16" max="16" width="55.7109375" style="38" bestFit="1" customWidth="1"/>
    <col min="17" max="16384" width="9.140625" style="38"/>
  </cols>
  <sheetData>
    <row r="1" spans="1:16">
      <c r="A1" s="32" t="s">
        <v>120</v>
      </c>
      <c r="B1" s="2" t="s">
        <v>2274</v>
      </c>
      <c r="C1" s="38"/>
      <c r="D1" s="38"/>
    </row>
    <row r="2" spans="1:16">
      <c r="A2" s="32" t="s">
        <v>106</v>
      </c>
      <c r="B2" s="2" t="s">
        <v>2275</v>
      </c>
      <c r="C2" s="38"/>
      <c r="D2" s="38"/>
    </row>
    <row r="3" spans="1:16">
      <c r="A3" s="32" t="s">
        <v>108</v>
      </c>
      <c r="B3" s="14" t="s">
        <v>883</v>
      </c>
      <c r="C3" s="38"/>
      <c r="D3" s="38"/>
    </row>
    <row r="4" spans="1:16">
      <c r="A4" s="32" t="s">
        <v>110</v>
      </c>
      <c r="B4" s="14" t="s">
        <v>4</v>
      </c>
      <c r="C4" s="38"/>
      <c r="D4" s="38"/>
    </row>
    <row r="5" spans="1:16">
      <c r="A5" s="32" t="s">
        <v>111</v>
      </c>
      <c r="B5" s="32" t="s">
        <v>124</v>
      </c>
      <c r="C5" s="38"/>
      <c r="D5" s="38"/>
    </row>
    <row r="6" spans="1:16" ht="15.75" thickBot="1">
      <c r="A6" s="1777"/>
      <c r="C6" s="38"/>
      <c r="D6" s="38"/>
    </row>
    <row r="7" spans="1:16" ht="60" customHeight="1" thickBot="1">
      <c r="A7" s="1778" t="s">
        <v>2362</v>
      </c>
      <c r="B7" s="1779" t="s">
        <v>2363</v>
      </c>
      <c r="C7" s="1780" t="s">
        <v>2364</v>
      </c>
      <c r="D7" s="1781" t="s">
        <v>2365</v>
      </c>
      <c r="E7" s="1782" t="s">
        <v>2366</v>
      </c>
      <c r="F7" s="1782" t="s">
        <v>2367</v>
      </c>
      <c r="G7" s="1782" t="s">
        <v>2368</v>
      </c>
      <c r="H7" s="1782" t="s">
        <v>2369</v>
      </c>
      <c r="I7" s="1782" t="s">
        <v>2370</v>
      </c>
      <c r="J7" s="1782" t="s">
        <v>2371</v>
      </c>
      <c r="K7" s="1783" t="s">
        <v>2372</v>
      </c>
      <c r="L7" s="1782" t="s">
        <v>2373</v>
      </c>
      <c r="M7" s="1782" t="s">
        <v>2374</v>
      </c>
      <c r="N7" s="1782" t="s">
        <v>2375</v>
      </c>
      <c r="O7" s="1782" t="s">
        <v>2376</v>
      </c>
      <c r="P7" s="1782" t="s">
        <v>2377</v>
      </c>
    </row>
    <row r="8" spans="1:16">
      <c r="A8" s="1784"/>
      <c r="B8" s="1785"/>
      <c r="C8" s="1786"/>
      <c r="D8" s="1787"/>
      <c r="E8" s="1788"/>
      <c r="F8" s="1785"/>
      <c r="G8" s="1785"/>
      <c r="H8" s="1785"/>
      <c r="I8" s="1785"/>
      <c r="J8" s="1785"/>
      <c r="K8" s="1785"/>
      <c r="L8" s="1785"/>
      <c r="M8" s="1785"/>
      <c r="N8" s="1789"/>
      <c r="O8" s="1789"/>
      <c r="P8" s="1789"/>
    </row>
  </sheetData>
  <dataConsolidate/>
  <dataValidations count="10">
    <dataValidation type="list" allowBlank="1" showInputMessage="1" showErrorMessage="1" sqref="O8:O1048576">
      <formula1>Forma_Rist</formula1>
    </dataValidation>
    <dataValidation type="list" allowBlank="1" showInputMessage="1" showErrorMessage="1" sqref="M8:M1048576">
      <formula1>Klas_pas</formula1>
    </dataValidation>
    <dataValidation type="list" allowBlank="1" showInputMessage="1" showErrorMessage="1" sqref="J8:J1048576">
      <formula1>Sektori</formula1>
    </dataValidation>
    <dataValidation type="list" allowBlank="1" showInputMessage="1" showErrorMessage="1" sqref="H8:H1048576">
      <formula1>Destinacioni</formula1>
    </dataValidation>
    <dataValidation allowBlank="1" showInputMessage="1" showErrorMessage="1" prompt="Lloji i produktit pas ristrukturimit të kredisë" sqref="G7"/>
    <dataValidation allowBlank="1" showInputMessage="1" showErrorMessage="1" prompt="Lloji i produktit përpara ristrukturimit të kredisë" sqref="F7"/>
    <dataValidation type="list" allowBlank="1" showInputMessage="1" showErrorMessage="1" sqref="I8:I1048576">
      <formula1>Subjekti</formula1>
    </dataValidation>
    <dataValidation type="list" allowBlank="1" showInputMessage="1" showErrorMessage="1" sqref="K8:K1048576">
      <formula1>Nr_Kesteve</formula1>
    </dataValidation>
    <dataValidation type="list" allowBlank="1" showInputMessage="1" showErrorMessage="1" sqref="N8:N1048576">
      <formula1>Nisja_Rist</formula1>
    </dataValidation>
    <dataValidation type="list" allowBlank="1" showInputMessage="1" showErrorMessage="1" sqref="E8:E1048576">
      <formula1>Kodi_Monedha</formula1>
    </dataValidation>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'[37]Data Types'!#REF!</xm:f>
          </x14:formula1>
          <xm:sqref>B8</xm:sqref>
        </x14:dataValidation>
        <x14:dataValidation type="list" allowBlank="1" showInputMessage="1" showErrorMessage="1">
          <x14:formula1>
            <xm:f>'[37]Data Types'!#REF!</xm:f>
          </x14:formula1>
          <xm:sqref>F8</xm:sqref>
        </x14:dataValidation>
        <x14:dataValidation type="list" allowBlank="1" showInputMessage="1" showErrorMessage="1">
          <x14:formula1>
            <xm:f>'[37]Data Types'!#REF!</xm:f>
          </x14:formula1>
          <xm:sqref>P8:P1048576</xm:sqref>
        </x14:dataValidation>
        <x14:dataValidation type="list" allowBlank="1" showInputMessage="1" showErrorMessage="1">
          <x14:formula1>
            <xm:f>'[37]Data Types'!#REF!</xm:f>
          </x14:formula1>
          <xm:sqref>F9:F1048576 G8:G1048576</xm:sqref>
        </x14:dataValidation>
        <x14:dataValidation type="list" allowBlank="1" showInputMessage="1" showErrorMessage="1">
          <x14:formula1>
            <xm:f>'[37]Data Types'!#REF!</xm:f>
          </x14:formula1>
          <xm:sqref>B9:B1048576</xm:sqref>
        </x14:dataValidation>
        <x14:dataValidation type="list" allowBlank="1" showInputMessage="1" showErrorMessage="1">
          <x14:formula1>
            <xm:f>'[37]Data Types'!#REF!</xm:f>
          </x14:formula1>
          <xm:sqref>L8:L1048576</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
  <sheetViews>
    <sheetView showGridLines="0" zoomScale="80" zoomScaleNormal="80" workbookViewId="0"/>
  </sheetViews>
  <sheetFormatPr defaultRowHeight="15"/>
  <cols>
    <col min="1" max="1" width="39.140625" style="1448" customWidth="1"/>
    <col min="2" max="5" width="30.7109375" style="38" customWidth="1"/>
    <col min="6" max="6" width="30.7109375" style="1448" customWidth="1"/>
    <col min="7" max="10" width="30.7109375" style="38" customWidth="1"/>
    <col min="11" max="12" width="30.7109375" style="1790" customWidth="1"/>
    <col min="13" max="16" width="30.7109375" style="38" customWidth="1"/>
    <col min="17" max="20" width="30.7109375" style="1430" customWidth="1"/>
    <col min="21" max="21" width="30.7109375" style="38" customWidth="1"/>
    <col min="22" max="22" width="43.5703125" style="38" customWidth="1"/>
    <col min="23" max="23" width="30.7109375" style="1448" customWidth="1"/>
    <col min="24" max="28" width="30.7109375" style="1430" customWidth="1"/>
    <col min="29" max="29" width="30.7109375" style="38" customWidth="1"/>
    <col min="30" max="30" width="30.7109375" style="1430" customWidth="1"/>
    <col min="31" max="31" width="30.7109375" style="38" customWidth="1"/>
    <col min="32" max="16384" width="9.140625" style="38"/>
  </cols>
  <sheetData>
    <row r="1" spans="1:31">
      <c r="A1" s="32" t="s">
        <v>120</v>
      </c>
      <c r="B1" s="2" t="s">
        <v>2276</v>
      </c>
      <c r="F1" s="38"/>
      <c r="K1" s="38"/>
      <c r="L1" s="38"/>
      <c r="Q1" s="38"/>
      <c r="R1" s="38"/>
      <c r="S1" s="38"/>
      <c r="T1" s="38"/>
      <c r="W1" s="38"/>
      <c r="X1" s="38"/>
      <c r="Y1" s="38"/>
      <c r="Z1" s="38"/>
      <c r="AA1" s="38"/>
      <c r="AB1" s="38"/>
      <c r="AD1" s="38"/>
    </row>
    <row r="2" spans="1:31">
      <c r="A2" s="32" t="s">
        <v>106</v>
      </c>
      <c r="B2" s="2" t="s">
        <v>2277</v>
      </c>
      <c r="F2" s="38"/>
      <c r="K2" s="38"/>
      <c r="L2" s="38"/>
      <c r="Q2" s="38"/>
      <c r="R2" s="38"/>
      <c r="S2" s="38"/>
      <c r="T2" s="38"/>
      <c r="W2" s="38"/>
      <c r="X2" s="38"/>
      <c r="Y2" s="38"/>
      <c r="Z2" s="38"/>
      <c r="AA2" s="38"/>
      <c r="AB2" s="38"/>
      <c r="AD2" s="38"/>
    </row>
    <row r="3" spans="1:31">
      <c r="A3" s="32" t="s">
        <v>108</v>
      </c>
      <c r="B3" s="14" t="s">
        <v>883</v>
      </c>
      <c r="F3" s="38"/>
      <c r="K3" s="38"/>
      <c r="L3" s="38"/>
      <c r="Q3" s="38"/>
      <c r="R3" s="38"/>
      <c r="S3" s="38"/>
      <c r="T3" s="38"/>
      <c r="W3" s="38"/>
      <c r="X3" s="38"/>
      <c r="Y3" s="38"/>
      <c r="Z3" s="38"/>
      <c r="AA3" s="38"/>
      <c r="AB3" s="38"/>
      <c r="AD3" s="38"/>
    </row>
    <row r="4" spans="1:31">
      <c r="A4" s="32" t="s">
        <v>110</v>
      </c>
      <c r="B4" s="14" t="s">
        <v>4</v>
      </c>
      <c r="F4" s="38"/>
      <c r="K4" s="38"/>
      <c r="L4" s="38"/>
      <c r="Q4" s="38"/>
      <c r="R4" s="38"/>
      <c r="S4" s="38"/>
      <c r="T4" s="38"/>
      <c r="W4" s="38"/>
      <c r="X4" s="38"/>
      <c r="Y4" s="38"/>
      <c r="Z4" s="38"/>
      <c r="AA4" s="38"/>
      <c r="AB4" s="38"/>
      <c r="AD4" s="38"/>
    </row>
    <row r="5" spans="1:31">
      <c r="A5" s="32" t="s">
        <v>111</v>
      </c>
      <c r="B5" s="32" t="s">
        <v>124</v>
      </c>
      <c r="F5" s="38"/>
      <c r="K5" s="38"/>
      <c r="L5" s="38"/>
      <c r="Q5" s="38"/>
      <c r="R5" s="38"/>
      <c r="S5" s="38"/>
      <c r="T5" s="38"/>
      <c r="W5" s="38"/>
      <c r="X5" s="38"/>
      <c r="Y5" s="38"/>
      <c r="Z5" s="38"/>
      <c r="AA5" s="38"/>
      <c r="AB5" s="38"/>
      <c r="AD5" s="38"/>
    </row>
    <row r="6" spans="1:31">
      <c r="A6" s="38"/>
      <c r="F6" s="38"/>
      <c r="K6" s="38"/>
      <c r="L6" s="38"/>
      <c r="Q6" s="38"/>
      <c r="R6" s="38"/>
      <c r="S6" s="38"/>
      <c r="T6" s="38"/>
      <c r="W6" s="38"/>
      <c r="X6" s="38"/>
      <c r="Y6" s="38"/>
      <c r="Z6" s="38"/>
      <c r="AA6" s="38"/>
      <c r="AB6" s="38"/>
      <c r="AD6" s="38"/>
    </row>
    <row r="7" spans="1:31" ht="42">
      <c r="A7" s="1791" t="s">
        <v>2378</v>
      </c>
      <c r="B7" s="1791" t="s">
        <v>2379</v>
      </c>
      <c r="C7" s="1791" t="s">
        <v>2380</v>
      </c>
      <c r="D7" s="1791" t="s">
        <v>2381</v>
      </c>
      <c r="E7" s="1791" t="s">
        <v>2382</v>
      </c>
      <c r="F7" s="1791" t="s">
        <v>2383</v>
      </c>
      <c r="G7" s="1791" t="s">
        <v>2384</v>
      </c>
      <c r="H7" s="1791" t="s">
        <v>2371</v>
      </c>
      <c r="I7" s="1791" t="s">
        <v>2385</v>
      </c>
      <c r="J7" s="1791" t="s">
        <v>2386</v>
      </c>
      <c r="K7" s="1791" t="s">
        <v>2387</v>
      </c>
      <c r="L7" s="1791" t="s">
        <v>2388</v>
      </c>
      <c r="M7" s="1791" t="s">
        <v>2389</v>
      </c>
      <c r="N7" s="1791" t="s">
        <v>2390</v>
      </c>
      <c r="O7" s="1791" t="s">
        <v>2369</v>
      </c>
      <c r="P7" s="1791" t="s">
        <v>2366</v>
      </c>
      <c r="Q7" s="1792" t="s">
        <v>2391</v>
      </c>
      <c r="R7" s="1792" t="s">
        <v>2392</v>
      </c>
      <c r="S7" s="1792" t="s">
        <v>2393</v>
      </c>
      <c r="T7" s="1792" t="s">
        <v>2394</v>
      </c>
      <c r="U7" s="1792" t="s">
        <v>2395</v>
      </c>
      <c r="V7" s="1792" t="s">
        <v>2396</v>
      </c>
      <c r="W7" s="1792" t="s">
        <v>2397</v>
      </c>
      <c r="X7" s="1792" t="s">
        <v>2398</v>
      </c>
      <c r="Y7" s="1792" t="s">
        <v>2399</v>
      </c>
      <c r="Z7" s="1792" t="s">
        <v>2400</v>
      </c>
      <c r="AA7" s="1792" t="s">
        <v>2401</v>
      </c>
      <c r="AB7" s="1792" t="s">
        <v>2402</v>
      </c>
      <c r="AC7" s="1792" t="s">
        <v>2403</v>
      </c>
      <c r="AD7" s="1792" t="s">
        <v>2404</v>
      </c>
      <c r="AE7" s="1792" t="s">
        <v>2405</v>
      </c>
    </row>
    <row r="8" spans="1:31">
      <c r="A8" s="1793"/>
      <c r="B8" s="1794"/>
      <c r="C8" s="1794"/>
      <c r="D8" s="1794"/>
      <c r="E8" s="1794"/>
      <c r="F8" s="1793"/>
      <c r="G8" s="1794"/>
      <c r="H8" s="1794"/>
      <c r="I8" s="1794"/>
      <c r="J8" s="1794"/>
      <c r="K8" s="1795"/>
      <c r="L8" s="1795"/>
      <c r="M8" s="1794"/>
      <c r="N8" s="1794"/>
      <c r="O8" s="1794"/>
      <c r="P8" s="1794"/>
      <c r="Q8" s="1796"/>
      <c r="R8" s="1797"/>
      <c r="S8" s="1796"/>
      <c r="T8" s="1796"/>
      <c r="U8" s="1794"/>
      <c r="V8" s="1794"/>
      <c r="W8" s="1793"/>
      <c r="X8" s="1796"/>
      <c r="Y8" s="1796"/>
      <c r="Z8" s="1796"/>
      <c r="AA8" s="1796"/>
      <c r="AB8" s="1796"/>
      <c r="AC8" s="1798"/>
      <c r="AD8" s="1799"/>
      <c r="AE8" s="1800" t="e">
        <f>AB8/R8</f>
        <v>#DIV/0!</v>
      </c>
    </row>
  </sheetData>
  <dataValidations count="23">
    <dataValidation type="list" allowBlank="1" showInputMessage="1" showErrorMessage="1" error="Të plotësohet vetëm me informacionin nga lista!" prompt="Zgjidh nga lista" sqref="C8">
      <formula1>Sherbimi</formula1>
    </dataValidation>
    <dataValidation type="list" allowBlank="1" showInputMessage="1" showErrorMessage="1" sqref="P9:P1048576">
      <formula1>Kodi_Monedha</formula1>
    </dataValidation>
    <dataValidation type="list" allowBlank="1" showInputMessage="1" showErrorMessage="1" sqref="O9:O1048576">
      <formula1>Destinacioni</formula1>
    </dataValidation>
    <dataValidation type="list" allowBlank="1" showInputMessage="1" showErrorMessage="1" sqref="M9:M1048576">
      <formula1>Nr_prod</formula1>
    </dataValidation>
    <dataValidation type="list" allowBlank="1" showInputMessage="1" showErrorMessage="1" sqref="J9:J1048576">
      <formula1>UE</formula1>
    </dataValidation>
    <dataValidation type="list" allowBlank="1" showInputMessage="1" showErrorMessage="1" sqref="I9:I1048576">
      <formula1>Klas_pas</formula1>
    </dataValidation>
    <dataValidation type="list" allowBlank="1" showInputMessage="1" showErrorMessage="1" sqref="H9:H1048576">
      <formula1>Sektori</formula1>
    </dataValidation>
    <dataValidation type="list" allowBlank="1" showInputMessage="1" showErrorMessage="1" sqref="G9:G1048576">
      <formula1>Subjekti</formula1>
    </dataValidation>
    <dataValidation type="list" allowBlank="1" showInputMessage="1" showErrorMessage="1" sqref="E9:E1048576">
      <formula1>afatet</formula1>
    </dataValidation>
    <dataValidation type="list" allowBlank="1" showInputMessage="1" showErrorMessage="1" sqref="D9:D1048576">
      <formula1>Faya</formula1>
    </dataValidation>
    <dataValidation type="list" allowBlank="1" showInputMessage="1" showErrorMessage="1" sqref="C9:C1048576">
      <formula1>Sherbimi</formula1>
    </dataValidation>
    <dataValidation type="list" allowBlank="1" showInputMessage="1" showErrorMessage="1" sqref="B9:B1048576">
      <formula1>Statusi2</formula1>
    </dataValidation>
    <dataValidation allowBlank="1" showErrorMessage="1" error="Të plotësohet vetëm me informacionin nga lista!" prompt="Zgjidh nga lista" sqref="W8"/>
    <dataValidation type="list" allowBlank="1" showInputMessage="1" showErrorMessage="1" error="Të plotësohet vetëm me informacionin nga lista!" prompt="Zgjidh nga lista" sqref="O8">
      <formula1>Destinacioni</formula1>
    </dataValidation>
    <dataValidation type="list" allowBlank="1" showInputMessage="1" showErrorMessage="1" error="Të plotësohet vetëm me informacionin nga lista!" prompt="Zgjidh nga lista" sqref="B8">
      <formula1>Statusi2</formula1>
    </dataValidation>
    <dataValidation type="list" allowBlank="1" showInputMessage="1" showErrorMessage="1" error="Të plotësohet vetëm me informacionin nga lista!" prompt="Zgjidh nga lista" sqref="D8">
      <formula1>Faya</formula1>
    </dataValidation>
    <dataValidation type="list" allowBlank="1" showInputMessage="1" showErrorMessage="1" error="Të plotësohet vetëm me informacionin nga lista!" prompt="Zgjidh nga lista" sqref="E8">
      <formula1>afatet</formula1>
    </dataValidation>
    <dataValidation type="list" allowBlank="1" showInputMessage="1" showErrorMessage="1" error="Të plotësohet vetëm me informacionin nga lista!" prompt="Zgjidh nga lista" sqref="G8">
      <formula1>Subjekti</formula1>
    </dataValidation>
    <dataValidation type="list" allowBlank="1" showInputMessage="1" showErrorMessage="1" error="Të plotësohet vetëm me informacionin nga lista!" prompt="Zgjidh nga lista" sqref="H8">
      <formula1>Sektori</formula1>
    </dataValidation>
    <dataValidation type="list" allowBlank="1" showInputMessage="1" showErrorMessage="1" error="Të plotësohet vetëm me informacionin nga lista!" prompt="Zgjidh nga lista" sqref="I8">
      <formula1>Klas_pas</formula1>
    </dataValidation>
    <dataValidation type="list" allowBlank="1" showInputMessage="1" showErrorMessage="1" error="Të plotësohet vetëm me informacionin nga lista!" prompt="Zgjidh nga lista" sqref="J8">
      <formula1>UE</formula1>
    </dataValidation>
    <dataValidation type="list" allowBlank="1" showInputMessage="1" showErrorMessage="1" error="Të plotësohet vetëm me informacionin nga lista!" prompt="Zgjidh nga lista" sqref="M8">
      <formula1>Nr_prod</formula1>
    </dataValidation>
    <dataValidation type="list" allowBlank="1" showInputMessage="1" showErrorMessage="1" error="Të plotësohet vetëm me informacionin nga lista!" prompt="Zgjidh nga lista" sqref="P8">
      <formula1>Kodi_Monedha</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error="Të plotësohet vetëm me informacionin nga lista!" prompt="Zgjidh nga lista">
          <x14:formula1>
            <xm:f>'[37]Data Types'!#REF!</xm:f>
          </x14:formula1>
          <xm:sqref>N8</xm:sqref>
        </x14:dataValidation>
        <x14:dataValidation type="list" allowBlank="1" showInputMessage="1" showErrorMessage="1">
          <x14:formula1>
            <xm:f>'[37]Data Types'!#REF!</xm:f>
          </x14:formula1>
          <xm:sqref>V9:V1048576</xm:sqref>
        </x14:dataValidation>
        <x14:dataValidation type="list" allowBlank="1" showInputMessage="1" showErrorMessage="1">
          <x14:formula1>
            <xm:f>'[37]Data Types'!#REF!</xm:f>
          </x14:formula1>
          <xm:sqref>U9:U1048576</xm:sqref>
        </x14:dataValidation>
        <x14:dataValidation type="list" allowBlank="1" showInputMessage="1" showErrorMessage="1">
          <x14:formula1>
            <xm:f>'[37]Data Types'!#REF!</xm:f>
          </x14:formula1>
          <xm:sqref>N9:N1048576</xm:sqref>
        </x14:dataValidation>
        <x14:dataValidation type="list" allowBlank="1" showInputMessage="1" showErrorMessage="1">
          <x14:formula1>
            <xm:f>'[37]Data Types'!#REF!</xm:f>
          </x14:formula1>
          <xm:sqref>AC8:AC1048576</xm:sqref>
        </x14:dataValidation>
        <x14:dataValidation type="list" allowBlank="1" showInputMessage="1" showErrorMessage="1" error="Të plotësohet vetëm me informacionin nga lista!" prompt="Zgjidh nga lista">
          <x14:formula1>
            <xm:f>'[37]Data Types'!#REF!</xm:f>
          </x14:formula1>
          <xm:sqref>U8</xm:sqref>
        </x14:dataValidation>
        <x14:dataValidation type="list" allowBlank="1" showInputMessage="1" showErrorMessage="1" error="Të plotësohet vetëm me informacionin nga lista!" prompt="Zgjidh nga lista">
          <x14:formula1>
            <xm:f>'[37]Data Types'!#REF!</xm:f>
          </x14:formula1>
          <xm:sqref>V8</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topLeftCell="A7" zoomScale="84" zoomScaleNormal="84" workbookViewId="0">
      <selection sqref="A1:XFD1048576"/>
    </sheetView>
  </sheetViews>
  <sheetFormatPr defaultColWidth="13.28515625" defaultRowHeight="12.75"/>
  <cols>
    <col min="1" max="1" width="7" style="1801" customWidth="1"/>
    <col min="2" max="2" width="47.5703125" style="1803" customWidth="1"/>
    <col min="3" max="3" width="21.85546875" style="1802" customWidth="1"/>
    <col min="4" max="4" width="25.85546875" style="1802" customWidth="1"/>
    <col min="5" max="5" width="22.7109375" style="1802" customWidth="1"/>
    <col min="6" max="6" width="25.28515625" style="1802" customWidth="1"/>
    <col min="7" max="7" width="22.7109375" style="1802" customWidth="1"/>
    <col min="8" max="9" width="22.7109375" style="1803" customWidth="1"/>
    <col min="10" max="10" width="24.7109375" style="1803" customWidth="1"/>
    <col min="11" max="251" width="11.42578125" style="1803" customWidth="1"/>
    <col min="252" max="253" width="13.28515625" style="1803"/>
    <col min="254" max="254" width="8.7109375" style="1803" customWidth="1"/>
    <col min="255" max="255" width="13.28515625" style="1803" customWidth="1"/>
    <col min="256" max="256" width="35" style="1803" customWidth="1"/>
    <col min="257" max="257" width="14.85546875" style="1803" customWidth="1"/>
    <col min="258" max="258" width="67.85546875" style="1803" customWidth="1"/>
    <col min="259" max="259" width="24.42578125" style="1803" customWidth="1"/>
    <col min="260" max="260" width="25.85546875" style="1803" customWidth="1"/>
    <col min="261" max="261" width="22.7109375" style="1803" customWidth="1"/>
    <col min="262" max="262" width="25.28515625" style="1803" customWidth="1"/>
    <col min="263" max="265" width="22.7109375" style="1803" customWidth="1"/>
    <col min="266" max="266" width="24.7109375" style="1803" customWidth="1"/>
    <col min="267" max="507" width="11.42578125" style="1803" customWidth="1"/>
    <col min="508" max="509" width="13.28515625" style="1803"/>
    <col min="510" max="510" width="8.7109375" style="1803" customWidth="1"/>
    <col min="511" max="511" width="13.28515625" style="1803" customWidth="1"/>
    <col min="512" max="512" width="35" style="1803" customWidth="1"/>
    <col min="513" max="513" width="14.85546875" style="1803" customWidth="1"/>
    <col min="514" max="514" width="67.85546875" style="1803" customWidth="1"/>
    <col min="515" max="515" width="24.42578125" style="1803" customWidth="1"/>
    <col min="516" max="516" width="25.85546875" style="1803" customWidth="1"/>
    <col min="517" max="517" width="22.7109375" style="1803" customWidth="1"/>
    <col min="518" max="518" width="25.28515625" style="1803" customWidth="1"/>
    <col min="519" max="521" width="22.7109375" style="1803" customWidth="1"/>
    <col min="522" max="522" width="24.7109375" style="1803" customWidth="1"/>
    <col min="523" max="763" width="11.42578125" style="1803" customWidth="1"/>
    <col min="764" max="765" width="13.28515625" style="1803"/>
    <col min="766" max="766" width="8.7109375" style="1803" customWidth="1"/>
    <col min="767" max="767" width="13.28515625" style="1803" customWidth="1"/>
    <col min="768" max="768" width="35" style="1803" customWidth="1"/>
    <col min="769" max="769" width="14.85546875" style="1803" customWidth="1"/>
    <col min="770" max="770" width="67.85546875" style="1803" customWidth="1"/>
    <col min="771" max="771" width="24.42578125" style="1803" customWidth="1"/>
    <col min="772" max="772" width="25.85546875" style="1803" customWidth="1"/>
    <col min="773" max="773" width="22.7109375" style="1803" customWidth="1"/>
    <col min="774" max="774" width="25.28515625" style="1803" customWidth="1"/>
    <col min="775" max="777" width="22.7109375" style="1803" customWidth="1"/>
    <col min="778" max="778" width="24.7109375" style="1803" customWidth="1"/>
    <col min="779" max="1019" width="11.42578125" style="1803" customWidth="1"/>
    <col min="1020" max="1021" width="13.28515625" style="1803"/>
    <col min="1022" max="1022" width="8.7109375" style="1803" customWidth="1"/>
    <col min="1023" max="1023" width="13.28515625" style="1803" customWidth="1"/>
    <col min="1024" max="1024" width="35" style="1803" customWidth="1"/>
    <col min="1025" max="1025" width="14.85546875" style="1803" customWidth="1"/>
    <col min="1026" max="1026" width="67.85546875" style="1803" customWidth="1"/>
    <col min="1027" max="1027" width="24.42578125" style="1803" customWidth="1"/>
    <col min="1028" max="1028" width="25.85546875" style="1803" customWidth="1"/>
    <col min="1029" max="1029" width="22.7109375" style="1803" customWidth="1"/>
    <col min="1030" max="1030" width="25.28515625" style="1803" customWidth="1"/>
    <col min="1031" max="1033" width="22.7109375" style="1803" customWidth="1"/>
    <col min="1034" max="1034" width="24.7109375" style="1803" customWidth="1"/>
    <col min="1035" max="1275" width="11.42578125" style="1803" customWidth="1"/>
    <col min="1276" max="1277" width="13.28515625" style="1803"/>
    <col min="1278" max="1278" width="8.7109375" style="1803" customWidth="1"/>
    <col min="1279" max="1279" width="13.28515625" style="1803" customWidth="1"/>
    <col min="1280" max="1280" width="35" style="1803" customWidth="1"/>
    <col min="1281" max="1281" width="14.85546875" style="1803" customWidth="1"/>
    <col min="1282" max="1282" width="67.85546875" style="1803" customWidth="1"/>
    <col min="1283" max="1283" width="24.42578125" style="1803" customWidth="1"/>
    <col min="1284" max="1284" width="25.85546875" style="1803" customWidth="1"/>
    <col min="1285" max="1285" width="22.7109375" style="1803" customWidth="1"/>
    <col min="1286" max="1286" width="25.28515625" style="1803" customWidth="1"/>
    <col min="1287" max="1289" width="22.7109375" style="1803" customWidth="1"/>
    <col min="1290" max="1290" width="24.7109375" style="1803" customWidth="1"/>
    <col min="1291" max="1531" width="11.42578125" style="1803" customWidth="1"/>
    <col min="1532" max="1533" width="13.28515625" style="1803"/>
    <col min="1534" max="1534" width="8.7109375" style="1803" customWidth="1"/>
    <col min="1535" max="1535" width="13.28515625" style="1803" customWidth="1"/>
    <col min="1536" max="1536" width="35" style="1803" customWidth="1"/>
    <col min="1537" max="1537" width="14.85546875" style="1803" customWidth="1"/>
    <col min="1538" max="1538" width="67.85546875" style="1803" customWidth="1"/>
    <col min="1539" max="1539" width="24.42578125" style="1803" customWidth="1"/>
    <col min="1540" max="1540" width="25.85546875" style="1803" customWidth="1"/>
    <col min="1541" max="1541" width="22.7109375" style="1803" customWidth="1"/>
    <col min="1542" max="1542" width="25.28515625" style="1803" customWidth="1"/>
    <col min="1543" max="1545" width="22.7109375" style="1803" customWidth="1"/>
    <col min="1546" max="1546" width="24.7109375" style="1803" customWidth="1"/>
    <col min="1547" max="1787" width="11.42578125" style="1803" customWidth="1"/>
    <col min="1788" max="1789" width="13.28515625" style="1803"/>
    <col min="1790" max="1790" width="8.7109375" style="1803" customWidth="1"/>
    <col min="1791" max="1791" width="13.28515625" style="1803" customWidth="1"/>
    <col min="1792" max="1792" width="35" style="1803" customWidth="1"/>
    <col min="1793" max="1793" width="14.85546875" style="1803" customWidth="1"/>
    <col min="1794" max="1794" width="67.85546875" style="1803" customWidth="1"/>
    <col min="1795" max="1795" width="24.42578125" style="1803" customWidth="1"/>
    <col min="1796" max="1796" width="25.85546875" style="1803" customWidth="1"/>
    <col min="1797" max="1797" width="22.7109375" style="1803" customWidth="1"/>
    <col min="1798" max="1798" width="25.28515625" style="1803" customWidth="1"/>
    <col min="1799" max="1801" width="22.7109375" style="1803" customWidth="1"/>
    <col min="1802" max="1802" width="24.7109375" style="1803" customWidth="1"/>
    <col min="1803" max="2043" width="11.42578125" style="1803" customWidth="1"/>
    <col min="2044" max="2045" width="13.28515625" style="1803"/>
    <col min="2046" max="2046" width="8.7109375" style="1803" customWidth="1"/>
    <col min="2047" max="2047" width="13.28515625" style="1803" customWidth="1"/>
    <col min="2048" max="2048" width="35" style="1803" customWidth="1"/>
    <col min="2049" max="2049" width="14.85546875" style="1803" customWidth="1"/>
    <col min="2050" max="2050" width="67.85546875" style="1803" customWidth="1"/>
    <col min="2051" max="2051" width="24.42578125" style="1803" customWidth="1"/>
    <col min="2052" max="2052" width="25.85546875" style="1803" customWidth="1"/>
    <col min="2053" max="2053" width="22.7109375" style="1803" customWidth="1"/>
    <col min="2054" max="2054" width="25.28515625" style="1803" customWidth="1"/>
    <col min="2055" max="2057" width="22.7109375" style="1803" customWidth="1"/>
    <col min="2058" max="2058" width="24.7109375" style="1803" customWidth="1"/>
    <col min="2059" max="2299" width="11.42578125" style="1803" customWidth="1"/>
    <col min="2300" max="2301" width="13.28515625" style="1803"/>
    <col min="2302" max="2302" width="8.7109375" style="1803" customWidth="1"/>
    <col min="2303" max="2303" width="13.28515625" style="1803" customWidth="1"/>
    <col min="2304" max="2304" width="35" style="1803" customWidth="1"/>
    <col min="2305" max="2305" width="14.85546875" style="1803" customWidth="1"/>
    <col min="2306" max="2306" width="67.85546875" style="1803" customWidth="1"/>
    <col min="2307" max="2307" width="24.42578125" style="1803" customWidth="1"/>
    <col min="2308" max="2308" width="25.85546875" style="1803" customWidth="1"/>
    <col min="2309" max="2309" width="22.7109375" style="1803" customWidth="1"/>
    <col min="2310" max="2310" width="25.28515625" style="1803" customWidth="1"/>
    <col min="2311" max="2313" width="22.7109375" style="1803" customWidth="1"/>
    <col min="2314" max="2314" width="24.7109375" style="1803" customWidth="1"/>
    <col min="2315" max="2555" width="11.42578125" style="1803" customWidth="1"/>
    <col min="2556" max="2557" width="13.28515625" style="1803"/>
    <col min="2558" max="2558" width="8.7109375" style="1803" customWidth="1"/>
    <col min="2559" max="2559" width="13.28515625" style="1803" customWidth="1"/>
    <col min="2560" max="2560" width="35" style="1803" customWidth="1"/>
    <col min="2561" max="2561" width="14.85546875" style="1803" customWidth="1"/>
    <col min="2562" max="2562" width="67.85546875" style="1803" customWidth="1"/>
    <col min="2563" max="2563" width="24.42578125" style="1803" customWidth="1"/>
    <col min="2564" max="2564" width="25.85546875" style="1803" customWidth="1"/>
    <col min="2565" max="2565" width="22.7109375" style="1803" customWidth="1"/>
    <col min="2566" max="2566" width="25.28515625" style="1803" customWidth="1"/>
    <col min="2567" max="2569" width="22.7109375" style="1803" customWidth="1"/>
    <col min="2570" max="2570" width="24.7109375" style="1803" customWidth="1"/>
    <col min="2571" max="2811" width="11.42578125" style="1803" customWidth="1"/>
    <col min="2812" max="2813" width="13.28515625" style="1803"/>
    <col min="2814" max="2814" width="8.7109375" style="1803" customWidth="1"/>
    <col min="2815" max="2815" width="13.28515625" style="1803" customWidth="1"/>
    <col min="2816" max="2816" width="35" style="1803" customWidth="1"/>
    <col min="2817" max="2817" width="14.85546875" style="1803" customWidth="1"/>
    <col min="2818" max="2818" width="67.85546875" style="1803" customWidth="1"/>
    <col min="2819" max="2819" width="24.42578125" style="1803" customWidth="1"/>
    <col min="2820" max="2820" width="25.85546875" style="1803" customWidth="1"/>
    <col min="2821" max="2821" width="22.7109375" style="1803" customWidth="1"/>
    <col min="2822" max="2822" width="25.28515625" style="1803" customWidth="1"/>
    <col min="2823" max="2825" width="22.7109375" style="1803" customWidth="1"/>
    <col min="2826" max="2826" width="24.7109375" style="1803" customWidth="1"/>
    <col min="2827" max="3067" width="11.42578125" style="1803" customWidth="1"/>
    <col min="3068" max="3069" width="13.28515625" style="1803"/>
    <col min="3070" max="3070" width="8.7109375" style="1803" customWidth="1"/>
    <col min="3071" max="3071" width="13.28515625" style="1803" customWidth="1"/>
    <col min="3072" max="3072" width="35" style="1803" customWidth="1"/>
    <col min="3073" max="3073" width="14.85546875" style="1803" customWidth="1"/>
    <col min="3074" max="3074" width="67.85546875" style="1803" customWidth="1"/>
    <col min="3075" max="3075" width="24.42578125" style="1803" customWidth="1"/>
    <col min="3076" max="3076" width="25.85546875" style="1803" customWidth="1"/>
    <col min="3077" max="3077" width="22.7109375" style="1803" customWidth="1"/>
    <col min="3078" max="3078" width="25.28515625" style="1803" customWidth="1"/>
    <col min="3079" max="3081" width="22.7109375" style="1803" customWidth="1"/>
    <col min="3082" max="3082" width="24.7109375" style="1803" customWidth="1"/>
    <col min="3083" max="3323" width="11.42578125" style="1803" customWidth="1"/>
    <col min="3324" max="3325" width="13.28515625" style="1803"/>
    <col min="3326" max="3326" width="8.7109375" style="1803" customWidth="1"/>
    <col min="3327" max="3327" width="13.28515625" style="1803" customWidth="1"/>
    <col min="3328" max="3328" width="35" style="1803" customWidth="1"/>
    <col min="3329" max="3329" width="14.85546875" style="1803" customWidth="1"/>
    <col min="3330" max="3330" width="67.85546875" style="1803" customWidth="1"/>
    <col min="3331" max="3331" width="24.42578125" style="1803" customWidth="1"/>
    <col min="3332" max="3332" width="25.85546875" style="1803" customWidth="1"/>
    <col min="3333" max="3333" width="22.7109375" style="1803" customWidth="1"/>
    <col min="3334" max="3334" width="25.28515625" style="1803" customWidth="1"/>
    <col min="3335" max="3337" width="22.7109375" style="1803" customWidth="1"/>
    <col min="3338" max="3338" width="24.7109375" style="1803" customWidth="1"/>
    <col min="3339" max="3579" width="11.42578125" style="1803" customWidth="1"/>
    <col min="3580" max="3581" width="13.28515625" style="1803"/>
    <col min="3582" max="3582" width="8.7109375" style="1803" customWidth="1"/>
    <col min="3583" max="3583" width="13.28515625" style="1803" customWidth="1"/>
    <col min="3584" max="3584" width="35" style="1803" customWidth="1"/>
    <col min="3585" max="3585" width="14.85546875" style="1803" customWidth="1"/>
    <col min="3586" max="3586" width="67.85546875" style="1803" customWidth="1"/>
    <col min="3587" max="3587" width="24.42578125" style="1803" customWidth="1"/>
    <col min="3588" max="3588" width="25.85546875" style="1803" customWidth="1"/>
    <col min="3589" max="3589" width="22.7109375" style="1803" customWidth="1"/>
    <col min="3590" max="3590" width="25.28515625" style="1803" customWidth="1"/>
    <col min="3591" max="3593" width="22.7109375" style="1803" customWidth="1"/>
    <col min="3594" max="3594" width="24.7109375" style="1803" customWidth="1"/>
    <col min="3595" max="3835" width="11.42578125" style="1803" customWidth="1"/>
    <col min="3836" max="3837" width="13.28515625" style="1803"/>
    <col min="3838" max="3838" width="8.7109375" style="1803" customWidth="1"/>
    <col min="3839" max="3839" width="13.28515625" style="1803" customWidth="1"/>
    <col min="3840" max="3840" width="35" style="1803" customWidth="1"/>
    <col min="3841" max="3841" width="14.85546875" style="1803" customWidth="1"/>
    <col min="3842" max="3842" width="67.85546875" style="1803" customWidth="1"/>
    <col min="3843" max="3843" width="24.42578125" style="1803" customWidth="1"/>
    <col min="3844" max="3844" width="25.85546875" style="1803" customWidth="1"/>
    <col min="3845" max="3845" width="22.7109375" style="1803" customWidth="1"/>
    <col min="3846" max="3846" width="25.28515625" style="1803" customWidth="1"/>
    <col min="3847" max="3849" width="22.7109375" style="1803" customWidth="1"/>
    <col min="3850" max="3850" width="24.7109375" style="1803" customWidth="1"/>
    <col min="3851" max="4091" width="11.42578125" style="1803" customWidth="1"/>
    <col min="4092" max="4093" width="13.28515625" style="1803"/>
    <col min="4094" max="4094" width="8.7109375" style="1803" customWidth="1"/>
    <col min="4095" max="4095" width="13.28515625" style="1803" customWidth="1"/>
    <col min="4096" max="4096" width="35" style="1803" customWidth="1"/>
    <col min="4097" max="4097" width="14.85546875" style="1803" customWidth="1"/>
    <col min="4098" max="4098" width="67.85546875" style="1803" customWidth="1"/>
    <col min="4099" max="4099" width="24.42578125" style="1803" customWidth="1"/>
    <col min="4100" max="4100" width="25.85546875" style="1803" customWidth="1"/>
    <col min="4101" max="4101" width="22.7109375" style="1803" customWidth="1"/>
    <col min="4102" max="4102" width="25.28515625" style="1803" customWidth="1"/>
    <col min="4103" max="4105" width="22.7109375" style="1803" customWidth="1"/>
    <col min="4106" max="4106" width="24.7109375" style="1803" customWidth="1"/>
    <col min="4107" max="4347" width="11.42578125" style="1803" customWidth="1"/>
    <col min="4348" max="4349" width="13.28515625" style="1803"/>
    <col min="4350" max="4350" width="8.7109375" style="1803" customWidth="1"/>
    <col min="4351" max="4351" width="13.28515625" style="1803" customWidth="1"/>
    <col min="4352" max="4352" width="35" style="1803" customWidth="1"/>
    <col min="4353" max="4353" width="14.85546875" style="1803" customWidth="1"/>
    <col min="4354" max="4354" width="67.85546875" style="1803" customWidth="1"/>
    <col min="4355" max="4355" width="24.42578125" style="1803" customWidth="1"/>
    <col min="4356" max="4356" width="25.85546875" style="1803" customWidth="1"/>
    <col min="4357" max="4357" width="22.7109375" style="1803" customWidth="1"/>
    <col min="4358" max="4358" width="25.28515625" style="1803" customWidth="1"/>
    <col min="4359" max="4361" width="22.7109375" style="1803" customWidth="1"/>
    <col min="4362" max="4362" width="24.7109375" style="1803" customWidth="1"/>
    <col min="4363" max="4603" width="11.42578125" style="1803" customWidth="1"/>
    <col min="4604" max="4605" width="13.28515625" style="1803"/>
    <col min="4606" max="4606" width="8.7109375" style="1803" customWidth="1"/>
    <col min="4607" max="4607" width="13.28515625" style="1803" customWidth="1"/>
    <col min="4608" max="4608" width="35" style="1803" customWidth="1"/>
    <col min="4609" max="4609" width="14.85546875" style="1803" customWidth="1"/>
    <col min="4610" max="4610" width="67.85546875" style="1803" customWidth="1"/>
    <col min="4611" max="4611" width="24.42578125" style="1803" customWidth="1"/>
    <col min="4612" max="4612" width="25.85546875" style="1803" customWidth="1"/>
    <col min="4613" max="4613" width="22.7109375" style="1803" customWidth="1"/>
    <col min="4614" max="4614" width="25.28515625" style="1803" customWidth="1"/>
    <col min="4615" max="4617" width="22.7109375" style="1803" customWidth="1"/>
    <col min="4618" max="4618" width="24.7109375" style="1803" customWidth="1"/>
    <col min="4619" max="4859" width="11.42578125" style="1803" customWidth="1"/>
    <col min="4860" max="4861" width="13.28515625" style="1803"/>
    <col min="4862" max="4862" width="8.7109375" style="1803" customWidth="1"/>
    <col min="4863" max="4863" width="13.28515625" style="1803" customWidth="1"/>
    <col min="4864" max="4864" width="35" style="1803" customWidth="1"/>
    <col min="4865" max="4865" width="14.85546875" style="1803" customWidth="1"/>
    <col min="4866" max="4866" width="67.85546875" style="1803" customWidth="1"/>
    <col min="4867" max="4867" width="24.42578125" style="1803" customWidth="1"/>
    <col min="4868" max="4868" width="25.85546875" style="1803" customWidth="1"/>
    <col min="4869" max="4869" width="22.7109375" style="1803" customWidth="1"/>
    <col min="4870" max="4870" width="25.28515625" style="1803" customWidth="1"/>
    <col min="4871" max="4873" width="22.7109375" style="1803" customWidth="1"/>
    <col min="4874" max="4874" width="24.7109375" style="1803" customWidth="1"/>
    <col min="4875" max="5115" width="11.42578125" style="1803" customWidth="1"/>
    <col min="5116" max="5117" width="13.28515625" style="1803"/>
    <col min="5118" max="5118" width="8.7109375" style="1803" customWidth="1"/>
    <col min="5119" max="5119" width="13.28515625" style="1803" customWidth="1"/>
    <col min="5120" max="5120" width="35" style="1803" customWidth="1"/>
    <col min="5121" max="5121" width="14.85546875" style="1803" customWidth="1"/>
    <col min="5122" max="5122" width="67.85546875" style="1803" customWidth="1"/>
    <col min="5123" max="5123" width="24.42578125" style="1803" customWidth="1"/>
    <col min="5124" max="5124" width="25.85546875" style="1803" customWidth="1"/>
    <col min="5125" max="5125" width="22.7109375" style="1803" customWidth="1"/>
    <col min="5126" max="5126" width="25.28515625" style="1803" customWidth="1"/>
    <col min="5127" max="5129" width="22.7109375" style="1803" customWidth="1"/>
    <col min="5130" max="5130" width="24.7109375" style="1803" customWidth="1"/>
    <col min="5131" max="5371" width="11.42578125" style="1803" customWidth="1"/>
    <col min="5372" max="5373" width="13.28515625" style="1803"/>
    <col min="5374" max="5374" width="8.7109375" style="1803" customWidth="1"/>
    <col min="5375" max="5375" width="13.28515625" style="1803" customWidth="1"/>
    <col min="5376" max="5376" width="35" style="1803" customWidth="1"/>
    <col min="5377" max="5377" width="14.85546875" style="1803" customWidth="1"/>
    <col min="5378" max="5378" width="67.85546875" style="1803" customWidth="1"/>
    <col min="5379" max="5379" width="24.42578125" style="1803" customWidth="1"/>
    <col min="5380" max="5380" width="25.85546875" style="1803" customWidth="1"/>
    <col min="5381" max="5381" width="22.7109375" style="1803" customWidth="1"/>
    <col min="5382" max="5382" width="25.28515625" style="1803" customWidth="1"/>
    <col min="5383" max="5385" width="22.7109375" style="1803" customWidth="1"/>
    <col min="5386" max="5386" width="24.7109375" style="1803" customWidth="1"/>
    <col min="5387" max="5627" width="11.42578125" style="1803" customWidth="1"/>
    <col min="5628" max="5629" width="13.28515625" style="1803"/>
    <col min="5630" max="5630" width="8.7109375" style="1803" customWidth="1"/>
    <col min="5631" max="5631" width="13.28515625" style="1803" customWidth="1"/>
    <col min="5632" max="5632" width="35" style="1803" customWidth="1"/>
    <col min="5633" max="5633" width="14.85546875" style="1803" customWidth="1"/>
    <col min="5634" max="5634" width="67.85546875" style="1803" customWidth="1"/>
    <col min="5635" max="5635" width="24.42578125" style="1803" customWidth="1"/>
    <col min="5636" max="5636" width="25.85546875" style="1803" customWidth="1"/>
    <col min="5637" max="5637" width="22.7109375" style="1803" customWidth="1"/>
    <col min="5638" max="5638" width="25.28515625" style="1803" customWidth="1"/>
    <col min="5639" max="5641" width="22.7109375" style="1803" customWidth="1"/>
    <col min="5642" max="5642" width="24.7109375" style="1803" customWidth="1"/>
    <col min="5643" max="5883" width="11.42578125" style="1803" customWidth="1"/>
    <col min="5884" max="5885" width="13.28515625" style="1803"/>
    <col min="5886" max="5886" width="8.7109375" style="1803" customWidth="1"/>
    <col min="5887" max="5887" width="13.28515625" style="1803" customWidth="1"/>
    <col min="5888" max="5888" width="35" style="1803" customWidth="1"/>
    <col min="5889" max="5889" width="14.85546875" style="1803" customWidth="1"/>
    <col min="5890" max="5890" width="67.85546875" style="1803" customWidth="1"/>
    <col min="5891" max="5891" width="24.42578125" style="1803" customWidth="1"/>
    <col min="5892" max="5892" width="25.85546875" style="1803" customWidth="1"/>
    <col min="5893" max="5893" width="22.7109375" style="1803" customWidth="1"/>
    <col min="5894" max="5894" width="25.28515625" style="1803" customWidth="1"/>
    <col min="5895" max="5897" width="22.7109375" style="1803" customWidth="1"/>
    <col min="5898" max="5898" width="24.7109375" style="1803" customWidth="1"/>
    <col min="5899" max="6139" width="11.42578125" style="1803" customWidth="1"/>
    <col min="6140" max="6141" width="13.28515625" style="1803"/>
    <col min="6142" max="6142" width="8.7109375" style="1803" customWidth="1"/>
    <col min="6143" max="6143" width="13.28515625" style="1803" customWidth="1"/>
    <col min="6144" max="6144" width="35" style="1803" customWidth="1"/>
    <col min="6145" max="6145" width="14.85546875" style="1803" customWidth="1"/>
    <col min="6146" max="6146" width="67.85546875" style="1803" customWidth="1"/>
    <col min="6147" max="6147" width="24.42578125" style="1803" customWidth="1"/>
    <col min="6148" max="6148" width="25.85546875" style="1803" customWidth="1"/>
    <col min="6149" max="6149" width="22.7109375" style="1803" customWidth="1"/>
    <col min="6150" max="6150" width="25.28515625" style="1803" customWidth="1"/>
    <col min="6151" max="6153" width="22.7109375" style="1803" customWidth="1"/>
    <col min="6154" max="6154" width="24.7109375" style="1803" customWidth="1"/>
    <col min="6155" max="6395" width="11.42578125" style="1803" customWidth="1"/>
    <col min="6396" max="6397" width="13.28515625" style="1803"/>
    <col min="6398" max="6398" width="8.7109375" style="1803" customWidth="1"/>
    <col min="6399" max="6399" width="13.28515625" style="1803" customWidth="1"/>
    <col min="6400" max="6400" width="35" style="1803" customWidth="1"/>
    <col min="6401" max="6401" width="14.85546875" style="1803" customWidth="1"/>
    <col min="6402" max="6402" width="67.85546875" style="1803" customWidth="1"/>
    <col min="6403" max="6403" width="24.42578125" style="1803" customWidth="1"/>
    <col min="6404" max="6404" width="25.85546875" style="1803" customWidth="1"/>
    <col min="6405" max="6405" width="22.7109375" style="1803" customWidth="1"/>
    <col min="6406" max="6406" width="25.28515625" style="1803" customWidth="1"/>
    <col min="6407" max="6409" width="22.7109375" style="1803" customWidth="1"/>
    <col min="6410" max="6410" width="24.7109375" style="1803" customWidth="1"/>
    <col min="6411" max="6651" width="11.42578125" style="1803" customWidth="1"/>
    <col min="6652" max="6653" width="13.28515625" style="1803"/>
    <col min="6654" max="6654" width="8.7109375" style="1803" customWidth="1"/>
    <col min="6655" max="6655" width="13.28515625" style="1803" customWidth="1"/>
    <col min="6656" max="6656" width="35" style="1803" customWidth="1"/>
    <col min="6657" max="6657" width="14.85546875" style="1803" customWidth="1"/>
    <col min="6658" max="6658" width="67.85546875" style="1803" customWidth="1"/>
    <col min="6659" max="6659" width="24.42578125" style="1803" customWidth="1"/>
    <col min="6660" max="6660" width="25.85546875" style="1803" customWidth="1"/>
    <col min="6661" max="6661" width="22.7109375" style="1803" customWidth="1"/>
    <col min="6662" max="6662" width="25.28515625" style="1803" customWidth="1"/>
    <col min="6663" max="6665" width="22.7109375" style="1803" customWidth="1"/>
    <col min="6666" max="6666" width="24.7109375" style="1803" customWidth="1"/>
    <col min="6667" max="6907" width="11.42578125" style="1803" customWidth="1"/>
    <col min="6908" max="6909" width="13.28515625" style="1803"/>
    <col min="6910" max="6910" width="8.7109375" style="1803" customWidth="1"/>
    <col min="6911" max="6911" width="13.28515625" style="1803" customWidth="1"/>
    <col min="6912" max="6912" width="35" style="1803" customWidth="1"/>
    <col min="6913" max="6913" width="14.85546875" style="1803" customWidth="1"/>
    <col min="6914" max="6914" width="67.85546875" style="1803" customWidth="1"/>
    <col min="6915" max="6915" width="24.42578125" style="1803" customWidth="1"/>
    <col min="6916" max="6916" width="25.85546875" style="1803" customWidth="1"/>
    <col min="6917" max="6917" width="22.7109375" style="1803" customWidth="1"/>
    <col min="6918" max="6918" width="25.28515625" style="1803" customWidth="1"/>
    <col min="6919" max="6921" width="22.7109375" style="1803" customWidth="1"/>
    <col min="6922" max="6922" width="24.7109375" style="1803" customWidth="1"/>
    <col min="6923" max="7163" width="11.42578125" style="1803" customWidth="1"/>
    <col min="7164" max="7165" width="13.28515625" style="1803"/>
    <col min="7166" max="7166" width="8.7109375" style="1803" customWidth="1"/>
    <col min="7167" max="7167" width="13.28515625" style="1803" customWidth="1"/>
    <col min="7168" max="7168" width="35" style="1803" customWidth="1"/>
    <col min="7169" max="7169" width="14.85546875" style="1803" customWidth="1"/>
    <col min="7170" max="7170" width="67.85546875" style="1803" customWidth="1"/>
    <col min="7171" max="7171" width="24.42578125" style="1803" customWidth="1"/>
    <col min="7172" max="7172" width="25.85546875" style="1803" customWidth="1"/>
    <col min="7173" max="7173" width="22.7109375" style="1803" customWidth="1"/>
    <col min="7174" max="7174" width="25.28515625" style="1803" customWidth="1"/>
    <col min="7175" max="7177" width="22.7109375" style="1803" customWidth="1"/>
    <col min="7178" max="7178" width="24.7109375" style="1803" customWidth="1"/>
    <col min="7179" max="7419" width="11.42578125" style="1803" customWidth="1"/>
    <col min="7420" max="7421" width="13.28515625" style="1803"/>
    <col min="7422" max="7422" width="8.7109375" style="1803" customWidth="1"/>
    <col min="7423" max="7423" width="13.28515625" style="1803" customWidth="1"/>
    <col min="7424" max="7424" width="35" style="1803" customWidth="1"/>
    <col min="7425" max="7425" width="14.85546875" style="1803" customWidth="1"/>
    <col min="7426" max="7426" width="67.85546875" style="1803" customWidth="1"/>
    <col min="7427" max="7427" width="24.42578125" style="1803" customWidth="1"/>
    <col min="7428" max="7428" width="25.85546875" style="1803" customWidth="1"/>
    <col min="7429" max="7429" width="22.7109375" style="1803" customWidth="1"/>
    <col min="7430" max="7430" width="25.28515625" style="1803" customWidth="1"/>
    <col min="7431" max="7433" width="22.7109375" style="1803" customWidth="1"/>
    <col min="7434" max="7434" width="24.7109375" style="1803" customWidth="1"/>
    <col min="7435" max="7675" width="11.42578125" style="1803" customWidth="1"/>
    <col min="7676" max="7677" width="13.28515625" style="1803"/>
    <col min="7678" max="7678" width="8.7109375" style="1803" customWidth="1"/>
    <col min="7679" max="7679" width="13.28515625" style="1803" customWidth="1"/>
    <col min="7680" max="7680" width="35" style="1803" customWidth="1"/>
    <col min="7681" max="7681" width="14.85546875" style="1803" customWidth="1"/>
    <col min="7682" max="7682" width="67.85546875" style="1803" customWidth="1"/>
    <col min="7683" max="7683" width="24.42578125" style="1803" customWidth="1"/>
    <col min="7684" max="7684" width="25.85546875" style="1803" customWidth="1"/>
    <col min="7685" max="7685" width="22.7109375" style="1803" customWidth="1"/>
    <col min="7686" max="7686" width="25.28515625" style="1803" customWidth="1"/>
    <col min="7687" max="7689" width="22.7109375" style="1803" customWidth="1"/>
    <col min="7690" max="7690" width="24.7109375" style="1803" customWidth="1"/>
    <col min="7691" max="7931" width="11.42578125" style="1803" customWidth="1"/>
    <col min="7932" max="7933" width="13.28515625" style="1803"/>
    <col min="7934" max="7934" width="8.7109375" style="1803" customWidth="1"/>
    <col min="7935" max="7935" width="13.28515625" style="1803" customWidth="1"/>
    <col min="7936" max="7936" width="35" style="1803" customWidth="1"/>
    <col min="7937" max="7937" width="14.85546875" style="1803" customWidth="1"/>
    <col min="7938" max="7938" width="67.85546875" style="1803" customWidth="1"/>
    <col min="7939" max="7939" width="24.42578125" style="1803" customWidth="1"/>
    <col min="7940" max="7940" width="25.85546875" style="1803" customWidth="1"/>
    <col min="7941" max="7941" width="22.7109375" style="1803" customWidth="1"/>
    <col min="7942" max="7942" width="25.28515625" style="1803" customWidth="1"/>
    <col min="7943" max="7945" width="22.7109375" style="1803" customWidth="1"/>
    <col min="7946" max="7946" width="24.7109375" style="1803" customWidth="1"/>
    <col min="7947" max="8187" width="11.42578125" style="1803" customWidth="1"/>
    <col min="8188" max="8189" width="13.28515625" style="1803"/>
    <col min="8190" max="8190" width="8.7109375" style="1803" customWidth="1"/>
    <col min="8191" max="8191" width="13.28515625" style="1803" customWidth="1"/>
    <col min="8192" max="8192" width="35" style="1803" customWidth="1"/>
    <col min="8193" max="8193" width="14.85546875" style="1803" customWidth="1"/>
    <col min="8194" max="8194" width="67.85546875" style="1803" customWidth="1"/>
    <col min="8195" max="8195" width="24.42578125" style="1803" customWidth="1"/>
    <col min="8196" max="8196" width="25.85546875" style="1803" customWidth="1"/>
    <col min="8197" max="8197" width="22.7109375" style="1803" customWidth="1"/>
    <col min="8198" max="8198" width="25.28515625" style="1803" customWidth="1"/>
    <col min="8199" max="8201" width="22.7109375" style="1803" customWidth="1"/>
    <col min="8202" max="8202" width="24.7109375" style="1803" customWidth="1"/>
    <col min="8203" max="8443" width="11.42578125" style="1803" customWidth="1"/>
    <col min="8444" max="8445" width="13.28515625" style="1803"/>
    <col min="8446" max="8446" width="8.7109375" style="1803" customWidth="1"/>
    <col min="8447" max="8447" width="13.28515625" style="1803" customWidth="1"/>
    <col min="8448" max="8448" width="35" style="1803" customWidth="1"/>
    <col min="8449" max="8449" width="14.85546875" style="1803" customWidth="1"/>
    <col min="8450" max="8450" width="67.85546875" style="1803" customWidth="1"/>
    <col min="8451" max="8451" width="24.42578125" style="1803" customWidth="1"/>
    <col min="8452" max="8452" width="25.85546875" style="1803" customWidth="1"/>
    <col min="8453" max="8453" width="22.7109375" style="1803" customWidth="1"/>
    <col min="8454" max="8454" width="25.28515625" style="1803" customWidth="1"/>
    <col min="8455" max="8457" width="22.7109375" style="1803" customWidth="1"/>
    <col min="8458" max="8458" width="24.7109375" style="1803" customWidth="1"/>
    <col min="8459" max="8699" width="11.42578125" style="1803" customWidth="1"/>
    <col min="8700" max="8701" width="13.28515625" style="1803"/>
    <col min="8702" max="8702" width="8.7109375" style="1803" customWidth="1"/>
    <col min="8703" max="8703" width="13.28515625" style="1803" customWidth="1"/>
    <col min="8704" max="8704" width="35" style="1803" customWidth="1"/>
    <col min="8705" max="8705" width="14.85546875" style="1803" customWidth="1"/>
    <col min="8706" max="8706" width="67.85546875" style="1803" customWidth="1"/>
    <col min="8707" max="8707" width="24.42578125" style="1803" customWidth="1"/>
    <col min="8708" max="8708" width="25.85546875" style="1803" customWidth="1"/>
    <col min="8709" max="8709" width="22.7109375" style="1803" customWidth="1"/>
    <col min="8710" max="8710" width="25.28515625" style="1803" customWidth="1"/>
    <col min="8711" max="8713" width="22.7109375" style="1803" customWidth="1"/>
    <col min="8714" max="8714" width="24.7109375" style="1803" customWidth="1"/>
    <col min="8715" max="8955" width="11.42578125" style="1803" customWidth="1"/>
    <col min="8956" max="8957" width="13.28515625" style="1803"/>
    <col min="8958" max="8958" width="8.7109375" style="1803" customWidth="1"/>
    <col min="8959" max="8959" width="13.28515625" style="1803" customWidth="1"/>
    <col min="8960" max="8960" width="35" style="1803" customWidth="1"/>
    <col min="8961" max="8961" width="14.85546875" style="1803" customWidth="1"/>
    <col min="8962" max="8962" width="67.85546875" style="1803" customWidth="1"/>
    <col min="8963" max="8963" width="24.42578125" style="1803" customWidth="1"/>
    <col min="8964" max="8964" width="25.85546875" style="1803" customWidth="1"/>
    <col min="8965" max="8965" width="22.7109375" style="1803" customWidth="1"/>
    <col min="8966" max="8966" width="25.28515625" style="1803" customWidth="1"/>
    <col min="8967" max="8969" width="22.7109375" style="1803" customWidth="1"/>
    <col min="8970" max="8970" width="24.7109375" style="1803" customWidth="1"/>
    <col min="8971" max="9211" width="11.42578125" style="1803" customWidth="1"/>
    <col min="9212" max="9213" width="13.28515625" style="1803"/>
    <col min="9214" max="9214" width="8.7109375" style="1803" customWidth="1"/>
    <col min="9215" max="9215" width="13.28515625" style="1803" customWidth="1"/>
    <col min="9216" max="9216" width="35" style="1803" customWidth="1"/>
    <col min="9217" max="9217" width="14.85546875" style="1803" customWidth="1"/>
    <col min="9218" max="9218" width="67.85546875" style="1803" customWidth="1"/>
    <col min="9219" max="9219" width="24.42578125" style="1803" customWidth="1"/>
    <col min="9220" max="9220" width="25.85546875" style="1803" customWidth="1"/>
    <col min="9221" max="9221" width="22.7109375" style="1803" customWidth="1"/>
    <col min="9222" max="9222" width="25.28515625" style="1803" customWidth="1"/>
    <col min="9223" max="9225" width="22.7109375" style="1803" customWidth="1"/>
    <col min="9226" max="9226" width="24.7109375" style="1803" customWidth="1"/>
    <col min="9227" max="9467" width="11.42578125" style="1803" customWidth="1"/>
    <col min="9468" max="9469" width="13.28515625" style="1803"/>
    <col min="9470" max="9470" width="8.7109375" style="1803" customWidth="1"/>
    <col min="9471" max="9471" width="13.28515625" style="1803" customWidth="1"/>
    <col min="9472" max="9472" width="35" style="1803" customWidth="1"/>
    <col min="9473" max="9473" width="14.85546875" style="1803" customWidth="1"/>
    <col min="9474" max="9474" width="67.85546875" style="1803" customWidth="1"/>
    <col min="9475" max="9475" width="24.42578125" style="1803" customWidth="1"/>
    <col min="9476" max="9476" width="25.85546875" style="1803" customWidth="1"/>
    <col min="9477" max="9477" width="22.7109375" style="1803" customWidth="1"/>
    <col min="9478" max="9478" width="25.28515625" style="1803" customWidth="1"/>
    <col min="9479" max="9481" width="22.7109375" style="1803" customWidth="1"/>
    <col min="9482" max="9482" width="24.7109375" style="1803" customWidth="1"/>
    <col min="9483" max="9723" width="11.42578125" style="1803" customWidth="1"/>
    <col min="9724" max="9725" width="13.28515625" style="1803"/>
    <col min="9726" max="9726" width="8.7109375" style="1803" customWidth="1"/>
    <col min="9727" max="9727" width="13.28515625" style="1803" customWidth="1"/>
    <col min="9728" max="9728" width="35" style="1803" customWidth="1"/>
    <col min="9729" max="9729" width="14.85546875" style="1803" customWidth="1"/>
    <col min="9730" max="9730" width="67.85546875" style="1803" customWidth="1"/>
    <col min="9731" max="9731" width="24.42578125" style="1803" customWidth="1"/>
    <col min="9732" max="9732" width="25.85546875" style="1803" customWidth="1"/>
    <col min="9733" max="9733" width="22.7109375" style="1803" customWidth="1"/>
    <col min="9734" max="9734" width="25.28515625" style="1803" customWidth="1"/>
    <col min="9735" max="9737" width="22.7109375" style="1803" customWidth="1"/>
    <col min="9738" max="9738" width="24.7109375" style="1803" customWidth="1"/>
    <col min="9739" max="9979" width="11.42578125" style="1803" customWidth="1"/>
    <col min="9980" max="9981" width="13.28515625" style="1803"/>
    <col min="9982" max="9982" width="8.7109375" style="1803" customWidth="1"/>
    <col min="9983" max="9983" width="13.28515625" style="1803" customWidth="1"/>
    <col min="9984" max="9984" width="35" style="1803" customWidth="1"/>
    <col min="9985" max="9985" width="14.85546875" style="1803" customWidth="1"/>
    <col min="9986" max="9986" width="67.85546875" style="1803" customWidth="1"/>
    <col min="9987" max="9987" width="24.42578125" style="1803" customWidth="1"/>
    <col min="9988" max="9988" width="25.85546875" style="1803" customWidth="1"/>
    <col min="9989" max="9989" width="22.7109375" style="1803" customWidth="1"/>
    <col min="9990" max="9990" width="25.28515625" style="1803" customWidth="1"/>
    <col min="9991" max="9993" width="22.7109375" style="1803" customWidth="1"/>
    <col min="9994" max="9994" width="24.7109375" style="1803" customWidth="1"/>
    <col min="9995" max="10235" width="11.42578125" style="1803" customWidth="1"/>
    <col min="10236" max="10237" width="13.28515625" style="1803"/>
    <col min="10238" max="10238" width="8.7109375" style="1803" customWidth="1"/>
    <col min="10239" max="10239" width="13.28515625" style="1803" customWidth="1"/>
    <col min="10240" max="10240" width="35" style="1803" customWidth="1"/>
    <col min="10241" max="10241" width="14.85546875" style="1803" customWidth="1"/>
    <col min="10242" max="10242" width="67.85546875" style="1803" customWidth="1"/>
    <col min="10243" max="10243" width="24.42578125" style="1803" customWidth="1"/>
    <col min="10244" max="10244" width="25.85546875" style="1803" customWidth="1"/>
    <col min="10245" max="10245" width="22.7109375" style="1803" customWidth="1"/>
    <col min="10246" max="10246" width="25.28515625" style="1803" customWidth="1"/>
    <col min="10247" max="10249" width="22.7109375" style="1803" customWidth="1"/>
    <col min="10250" max="10250" width="24.7109375" style="1803" customWidth="1"/>
    <col min="10251" max="10491" width="11.42578125" style="1803" customWidth="1"/>
    <col min="10492" max="10493" width="13.28515625" style="1803"/>
    <col min="10494" max="10494" width="8.7109375" style="1803" customWidth="1"/>
    <col min="10495" max="10495" width="13.28515625" style="1803" customWidth="1"/>
    <col min="10496" max="10496" width="35" style="1803" customWidth="1"/>
    <col min="10497" max="10497" width="14.85546875" style="1803" customWidth="1"/>
    <col min="10498" max="10498" width="67.85546875" style="1803" customWidth="1"/>
    <col min="10499" max="10499" width="24.42578125" style="1803" customWidth="1"/>
    <col min="10500" max="10500" width="25.85546875" style="1803" customWidth="1"/>
    <col min="10501" max="10501" width="22.7109375" style="1803" customWidth="1"/>
    <col min="10502" max="10502" width="25.28515625" style="1803" customWidth="1"/>
    <col min="10503" max="10505" width="22.7109375" style="1803" customWidth="1"/>
    <col min="10506" max="10506" width="24.7109375" style="1803" customWidth="1"/>
    <col min="10507" max="10747" width="11.42578125" style="1803" customWidth="1"/>
    <col min="10748" max="10749" width="13.28515625" style="1803"/>
    <col min="10750" max="10750" width="8.7109375" style="1803" customWidth="1"/>
    <col min="10751" max="10751" width="13.28515625" style="1803" customWidth="1"/>
    <col min="10752" max="10752" width="35" style="1803" customWidth="1"/>
    <col min="10753" max="10753" width="14.85546875" style="1803" customWidth="1"/>
    <col min="10754" max="10754" width="67.85546875" style="1803" customWidth="1"/>
    <col min="10755" max="10755" width="24.42578125" style="1803" customWidth="1"/>
    <col min="10756" max="10756" width="25.85546875" style="1803" customWidth="1"/>
    <col min="10757" max="10757" width="22.7109375" style="1803" customWidth="1"/>
    <col min="10758" max="10758" width="25.28515625" style="1803" customWidth="1"/>
    <col min="10759" max="10761" width="22.7109375" style="1803" customWidth="1"/>
    <col min="10762" max="10762" width="24.7109375" style="1803" customWidth="1"/>
    <col min="10763" max="11003" width="11.42578125" style="1803" customWidth="1"/>
    <col min="11004" max="11005" width="13.28515625" style="1803"/>
    <col min="11006" max="11006" width="8.7109375" style="1803" customWidth="1"/>
    <col min="11007" max="11007" width="13.28515625" style="1803" customWidth="1"/>
    <col min="11008" max="11008" width="35" style="1803" customWidth="1"/>
    <col min="11009" max="11009" width="14.85546875" style="1803" customWidth="1"/>
    <col min="11010" max="11010" width="67.85546875" style="1803" customWidth="1"/>
    <col min="11011" max="11011" width="24.42578125" style="1803" customWidth="1"/>
    <col min="11012" max="11012" width="25.85546875" style="1803" customWidth="1"/>
    <col min="11013" max="11013" width="22.7109375" style="1803" customWidth="1"/>
    <col min="11014" max="11014" width="25.28515625" style="1803" customWidth="1"/>
    <col min="11015" max="11017" width="22.7109375" style="1803" customWidth="1"/>
    <col min="11018" max="11018" width="24.7109375" style="1803" customWidth="1"/>
    <col min="11019" max="11259" width="11.42578125" style="1803" customWidth="1"/>
    <col min="11260" max="11261" width="13.28515625" style="1803"/>
    <col min="11262" max="11262" width="8.7109375" style="1803" customWidth="1"/>
    <col min="11263" max="11263" width="13.28515625" style="1803" customWidth="1"/>
    <col min="11264" max="11264" width="35" style="1803" customWidth="1"/>
    <col min="11265" max="11265" width="14.85546875" style="1803" customWidth="1"/>
    <col min="11266" max="11266" width="67.85546875" style="1803" customWidth="1"/>
    <col min="11267" max="11267" width="24.42578125" style="1803" customWidth="1"/>
    <col min="11268" max="11268" width="25.85546875" style="1803" customWidth="1"/>
    <col min="11269" max="11269" width="22.7109375" style="1803" customWidth="1"/>
    <col min="11270" max="11270" width="25.28515625" style="1803" customWidth="1"/>
    <col min="11271" max="11273" width="22.7109375" style="1803" customWidth="1"/>
    <col min="11274" max="11274" width="24.7109375" style="1803" customWidth="1"/>
    <col min="11275" max="11515" width="11.42578125" style="1803" customWidth="1"/>
    <col min="11516" max="11517" width="13.28515625" style="1803"/>
    <col min="11518" max="11518" width="8.7109375" style="1803" customWidth="1"/>
    <col min="11519" max="11519" width="13.28515625" style="1803" customWidth="1"/>
    <col min="11520" max="11520" width="35" style="1803" customWidth="1"/>
    <col min="11521" max="11521" width="14.85546875" style="1803" customWidth="1"/>
    <col min="11522" max="11522" width="67.85546875" style="1803" customWidth="1"/>
    <col min="11523" max="11523" width="24.42578125" style="1803" customWidth="1"/>
    <col min="11524" max="11524" width="25.85546875" style="1803" customWidth="1"/>
    <col min="11525" max="11525" width="22.7109375" style="1803" customWidth="1"/>
    <col min="11526" max="11526" width="25.28515625" style="1803" customWidth="1"/>
    <col min="11527" max="11529" width="22.7109375" style="1803" customWidth="1"/>
    <col min="11530" max="11530" width="24.7109375" style="1803" customWidth="1"/>
    <col min="11531" max="11771" width="11.42578125" style="1803" customWidth="1"/>
    <col min="11772" max="11773" width="13.28515625" style="1803"/>
    <col min="11774" max="11774" width="8.7109375" style="1803" customWidth="1"/>
    <col min="11775" max="11775" width="13.28515625" style="1803" customWidth="1"/>
    <col min="11776" max="11776" width="35" style="1803" customWidth="1"/>
    <col min="11777" max="11777" width="14.85546875" style="1803" customWidth="1"/>
    <col min="11778" max="11778" width="67.85546875" style="1803" customWidth="1"/>
    <col min="11779" max="11779" width="24.42578125" style="1803" customWidth="1"/>
    <col min="11780" max="11780" width="25.85546875" style="1803" customWidth="1"/>
    <col min="11781" max="11781" width="22.7109375" style="1803" customWidth="1"/>
    <col min="11782" max="11782" width="25.28515625" style="1803" customWidth="1"/>
    <col min="11783" max="11785" width="22.7109375" style="1803" customWidth="1"/>
    <col min="11786" max="11786" width="24.7109375" style="1803" customWidth="1"/>
    <col min="11787" max="12027" width="11.42578125" style="1803" customWidth="1"/>
    <col min="12028" max="12029" width="13.28515625" style="1803"/>
    <col min="12030" max="12030" width="8.7109375" style="1803" customWidth="1"/>
    <col min="12031" max="12031" width="13.28515625" style="1803" customWidth="1"/>
    <col min="12032" max="12032" width="35" style="1803" customWidth="1"/>
    <col min="12033" max="12033" width="14.85546875" style="1803" customWidth="1"/>
    <col min="12034" max="12034" width="67.85546875" style="1803" customWidth="1"/>
    <col min="12035" max="12035" width="24.42578125" style="1803" customWidth="1"/>
    <col min="12036" max="12036" width="25.85546875" style="1803" customWidth="1"/>
    <col min="12037" max="12037" width="22.7109375" style="1803" customWidth="1"/>
    <col min="12038" max="12038" width="25.28515625" style="1803" customWidth="1"/>
    <col min="12039" max="12041" width="22.7109375" style="1803" customWidth="1"/>
    <col min="12042" max="12042" width="24.7109375" style="1803" customWidth="1"/>
    <col min="12043" max="12283" width="11.42578125" style="1803" customWidth="1"/>
    <col min="12284" max="12285" width="13.28515625" style="1803"/>
    <col min="12286" max="12286" width="8.7109375" style="1803" customWidth="1"/>
    <col min="12287" max="12287" width="13.28515625" style="1803" customWidth="1"/>
    <col min="12288" max="12288" width="35" style="1803" customWidth="1"/>
    <col min="12289" max="12289" width="14.85546875" style="1803" customWidth="1"/>
    <col min="12290" max="12290" width="67.85546875" style="1803" customWidth="1"/>
    <col min="12291" max="12291" width="24.42578125" style="1803" customWidth="1"/>
    <col min="12292" max="12292" width="25.85546875" style="1803" customWidth="1"/>
    <col min="12293" max="12293" width="22.7109375" style="1803" customWidth="1"/>
    <col min="12294" max="12294" width="25.28515625" style="1803" customWidth="1"/>
    <col min="12295" max="12297" width="22.7109375" style="1803" customWidth="1"/>
    <col min="12298" max="12298" width="24.7109375" style="1803" customWidth="1"/>
    <col min="12299" max="12539" width="11.42578125" style="1803" customWidth="1"/>
    <col min="12540" max="12541" width="13.28515625" style="1803"/>
    <col min="12542" max="12542" width="8.7109375" style="1803" customWidth="1"/>
    <col min="12543" max="12543" width="13.28515625" style="1803" customWidth="1"/>
    <col min="12544" max="12544" width="35" style="1803" customWidth="1"/>
    <col min="12545" max="12545" width="14.85546875" style="1803" customWidth="1"/>
    <col min="12546" max="12546" width="67.85546875" style="1803" customWidth="1"/>
    <col min="12547" max="12547" width="24.42578125" style="1803" customWidth="1"/>
    <col min="12548" max="12548" width="25.85546875" style="1803" customWidth="1"/>
    <col min="12549" max="12549" width="22.7109375" style="1803" customWidth="1"/>
    <col min="12550" max="12550" width="25.28515625" style="1803" customWidth="1"/>
    <col min="12551" max="12553" width="22.7109375" style="1803" customWidth="1"/>
    <col min="12554" max="12554" width="24.7109375" style="1803" customWidth="1"/>
    <col min="12555" max="12795" width="11.42578125" style="1803" customWidth="1"/>
    <col min="12796" max="12797" width="13.28515625" style="1803"/>
    <col min="12798" max="12798" width="8.7109375" style="1803" customWidth="1"/>
    <col min="12799" max="12799" width="13.28515625" style="1803" customWidth="1"/>
    <col min="12800" max="12800" width="35" style="1803" customWidth="1"/>
    <col min="12801" max="12801" width="14.85546875" style="1803" customWidth="1"/>
    <col min="12802" max="12802" width="67.85546875" style="1803" customWidth="1"/>
    <col min="12803" max="12803" width="24.42578125" style="1803" customWidth="1"/>
    <col min="12804" max="12804" width="25.85546875" style="1803" customWidth="1"/>
    <col min="12805" max="12805" width="22.7109375" style="1803" customWidth="1"/>
    <col min="12806" max="12806" width="25.28515625" style="1803" customWidth="1"/>
    <col min="12807" max="12809" width="22.7109375" style="1803" customWidth="1"/>
    <col min="12810" max="12810" width="24.7109375" style="1803" customWidth="1"/>
    <col min="12811" max="13051" width="11.42578125" style="1803" customWidth="1"/>
    <col min="13052" max="13053" width="13.28515625" style="1803"/>
    <col min="13054" max="13054" width="8.7109375" style="1803" customWidth="1"/>
    <col min="13055" max="13055" width="13.28515625" style="1803" customWidth="1"/>
    <col min="13056" max="13056" width="35" style="1803" customWidth="1"/>
    <col min="13057" max="13057" width="14.85546875" style="1803" customWidth="1"/>
    <col min="13058" max="13058" width="67.85546875" style="1803" customWidth="1"/>
    <col min="13059" max="13059" width="24.42578125" style="1803" customWidth="1"/>
    <col min="13060" max="13060" width="25.85546875" style="1803" customWidth="1"/>
    <col min="13061" max="13061" width="22.7109375" style="1803" customWidth="1"/>
    <col min="13062" max="13062" width="25.28515625" style="1803" customWidth="1"/>
    <col min="13063" max="13065" width="22.7109375" style="1803" customWidth="1"/>
    <col min="13066" max="13066" width="24.7109375" style="1803" customWidth="1"/>
    <col min="13067" max="13307" width="11.42578125" style="1803" customWidth="1"/>
    <col min="13308" max="13309" width="13.28515625" style="1803"/>
    <col min="13310" max="13310" width="8.7109375" style="1803" customWidth="1"/>
    <col min="13311" max="13311" width="13.28515625" style="1803" customWidth="1"/>
    <col min="13312" max="13312" width="35" style="1803" customWidth="1"/>
    <col min="13313" max="13313" width="14.85546875" style="1803" customWidth="1"/>
    <col min="13314" max="13314" width="67.85546875" style="1803" customWidth="1"/>
    <col min="13315" max="13315" width="24.42578125" style="1803" customWidth="1"/>
    <col min="13316" max="13316" width="25.85546875" style="1803" customWidth="1"/>
    <col min="13317" max="13317" width="22.7109375" style="1803" customWidth="1"/>
    <col min="13318" max="13318" width="25.28515625" style="1803" customWidth="1"/>
    <col min="13319" max="13321" width="22.7109375" style="1803" customWidth="1"/>
    <col min="13322" max="13322" width="24.7109375" style="1803" customWidth="1"/>
    <col min="13323" max="13563" width="11.42578125" style="1803" customWidth="1"/>
    <col min="13564" max="13565" width="13.28515625" style="1803"/>
    <col min="13566" max="13566" width="8.7109375" style="1803" customWidth="1"/>
    <col min="13567" max="13567" width="13.28515625" style="1803" customWidth="1"/>
    <col min="13568" max="13568" width="35" style="1803" customWidth="1"/>
    <col min="13569" max="13569" width="14.85546875" style="1803" customWidth="1"/>
    <col min="13570" max="13570" width="67.85546875" style="1803" customWidth="1"/>
    <col min="13571" max="13571" width="24.42578125" style="1803" customWidth="1"/>
    <col min="13572" max="13572" width="25.85546875" style="1803" customWidth="1"/>
    <col min="13573" max="13573" width="22.7109375" style="1803" customWidth="1"/>
    <col min="13574" max="13574" width="25.28515625" style="1803" customWidth="1"/>
    <col min="13575" max="13577" width="22.7109375" style="1803" customWidth="1"/>
    <col min="13578" max="13578" width="24.7109375" style="1803" customWidth="1"/>
    <col min="13579" max="13819" width="11.42578125" style="1803" customWidth="1"/>
    <col min="13820" max="13821" width="13.28515625" style="1803"/>
    <col min="13822" max="13822" width="8.7109375" style="1803" customWidth="1"/>
    <col min="13823" max="13823" width="13.28515625" style="1803" customWidth="1"/>
    <col min="13824" max="13824" width="35" style="1803" customWidth="1"/>
    <col min="13825" max="13825" width="14.85546875" style="1803" customWidth="1"/>
    <col min="13826" max="13826" width="67.85546875" style="1803" customWidth="1"/>
    <col min="13827" max="13827" width="24.42578125" style="1803" customWidth="1"/>
    <col min="13828" max="13828" width="25.85546875" style="1803" customWidth="1"/>
    <col min="13829" max="13829" width="22.7109375" style="1803" customWidth="1"/>
    <col min="13830" max="13830" width="25.28515625" style="1803" customWidth="1"/>
    <col min="13831" max="13833" width="22.7109375" style="1803" customWidth="1"/>
    <col min="13834" max="13834" width="24.7109375" style="1803" customWidth="1"/>
    <col min="13835" max="14075" width="11.42578125" style="1803" customWidth="1"/>
    <col min="14076" max="14077" width="13.28515625" style="1803"/>
    <col min="14078" max="14078" width="8.7109375" style="1803" customWidth="1"/>
    <col min="14079" max="14079" width="13.28515625" style="1803" customWidth="1"/>
    <col min="14080" max="14080" width="35" style="1803" customWidth="1"/>
    <col min="14081" max="14081" width="14.85546875" style="1803" customWidth="1"/>
    <col min="14082" max="14082" width="67.85546875" style="1803" customWidth="1"/>
    <col min="14083" max="14083" width="24.42578125" style="1803" customWidth="1"/>
    <col min="14084" max="14084" width="25.85546875" style="1803" customWidth="1"/>
    <col min="14085" max="14085" width="22.7109375" style="1803" customWidth="1"/>
    <col min="14086" max="14086" width="25.28515625" style="1803" customWidth="1"/>
    <col min="14087" max="14089" width="22.7109375" style="1803" customWidth="1"/>
    <col min="14090" max="14090" width="24.7109375" style="1803" customWidth="1"/>
    <col min="14091" max="14331" width="11.42578125" style="1803" customWidth="1"/>
    <col min="14332" max="14333" width="13.28515625" style="1803"/>
    <col min="14334" max="14334" width="8.7109375" style="1803" customWidth="1"/>
    <col min="14335" max="14335" width="13.28515625" style="1803" customWidth="1"/>
    <col min="14336" max="14336" width="35" style="1803" customWidth="1"/>
    <col min="14337" max="14337" width="14.85546875" style="1803" customWidth="1"/>
    <col min="14338" max="14338" width="67.85546875" style="1803" customWidth="1"/>
    <col min="14339" max="14339" width="24.42578125" style="1803" customWidth="1"/>
    <col min="14340" max="14340" width="25.85546875" style="1803" customWidth="1"/>
    <col min="14341" max="14341" width="22.7109375" style="1803" customWidth="1"/>
    <col min="14342" max="14342" width="25.28515625" style="1803" customWidth="1"/>
    <col min="14343" max="14345" width="22.7109375" style="1803" customWidth="1"/>
    <col min="14346" max="14346" width="24.7109375" style="1803" customWidth="1"/>
    <col min="14347" max="14587" width="11.42578125" style="1803" customWidth="1"/>
    <col min="14588" max="14589" width="13.28515625" style="1803"/>
    <col min="14590" max="14590" width="8.7109375" style="1803" customWidth="1"/>
    <col min="14591" max="14591" width="13.28515625" style="1803" customWidth="1"/>
    <col min="14592" max="14592" width="35" style="1803" customWidth="1"/>
    <col min="14593" max="14593" width="14.85546875" style="1803" customWidth="1"/>
    <col min="14594" max="14594" width="67.85546875" style="1803" customWidth="1"/>
    <col min="14595" max="14595" width="24.42578125" style="1803" customWidth="1"/>
    <col min="14596" max="14596" width="25.85546875" style="1803" customWidth="1"/>
    <col min="14597" max="14597" width="22.7109375" style="1803" customWidth="1"/>
    <col min="14598" max="14598" width="25.28515625" style="1803" customWidth="1"/>
    <col min="14599" max="14601" width="22.7109375" style="1803" customWidth="1"/>
    <col min="14602" max="14602" width="24.7109375" style="1803" customWidth="1"/>
    <col min="14603" max="14843" width="11.42578125" style="1803" customWidth="1"/>
    <col min="14844" max="14845" width="13.28515625" style="1803"/>
    <col min="14846" max="14846" width="8.7109375" style="1803" customWidth="1"/>
    <col min="14847" max="14847" width="13.28515625" style="1803" customWidth="1"/>
    <col min="14848" max="14848" width="35" style="1803" customWidth="1"/>
    <col min="14849" max="14849" width="14.85546875" style="1803" customWidth="1"/>
    <col min="14850" max="14850" width="67.85546875" style="1803" customWidth="1"/>
    <col min="14851" max="14851" width="24.42578125" style="1803" customWidth="1"/>
    <col min="14852" max="14852" width="25.85546875" style="1803" customWidth="1"/>
    <col min="14853" max="14853" width="22.7109375" style="1803" customWidth="1"/>
    <col min="14854" max="14854" width="25.28515625" style="1803" customWidth="1"/>
    <col min="14855" max="14857" width="22.7109375" style="1803" customWidth="1"/>
    <col min="14858" max="14858" width="24.7109375" style="1803" customWidth="1"/>
    <col min="14859" max="15099" width="11.42578125" style="1803" customWidth="1"/>
    <col min="15100" max="15101" width="13.28515625" style="1803"/>
    <col min="15102" max="15102" width="8.7109375" style="1803" customWidth="1"/>
    <col min="15103" max="15103" width="13.28515625" style="1803" customWidth="1"/>
    <col min="15104" max="15104" width="35" style="1803" customWidth="1"/>
    <col min="15105" max="15105" width="14.85546875" style="1803" customWidth="1"/>
    <col min="15106" max="15106" width="67.85546875" style="1803" customWidth="1"/>
    <col min="15107" max="15107" width="24.42578125" style="1803" customWidth="1"/>
    <col min="15108" max="15108" width="25.85546875" style="1803" customWidth="1"/>
    <col min="15109" max="15109" width="22.7109375" style="1803" customWidth="1"/>
    <col min="15110" max="15110" width="25.28515625" style="1803" customWidth="1"/>
    <col min="15111" max="15113" width="22.7109375" style="1803" customWidth="1"/>
    <col min="15114" max="15114" width="24.7109375" style="1803" customWidth="1"/>
    <col min="15115" max="15355" width="11.42578125" style="1803" customWidth="1"/>
    <col min="15356" max="15357" width="13.28515625" style="1803"/>
    <col min="15358" max="15358" width="8.7109375" style="1803" customWidth="1"/>
    <col min="15359" max="15359" width="13.28515625" style="1803" customWidth="1"/>
    <col min="15360" max="15360" width="35" style="1803" customWidth="1"/>
    <col min="15361" max="15361" width="14.85546875" style="1803" customWidth="1"/>
    <col min="15362" max="15362" width="67.85546875" style="1803" customWidth="1"/>
    <col min="15363" max="15363" width="24.42578125" style="1803" customWidth="1"/>
    <col min="15364" max="15364" width="25.85546875" style="1803" customWidth="1"/>
    <col min="15365" max="15365" width="22.7109375" style="1803" customWidth="1"/>
    <col min="15366" max="15366" width="25.28515625" style="1803" customWidth="1"/>
    <col min="15367" max="15369" width="22.7109375" style="1803" customWidth="1"/>
    <col min="15370" max="15370" width="24.7109375" style="1803" customWidth="1"/>
    <col min="15371" max="15611" width="11.42578125" style="1803" customWidth="1"/>
    <col min="15612" max="15613" width="13.28515625" style="1803"/>
    <col min="15614" max="15614" width="8.7109375" style="1803" customWidth="1"/>
    <col min="15615" max="15615" width="13.28515625" style="1803" customWidth="1"/>
    <col min="15616" max="15616" width="35" style="1803" customWidth="1"/>
    <col min="15617" max="15617" width="14.85546875" style="1803" customWidth="1"/>
    <col min="15618" max="15618" width="67.85546875" style="1803" customWidth="1"/>
    <col min="15619" max="15619" width="24.42578125" style="1803" customWidth="1"/>
    <col min="15620" max="15620" width="25.85546875" style="1803" customWidth="1"/>
    <col min="15621" max="15621" width="22.7109375" style="1803" customWidth="1"/>
    <col min="15622" max="15622" width="25.28515625" style="1803" customWidth="1"/>
    <col min="15623" max="15625" width="22.7109375" style="1803" customWidth="1"/>
    <col min="15626" max="15626" width="24.7109375" style="1803" customWidth="1"/>
    <col min="15627" max="15867" width="11.42578125" style="1803" customWidth="1"/>
    <col min="15868" max="15869" width="13.28515625" style="1803"/>
    <col min="15870" max="15870" width="8.7109375" style="1803" customWidth="1"/>
    <col min="15871" max="15871" width="13.28515625" style="1803" customWidth="1"/>
    <col min="15872" max="15872" width="35" style="1803" customWidth="1"/>
    <col min="15873" max="15873" width="14.85546875" style="1803" customWidth="1"/>
    <col min="15874" max="15874" width="67.85546875" style="1803" customWidth="1"/>
    <col min="15875" max="15875" width="24.42578125" style="1803" customWidth="1"/>
    <col min="15876" max="15876" width="25.85546875" style="1803" customWidth="1"/>
    <col min="15877" max="15877" width="22.7109375" style="1803" customWidth="1"/>
    <col min="15878" max="15878" width="25.28515625" style="1803" customWidth="1"/>
    <col min="15879" max="15881" width="22.7109375" style="1803" customWidth="1"/>
    <col min="15882" max="15882" width="24.7109375" style="1803" customWidth="1"/>
    <col min="15883" max="16123" width="11.42578125" style="1803" customWidth="1"/>
    <col min="16124" max="16125" width="13.28515625" style="1803"/>
    <col min="16126" max="16126" width="8.7109375" style="1803" customWidth="1"/>
    <col min="16127" max="16127" width="13.28515625" style="1803" customWidth="1"/>
    <col min="16128" max="16128" width="35" style="1803" customWidth="1"/>
    <col min="16129" max="16129" width="14.85546875" style="1803" customWidth="1"/>
    <col min="16130" max="16130" width="67.85546875" style="1803" customWidth="1"/>
    <col min="16131" max="16131" width="24.42578125" style="1803" customWidth="1"/>
    <col min="16132" max="16132" width="25.85546875" style="1803" customWidth="1"/>
    <col min="16133" max="16133" width="22.7109375" style="1803" customWidth="1"/>
    <col min="16134" max="16134" width="25.28515625" style="1803" customWidth="1"/>
    <col min="16135" max="16137" width="22.7109375" style="1803" customWidth="1"/>
    <col min="16138" max="16138" width="24.7109375" style="1803" customWidth="1"/>
    <col min="16139" max="16379" width="11.42578125" style="1803" customWidth="1"/>
    <col min="16380" max="16384" width="13.28515625" style="1803"/>
  </cols>
  <sheetData>
    <row r="1" spans="1:10" ht="15">
      <c r="B1" s="32" t="s">
        <v>120</v>
      </c>
      <c r="C1" s="32" t="s">
        <v>2278</v>
      </c>
    </row>
    <row r="2" spans="1:10" s="1808" customFormat="1" ht="15">
      <c r="A2" s="1804"/>
      <c r="B2" s="32" t="s">
        <v>106</v>
      </c>
      <c r="C2" s="1805" t="s">
        <v>2406</v>
      </c>
      <c r="D2" s="2068"/>
      <c r="E2" s="1806"/>
      <c r="F2" s="1806"/>
      <c r="G2" s="1807"/>
    </row>
    <row r="3" spans="1:10" s="1808" customFormat="1" ht="15">
      <c r="A3" s="1804"/>
      <c r="B3" s="32" t="s">
        <v>108</v>
      </c>
      <c r="C3" s="14" t="s">
        <v>883</v>
      </c>
      <c r="E3" s="1807"/>
      <c r="F3" s="1807"/>
      <c r="G3" s="1807"/>
    </row>
    <row r="4" spans="1:10" ht="15.75">
      <c r="A4" s="1809"/>
      <c r="B4" s="32" t="s">
        <v>110</v>
      </c>
      <c r="C4" s="14" t="s">
        <v>4</v>
      </c>
      <c r="D4" s="1810"/>
      <c r="E4" s="1810"/>
      <c r="F4" s="1810"/>
      <c r="G4" s="1810"/>
      <c r="H4" s="1811"/>
      <c r="I4" s="1811"/>
      <c r="J4" s="1811"/>
    </row>
    <row r="5" spans="1:10" ht="15.75">
      <c r="A5" s="1809"/>
      <c r="B5" s="32" t="s">
        <v>111</v>
      </c>
      <c r="C5" s="32" t="s">
        <v>124</v>
      </c>
      <c r="D5" s="1810"/>
      <c r="E5" s="1810"/>
      <c r="F5" s="1810"/>
      <c r="G5" s="1810"/>
      <c r="H5" s="1811"/>
      <c r="I5" s="1811"/>
      <c r="J5" s="1811"/>
    </row>
    <row r="6" spans="1:10" ht="16.5" thickBot="1">
      <c r="A6" s="1809"/>
      <c r="B6" s="32"/>
      <c r="C6" s="32"/>
      <c r="D6" s="1810"/>
      <c r="E6" s="1810"/>
      <c r="F6" s="1810"/>
      <c r="G6" s="1810"/>
      <c r="H6" s="1811"/>
      <c r="I6" s="1811"/>
      <c r="J6" s="1811"/>
    </row>
    <row r="7" spans="1:10" s="1814" customFormat="1" ht="12" customHeight="1">
      <c r="A7" s="1812"/>
      <c r="B7" s="1813"/>
      <c r="C7" s="4648" t="s">
        <v>2407</v>
      </c>
      <c r="D7" s="4649"/>
      <c r="E7" s="4649"/>
      <c r="F7" s="4649"/>
      <c r="G7" s="4650"/>
      <c r="H7" s="4651" t="s">
        <v>2408</v>
      </c>
      <c r="I7" s="4651" t="s">
        <v>2409</v>
      </c>
      <c r="J7" s="4654" t="s">
        <v>2410</v>
      </c>
    </row>
    <row r="8" spans="1:10" s="1814" customFormat="1" ht="12" customHeight="1">
      <c r="A8" s="1815"/>
      <c r="B8" s="1816"/>
      <c r="C8" s="4657" t="s">
        <v>2411</v>
      </c>
      <c r="D8" s="4658"/>
      <c r="E8" s="4657" t="s">
        <v>2412</v>
      </c>
      <c r="F8" s="4658"/>
      <c r="G8" s="4659" t="s">
        <v>2413</v>
      </c>
      <c r="H8" s="4652"/>
      <c r="I8" s="4652" t="s">
        <v>2409</v>
      </c>
      <c r="J8" s="4655" t="s">
        <v>2410</v>
      </c>
    </row>
    <row r="9" spans="1:10" s="1814" customFormat="1" ht="15" customHeight="1">
      <c r="A9" s="1815"/>
      <c r="B9" s="1816"/>
      <c r="C9" s="2069" t="s">
        <v>2331</v>
      </c>
      <c r="D9" s="2069" t="s">
        <v>2332</v>
      </c>
      <c r="E9" s="2069" t="s">
        <v>2331</v>
      </c>
      <c r="F9" s="2069" t="s">
        <v>2332</v>
      </c>
      <c r="G9" s="4653"/>
      <c r="H9" s="4653"/>
      <c r="I9" s="4653" t="s">
        <v>2409</v>
      </c>
      <c r="J9" s="4656" t="s">
        <v>2410</v>
      </c>
    </row>
    <row r="10" spans="1:10" s="1814" customFormat="1" thickBot="1">
      <c r="A10" s="1817"/>
      <c r="B10" s="1818"/>
      <c r="C10" s="1819" t="s">
        <v>1088</v>
      </c>
      <c r="D10" s="1819" t="s">
        <v>1092</v>
      </c>
      <c r="E10" s="1820" t="s">
        <v>1095</v>
      </c>
      <c r="F10" s="1820" t="s">
        <v>1098</v>
      </c>
      <c r="G10" s="1821" t="s">
        <v>1100</v>
      </c>
      <c r="H10" s="1822"/>
      <c r="I10" s="1819" t="s">
        <v>1103</v>
      </c>
      <c r="J10" s="1823" t="s">
        <v>1105</v>
      </c>
    </row>
    <row r="11" spans="1:10" s="1829" customFormat="1" ht="12">
      <c r="A11" s="1824" t="s">
        <v>1088</v>
      </c>
      <c r="B11" s="1825" t="s">
        <v>2279</v>
      </c>
      <c r="C11" s="2070"/>
      <c r="D11" s="1856"/>
      <c r="E11" s="2071"/>
      <c r="F11" s="2072"/>
      <c r="G11" s="2072"/>
      <c r="H11" s="1826"/>
      <c r="I11" s="1827">
        <f>I12+I38+I50+I51</f>
        <v>0</v>
      </c>
      <c r="J11" s="1828">
        <f>I11*12.5</f>
        <v>0</v>
      </c>
    </row>
    <row r="12" spans="1:10" s="1829" customFormat="1" ht="12">
      <c r="A12" s="1830" t="s">
        <v>2414</v>
      </c>
      <c r="B12" s="1831" t="s">
        <v>2415</v>
      </c>
      <c r="C12" s="2070"/>
      <c r="D12" s="1856"/>
      <c r="E12" s="2071"/>
      <c r="F12" s="2072"/>
      <c r="G12" s="2072"/>
      <c r="H12" s="1826"/>
      <c r="I12" s="1832">
        <f>I15+I34</f>
        <v>0</v>
      </c>
      <c r="J12" s="1833"/>
    </row>
    <row r="13" spans="1:10" s="1829" customFormat="1" ht="12">
      <c r="A13" s="1830" t="s">
        <v>2416</v>
      </c>
      <c r="B13" s="1834" t="s">
        <v>2417</v>
      </c>
      <c r="C13" s="1835"/>
      <c r="D13" s="1836"/>
      <c r="E13" s="2071"/>
      <c r="F13" s="2072"/>
      <c r="G13" s="2072"/>
      <c r="H13" s="1826"/>
      <c r="I13" s="1837"/>
      <c r="J13" s="1838"/>
    </row>
    <row r="14" spans="1:10" s="1829" customFormat="1" ht="12">
      <c r="A14" s="1830" t="s">
        <v>2418</v>
      </c>
      <c r="B14" s="1839" t="s">
        <v>2419</v>
      </c>
      <c r="C14" s="1840"/>
      <c r="D14" s="1841"/>
      <c r="E14" s="2071"/>
      <c r="F14" s="2072"/>
      <c r="G14" s="2072"/>
      <c r="H14" s="1826"/>
      <c r="I14" s="1837"/>
      <c r="J14" s="1838"/>
    </row>
    <row r="15" spans="1:10" s="1814" customFormat="1" ht="12">
      <c r="A15" s="1824" t="s">
        <v>1092</v>
      </c>
      <c r="B15" s="1842" t="s">
        <v>2420</v>
      </c>
      <c r="C15" s="2073">
        <f>+C16+C21+C25</f>
        <v>0</v>
      </c>
      <c r="D15" s="2073">
        <f>+D16+D21+D25</f>
        <v>0</v>
      </c>
      <c r="E15" s="2073">
        <f>IF(C15&gt;D15,(C15-D15),0)</f>
        <v>0</v>
      </c>
      <c r="F15" s="2073">
        <f>IF(C15&gt;D15,(D15-C15),0)</f>
        <v>0</v>
      </c>
      <c r="G15" s="2073">
        <f>+MAX(E15:F15)</f>
        <v>0</v>
      </c>
      <c r="H15" s="1843"/>
      <c r="I15" s="1844">
        <f>SUM(I17:I20,I22:I24,I26:I33)</f>
        <v>0</v>
      </c>
      <c r="J15" s="1833"/>
    </row>
    <row r="16" spans="1:10" s="1814" customFormat="1" ht="12">
      <c r="A16" s="1824" t="s">
        <v>1095</v>
      </c>
      <c r="B16" s="1845" t="s">
        <v>2421</v>
      </c>
      <c r="C16" s="1840"/>
      <c r="D16" s="1846"/>
      <c r="E16" s="2073">
        <f>IF(C16&gt;D16,(C16-D16),0)</f>
        <v>0</v>
      </c>
      <c r="F16" s="2073">
        <f>IF(C16&gt;D16,(D16-C16),0)</f>
        <v>0</v>
      </c>
      <c r="G16" s="1847"/>
      <c r="H16" s="1843"/>
      <c r="I16" s="1848"/>
      <c r="J16" s="1833"/>
    </row>
    <row r="17" spans="1:10" s="1814" customFormat="1" ht="12">
      <c r="A17" s="1824" t="s">
        <v>1098</v>
      </c>
      <c r="B17" s="1849" t="s">
        <v>2422</v>
      </c>
      <c r="C17" s="1850"/>
      <c r="D17" s="1847"/>
      <c r="E17" s="1846"/>
      <c r="F17" s="1846"/>
      <c r="G17" s="1847"/>
      <c r="H17" s="1843">
        <v>0</v>
      </c>
      <c r="I17" s="1844">
        <f>MAX(E17:F17)*(H17/100)</f>
        <v>0</v>
      </c>
      <c r="J17" s="1833"/>
    </row>
    <row r="18" spans="1:10" s="1814" customFormat="1" ht="12">
      <c r="A18" s="1824" t="s">
        <v>1100</v>
      </c>
      <c r="B18" s="1849" t="s">
        <v>2423</v>
      </c>
      <c r="C18" s="1850"/>
      <c r="D18" s="1847"/>
      <c r="E18" s="1846"/>
      <c r="F18" s="1846"/>
      <c r="G18" s="1847"/>
      <c r="H18" s="1843">
        <v>0.2</v>
      </c>
      <c r="I18" s="1844">
        <f t="shared" ref="I18:I20" si="0">MAX(E18:F18)*(H18/100)</f>
        <v>0</v>
      </c>
      <c r="J18" s="1833"/>
    </row>
    <row r="19" spans="1:10" s="1814" customFormat="1" ht="12">
      <c r="A19" s="1824" t="s">
        <v>1103</v>
      </c>
      <c r="B19" s="1849" t="s">
        <v>2424</v>
      </c>
      <c r="C19" s="1850"/>
      <c r="D19" s="1847"/>
      <c r="E19" s="1846"/>
      <c r="F19" s="1846"/>
      <c r="G19" s="1847"/>
      <c r="H19" s="1843">
        <v>0.4</v>
      </c>
      <c r="I19" s="1844">
        <f t="shared" si="0"/>
        <v>0</v>
      </c>
      <c r="J19" s="1833"/>
    </row>
    <row r="20" spans="1:10" s="1814" customFormat="1" ht="12">
      <c r="A20" s="1824" t="s">
        <v>1105</v>
      </c>
      <c r="B20" s="1849" t="s">
        <v>2425</v>
      </c>
      <c r="C20" s="1850"/>
      <c r="D20" s="1847"/>
      <c r="E20" s="1846"/>
      <c r="F20" s="1846"/>
      <c r="G20" s="1847"/>
      <c r="H20" s="1843">
        <v>0.7</v>
      </c>
      <c r="I20" s="1844">
        <f t="shared" si="0"/>
        <v>0</v>
      </c>
      <c r="J20" s="1833"/>
    </row>
    <row r="21" spans="1:10" s="1814" customFormat="1" ht="12">
      <c r="A21" s="1824" t="s">
        <v>1108</v>
      </c>
      <c r="B21" s="1845" t="s">
        <v>2426</v>
      </c>
      <c r="C21" s="1840"/>
      <c r="D21" s="1841"/>
      <c r="E21" s="2073">
        <f>IF(C21&gt;D21,(C21-D21),0)</f>
        <v>0</v>
      </c>
      <c r="F21" s="2073">
        <f>IF(C21&gt;D21,(D21-C21),0)</f>
        <v>0</v>
      </c>
      <c r="G21" s="1847"/>
      <c r="H21" s="1843"/>
      <c r="I21" s="1844"/>
      <c r="J21" s="1833"/>
    </row>
    <row r="22" spans="1:10" s="1814" customFormat="1" ht="12">
      <c r="A22" s="1824" t="s">
        <v>1111</v>
      </c>
      <c r="B22" s="1849" t="s">
        <v>2427</v>
      </c>
      <c r="C22" s="1850"/>
      <c r="D22" s="1847"/>
      <c r="E22" s="1846"/>
      <c r="F22" s="1846"/>
      <c r="G22" s="1847"/>
      <c r="H22" s="1843">
        <v>1.25</v>
      </c>
      <c r="I22" s="1844">
        <f t="shared" ref="I22:I24" si="1">MAX(E22:F22)*(H22/100)</f>
        <v>0</v>
      </c>
      <c r="J22" s="1833"/>
    </row>
    <row r="23" spans="1:10" s="1814" customFormat="1" ht="12">
      <c r="A23" s="1824" t="s">
        <v>2428</v>
      </c>
      <c r="B23" s="1849" t="s">
        <v>2429</v>
      </c>
      <c r="C23" s="1850"/>
      <c r="D23" s="1847"/>
      <c r="E23" s="1846"/>
      <c r="F23" s="1846"/>
      <c r="G23" s="1847"/>
      <c r="H23" s="1843">
        <v>1.75</v>
      </c>
      <c r="I23" s="1844">
        <f t="shared" si="1"/>
        <v>0</v>
      </c>
      <c r="J23" s="1833"/>
    </row>
    <row r="24" spans="1:10" s="1814" customFormat="1" ht="12">
      <c r="A24" s="1824" t="s">
        <v>2430</v>
      </c>
      <c r="B24" s="1849" t="s">
        <v>2431</v>
      </c>
      <c r="C24" s="1850"/>
      <c r="D24" s="1847"/>
      <c r="E24" s="1846"/>
      <c r="F24" s="1846"/>
      <c r="G24" s="1847"/>
      <c r="H24" s="1843">
        <v>2.25</v>
      </c>
      <c r="I24" s="1844">
        <f t="shared" si="1"/>
        <v>0</v>
      </c>
      <c r="J24" s="1833"/>
    </row>
    <row r="25" spans="1:10" s="1814" customFormat="1" ht="12">
      <c r="A25" s="1824" t="s">
        <v>2432</v>
      </c>
      <c r="B25" s="1845" t="s">
        <v>2433</v>
      </c>
      <c r="C25" s="1840"/>
      <c r="D25" s="1841"/>
      <c r="E25" s="2073">
        <f>IF(C25&gt;D25,(C25-D25),0)</f>
        <v>0</v>
      </c>
      <c r="F25" s="2073">
        <f>IF(C25&gt;D25,(D25-C25),0)</f>
        <v>0</v>
      </c>
      <c r="G25" s="1847"/>
      <c r="H25" s="1843"/>
      <c r="I25" s="1844"/>
      <c r="J25" s="1833"/>
    </row>
    <row r="26" spans="1:10" s="1814" customFormat="1" ht="12">
      <c r="A26" s="1824" t="s">
        <v>1120</v>
      </c>
      <c r="B26" s="1849" t="s">
        <v>2434</v>
      </c>
      <c r="C26" s="1850"/>
      <c r="D26" s="1847"/>
      <c r="E26" s="1846"/>
      <c r="F26" s="1846"/>
      <c r="G26" s="1847"/>
      <c r="H26" s="1843">
        <v>2.75</v>
      </c>
      <c r="I26" s="1844">
        <f t="shared" ref="I26:I33" si="2">MAX(E26:F26)*(H26/100)</f>
        <v>0</v>
      </c>
      <c r="J26" s="1833"/>
    </row>
    <row r="27" spans="1:10" s="1814" customFormat="1" ht="12">
      <c r="A27" s="1824" t="s">
        <v>1123</v>
      </c>
      <c r="B27" s="1849" t="s">
        <v>2435</v>
      </c>
      <c r="C27" s="1850"/>
      <c r="D27" s="1847"/>
      <c r="E27" s="1846"/>
      <c r="F27" s="1846"/>
      <c r="G27" s="1847"/>
      <c r="H27" s="1843">
        <v>3.25</v>
      </c>
      <c r="I27" s="1844">
        <f t="shared" si="2"/>
        <v>0</v>
      </c>
      <c r="J27" s="1833"/>
    </row>
    <row r="28" spans="1:10" s="1814" customFormat="1" ht="12">
      <c r="A28" s="1824" t="s">
        <v>1126</v>
      </c>
      <c r="B28" s="1849" t="s">
        <v>2436</v>
      </c>
      <c r="C28" s="1850"/>
      <c r="D28" s="1847"/>
      <c r="E28" s="1846"/>
      <c r="F28" s="1846"/>
      <c r="G28" s="1847"/>
      <c r="H28" s="1843">
        <v>3.75</v>
      </c>
      <c r="I28" s="1844">
        <f t="shared" si="2"/>
        <v>0</v>
      </c>
      <c r="J28" s="1833"/>
    </row>
    <row r="29" spans="1:10" s="1814" customFormat="1" ht="12">
      <c r="A29" s="1824" t="s">
        <v>1129</v>
      </c>
      <c r="B29" s="1849" t="s">
        <v>2437</v>
      </c>
      <c r="C29" s="1850"/>
      <c r="D29" s="1847"/>
      <c r="E29" s="1846"/>
      <c r="F29" s="1846"/>
      <c r="G29" s="1847"/>
      <c r="H29" s="1843">
        <v>4.5</v>
      </c>
      <c r="I29" s="1844">
        <f t="shared" si="2"/>
        <v>0</v>
      </c>
      <c r="J29" s="1833"/>
    </row>
    <row r="30" spans="1:10" s="1814" customFormat="1" ht="12">
      <c r="A30" s="1824" t="s">
        <v>2438</v>
      </c>
      <c r="B30" s="1849" t="s">
        <v>2439</v>
      </c>
      <c r="C30" s="1850"/>
      <c r="D30" s="1847"/>
      <c r="E30" s="1846"/>
      <c r="F30" s="1846"/>
      <c r="G30" s="1847"/>
      <c r="H30" s="1843">
        <v>5.25</v>
      </c>
      <c r="I30" s="1844">
        <f t="shared" si="2"/>
        <v>0</v>
      </c>
      <c r="J30" s="1833"/>
    </row>
    <row r="31" spans="1:10" s="1814" customFormat="1" ht="12">
      <c r="A31" s="1824" t="s">
        <v>2440</v>
      </c>
      <c r="B31" s="1849" t="s">
        <v>2441</v>
      </c>
      <c r="C31" s="1850"/>
      <c r="D31" s="1847"/>
      <c r="E31" s="1846"/>
      <c r="F31" s="1846"/>
      <c r="G31" s="1847"/>
      <c r="H31" s="1843">
        <v>6</v>
      </c>
      <c r="I31" s="1844">
        <f t="shared" si="2"/>
        <v>0</v>
      </c>
      <c r="J31" s="1833"/>
    </row>
    <row r="32" spans="1:10" s="1814" customFormat="1" ht="12">
      <c r="A32" s="1824" t="s">
        <v>2442</v>
      </c>
      <c r="B32" s="1849" t="s">
        <v>2443</v>
      </c>
      <c r="C32" s="1850"/>
      <c r="D32" s="1847"/>
      <c r="E32" s="1846"/>
      <c r="F32" s="1846"/>
      <c r="G32" s="1847"/>
      <c r="H32" s="1843">
        <v>8</v>
      </c>
      <c r="I32" s="1844">
        <f t="shared" si="2"/>
        <v>0</v>
      </c>
      <c r="J32" s="1833"/>
    </row>
    <row r="33" spans="1:10" s="1814" customFormat="1" ht="12">
      <c r="A33" s="1824" t="s">
        <v>1132</v>
      </c>
      <c r="B33" s="1849" t="s">
        <v>2444</v>
      </c>
      <c r="C33" s="1850"/>
      <c r="D33" s="1847"/>
      <c r="E33" s="1846"/>
      <c r="F33" s="1846"/>
      <c r="G33" s="1847"/>
      <c r="H33" s="1843">
        <v>12.5</v>
      </c>
      <c r="I33" s="1844">
        <f t="shared" si="2"/>
        <v>0</v>
      </c>
      <c r="J33" s="1851"/>
    </row>
    <row r="34" spans="1:10" s="1814" customFormat="1" ht="12">
      <c r="A34" s="1824" t="s">
        <v>2445</v>
      </c>
      <c r="B34" s="1842" t="s">
        <v>2446</v>
      </c>
      <c r="C34" s="1840"/>
      <c r="D34" s="1852"/>
      <c r="E34" s="1846"/>
      <c r="F34" s="1846"/>
      <c r="G34" s="1841"/>
      <c r="H34" s="1843"/>
      <c r="I34" s="1853"/>
      <c r="J34" s="1833"/>
    </row>
    <row r="35" spans="1:10" s="1814" customFormat="1" ht="12">
      <c r="A35" s="1824" t="s">
        <v>2447</v>
      </c>
      <c r="B35" s="1845" t="s">
        <v>2421</v>
      </c>
      <c r="C35" s="1840"/>
      <c r="D35" s="1852"/>
      <c r="E35" s="1846"/>
      <c r="F35" s="1846"/>
      <c r="G35" s="1847"/>
      <c r="H35" s="1843"/>
      <c r="I35" s="1848"/>
      <c r="J35" s="1833"/>
    </row>
    <row r="36" spans="1:10" s="1814" customFormat="1" ht="12">
      <c r="A36" s="1824" t="s">
        <v>2448</v>
      </c>
      <c r="B36" s="1845" t="s">
        <v>2426</v>
      </c>
      <c r="C36" s="1840"/>
      <c r="D36" s="1852"/>
      <c r="E36" s="1846"/>
      <c r="F36" s="1846"/>
      <c r="G36" s="1847"/>
      <c r="H36" s="1843"/>
      <c r="I36" s="1848"/>
      <c r="J36" s="1833"/>
    </row>
    <row r="37" spans="1:10" s="1814" customFormat="1" ht="12">
      <c r="A37" s="1824" t="s">
        <v>2449</v>
      </c>
      <c r="B37" s="1845" t="s">
        <v>2433</v>
      </c>
      <c r="C37" s="1840"/>
      <c r="D37" s="1852"/>
      <c r="E37" s="1846"/>
      <c r="F37" s="1846"/>
      <c r="G37" s="1847"/>
      <c r="H37" s="1843"/>
      <c r="I37" s="1848"/>
      <c r="J37" s="1833"/>
    </row>
    <row r="38" spans="1:10" s="1814" customFormat="1" ht="12">
      <c r="A38" s="1824" t="s">
        <v>1137</v>
      </c>
      <c r="B38" s="1854" t="s">
        <v>2450</v>
      </c>
      <c r="C38" s="1840"/>
      <c r="D38" s="1852"/>
      <c r="E38" s="1846"/>
      <c r="F38" s="1846"/>
      <c r="G38" s="1852"/>
      <c r="H38" s="1843"/>
      <c r="I38" s="1844">
        <f>+I39+I48</f>
        <v>0</v>
      </c>
      <c r="J38" s="1833"/>
    </row>
    <row r="39" spans="1:10" s="1814" customFormat="1" ht="12">
      <c r="A39" s="1824">
        <v>251</v>
      </c>
      <c r="B39" s="1855" t="s">
        <v>2451</v>
      </c>
      <c r="C39" s="1850"/>
      <c r="D39" s="1856"/>
      <c r="E39" s="1850"/>
      <c r="F39" s="1847"/>
      <c r="G39" s="1847"/>
      <c r="H39" s="1843"/>
      <c r="I39" s="1844">
        <f>+I40+I41+I45+I46+I47</f>
        <v>0</v>
      </c>
      <c r="J39" s="1833"/>
    </row>
    <row r="40" spans="1:10" s="1814" customFormat="1" ht="24">
      <c r="A40" s="1824" t="s">
        <v>1140</v>
      </c>
      <c r="B40" s="1857" t="s">
        <v>2452</v>
      </c>
      <c r="C40" s="1840"/>
      <c r="D40" s="1840"/>
      <c r="E40" s="2073">
        <f t="shared" ref="E40:E48" si="3">IF(C40&gt;D40,(C40-D40),0)</f>
        <v>0</v>
      </c>
      <c r="F40" s="2073">
        <f t="shared" ref="F40:F48" si="4">IF(C40&gt;D40,(D40-C40),0)</f>
        <v>0</v>
      </c>
      <c r="G40" s="2073">
        <f t="shared" ref="G40:G48" si="5">+MAX(E40:F40)</f>
        <v>0</v>
      </c>
      <c r="H40" s="1858">
        <v>0</v>
      </c>
      <c r="I40" s="1844">
        <f>+G40*0</f>
        <v>0</v>
      </c>
      <c r="J40" s="1833"/>
    </row>
    <row r="41" spans="1:10" s="1814" customFormat="1" ht="24">
      <c r="A41" s="1824" t="s">
        <v>1143</v>
      </c>
      <c r="B41" s="1857" t="s">
        <v>2453</v>
      </c>
      <c r="C41" s="1840"/>
      <c r="D41" s="1840"/>
      <c r="E41" s="2073">
        <f t="shared" si="3"/>
        <v>0</v>
      </c>
      <c r="F41" s="2073">
        <f t="shared" si="4"/>
        <v>0</v>
      </c>
      <c r="G41" s="2073">
        <f t="shared" si="5"/>
        <v>0</v>
      </c>
      <c r="H41" s="1858"/>
      <c r="I41" s="1844">
        <f>+I42+I43+I44</f>
        <v>0</v>
      </c>
      <c r="J41" s="1833"/>
    </row>
    <row r="42" spans="1:10" s="1814" customFormat="1" ht="12">
      <c r="A42" s="1824" t="s">
        <v>1146</v>
      </c>
      <c r="B42" s="1859" t="s">
        <v>2454</v>
      </c>
      <c r="C42" s="1840"/>
      <c r="D42" s="1840"/>
      <c r="E42" s="2073">
        <f t="shared" si="3"/>
        <v>0</v>
      </c>
      <c r="F42" s="2073">
        <f t="shared" si="4"/>
        <v>0</v>
      </c>
      <c r="G42" s="2073">
        <f t="shared" si="5"/>
        <v>0</v>
      </c>
      <c r="H42" s="1858">
        <v>0.25</v>
      </c>
      <c r="I42" s="1844">
        <f>+G42*0.0025</f>
        <v>0</v>
      </c>
      <c r="J42" s="1833"/>
    </row>
    <row r="43" spans="1:10" s="1814" customFormat="1" ht="12">
      <c r="A43" s="1824" t="s">
        <v>1152</v>
      </c>
      <c r="B43" s="1859" t="s">
        <v>2455</v>
      </c>
      <c r="C43" s="1840"/>
      <c r="D43" s="1840"/>
      <c r="E43" s="2073">
        <f t="shared" si="3"/>
        <v>0</v>
      </c>
      <c r="F43" s="2073">
        <f t="shared" si="4"/>
        <v>0</v>
      </c>
      <c r="G43" s="2073">
        <f t="shared" si="5"/>
        <v>0</v>
      </c>
      <c r="H43" s="1858">
        <v>1</v>
      </c>
      <c r="I43" s="1844">
        <f>+G43*0.01</f>
        <v>0</v>
      </c>
      <c r="J43" s="1833"/>
    </row>
    <row r="44" spans="1:10" s="1814" customFormat="1" ht="12">
      <c r="A44" s="1824" t="s">
        <v>1155</v>
      </c>
      <c r="B44" s="1859" t="s">
        <v>2456</v>
      </c>
      <c r="C44" s="1840"/>
      <c r="D44" s="1840"/>
      <c r="E44" s="2073">
        <f t="shared" si="3"/>
        <v>0</v>
      </c>
      <c r="F44" s="2073">
        <f t="shared" si="4"/>
        <v>0</v>
      </c>
      <c r="G44" s="2073">
        <f t="shared" si="5"/>
        <v>0</v>
      </c>
      <c r="H44" s="1858">
        <v>1.6</v>
      </c>
      <c r="I44" s="1844">
        <f>+G44*0.016</f>
        <v>0</v>
      </c>
      <c r="J44" s="1833"/>
    </row>
    <row r="45" spans="1:10" s="1814" customFormat="1" ht="24">
      <c r="A45" s="1824" t="s">
        <v>1158</v>
      </c>
      <c r="B45" s="1857" t="s">
        <v>2457</v>
      </c>
      <c r="C45" s="1840"/>
      <c r="D45" s="1840"/>
      <c r="E45" s="2073">
        <f t="shared" si="3"/>
        <v>0</v>
      </c>
      <c r="F45" s="2073">
        <f t="shared" si="4"/>
        <v>0</v>
      </c>
      <c r="G45" s="2073">
        <f t="shared" si="5"/>
        <v>0</v>
      </c>
      <c r="H45" s="1858">
        <v>8</v>
      </c>
      <c r="I45" s="1844">
        <f>+G45*0.08</f>
        <v>0</v>
      </c>
      <c r="J45" s="1833"/>
    </row>
    <row r="46" spans="1:10" s="1814" customFormat="1" ht="24">
      <c r="A46" s="1824" t="s">
        <v>1161</v>
      </c>
      <c r="B46" s="1857" t="s">
        <v>2458</v>
      </c>
      <c r="C46" s="1840"/>
      <c r="D46" s="1840"/>
      <c r="E46" s="2073">
        <f t="shared" si="3"/>
        <v>0</v>
      </c>
      <c r="F46" s="2073">
        <f t="shared" si="4"/>
        <v>0</v>
      </c>
      <c r="G46" s="2073">
        <f t="shared" si="5"/>
        <v>0</v>
      </c>
      <c r="H46" s="1858">
        <v>12</v>
      </c>
      <c r="I46" s="1844">
        <f>+G46*0.12</f>
        <v>0</v>
      </c>
      <c r="J46" s="1833"/>
    </row>
    <row r="47" spans="1:10" s="1814" customFormat="1" ht="12">
      <c r="A47" s="1824" t="s">
        <v>2459</v>
      </c>
      <c r="B47" s="1860" t="s">
        <v>2460</v>
      </c>
      <c r="C47" s="1840"/>
      <c r="D47" s="1840"/>
      <c r="E47" s="2073">
        <f t="shared" si="3"/>
        <v>0</v>
      </c>
      <c r="F47" s="2073">
        <f t="shared" si="4"/>
        <v>0</v>
      </c>
      <c r="G47" s="2073">
        <f t="shared" si="5"/>
        <v>0</v>
      </c>
      <c r="H47" s="1858"/>
      <c r="I47" s="1853"/>
      <c r="J47" s="1861"/>
    </row>
    <row r="48" spans="1:10" s="1814" customFormat="1" ht="12">
      <c r="A48" s="1824">
        <v>325</v>
      </c>
      <c r="B48" s="1855" t="s">
        <v>2461</v>
      </c>
      <c r="C48" s="1840"/>
      <c r="D48" s="1840"/>
      <c r="E48" s="2073">
        <f t="shared" si="3"/>
        <v>0</v>
      </c>
      <c r="F48" s="2073">
        <f t="shared" si="4"/>
        <v>0</v>
      </c>
      <c r="G48" s="2073">
        <f t="shared" si="5"/>
        <v>0</v>
      </c>
      <c r="H48" s="1858"/>
      <c r="I48" s="1853"/>
      <c r="J48" s="1861"/>
    </row>
    <row r="49" spans="1:10" s="1814" customFormat="1" ht="12">
      <c r="A49" s="1824">
        <v>330</v>
      </c>
      <c r="B49" s="1862"/>
      <c r="C49" s="1850"/>
      <c r="D49" s="1856"/>
      <c r="E49" s="1850"/>
      <c r="F49" s="1856"/>
      <c r="G49" s="1847"/>
      <c r="H49" s="1858"/>
      <c r="I49" s="1848"/>
      <c r="J49" s="1861"/>
    </row>
    <row r="50" spans="1:10" s="1814" customFormat="1" ht="12">
      <c r="A50" s="1824">
        <v>340</v>
      </c>
      <c r="B50" s="1849" t="s">
        <v>2462</v>
      </c>
      <c r="C50" s="1863"/>
      <c r="D50" s="1864"/>
      <c r="E50" s="1863"/>
      <c r="F50" s="1864"/>
      <c r="G50" s="1865"/>
      <c r="H50" s="1858"/>
      <c r="I50" s="1866"/>
      <c r="J50" s="1861"/>
    </row>
    <row r="51" spans="1:10" s="1814" customFormat="1" ht="12">
      <c r="A51" s="1824" t="s">
        <v>1170</v>
      </c>
      <c r="B51" s="1849" t="s">
        <v>2463</v>
      </c>
      <c r="C51" s="1863"/>
      <c r="D51" s="1864"/>
      <c r="E51" s="1863"/>
      <c r="F51" s="1864"/>
      <c r="G51" s="1865"/>
      <c r="H51" s="1858"/>
      <c r="I51" s="1844">
        <f>I52+I53+I54</f>
        <v>0</v>
      </c>
      <c r="J51" s="1861"/>
    </row>
    <row r="52" spans="1:10" s="1814" customFormat="1" ht="12">
      <c r="A52" s="1824">
        <v>360</v>
      </c>
      <c r="B52" s="1867" t="s">
        <v>2464</v>
      </c>
      <c r="C52" s="1863"/>
      <c r="D52" s="1864"/>
      <c r="E52" s="1863"/>
      <c r="F52" s="1864"/>
      <c r="G52" s="1865"/>
      <c r="H52" s="1858"/>
      <c r="I52" s="1868"/>
      <c r="J52" s="1861"/>
    </row>
    <row r="53" spans="1:10" s="1814" customFormat="1" ht="12">
      <c r="A53" s="1824">
        <v>370</v>
      </c>
      <c r="B53" s="1867" t="s">
        <v>2465</v>
      </c>
      <c r="C53" s="1863"/>
      <c r="D53" s="1864"/>
      <c r="E53" s="1863"/>
      <c r="F53" s="1864"/>
      <c r="G53" s="1865"/>
      <c r="H53" s="1858"/>
      <c r="I53" s="1868"/>
      <c r="J53" s="1861"/>
    </row>
    <row r="54" spans="1:10" s="1814" customFormat="1" ht="12">
      <c r="A54" s="1824">
        <v>380</v>
      </c>
      <c r="B54" s="1867" t="s">
        <v>2466</v>
      </c>
      <c r="C54" s="1863"/>
      <c r="D54" s="1864"/>
      <c r="E54" s="1863"/>
      <c r="F54" s="1864"/>
      <c r="G54" s="1865"/>
      <c r="H54" s="1858"/>
      <c r="I54" s="1868"/>
      <c r="J54" s="1861"/>
    </row>
    <row r="55" spans="1:10" s="1814" customFormat="1" thickBot="1">
      <c r="A55" s="1869">
        <v>390</v>
      </c>
      <c r="B55" s="1870"/>
      <c r="C55" s="1871"/>
      <c r="D55" s="1872"/>
      <c r="E55" s="1871"/>
      <c r="F55" s="1872"/>
      <c r="G55" s="1873"/>
      <c r="H55" s="1874"/>
      <c r="I55" s="1875"/>
      <c r="J55" s="1876"/>
    </row>
    <row r="56" spans="1:10" s="1880" customFormat="1" ht="15">
      <c r="A56" s="1877"/>
      <c r="B56" s="1878"/>
      <c r="C56" s="1879"/>
      <c r="D56" s="1879"/>
      <c r="E56" s="1879"/>
      <c r="F56" s="1879"/>
      <c r="G56" s="1879"/>
      <c r="H56" s="1878"/>
      <c r="I56" s="1878"/>
      <c r="J56" s="1878"/>
    </row>
    <row r="57" spans="1:10" s="1880" customFormat="1" ht="15">
      <c r="A57" s="1804"/>
      <c r="B57" s="1881" t="s">
        <v>2467</v>
      </c>
      <c r="C57" s="1882"/>
      <c r="D57" s="1882"/>
      <c r="E57" s="1882"/>
      <c r="F57" s="1882"/>
      <c r="G57" s="1882"/>
    </row>
    <row r="58" spans="1:10" ht="15">
      <c r="B58" s="2074"/>
    </row>
  </sheetData>
  <mergeCells count="7">
    <mergeCell ref="C7:G7"/>
    <mergeCell ref="H7:H9"/>
    <mergeCell ref="I7:I9"/>
    <mergeCell ref="J7:J9"/>
    <mergeCell ref="C8:D8"/>
    <mergeCell ref="E8:F8"/>
    <mergeCell ref="G8:G9"/>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workbookViewId="0"/>
  </sheetViews>
  <sheetFormatPr defaultColWidth="11.42578125" defaultRowHeight="12.75"/>
  <cols>
    <col min="1" max="1" width="4.7109375" style="1951" customWidth="1"/>
    <col min="2" max="2" width="42.5703125" style="1951" customWidth="1"/>
    <col min="3" max="3" width="14" style="1953" customWidth="1"/>
    <col min="4" max="4" width="13.140625" style="1953" customWidth="1"/>
    <col min="5" max="5" width="14" style="1953" customWidth="1"/>
    <col min="6" max="6" width="12.140625" style="1953" customWidth="1"/>
    <col min="7" max="7" width="17.140625" style="1953" customWidth="1"/>
    <col min="8" max="8" width="13.28515625" style="1953" customWidth="1"/>
    <col min="9" max="9" width="13" style="1953" customWidth="1"/>
    <col min="10" max="10" width="19.42578125" style="1951" customWidth="1"/>
    <col min="11" max="11" width="29" style="1951" customWidth="1"/>
    <col min="12" max="256" width="11.42578125" style="1951"/>
    <col min="257" max="257" width="11.140625" style="1951" customWidth="1"/>
    <col min="258" max="258" width="111.140625" style="1951" customWidth="1"/>
    <col min="259" max="259" width="23.28515625" style="1951" customWidth="1"/>
    <col min="260" max="260" width="21.5703125" style="1951" customWidth="1"/>
    <col min="261" max="261" width="24.140625" style="1951" customWidth="1"/>
    <col min="262" max="263" width="22.7109375" style="1951" customWidth="1"/>
    <col min="264" max="265" width="25.5703125" style="1951" customWidth="1"/>
    <col min="266" max="266" width="27.85546875" style="1951" customWidth="1"/>
    <col min="267" max="267" width="29" style="1951" customWidth="1"/>
    <col min="268" max="512" width="11.42578125" style="1951"/>
    <col min="513" max="513" width="11.140625" style="1951" customWidth="1"/>
    <col min="514" max="514" width="111.140625" style="1951" customWidth="1"/>
    <col min="515" max="515" width="23.28515625" style="1951" customWidth="1"/>
    <col min="516" max="516" width="21.5703125" style="1951" customWidth="1"/>
    <col min="517" max="517" width="24.140625" style="1951" customWidth="1"/>
    <col min="518" max="519" width="22.7109375" style="1951" customWidth="1"/>
    <col min="520" max="521" width="25.5703125" style="1951" customWidth="1"/>
    <col min="522" max="522" width="27.85546875" style="1951" customWidth="1"/>
    <col min="523" max="523" width="29" style="1951" customWidth="1"/>
    <col min="524" max="768" width="11.42578125" style="1951"/>
    <col min="769" max="769" width="11.140625" style="1951" customWidth="1"/>
    <col min="770" max="770" width="111.140625" style="1951" customWidth="1"/>
    <col min="771" max="771" width="23.28515625" style="1951" customWidth="1"/>
    <col min="772" max="772" width="21.5703125" style="1951" customWidth="1"/>
    <col min="773" max="773" width="24.140625" style="1951" customWidth="1"/>
    <col min="774" max="775" width="22.7109375" style="1951" customWidth="1"/>
    <col min="776" max="777" width="25.5703125" style="1951" customWidth="1"/>
    <col min="778" max="778" width="27.85546875" style="1951" customWidth="1"/>
    <col min="779" max="779" width="29" style="1951" customWidth="1"/>
    <col min="780" max="1024" width="11.42578125" style="1951"/>
    <col min="1025" max="1025" width="11.140625" style="1951" customWidth="1"/>
    <col min="1026" max="1026" width="111.140625" style="1951" customWidth="1"/>
    <col min="1027" max="1027" width="23.28515625" style="1951" customWidth="1"/>
    <col min="1028" max="1028" width="21.5703125" style="1951" customWidth="1"/>
    <col min="1029" max="1029" width="24.140625" style="1951" customWidth="1"/>
    <col min="1030" max="1031" width="22.7109375" style="1951" customWidth="1"/>
    <col min="1032" max="1033" width="25.5703125" style="1951" customWidth="1"/>
    <col min="1034" max="1034" width="27.85546875" style="1951" customWidth="1"/>
    <col min="1035" max="1035" width="29" style="1951" customWidth="1"/>
    <col min="1036" max="1280" width="11.42578125" style="1951"/>
    <col min="1281" max="1281" width="11.140625" style="1951" customWidth="1"/>
    <col min="1282" max="1282" width="111.140625" style="1951" customWidth="1"/>
    <col min="1283" max="1283" width="23.28515625" style="1951" customWidth="1"/>
    <col min="1284" max="1284" width="21.5703125" style="1951" customWidth="1"/>
    <col min="1285" max="1285" width="24.140625" style="1951" customWidth="1"/>
    <col min="1286" max="1287" width="22.7109375" style="1951" customWidth="1"/>
    <col min="1288" max="1289" width="25.5703125" style="1951" customWidth="1"/>
    <col min="1290" max="1290" width="27.85546875" style="1951" customWidth="1"/>
    <col min="1291" max="1291" width="29" style="1951" customWidth="1"/>
    <col min="1292" max="1536" width="11.42578125" style="1951"/>
    <col min="1537" max="1537" width="11.140625" style="1951" customWidth="1"/>
    <col min="1538" max="1538" width="111.140625" style="1951" customWidth="1"/>
    <col min="1539" max="1539" width="23.28515625" style="1951" customWidth="1"/>
    <col min="1540" max="1540" width="21.5703125" style="1951" customWidth="1"/>
    <col min="1541" max="1541" width="24.140625" style="1951" customWidth="1"/>
    <col min="1542" max="1543" width="22.7109375" style="1951" customWidth="1"/>
    <col min="1544" max="1545" width="25.5703125" style="1951" customWidth="1"/>
    <col min="1546" max="1546" width="27.85546875" style="1951" customWidth="1"/>
    <col min="1547" max="1547" width="29" style="1951" customWidth="1"/>
    <col min="1548" max="1792" width="11.42578125" style="1951"/>
    <col min="1793" max="1793" width="11.140625" style="1951" customWidth="1"/>
    <col min="1794" max="1794" width="111.140625" style="1951" customWidth="1"/>
    <col min="1795" max="1795" width="23.28515625" style="1951" customWidth="1"/>
    <col min="1796" max="1796" width="21.5703125" style="1951" customWidth="1"/>
    <col min="1797" max="1797" width="24.140625" style="1951" customWidth="1"/>
    <col min="1798" max="1799" width="22.7109375" style="1951" customWidth="1"/>
    <col min="1800" max="1801" width="25.5703125" style="1951" customWidth="1"/>
    <col min="1802" max="1802" width="27.85546875" style="1951" customWidth="1"/>
    <col min="1803" max="1803" width="29" style="1951" customWidth="1"/>
    <col min="1804" max="2048" width="11.42578125" style="1951"/>
    <col min="2049" max="2049" width="11.140625" style="1951" customWidth="1"/>
    <col min="2050" max="2050" width="111.140625" style="1951" customWidth="1"/>
    <col min="2051" max="2051" width="23.28515625" style="1951" customWidth="1"/>
    <col min="2052" max="2052" width="21.5703125" style="1951" customWidth="1"/>
    <col min="2053" max="2053" width="24.140625" style="1951" customWidth="1"/>
    <col min="2054" max="2055" width="22.7109375" style="1951" customWidth="1"/>
    <col min="2056" max="2057" width="25.5703125" style="1951" customWidth="1"/>
    <col min="2058" max="2058" width="27.85546875" style="1951" customWidth="1"/>
    <col min="2059" max="2059" width="29" style="1951" customWidth="1"/>
    <col min="2060" max="2304" width="11.42578125" style="1951"/>
    <col min="2305" max="2305" width="11.140625" style="1951" customWidth="1"/>
    <col min="2306" max="2306" width="111.140625" style="1951" customWidth="1"/>
    <col min="2307" max="2307" width="23.28515625" style="1951" customWidth="1"/>
    <col min="2308" max="2308" width="21.5703125" style="1951" customWidth="1"/>
    <col min="2309" max="2309" width="24.140625" style="1951" customWidth="1"/>
    <col min="2310" max="2311" width="22.7109375" style="1951" customWidth="1"/>
    <col min="2312" max="2313" width="25.5703125" style="1951" customWidth="1"/>
    <col min="2314" max="2314" width="27.85546875" style="1951" customWidth="1"/>
    <col min="2315" max="2315" width="29" style="1951" customWidth="1"/>
    <col min="2316" max="2560" width="11.42578125" style="1951"/>
    <col min="2561" max="2561" width="11.140625" style="1951" customWidth="1"/>
    <col min="2562" max="2562" width="111.140625" style="1951" customWidth="1"/>
    <col min="2563" max="2563" width="23.28515625" style="1951" customWidth="1"/>
    <col min="2564" max="2564" width="21.5703125" style="1951" customWidth="1"/>
    <col min="2565" max="2565" width="24.140625" style="1951" customWidth="1"/>
    <col min="2566" max="2567" width="22.7109375" style="1951" customWidth="1"/>
    <col min="2568" max="2569" width="25.5703125" style="1951" customWidth="1"/>
    <col min="2570" max="2570" width="27.85546875" style="1951" customWidth="1"/>
    <col min="2571" max="2571" width="29" style="1951" customWidth="1"/>
    <col min="2572" max="2816" width="11.42578125" style="1951"/>
    <col min="2817" max="2817" width="11.140625" style="1951" customWidth="1"/>
    <col min="2818" max="2818" width="111.140625" style="1951" customWidth="1"/>
    <col min="2819" max="2819" width="23.28515625" style="1951" customWidth="1"/>
    <col min="2820" max="2820" width="21.5703125" style="1951" customWidth="1"/>
    <col min="2821" max="2821" width="24.140625" style="1951" customWidth="1"/>
    <col min="2822" max="2823" width="22.7109375" style="1951" customWidth="1"/>
    <col min="2824" max="2825" width="25.5703125" style="1951" customWidth="1"/>
    <col min="2826" max="2826" width="27.85546875" style="1951" customWidth="1"/>
    <col min="2827" max="2827" width="29" style="1951" customWidth="1"/>
    <col min="2828" max="3072" width="11.42578125" style="1951"/>
    <col min="3073" max="3073" width="11.140625" style="1951" customWidth="1"/>
    <col min="3074" max="3074" width="111.140625" style="1951" customWidth="1"/>
    <col min="3075" max="3075" width="23.28515625" style="1951" customWidth="1"/>
    <col min="3076" max="3076" width="21.5703125" style="1951" customWidth="1"/>
    <col min="3077" max="3077" width="24.140625" style="1951" customWidth="1"/>
    <col min="3078" max="3079" width="22.7109375" style="1951" customWidth="1"/>
    <col min="3080" max="3081" width="25.5703125" style="1951" customWidth="1"/>
    <col min="3082" max="3082" width="27.85546875" style="1951" customWidth="1"/>
    <col min="3083" max="3083" width="29" style="1951" customWidth="1"/>
    <col min="3084" max="3328" width="11.42578125" style="1951"/>
    <col min="3329" max="3329" width="11.140625" style="1951" customWidth="1"/>
    <col min="3330" max="3330" width="111.140625" style="1951" customWidth="1"/>
    <col min="3331" max="3331" width="23.28515625" style="1951" customWidth="1"/>
    <col min="3332" max="3332" width="21.5703125" style="1951" customWidth="1"/>
    <col min="3333" max="3333" width="24.140625" style="1951" customWidth="1"/>
    <col min="3334" max="3335" width="22.7109375" style="1951" customWidth="1"/>
    <col min="3336" max="3337" width="25.5703125" style="1951" customWidth="1"/>
    <col min="3338" max="3338" width="27.85546875" style="1951" customWidth="1"/>
    <col min="3339" max="3339" width="29" style="1951" customWidth="1"/>
    <col min="3340" max="3584" width="11.42578125" style="1951"/>
    <col min="3585" max="3585" width="11.140625" style="1951" customWidth="1"/>
    <col min="3586" max="3586" width="111.140625" style="1951" customWidth="1"/>
    <col min="3587" max="3587" width="23.28515625" style="1951" customWidth="1"/>
    <col min="3588" max="3588" width="21.5703125" style="1951" customWidth="1"/>
    <col min="3589" max="3589" width="24.140625" style="1951" customWidth="1"/>
    <col min="3590" max="3591" width="22.7109375" style="1951" customWidth="1"/>
    <col min="3592" max="3593" width="25.5703125" style="1951" customWidth="1"/>
    <col min="3594" max="3594" width="27.85546875" style="1951" customWidth="1"/>
    <col min="3595" max="3595" width="29" style="1951" customWidth="1"/>
    <col min="3596" max="3840" width="11.42578125" style="1951"/>
    <col min="3841" max="3841" width="11.140625" style="1951" customWidth="1"/>
    <col min="3842" max="3842" width="111.140625" style="1951" customWidth="1"/>
    <col min="3843" max="3843" width="23.28515625" style="1951" customWidth="1"/>
    <col min="3844" max="3844" width="21.5703125" style="1951" customWidth="1"/>
    <col min="3845" max="3845" width="24.140625" style="1951" customWidth="1"/>
    <col min="3846" max="3847" width="22.7109375" style="1951" customWidth="1"/>
    <col min="3848" max="3849" width="25.5703125" style="1951" customWidth="1"/>
    <col min="3850" max="3850" width="27.85546875" style="1951" customWidth="1"/>
    <col min="3851" max="3851" width="29" style="1951" customWidth="1"/>
    <col min="3852" max="4096" width="11.42578125" style="1951"/>
    <col min="4097" max="4097" width="11.140625" style="1951" customWidth="1"/>
    <col min="4098" max="4098" width="111.140625" style="1951" customWidth="1"/>
    <col min="4099" max="4099" width="23.28515625" style="1951" customWidth="1"/>
    <col min="4100" max="4100" width="21.5703125" style="1951" customWidth="1"/>
    <col min="4101" max="4101" width="24.140625" style="1951" customWidth="1"/>
    <col min="4102" max="4103" width="22.7109375" style="1951" customWidth="1"/>
    <col min="4104" max="4105" width="25.5703125" style="1951" customWidth="1"/>
    <col min="4106" max="4106" width="27.85546875" style="1951" customWidth="1"/>
    <col min="4107" max="4107" width="29" style="1951" customWidth="1"/>
    <col min="4108" max="4352" width="11.42578125" style="1951"/>
    <col min="4353" max="4353" width="11.140625" style="1951" customWidth="1"/>
    <col min="4354" max="4354" width="111.140625" style="1951" customWidth="1"/>
    <col min="4355" max="4355" width="23.28515625" style="1951" customWidth="1"/>
    <col min="4356" max="4356" width="21.5703125" style="1951" customWidth="1"/>
    <col min="4357" max="4357" width="24.140625" style="1951" customWidth="1"/>
    <col min="4358" max="4359" width="22.7109375" style="1951" customWidth="1"/>
    <col min="4360" max="4361" width="25.5703125" style="1951" customWidth="1"/>
    <col min="4362" max="4362" width="27.85546875" style="1951" customWidth="1"/>
    <col min="4363" max="4363" width="29" style="1951" customWidth="1"/>
    <col min="4364" max="4608" width="11.42578125" style="1951"/>
    <col min="4609" max="4609" width="11.140625" style="1951" customWidth="1"/>
    <col min="4610" max="4610" width="111.140625" style="1951" customWidth="1"/>
    <col min="4611" max="4611" width="23.28515625" style="1951" customWidth="1"/>
    <col min="4612" max="4612" width="21.5703125" style="1951" customWidth="1"/>
    <col min="4613" max="4613" width="24.140625" style="1951" customWidth="1"/>
    <col min="4614" max="4615" width="22.7109375" style="1951" customWidth="1"/>
    <col min="4616" max="4617" width="25.5703125" style="1951" customWidth="1"/>
    <col min="4618" max="4618" width="27.85546875" style="1951" customWidth="1"/>
    <col min="4619" max="4619" width="29" style="1951" customWidth="1"/>
    <col min="4620" max="4864" width="11.42578125" style="1951"/>
    <col min="4865" max="4865" width="11.140625" style="1951" customWidth="1"/>
    <col min="4866" max="4866" width="111.140625" style="1951" customWidth="1"/>
    <col min="4867" max="4867" width="23.28515625" style="1951" customWidth="1"/>
    <col min="4868" max="4868" width="21.5703125" style="1951" customWidth="1"/>
    <col min="4869" max="4869" width="24.140625" style="1951" customWidth="1"/>
    <col min="4870" max="4871" width="22.7109375" style="1951" customWidth="1"/>
    <col min="4872" max="4873" width="25.5703125" style="1951" customWidth="1"/>
    <col min="4874" max="4874" width="27.85546875" style="1951" customWidth="1"/>
    <col min="4875" max="4875" width="29" style="1951" customWidth="1"/>
    <col min="4876" max="5120" width="11.42578125" style="1951"/>
    <col min="5121" max="5121" width="11.140625" style="1951" customWidth="1"/>
    <col min="5122" max="5122" width="111.140625" style="1951" customWidth="1"/>
    <col min="5123" max="5123" width="23.28515625" style="1951" customWidth="1"/>
    <col min="5124" max="5124" width="21.5703125" style="1951" customWidth="1"/>
    <col min="5125" max="5125" width="24.140625" style="1951" customWidth="1"/>
    <col min="5126" max="5127" width="22.7109375" style="1951" customWidth="1"/>
    <col min="5128" max="5129" width="25.5703125" style="1951" customWidth="1"/>
    <col min="5130" max="5130" width="27.85546875" style="1951" customWidth="1"/>
    <col min="5131" max="5131" width="29" style="1951" customWidth="1"/>
    <col min="5132" max="5376" width="11.42578125" style="1951"/>
    <col min="5377" max="5377" width="11.140625" style="1951" customWidth="1"/>
    <col min="5378" max="5378" width="111.140625" style="1951" customWidth="1"/>
    <col min="5379" max="5379" width="23.28515625" style="1951" customWidth="1"/>
    <col min="5380" max="5380" width="21.5703125" style="1951" customWidth="1"/>
    <col min="5381" max="5381" width="24.140625" style="1951" customWidth="1"/>
    <col min="5382" max="5383" width="22.7109375" style="1951" customWidth="1"/>
    <col min="5384" max="5385" width="25.5703125" style="1951" customWidth="1"/>
    <col min="5386" max="5386" width="27.85546875" style="1951" customWidth="1"/>
    <col min="5387" max="5387" width="29" style="1951" customWidth="1"/>
    <col min="5388" max="5632" width="11.42578125" style="1951"/>
    <col min="5633" max="5633" width="11.140625" style="1951" customWidth="1"/>
    <col min="5634" max="5634" width="111.140625" style="1951" customWidth="1"/>
    <col min="5635" max="5635" width="23.28515625" style="1951" customWidth="1"/>
    <col min="5636" max="5636" width="21.5703125" style="1951" customWidth="1"/>
    <col min="5637" max="5637" width="24.140625" style="1951" customWidth="1"/>
    <col min="5638" max="5639" width="22.7109375" style="1951" customWidth="1"/>
    <col min="5640" max="5641" width="25.5703125" style="1951" customWidth="1"/>
    <col min="5642" max="5642" width="27.85546875" style="1951" customWidth="1"/>
    <col min="5643" max="5643" width="29" style="1951" customWidth="1"/>
    <col min="5644" max="5888" width="11.42578125" style="1951"/>
    <col min="5889" max="5889" width="11.140625" style="1951" customWidth="1"/>
    <col min="5890" max="5890" width="111.140625" style="1951" customWidth="1"/>
    <col min="5891" max="5891" width="23.28515625" style="1951" customWidth="1"/>
    <col min="5892" max="5892" width="21.5703125" style="1951" customWidth="1"/>
    <col min="5893" max="5893" width="24.140625" style="1951" customWidth="1"/>
    <col min="5894" max="5895" width="22.7109375" style="1951" customWidth="1"/>
    <col min="5896" max="5897" width="25.5703125" style="1951" customWidth="1"/>
    <col min="5898" max="5898" width="27.85546875" style="1951" customWidth="1"/>
    <col min="5899" max="5899" width="29" style="1951" customWidth="1"/>
    <col min="5900" max="6144" width="11.42578125" style="1951"/>
    <col min="6145" max="6145" width="11.140625" style="1951" customWidth="1"/>
    <col min="6146" max="6146" width="111.140625" style="1951" customWidth="1"/>
    <col min="6147" max="6147" width="23.28515625" style="1951" customWidth="1"/>
    <col min="6148" max="6148" width="21.5703125" style="1951" customWidth="1"/>
    <col min="6149" max="6149" width="24.140625" style="1951" customWidth="1"/>
    <col min="6150" max="6151" width="22.7109375" style="1951" customWidth="1"/>
    <col min="6152" max="6153" width="25.5703125" style="1951" customWidth="1"/>
    <col min="6154" max="6154" width="27.85546875" style="1951" customWidth="1"/>
    <col min="6155" max="6155" width="29" style="1951" customWidth="1"/>
    <col min="6156" max="6400" width="11.42578125" style="1951"/>
    <col min="6401" max="6401" width="11.140625" style="1951" customWidth="1"/>
    <col min="6402" max="6402" width="111.140625" style="1951" customWidth="1"/>
    <col min="6403" max="6403" width="23.28515625" style="1951" customWidth="1"/>
    <col min="6404" max="6404" width="21.5703125" style="1951" customWidth="1"/>
    <col min="6405" max="6405" width="24.140625" style="1951" customWidth="1"/>
    <col min="6406" max="6407" width="22.7109375" style="1951" customWidth="1"/>
    <col min="6408" max="6409" width="25.5703125" style="1951" customWidth="1"/>
    <col min="6410" max="6410" width="27.85546875" style="1951" customWidth="1"/>
    <col min="6411" max="6411" width="29" style="1951" customWidth="1"/>
    <col min="6412" max="6656" width="11.42578125" style="1951"/>
    <col min="6657" max="6657" width="11.140625" style="1951" customWidth="1"/>
    <col min="6658" max="6658" width="111.140625" style="1951" customWidth="1"/>
    <col min="6659" max="6659" width="23.28515625" style="1951" customWidth="1"/>
    <col min="6660" max="6660" width="21.5703125" style="1951" customWidth="1"/>
    <col min="6661" max="6661" width="24.140625" style="1951" customWidth="1"/>
    <col min="6662" max="6663" width="22.7109375" style="1951" customWidth="1"/>
    <col min="6664" max="6665" width="25.5703125" style="1951" customWidth="1"/>
    <col min="6666" max="6666" width="27.85546875" style="1951" customWidth="1"/>
    <col min="6667" max="6667" width="29" style="1951" customWidth="1"/>
    <col min="6668" max="6912" width="11.42578125" style="1951"/>
    <col min="6913" max="6913" width="11.140625" style="1951" customWidth="1"/>
    <col min="6914" max="6914" width="111.140625" style="1951" customWidth="1"/>
    <col min="6915" max="6915" width="23.28515625" style="1951" customWidth="1"/>
    <col min="6916" max="6916" width="21.5703125" style="1951" customWidth="1"/>
    <col min="6917" max="6917" width="24.140625" style="1951" customWidth="1"/>
    <col min="6918" max="6919" width="22.7109375" style="1951" customWidth="1"/>
    <col min="6920" max="6921" width="25.5703125" style="1951" customWidth="1"/>
    <col min="6922" max="6922" width="27.85546875" style="1951" customWidth="1"/>
    <col min="6923" max="6923" width="29" style="1951" customWidth="1"/>
    <col min="6924" max="7168" width="11.42578125" style="1951"/>
    <col min="7169" max="7169" width="11.140625" style="1951" customWidth="1"/>
    <col min="7170" max="7170" width="111.140625" style="1951" customWidth="1"/>
    <col min="7171" max="7171" width="23.28515625" style="1951" customWidth="1"/>
    <col min="7172" max="7172" width="21.5703125" style="1951" customWidth="1"/>
    <col min="7173" max="7173" width="24.140625" style="1951" customWidth="1"/>
    <col min="7174" max="7175" width="22.7109375" style="1951" customWidth="1"/>
    <col min="7176" max="7177" width="25.5703125" style="1951" customWidth="1"/>
    <col min="7178" max="7178" width="27.85546875" style="1951" customWidth="1"/>
    <col min="7179" max="7179" width="29" style="1951" customWidth="1"/>
    <col min="7180" max="7424" width="11.42578125" style="1951"/>
    <col min="7425" max="7425" width="11.140625" style="1951" customWidth="1"/>
    <col min="7426" max="7426" width="111.140625" style="1951" customWidth="1"/>
    <col min="7427" max="7427" width="23.28515625" style="1951" customWidth="1"/>
    <col min="7428" max="7428" width="21.5703125" style="1951" customWidth="1"/>
    <col min="7429" max="7429" width="24.140625" style="1951" customWidth="1"/>
    <col min="7430" max="7431" width="22.7109375" style="1951" customWidth="1"/>
    <col min="7432" max="7433" width="25.5703125" style="1951" customWidth="1"/>
    <col min="7434" max="7434" width="27.85546875" style="1951" customWidth="1"/>
    <col min="7435" max="7435" width="29" style="1951" customWidth="1"/>
    <col min="7436" max="7680" width="11.42578125" style="1951"/>
    <col min="7681" max="7681" width="11.140625" style="1951" customWidth="1"/>
    <col min="7682" max="7682" width="111.140625" style="1951" customWidth="1"/>
    <col min="7683" max="7683" width="23.28515625" style="1951" customWidth="1"/>
    <col min="7684" max="7684" width="21.5703125" style="1951" customWidth="1"/>
    <col min="7685" max="7685" width="24.140625" style="1951" customWidth="1"/>
    <col min="7686" max="7687" width="22.7109375" style="1951" customWidth="1"/>
    <col min="7688" max="7689" width="25.5703125" style="1951" customWidth="1"/>
    <col min="7690" max="7690" width="27.85546875" style="1951" customWidth="1"/>
    <col min="7691" max="7691" width="29" style="1951" customWidth="1"/>
    <col min="7692" max="7936" width="11.42578125" style="1951"/>
    <col min="7937" max="7937" width="11.140625" style="1951" customWidth="1"/>
    <col min="7938" max="7938" width="111.140625" style="1951" customWidth="1"/>
    <col min="7939" max="7939" width="23.28515625" style="1951" customWidth="1"/>
    <col min="7940" max="7940" width="21.5703125" style="1951" customWidth="1"/>
    <col min="7941" max="7941" width="24.140625" style="1951" customWidth="1"/>
    <col min="7942" max="7943" width="22.7109375" style="1951" customWidth="1"/>
    <col min="7944" max="7945" width="25.5703125" style="1951" customWidth="1"/>
    <col min="7946" max="7946" width="27.85546875" style="1951" customWidth="1"/>
    <col min="7947" max="7947" width="29" style="1951" customWidth="1"/>
    <col min="7948" max="8192" width="11.42578125" style="1951"/>
    <col min="8193" max="8193" width="11.140625" style="1951" customWidth="1"/>
    <col min="8194" max="8194" width="111.140625" style="1951" customWidth="1"/>
    <col min="8195" max="8195" width="23.28515625" style="1951" customWidth="1"/>
    <col min="8196" max="8196" width="21.5703125" style="1951" customWidth="1"/>
    <col min="8197" max="8197" width="24.140625" style="1951" customWidth="1"/>
    <col min="8198" max="8199" width="22.7109375" style="1951" customWidth="1"/>
    <col min="8200" max="8201" width="25.5703125" style="1951" customWidth="1"/>
    <col min="8202" max="8202" width="27.85546875" style="1951" customWidth="1"/>
    <col min="8203" max="8203" width="29" style="1951" customWidth="1"/>
    <col min="8204" max="8448" width="11.42578125" style="1951"/>
    <col min="8449" max="8449" width="11.140625" style="1951" customWidth="1"/>
    <col min="8450" max="8450" width="111.140625" style="1951" customWidth="1"/>
    <col min="8451" max="8451" width="23.28515625" style="1951" customWidth="1"/>
    <col min="8452" max="8452" width="21.5703125" style="1951" customWidth="1"/>
    <col min="8453" max="8453" width="24.140625" style="1951" customWidth="1"/>
    <col min="8454" max="8455" width="22.7109375" style="1951" customWidth="1"/>
    <col min="8456" max="8457" width="25.5703125" style="1951" customWidth="1"/>
    <col min="8458" max="8458" width="27.85546875" style="1951" customWidth="1"/>
    <col min="8459" max="8459" width="29" style="1951" customWidth="1"/>
    <col min="8460" max="8704" width="11.42578125" style="1951"/>
    <col min="8705" max="8705" width="11.140625" style="1951" customWidth="1"/>
    <col min="8706" max="8706" width="111.140625" style="1951" customWidth="1"/>
    <col min="8707" max="8707" width="23.28515625" style="1951" customWidth="1"/>
    <col min="8708" max="8708" width="21.5703125" style="1951" customWidth="1"/>
    <col min="8709" max="8709" width="24.140625" style="1951" customWidth="1"/>
    <col min="8710" max="8711" width="22.7109375" style="1951" customWidth="1"/>
    <col min="8712" max="8713" width="25.5703125" style="1951" customWidth="1"/>
    <col min="8714" max="8714" width="27.85546875" style="1951" customWidth="1"/>
    <col min="8715" max="8715" width="29" style="1951" customWidth="1"/>
    <col min="8716" max="8960" width="11.42578125" style="1951"/>
    <col min="8961" max="8961" width="11.140625" style="1951" customWidth="1"/>
    <col min="8962" max="8962" width="111.140625" style="1951" customWidth="1"/>
    <col min="8963" max="8963" width="23.28515625" style="1951" customWidth="1"/>
    <col min="8964" max="8964" width="21.5703125" style="1951" customWidth="1"/>
    <col min="8965" max="8965" width="24.140625" style="1951" customWidth="1"/>
    <col min="8966" max="8967" width="22.7109375" style="1951" customWidth="1"/>
    <col min="8968" max="8969" width="25.5703125" style="1951" customWidth="1"/>
    <col min="8970" max="8970" width="27.85546875" style="1951" customWidth="1"/>
    <col min="8971" max="8971" width="29" style="1951" customWidth="1"/>
    <col min="8972" max="9216" width="11.42578125" style="1951"/>
    <col min="9217" max="9217" width="11.140625" style="1951" customWidth="1"/>
    <col min="9218" max="9218" width="111.140625" style="1951" customWidth="1"/>
    <col min="9219" max="9219" width="23.28515625" style="1951" customWidth="1"/>
    <col min="9220" max="9220" width="21.5703125" style="1951" customWidth="1"/>
    <col min="9221" max="9221" width="24.140625" style="1951" customWidth="1"/>
    <col min="9222" max="9223" width="22.7109375" style="1951" customWidth="1"/>
    <col min="9224" max="9225" width="25.5703125" style="1951" customWidth="1"/>
    <col min="9226" max="9226" width="27.85546875" style="1951" customWidth="1"/>
    <col min="9227" max="9227" width="29" style="1951" customWidth="1"/>
    <col min="9228" max="9472" width="11.42578125" style="1951"/>
    <col min="9473" max="9473" width="11.140625" style="1951" customWidth="1"/>
    <col min="9474" max="9474" width="111.140625" style="1951" customWidth="1"/>
    <col min="9475" max="9475" width="23.28515625" style="1951" customWidth="1"/>
    <col min="9476" max="9476" width="21.5703125" style="1951" customWidth="1"/>
    <col min="9477" max="9477" width="24.140625" style="1951" customWidth="1"/>
    <col min="9478" max="9479" width="22.7109375" style="1951" customWidth="1"/>
    <col min="9480" max="9481" width="25.5703125" style="1951" customWidth="1"/>
    <col min="9482" max="9482" width="27.85546875" style="1951" customWidth="1"/>
    <col min="9483" max="9483" width="29" style="1951" customWidth="1"/>
    <col min="9484" max="9728" width="11.42578125" style="1951"/>
    <col min="9729" max="9729" width="11.140625" style="1951" customWidth="1"/>
    <col min="9730" max="9730" width="111.140625" style="1951" customWidth="1"/>
    <col min="9731" max="9731" width="23.28515625" style="1951" customWidth="1"/>
    <col min="9732" max="9732" width="21.5703125" style="1951" customWidth="1"/>
    <col min="9733" max="9733" width="24.140625" style="1951" customWidth="1"/>
    <col min="9734" max="9735" width="22.7109375" style="1951" customWidth="1"/>
    <col min="9736" max="9737" width="25.5703125" style="1951" customWidth="1"/>
    <col min="9738" max="9738" width="27.85546875" style="1951" customWidth="1"/>
    <col min="9739" max="9739" width="29" style="1951" customWidth="1"/>
    <col min="9740" max="9984" width="11.42578125" style="1951"/>
    <col min="9985" max="9985" width="11.140625" style="1951" customWidth="1"/>
    <col min="9986" max="9986" width="111.140625" style="1951" customWidth="1"/>
    <col min="9987" max="9987" width="23.28515625" style="1951" customWidth="1"/>
    <col min="9988" max="9988" width="21.5703125" style="1951" customWidth="1"/>
    <col min="9989" max="9989" width="24.140625" style="1951" customWidth="1"/>
    <col min="9990" max="9991" width="22.7109375" style="1951" customWidth="1"/>
    <col min="9992" max="9993" width="25.5703125" style="1951" customWidth="1"/>
    <col min="9994" max="9994" width="27.85546875" style="1951" customWidth="1"/>
    <col min="9995" max="9995" width="29" style="1951" customWidth="1"/>
    <col min="9996" max="10240" width="11.42578125" style="1951"/>
    <col min="10241" max="10241" width="11.140625" style="1951" customWidth="1"/>
    <col min="10242" max="10242" width="111.140625" style="1951" customWidth="1"/>
    <col min="10243" max="10243" width="23.28515625" style="1951" customWidth="1"/>
    <col min="10244" max="10244" width="21.5703125" style="1951" customWidth="1"/>
    <col min="10245" max="10245" width="24.140625" style="1951" customWidth="1"/>
    <col min="10246" max="10247" width="22.7109375" style="1951" customWidth="1"/>
    <col min="10248" max="10249" width="25.5703125" style="1951" customWidth="1"/>
    <col min="10250" max="10250" width="27.85546875" style="1951" customWidth="1"/>
    <col min="10251" max="10251" width="29" style="1951" customWidth="1"/>
    <col min="10252" max="10496" width="11.42578125" style="1951"/>
    <col min="10497" max="10497" width="11.140625" style="1951" customWidth="1"/>
    <col min="10498" max="10498" width="111.140625" style="1951" customWidth="1"/>
    <col min="10499" max="10499" width="23.28515625" style="1951" customWidth="1"/>
    <col min="10500" max="10500" width="21.5703125" style="1951" customWidth="1"/>
    <col min="10501" max="10501" width="24.140625" style="1951" customWidth="1"/>
    <col min="10502" max="10503" width="22.7109375" style="1951" customWidth="1"/>
    <col min="10504" max="10505" width="25.5703125" style="1951" customWidth="1"/>
    <col min="10506" max="10506" width="27.85546875" style="1951" customWidth="1"/>
    <col min="10507" max="10507" width="29" style="1951" customWidth="1"/>
    <col min="10508" max="10752" width="11.42578125" style="1951"/>
    <col min="10753" max="10753" width="11.140625" style="1951" customWidth="1"/>
    <col min="10754" max="10754" width="111.140625" style="1951" customWidth="1"/>
    <col min="10755" max="10755" width="23.28515625" style="1951" customWidth="1"/>
    <col min="10756" max="10756" width="21.5703125" style="1951" customWidth="1"/>
    <col min="10757" max="10757" width="24.140625" style="1951" customWidth="1"/>
    <col min="10758" max="10759" width="22.7109375" style="1951" customWidth="1"/>
    <col min="10760" max="10761" width="25.5703125" style="1951" customWidth="1"/>
    <col min="10762" max="10762" width="27.85546875" style="1951" customWidth="1"/>
    <col min="10763" max="10763" width="29" style="1951" customWidth="1"/>
    <col min="10764" max="11008" width="11.42578125" style="1951"/>
    <col min="11009" max="11009" width="11.140625" style="1951" customWidth="1"/>
    <col min="11010" max="11010" width="111.140625" style="1951" customWidth="1"/>
    <col min="11011" max="11011" width="23.28515625" style="1951" customWidth="1"/>
    <col min="11012" max="11012" width="21.5703125" style="1951" customWidth="1"/>
    <col min="11013" max="11013" width="24.140625" style="1951" customWidth="1"/>
    <col min="11014" max="11015" width="22.7109375" style="1951" customWidth="1"/>
    <col min="11016" max="11017" width="25.5703125" style="1951" customWidth="1"/>
    <col min="11018" max="11018" width="27.85546875" style="1951" customWidth="1"/>
    <col min="11019" max="11019" width="29" style="1951" customWidth="1"/>
    <col min="11020" max="11264" width="11.42578125" style="1951"/>
    <col min="11265" max="11265" width="11.140625" style="1951" customWidth="1"/>
    <col min="11266" max="11266" width="111.140625" style="1951" customWidth="1"/>
    <col min="11267" max="11267" width="23.28515625" style="1951" customWidth="1"/>
    <col min="11268" max="11268" width="21.5703125" style="1951" customWidth="1"/>
    <col min="11269" max="11269" width="24.140625" style="1951" customWidth="1"/>
    <col min="11270" max="11271" width="22.7109375" style="1951" customWidth="1"/>
    <col min="11272" max="11273" width="25.5703125" style="1951" customWidth="1"/>
    <col min="11274" max="11274" width="27.85546875" style="1951" customWidth="1"/>
    <col min="11275" max="11275" width="29" style="1951" customWidth="1"/>
    <col min="11276" max="11520" width="11.42578125" style="1951"/>
    <col min="11521" max="11521" width="11.140625" style="1951" customWidth="1"/>
    <col min="11522" max="11522" width="111.140625" style="1951" customWidth="1"/>
    <col min="11523" max="11523" width="23.28515625" style="1951" customWidth="1"/>
    <col min="11524" max="11524" width="21.5703125" style="1951" customWidth="1"/>
    <col min="11525" max="11525" width="24.140625" style="1951" customWidth="1"/>
    <col min="11526" max="11527" width="22.7109375" style="1951" customWidth="1"/>
    <col min="11528" max="11529" width="25.5703125" style="1951" customWidth="1"/>
    <col min="11530" max="11530" width="27.85546875" style="1951" customWidth="1"/>
    <col min="11531" max="11531" width="29" style="1951" customWidth="1"/>
    <col min="11532" max="11776" width="11.42578125" style="1951"/>
    <col min="11777" max="11777" width="11.140625" style="1951" customWidth="1"/>
    <col min="11778" max="11778" width="111.140625" style="1951" customWidth="1"/>
    <col min="11779" max="11779" width="23.28515625" style="1951" customWidth="1"/>
    <col min="11780" max="11780" width="21.5703125" style="1951" customWidth="1"/>
    <col min="11781" max="11781" width="24.140625" style="1951" customWidth="1"/>
    <col min="11782" max="11783" width="22.7109375" style="1951" customWidth="1"/>
    <col min="11784" max="11785" width="25.5703125" style="1951" customWidth="1"/>
    <col min="11786" max="11786" width="27.85546875" style="1951" customWidth="1"/>
    <col min="11787" max="11787" width="29" style="1951" customWidth="1"/>
    <col min="11788" max="12032" width="11.42578125" style="1951"/>
    <col min="12033" max="12033" width="11.140625" style="1951" customWidth="1"/>
    <col min="12034" max="12034" width="111.140625" style="1951" customWidth="1"/>
    <col min="12035" max="12035" width="23.28515625" style="1951" customWidth="1"/>
    <col min="12036" max="12036" width="21.5703125" style="1951" customWidth="1"/>
    <col min="12037" max="12037" width="24.140625" style="1951" customWidth="1"/>
    <col min="12038" max="12039" width="22.7109375" style="1951" customWidth="1"/>
    <col min="12040" max="12041" width="25.5703125" style="1951" customWidth="1"/>
    <col min="12042" max="12042" width="27.85546875" style="1951" customWidth="1"/>
    <col min="12043" max="12043" width="29" style="1951" customWidth="1"/>
    <col min="12044" max="12288" width="11.42578125" style="1951"/>
    <col min="12289" max="12289" width="11.140625" style="1951" customWidth="1"/>
    <col min="12290" max="12290" width="111.140625" style="1951" customWidth="1"/>
    <col min="12291" max="12291" width="23.28515625" style="1951" customWidth="1"/>
    <col min="12292" max="12292" width="21.5703125" style="1951" customWidth="1"/>
    <col min="12293" max="12293" width="24.140625" style="1951" customWidth="1"/>
    <col min="12294" max="12295" width="22.7109375" style="1951" customWidth="1"/>
    <col min="12296" max="12297" width="25.5703125" style="1951" customWidth="1"/>
    <col min="12298" max="12298" width="27.85546875" style="1951" customWidth="1"/>
    <col min="12299" max="12299" width="29" style="1951" customWidth="1"/>
    <col min="12300" max="12544" width="11.42578125" style="1951"/>
    <col min="12545" max="12545" width="11.140625" style="1951" customWidth="1"/>
    <col min="12546" max="12546" width="111.140625" style="1951" customWidth="1"/>
    <col min="12547" max="12547" width="23.28515625" style="1951" customWidth="1"/>
    <col min="12548" max="12548" width="21.5703125" style="1951" customWidth="1"/>
    <col min="12549" max="12549" width="24.140625" style="1951" customWidth="1"/>
    <col min="12550" max="12551" width="22.7109375" style="1951" customWidth="1"/>
    <col min="12552" max="12553" width="25.5703125" style="1951" customWidth="1"/>
    <col min="12554" max="12554" width="27.85546875" style="1951" customWidth="1"/>
    <col min="12555" max="12555" width="29" style="1951" customWidth="1"/>
    <col min="12556" max="12800" width="11.42578125" style="1951"/>
    <col min="12801" max="12801" width="11.140625" style="1951" customWidth="1"/>
    <col min="12802" max="12802" width="111.140625" style="1951" customWidth="1"/>
    <col min="12803" max="12803" width="23.28515625" style="1951" customWidth="1"/>
    <col min="12804" max="12804" width="21.5703125" style="1951" customWidth="1"/>
    <col min="12805" max="12805" width="24.140625" style="1951" customWidth="1"/>
    <col min="12806" max="12807" width="22.7109375" style="1951" customWidth="1"/>
    <col min="12808" max="12809" width="25.5703125" style="1951" customWidth="1"/>
    <col min="12810" max="12810" width="27.85546875" style="1951" customWidth="1"/>
    <col min="12811" max="12811" width="29" style="1951" customWidth="1"/>
    <col min="12812" max="13056" width="11.42578125" style="1951"/>
    <col min="13057" max="13057" width="11.140625" style="1951" customWidth="1"/>
    <col min="13058" max="13058" width="111.140625" style="1951" customWidth="1"/>
    <col min="13059" max="13059" width="23.28515625" style="1951" customWidth="1"/>
    <col min="13060" max="13060" width="21.5703125" style="1951" customWidth="1"/>
    <col min="13061" max="13061" width="24.140625" style="1951" customWidth="1"/>
    <col min="13062" max="13063" width="22.7109375" style="1951" customWidth="1"/>
    <col min="13064" max="13065" width="25.5703125" style="1951" customWidth="1"/>
    <col min="13066" max="13066" width="27.85546875" style="1951" customWidth="1"/>
    <col min="13067" max="13067" width="29" style="1951" customWidth="1"/>
    <col min="13068" max="13312" width="11.42578125" style="1951"/>
    <col min="13313" max="13313" width="11.140625" style="1951" customWidth="1"/>
    <col min="13314" max="13314" width="111.140625" style="1951" customWidth="1"/>
    <col min="13315" max="13315" width="23.28515625" style="1951" customWidth="1"/>
    <col min="13316" max="13316" width="21.5703125" style="1951" customWidth="1"/>
    <col min="13317" max="13317" width="24.140625" style="1951" customWidth="1"/>
    <col min="13318" max="13319" width="22.7109375" style="1951" customWidth="1"/>
    <col min="13320" max="13321" width="25.5703125" style="1951" customWidth="1"/>
    <col min="13322" max="13322" width="27.85546875" style="1951" customWidth="1"/>
    <col min="13323" max="13323" width="29" style="1951" customWidth="1"/>
    <col min="13324" max="13568" width="11.42578125" style="1951"/>
    <col min="13569" max="13569" width="11.140625" style="1951" customWidth="1"/>
    <col min="13570" max="13570" width="111.140625" style="1951" customWidth="1"/>
    <col min="13571" max="13571" width="23.28515625" style="1951" customWidth="1"/>
    <col min="13572" max="13572" width="21.5703125" style="1951" customWidth="1"/>
    <col min="13573" max="13573" width="24.140625" style="1951" customWidth="1"/>
    <col min="13574" max="13575" width="22.7109375" style="1951" customWidth="1"/>
    <col min="13576" max="13577" width="25.5703125" style="1951" customWidth="1"/>
    <col min="13578" max="13578" width="27.85546875" style="1951" customWidth="1"/>
    <col min="13579" max="13579" width="29" style="1951" customWidth="1"/>
    <col min="13580" max="13824" width="11.42578125" style="1951"/>
    <col min="13825" max="13825" width="11.140625" style="1951" customWidth="1"/>
    <col min="13826" max="13826" width="111.140625" style="1951" customWidth="1"/>
    <col min="13827" max="13827" width="23.28515625" style="1951" customWidth="1"/>
    <col min="13828" max="13828" width="21.5703125" style="1951" customWidth="1"/>
    <col min="13829" max="13829" width="24.140625" style="1951" customWidth="1"/>
    <col min="13830" max="13831" width="22.7109375" style="1951" customWidth="1"/>
    <col min="13832" max="13833" width="25.5703125" style="1951" customWidth="1"/>
    <col min="13834" max="13834" width="27.85546875" style="1951" customWidth="1"/>
    <col min="13835" max="13835" width="29" style="1951" customWidth="1"/>
    <col min="13836" max="14080" width="11.42578125" style="1951"/>
    <col min="14081" max="14081" width="11.140625" style="1951" customWidth="1"/>
    <col min="14082" max="14082" width="111.140625" style="1951" customWidth="1"/>
    <col min="14083" max="14083" width="23.28515625" style="1951" customWidth="1"/>
    <col min="14084" max="14084" width="21.5703125" style="1951" customWidth="1"/>
    <col min="14085" max="14085" width="24.140625" style="1951" customWidth="1"/>
    <col min="14086" max="14087" width="22.7109375" style="1951" customWidth="1"/>
    <col min="14088" max="14089" width="25.5703125" style="1951" customWidth="1"/>
    <col min="14090" max="14090" width="27.85546875" style="1951" customWidth="1"/>
    <col min="14091" max="14091" width="29" style="1951" customWidth="1"/>
    <col min="14092" max="14336" width="11.42578125" style="1951"/>
    <col min="14337" max="14337" width="11.140625" style="1951" customWidth="1"/>
    <col min="14338" max="14338" width="111.140625" style="1951" customWidth="1"/>
    <col min="14339" max="14339" width="23.28515625" style="1951" customWidth="1"/>
    <col min="14340" max="14340" width="21.5703125" style="1951" customWidth="1"/>
    <col min="14341" max="14341" width="24.140625" style="1951" customWidth="1"/>
    <col min="14342" max="14343" width="22.7109375" style="1951" customWidth="1"/>
    <col min="14344" max="14345" width="25.5703125" style="1951" customWidth="1"/>
    <col min="14346" max="14346" width="27.85546875" style="1951" customWidth="1"/>
    <col min="14347" max="14347" width="29" style="1951" customWidth="1"/>
    <col min="14348" max="14592" width="11.42578125" style="1951"/>
    <col min="14593" max="14593" width="11.140625" style="1951" customWidth="1"/>
    <col min="14594" max="14594" width="111.140625" style="1951" customWidth="1"/>
    <col min="14595" max="14595" width="23.28515625" style="1951" customWidth="1"/>
    <col min="14596" max="14596" width="21.5703125" style="1951" customWidth="1"/>
    <col min="14597" max="14597" width="24.140625" style="1951" customWidth="1"/>
    <col min="14598" max="14599" width="22.7109375" style="1951" customWidth="1"/>
    <col min="14600" max="14601" width="25.5703125" style="1951" customWidth="1"/>
    <col min="14602" max="14602" width="27.85546875" style="1951" customWidth="1"/>
    <col min="14603" max="14603" width="29" style="1951" customWidth="1"/>
    <col min="14604" max="14848" width="11.42578125" style="1951"/>
    <col min="14849" max="14849" width="11.140625" style="1951" customWidth="1"/>
    <col min="14850" max="14850" width="111.140625" style="1951" customWidth="1"/>
    <col min="14851" max="14851" width="23.28515625" style="1951" customWidth="1"/>
    <col min="14852" max="14852" width="21.5703125" style="1951" customWidth="1"/>
    <col min="14853" max="14853" width="24.140625" style="1951" customWidth="1"/>
    <col min="14854" max="14855" width="22.7109375" style="1951" customWidth="1"/>
    <col min="14856" max="14857" width="25.5703125" style="1951" customWidth="1"/>
    <col min="14858" max="14858" width="27.85546875" style="1951" customWidth="1"/>
    <col min="14859" max="14859" width="29" style="1951" customWidth="1"/>
    <col min="14860" max="15104" width="11.42578125" style="1951"/>
    <col min="15105" max="15105" width="11.140625" style="1951" customWidth="1"/>
    <col min="15106" max="15106" width="111.140625" style="1951" customWidth="1"/>
    <col min="15107" max="15107" width="23.28515625" style="1951" customWidth="1"/>
    <col min="15108" max="15108" width="21.5703125" style="1951" customWidth="1"/>
    <col min="15109" max="15109" width="24.140625" style="1951" customWidth="1"/>
    <col min="15110" max="15111" width="22.7109375" style="1951" customWidth="1"/>
    <col min="15112" max="15113" width="25.5703125" style="1951" customWidth="1"/>
    <col min="15114" max="15114" width="27.85546875" style="1951" customWidth="1"/>
    <col min="15115" max="15115" width="29" style="1951" customWidth="1"/>
    <col min="15116" max="15360" width="11.42578125" style="1951"/>
    <col min="15361" max="15361" width="11.140625" style="1951" customWidth="1"/>
    <col min="15362" max="15362" width="111.140625" style="1951" customWidth="1"/>
    <col min="15363" max="15363" width="23.28515625" style="1951" customWidth="1"/>
    <col min="15364" max="15364" width="21.5703125" style="1951" customWidth="1"/>
    <col min="15365" max="15365" width="24.140625" style="1951" customWidth="1"/>
    <col min="15366" max="15367" width="22.7109375" style="1951" customWidth="1"/>
    <col min="15368" max="15369" width="25.5703125" style="1951" customWidth="1"/>
    <col min="15370" max="15370" width="27.85546875" style="1951" customWidth="1"/>
    <col min="15371" max="15371" width="29" style="1951" customWidth="1"/>
    <col min="15372" max="15616" width="11.42578125" style="1951"/>
    <col min="15617" max="15617" width="11.140625" style="1951" customWidth="1"/>
    <col min="15618" max="15618" width="111.140625" style="1951" customWidth="1"/>
    <col min="15619" max="15619" width="23.28515625" style="1951" customWidth="1"/>
    <col min="15620" max="15620" width="21.5703125" style="1951" customWidth="1"/>
    <col min="15621" max="15621" width="24.140625" style="1951" customWidth="1"/>
    <col min="15622" max="15623" width="22.7109375" style="1951" customWidth="1"/>
    <col min="15624" max="15625" width="25.5703125" style="1951" customWidth="1"/>
    <col min="15626" max="15626" width="27.85546875" style="1951" customWidth="1"/>
    <col min="15627" max="15627" width="29" style="1951" customWidth="1"/>
    <col min="15628" max="15872" width="11.42578125" style="1951"/>
    <col min="15873" max="15873" width="11.140625" style="1951" customWidth="1"/>
    <col min="15874" max="15874" width="111.140625" style="1951" customWidth="1"/>
    <col min="15875" max="15875" width="23.28515625" style="1951" customWidth="1"/>
    <col min="15876" max="15876" width="21.5703125" style="1951" customWidth="1"/>
    <col min="15877" max="15877" width="24.140625" style="1951" customWidth="1"/>
    <col min="15878" max="15879" width="22.7109375" style="1951" customWidth="1"/>
    <col min="15880" max="15881" width="25.5703125" style="1951" customWidth="1"/>
    <col min="15882" max="15882" width="27.85546875" style="1951" customWidth="1"/>
    <col min="15883" max="15883" width="29" style="1951" customWidth="1"/>
    <col min="15884" max="16128" width="11.42578125" style="1951"/>
    <col min="16129" max="16129" width="11.140625" style="1951" customWidth="1"/>
    <col min="16130" max="16130" width="111.140625" style="1951" customWidth="1"/>
    <col min="16131" max="16131" width="23.28515625" style="1951" customWidth="1"/>
    <col min="16132" max="16132" width="21.5703125" style="1951" customWidth="1"/>
    <col min="16133" max="16133" width="24.140625" style="1951" customWidth="1"/>
    <col min="16134" max="16135" width="22.7109375" style="1951" customWidth="1"/>
    <col min="16136" max="16137" width="25.5703125" style="1951" customWidth="1"/>
    <col min="16138" max="16138" width="27.85546875" style="1951" customWidth="1"/>
    <col min="16139" max="16139" width="29" style="1951" customWidth="1"/>
    <col min="16140" max="16384" width="11.42578125" style="1951"/>
  </cols>
  <sheetData>
    <row r="1" spans="1:11" s="1884" customFormat="1" ht="15">
      <c r="B1" s="32" t="s">
        <v>120</v>
      </c>
      <c r="C1" s="2" t="s">
        <v>2280</v>
      </c>
      <c r="D1" s="1885"/>
      <c r="E1" s="1885"/>
      <c r="F1" s="1885"/>
      <c r="G1" s="1886"/>
      <c r="H1" s="1886"/>
      <c r="I1" s="1885"/>
    </row>
    <row r="2" spans="1:11" s="1887" customFormat="1" ht="26.25">
      <c r="B2" s="32" t="s">
        <v>106</v>
      </c>
      <c r="C2" s="1805" t="s">
        <v>2468</v>
      </c>
      <c r="D2" s="1888"/>
      <c r="E2" s="1889"/>
      <c r="F2" s="1890"/>
      <c r="G2" s="1891"/>
      <c r="H2" s="1891"/>
      <c r="I2" s="1892"/>
    </row>
    <row r="3" spans="1:11" s="1884" customFormat="1" ht="18.75">
      <c r="B3" s="32" t="s">
        <v>108</v>
      </c>
      <c r="C3" s="14" t="s">
        <v>883</v>
      </c>
      <c r="D3" s="1893"/>
      <c r="E3" s="1893"/>
      <c r="F3" s="1893"/>
      <c r="G3" s="1893"/>
      <c r="H3" s="1893"/>
      <c r="I3" s="1893"/>
      <c r="J3" s="1894"/>
      <c r="K3" s="1895"/>
    </row>
    <row r="4" spans="1:11" s="1884" customFormat="1" ht="18.75">
      <c r="B4" s="32" t="s">
        <v>110</v>
      </c>
      <c r="C4" s="14" t="s">
        <v>4</v>
      </c>
      <c r="D4" s="1893"/>
      <c r="E4" s="1893"/>
      <c r="F4" s="1893"/>
      <c r="G4" s="1893"/>
      <c r="H4" s="1893"/>
      <c r="I4" s="1893"/>
      <c r="J4" s="1894"/>
      <c r="K4" s="1895"/>
    </row>
    <row r="5" spans="1:11" s="1884" customFormat="1" ht="18.75">
      <c r="B5" s="32" t="s">
        <v>111</v>
      </c>
      <c r="C5" s="32" t="s">
        <v>124</v>
      </c>
      <c r="D5" s="1893"/>
      <c r="E5" s="1893"/>
      <c r="F5" s="1893"/>
      <c r="G5" s="1893"/>
      <c r="H5" s="1893"/>
      <c r="I5" s="1893"/>
      <c r="J5" s="1894"/>
      <c r="K5" s="1895"/>
    </row>
    <row r="6" spans="1:11" s="1884" customFormat="1" ht="19.5" thickBot="1">
      <c r="C6" s="1896"/>
      <c r="D6" s="1893"/>
      <c r="E6" s="1893"/>
      <c r="F6" s="1893"/>
      <c r="G6" s="1893"/>
      <c r="H6" s="1893"/>
      <c r="I6" s="1893"/>
      <c r="J6" s="1894"/>
      <c r="K6" s="1895"/>
    </row>
    <row r="7" spans="1:11" s="1884" customFormat="1" ht="13.5" thickBot="1">
      <c r="A7" s="1897"/>
      <c r="B7" s="1898"/>
      <c r="C7" s="4660" t="s">
        <v>2407</v>
      </c>
      <c r="D7" s="4661"/>
      <c r="E7" s="4661"/>
      <c r="F7" s="4661"/>
      <c r="G7" s="4662"/>
      <c r="H7" s="4663" t="s">
        <v>2469</v>
      </c>
      <c r="I7" s="4666" t="s">
        <v>2409</v>
      </c>
      <c r="J7" s="4669" t="s">
        <v>2470</v>
      </c>
    </row>
    <row r="8" spans="1:11" s="1884" customFormat="1" ht="39" thickBot="1">
      <c r="A8" s="1899"/>
      <c r="B8" s="1900"/>
      <c r="C8" s="4672" t="s">
        <v>2411</v>
      </c>
      <c r="D8" s="4673"/>
      <c r="E8" s="4674" t="s">
        <v>2412</v>
      </c>
      <c r="F8" s="4673"/>
      <c r="G8" s="1901" t="s">
        <v>2413</v>
      </c>
      <c r="H8" s="4664" t="s">
        <v>2469</v>
      </c>
      <c r="I8" s="4667" t="s">
        <v>2409</v>
      </c>
      <c r="J8" s="4670" t="s">
        <v>2470</v>
      </c>
    </row>
    <row r="9" spans="1:11" s="1884" customFormat="1" ht="13.5" thickBot="1">
      <c r="A9" s="1899"/>
      <c r="B9" s="1900"/>
      <c r="C9" s="1902" t="s">
        <v>2471</v>
      </c>
      <c r="D9" s="1902" t="s">
        <v>2332</v>
      </c>
      <c r="E9" s="1902" t="s">
        <v>2471</v>
      </c>
      <c r="F9" s="1902" t="s">
        <v>2332</v>
      </c>
      <c r="G9" s="1903"/>
      <c r="H9" s="4665" t="s">
        <v>2469</v>
      </c>
      <c r="I9" s="4668" t="s">
        <v>2409</v>
      </c>
      <c r="J9" s="4671" t="s">
        <v>2470</v>
      </c>
    </row>
    <row r="10" spans="1:11" s="1884" customFormat="1" ht="13.5" thickBot="1">
      <c r="A10" s="1899"/>
      <c r="B10" s="1904"/>
      <c r="C10" s="1905" t="s">
        <v>1088</v>
      </c>
      <c r="D10" s="1906" t="s">
        <v>1092</v>
      </c>
      <c r="E10" s="1906" t="s">
        <v>1095</v>
      </c>
      <c r="F10" s="1907" t="s">
        <v>1098</v>
      </c>
      <c r="G10" s="1907" t="s">
        <v>1100</v>
      </c>
      <c r="H10" s="1908"/>
      <c r="I10" s="1909" t="s">
        <v>1103</v>
      </c>
      <c r="J10" s="1910" t="s">
        <v>1105</v>
      </c>
    </row>
    <row r="11" spans="1:11" s="1884" customFormat="1" ht="25.5">
      <c r="A11" s="1911" t="s">
        <v>1088</v>
      </c>
      <c r="B11" s="1912" t="s">
        <v>2472</v>
      </c>
      <c r="C11" s="1913"/>
      <c r="D11" s="1913"/>
      <c r="E11" s="1913"/>
      <c r="F11" s="1913"/>
      <c r="G11" s="1913"/>
      <c r="H11" s="1914"/>
      <c r="I11" s="1915">
        <f>I12+I17+I18+I19</f>
        <v>0</v>
      </c>
      <c r="J11" s="1916">
        <f>I11*12.5</f>
        <v>0</v>
      </c>
    </row>
    <row r="12" spans="1:11" s="1884" customFormat="1">
      <c r="A12" s="1917" t="s">
        <v>1092</v>
      </c>
      <c r="B12" s="1918" t="s">
        <v>2415</v>
      </c>
      <c r="C12" s="1919">
        <f>C13+C14</f>
        <v>0</v>
      </c>
      <c r="D12" s="1920">
        <f>D13+D14</f>
        <v>0</v>
      </c>
      <c r="E12" s="1921"/>
      <c r="F12" s="1921"/>
      <c r="G12" s="1922"/>
      <c r="H12" s="1923">
        <v>8</v>
      </c>
      <c r="I12" s="1924">
        <f>G12*0.08</f>
        <v>0</v>
      </c>
      <c r="J12" s="1925"/>
    </row>
    <row r="13" spans="1:11" s="1884" customFormat="1" ht="25.5">
      <c r="A13" s="1926" t="s">
        <v>2473</v>
      </c>
      <c r="B13" s="1918" t="s">
        <v>2474</v>
      </c>
      <c r="C13" s="1921"/>
      <c r="D13" s="1921"/>
      <c r="E13" s="1927"/>
      <c r="F13" s="1927"/>
      <c r="G13" s="1928"/>
      <c r="H13" s="1923"/>
      <c r="I13" s="1928"/>
      <c r="J13" s="1925"/>
    </row>
    <row r="14" spans="1:11" s="1884" customFormat="1">
      <c r="A14" s="1929" t="s">
        <v>2475</v>
      </c>
      <c r="B14" s="1930" t="s">
        <v>2419</v>
      </c>
      <c r="C14" s="1921"/>
      <c r="D14" s="1921"/>
      <c r="E14" s="1927"/>
      <c r="F14" s="1927"/>
      <c r="G14" s="1928"/>
      <c r="H14" s="1923"/>
      <c r="I14" s="1928"/>
      <c r="J14" s="1925"/>
    </row>
    <row r="15" spans="1:11" s="1884" customFormat="1" ht="25.5">
      <c r="A15" s="1931" t="s">
        <v>1095</v>
      </c>
      <c r="B15" s="1912" t="s">
        <v>2476</v>
      </c>
      <c r="C15" s="1921"/>
      <c r="D15" s="1921"/>
      <c r="E15" s="1921"/>
      <c r="F15" s="1921"/>
      <c r="G15" s="1927"/>
      <c r="H15" s="1923"/>
      <c r="I15" s="1928"/>
      <c r="J15" s="1925"/>
    </row>
    <row r="16" spans="1:11" s="1884" customFormat="1" ht="25.5">
      <c r="A16" s="1931" t="s">
        <v>1098</v>
      </c>
      <c r="B16" s="1912" t="s">
        <v>2477</v>
      </c>
      <c r="C16" s="1921"/>
      <c r="D16" s="1921"/>
      <c r="E16" s="1921"/>
      <c r="F16" s="1921"/>
      <c r="G16" s="1927"/>
      <c r="H16" s="1923"/>
      <c r="I16" s="1928"/>
      <c r="J16" s="1925"/>
    </row>
    <row r="17" spans="1:23" s="1884" customFormat="1">
      <c r="A17" s="1931" t="s">
        <v>2478</v>
      </c>
      <c r="B17" s="1912" t="s">
        <v>2450</v>
      </c>
      <c r="C17" s="1921"/>
      <c r="D17" s="1921"/>
      <c r="E17" s="1921"/>
      <c r="F17" s="1921"/>
      <c r="G17" s="1921"/>
      <c r="H17" s="1923">
        <v>4</v>
      </c>
      <c r="I17" s="1932">
        <f>G17*0.04</f>
        <v>0</v>
      </c>
      <c r="J17" s="1925"/>
    </row>
    <row r="18" spans="1:23" s="1884" customFormat="1">
      <c r="A18" s="1931" t="s">
        <v>1108</v>
      </c>
      <c r="B18" s="1912" t="s">
        <v>2479</v>
      </c>
      <c r="C18" s="1921"/>
      <c r="D18" s="1921"/>
      <c r="E18" s="1921"/>
      <c r="F18" s="1921"/>
      <c r="G18" s="1921"/>
      <c r="H18" s="1933"/>
      <c r="I18" s="1922"/>
      <c r="J18" s="1925"/>
    </row>
    <row r="19" spans="1:23" s="1884" customFormat="1" ht="25.5">
      <c r="A19" s="1931" t="s">
        <v>1111</v>
      </c>
      <c r="B19" s="1912" t="s">
        <v>2480</v>
      </c>
      <c r="C19" s="1921"/>
      <c r="D19" s="1921"/>
      <c r="E19" s="1921"/>
      <c r="F19" s="1921"/>
      <c r="G19" s="1921"/>
      <c r="H19" s="1933"/>
      <c r="I19" s="1932">
        <f>I20+I21+I22</f>
        <v>0</v>
      </c>
      <c r="J19" s="1925"/>
    </row>
    <row r="20" spans="1:23" s="1884" customFormat="1">
      <c r="A20" s="1934">
        <v>100</v>
      </c>
      <c r="B20" s="1912" t="s">
        <v>2481</v>
      </c>
      <c r="C20" s="1935"/>
      <c r="D20" s="1936"/>
      <c r="E20" s="1935"/>
      <c r="F20" s="1937"/>
      <c r="G20" s="1938"/>
      <c r="H20" s="1939"/>
      <c r="I20" s="1940"/>
      <c r="J20" s="1941"/>
    </row>
    <row r="21" spans="1:23" s="1884" customFormat="1">
      <c r="A21" s="1934">
        <v>110</v>
      </c>
      <c r="B21" s="1912" t="s">
        <v>2482</v>
      </c>
      <c r="C21" s="1935"/>
      <c r="D21" s="1936"/>
      <c r="E21" s="1935"/>
      <c r="F21" s="1937"/>
      <c r="G21" s="1938"/>
      <c r="H21" s="1939"/>
      <c r="I21" s="1940"/>
      <c r="J21" s="1941"/>
    </row>
    <row r="22" spans="1:23" s="1884" customFormat="1" ht="13.5" thickBot="1">
      <c r="A22" s="1942">
        <v>120</v>
      </c>
      <c r="B22" s="1943" t="s">
        <v>2483</v>
      </c>
      <c r="C22" s="1944"/>
      <c r="D22" s="1945"/>
      <c r="E22" s="1944"/>
      <c r="F22" s="1946"/>
      <c r="G22" s="1947"/>
      <c r="H22" s="1948"/>
      <c r="I22" s="1949"/>
      <c r="J22" s="1950"/>
    </row>
    <row r="23" spans="1:23" s="1952" customFormat="1" ht="18">
      <c r="A23" s="1951"/>
      <c r="B23" s="1951"/>
      <c r="C23" s="1951"/>
      <c r="D23" s="1951"/>
      <c r="E23" s="1951"/>
      <c r="F23" s="1951"/>
      <c r="G23" s="1951"/>
      <c r="H23" s="1951"/>
      <c r="I23" s="1951"/>
      <c r="J23" s="1951"/>
      <c r="K23" s="1951"/>
      <c r="L23" s="1951"/>
      <c r="M23" s="1951"/>
      <c r="N23" s="1951"/>
      <c r="O23" s="1951"/>
      <c r="P23" s="1951"/>
      <c r="Q23" s="1951"/>
      <c r="R23" s="1951"/>
      <c r="S23" s="1951"/>
      <c r="T23" s="1951"/>
      <c r="U23" s="1951"/>
      <c r="V23" s="1951"/>
    </row>
    <row r="24" spans="1:23" s="1952" customFormat="1" ht="18">
      <c r="A24" s="1951"/>
      <c r="B24" s="1881" t="s">
        <v>2467</v>
      </c>
      <c r="C24" s="1951"/>
      <c r="D24" s="1951"/>
      <c r="E24" s="1951"/>
      <c r="F24" s="1951"/>
      <c r="G24" s="1951"/>
      <c r="H24" s="1951"/>
      <c r="I24" s="1951"/>
      <c r="J24" s="1951"/>
      <c r="K24" s="1951"/>
      <c r="L24" s="1951"/>
      <c r="M24" s="1951"/>
      <c r="N24" s="1951"/>
      <c r="O24" s="1951"/>
      <c r="P24" s="1951"/>
      <c r="Q24" s="1951"/>
      <c r="R24" s="1951"/>
      <c r="S24" s="1951"/>
      <c r="T24" s="1951"/>
      <c r="U24" s="1951"/>
      <c r="V24" s="1951"/>
      <c r="W24" s="1951"/>
    </row>
    <row r="25" spans="1:23" s="1952" customFormat="1" ht="18">
      <c r="A25" s="1951"/>
      <c r="B25" s="1883"/>
      <c r="C25" s="1951"/>
      <c r="D25" s="1951"/>
      <c r="E25" s="1951"/>
      <c r="F25" s="1951"/>
      <c r="G25" s="1951"/>
      <c r="H25" s="1951"/>
      <c r="I25" s="1951"/>
      <c r="J25" s="1951"/>
      <c r="K25" s="1951"/>
      <c r="L25" s="1951"/>
      <c r="M25" s="1951"/>
      <c r="N25" s="1951"/>
      <c r="O25" s="1951"/>
      <c r="P25" s="1951"/>
      <c r="Q25" s="1951"/>
      <c r="R25" s="1951"/>
      <c r="S25" s="1951"/>
      <c r="T25" s="1951"/>
      <c r="U25" s="1951"/>
      <c r="V25" s="1951"/>
      <c r="W25" s="1951"/>
    </row>
    <row r="26" spans="1:23" s="1952" customFormat="1" ht="18">
      <c r="A26" s="1951"/>
      <c r="B26" s="1951"/>
      <c r="C26" s="1951"/>
      <c r="D26" s="1951"/>
      <c r="E26" s="1951"/>
      <c r="F26" s="1951"/>
      <c r="G26" s="1951"/>
      <c r="H26" s="1951"/>
      <c r="I26" s="1951"/>
      <c r="J26" s="1951"/>
      <c r="K26" s="1951"/>
      <c r="L26" s="1951"/>
      <c r="M26" s="1951"/>
      <c r="N26" s="1951"/>
      <c r="O26" s="1951"/>
      <c r="P26" s="1951"/>
      <c r="Q26" s="1951"/>
      <c r="R26" s="1951"/>
      <c r="S26" s="1951"/>
      <c r="T26" s="1951"/>
      <c r="U26" s="1951"/>
      <c r="V26" s="1951"/>
      <c r="W26" s="1951"/>
    </row>
    <row r="29" spans="1:23">
      <c r="C29" s="1951"/>
      <c r="D29" s="1951"/>
      <c r="E29" s="1951"/>
      <c r="F29" s="1951"/>
      <c r="G29" s="1951"/>
      <c r="M29" s="1954"/>
    </row>
    <row r="30" spans="1:23">
      <c r="C30" s="1951"/>
      <c r="D30" s="1951"/>
      <c r="E30" s="1951"/>
      <c r="F30" s="1951"/>
      <c r="G30" s="1951"/>
      <c r="M30" s="1954"/>
    </row>
  </sheetData>
  <mergeCells count="6">
    <mergeCell ref="C7:G7"/>
    <mergeCell ref="H7:H9"/>
    <mergeCell ref="I7:I9"/>
    <mergeCell ref="J7:J9"/>
    <mergeCell ref="C8:D8"/>
    <mergeCell ref="E8:F8"/>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zoomScale="80" zoomScaleNormal="80" workbookViewId="0">
      <selection activeCell="M26" sqref="M26"/>
    </sheetView>
  </sheetViews>
  <sheetFormatPr defaultRowHeight="15"/>
  <cols>
    <col min="1" max="1" width="65.140625" style="1992" customWidth="1"/>
    <col min="2" max="3" width="16.7109375" style="1955" customWidth="1"/>
    <col min="4" max="4" width="14.5703125" style="1955" bestFit="1" customWidth="1"/>
    <col min="5" max="5" width="13.28515625" style="1955" customWidth="1"/>
    <col min="6" max="6" width="15.7109375" style="1955" customWidth="1"/>
    <col min="7" max="7" width="17" style="1955" customWidth="1"/>
    <col min="8" max="8" width="17.85546875" style="1955" customWidth="1"/>
    <col min="9" max="9" width="17.28515625" style="1955" customWidth="1"/>
    <col min="10" max="10" width="17.140625" style="1955" customWidth="1"/>
    <col min="11" max="11" width="18.140625" style="1955" bestFit="1" customWidth="1"/>
    <col min="12" max="12" width="23" style="1955" customWidth="1"/>
    <col min="13" max="13" width="20" style="1955" customWidth="1"/>
    <col min="14" max="16384" width="9.140625" style="1955"/>
  </cols>
  <sheetData>
    <row r="1" spans="1:12">
      <c r="A1" s="32" t="s">
        <v>120</v>
      </c>
      <c r="B1" s="2" t="s">
        <v>2282</v>
      </c>
      <c r="C1" s="2"/>
    </row>
    <row r="2" spans="1:12">
      <c r="A2" s="32" t="s">
        <v>106</v>
      </c>
      <c r="B2" s="2" t="s">
        <v>2283</v>
      </c>
      <c r="C2" s="2"/>
    </row>
    <row r="3" spans="1:12">
      <c r="A3" s="32" t="s">
        <v>108</v>
      </c>
      <c r="B3" s="14" t="s">
        <v>883</v>
      </c>
      <c r="C3" s="2"/>
    </row>
    <row r="4" spans="1:12">
      <c r="A4" s="32" t="s">
        <v>110</v>
      </c>
      <c r="B4" s="14" t="s">
        <v>4</v>
      </c>
      <c r="C4" s="2"/>
    </row>
    <row r="5" spans="1:12">
      <c r="A5" s="32" t="s">
        <v>111</v>
      </c>
      <c r="B5" s="32" t="s">
        <v>124</v>
      </c>
      <c r="C5" s="2"/>
    </row>
    <row r="7" spans="1:12">
      <c r="A7" s="1956" t="s">
        <v>4973</v>
      </c>
      <c r="E7" s="1957" t="s">
        <v>2484</v>
      </c>
      <c r="F7" s="1958"/>
    </row>
    <row r="9" spans="1:12" ht="45">
      <c r="A9" s="1959" t="s">
        <v>2485</v>
      </c>
      <c r="B9" s="1960" t="s">
        <v>2486</v>
      </c>
      <c r="C9" s="1960" t="s">
        <v>2487</v>
      </c>
      <c r="D9" s="1960" t="s">
        <v>860</v>
      </c>
      <c r="E9" s="1960" t="s">
        <v>2488</v>
      </c>
      <c r="F9" s="1960" t="s">
        <v>2489</v>
      </c>
      <c r="G9" s="1960" t="s">
        <v>2490</v>
      </c>
      <c r="H9" s="1960" t="s">
        <v>2491</v>
      </c>
      <c r="I9" s="1960" t="s">
        <v>2492</v>
      </c>
      <c r="J9" s="1960" t="s">
        <v>2493</v>
      </c>
      <c r="K9" s="1960" t="s">
        <v>2494</v>
      </c>
      <c r="L9" s="1960" t="s">
        <v>2495</v>
      </c>
    </row>
    <row r="10" spans="1:12">
      <c r="A10" s="1961" t="s">
        <v>2352</v>
      </c>
      <c r="B10" s="1962"/>
      <c r="C10" s="1962"/>
      <c r="D10" s="1962"/>
      <c r="E10" s="1962"/>
      <c r="F10" s="1963"/>
      <c r="G10" s="1962"/>
      <c r="H10" s="1962"/>
      <c r="I10" s="1962"/>
      <c r="J10" s="1962"/>
      <c r="K10" s="1962"/>
      <c r="L10" s="1964">
        <f>B10+C10+D10-E10+G10+H10+I10+J10-F11-F12-F13-F14-K10</f>
        <v>0</v>
      </c>
    </row>
    <row r="11" spans="1:12">
      <c r="A11" s="1961" t="s">
        <v>2496</v>
      </c>
      <c r="B11" s="1962"/>
      <c r="C11" s="1962"/>
      <c r="D11" s="1962"/>
      <c r="E11" s="1962"/>
      <c r="F11" s="1962"/>
      <c r="G11" s="1965"/>
      <c r="H11" s="1962"/>
      <c r="I11" s="1962"/>
      <c r="J11" s="1962"/>
      <c r="K11" s="1962"/>
      <c r="L11" s="1966">
        <f>B11+C11+D11-E11+F11+H11+I11+J11-G10-G12-G13-G14-K11</f>
        <v>0</v>
      </c>
    </row>
    <row r="12" spans="1:12">
      <c r="A12" s="1961" t="s">
        <v>2353</v>
      </c>
      <c r="B12" s="1962"/>
      <c r="C12" s="1962"/>
      <c r="D12" s="1962"/>
      <c r="E12" s="1962"/>
      <c r="F12" s="1962"/>
      <c r="G12" s="1962"/>
      <c r="H12" s="1965"/>
      <c r="I12" s="1962"/>
      <c r="J12" s="1962"/>
      <c r="K12" s="1962"/>
      <c r="L12" s="1966">
        <f>B12+C12+D12-E12+F12+G12+I12+J12-H10-H11-H13-H14-K12</f>
        <v>0</v>
      </c>
    </row>
    <row r="13" spans="1:12">
      <c r="A13" s="1961" t="s">
        <v>2497</v>
      </c>
      <c r="B13" s="1962"/>
      <c r="C13" s="1962"/>
      <c r="D13" s="1962"/>
      <c r="E13" s="1962"/>
      <c r="F13" s="1962"/>
      <c r="G13" s="1962"/>
      <c r="H13" s="1962"/>
      <c r="I13" s="1965"/>
      <c r="J13" s="1962"/>
      <c r="K13" s="1962"/>
      <c r="L13" s="1966">
        <f>B13+C13+D13-E13+F13+G13+H13+J13-I10-I11-I12-I14-K13</f>
        <v>0</v>
      </c>
    </row>
    <row r="14" spans="1:12">
      <c r="A14" s="1961" t="s">
        <v>2355</v>
      </c>
      <c r="B14" s="1962"/>
      <c r="C14" s="1962"/>
      <c r="D14" s="1962"/>
      <c r="E14" s="1962"/>
      <c r="F14" s="1962"/>
      <c r="G14" s="1962"/>
      <c r="H14" s="1962"/>
      <c r="I14" s="1962"/>
      <c r="J14" s="1963"/>
      <c r="K14" s="1962"/>
      <c r="L14" s="1966">
        <f>B14+C14+D14-E14+F14+G14+H14+I14-J10-J11-J12-J13-K14</f>
        <v>0</v>
      </c>
    </row>
    <row r="18" spans="1:12">
      <c r="A18" s="1967" t="s">
        <v>4966</v>
      </c>
      <c r="E18" s="1968" t="s">
        <v>2498</v>
      </c>
      <c r="F18" s="1969"/>
    </row>
    <row r="20" spans="1:12" ht="45">
      <c r="A20" s="1959" t="s">
        <v>2485</v>
      </c>
      <c r="B20" s="1960" t="s">
        <v>2486</v>
      </c>
      <c r="C20" s="1960" t="s">
        <v>2487</v>
      </c>
      <c r="D20" s="1960" t="s">
        <v>860</v>
      </c>
      <c r="E20" s="1960" t="s">
        <v>2488</v>
      </c>
      <c r="F20" s="1960" t="s">
        <v>2489</v>
      </c>
      <c r="G20" s="1960" t="s">
        <v>2490</v>
      </c>
      <c r="H20" s="1960" t="s">
        <v>2491</v>
      </c>
      <c r="I20" s="1960" t="s">
        <v>2492</v>
      </c>
      <c r="J20" s="1960" t="s">
        <v>2493</v>
      </c>
      <c r="K20" s="1960" t="s">
        <v>2494</v>
      </c>
      <c r="L20" s="1960" t="s">
        <v>2495</v>
      </c>
    </row>
    <row r="21" spans="1:12">
      <c r="A21" s="1961" t="s">
        <v>2352</v>
      </c>
      <c r="B21" s="1962"/>
      <c r="C21" s="1962"/>
      <c r="D21" s="1962"/>
      <c r="E21" s="1962"/>
      <c r="F21" s="1963"/>
      <c r="G21" s="1962"/>
      <c r="H21" s="1962"/>
      <c r="I21" s="1962"/>
      <c r="J21" s="1962"/>
      <c r="K21" s="1962"/>
      <c r="L21" s="1964">
        <f>B21+C21+D21-E21+G21+H21+I21+J21-F22-F23-F24-F25-K21</f>
        <v>0</v>
      </c>
    </row>
    <row r="22" spans="1:12">
      <c r="A22" s="1961" t="s">
        <v>2496</v>
      </c>
      <c r="B22" s="1962"/>
      <c r="C22" s="1962"/>
      <c r="D22" s="1962"/>
      <c r="E22" s="1962"/>
      <c r="F22" s="1962"/>
      <c r="G22" s="1965"/>
      <c r="H22" s="1962"/>
      <c r="I22" s="1962"/>
      <c r="J22" s="1962"/>
      <c r="K22" s="1962"/>
      <c r="L22" s="1966">
        <f>B22+C22+D22-E22+F22+H22+I22+J22-G21-G23-G24-G25-K22</f>
        <v>0</v>
      </c>
    </row>
    <row r="23" spans="1:12">
      <c r="A23" s="1961" t="s">
        <v>2353</v>
      </c>
      <c r="B23" s="1962"/>
      <c r="C23" s="1962"/>
      <c r="D23" s="1962"/>
      <c r="E23" s="1962"/>
      <c r="F23" s="1962"/>
      <c r="G23" s="1962"/>
      <c r="H23" s="1965"/>
      <c r="I23" s="1962"/>
      <c r="J23" s="1962"/>
      <c r="K23" s="1962"/>
      <c r="L23" s="1966">
        <f>B23+C23+D23-E23+F23+G23+I23+J23-H21-H22-H24-H25-K23</f>
        <v>0</v>
      </c>
    </row>
    <row r="24" spans="1:12">
      <c r="A24" s="1961" t="s">
        <v>2497</v>
      </c>
      <c r="B24" s="1962"/>
      <c r="C24" s="1962"/>
      <c r="D24" s="1962"/>
      <c r="E24" s="1962"/>
      <c r="F24" s="1962"/>
      <c r="G24" s="1962"/>
      <c r="H24" s="1962"/>
      <c r="I24" s="1965"/>
      <c r="J24" s="1962"/>
      <c r="K24" s="1962"/>
      <c r="L24" s="1966">
        <f>B24+C24+D24-E24+F24+G24+H24+J24-I21-I22-I23-I25-K24</f>
        <v>0</v>
      </c>
    </row>
    <row r="25" spans="1:12">
      <c r="A25" s="1961" t="s">
        <v>2355</v>
      </c>
      <c r="B25" s="1962"/>
      <c r="C25" s="1962"/>
      <c r="D25" s="1962"/>
      <c r="E25" s="1962"/>
      <c r="F25" s="1962"/>
      <c r="G25" s="1962"/>
      <c r="H25" s="1962"/>
      <c r="I25" s="1962"/>
      <c r="J25" s="1963"/>
      <c r="K25" s="1962"/>
      <c r="L25" s="1966">
        <f>B25+C25+D25-E25+F25+G25+H25+I25-J21-J22-J23-J24-K25</f>
        <v>0</v>
      </c>
    </row>
    <row r="29" spans="1:12">
      <c r="A29" s="1970" t="s">
        <v>4967</v>
      </c>
      <c r="B29" s="1971"/>
      <c r="C29" s="1972"/>
      <c r="E29" s="1973" t="s">
        <v>2498</v>
      </c>
      <c r="F29" s="1971"/>
    </row>
    <row r="31" spans="1:12" ht="45">
      <c r="A31" s="1959" t="s">
        <v>2485</v>
      </c>
      <c r="B31" s="1960" t="s">
        <v>2486</v>
      </c>
      <c r="C31" s="1960" t="s">
        <v>2487</v>
      </c>
      <c r="D31" s="1960" t="s">
        <v>860</v>
      </c>
      <c r="E31" s="1960" t="s">
        <v>2488</v>
      </c>
      <c r="F31" s="1960" t="s">
        <v>2489</v>
      </c>
      <c r="G31" s="1960" t="s">
        <v>2490</v>
      </c>
      <c r="H31" s="1960" t="s">
        <v>2491</v>
      </c>
      <c r="I31" s="1960" t="s">
        <v>2492</v>
      </c>
      <c r="J31" s="1960" t="s">
        <v>2493</v>
      </c>
      <c r="K31" s="1960" t="s">
        <v>2494</v>
      </c>
      <c r="L31" s="1960" t="s">
        <v>2495</v>
      </c>
    </row>
    <row r="32" spans="1:12">
      <c r="A32" s="1961" t="s">
        <v>2352</v>
      </c>
      <c r="B32" s="1962"/>
      <c r="C32" s="1962"/>
      <c r="D32" s="1962"/>
      <c r="E32" s="1962"/>
      <c r="F32" s="1963"/>
      <c r="G32" s="1962"/>
      <c r="H32" s="1962"/>
      <c r="I32" s="1962"/>
      <c r="J32" s="1962"/>
      <c r="K32" s="1962"/>
      <c r="L32" s="1964">
        <f>B32+C32+D32-E32+G32+H32+I32+J32-F33-F34-F35-F36-K32</f>
        <v>0</v>
      </c>
    </row>
    <row r="33" spans="1:12">
      <c r="A33" s="1961" t="s">
        <v>2496</v>
      </c>
      <c r="B33" s="1962"/>
      <c r="C33" s="1962"/>
      <c r="D33" s="1962"/>
      <c r="E33" s="1962"/>
      <c r="F33" s="1962"/>
      <c r="G33" s="1965"/>
      <c r="H33" s="1962"/>
      <c r="I33" s="1962"/>
      <c r="J33" s="1962"/>
      <c r="K33" s="1962"/>
      <c r="L33" s="1966">
        <f>B33+C33+D33-E33+F33+H33+I33+J33-G32-G34-G35-G36-K33</f>
        <v>0</v>
      </c>
    </row>
    <row r="34" spans="1:12">
      <c r="A34" s="1961" t="s">
        <v>2353</v>
      </c>
      <c r="B34" s="1962"/>
      <c r="C34" s="1962"/>
      <c r="D34" s="1962"/>
      <c r="E34" s="1962"/>
      <c r="F34" s="1962"/>
      <c r="G34" s="1962"/>
      <c r="H34" s="1965"/>
      <c r="I34" s="1962"/>
      <c r="J34" s="1962"/>
      <c r="K34" s="1962"/>
      <c r="L34" s="1966">
        <f>B34+C34+D34-E34+F34+G34+I34+J34-H32-H33-H35-H36-K34</f>
        <v>0</v>
      </c>
    </row>
    <row r="35" spans="1:12">
      <c r="A35" s="1961" t="s">
        <v>2497</v>
      </c>
      <c r="B35" s="1962"/>
      <c r="C35" s="1962"/>
      <c r="D35" s="1962"/>
      <c r="E35" s="1962"/>
      <c r="F35" s="1962"/>
      <c r="G35" s="1962"/>
      <c r="H35" s="1962"/>
      <c r="I35" s="1965"/>
      <c r="J35" s="1962"/>
      <c r="K35" s="1962"/>
      <c r="L35" s="1966">
        <f>B35+C35+D35-E35+F35+G35+H35+J35-I32-I33-I34-I36-K35</f>
        <v>0</v>
      </c>
    </row>
    <row r="36" spans="1:12">
      <c r="A36" s="1961" t="s">
        <v>2355</v>
      </c>
      <c r="B36" s="1962"/>
      <c r="C36" s="1962"/>
      <c r="D36" s="1962"/>
      <c r="E36" s="1962"/>
      <c r="F36" s="1962"/>
      <c r="G36" s="1962"/>
      <c r="H36" s="1962"/>
      <c r="I36" s="1962"/>
      <c r="J36" s="1963"/>
      <c r="K36" s="1962"/>
      <c r="L36" s="1966">
        <f>B36+C36+D36-E36+F36+G36+H36+I36-J32-J33-J34-J35-K36</f>
        <v>0</v>
      </c>
    </row>
    <row r="40" spans="1:12">
      <c r="A40" s="1974" t="s">
        <v>4968</v>
      </c>
      <c r="E40" s="1975" t="s">
        <v>2499</v>
      </c>
      <c r="F40" s="1976"/>
    </row>
    <row r="42" spans="1:12" ht="45">
      <c r="A42" s="1959" t="s">
        <v>2485</v>
      </c>
      <c r="B42" s="1960" t="s">
        <v>2486</v>
      </c>
      <c r="C42" s="1960" t="s">
        <v>2487</v>
      </c>
      <c r="D42" s="1960" t="s">
        <v>860</v>
      </c>
      <c r="E42" s="1960" t="s">
        <v>2488</v>
      </c>
      <c r="F42" s="1960" t="s">
        <v>2489</v>
      </c>
      <c r="G42" s="1960" t="s">
        <v>2490</v>
      </c>
      <c r="H42" s="1960" t="s">
        <v>2491</v>
      </c>
      <c r="I42" s="1960" t="s">
        <v>2492</v>
      </c>
      <c r="J42" s="1960" t="s">
        <v>2493</v>
      </c>
      <c r="K42" s="1960" t="s">
        <v>2494</v>
      </c>
      <c r="L42" s="1960" t="s">
        <v>2495</v>
      </c>
    </row>
    <row r="43" spans="1:12">
      <c r="A43" s="1961" t="s">
        <v>2352</v>
      </c>
      <c r="B43" s="1962"/>
      <c r="C43" s="1962"/>
      <c r="D43" s="1962"/>
      <c r="E43" s="1962"/>
      <c r="F43" s="1963"/>
      <c r="G43" s="1962"/>
      <c r="H43" s="1962"/>
      <c r="I43" s="1962"/>
      <c r="J43" s="1962"/>
      <c r="K43" s="1962"/>
      <c r="L43" s="1964">
        <f>B43+C43+D43-E43+G43+H43+I43+J43-F44-F45-F46-F47-K43</f>
        <v>0</v>
      </c>
    </row>
    <row r="44" spans="1:12">
      <c r="A44" s="1961" t="s">
        <v>2496</v>
      </c>
      <c r="B44" s="1962"/>
      <c r="C44" s="1962"/>
      <c r="D44" s="1962"/>
      <c r="E44" s="1962"/>
      <c r="F44" s="1962"/>
      <c r="G44" s="1965"/>
      <c r="H44" s="1962"/>
      <c r="I44" s="1962"/>
      <c r="J44" s="1962"/>
      <c r="K44" s="1962"/>
      <c r="L44" s="1966">
        <f>B44+C44+D44-E44+F44+H44+I44+J44-G43-G45-G46-G47-K44</f>
        <v>0</v>
      </c>
    </row>
    <row r="45" spans="1:12">
      <c r="A45" s="1961" t="s">
        <v>2353</v>
      </c>
      <c r="B45" s="1962"/>
      <c r="C45" s="1962"/>
      <c r="D45" s="1962"/>
      <c r="E45" s="1962"/>
      <c r="F45" s="1962"/>
      <c r="G45" s="1962"/>
      <c r="H45" s="1965"/>
      <c r="I45" s="1962"/>
      <c r="J45" s="1962"/>
      <c r="K45" s="1962"/>
      <c r="L45" s="1966">
        <f>B45+C45+D45-E45+F45+G45+I45+J45-H43-H44-H46-H47-K45</f>
        <v>0</v>
      </c>
    </row>
    <row r="46" spans="1:12">
      <c r="A46" s="1961" t="s">
        <v>2497</v>
      </c>
      <c r="B46" s="1962"/>
      <c r="C46" s="1962"/>
      <c r="D46" s="1962"/>
      <c r="E46" s="1962"/>
      <c r="F46" s="1962"/>
      <c r="G46" s="1962"/>
      <c r="H46" s="1962"/>
      <c r="I46" s="1965"/>
      <c r="J46" s="1962"/>
      <c r="K46" s="1962"/>
      <c r="L46" s="1966">
        <f>B46+C46+D46-E46+F46+G46+H46+J46-I43-I44-I45-I47-K46</f>
        <v>0</v>
      </c>
    </row>
    <row r="47" spans="1:12">
      <c r="A47" s="1961" t="s">
        <v>2355</v>
      </c>
      <c r="B47" s="1962"/>
      <c r="C47" s="1962"/>
      <c r="D47" s="1962"/>
      <c r="E47" s="1962"/>
      <c r="F47" s="1962"/>
      <c r="G47" s="1962"/>
      <c r="H47" s="1962"/>
      <c r="I47" s="1962"/>
      <c r="J47" s="1963"/>
      <c r="K47" s="1962"/>
      <c r="L47" s="1966">
        <f>B47+C47+D47-E47+F47+G47+H47+I47-J43-J44-J45-J46-K47</f>
        <v>0</v>
      </c>
    </row>
    <row r="51" spans="1:12">
      <c r="A51" s="1977" t="s">
        <v>4969</v>
      </c>
      <c r="E51" s="1978" t="s">
        <v>2499</v>
      </c>
      <c r="F51" s="1979"/>
    </row>
    <row r="53" spans="1:12" ht="45">
      <c r="A53" s="1959" t="s">
        <v>2485</v>
      </c>
      <c r="B53" s="1960" t="s">
        <v>2486</v>
      </c>
      <c r="C53" s="1960" t="s">
        <v>2487</v>
      </c>
      <c r="D53" s="1960" t="s">
        <v>860</v>
      </c>
      <c r="E53" s="1960" t="s">
        <v>2488</v>
      </c>
      <c r="F53" s="1960" t="s">
        <v>2489</v>
      </c>
      <c r="G53" s="1960" t="s">
        <v>2490</v>
      </c>
      <c r="H53" s="1960" t="s">
        <v>2491</v>
      </c>
      <c r="I53" s="1960" t="s">
        <v>2492</v>
      </c>
      <c r="J53" s="1960" t="s">
        <v>2493</v>
      </c>
      <c r="K53" s="1960" t="s">
        <v>2494</v>
      </c>
      <c r="L53" s="1960" t="s">
        <v>2495</v>
      </c>
    </row>
    <row r="54" spans="1:12">
      <c r="A54" s="1961" t="s">
        <v>2352</v>
      </c>
      <c r="B54" s="1962"/>
      <c r="C54" s="1962"/>
      <c r="D54" s="1962"/>
      <c r="E54" s="1962"/>
      <c r="F54" s="1963"/>
      <c r="G54" s="1962"/>
      <c r="H54" s="1962"/>
      <c r="I54" s="1962"/>
      <c r="J54" s="1962"/>
      <c r="K54" s="1962"/>
      <c r="L54" s="1964">
        <f>B54+C54+D54-E54+G54+H54+I54+J54-F55-F56-F57-F58-K54</f>
        <v>0</v>
      </c>
    </row>
    <row r="55" spans="1:12">
      <c r="A55" s="1961" t="s">
        <v>2496</v>
      </c>
      <c r="B55" s="1962"/>
      <c r="C55" s="1962"/>
      <c r="D55" s="1962"/>
      <c r="E55" s="1962"/>
      <c r="F55" s="1962"/>
      <c r="G55" s="1965"/>
      <c r="H55" s="1962"/>
      <c r="I55" s="1962"/>
      <c r="J55" s="1962"/>
      <c r="K55" s="1962"/>
      <c r="L55" s="1966">
        <f>B55+C55+D55-E55+F55+H55+I55+J55-G54-G56-G57-G58-K55</f>
        <v>0</v>
      </c>
    </row>
    <row r="56" spans="1:12">
      <c r="A56" s="1961" t="s">
        <v>2353</v>
      </c>
      <c r="B56" s="1962"/>
      <c r="C56" s="1962"/>
      <c r="D56" s="1962"/>
      <c r="E56" s="1962"/>
      <c r="F56" s="1962"/>
      <c r="G56" s="1962"/>
      <c r="H56" s="1965"/>
      <c r="I56" s="1962"/>
      <c r="J56" s="1962"/>
      <c r="K56" s="1962"/>
      <c r="L56" s="1966">
        <f>B56+C56+D56-E56+F56+G56+I56+J56-H54-H55-H57-H58-K56</f>
        <v>0</v>
      </c>
    </row>
    <row r="57" spans="1:12">
      <c r="A57" s="1961" t="s">
        <v>2497</v>
      </c>
      <c r="B57" s="1962"/>
      <c r="C57" s="1962"/>
      <c r="D57" s="1962"/>
      <c r="E57" s="1962"/>
      <c r="F57" s="1962"/>
      <c r="G57" s="1962"/>
      <c r="H57" s="1962"/>
      <c r="I57" s="1965"/>
      <c r="J57" s="1962"/>
      <c r="K57" s="1962"/>
      <c r="L57" s="1966">
        <f>B57+C57+D57-E57+F57+G57+H57+J57-I54-I55-I56-I58-K57</f>
        <v>0</v>
      </c>
    </row>
    <row r="58" spans="1:12">
      <c r="A58" s="1961" t="s">
        <v>2355</v>
      </c>
      <c r="B58" s="1962"/>
      <c r="C58" s="1962"/>
      <c r="D58" s="1962"/>
      <c r="E58" s="1962"/>
      <c r="F58" s="1962"/>
      <c r="G58" s="1962"/>
      <c r="H58" s="1962"/>
      <c r="I58" s="1962"/>
      <c r="J58" s="1963"/>
      <c r="K58" s="1962"/>
      <c r="L58" s="1966">
        <f>B58+C58+D58-E58+F58+G58+H58+I58-J54-J55-J56-J57-K58</f>
        <v>0</v>
      </c>
    </row>
    <row r="62" spans="1:12">
      <c r="A62" s="1980" t="s">
        <v>4970</v>
      </c>
      <c r="E62" s="1981" t="s">
        <v>2500</v>
      </c>
      <c r="F62" s="1982"/>
    </row>
    <row r="64" spans="1:12" ht="45">
      <c r="A64" s="1959" t="s">
        <v>2485</v>
      </c>
      <c r="B64" s="1960" t="s">
        <v>2486</v>
      </c>
      <c r="C64" s="1960" t="s">
        <v>2487</v>
      </c>
      <c r="D64" s="1960" t="s">
        <v>860</v>
      </c>
      <c r="E64" s="1960" t="s">
        <v>2488</v>
      </c>
      <c r="F64" s="1960" t="s">
        <v>2489</v>
      </c>
      <c r="G64" s="1960" t="s">
        <v>2490</v>
      </c>
      <c r="H64" s="1960" t="s">
        <v>2491</v>
      </c>
      <c r="I64" s="1960" t="s">
        <v>2492</v>
      </c>
      <c r="J64" s="1960" t="s">
        <v>2493</v>
      </c>
      <c r="K64" s="1960" t="s">
        <v>2494</v>
      </c>
      <c r="L64" s="1960" t="s">
        <v>2495</v>
      </c>
    </row>
    <row r="65" spans="1:12">
      <c r="A65" s="1961" t="s">
        <v>2352</v>
      </c>
      <c r="B65" s="1962"/>
      <c r="C65" s="1962"/>
      <c r="D65" s="1962"/>
      <c r="E65" s="1962"/>
      <c r="F65" s="1963"/>
      <c r="G65" s="1962"/>
      <c r="H65" s="1962"/>
      <c r="I65" s="1962"/>
      <c r="J65" s="1962"/>
      <c r="K65" s="1962"/>
      <c r="L65" s="1964">
        <f>B65+C65+D65-E65+G65+H65+I65+J65-F66-F67-F68-F69-K65</f>
        <v>0</v>
      </c>
    </row>
    <row r="66" spans="1:12">
      <c r="A66" s="1961" t="s">
        <v>2496</v>
      </c>
      <c r="B66" s="1962"/>
      <c r="C66" s="1962"/>
      <c r="D66" s="1962"/>
      <c r="E66" s="1962"/>
      <c r="F66" s="1962"/>
      <c r="G66" s="1965"/>
      <c r="H66" s="1962"/>
      <c r="I66" s="1962"/>
      <c r="J66" s="1962"/>
      <c r="K66" s="1962"/>
      <c r="L66" s="1966">
        <f>B66+C66+D66-E66+F66+H66+I66+J66-G65-G67-G68-G69-K66</f>
        <v>0</v>
      </c>
    </row>
    <row r="67" spans="1:12">
      <c r="A67" s="1961" t="s">
        <v>2353</v>
      </c>
      <c r="B67" s="1962"/>
      <c r="C67" s="1962"/>
      <c r="D67" s="1962"/>
      <c r="E67" s="1962"/>
      <c r="F67" s="1962"/>
      <c r="G67" s="1962"/>
      <c r="H67" s="1965"/>
      <c r="I67" s="1962"/>
      <c r="J67" s="1962"/>
      <c r="K67" s="1962"/>
      <c r="L67" s="1966">
        <f>B67+C67+D67-E67+F67+G67+I67+J67-H65-H66-H68-H69-K67</f>
        <v>0</v>
      </c>
    </row>
    <row r="68" spans="1:12">
      <c r="A68" s="1961" t="s">
        <v>2497</v>
      </c>
      <c r="B68" s="1962"/>
      <c r="C68" s="1962"/>
      <c r="D68" s="1962"/>
      <c r="E68" s="1962"/>
      <c r="F68" s="1962"/>
      <c r="G68" s="1962"/>
      <c r="H68" s="1962"/>
      <c r="I68" s="1965"/>
      <c r="J68" s="1962"/>
      <c r="K68" s="1962"/>
      <c r="L68" s="1966">
        <f>B68+C68+D68-E68+F68+G68+H68+J68-I65-I66-I67-I69-K68</f>
        <v>0</v>
      </c>
    </row>
    <row r="69" spans="1:12">
      <c r="A69" s="1961" t="s">
        <v>2355</v>
      </c>
      <c r="B69" s="1962"/>
      <c r="C69" s="1962"/>
      <c r="D69" s="1962"/>
      <c r="E69" s="1962"/>
      <c r="F69" s="1962"/>
      <c r="G69" s="1962"/>
      <c r="H69" s="1962"/>
      <c r="I69" s="1962"/>
      <c r="J69" s="1963"/>
      <c r="K69" s="1962"/>
      <c r="L69" s="1966">
        <f>B69+C69+D69-E69+F69+G69+H69+I69-J65-J66-J67-J68-K69</f>
        <v>0</v>
      </c>
    </row>
    <row r="73" spans="1:12">
      <c r="A73" s="1983" t="s">
        <v>4971</v>
      </c>
      <c r="E73" s="1984" t="s">
        <v>2500</v>
      </c>
      <c r="F73" s="1985"/>
    </row>
    <row r="75" spans="1:12" ht="45">
      <c r="A75" s="1959" t="s">
        <v>2485</v>
      </c>
      <c r="B75" s="1960" t="s">
        <v>2486</v>
      </c>
      <c r="C75" s="1960" t="s">
        <v>2487</v>
      </c>
      <c r="D75" s="1960" t="s">
        <v>860</v>
      </c>
      <c r="E75" s="1960" t="s">
        <v>2488</v>
      </c>
      <c r="F75" s="1960" t="s">
        <v>2489</v>
      </c>
      <c r="G75" s="1960" t="s">
        <v>2490</v>
      </c>
      <c r="H75" s="1960" t="s">
        <v>2491</v>
      </c>
      <c r="I75" s="1960" t="s">
        <v>2492</v>
      </c>
      <c r="J75" s="1960" t="s">
        <v>2493</v>
      </c>
      <c r="K75" s="1960" t="s">
        <v>2494</v>
      </c>
      <c r="L75" s="1960" t="s">
        <v>2495</v>
      </c>
    </row>
    <row r="76" spans="1:12">
      <c r="A76" s="1961" t="s">
        <v>2352</v>
      </c>
      <c r="B76" s="1962"/>
      <c r="C76" s="1962"/>
      <c r="D76" s="1962"/>
      <c r="E76" s="1962"/>
      <c r="F76" s="1963"/>
      <c r="G76" s="1962"/>
      <c r="H76" s="1962"/>
      <c r="I76" s="1962"/>
      <c r="J76" s="1962"/>
      <c r="K76" s="1962"/>
      <c r="L76" s="1986"/>
    </row>
    <row r="77" spans="1:12">
      <c r="A77" s="1961" t="s">
        <v>2496</v>
      </c>
      <c r="B77" s="1962"/>
      <c r="C77" s="1962"/>
      <c r="D77" s="1962"/>
      <c r="E77" s="1962"/>
      <c r="F77" s="1962"/>
      <c r="G77" s="1965"/>
      <c r="H77" s="1962"/>
      <c r="I77" s="1962"/>
      <c r="J77" s="1962"/>
      <c r="K77" s="1962"/>
      <c r="L77" s="1986"/>
    </row>
    <row r="78" spans="1:12">
      <c r="A78" s="1961" t="s">
        <v>2353</v>
      </c>
      <c r="B78" s="1962"/>
      <c r="C78" s="1962"/>
      <c r="D78" s="1962"/>
      <c r="E78" s="1962"/>
      <c r="F78" s="1962"/>
      <c r="G78" s="1962"/>
      <c r="H78" s="1965"/>
      <c r="I78" s="1962"/>
      <c r="J78" s="1962"/>
      <c r="K78" s="1962"/>
      <c r="L78" s="1986"/>
    </row>
    <row r="79" spans="1:12">
      <c r="A79" s="1961" t="s">
        <v>2497</v>
      </c>
      <c r="B79" s="1962"/>
      <c r="C79" s="1962"/>
      <c r="D79" s="1962"/>
      <c r="E79" s="1962"/>
      <c r="F79" s="1962"/>
      <c r="G79" s="1962"/>
      <c r="H79" s="1962"/>
      <c r="I79" s="1965"/>
      <c r="J79" s="1962"/>
      <c r="K79" s="1962"/>
      <c r="L79" s="1986"/>
    </row>
    <row r="80" spans="1:12">
      <c r="A80" s="1961" t="s">
        <v>2355</v>
      </c>
      <c r="B80" s="1962"/>
      <c r="C80" s="1962"/>
      <c r="D80" s="1962"/>
      <c r="E80" s="1962"/>
      <c r="F80" s="1962"/>
      <c r="G80" s="1962"/>
      <c r="H80" s="1962"/>
      <c r="I80" s="1962"/>
      <c r="J80" s="1963"/>
      <c r="K80" s="1962"/>
      <c r="L80" s="1986"/>
    </row>
    <row r="81" spans="1:12">
      <c r="A81" s="1987" t="s">
        <v>2501</v>
      </c>
      <c r="D81" s="1962"/>
    </row>
    <row r="85" spans="1:12">
      <c r="A85" s="1988" t="s">
        <v>4972</v>
      </c>
      <c r="B85" s="1989"/>
      <c r="C85" s="1990"/>
      <c r="E85" s="1991" t="s">
        <v>2498</v>
      </c>
      <c r="F85" s="1989"/>
    </row>
    <row r="87" spans="1:12" ht="45">
      <c r="A87" s="1959" t="s">
        <v>2485</v>
      </c>
      <c r="B87" s="1960" t="s">
        <v>2486</v>
      </c>
      <c r="C87" s="1960" t="s">
        <v>2487</v>
      </c>
      <c r="D87" s="1960" t="s">
        <v>860</v>
      </c>
      <c r="E87" s="1960" t="s">
        <v>2488</v>
      </c>
      <c r="F87" s="1960" t="s">
        <v>2489</v>
      </c>
      <c r="G87" s="1960" t="s">
        <v>2490</v>
      </c>
      <c r="H87" s="1960" t="s">
        <v>2491</v>
      </c>
      <c r="I87" s="1960" t="s">
        <v>2492</v>
      </c>
      <c r="J87" s="1960" t="s">
        <v>2493</v>
      </c>
      <c r="K87" s="1960" t="s">
        <v>2494</v>
      </c>
      <c r="L87" s="1960" t="s">
        <v>2495</v>
      </c>
    </row>
    <row r="88" spans="1:12">
      <c r="A88" s="1961" t="s">
        <v>2352</v>
      </c>
      <c r="B88" s="1962"/>
      <c r="C88" s="1962"/>
      <c r="D88" s="1962"/>
      <c r="E88" s="1962"/>
      <c r="F88" s="1963"/>
      <c r="G88" s="1962"/>
      <c r="H88" s="1962"/>
      <c r="I88" s="1962"/>
      <c r="J88" s="1962"/>
      <c r="K88" s="1962"/>
      <c r="L88" s="1964">
        <f>B88+C88+D88-E88+G88+H88+I88+J88-F89-F90-F91-F92-K88</f>
        <v>0</v>
      </c>
    </row>
    <row r="89" spans="1:12">
      <c r="A89" s="1961" t="s">
        <v>2496</v>
      </c>
      <c r="B89" s="1962"/>
      <c r="C89" s="1962"/>
      <c r="D89" s="1962"/>
      <c r="E89" s="1962"/>
      <c r="F89" s="1962"/>
      <c r="G89" s="1965"/>
      <c r="H89" s="1962"/>
      <c r="I89" s="1962"/>
      <c r="J89" s="1962"/>
      <c r="K89" s="1962"/>
      <c r="L89" s="1966">
        <f>B89+C89+D89-E89+F89+H89+I89+J89-G88-G90-G91-G92-K89</f>
        <v>0</v>
      </c>
    </row>
    <row r="90" spans="1:12">
      <c r="A90" s="1961" t="s">
        <v>2353</v>
      </c>
      <c r="B90" s="1962"/>
      <c r="C90" s="1962"/>
      <c r="D90" s="1962"/>
      <c r="E90" s="1962"/>
      <c r="F90" s="1962"/>
      <c r="G90" s="1962"/>
      <c r="H90" s="1965"/>
      <c r="I90" s="1962"/>
      <c r="J90" s="1962"/>
      <c r="K90" s="1962"/>
      <c r="L90" s="1966">
        <f>B90+C90+D90-E90+F90+G90+I90+J90-H88-H89-H91-H92-K90</f>
        <v>0</v>
      </c>
    </row>
    <row r="91" spans="1:12">
      <c r="A91" s="1961" t="s">
        <v>2497</v>
      </c>
      <c r="B91" s="1962"/>
      <c r="C91" s="1962"/>
      <c r="D91" s="1962"/>
      <c r="E91" s="1962"/>
      <c r="F91" s="1962"/>
      <c r="G91" s="1962"/>
      <c r="H91" s="1962"/>
      <c r="I91" s="1965"/>
      <c r="J91" s="1962"/>
      <c r="K91" s="1962"/>
      <c r="L91" s="1966">
        <f>B91+C91+D91-E91+F91+G91+H91+J91-I88-I89-I90-I92-K91</f>
        <v>0</v>
      </c>
    </row>
    <row r="92" spans="1:12">
      <c r="A92" s="1961" t="s">
        <v>2355</v>
      </c>
      <c r="B92" s="1962"/>
      <c r="C92" s="1962"/>
      <c r="D92" s="1962"/>
      <c r="E92" s="1962"/>
      <c r="F92" s="1962"/>
      <c r="G92" s="1962"/>
      <c r="H92" s="1962"/>
      <c r="I92" s="1962"/>
      <c r="J92" s="1963"/>
      <c r="K92" s="1962"/>
      <c r="L92" s="1966">
        <f>B92+C92+D92-E92+F92+G92+H92+I92-J88-J89-J90-J91-K92</f>
        <v>0</v>
      </c>
    </row>
    <row r="96" spans="1:12" ht="45">
      <c r="A96" s="1959" t="s">
        <v>2485</v>
      </c>
      <c r="B96" s="1960" t="s">
        <v>2486</v>
      </c>
      <c r="C96" s="1960" t="s">
        <v>2487</v>
      </c>
      <c r="D96" s="1960" t="s">
        <v>860</v>
      </c>
      <c r="E96" s="1960" t="s">
        <v>2488</v>
      </c>
      <c r="F96" s="1960" t="s">
        <v>2489</v>
      </c>
      <c r="G96" s="1960" t="s">
        <v>2490</v>
      </c>
      <c r="H96" s="1960" t="s">
        <v>2491</v>
      </c>
      <c r="I96" s="1960" t="s">
        <v>2492</v>
      </c>
      <c r="J96" s="1960" t="s">
        <v>2493</v>
      </c>
      <c r="K96" s="1960" t="s">
        <v>2494</v>
      </c>
      <c r="L96" s="1960" t="s">
        <v>2495</v>
      </c>
    </row>
    <row r="97" spans="1:12">
      <c r="A97" s="1961" t="s">
        <v>2352</v>
      </c>
      <c r="B97" s="1966" t="e">
        <f>B10+B21*#REF!+B32*#REF!+B43*#REF!+B54*#REF!+B65+B88*#REF!</f>
        <v>#REF!</v>
      </c>
      <c r="C97" s="1966" t="e">
        <f>C10+C21*#REF!+C32*#REF!+C43*#REF!+C54*#REF!+C65+C88*#REF!</f>
        <v>#REF!</v>
      </c>
      <c r="D97" s="1966" t="e">
        <f>D10+D21*#REF!+D32*#REF!+D43*#REF!+D54*#REF!+D65+D88*#REF!</f>
        <v>#REF!</v>
      </c>
      <c r="E97" s="1966" t="e">
        <f>E10+E21*#REF!+E32*#REF!+E43*#REF!+E54*#REF!+E65+E88*#REF!</f>
        <v>#REF!</v>
      </c>
      <c r="F97" s="1966" t="e">
        <f>F10+F21*#REF!+F32*#REF!+F43*#REF!+F54*#REF!+F65+F88*#REF!</f>
        <v>#REF!</v>
      </c>
      <c r="G97" s="1966" t="e">
        <f>G10+G21*#REF!+G32*#REF!+G43*#REF!+G54*#REF!+G65+G88*#REF!</f>
        <v>#REF!</v>
      </c>
      <c r="H97" s="1966" t="e">
        <f>H10+H21*#REF!+H32*#REF!+H43*#REF!+H54*#REF!+H65+H88*#REF!</f>
        <v>#REF!</v>
      </c>
      <c r="I97" s="1966" t="e">
        <f>I10+I21*#REF!+I32*#REF!+I43*#REF!+I54*#REF!+I65+I88*#REF!</f>
        <v>#REF!</v>
      </c>
      <c r="J97" s="1966" t="e">
        <f>J10+J21*#REF!+J32*#REF!+J43*#REF!+J54*#REF!+J65+J88*#REF!</f>
        <v>#REF!</v>
      </c>
      <c r="K97" s="1966" t="e">
        <f>K10+K21*#REF!+K32*#REF!+K43*#REF!+K54*#REF!+K65+K88*#REF!</f>
        <v>#REF!</v>
      </c>
      <c r="L97" s="1966" t="e">
        <f>L10+L21*#REF!+L32*#REF!+L43*#REF!+L54*#REF!+L65+L88*#REF!</f>
        <v>#REF!</v>
      </c>
    </row>
    <row r="98" spans="1:12">
      <c r="A98" s="1961" t="s">
        <v>2496</v>
      </c>
      <c r="B98" s="1966" t="e">
        <f>B11+B22*#REF!+B33*#REF!+B44*#REF!+B55*#REF!+B66+B89*#REF!</f>
        <v>#REF!</v>
      </c>
      <c r="C98" s="1966" t="e">
        <f>C11+C22*#REF!+C33*#REF!+C44*#REF!+C55*#REF!+C66+C89*#REF!</f>
        <v>#REF!</v>
      </c>
      <c r="D98" s="1966" t="e">
        <f>D11+D22*#REF!+D33*#REF!+D44*#REF!+D55*#REF!+D66+D89*#REF!</f>
        <v>#REF!</v>
      </c>
      <c r="E98" s="1966" t="e">
        <f>E11+E22*#REF!+E33*#REF!+E44*#REF!+E55*#REF!+E66+E89*#REF!</f>
        <v>#REF!</v>
      </c>
      <c r="F98" s="1966" t="e">
        <f>F11+F22*#REF!+F33*#REF!+F44*#REF!+F55*#REF!+F66+F89*#REF!</f>
        <v>#REF!</v>
      </c>
      <c r="G98" s="1966" t="e">
        <f>G11+G22*#REF!+G33*#REF!+G44*#REF!+G55*#REF!+G66+G89*#REF!</f>
        <v>#REF!</v>
      </c>
      <c r="H98" s="1966" t="e">
        <f>H11+H22*#REF!+H33*#REF!+H44*#REF!+H55*#REF!+H66+H89*#REF!</f>
        <v>#REF!</v>
      </c>
      <c r="I98" s="1966" t="e">
        <f>I11+I22*#REF!+I33*#REF!+I44*#REF!+I55*#REF!+I66+I89*#REF!</f>
        <v>#REF!</v>
      </c>
      <c r="J98" s="1966" t="e">
        <f>J11+J22*#REF!+J33*#REF!+J44*#REF!+J55*#REF!+J66+J89*#REF!</f>
        <v>#REF!</v>
      </c>
      <c r="K98" s="1966" t="e">
        <f>K11+K22*#REF!+K33*#REF!+K44*#REF!+K55*#REF!+K66+K89*#REF!</f>
        <v>#REF!</v>
      </c>
      <c r="L98" s="1966" t="e">
        <f>L11+L22*#REF!+L33*#REF!+L44*#REF!+L55*#REF!+L66+L89*#REF!</f>
        <v>#REF!</v>
      </c>
    </row>
    <row r="99" spans="1:12">
      <c r="A99" s="1961" t="s">
        <v>2353</v>
      </c>
      <c r="B99" s="1966" t="e">
        <f>B12+B23*#REF!+B34*#REF!+B45*#REF!+B56*#REF!+B67+B90*#REF!</f>
        <v>#REF!</v>
      </c>
      <c r="C99" s="1966" t="e">
        <f>C12+C23*#REF!+C34*#REF!+C45*#REF!+C56*#REF!+C67+C90*#REF!</f>
        <v>#REF!</v>
      </c>
      <c r="D99" s="1966" t="e">
        <f>D12+D23*#REF!+D34*#REF!+D45*#REF!+D56*#REF!+D67+D90*#REF!</f>
        <v>#REF!</v>
      </c>
      <c r="E99" s="1966" t="e">
        <f>E12+E23*#REF!+E34*#REF!+E45*#REF!+E56*#REF!+E67+E90*#REF!</f>
        <v>#REF!</v>
      </c>
      <c r="F99" s="1966" t="e">
        <f>F12+F23*#REF!+F34*#REF!+F45*#REF!+F56*#REF!+F67+F90*#REF!</f>
        <v>#REF!</v>
      </c>
      <c r="G99" s="1966" t="e">
        <f>G12+G23*#REF!+G34*#REF!+G45*#REF!+G56*#REF!+G67+G90*#REF!</f>
        <v>#REF!</v>
      </c>
      <c r="H99" s="1966" t="e">
        <f>H12+H23*#REF!+H34*#REF!+H45*#REF!+H56*#REF!+H67+H90*#REF!</f>
        <v>#REF!</v>
      </c>
      <c r="I99" s="1966" t="e">
        <f>I12+I23*#REF!+I34*#REF!+I45*#REF!+I56*#REF!+I67+I90*#REF!</f>
        <v>#REF!</v>
      </c>
      <c r="J99" s="1966" t="e">
        <f>J12+J23*#REF!+J34*#REF!+J45*#REF!+J56*#REF!+J67+J90*#REF!</f>
        <v>#REF!</v>
      </c>
      <c r="K99" s="1966" t="e">
        <f>K12+K23*#REF!+K34*#REF!+K45*#REF!+K56*#REF!+K67+K90*#REF!</f>
        <v>#REF!</v>
      </c>
      <c r="L99" s="1966" t="e">
        <f>L12+L23*#REF!+L34*#REF!+L45*#REF!+L56*#REF!+L67+L90*#REF!</f>
        <v>#REF!</v>
      </c>
    </row>
    <row r="100" spans="1:12">
      <c r="A100" s="1961" t="s">
        <v>2497</v>
      </c>
      <c r="B100" s="1966" t="e">
        <f>B13+B24*#REF!+B35*#REF!+B46*#REF!+B57*#REF!+B68+B91*#REF!</f>
        <v>#REF!</v>
      </c>
      <c r="C100" s="1966" t="e">
        <f>C13+C24*#REF!+C35*#REF!+C46*#REF!+C57*#REF!+C68+C91*#REF!</f>
        <v>#REF!</v>
      </c>
      <c r="D100" s="1966" t="e">
        <f>D13+D24*#REF!+D35*#REF!+D46*#REF!+D57*#REF!+D68+D91*#REF!</f>
        <v>#REF!</v>
      </c>
      <c r="E100" s="1966" t="e">
        <f>E13+E24*#REF!+E35*#REF!+E46*#REF!+E57*#REF!+E68+E91*#REF!</f>
        <v>#REF!</v>
      </c>
      <c r="F100" s="1966" t="e">
        <f>F13+F24*#REF!+F35*#REF!+F46*#REF!+F57*#REF!+F68+F91*#REF!</f>
        <v>#REF!</v>
      </c>
      <c r="G100" s="1966" t="e">
        <f>G13+G24*#REF!+G35*#REF!+G46*#REF!+G57*#REF!+G68+G91*#REF!</f>
        <v>#REF!</v>
      </c>
      <c r="H100" s="1966" t="e">
        <f>H13+H24*#REF!+H35*#REF!+H46*#REF!+H57*#REF!+H68+H91*#REF!</f>
        <v>#REF!</v>
      </c>
      <c r="I100" s="1966" t="e">
        <f>I13+I24*#REF!+I35*#REF!+I46*#REF!+I57*#REF!+I68+I91*#REF!</f>
        <v>#REF!</v>
      </c>
      <c r="J100" s="1966" t="e">
        <f>J13+J24*#REF!+J35*#REF!+J46*#REF!+J57*#REF!+J68+J91*#REF!</f>
        <v>#REF!</v>
      </c>
      <c r="K100" s="1966" t="e">
        <f>K13+K24*#REF!+K35*#REF!+K46*#REF!+K57*#REF!+K68+K91*#REF!</f>
        <v>#REF!</v>
      </c>
      <c r="L100" s="1966" t="e">
        <f>L13+L24*#REF!+L35*#REF!+L46*#REF!+L57*#REF!+L68+L91*#REF!</f>
        <v>#REF!</v>
      </c>
    </row>
    <row r="101" spans="1:12">
      <c r="A101" s="1961" t="s">
        <v>2355</v>
      </c>
      <c r="B101" s="1966" t="e">
        <f>B14+B25*#REF!+B36*#REF!+B47*#REF!+B58*#REF!+B69+B92*#REF!</f>
        <v>#REF!</v>
      </c>
      <c r="C101" s="1966" t="e">
        <f>C14+C25*#REF!+C36*#REF!+C47*#REF!+C58*#REF!+C69+C92*#REF!</f>
        <v>#REF!</v>
      </c>
      <c r="D101" s="1966" t="e">
        <f>D14+D25*#REF!+D36*#REF!+D47*#REF!+D58*#REF!+D69+D92*#REF!</f>
        <v>#REF!</v>
      </c>
      <c r="E101" s="1966" t="e">
        <f>E14+E25*#REF!+E36*#REF!+E47*#REF!+E58*#REF!+E69+E92*#REF!</f>
        <v>#REF!</v>
      </c>
      <c r="F101" s="1966" t="e">
        <f>F14+F25*#REF!+F36*#REF!+F47*#REF!+F58*#REF!+F69+F92*#REF!</f>
        <v>#REF!</v>
      </c>
      <c r="G101" s="1966" t="e">
        <f>G14+G25*#REF!+G36*#REF!+G47*#REF!+G58*#REF!+G69+G92*#REF!</f>
        <v>#REF!</v>
      </c>
      <c r="H101" s="1966" t="e">
        <f>H14+H25*#REF!+H36*#REF!+H47*#REF!+H58*#REF!+H69+H92*#REF!</f>
        <v>#REF!</v>
      </c>
      <c r="I101" s="1966" t="e">
        <f>I14+I25*#REF!+I36*#REF!+I47*#REF!+I58*#REF!+I69+I92*#REF!</f>
        <v>#REF!</v>
      </c>
      <c r="J101" s="1966" t="e">
        <f>J14+J25*#REF!+J36*#REF!+J47*#REF!+J58*#REF!+J69+J92*#REF!</f>
        <v>#REF!</v>
      </c>
      <c r="K101" s="1966" t="e">
        <f>K14+K25*#REF!+K36*#REF!+K47*#REF!+K58*#REF!+K69+K92*#REF!</f>
        <v>#REF!</v>
      </c>
      <c r="L101" s="1966" t="e">
        <f>L14+L25*#REF!+L36*#REF!+L47*#REF!+L58*#REF!+L69+L92*#REF!</f>
        <v>#REF!</v>
      </c>
    </row>
    <row r="104" spans="1:12" ht="45">
      <c r="A104" s="1959" t="s">
        <v>2485</v>
      </c>
      <c r="B104" s="1960" t="s">
        <v>2486</v>
      </c>
      <c r="C104" s="1960" t="s">
        <v>2487</v>
      </c>
      <c r="D104" s="1960" t="s">
        <v>860</v>
      </c>
      <c r="E104" s="1960" t="s">
        <v>2488</v>
      </c>
      <c r="F104" s="1960" t="s">
        <v>2489</v>
      </c>
      <c r="G104" s="1960" t="s">
        <v>2490</v>
      </c>
      <c r="H104" s="1960" t="s">
        <v>2491</v>
      </c>
      <c r="I104" s="1960" t="s">
        <v>2492</v>
      </c>
      <c r="J104" s="1960" t="s">
        <v>2493</v>
      </c>
      <c r="K104" s="1960" t="s">
        <v>2494</v>
      </c>
      <c r="L104" s="1960" t="s">
        <v>2495</v>
      </c>
    </row>
    <row r="105" spans="1:12">
      <c r="A105" s="1961" t="s">
        <v>2352</v>
      </c>
      <c r="B105" s="1966"/>
      <c r="C105" s="1966" t="e">
        <f>C97-C76</f>
        <v>#REF!</v>
      </c>
      <c r="D105" s="1966" t="e">
        <f>D97-D76</f>
        <v>#REF!</v>
      </c>
      <c r="E105" s="1966" t="e">
        <f t="shared" ref="E105:L109" si="0">E97-E76</f>
        <v>#REF!</v>
      </c>
      <c r="F105" s="1966" t="e">
        <f t="shared" si="0"/>
        <v>#REF!</v>
      </c>
      <c r="G105" s="1966" t="e">
        <f t="shared" si="0"/>
        <v>#REF!</v>
      </c>
      <c r="H105" s="1966" t="e">
        <f t="shared" si="0"/>
        <v>#REF!</v>
      </c>
      <c r="I105" s="1966" t="e">
        <f t="shared" si="0"/>
        <v>#REF!</v>
      </c>
      <c r="J105" s="1966" t="e">
        <f t="shared" si="0"/>
        <v>#REF!</v>
      </c>
      <c r="K105" s="1966" t="e">
        <f t="shared" si="0"/>
        <v>#REF!</v>
      </c>
      <c r="L105" s="1966" t="e">
        <f t="shared" si="0"/>
        <v>#REF!</v>
      </c>
    </row>
    <row r="106" spans="1:12">
      <c r="A106" s="1961" t="s">
        <v>2496</v>
      </c>
      <c r="B106" s="1966"/>
      <c r="C106" s="1966" t="e">
        <f t="shared" ref="C106:C109" si="1">C98-C77</f>
        <v>#REF!</v>
      </c>
      <c r="D106" s="1966" t="e">
        <f>D98-D77</f>
        <v>#REF!</v>
      </c>
      <c r="E106" s="1966" t="e">
        <f t="shared" si="0"/>
        <v>#REF!</v>
      </c>
      <c r="F106" s="1966" t="e">
        <f t="shared" si="0"/>
        <v>#REF!</v>
      </c>
      <c r="G106" s="1966" t="e">
        <f t="shared" si="0"/>
        <v>#REF!</v>
      </c>
      <c r="H106" s="1966" t="e">
        <f t="shared" si="0"/>
        <v>#REF!</v>
      </c>
      <c r="I106" s="1966" t="e">
        <f t="shared" si="0"/>
        <v>#REF!</v>
      </c>
      <c r="J106" s="1966" t="e">
        <f t="shared" si="0"/>
        <v>#REF!</v>
      </c>
      <c r="K106" s="1966" t="e">
        <f t="shared" si="0"/>
        <v>#REF!</v>
      </c>
      <c r="L106" s="1966" t="e">
        <f t="shared" si="0"/>
        <v>#REF!</v>
      </c>
    </row>
    <row r="107" spans="1:12">
      <c r="A107" s="1961" t="s">
        <v>2353</v>
      </c>
      <c r="B107" s="1966"/>
      <c r="C107" s="1966" t="e">
        <f t="shared" si="1"/>
        <v>#REF!</v>
      </c>
      <c r="D107" s="1966" t="e">
        <f>D99-D78</f>
        <v>#REF!</v>
      </c>
      <c r="E107" s="1966" t="e">
        <f t="shared" si="0"/>
        <v>#REF!</v>
      </c>
      <c r="F107" s="1966" t="e">
        <f t="shared" si="0"/>
        <v>#REF!</v>
      </c>
      <c r="G107" s="1966" t="e">
        <f t="shared" si="0"/>
        <v>#REF!</v>
      </c>
      <c r="H107" s="1966" t="e">
        <f t="shared" si="0"/>
        <v>#REF!</v>
      </c>
      <c r="I107" s="1966" t="e">
        <f t="shared" si="0"/>
        <v>#REF!</v>
      </c>
      <c r="J107" s="1966" t="e">
        <f t="shared" si="0"/>
        <v>#REF!</v>
      </c>
      <c r="K107" s="1966" t="e">
        <f t="shared" si="0"/>
        <v>#REF!</v>
      </c>
      <c r="L107" s="1966" t="e">
        <f t="shared" si="0"/>
        <v>#REF!</v>
      </c>
    </row>
    <row r="108" spans="1:12">
      <c r="A108" s="1961" t="s">
        <v>2497</v>
      </c>
      <c r="B108" s="1966"/>
      <c r="C108" s="1966" t="e">
        <f t="shared" si="1"/>
        <v>#REF!</v>
      </c>
      <c r="D108" s="1966" t="e">
        <f>D100-D79</f>
        <v>#REF!</v>
      </c>
      <c r="E108" s="1966" t="e">
        <f t="shared" si="0"/>
        <v>#REF!</v>
      </c>
      <c r="F108" s="1966" t="e">
        <f t="shared" si="0"/>
        <v>#REF!</v>
      </c>
      <c r="G108" s="1966" t="e">
        <f t="shared" si="0"/>
        <v>#REF!</v>
      </c>
      <c r="H108" s="1966" t="e">
        <f t="shared" si="0"/>
        <v>#REF!</v>
      </c>
      <c r="I108" s="1966" t="e">
        <f t="shared" si="0"/>
        <v>#REF!</v>
      </c>
      <c r="J108" s="1966" t="e">
        <f t="shared" si="0"/>
        <v>#REF!</v>
      </c>
      <c r="K108" s="1966" t="e">
        <f t="shared" si="0"/>
        <v>#REF!</v>
      </c>
      <c r="L108" s="1966" t="e">
        <f t="shared" si="0"/>
        <v>#REF!</v>
      </c>
    </row>
    <row r="109" spans="1:12">
      <c r="A109" s="1961" t="s">
        <v>2355</v>
      </c>
      <c r="B109" s="1966"/>
      <c r="C109" s="1966" t="e">
        <f t="shared" si="1"/>
        <v>#REF!</v>
      </c>
      <c r="D109" s="1966" t="e">
        <f>D101-D80</f>
        <v>#REF!</v>
      </c>
      <c r="E109" s="1966" t="e">
        <f t="shared" si="0"/>
        <v>#REF!</v>
      </c>
      <c r="F109" s="1966" t="e">
        <f t="shared" si="0"/>
        <v>#REF!</v>
      </c>
      <c r="G109" s="1966" t="e">
        <f t="shared" si="0"/>
        <v>#REF!</v>
      </c>
      <c r="H109" s="1966" t="e">
        <f t="shared" si="0"/>
        <v>#REF!</v>
      </c>
      <c r="I109" s="1966" t="e">
        <f t="shared" si="0"/>
        <v>#REF!</v>
      </c>
      <c r="J109" s="1966" t="e">
        <f t="shared" si="0"/>
        <v>#REF!</v>
      </c>
      <c r="K109" s="1966" t="e">
        <f t="shared" si="0"/>
        <v>#REF!</v>
      </c>
      <c r="L109" s="1966" t="e">
        <f t="shared" si="0"/>
        <v>#REF!</v>
      </c>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zoomScaleNormal="100" workbookViewId="0">
      <selection activeCell="A17" sqref="A17"/>
    </sheetView>
  </sheetViews>
  <sheetFormatPr defaultRowHeight="15"/>
  <cols>
    <col min="1" max="1" width="23.85546875" style="1992" customWidth="1"/>
    <col min="2" max="2" width="38.42578125" style="1955" customWidth="1"/>
    <col min="3" max="3" width="12" style="1955" customWidth="1"/>
    <col min="4" max="4" width="23" style="1955" bestFit="1" customWidth="1"/>
    <col min="5" max="5" width="19.85546875" style="1955" customWidth="1"/>
    <col min="6" max="6" width="17" style="1955" customWidth="1"/>
    <col min="7" max="7" width="15.42578125" style="1955" customWidth="1"/>
    <col min="8" max="8" width="15.7109375" style="1955" customWidth="1"/>
    <col min="9" max="9" width="25.28515625" style="1955" customWidth="1"/>
    <col min="10" max="10" width="24.28515625" style="1994" customWidth="1"/>
    <col min="11" max="16384" width="9.140625" style="1955"/>
  </cols>
  <sheetData>
    <row r="1" spans="1:11">
      <c r="A1" s="32" t="s">
        <v>120</v>
      </c>
      <c r="B1" s="1993" t="s">
        <v>2284</v>
      </c>
    </row>
    <row r="2" spans="1:11">
      <c r="A2" s="32" t="s">
        <v>106</v>
      </c>
      <c r="B2" s="1995" t="s">
        <v>2289</v>
      </c>
    </row>
    <row r="3" spans="1:11">
      <c r="A3" s="32" t="s">
        <v>108</v>
      </c>
      <c r="B3" s="14" t="s">
        <v>883</v>
      </c>
    </row>
    <row r="4" spans="1:11">
      <c r="A4" s="32" t="s">
        <v>110</v>
      </c>
      <c r="B4" s="14" t="s">
        <v>4</v>
      </c>
    </row>
    <row r="5" spans="1:11">
      <c r="A5" s="32" t="s">
        <v>111</v>
      </c>
      <c r="B5" s="32" t="s">
        <v>124</v>
      </c>
    </row>
    <row r="7" spans="1:11">
      <c r="A7" s="1956" t="s">
        <v>2502</v>
      </c>
      <c r="D7" s="1957" t="s">
        <v>2503</v>
      </c>
      <c r="E7" s="1958"/>
    </row>
    <row r="9" spans="1:11" s="1996" customFormat="1" ht="23.25" customHeight="1">
      <c r="A9" s="4677" t="s">
        <v>2485</v>
      </c>
      <c r="B9" s="4678" t="s">
        <v>2504</v>
      </c>
      <c r="C9" s="4679"/>
      <c r="D9" s="4679"/>
      <c r="E9" s="4679"/>
      <c r="F9" s="4679"/>
      <c r="G9" s="4679"/>
      <c r="H9" s="4679"/>
      <c r="I9" s="4679"/>
      <c r="J9" s="4680"/>
    </row>
    <row r="10" spans="1:11" ht="38.25" customHeight="1">
      <c r="A10" s="4677"/>
      <c r="B10" s="1960" t="s">
        <v>2505</v>
      </c>
      <c r="C10" s="1960" t="s">
        <v>2487</v>
      </c>
      <c r="D10" s="1960" t="s">
        <v>2506</v>
      </c>
      <c r="E10" s="1960" t="s">
        <v>2507</v>
      </c>
      <c r="F10" s="1960" t="s">
        <v>2508</v>
      </c>
      <c r="G10" s="1960" t="s">
        <v>2509</v>
      </c>
      <c r="H10" s="1960" t="s">
        <v>2510</v>
      </c>
      <c r="I10" s="1960" t="s">
        <v>2511</v>
      </c>
      <c r="J10" s="1960" t="s">
        <v>2512</v>
      </c>
      <c r="K10" s="1997"/>
    </row>
    <row r="11" spans="1:11">
      <c r="A11" s="4677"/>
      <c r="B11" s="1998">
        <v>1</v>
      </c>
      <c r="C11" s="1998">
        <v>2</v>
      </c>
      <c r="D11" s="1998">
        <v>3</v>
      </c>
      <c r="E11" s="1998">
        <v>4</v>
      </c>
      <c r="F11" s="1998">
        <v>5</v>
      </c>
      <c r="G11" s="1998">
        <v>6</v>
      </c>
      <c r="H11" s="1998">
        <v>7</v>
      </c>
      <c r="I11" s="1998">
        <v>8</v>
      </c>
      <c r="J11" s="1998" t="s">
        <v>2513</v>
      </c>
      <c r="K11" s="1994"/>
    </row>
    <row r="12" spans="1:11">
      <c r="A12" s="1961" t="s">
        <v>2352</v>
      </c>
      <c r="B12" s="1962"/>
      <c r="C12" s="1962"/>
      <c r="D12" s="1962"/>
      <c r="E12" s="1962"/>
      <c r="F12" s="1962"/>
      <c r="G12" s="1962"/>
      <c r="H12" s="1962"/>
      <c r="I12" s="1962"/>
      <c r="J12" s="1964">
        <f>B12+C12+D12+E12-F12-G12-H12-I12</f>
        <v>0</v>
      </c>
      <c r="K12" s="1994"/>
    </row>
    <row r="13" spans="1:11">
      <c r="A13" s="1961" t="s">
        <v>2496</v>
      </c>
      <c r="B13" s="1962"/>
      <c r="C13" s="1962"/>
      <c r="D13" s="1962"/>
      <c r="E13" s="1962"/>
      <c r="F13" s="1962"/>
      <c r="G13" s="1962"/>
      <c r="H13" s="1962"/>
      <c r="I13" s="1962"/>
      <c r="J13" s="1964">
        <f t="shared" ref="J13:J16" si="0">B13+C13+D13+E13-F13-G13-H13-I13</f>
        <v>0</v>
      </c>
      <c r="K13" s="1994"/>
    </row>
    <row r="14" spans="1:11">
      <c r="A14" s="1961" t="s">
        <v>2353</v>
      </c>
      <c r="B14" s="1962"/>
      <c r="C14" s="1962"/>
      <c r="D14" s="1962"/>
      <c r="E14" s="1962"/>
      <c r="F14" s="1962"/>
      <c r="G14" s="1962"/>
      <c r="H14" s="1962"/>
      <c r="I14" s="1962"/>
      <c r="J14" s="1964">
        <f t="shared" si="0"/>
        <v>0</v>
      </c>
      <c r="K14" s="1994"/>
    </row>
    <row r="15" spans="1:11">
      <c r="A15" s="1961" t="s">
        <v>2497</v>
      </c>
      <c r="B15" s="1962"/>
      <c r="C15" s="1962"/>
      <c r="D15" s="1962"/>
      <c r="E15" s="1962"/>
      <c r="F15" s="1962"/>
      <c r="G15" s="1962"/>
      <c r="H15" s="1962"/>
      <c r="I15" s="1962"/>
      <c r="J15" s="1964">
        <f t="shared" si="0"/>
        <v>0</v>
      </c>
      <c r="K15" s="1994"/>
    </row>
    <row r="16" spans="1:11">
      <c r="A16" s="1961" t="s">
        <v>2355</v>
      </c>
      <c r="B16" s="1962"/>
      <c r="C16" s="1962"/>
      <c r="D16" s="1962"/>
      <c r="E16" s="1962"/>
      <c r="F16" s="1962"/>
      <c r="G16" s="1962"/>
      <c r="H16" s="1962"/>
      <c r="I16" s="1962"/>
      <c r="J16" s="1964">
        <f t="shared" si="0"/>
        <v>0</v>
      </c>
      <c r="K16" s="1994"/>
    </row>
    <row r="17" spans="1:11">
      <c r="A17" s="2075" t="s">
        <v>5</v>
      </c>
      <c r="B17" s="1964">
        <f>SUM(B12:B16)</f>
        <v>0</v>
      </c>
      <c r="C17" s="1964">
        <f t="shared" ref="C17:I17" si="1">SUM(C12:C16)</f>
        <v>0</v>
      </c>
      <c r="D17" s="1964">
        <f t="shared" si="1"/>
        <v>0</v>
      </c>
      <c r="E17" s="1964">
        <f t="shared" si="1"/>
        <v>0</v>
      </c>
      <c r="F17" s="1964">
        <f t="shared" si="1"/>
        <v>0</v>
      </c>
      <c r="G17" s="1964">
        <f t="shared" si="1"/>
        <v>0</v>
      </c>
      <c r="H17" s="1964">
        <f t="shared" si="1"/>
        <v>0</v>
      </c>
      <c r="I17" s="1964">
        <f t="shared" si="1"/>
        <v>0</v>
      </c>
      <c r="J17" s="1964">
        <f>SUM(J12:J16)</f>
        <v>0</v>
      </c>
      <c r="K17" s="1994"/>
    </row>
    <row r="18" spans="1:11">
      <c r="A18" s="1999"/>
      <c r="B18" s="2000"/>
      <c r="C18" s="2000"/>
      <c r="D18" s="2000"/>
      <c r="E18" s="2000"/>
      <c r="F18" s="2000"/>
      <c r="G18" s="2000"/>
      <c r="H18" s="2000"/>
      <c r="I18" s="2000"/>
    </row>
    <row r="19" spans="1:11" ht="27" customHeight="1">
      <c r="A19" s="2001">
        <v>1</v>
      </c>
      <c r="B19" s="4675" t="s">
        <v>2514</v>
      </c>
      <c r="C19" s="4675" t="s">
        <v>2515</v>
      </c>
      <c r="D19" s="4675" t="s">
        <v>2515</v>
      </c>
      <c r="E19" s="4675" t="s">
        <v>2515</v>
      </c>
      <c r="F19" s="4675" t="s">
        <v>2515</v>
      </c>
      <c r="G19" s="4675" t="s">
        <v>2515</v>
      </c>
      <c r="H19" s="4675" t="s">
        <v>2515</v>
      </c>
      <c r="I19" s="4675" t="s">
        <v>2515</v>
      </c>
      <c r="J19" s="4675" t="s">
        <v>2515</v>
      </c>
      <c r="K19" s="4675" t="s">
        <v>2515</v>
      </c>
    </row>
    <row r="20" spans="1:11" ht="15" customHeight="1">
      <c r="A20" s="2001">
        <v>2</v>
      </c>
      <c r="B20" s="4675" t="s">
        <v>2516</v>
      </c>
      <c r="C20" s="4675" t="s">
        <v>2517</v>
      </c>
      <c r="D20" s="4675" t="s">
        <v>2517</v>
      </c>
      <c r="E20" s="4675" t="s">
        <v>2517</v>
      </c>
      <c r="F20" s="4675" t="s">
        <v>2517</v>
      </c>
      <c r="G20" s="4675" t="s">
        <v>2517</v>
      </c>
      <c r="H20" s="4675" t="s">
        <v>2517</v>
      </c>
      <c r="I20" s="4675" t="s">
        <v>2517</v>
      </c>
      <c r="J20" s="4675" t="s">
        <v>2517</v>
      </c>
      <c r="K20" s="4675" t="s">
        <v>2517</v>
      </c>
    </row>
    <row r="21" spans="1:11" ht="15" customHeight="1">
      <c r="A21" s="2001">
        <v>3</v>
      </c>
      <c r="B21" s="4675" t="s">
        <v>2518</v>
      </c>
      <c r="C21" s="4675" t="s">
        <v>2519</v>
      </c>
      <c r="D21" s="4675" t="s">
        <v>2519</v>
      </c>
      <c r="E21" s="4675" t="s">
        <v>2519</v>
      </c>
      <c r="F21" s="4675" t="s">
        <v>2519</v>
      </c>
      <c r="G21" s="4675" t="s">
        <v>2519</v>
      </c>
      <c r="H21" s="4675" t="s">
        <v>2519</v>
      </c>
      <c r="I21" s="4675" t="s">
        <v>2519</v>
      </c>
      <c r="J21" s="4675" t="s">
        <v>2519</v>
      </c>
      <c r="K21" s="4675" t="s">
        <v>2519</v>
      </c>
    </row>
    <row r="22" spans="1:11" ht="30" customHeight="1">
      <c r="A22" s="2001">
        <v>4</v>
      </c>
      <c r="B22" s="4675" t="s">
        <v>2520</v>
      </c>
      <c r="C22" s="4675" t="s">
        <v>2521</v>
      </c>
      <c r="D22" s="4675" t="s">
        <v>2521</v>
      </c>
      <c r="E22" s="4675" t="s">
        <v>2521</v>
      </c>
      <c r="F22" s="4675" t="s">
        <v>2521</v>
      </c>
      <c r="G22" s="4675" t="s">
        <v>2521</v>
      </c>
      <c r="H22" s="4675" t="s">
        <v>2521</v>
      </c>
      <c r="I22" s="4675" t="s">
        <v>2521</v>
      </c>
      <c r="J22" s="4675" t="s">
        <v>2521</v>
      </c>
      <c r="K22" s="4675" t="s">
        <v>2521</v>
      </c>
    </row>
    <row r="23" spans="1:11" ht="15" customHeight="1">
      <c r="A23" s="2001">
        <v>5</v>
      </c>
      <c r="B23" s="4675" t="s">
        <v>2522</v>
      </c>
      <c r="C23" s="4675" t="s">
        <v>2523</v>
      </c>
      <c r="D23" s="4675" t="s">
        <v>2523</v>
      </c>
      <c r="E23" s="4675" t="s">
        <v>2523</v>
      </c>
      <c r="F23" s="4675" t="s">
        <v>2523</v>
      </c>
      <c r="G23" s="4675" t="s">
        <v>2523</v>
      </c>
      <c r="H23" s="4675" t="s">
        <v>2523</v>
      </c>
      <c r="I23" s="4675" t="s">
        <v>2523</v>
      </c>
      <c r="J23" s="4675" t="s">
        <v>2523</v>
      </c>
      <c r="K23" s="4675" t="s">
        <v>2523</v>
      </c>
    </row>
    <row r="24" spans="1:11" ht="15" customHeight="1">
      <c r="A24" s="2001">
        <v>6</v>
      </c>
      <c r="B24" s="4675" t="s">
        <v>2524</v>
      </c>
      <c r="C24" s="4675" t="s">
        <v>2525</v>
      </c>
      <c r="D24" s="4675" t="s">
        <v>2525</v>
      </c>
      <c r="E24" s="4675" t="s">
        <v>2525</v>
      </c>
      <c r="F24" s="4675" t="s">
        <v>2525</v>
      </c>
      <c r="G24" s="4675" t="s">
        <v>2525</v>
      </c>
      <c r="H24" s="4675" t="s">
        <v>2525</v>
      </c>
      <c r="I24" s="4675" t="s">
        <v>2525</v>
      </c>
      <c r="J24" s="4675" t="s">
        <v>2525</v>
      </c>
      <c r="K24" s="4675" t="s">
        <v>2525</v>
      </c>
    </row>
    <row r="25" spans="1:11" ht="15" customHeight="1">
      <c r="A25" s="2001">
        <v>7</v>
      </c>
      <c r="B25" s="4675" t="s">
        <v>2526</v>
      </c>
      <c r="C25" s="4675" t="s">
        <v>2527</v>
      </c>
      <c r="D25" s="4675" t="s">
        <v>2527</v>
      </c>
      <c r="E25" s="4675" t="s">
        <v>2527</v>
      </c>
      <c r="F25" s="4675" t="s">
        <v>2527</v>
      </c>
      <c r="G25" s="4675" t="s">
        <v>2527</v>
      </c>
      <c r="H25" s="4675" t="s">
        <v>2527</v>
      </c>
      <c r="I25" s="4675" t="s">
        <v>2527</v>
      </c>
      <c r="J25" s="4675" t="s">
        <v>2527</v>
      </c>
      <c r="K25" s="4675" t="s">
        <v>2527</v>
      </c>
    </row>
    <row r="26" spans="1:11" ht="15" customHeight="1">
      <c r="A26" s="2001">
        <v>8</v>
      </c>
      <c r="B26" s="4675" t="s">
        <v>2528</v>
      </c>
      <c r="C26" s="4675" t="s">
        <v>2529</v>
      </c>
      <c r="D26" s="4675" t="s">
        <v>2529</v>
      </c>
      <c r="E26" s="4675" t="s">
        <v>2529</v>
      </c>
      <c r="F26" s="4675" t="s">
        <v>2529</v>
      </c>
      <c r="G26" s="4675" t="s">
        <v>2529</v>
      </c>
      <c r="H26" s="4675" t="s">
        <v>2529</v>
      </c>
      <c r="I26" s="4675" t="s">
        <v>2529</v>
      </c>
      <c r="J26" s="4676" t="s">
        <v>2529</v>
      </c>
      <c r="K26" s="4676" t="s">
        <v>2529</v>
      </c>
    </row>
  </sheetData>
  <mergeCells count="10">
    <mergeCell ref="B23:K23"/>
    <mergeCell ref="B24:K24"/>
    <mergeCell ref="B25:K25"/>
    <mergeCell ref="B26:K26"/>
    <mergeCell ref="A9:A11"/>
    <mergeCell ref="B9:J9"/>
    <mergeCell ref="B19:K19"/>
    <mergeCell ref="B20:K20"/>
    <mergeCell ref="B21:K21"/>
    <mergeCell ref="B22:K22"/>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32"/>
  <sheetViews>
    <sheetView zoomScale="120" zoomScaleNormal="120" workbookViewId="0"/>
  </sheetViews>
  <sheetFormatPr defaultRowHeight="12.75"/>
  <cols>
    <col min="1" max="1" width="21.28515625" style="1225" customWidth="1"/>
    <col min="2" max="2" width="12.5703125" style="1225" customWidth="1"/>
    <col min="3" max="3" width="11.85546875" style="1225" customWidth="1"/>
    <col min="4" max="4" width="20.140625" style="1225" customWidth="1"/>
    <col min="5" max="5" width="16.140625" style="1225" customWidth="1"/>
    <col min="6" max="6" width="15.28515625" style="1225" customWidth="1"/>
    <col min="7" max="7" width="14.5703125" style="1225" customWidth="1"/>
    <col min="8" max="8" width="21.7109375" style="1225" customWidth="1"/>
    <col min="9" max="9" width="15.85546875" style="1225" customWidth="1"/>
    <col min="10" max="10" width="19.85546875" style="1225" customWidth="1"/>
    <col min="11" max="11" width="19.5703125" style="1225" customWidth="1"/>
    <col min="12" max="12" width="19.28515625" style="1225" customWidth="1"/>
    <col min="13" max="13" width="16.7109375" style="1225" customWidth="1"/>
    <col min="14" max="14" width="19.7109375" style="1225" customWidth="1"/>
    <col min="15" max="15" width="15.42578125" style="1225" customWidth="1"/>
    <col min="16" max="17" width="13.28515625" style="1225" customWidth="1"/>
    <col min="18" max="18" width="13" style="1225" customWidth="1"/>
    <col min="19" max="19" width="15.42578125" style="1225" customWidth="1"/>
    <col min="20" max="16384" width="9.140625" style="1225"/>
  </cols>
  <sheetData>
    <row r="1" spans="1:19" s="685" customFormat="1" ht="15">
      <c r="A1" s="2002" t="s">
        <v>2530</v>
      </c>
      <c r="B1" s="2003" t="s">
        <v>2531</v>
      </c>
    </row>
    <row r="2" spans="1:19" s="685" customFormat="1" ht="15">
      <c r="A2" s="2002" t="s">
        <v>2532</v>
      </c>
      <c r="B2" s="1711" t="s">
        <v>2290</v>
      </c>
    </row>
    <row r="3" spans="1:19" s="685" customFormat="1" ht="15">
      <c r="A3" s="2002" t="s">
        <v>2533</v>
      </c>
      <c r="B3" s="2004" t="s">
        <v>883</v>
      </c>
    </row>
    <row r="4" spans="1:19" ht="13.5" thickBot="1">
      <c r="H4" s="2005"/>
    </row>
    <row r="5" spans="1:19" ht="27.75" customHeight="1">
      <c r="A5" s="4683" t="s">
        <v>2534</v>
      </c>
      <c r="B5" s="4685" t="s">
        <v>2535</v>
      </c>
      <c r="C5" s="4685" t="s">
        <v>2536</v>
      </c>
      <c r="D5" s="4687" t="s">
        <v>2537</v>
      </c>
      <c r="E5" s="4688"/>
      <c r="F5" s="4689" t="s">
        <v>2538</v>
      </c>
      <c r="G5" s="4681" t="s">
        <v>2539</v>
      </c>
      <c r="H5" s="4694" t="s">
        <v>2540</v>
      </c>
      <c r="I5" s="4685" t="s">
        <v>2541</v>
      </c>
      <c r="J5" s="4687" t="s">
        <v>2537</v>
      </c>
      <c r="K5" s="4688"/>
      <c r="L5" s="4689" t="s">
        <v>2538</v>
      </c>
      <c r="M5" s="4681" t="s">
        <v>2539</v>
      </c>
      <c r="N5" s="4694" t="s">
        <v>2542</v>
      </c>
      <c r="O5" s="4685" t="s">
        <v>2541</v>
      </c>
      <c r="P5" s="4687" t="s">
        <v>2543</v>
      </c>
      <c r="Q5" s="4688"/>
      <c r="R5" s="4691" t="s">
        <v>2544</v>
      </c>
      <c r="S5" s="4681" t="s">
        <v>2545</v>
      </c>
    </row>
    <row r="6" spans="1:19" ht="72.75" thickBot="1">
      <c r="A6" s="4684"/>
      <c r="B6" s="4686"/>
      <c r="C6" s="4686"/>
      <c r="D6" s="2006" t="s">
        <v>2546</v>
      </c>
      <c r="E6" s="2007" t="s">
        <v>2547</v>
      </c>
      <c r="F6" s="4690"/>
      <c r="G6" s="4682"/>
      <c r="H6" s="4695"/>
      <c r="I6" s="4686"/>
      <c r="J6" s="2006" t="s">
        <v>2546</v>
      </c>
      <c r="K6" s="2007" t="s">
        <v>2547</v>
      </c>
      <c r="L6" s="4690"/>
      <c r="M6" s="4682"/>
      <c r="N6" s="4695"/>
      <c r="O6" s="4686"/>
      <c r="P6" s="2008" t="s">
        <v>2548</v>
      </c>
      <c r="Q6" s="2008" t="s">
        <v>2549</v>
      </c>
      <c r="R6" s="4692"/>
      <c r="S6" s="4682"/>
    </row>
    <row r="7" spans="1:19" ht="13.5" thickBot="1">
      <c r="A7" s="2009">
        <v>1</v>
      </c>
      <c r="B7" s="2010">
        <v>2</v>
      </c>
      <c r="C7" s="2011">
        <v>3</v>
      </c>
      <c r="D7" s="2012">
        <v>4</v>
      </c>
      <c r="E7" s="2012">
        <v>5</v>
      </c>
      <c r="F7" s="2011">
        <v>6</v>
      </c>
      <c r="G7" s="2013">
        <v>7</v>
      </c>
      <c r="H7" s="2009">
        <v>8</v>
      </c>
      <c r="I7" s="2011">
        <v>9</v>
      </c>
      <c r="J7" s="2011">
        <v>10</v>
      </c>
      <c r="K7" s="2011">
        <v>11</v>
      </c>
      <c r="L7" s="2011">
        <v>12</v>
      </c>
      <c r="M7" s="2013">
        <v>13</v>
      </c>
      <c r="N7" s="2014">
        <v>14</v>
      </c>
      <c r="O7" s="2011">
        <v>15</v>
      </c>
      <c r="P7" s="2015">
        <v>16</v>
      </c>
      <c r="Q7" s="2015">
        <v>17</v>
      </c>
      <c r="R7" s="2015">
        <v>18</v>
      </c>
      <c r="S7" s="2016">
        <v>19</v>
      </c>
    </row>
    <row r="8" spans="1:19" ht="12" customHeight="1">
      <c r="A8" s="2017"/>
      <c r="B8" s="2018"/>
      <c r="C8" s="2018"/>
      <c r="D8" s="2019"/>
      <c r="E8" s="2017"/>
      <c r="F8" s="2017"/>
      <c r="G8" s="2017"/>
      <c r="H8" s="2017"/>
      <c r="I8" s="2018"/>
      <c r="J8" s="2019"/>
      <c r="K8" s="2017"/>
      <c r="L8" s="2017"/>
      <c r="M8" s="2017"/>
      <c r="N8" s="2017"/>
      <c r="O8" s="2018"/>
      <c r="P8" s="2019"/>
      <c r="Q8" s="2017"/>
      <c r="R8" s="2017"/>
      <c r="S8" s="2017"/>
    </row>
    <row r="9" spans="1:19">
      <c r="A9" s="2020"/>
      <c r="B9" s="2021"/>
      <c r="C9" s="2021"/>
      <c r="D9" s="2022"/>
      <c r="E9" s="2022"/>
      <c r="F9" s="2022"/>
      <c r="G9" s="2023"/>
      <c r="H9" s="2024"/>
      <c r="I9" s="2025"/>
      <c r="J9" s="2025"/>
      <c r="K9" s="2025"/>
      <c r="L9" s="2022"/>
      <c r="M9" s="2023"/>
      <c r="N9" s="2024"/>
      <c r="O9" s="2022"/>
      <c r="P9" s="2025"/>
      <c r="Q9" s="2025"/>
      <c r="R9" s="2022"/>
      <c r="S9" s="2023"/>
    </row>
    <row r="10" spans="1:19">
      <c r="A10" s="2020"/>
      <c r="B10" s="2021"/>
      <c r="C10" s="2021"/>
      <c r="D10" s="2022"/>
      <c r="E10" s="2022"/>
      <c r="F10" s="2022"/>
      <c r="G10" s="2023"/>
      <c r="H10" s="2024"/>
      <c r="I10" s="2025"/>
      <c r="J10" s="2025"/>
      <c r="K10" s="2025"/>
      <c r="L10" s="2022"/>
      <c r="M10" s="2023"/>
      <c r="N10" s="2024"/>
      <c r="O10" s="2022"/>
      <c r="P10" s="2025"/>
      <c r="Q10" s="2025"/>
      <c r="R10" s="2022"/>
      <c r="S10" s="2023"/>
    </row>
    <row r="11" spans="1:19">
      <c r="A11" s="2020"/>
      <c r="B11" s="2021"/>
      <c r="C11" s="2021"/>
      <c r="D11" s="2022"/>
      <c r="E11" s="2022"/>
      <c r="F11" s="2022"/>
      <c r="G11" s="2023"/>
      <c r="H11" s="2024"/>
      <c r="I11" s="2025"/>
      <c r="J11" s="2025"/>
      <c r="K11" s="2025"/>
      <c r="L11" s="2022"/>
      <c r="M11" s="2023"/>
      <c r="N11" s="2024"/>
      <c r="O11" s="2022"/>
      <c r="P11" s="2025"/>
      <c r="Q11" s="2025"/>
      <c r="R11" s="2022"/>
      <c r="S11" s="2023"/>
    </row>
    <row r="12" spans="1:19">
      <c r="A12" s="2020"/>
      <c r="B12" s="2021"/>
      <c r="C12" s="2021"/>
      <c r="D12" s="2022" t="s">
        <v>2550</v>
      </c>
      <c r="E12" s="2022"/>
      <c r="F12" s="2022"/>
      <c r="G12" s="2023"/>
      <c r="H12" s="2024"/>
      <c r="I12" s="2025"/>
      <c r="J12" s="2025"/>
      <c r="K12" s="2025"/>
      <c r="L12" s="2022"/>
      <c r="M12" s="2023"/>
      <c r="N12" s="2024"/>
      <c r="O12" s="2022"/>
      <c r="P12" s="2025"/>
      <c r="Q12" s="2025"/>
      <c r="R12" s="2022"/>
      <c r="S12" s="2023"/>
    </row>
    <row r="13" spans="1:19">
      <c r="A13" s="2020"/>
      <c r="B13" s="2021"/>
      <c r="C13" s="2021"/>
      <c r="D13" s="2022"/>
      <c r="E13" s="2022"/>
      <c r="F13" s="2022"/>
      <c r="G13" s="2023"/>
      <c r="H13" s="2020"/>
      <c r="I13" s="2025"/>
      <c r="J13" s="2025"/>
      <c r="K13" s="2025"/>
      <c r="L13" s="2022"/>
      <c r="M13" s="2023"/>
      <c r="N13" s="2024"/>
      <c r="O13" s="2022"/>
      <c r="P13" s="2025"/>
      <c r="Q13" s="2025"/>
      <c r="R13" s="2022"/>
      <c r="S13" s="2023"/>
    </row>
    <row r="14" spans="1:19">
      <c r="A14" s="2020"/>
      <c r="B14" s="2021"/>
      <c r="C14" s="2021"/>
      <c r="D14" s="2022"/>
      <c r="E14" s="2022"/>
      <c r="F14" s="2022"/>
      <c r="G14" s="2023"/>
      <c r="H14" s="2020"/>
      <c r="I14" s="2025"/>
      <c r="J14" s="2025"/>
      <c r="K14" s="2025"/>
      <c r="L14" s="2022"/>
      <c r="M14" s="2023"/>
      <c r="N14" s="2024"/>
      <c r="O14" s="2022"/>
      <c r="P14" s="2025"/>
      <c r="Q14" s="2025"/>
      <c r="R14" s="2022"/>
      <c r="S14" s="2023"/>
    </row>
    <row r="15" spans="1:19">
      <c r="A15" s="2020"/>
      <c r="B15" s="2021"/>
      <c r="C15" s="2021"/>
      <c r="D15" s="2022"/>
      <c r="E15" s="2022"/>
      <c r="F15" s="2022"/>
      <c r="G15" s="2023"/>
      <c r="H15" s="2020"/>
      <c r="I15" s="2025"/>
      <c r="J15" s="2025"/>
      <c r="K15" s="2025"/>
      <c r="L15" s="2022"/>
      <c r="M15" s="2023"/>
      <c r="N15" s="2024"/>
      <c r="O15" s="2022"/>
      <c r="P15" s="2025"/>
      <c r="Q15" s="2025"/>
      <c r="R15" s="2022"/>
      <c r="S15" s="2023"/>
    </row>
    <row r="16" spans="1:19" ht="13.5" thickBot="1">
      <c r="A16" s="2026"/>
      <c r="B16" s="2027"/>
      <c r="C16" s="2027"/>
      <c r="D16" s="2028"/>
      <c r="E16" s="2028"/>
      <c r="F16" s="2028"/>
      <c r="G16" s="2029"/>
      <c r="H16" s="2030"/>
      <c r="I16" s="2031"/>
      <c r="J16" s="2031"/>
      <c r="K16" s="2031"/>
      <c r="L16" s="2028"/>
      <c r="M16" s="2029"/>
      <c r="N16" s="2030"/>
      <c r="O16" s="2028"/>
      <c r="P16" s="2031"/>
      <c r="Q16" s="2031"/>
      <c r="R16" s="2028"/>
      <c r="S16" s="2029"/>
    </row>
    <row r="17" spans="1:144" s="2035" customFormat="1">
      <c r="A17" s="2032"/>
      <c r="B17" s="2032"/>
      <c r="C17" s="2032"/>
      <c r="D17" s="2033"/>
      <c r="E17" s="2033"/>
      <c r="F17" s="2033"/>
      <c r="G17" s="2033"/>
      <c r="H17" s="2033"/>
      <c r="I17" s="2033"/>
      <c r="J17" s="2033"/>
      <c r="K17" s="2033"/>
      <c r="L17" s="2033"/>
      <c r="M17" s="2032"/>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c r="AS17" s="2034"/>
      <c r="AT17" s="2034"/>
      <c r="AU17" s="2034"/>
      <c r="AV17" s="2034"/>
      <c r="AW17" s="2034"/>
      <c r="AX17" s="2034"/>
      <c r="AY17" s="2034"/>
      <c r="AZ17" s="2034"/>
      <c r="BA17" s="2034"/>
      <c r="BB17" s="2034"/>
      <c r="BC17" s="2034"/>
      <c r="BD17" s="2034"/>
      <c r="BE17" s="2034"/>
      <c r="BF17" s="2034"/>
      <c r="BG17" s="2034"/>
      <c r="BH17" s="2034"/>
      <c r="BI17" s="2034"/>
      <c r="BJ17" s="2034"/>
      <c r="BK17" s="2034"/>
      <c r="BL17" s="2034"/>
      <c r="BM17" s="2034"/>
      <c r="BN17" s="2034"/>
      <c r="BO17" s="2034"/>
      <c r="BP17" s="2034"/>
      <c r="BQ17" s="2034"/>
      <c r="BR17" s="2034"/>
      <c r="BS17" s="2034"/>
      <c r="BT17" s="2034"/>
      <c r="BU17" s="2034"/>
      <c r="BV17" s="2034"/>
      <c r="BW17" s="2034"/>
      <c r="BX17" s="2034"/>
      <c r="BY17" s="2034"/>
      <c r="BZ17" s="2034"/>
      <c r="CA17" s="2034"/>
      <c r="CB17" s="2034"/>
      <c r="CC17" s="2034"/>
      <c r="CD17" s="2034"/>
      <c r="CE17" s="2034"/>
      <c r="CF17" s="2034"/>
      <c r="CG17" s="2034"/>
      <c r="CH17" s="2034"/>
      <c r="CI17" s="2034"/>
      <c r="CJ17" s="2034"/>
      <c r="CK17" s="2034"/>
      <c r="CL17" s="2034"/>
      <c r="CM17" s="2034"/>
      <c r="CN17" s="2034"/>
      <c r="CO17" s="2034"/>
      <c r="CP17" s="2034"/>
      <c r="CQ17" s="2034"/>
      <c r="CR17" s="2034"/>
      <c r="CS17" s="2034"/>
      <c r="CT17" s="2034"/>
      <c r="CU17" s="2034"/>
      <c r="CV17" s="2034"/>
      <c r="CW17" s="2034"/>
      <c r="CX17" s="2034"/>
      <c r="CY17" s="2034"/>
      <c r="CZ17" s="2034"/>
      <c r="DA17" s="2034"/>
      <c r="DB17" s="2034"/>
      <c r="DC17" s="2034"/>
      <c r="DD17" s="2034"/>
      <c r="DE17" s="2034"/>
      <c r="DF17" s="2034"/>
      <c r="DG17" s="2034"/>
      <c r="DH17" s="2034"/>
      <c r="DI17" s="2034"/>
      <c r="DJ17" s="2034"/>
      <c r="DK17" s="2034"/>
      <c r="DL17" s="2034"/>
      <c r="DM17" s="2034"/>
      <c r="DN17" s="2034"/>
      <c r="DO17" s="2034"/>
      <c r="DP17" s="2034"/>
      <c r="DQ17" s="2034"/>
      <c r="DR17" s="2034"/>
      <c r="DS17" s="2034"/>
      <c r="DT17" s="2034"/>
      <c r="DU17" s="2034"/>
      <c r="DV17" s="2034"/>
      <c r="DW17" s="2034"/>
      <c r="DX17" s="2034"/>
      <c r="DY17" s="2034"/>
      <c r="DZ17" s="2034"/>
      <c r="EA17" s="2034"/>
      <c r="EB17" s="2034"/>
      <c r="EC17" s="2034"/>
      <c r="ED17" s="2034"/>
      <c r="EE17" s="2034"/>
      <c r="EF17" s="2034"/>
      <c r="EG17" s="2034"/>
      <c r="EH17" s="2034"/>
      <c r="EI17" s="2034"/>
      <c r="EJ17" s="2034"/>
      <c r="EK17" s="2034"/>
      <c r="EL17" s="2034"/>
      <c r="EM17" s="2034"/>
      <c r="EN17" s="2034"/>
    </row>
    <row r="18" spans="1:144" s="2034" customFormat="1">
      <c r="H18" s="2036"/>
      <c r="I18" s="2036"/>
      <c r="J18" s="2036"/>
      <c r="K18" s="2036"/>
      <c r="L18" s="2036"/>
      <c r="M18" s="2032"/>
    </row>
    <row r="19" spans="1:144" s="2037" customFormat="1" ht="40.5" customHeight="1">
      <c r="H19" s="2038"/>
      <c r="I19" s="2038"/>
      <c r="J19" s="2038"/>
      <c r="K19" s="2038"/>
      <c r="L19" s="2038"/>
      <c r="M19" s="2032"/>
      <c r="N19" s="2034"/>
      <c r="O19" s="2034"/>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c r="AS19" s="2034"/>
      <c r="AT19" s="2034"/>
      <c r="AU19" s="2034"/>
      <c r="AV19" s="2034"/>
      <c r="AW19" s="2034"/>
      <c r="AX19" s="2034"/>
      <c r="AY19" s="2034"/>
      <c r="AZ19" s="2034"/>
      <c r="BA19" s="2034"/>
      <c r="BB19" s="2034"/>
      <c r="BC19" s="2034"/>
      <c r="BD19" s="2034"/>
      <c r="BE19" s="2034"/>
      <c r="BF19" s="2034"/>
      <c r="BG19" s="2034"/>
      <c r="BH19" s="2034"/>
      <c r="BI19" s="2034"/>
      <c r="BJ19" s="2034"/>
      <c r="BK19" s="2034"/>
      <c r="BL19" s="2034"/>
      <c r="BM19" s="2034"/>
      <c r="BN19" s="2034"/>
      <c r="BO19" s="2034"/>
      <c r="BP19" s="2034"/>
      <c r="BQ19" s="2034"/>
      <c r="BR19" s="2034"/>
      <c r="BS19" s="2034"/>
      <c r="BT19" s="2034"/>
      <c r="BU19" s="2034"/>
      <c r="BV19" s="2034"/>
      <c r="BW19" s="2034"/>
      <c r="BX19" s="2034"/>
      <c r="BY19" s="2034"/>
      <c r="BZ19" s="2034"/>
      <c r="CA19" s="2034"/>
      <c r="CB19" s="2034"/>
      <c r="CC19" s="2034"/>
      <c r="CD19" s="2034"/>
      <c r="CE19" s="2034"/>
      <c r="CF19" s="2034"/>
      <c r="CG19" s="2034"/>
      <c r="CH19" s="2034"/>
      <c r="CI19" s="2034"/>
      <c r="CJ19" s="2034"/>
      <c r="CK19" s="2034"/>
      <c r="CL19" s="2034"/>
      <c r="CM19" s="2034"/>
      <c r="CN19" s="2034"/>
      <c r="CO19" s="2034"/>
      <c r="CP19" s="2034"/>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2034"/>
      <c r="DQ19" s="2034"/>
      <c r="DR19" s="2034"/>
      <c r="DS19" s="2034"/>
      <c r="DT19" s="2034"/>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row>
    <row r="20" spans="1:144" s="2034" customFormat="1" ht="27.75" customHeight="1">
      <c r="H20" s="2036"/>
      <c r="I20" s="2036"/>
      <c r="J20" s="2036"/>
      <c r="K20" s="2036"/>
      <c r="L20" s="2036"/>
      <c r="M20" s="2032"/>
    </row>
    <row r="21" spans="1:144" ht="23.25" customHeight="1">
      <c r="H21" s="2039"/>
      <c r="I21" s="2039"/>
      <c r="J21" s="2039"/>
      <c r="K21" s="2039"/>
      <c r="L21" s="2039"/>
      <c r="M21" s="2040"/>
    </row>
    <row r="22" spans="1:144" ht="30" customHeight="1">
      <c r="H22" s="2039"/>
      <c r="I22" s="2039"/>
      <c r="J22" s="2039"/>
      <c r="K22" s="2039"/>
      <c r="L22" s="2039"/>
      <c r="M22" s="2040"/>
    </row>
    <row r="23" spans="1:144" ht="12.75" customHeight="1">
      <c r="H23" s="2041"/>
      <c r="I23" s="2040"/>
      <c r="J23" s="2040"/>
      <c r="K23" s="2040"/>
      <c r="L23" s="2040"/>
      <c r="M23" s="2040"/>
    </row>
    <row r="24" spans="1:144">
      <c r="H24" s="4693"/>
      <c r="I24" s="4693"/>
      <c r="J24" s="4693"/>
      <c r="K24" s="4693"/>
      <c r="L24" s="4693"/>
      <c r="M24" s="4693"/>
      <c r="N24" s="4693"/>
    </row>
    <row r="25" spans="1:144" ht="12.75" customHeight="1">
      <c r="H25" s="2042"/>
      <c r="I25" s="2043"/>
      <c r="J25" s="2043"/>
      <c r="K25" s="2043"/>
      <c r="L25" s="2043"/>
      <c r="M25" s="2043"/>
      <c r="N25" s="2043"/>
    </row>
    <row r="26" spans="1:144" ht="12.75" customHeight="1">
      <c r="A26" s="2033"/>
      <c r="B26" s="2033"/>
      <c r="C26" s="2033"/>
      <c r="D26" s="2040"/>
      <c r="E26" s="2040"/>
      <c r="F26" s="2040"/>
      <c r="G26" s="2040"/>
      <c r="H26" s="2040"/>
      <c r="I26" s="2040"/>
      <c r="J26" s="2040"/>
      <c r="K26" s="2040"/>
      <c r="L26" s="2040"/>
      <c r="M26" s="2040"/>
    </row>
    <row r="27" spans="1:144">
      <c r="A27" s="2040"/>
      <c r="B27" s="2040"/>
      <c r="C27" s="2040"/>
      <c r="D27" s="2040"/>
      <c r="E27" s="2040"/>
      <c r="F27" s="2040"/>
      <c r="G27" s="2040"/>
      <c r="H27" s="2040"/>
      <c r="I27" s="2040"/>
      <c r="J27" s="2040"/>
      <c r="K27" s="2040"/>
      <c r="L27" s="2040"/>
      <c r="M27" s="2040"/>
    </row>
    <row r="28" spans="1:144" ht="15">
      <c r="A28" s="38"/>
      <c r="B28" s="38"/>
      <c r="C28" s="38"/>
      <c r="D28" s="38"/>
      <c r="E28" s="38"/>
      <c r="F28" s="38"/>
      <c r="G28" s="38"/>
      <c r="H28" s="38"/>
    </row>
    <row r="29" spans="1:144" ht="15">
      <c r="A29" s="38"/>
      <c r="B29" s="38"/>
      <c r="C29" s="38"/>
      <c r="D29" s="38"/>
      <c r="E29" s="38"/>
      <c r="F29" s="38"/>
      <c r="G29" s="38"/>
      <c r="H29" s="38"/>
    </row>
    <row r="30" spans="1:144" ht="15">
      <c r="A30" s="38"/>
      <c r="B30" s="38"/>
      <c r="C30" s="38"/>
      <c r="D30" s="38"/>
      <c r="E30" s="38"/>
      <c r="F30" s="38"/>
      <c r="G30" s="38"/>
      <c r="H30" s="38"/>
    </row>
    <row r="31" spans="1:144" ht="15">
      <c r="A31" s="38"/>
      <c r="B31" s="38"/>
      <c r="C31" s="38"/>
      <c r="D31" s="38"/>
      <c r="E31" s="38"/>
      <c r="F31" s="38"/>
      <c r="G31" s="38"/>
      <c r="H31" s="38"/>
    </row>
    <row r="32" spans="1:144" ht="15">
      <c r="A32" s="38"/>
      <c r="B32" s="38"/>
      <c r="C32" s="38"/>
      <c r="D32" s="38"/>
      <c r="E32" s="38"/>
      <c r="F32" s="38"/>
      <c r="G32" s="38"/>
      <c r="H32" s="38"/>
    </row>
  </sheetData>
  <mergeCells count="17">
    <mergeCell ref="O5:O6"/>
    <mergeCell ref="P5:Q5"/>
    <mergeCell ref="R5:R6"/>
    <mergeCell ref="S5:S6"/>
    <mergeCell ref="H24:N24"/>
    <mergeCell ref="H5:H6"/>
    <mergeCell ref="I5:I6"/>
    <mergeCell ref="J5:K5"/>
    <mergeCell ref="L5:L6"/>
    <mergeCell ref="M5:M6"/>
    <mergeCell ref="N5:N6"/>
    <mergeCell ref="G5:G6"/>
    <mergeCell ref="A5:A6"/>
    <mergeCell ref="B5:B6"/>
    <mergeCell ref="C5:C6"/>
    <mergeCell ref="D5:E5"/>
    <mergeCell ref="F5:F6"/>
  </mergeCell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3"/>
  <sheetViews>
    <sheetView topLeftCell="A199" zoomScale="85" zoomScaleNormal="85" workbookViewId="0">
      <selection activeCell="F224" sqref="F224"/>
    </sheetView>
  </sheetViews>
  <sheetFormatPr defaultRowHeight="15"/>
  <cols>
    <col min="1" max="1" width="9.28515625" style="18" customWidth="1"/>
    <col min="2" max="2" width="65.28515625" style="18" customWidth="1"/>
    <col min="3" max="3" width="11.5703125" style="1" customWidth="1"/>
    <col min="4" max="4" width="15.85546875" style="8" customWidth="1"/>
    <col min="5" max="5" width="11.7109375" style="8" customWidth="1"/>
    <col min="6" max="6" width="14" style="8" customWidth="1"/>
    <col min="7" max="7" width="11.7109375" style="8" customWidth="1"/>
    <col min="8" max="10" width="9.7109375" style="8" customWidth="1"/>
    <col min="11" max="11" width="12.5703125" style="8" customWidth="1"/>
    <col min="12" max="25" width="7.85546875" style="8" customWidth="1"/>
    <col min="26" max="27" width="14.85546875" style="8" customWidth="1"/>
    <col min="28" max="28" width="14.85546875" style="53" customWidth="1"/>
    <col min="29" max="29" width="13.28515625" style="1" bestFit="1" customWidth="1"/>
    <col min="30" max="16384" width="9.140625" style="1"/>
  </cols>
  <sheetData>
    <row r="1" spans="1:29">
      <c r="A1" s="1"/>
      <c r="B1" s="79" t="s">
        <v>120</v>
      </c>
      <c r="C1" s="79">
        <v>35</v>
      </c>
      <c r="D1" s="1"/>
    </row>
    <row r="2" spans="1:29">
      <c r="A2" s="1"/>
      <c r="B2" s="79" t="s">
        <v>106</v>
      </c>
      <c r="C2" s="79" t="s">
        <v>653</v>
      </c>
      <c r="D2" s="1"/>
    </row>
    <row r="3" spans="1:29">
      <c r="A3" s="1"/>
      <c r="B3" s="79" t="s">
        <v>108</v>
      </c>
      <c r="C3" s="23" t="s">
        <v>122</v>
      </c>
      <c r="D3" s="1"/>
    </row>
    <row r="4" spans="1:29">
      <c r="A4" s="1"/>
      <c r="B4" s="79" t="s">
        <v>110</v>
      </c>
      <c r="C4" s="18" t="s">
        <v>654</v>
      </c>
      <c r="D4" s="1"/>
    </row>
    <row r="5" spans="1:29">
      <c r="A5" s="1"/>
      <c r="B5" s="79" t="s">
        <v>111</v>
      </c>
      <c r="C5" s="299" t="s">
        <v>124</v>
      </c>
      <c r="D5" s="1"/>
    </row>
    <row r="6" spans="1:29">
      <c r="A6" s="1"/>
    </row>
    <row r="7" spans="1:29" s="19" customFormat="1" ht="15" customHeight="1">
      <c r="A7" s="138"/>
      <c r="B7" s="4351" t="s">
        <v>655</v>
      </c>
      <c r="C7" s="155"/>
      <c r="D7" s="4354" t="s">
        <v>656</v>
      </c>
      <c r="E7" s="4355"/>
      <c r="F7" s="4354" t="s">
        <v>32</v>
      </c>
      <c r="G7" s="4358"/>
      <c r="H7" s="4354" t="s">
        <v>657</v>
      </c>
      <c r="I7" s="4358"/>
      <c r="J7" s="4358"/>
      <c r="K7" s="4355"/>
      <c r="L7" s="4335" t="s">
        <v>658</v>
      </c>
      <c r="M7" s="4335"/>
      <c r="N7" s="4335"/>
      <c r="O7" s="4335"/>
      <c r="P7" s="4335"/>
      <c r="Q7" s="4335"/>
      <c r="R7" s="4335"/>
      <c r="S7" s="4335"/>
      <c r="T7" s="4335"/>
      <c r="U7" s="4335"/>
      <c r="V7" s="4335"/>
      <c r="W7" s="4335"/>
      <c r="X7" s="196"/>
      <c r="Y7" s="196"/>
      <c r="Z7" s="4347" t="s">
        <v>728</v>
      </c>
      <c r="AA7" s="4348"/>
      <c r="AB7" s="61"/>
    </row>
    <row r="8" spans="1:29" ht="48" customHeight="1">
      <c r="A8" s="195"/>
      <c r="B8" s="4352"/>
      <c r="C8" s="156"/>
      <c r="D8" s="4356"/>
      <c r="E8" s="4357"/>
      <c r="F8" s="4356" t="s">
        <v>32</v>
      </c>
      <c r="G8" s="4359"/>
      <c r="H8" s="4356"/>
      <c r="I8" s="4359"/>
      <c r="J8" s="4359"/>
      <c r="K8" s="4357"/>
      <c r="L8" s="4335" t="s">
        <v>659</v>
      </c>
      <c r="M8" s="4346"/>
      <c r="N8" s="4345" t="s">
        <v>660</v>
      </c>
      <c r="O8" s="4346"/>
      <c r="P8" s="4345" t="s">
        <v>661</v>
      </c>
      <c r="Q8" s="4346"/>
      <c r="R8" s="4345" t="s">
        <v>662</v>
      </c>
      <c r="S8" s="4346"/>
      <c r="T8" s="4347" t="s">
        <v>663</v>
      </c>
      <c r="U8" s="4348"/>
      <c r="V8" s="4347" t="s">
        <v>664</v>
      </c>
      <c r="W8" s="4348"/>
      <c r="X8" s="4345" t="s">
        <v>665</v>
      </c>
      <c r="Y8" s="4346"/>
      <c r="Z8" s="4347" t="s">
        <v>666</v>
      </c>
      <c r="AA8" s="4348"/>
    </row>
    <row r="9" spans="1:29" s="19" customFormat="1" ht="70.5" customHeight="1">
      <c r="A9" s="21"/>
      <c r="B9" s="4353"/>
      <c r="C9" s="197" t="s">
        <v>667</v>
      </c>
      <c r="D9" s="75" t="s">
        <v>668</v>
      </c>
      <c r="E9" s="75" t="s">
        <v>669</v>
      </c>
      <c r="F9" s="139" t="s">
        <v>32</v>
      </c>
      <c r="G9" s="139" t="s">
        <v>669</v>
      </c>
      <c r="H9" s="75" t="s">
        <v>670</v>
      </c>
      <c r="I9" s="75" t="s">
        <v>671</v>
      </c>
      <c r="J9" s="75" t="s">
        <v>89</v>
      </c>
      <c r="K9" s="74" t="s">
        <v>672</v>
      </c>
      <c r="L9" s="344" t="s">
        <v>673</v>
      </c>
      <c r="M9" s="139" t="s">
        <v>669</v>
      </c>
      <c r="N9" s="344" t="s">
        <v>673</v>
      </c>
      <c r="O9" s="344" t="s">
        <v>669</v>
      </c>
      <c r="P9" s="344" t="s">
        <v>673</v>
      </c>
      <c r="Q9" s="341" t="s">
        <v>669</v>
      </c>
      <c r="R9" s="344" t="s">
        <v>673</v>
      </c>
      <c r="S9" s="341" t="s">
        <v>669</v>
      </c>
      <c r="T9" s="344" t="s">
        <v>673</v>
      </c>
      <c r="U9" s="341" t="s">
        <v>669</v>
      </c>
      <c r="V9" s="344" t="s">
        <v>673</v>
      </c>
      <c r="W9" s="341" t="s">
        <v>669</v>
      </c>
      <c r="X9" s="344" t="s">
        <v>673</v>
      </c>
      <c r="Y9" s="341" t="s">
        <v>669</v>
      </c>
      <c r="Z9" s="163" t="s">
        <v>100</v>
      </c>
      <c r="AA9" s="341" t="s">
        <v>101</v>
      </c>
      <c r="AB9" s="61"/>
    </row>
    <row r="10" spans="1:29">
      <c r="A10" s="20" t="s">
        <v>4</v>
      </c>
      <c r="B10" s="140" t="s">
        <v>91</v>
      </c>
      <c r="C10" s="134"/>
      <c r="D10" s="58">
        <v>0</v>
      </c>
      <c r="E10" s="58">
        <v>0</v>
      </c>
      <c r="F10" s="58">
        <v>0</v>
      </c>
      <c r="G10" s="58">
        <v>0</v>
      </c>
      <c r="H10" s="58">
        <v>0</v>
      </c>
      <c r="I10" s="58">
        <v>0</v>
      </c>
      <c r="J10" s="58">
        <v>0</v>
      </c>
      <c r="K10" s="58">
        <v>0</v>
      </c>
      <c r="L10" s="58">
        <v>0</v>
      </c>
      <c r="M10" s="58">
        <v>0</v>
      </c>
      <c r="N10" s="58">
        <v>0</v>
      </c>
      <c r="O10" s="58">
        <v>0</v>
      </c>
      <c r="P10" s="58">
        <v>0</v>
      </c>
      <c r="Q10" s="58">
        <v>0</v>
      </c>
      <c r="R10" s="58">
        <v>0</v>
      </c>
      <c r="S10" s="58">
        <v>0</v>
      </c>
      <c r="T10" s="58">
        <v>0</v>
      </c>
      <c r="U10" s="58">
        <v>0</v>
      </c>
      <c r="V10" s="58">
        <v>0</v>
      </c>
      <c r="W10" s="58">
        <v>0</v>
      </c>
      <c r="X10" s="58">
        <v>0</v>
      </c>
      <c r="Y10" s="58">
        <v>0</v>
      </c>
      <c r="Z10" s="58">
        <v>0</v>
      </c>
      <c r="AA10" s="58">
        <v>0</v>
      </c>
      <c r="AB10" s="60"/>
    </row>
    <row r="11" spans="1:29">
      <c r="A11" s="20"/>
      <c r="B11" s="16" t="s">
        <v>92</v>
      </c>
      <c r="C11" s="134"/>
      <c r="D11" s="58">
        <v>0</v>
      </c>
      <c r="E11" s="58">
        <v>0</v>
      </c>
      <c r="F11" s="58">
        <v>0</v>
      </c>
      <c r="G11" s="58">
        <v>0</v>
      </c>
      <c r="H11" s="58">
        <v>0</v>
      </c>
      <c r="I11" s="58">
        <v>0</v>
      </c>
      <c r="J11" s="58">
        <v>0</v>
      </c>
      <c r="K11" s="58">
        <v>0</v>
      </c>
      <c r="L11" s="58">
        <v>0</v>
      </c>
      <c r="M11" s="58">
        <v>0</v>
      </c>
      <c r="N11" s="58">
        <v>0</v>
      </c>
      <c r="O11" s="58">
        <v>0</v>
      </c>
      <c r="P11" s="58">
        <v>0</v>
      </c>
      <c r="Q11" s="58">
        <v>0</v>
      </c>
      <c r="R11" s="58">
        <v>0</v>
      </c>
      <c r="S11" s="58">
        <v>0</v>
      </c>
      <c r="T11" s="58">
        <v>0</v>
      </c>
      <c r="U11" s="58">
        <v>0</v>
      </c>
      <c r="V11" s="58">
        <v>0</v>
      </c>
      <c r="W11" s="58">
        <v>0</v>
      </c>
      <c r="X11" s="58">
        <v>0</v>
      </c>
      <c r="Y11" s="58">
        <v>0</v>
      </c>
      <c r="Z11" s="58">
        <v>0</v>
      </c>
      <c r="AA11" s="58">
        <v>0</v>
      </c>
      <c r="AB11" s="60"/>
      <c r="AC11" s="141"/>
    </row>
    <row r="12" spans="1:29">
      <c r="A12" s="20"/>
      <c r="B12" s="10" t="s">
        <v>591</v>
      </c>
      <c r="C12" s="134"/>
      <c r="D12" s="58">
        <v>0</v>
      </c>
      <c r="E12" s="58">
        <v>0</v>
      </c>
      <c r="F12" s="58">
        <v>0</v>
      </c>
      <c r="G12" s="58">
        <v>0</v>
      </c>
      <c r="H12" s="58">
        <v>0</v>
      </c>
      <c r="I12" s="58">
        <v>0</v>
      </c>
      <c r="J12" s="58">
        <v>0</v>
      </c>
      <c r="K12" s="58">
        <v>0</v>
      </c>
      <c r="L12" s="58">
        <v>0</v>
      </c>
      <c r="M12" s="58">
        <v>0</v>
      </c>
      <c r="N12" s="58">
        <v>0</v>
      </c>
      <c r="O12" s="58">
        <v>0</v>
      </c>
      <c r="P12" s="58">
        <v>0</v>
      </c>
      <c r="Q12" s="58">
        <v>0</v>
      </c>
      <c r="R12" s="58">
        <v>0</v>
      </c>
      <c r="S12" s="58">
        <v>0</v>
      </c>
      <c r="T12" s="58">
        <v>0</v>
      </c>
      <c r="U12" s="58">
        <v>0</v>
      </c>
      <c r="V12" s="58">
        <v>0</v>
      </c>
      <c r="W12" s="58">
        <v>0</v>
      </c>
      <c r="X12" s="58">
        <v>0</v>
      </c>
      <c r="Y12" s="58">
        <v>0</v>
      </c>
      <c r="Z12" s="58">
        <v>0</v>
      </c>
      <c r="AA12" s="58">
        <v>0</v>
      </c>
      <c r="AB12" s="60"/>
      <c r="AC12" s="141"/>
    </row>
    <row r="13" spans="1:29">
      <c r="A13" s="20"/>
      <c r="B13" s="16" t="s">
        <v>592</v>
      </c>
      <c r="C13" s="134"/>
      <c r="D13" s="58">
        <v>0</v>
      </c>
      <c r="E13" s="58">
        <v>0</v>
      </c>
      <c r="F13" s="58">
        <v>0</v>
      </c>
      <c r="G13" s="58">
        <v>0</v>
      </c>
      <c r="H13" s="58">
        <v>0</v>
      </c>
      <c r="I13" s="58">
        <v>0</v>
      </c>
      <c r="J13" s="58">
        <v>0</v>
      </c>
      <c r="K13" s="58">
        <v>0</v>
      </c>
      <c r="L13" s="58">
        <v>0</v>
      </c>
      <c r="M13" s="58">
        <v>0</v>
      </c>
      <c r="N13" s="58">
        <v>0</v>
      </c>
      <c r="O13" s="58">
        <v>0</v>
      </c>
      <c r="P13" s="58">
        <v>0</v>
      </c>
      <c r="Q13" s="58">
        <v>0</v>
      </c>
      <c r="R13" s="58">
        <v>0</v>
      </c>
      <c r="S13" s="58">
        <v>0</v>
      </c>
      <c r="T13" s="58">
        <v>0</v>
      </c>
      <c r="U13" s="58">
        <v>0</v>
      </c>
      <c r="V13" s="58">
        <v>0</v>
      </c>
      <c r="W13" s="58">
        <v>0</v>
      </c>
      <c r="X13" s="58">
        <v>0</v>
      </c>
      <c r="Y13" s="58">
        <v>0</v>
      </c>
      <c r="Z13" s="58">
        <v>0</v>
      </c>
      <c r="AA13" s="58">
        <v>0</v>
      </c>
      <c r="AB13" s="60"/>
      <c r="AC13" s="141"/>
    </row>
    <row r="14" spans="1:29">
      <c r="A14" s="20"/>
      <c r="B14" s="16" t="s">
        <v>93</v>
      </c>
      <c r="C14" s="134"/>
      <c r="D14" s="58">
        <v>0</v>
      </c>
      <c r="E14" s="58">
        <v>0</v>
      </c>
      <c r="F14" s="58">
        <v>0</v>
      </c>
      <c r="G14" s="58">
        <v>0</v>
      </c>
      <c r="H14" s="58">
        <v>0</v>
      </c>
      <c r="I14" s="58">
        <v>0</v>
      </c>
      <c r="J14" s="58">
        <v>0</v>
      </c>
      <c r="K14" s="58">
        <v>0</v>
      </c>
      <c r="L14" s="58">
        <v>0</v>
      </c>
      <c r="M14" s="58">
        <v>0</v>
      </c>
      <c r="N14" s="58">
        <v>0</v>
      </c>
      <c r="O14" s="58">
        <v>0</v>
      </c>
      <c r="P14" s="58">
        <v>0</v>
      </c>
      <c r="Q14" s="58">
        <v>0</v>
      </c>
      <c r="R14" s="58">
        <v>0</v>
      </c>
      <c r="S14" s="58">
        <v>0</v>
      </c>
      <c r="T14" s="58">
        <v>0</v>
      </c>
      <c r="U14" s="58">
        <v>0</v>
      </c>
      <c r="V14" s="58">
        <v>0</v>
      </c>
      <c r="W14" s="58">
        <v>0</v>
      </c>
      <c r="X14" s="58">
        <v>0</v>
      </c>
      <c r="Y14" s="58">
        <v>0</v>
      </c>
      <c r="Z14" s="58">
        <v>0</v>
      </c>
      <c r="AA14" s="58">
        <v>0</v>
      </c>
      <c r="AB14" s="60"/>
      <c r="AC14" s="141"/>
    </row>
    <row r="15" spans="1:29">
      <c r="A15" s="20"/>
      <c r="B15" s="16" t="s">
        <v>94</v>
      </c>
      <c r="C15" s="134"/>
      <c r="D15" s="58">
        <v>0</v>
      </c>
      <c r="E15" s="58">
        <v>0</v>
      </c>
      <c r="F15" s="58">
        <v>0</v>
      </c>
      <c r="G15" s="58">
        <v>0</v>
      </c>
      <c r="H15" s="58">
        <v>0</v>
      </c>
      <c r="I15" s="58">
        <v>0</v>
      </c>
      <c r="J15" s="58">
        <v>0</v>
      </c>
      <c r="K15" s="58">
        <v>0</v>
      </c>
      <c r="L15" s="58">
        <v>0</v>
      </c>
      <c r="M15" s="58">
        <v>0</v>
      </c>
      <c r="N15" s="58">
        <v>0</v>
      </c>
      <c r="O15" s="58">
        <v>0</v>
      </c>
      <c r="P15" s="58">
        <v>0</v>
      </c>
      <c r="Q15" s="58">
        <v>0</v>
      </c>
      <c r="R15" s="58">
        <v>0</v>
      </c>
      <c r="S15" s="58">
        <v>0</v>
      </c>
      <c r="T15" s="58">
        <v>0</v>
      </c>
      <c r="U15" s="58">
        <v>0</v>
      </c>
      <c r="V15" s="58">
        <v>0</v>
      </c>
      <c r="W15" s="58">
        <v>0</v>
      </c>
      <c r="X15" s="58">
        <v>0</v>
      </c>
      <c r="Y15" s="58">
        <v>0</v>
      </c>
      <c r="Z15" s="58">
        <v>0</v>
      </c>
      <c r="AA15" s="58">
        <v>0</v>
      </c>
      <c r="AB15" s="60"/>
    </row>
    <row r="16" spans="1:29">
      <c r="A16" s="20"/>
      <c r="B16" s="10" t="s">
        <v>593</v>
      </c>
      <c r="C16" s="134"/>
      <c r="D16" s="58">
        <v>0</v>
      </c>
      <c r="E16" s="58">
        <v>0</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58">
        <v>0</v>
      </c>
      <c r="AB16" s="60"/>
    </row>
    <row r="17" spans="1:29" ht="30">
      <c r="A17" s="20"/>
      <c r="B17" s="83" t="s">
        <v>594</v>
      </c>
      <c r="C17" s="134"/>
      <c r="D17" s="58">
        <v>0</v>
      </c>
      <c r="E17" s="58">
        <v>0</v>
      </c>
      <c r="F17" s="58">
        <v>0</v>
      </c>
      <c r="G17" s="58">
        <v>0</v>
      </c>
      <c r="H17" s="58">
        <v>0</v>
      </c>
      <c r="I17" s="58">
        <v>0</v>
      </c>
      <c r="J17" s="58">
        <v>0</v>
      </c>
      <c r="K17" s="58">
        <v>0</v>
      </c>
      <c r="L17" s="58">
        <v>0</v>
      </c>
      <c r="M17" s="58">
        <v>0</v>
      </c>
      <c r="N17" s="58">
        <v>0</v>
      </c>
      <c r="O17" s="58">
        <v>0</v>
      </c>
      <c r="P17" s="58">
        <v>0</v>
      </c>
      <c r="Q17" s="58">
        <v>0</v>
      </c>
      <c r="R17" s="58">
        <v>0</v>
      </c>
      <c r="S17" s="58">
        <v>0</v>
      </c>
      <c r="T17" s="58">
        <v>0</v>
      </c>
      <c r="U17" s="58">
        <v>0</v>
      </c>
      <c r="V17" s="58">
        <v>0</v>
      </c>
      <c r="W17" s="58">
        <v>0</v>
      </c>
      <c r="X17" s="58">
        <v>0</v>
      </c>
      <c r="Y17" s="58">
        <v>0</v>
      </c>
      <c r="Z17" s="58">
        <v>0</v>
      </c>
      <c r="AA17" s="58">
        <v>0</v>
      </c>
      <c r="AB17" s="60"/>
    </row>
    <row r="18" spans="1:29">
      <c r="A18" s="20"/>
      <c r="B18" s="10" t="s">
        <v>95</v>
      </c>
      <c r="C18" s="134"/>
      <c r="D18" s="58">
        <v>0</v>
      </c>
      <c r="E18" s="58">
        <v>0</v>
      </c>
      <c r="F18" s="58">
        <v>0</v>
      </c>
      <c r="G18" s="58">
        <v>0</v>
      </c>
      <c r="H18" s="58">
        <v>0</v>
      </c>
      <c r="I18" s="58">
        <v>0</v>
      </c>
      <c r="J18" s="58">
        <v>0</v>
      </c>
      <c r="K18" s="58">
        <v>0</v>
      </c>
      <c r="L18" s="58">
        <v>0</v>
      </c>
      <c r="M18" s="58">
        <v>0</v>
      </c>
      <c r="N18" s="58">
        <v>0</v>
      </c>
      <c r="O18" s="58">
        <v>0</v>
      </c>
      <c r="P18" s="58">
        <v>0</v>
      </c>
      <c r="Q18" s="58">
        <v>0</v>
      </c>
      <c r="R18" s="58">
        <v>0</v>
      </c>
      <c r="S18" s="58">
        <v>0</v>
      </c>
      <c r="T18" s="58">
        <v>0</v>
      </c>
      <c r="U18" s="58">
        <v>0</v>
      </c>
      <c r="V18" s="58">
        <v>0</v>
      </c>
      <c r="W18" s="58">
        <v>0</v>
      </c>
      <c r="X18" s="58">
        <v>0</v>
      </c>
      <c r="Y18" s="58">
        <v>0</v>
      </c>
      <c r="Z18" s="58">
        <v>0</v>
      </c>
      <c r="AA18" s="58">
        <v>0</v>
      </c>
      <c r="AB18" s="60"/>
    </row>
    <row r="19" spans="1:29">
      <c r="A19" s="20"/>
      <c r="B19" s="10" t="s">
        <v>595</v>
      </c>
      <c r="C19" s="134"/>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58">
        <v>0</v>
      </c>
      <c r="X19" s="58">
        <v>0</v>
      </c>
      <c r="Y19" s="58">
        <v>0</v>
      </c>
      <c r="Z19" s="58">
        <v>0</v>
      </c>
      <c r="AA19" s="58">
        <v>0</v>
      </c>
      <c r="AB19" s="60"/>
    </row>
    <row r="20" spans="1:29">
      <c r="A20" s="20"/>
      <c r="B20" s="10" t="s">
        <v>96</v>
      </c>
      <c r="C20" s="134"/>
      <c r="D20" s="58">
        <v>0</v>
      </c>
      <c r="E20" s="58">
        <v>0</v>
      </c>
      <c r="F20" s="58">
        <v>0</v>
      </c>
      <c r="G20" s="58">
        <v>0</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60"/>
    </row>
    <row r="21" spans="1:29">
      <c r="A21" s="20"/>
      <c r="B21" s="10" t="s">
        <v>97</v>
      </c>
      <c r="C21" s="134"/>
      <c r="D21" s="58">
        <v>0</v>
      </c>
      <c r="E21" s="58">
        <v>0</v>
      </c>
      <c r="F21" s="58">
        <v>0</v>
      </c>
      <c r="G21" s="58">
        <v>0</v>
      </c>
      <c r="H21" s="58">
        <v>0</v>
      </c>
      <c r="I21" s="58">
        <v>0</v>
      </c>
      <c r="J21" s="58">
        <v>0</v>
      </c>
      <c r="K21" s="58">
        <v>0</v>
      </c>
      <c r="L21" s="58">
        <v>0</v>
      </c>
      <c r="M21" s="58">
        <v>0</v>
      </c>
      <c r="N21" s="58">
        <v>0</v>
      </c>
      <c r="O21" s="58">
        <v>0</v>
      </c>
      <c r="P21" s="58">
        <v>0</v>
      </c>
      <c r="Q21" s="58">
        <v>0</v>
      </c>
      <c r="R21" s="58">
        <v>0</v>
      </c>
      <c r="S21" s="58">
        <v>0</v>
      </c>
      <c r="T21" s="58">
        <v>0</v>
      </c>
      <c r="U21" s="58">
        <v>0</v>
      </c>
      <c r="V21" s="58">
        <v>0</v>
      </c>
      <c r="W21" s="58">
        <v>0</v>
      </c>
      <c r="X21" s="58">
        <v>0</v>
      </c>
      <c r="Y21" s="58">
        <v>0</v>
      </c>
      <c r="Z21" s="58">
        <v>0</v>
      </c>
      <c r="AA21" s="58">
        <v>0</v>
      </c>
      <c r="AB21" s="60"/>
    </row>
    <row r="22" spans="1:29">
      <c r="A22" s="20"/>
      <c r="B22" s="10" t="s">
        <v>98</v>
      </c>
      <c r="C22" s="134"/>
      <c r="D22" s="58">
        <v>0</v>
      </c>
      <c r="E22" s="58">
        <v>0</v>
      </c>
      <c r="F22" s="58">
        <v>0</v>
      </c>
      <c r="G22" s="58">
        <v>0</v>
      </c>
      <c r="H22" s="58">
        <v>0</v>
      </c>
      <c r="I22" s="58">
        <v>0</v>
      </c>
      <c r="J22" s="58">
        <v>0</v>
      </c>
      <c r="K22" s="58">
        <v>0</v>
      </c>
      <c r="L22" s="58">
        <v>0</v>
      </c>
      <c r="M22" s="58">
        <v>0</v>
      </c>
      <c r="N22" s="58">
        <v>0</v>
      </c>
      <c r="O22" s="58">
        <v>0</v>
      </c>
      <c r="P22" s="58">
        <v>0</v>
      </c>
      <c r="Q22" s="58">
        <v>0</v>
      </c>
      <c r="R22" s="58">
        <v>0</v>
      </c>
      <c r="S22" s="58">
        <v>0</v>
      </c>
      <c r="T22" s="58">
        <v>0</v>
      </c>
      <c r="U22" s="58">
        <v>0</v>
      </c>
      <c r="V22" s="58">
        <v>0</v>
      </c>
      <c r="W22" s="58">
        <v>0</v>
      </c>
      <c r="X22" s="58">
        <v>0</v>
      </c>
      <c r="Y22" s="58">
        <v>0</v>
      </c>
      <c r="Z22" s="58">
        <v>0</v>
      </c>
      <c r="AA22" s="58">
        <v>0</v>
      </c>
      <c r="AB22" s="60"/>
    </row>
    <row r="23" spans="1:29">
      <c r="A23" s="20"/>
      <c r="B23" s="10" t="s">
        <v>99</v>
      </c>
      <c r="C23" s="134"/>
      <c r="D23" s="58">
        <v>0</v>
      </c>
      <c r="E23" s="58">
        <v>0</v>
      </c>
      <c r="F23" s="58">
        <v>0</v>
      </c>
      <c r="G23" s="58">
        <v>0</v>
      </c>
      <c r="H23" s="58">
        <v>0</v>
      </c>
      <c r="I23" s="58">
        <v>0</v>
      </c>
      <c r="J23" s="58">
        <v>0</v>
      </c>
      <c r="K23" s="58">
        <v>0</v>
      </c>
      <c r="L23" s="58">
        <v>0</v>
      </c>
      <c r="M23" s="58">
        <v>0</v>
      </c>
      <c r="N23" s="58">
        <v>0</v>
      </c>
      <c r="O23" s="58">
        <v>0</v>
      </c>
      <c r="P23" s="58">
        <v>0</v>
      </c>
      <c r="Q23" s="58">
        <v>0</v>
      </c>
      <c r="R23" s="58">
        <v>0</v>
      </c>
      <c r="S23" s="58">
        <v>0</v>
      </c>
      <c r="T23" s="58">
        <v>0</v>
      </c>
      <c r="U23" s="58">
        <v>0</v>
      </c>
      <c r="V23" s="58">
        <v>0</v>
      </c>
      <c r="W23" s="58">
        <v>0</v>
      </c>
      <c r="X23" s="58">
        <v>0</v>
      </c>
      <c r="Y23" s="58">
        <v>0</v>
      </c>
      <c r="Z23" s="58">
        <v>0</v>
      </c>
      <c r="AA23" s="58">
        <v>0</v>
      </c>
      <c r="AB23" s="60"/>
    </row>
    <row r="24" spans="1:29">
      <c r="A24" s="161"/>
      <c r="B24" s="148" t="s">
        <v>674</v>
      </c>
      <c r="C24" s="143"/>
      <c r="D24" s="144">
        <f>SUM(D10:D23)</f>
        <v>0</v>
      </c>
      <c r="E24" s="144">
        <f t="shared" ref="E24:AA24" si="0">SUM(E10:E23)</f>
        <v>0</v>
      </c>
      <c r="F24" s="144">
        <f t="shared" si="0"/>
        <v>0</v>
      </c>
      <c r="G24" s="144">
        <f t="shared" si="0"/>
        <v>0</v>
      </c>
      <c r="H24" s="144">
        <f t="shared" si="0"/>
        <v>0</v>
      </c>
      <c r="I24" s="144">
        <f t="shared" si="0"/>
        <v>0</v>
      </c>
      <c r="J24" s="144">
        <f t="shared" si="0"/>
        <v>0</v>
      </c>
      <c r="K24" s="144">
        <f t="shared" si="0"/>
        <v>0</v>
      </c>
      <c r="L24" s="144">
        <f t="shared" si="0"/>
        <v>0</v>
      </c>
      <c r="M24" s="144">
        <f t="shared" si="0"/>
        <v>0</v>
      </c>
      <c r="N24" s="144">
        <f t="shared" si="0"/>
        <v>0</v>
      </c>
      <c r="O24" s="144">
        <f t="shared" si="0"/>
        <v>0</v>
      </c>
      <c r="P24" s="144">
        <f t="shared" si="0"/>
        <v>0</v>
      </c>
      <c r="Q24" s="144">
        <f t="shared" si="0"/>
        <v>0</v>
      </c>
      <c r="R24" s="144">
        <f t="shared" si="0"/>
        <v>0</v>
      </c>
      <c r="S24" s="144">
        <f t="shared" si="0"/>
        <v>0</v>
      </c>
      <c r="T24" s="144">
        <f t="shared" si="0"/>
        <v>0</v>
      </c>
      <c r="U24" s="144">
        <f t="shared" si="0"/>
        <v>0</v>
      </c>
      <c r="V24" s="144">
        <f t="shared" si="0"/>
        <v>0</v>
      </c>
      <c r="W24" s="144">
        <f t="shared" si="0"/>
        <v>0</v>
      </c>
      <c r="X24" s="144">
        <f t="shared" si="0"/>
        <v>0</v>
      </c>
      <c r="Y24" s="144">
        <f>SUM(Y10:Y23)</f>
        <v>0</v>
      </c>
      <c r="Z24" s="144">
        <f>SUM(Z10:Z23)</f>
        <v>0</v>
      </c>
      <c r="AA24" s="144">
        <f t="shared" si="0"/>
        <v>0</v>
      </c>
      <c r="AB24" s="60"/>
    </row>
    <row r="25" spans="1:29">
      <c r="A25" s="20" t="s">
        <v>6</v>
      </c>
      <c r="B25" s="140" t="s">
        <v>91</v>
      </c>
      <c r="C25" s="134"/>
      <c r="D25" s="58">
        <v>0</v>
      </c>
      <c r="E25" s="58">
        <v>0</v>
      </c>
      <c r="F25" s="58">
        <v>0</v>
      </c>
      <c r="G25" s="58">
        <v>0</v>
      </c>
      <c r="H25" s="58">
        <v>0</v>
      </c>
      <c r="I25" s="58">
        <v>0</v>
      </c>
      <c r="J25" s="58">
        <v>0</v>
      </c>
      <c r="K25" s="58">
        <v>0</v>
      </c>
      <c r="L25" s="58">
        <v>0</v>
      </c>
      <c r="M25" s="58">
        <v>0</v>
      </c>
      <c r="N25" s="58">
        <v>0</v>
      </c>
      <c r="O25" s="58">
        <v>0</v>
      </c>
      <c r="P25" s="58">
        <v>0</v>
      </c>
      <c r="Q25" s="58">
        <v>0</v>
      </c>
      <c r="R25" s="58">
        <v>0</v>
      </c>
      <c r="S25" s="58">
        <v>0</v>
      </c>
      <c r="T25" s="58">
        <v>0</v>
      </c>
      <c r="U25" s="58">
        <v>0</v>
      </c>
      <c r="V25" s="58">
        <v>0</v>
      </c>
      <c r="W25" s="58">
        <v>0</v>
      </c>
      <c r="X25" s="58">
        <v>0</v>
      </c>
      <c r="Y25" s="58">
        <v>0</v>
      </c>
      <c r="Z25" s="58">
        <v>0</v>
      </c>
      <c r="AA25" s="58">
        <v>0</v>
      </c>
      <c r="AB25" s="60"/>
    </row>
    <row r="26" spans="1:29">
      <c r="A26" s="20"/>
      <c r="B26" s="16" t="s">
        <v>92</v>
      </c>
      <c r="C26" s="134"/>
      <c r="D26" s="58">
        <v>0</v>
      </c>
      <c r="E26" s="58">
        <v>0</v>
      </c>
      <c r="F26" s="58">
        <v>0</v>
      </c>
      <c r="G26" s="58">
        <v>0</v>
      </c>
      <c r="H26" s="58">
        <v>0</v>
      </c>
      <c r="I26" s="58">
        <v>0</v>
      </c>
      <c r="J26" s="58">
        <v>0</v>
      </c>
      <c r="K26" s="58">
        <v>0</v>
      </c>
      <c r="L26" s="58">
        <v>0</v>
      </c>
      <c r="M26" s="58">
        <v>0</v>
      </c>
      <c r="N26" s="58">
        <v>0</v>
      </c>
      <c r="O26" s="58">
        <v>0</v>
      </c>
      <c r="P26" s="58">
        <v>0</v>
      </c>
      <c r="Q26" s="58">
        <v>0</v>
      </c>
      <c r="R26" s="58">
        <v>0</v>
      </c>
      <c r="S26" s="58">
        <v>0</v>
      </c>
      <c r="T26" s="58">
        <v>0</v>
      </c>
      <c r="U26" s="58">
        <v>0</v>
      </c>
      <c r="V26" s="58">
        <v>0</v>
      </c>
      <c r="W26" s="58">
        <v>0</v>
      </c>
      <c r="X26" s="58">
        <v>0</v>
      </c>
      <c r="Y26" s="58">
        <v>0</v>
      </c>
      <c r="Z26" s="58">
        <v>0</v>
      </c>
      <c r="AA26" s="58">
        <v>0</v>
      </c>
      <c r="AB26" s="60"/>
      <c r="AC26" s="141"/>
    </row>
    <row r="27" spans="1:29">
      <c r="A27" s="20"/>
      <c r="B27" s="10" t="s">
        <v>591</v>
      </c>
      <c r="C27" s="134"/>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58">
        <v>0</v>
      </c>
      <c r="X27" s="58">
        <v>0</v>
      </c>
      <c r="Y27" s="58">
        <v>0</v>
      </c>
      <c r="Z27" s="58">
        <v>0</v>
      </c>
      <c r="AA27" s="58">
        <v>0</v>
      </c>
      <c r="AB27" s="60"/>
    </row>
    <row r="28" spans="1:29">
      <c r="A28" s="20"/>
      <c r="B28" s="16" t="s">
        <v>592</v>
      </c>
      <c r="C28" s="134"/>
      <c r="D28" s="58">
        <v>0</v>
      </c>
      <c r="E28" s="58">
        <v>0</v>
      </c>
      <c r="F28" s="58">
        <v>0</v>
      </c>
      <c r="G28" s="58">
        <v>0</v>
      </c>
      <c r="H28" s="58">
        <v>0</v>
      </c>
      <c r="I28" s="58">
        <v>0</v>
      </c>
      <c r="J28" s="58">
        <v>0</v>
      </c>
      <c r="K28" s="58">
        <v>0</v>
      </c>
      <c r="L28" s="58">
        <v>0</v>
      </c>
      <c r="M28" s="58">
        <v>0</v>
      </c>
      <c r="N28" s="58">
        <v>0</v>
      </c>
      <c r="O28" s="58">
        <v>0</v>
      </c>
      <c r="P28" s="58">
        <v>0</v>
      </c>
      <c r="Q28" s="58">
        <v>0</v>
      </c>
      <c r="R28" s="58">
        <v>0</v>
      </c>
      <c r="S28" s="58">
        <v>0</v>
      </c>
      <c r="T28" s="58">
        <v>0</v>
      </c>
      <c r="U28" s="58">
        <v>0</v>
      </c>
      <c r="V28" s="58">
        <v>0</v>
      </c>
      <c r="W28" s="58">
        <v>0</v>
      </c>
      <c r="X28" s="58">
        <v>0</v>
      </c>
      <c r="Y28" s="58">
        <v>0</v>
      </c>
      <c r="Z28" s="58">
        <v>0</v>
      </c>
      <c r="AA28" s="58">
        <v>0</v>
      </c>
      <c r="AB28" s="60"/>
    </row>
    <row r="29" spans="1:29">
      <c r="A29" s="20"/>
      <c r="B29" s="16" t="s">
        <v>93</v>
      </c>
      <c r="C29" s="134"/>
      <c r="D29" s="58">
        <v>0</v>
      </c>
      <c r="E29" s="58">
        <v>0</v>
      </c>
      <c r="F29" s="58">
        <v>0</v>
      </c>
      <c r="G29" s="58">
        <v>0</v>
      </c>
      <c r="H29" s="58">
        <v>0</v>
      </c>
      <c r="I29" s="58">
        <v>0</v>
      </c>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60"/>
    </row>
    <row r="30" spans="1:29">
      <c r="A30" s="20"/>
      <c r="B30" s="16" t="s">
        <v>94</v>
      </c>
      <c r="C30" s="134"/>
      <c r="D30" s="58">
        <v>0</v>
      </c>
      <c r="E30" s="58">
        <v>0</v>
      </c>
      <c r="F30" s="58">
        <v>0</v>
      </c>
      <c r="G30" s="58">
        <v>0</v>
      </c>
      <c r="H30" s="58">
        <v>0</v>
      </c>
      <c r="I30" s="58">
        <v>0</v>
      </c>
      <c r="J30" s="58">
        <v>0</v>
      </c>
      <c r="K30" s="58">
        <v>0</v>
      </c>
      <c r="L30" s="58">
        <v>0</v>
      </c>
      <c r="M30" s="58">
        <v>0</v>
      </c>
      <c r="N30" s="58">
        <v>0</v>
      </c>
      <c r="O30" s="58">
        <v>0</v>
      </c>
      <c r="P30" s="58">
        <v>0</v>
      </c>
      <c r="Q30" s="58">
        <v>0</v>
      </c>
      <c r="R30" s="58">
        <v>0</v>
      </c>
      <c r="S30" s="58">
        <v>0</v>
      </c>
      <c r="T30" s="58">
        <v>0</v>
      </c>
      <c r="U30" s="58">
        <v>0</v>
      </c>
      <c r="V30" s="58">
        <v>0</v>
      </c>
      <c r="W30" s="58">
        <v>0</v>
      </c>
      <c r="X30" s="58">
        <v>0</v>
      </c>
      <c r="Y30" s="58">
        <v>0</v>
      </c>
      <c r="Z30" s="58">
        <v>0</v>
      </c>
      <c r="AA30" s="58">
        <v>0</v>
      </c>
      <c r="AB30" s="60"/>
    </row>
    <row r="31" spans="1:29">
      <c r="A31" s="20"/>
      <c r="B31" s="10" t="s">
        <v>593</v>
      </c>
      <c r="C31" s="134"/>
      <c r="D31" s="58">
        <v>0</v>
      </c>
      <c r="E31" s="58">
        <v>0</v>
      </c>
      <c r="F31" s="58">
        <v>0</v>
      </c>
      <c r="G31" s="58">
        <v>0</v>
      </c>
      <c r="H31" s="58">
        <v>0</v>
      </c>
      <c r="I31" s="58">
        <v>0</v>
      </c>
      <c r="J31" s="58">
        <v>0</v>
      </c>
      <c r="K31" s="58">
        <v>0</v>
      </c>
      <c r="L31" s="58">
        <v>0</v>
      </c>
      <c r="M31" s="58">
        <v>0</v>
      </c>
      <c r="N31" s="58">
        <v>0</v>
      </c>
      <c r="O31" s="58">
        <v>0</v>
      </c>
      <c r="P31" s="58">
        <v>0</v>
      </c>
      <c r="Q31" s="58">
        <v>0</v>
      </c>
      <c r="R31" s="58">
        <v>0</v>
      </c>
      <c r="S31" s="58">
        <v>0</v>
      </c>
      <c r="T31" s="58">
        <v>0</v>
      </c>
      <c r="U31" s="58">
        <v>0</v>
      </c>
      <c r="V31" s="58">
        <v>0</v>
      </c>
      <c r="W31" s="58">
        <v>0</v>
      </c>
      <c r="X31" s="58">
        <v>0</v>
      </c>
      <c r="Y31" s="58">
        <v>0</v>
      </c>
      <c r="Z31" s="58">
        <v>0</v>
      </c>
      <c r="AA31" s="58">
        <v>0</v>
      </c>
      <c r="AB31" s="60"/>
    </row>
    <row r="32" spans="1:29" ht="30">
      <c r="A32" s="20"/>
      <c r="B32" s="83" t="s">
        <v>594</v>
      </c>
      <c r="C32" s="134"/>
      <c r="D32" s="58">
        <v>0</v>
      </c>
      <c r="E32" s="58">
        <v>0</v>
      </c>
      <c r="F32" s="58">
        <v>0</v>
      </c>
      <c r="G32" s="58">
        <v>0</v>
      </c>
      <c r="H32" s="58">
        <v>0</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60"/>
    </row>
    <row r="33" spans="1:29">
      <c r="A33" s="20"/>
      <c r="B33" s="10" t="s">
        <v>95</v>
      </c>
      <c r="C33" s="134"/>
      <c r="D33" s="58">
        <v>0</v>
      </c>
      <c r="E33" s="58">
        <v>0</v>
      </c>
      <c r="F33" s="58">
        <v>0</v>
      </c>
      <c r="G33" s="58">
        <v>0</v>
      </c>
      <c r="H33" s="58">
        <v>0</v>
      </c>
      <c r="I33" s="58">
        <v>0</v>
      </c>
      <c r="J33" s="58">
        <v>0</v>
      </c>
      <c r="K33" s="58">
        <v>0</v>
      </c>
      <c r="L33" s="58">
        <v>0</v>
      </c>
      <c r="M33" s="58">
        <v>0</v>
      </c>
      <c r="N33" s="58">
        <v>0</v>
      </c>
      <c r="O33" s="58">
        <v>0</v>
      </c>
      <c r="P33" s="58">
        <v>0</v>
      </c>
      <c r="Q33" s="58">
        <v>0</v>
      </c>
      <c r="R33" s="58">
        <v>0</v>
      </c>
      <c r="S33" s="58">
        <v>0</v>
      </c>
      <c r="T33" s="58">
        <v>0</v>
      </c>
      <c r="U33" s="58">
        <v>0</v>
      </c>
      <c r="V33" s="58">
        <v>0</v>
      </c>
      <c r="W33" s="58">
        <v>0</v>
      </c>
      <c r="X33" s="58">
        <v>0</v>
      </c>
      <c r="Y33" s="58">
        <v>0</v>
      </c>
      <c r="Z33" s="58">
        <v>0</v>
      </c>
      <c r="AA33" s="58">
        <v>0</v>
      </c>
      <c r="AB33" s="60"/>
    </row>
    <row r="34" spans="1:29">
      <c r="A34" s="20"/>
      <c r="B34" s="10" t="s">
        <v>595</v>
      </c>
      <c r="C34" s="134"/>
      <c r="D34" s="58">
        <v>0</v>
      </c>
      <c r="E34" s="58">
        <v>0</v>
      </c>
      <c r="F34" s="58">
        <v>0</v>
      </c>
      <c r="G34" s="58">
        <v>0</v>
      </c>
      <c r="H34" s="58">
        <v>0</v>
      </c>
      <c r="I34" s="58">
        <v>0</v>
      </c>
      <c r="J34" s="58">
        <v>0</v>
      </c>
      <c r="K34" s="58">
        <v>0</v>
      </c>
      <c r="L34" s="58">
        <v>0</v>
      </c>
      <c r="M34" s="58">
        <v>0</v>
      </c>
      <c r="N34" s="58">
        <v>0</v>
      </c>
      <c r="O34" s="58">
        <v>0</v>
      </c>
      <c r="P34" s="58">
        <v>0</v>
      </c>
      <c r="Q34" s="58">
        <v>0</v>
      </c>
      <c r="R34" s="58">
        <v>0</v>
      </c>
      <c r="S34" s="58">
        <v>0</v>
      </c>
      <c r="T34" s="58">
        <v>0</v>
      </c>
      <c r="U34" s="58">
        <v>0</v>
      </c>
      <c r="V34" s="58">
        <v>0</v>
      </c>
      <c r="W34" s="58">
        <v>0</v>
      </c>
      <c r="X34" s="58">
        <v>0</v>
      </c>
      <c r="Y34" s="58">
        <v>0</v>
      </c>
      <c r="Z34" s="58">
        <v>0</v>
      </c>
      <c r="AA34" s="58">
        <v>0</v>
      </c>
      <c r="AB34" s="60"/>
    </row>
    <row r="35" spans="1:29">
      <c r="A35" s="20"/>
      <c r="B35" s="10" t="s">
        <v>96</v>
      </c>
      <c r="C35" s="134"/>
      <c r="D35" s="58">
        <v>0</v>
      </c>
      <c r="E35" s="58">
        <v>0</v>
      </c>
      <c r="F35" s="58">
        <v>0</v>
      </c>
      <c r="G35" s="58">
        <v>0</v>
      </c>
      <c r="H35" s="58">
        <v>0</v>
      </c>
      <c r="I35" s="58">
        <v>0</v>
      </c>
      <c r="J35" s="58">
        <v>0</v>
      </c>
      <c r="K35" s="58">
        <v>0</v>
      </c>
      <c r="L35" s="58">
        <v>0</v>
      </c>
      <c r="M35" s="58">
        <v>0</v>
      </c>
      <c r="N35" s="58">
        <v>0</v>
      </c>
      <c r="O35" s="58">
        <v>0</v>
      </c>
      <c r="P35" s="58">
        <v>0</v>
      </c>
      <c r="Q35" s="58">
        <v>0</v>
      </c>
      <c r="R35" s="58">
        <v>0</v>
      </c>
      <c r="S35" s="58">
        <v>0</v>
      </c>
      <c r="T35" s="58">
        <v>0</v>
      </c>
      <c r="U35" s="58">
        <v>0</v>
      </c>
      <c r="V35" s="58">
        <v>0</v>
      </c>
      <c r="W35" s="58">
        <v>0</v>
      </c>
      <c r="X35" s="58">
        <v>0</v>
      </c>
      <c r="Y35" s="58">
        <v>0</v>
      </c>
      <c r="Z35" s="58">
        <v>0</v>
      </c>
      <c r="AA35" s="58">
        <v>0</v>
      </c>
      <c r="AB35" s="60"/>
    </row>
    <row r="36" spans="1:29">
      <c r="A36" s="20"/>
      <c r="B36" s="10" t="s">
        <v>97</v>
      </c>
      <c r="C36" s="134"/>
      <c r="D36" s="58">
        <v>0</v>
      </c>
      <c r="E36" s="58">
        <v>0</v>
      </c>
      <c r="F36" s="58">
        <v>0</v>
      </c>
      <c r="G36" s="58">
        <v>0</v>
      </c>
      <c r="H36" s="58">
        <v>0</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60"/>
    </row>
    <row r="37" spans="1:29">
      <c r="A37" s="20"/>
      <c r="B37" s="10" t="s">
        <v>98</v>
      </c>
      <c r="C37" s="134"/>
      <c r="D37" s="58">
        <v>0</v>
      </c>
      <c r="E37" s="58">
        <v>0</v>
      </c>
      <c r="F37" s="58">
        <v>0</v>
      </c>
      <c r="G37" s="58">
        <v>0</v>
      </c>
      <c r="H37" s="58">
        <v>0</v>
      </c>
      <c r="I37" s="58">
        <v>0</v>
      </c>
      <c r="J37" s="58">
        <v>0</v>
      </c>
      <c r="K37" s="58">
        <v>0</v>
      </c>
      <c r="L37" s="58">
        <v>0</v>
      </c>
      <c r="M37" s="58">
        <v>0</v>
      </c>
      <c r="N37" s="58">
        <v>0</v>
      </c>
      <c r="O37" s="58">
        <v>0</v>
      </c>
      <c r="P37" s="58">
        <v>0</v>
      </c>
      <c r="Q37" s="58">
        <v>0</v>
      </c>
      <c r="R37" s="58">
        <v>0</v>
      </c>
      <c r="S37" s="58">
        <v>0</v>
      </c>
      <c r="T37" s="58">
        <v>0</v>
      </c>
      <c r="U37" s="58">
        <v>0</v>
      </c>
      <c r="V37" s="58">
        <v>0</v>
      </c>
      <c r="W37" s="58">
        <v>0</v>
      </c>
      <c r="X37" s="58">
        <v>0</v>
      </c>
      <c r="Y37" s="58">
        <v>0</v>
      </c>
      <c r="Z37" s="58">
        <v>0</v>
      </c>
      <c r="AA37" s="58">
        <v>0</v>
      </c>
      <c r="AB37" s="60"/>
    </row>
    <row r="38" spans="1:29">
      <c r="A38" s="20"/>
      <c r="B38" s="10" t="s">
        <v>99</v>
      </c>
      <c r="C38" s="134"/>
      <c r="D38" s="58">
        <v>0</v>
      </c>
      <c r="E38" s="58">
        <v>0</v>
      </c>
      <c r="F38" s="58">
        <v>0</v>
      </c>
      <c r="G38" s="58">
        <v>0</v>
      </c>
      <c r="H38" s="58">
        <v>0</v>
      </c>
      <c r="I38" s="58">
        <v>0</v>
      </c>
      <c r="J38" s="58">
        <v>0</v>
      </c>
      <c r="K38" s="58">
        <v>0</v>
      </c>
      <c r="L38" s="58">
        <v>0</v>
      </c>
      <c r="M38" s="58">
        <v>0</v>
      </c>
      <c r="N38" s="58">
        <v>0</v>
      </c>
      <c r="O38" s="58">
        <v>0</v>
      </c>
      <c r="P38" s="58">
        <v>0</v>
      </c>
      <c r="Q38" s="58">
        <v>0</v>
      </c>
      <c r="R38" s="58">
        <v>0</v>
      </c>
      <c r="S38" s="58">
        <v>0</v>
      </c>
      <c r="T38" s="58">
        <v>0</v>
      </c>
      <c r="U38" s="58">
        <v>0</v>
      </c>
      <c r="V38" s="58">
        <v>0</v>
      </c>
      <c r="W38" s="58">
        <v>0</v>
      </c>
      <c r="X38" s="58">
        <v>0</v>
      </c>
      <c r="Y38" s="58">
        <v>0</v>
      </c>
      <c r="Z38" s="58">
        <v>0</v>
      </c>
      <c r="AA38" s="58">
        <v>0</v>
      </c>
      <c r="AB38" s="60"/>
    </row>
    <row r="39" spans="1:29">
      <c r="A39" s="161"/>
      <c r="B39" s="148" t="s">
        <v>675</v>
      </c>
      <c r="C39" s="145">
        <v>0</v>
      </c>
      <c r="D39" s="144">
        <f>SUM(D25:D38)</f>
        <v>0</v>
      </c>
      <c r="E39" s="144">
        <f t="shared" ref="E39:AA39" si="1">SUM(E25:E38)</f>
        <v>0</v>
      </c>
      <c r="F39" s="144">
        <f t="shared" si="1"/>
        <v>0</v>
      </c>
      <c r="G39" s="144">
        <f t="shared" si="1"/>
        <v>0</v>
      </c>
      <c r="H39" s="144">
        <f t="shared" si="1"/>
        <v>0</v>
      </c>
      <c r="I39" s="144">
        <f t="shared" si="1"/>
        <v>0</v>
      </c>
      <c r="J39" s="144">
        <f t="shared" si="1"/>
        <v>0</v>
      </c>
      <c r="K39" s="144">
        <f t="shared" si="1"/>
        <v>0</v>
      </c>
      <c r="L39" s="144">
        <f t="shared" si="1"/>
        <v>0</v>
      </c>
      <c r="M39" s="144">
        <f t="shared" si="1"/>
        <v>0</v>
      </c>
      <c r="N39" s="144">
        <f t="shared" si="1"/>
        <v>0</v>
      </c>
      <c r="O39" s="144">
        <f t="shared" si="1"/>
        <v>0</v>
      </c>
      <c r="P39" s="144">
        <f t="shared" si="1"/>
        <v>0</v>
      </c>
      <c r="Q39" s="144">
        <f t="shared" si="1"/>
        <v>0</v>
      </c>
      <c r="R39" s="144">
        <f t="shared" si="1"/>
        <v>0</v>
      </c>
      <c r="S39" s="144">
        <f t="shared" si="1"/>
        <v>0</v>
      </c>
      <c r="T39" s="144">
        <f t="shared" si="1"/>
        <v>0</v>
      </c>
      <c r="U39" s="144">
        <f t="shared" si="1"/>
        <v>0</v>
      </c>
      <c r="V39" s="144">
        <f t="shared" si="1"/>
        <v>0</v>
      </c>
      <c r="W39" s="144">
        <f t="shared" si="1"/>
        <v>0</v>
      </c>
      <c r="X39" s="144">
        <f t="shared" si="1"/>
        <v>0</v>
      </c>
      <c r="Y39" s="144">
        <f t="shared" si="1"/>
        <v>0</v>
      </c>
      <c r="Z39" s="144">
        <f t="shared" si="1"/>
        <v>0</v>
      </c>
      <c r="AA39" s="144">
        <f t="shared" si="1"/>
        <v>0</v>
      </c>
      <c r="AB39" s="60"/>
    </row>
    <row r="40" spans="1:29">
      <c r="A40" s="20" t="s">
        <v>7</v>
      </c>
      <c r="B40" s="140" t="s">
        <v>91</v>
      </c>
      <c r="C40" s="134"/>
      <c r="D40" s="58">
        <v>0</v>
      </c>
      <c r="E40" s="58">
        <v>0</v>
      </c>
      <c r="F40" s="58">
        <v>0</v>
      </c>
      <c r="G40" s="58">
        <v>0</v>
      </c>
      <c r="H40" s="58">
        <v>0</v>
      </c>
      <c r="I40" s="58">
        <v>0</v>
      </c>
      <c r="J40" s="58">
        <v>0</v>
      </c>
      <c r="K40" s="58">
        <v>0</v>
      </c>
      <c r="L40" s="58">
        <v>0</v>
      </c>
      <c r="M40" s="58">
        <v>0</v>
      </c>
      <c r="N40" s="58">
        <v>0</v>
      </c>
      <c r="O40" s="58">
        <v>0</v>
      </c>
      <c r="P40" s="58">
        <v>0</v>
      </c>
      <c r="Q40" s="58">
        <v>0</v>
      </c>
      <c r="R40" s="58">
        <v>0</v>
      </c>
      <c r="S40" s="58">
        <v>0</v>
      </c>
      <c r="T40" s="58">
        <v>0</v>
      </c>
      <c r="U40" s="58">
        <v>0</v>
      </c>
      <c r="V40" s="58">
        <v>0</v>
      </c>
      <c r="W40" s="58">
        <v>0</v>
      </c>
      <c r="X40" s="58">
        <v>0</v>
      </c>
      <c r="Y40" s="58">
        <v>0</v>
      </c>
      <c r="Z40" s="58">
        <v>0</v>
      </c>
      <c r="AA40" s="58">
        <v>0</v>
      </c>
      <c r="AB40" s="60"/>
    </row>
    <row r="41" spans="1:29">
      <c r="A41" s="20"/>
      <c r="B41" s="16" t="s">
        <v>92</v>
      </c>
      <c r="C41" s="134"/>
      <c r="D41" s="58">
        <v>0</v>
      </c>
      <c r="E41" s="58">
        <v>0</v>
      </c>
      <c r="F41" s="58">
        <v>0</v>
      </c>
      <c r="G41" s="58">
        <v>0</v>
      </c>
      <c r="H41" s="58">
        <v>0</v>
      </c>
      <c r="I41" s="58">
        <v>0</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0</v>
      </c>
      <c r="AB41" s="60"/>
      <c r="AC41" s="141"/>
    </row>
    <row r="42" spans="1:29">
      <c r="A42" s="20"/>
      <c r="B42" s="10" t="s">
        <v>591</v>
      </c>
      <c r="C42" s="134"/>
      <c r="D42" s="58">
        <v>0</v>
      </c>
      <c r="E42" s="58">
        <v>0</v>
      </c>
      <c r="F42" s="58">
        <v>0</v>
      </c>
      <c r="G42" s="58">
        <v>0</v>
      </c>
      <c r="H42" s="58">
        <v>0</v>
      </c>
      <c r="I42" s="58">
        <v>0</v>
      </c>
      <c r="J42" s="58">
        <v>0</v>
      </c>
      <c r="K42" s="58">
        <v>0</v>
      </c>
      <c r="L42" s="58">
        <v>0</v>
      </c>
      <c r="M42" s="58">
        <v>0</v>
      </c>
      <c r="N42" s="58">
        <v>0</v>
      </c>
      <c r="O42" s="58">
        <v>0</v>
      </c>
      <c r="P42" s="58">
        <v>0</v>
      </c>
      <c r="Q42" s="58">
        <v>0</v>
      </c>
      <c r="R42" s="58">
        <v>0</v>
      </c>
      <c r="S42" s="58">
        <v>0</v>
      </c>
      <c r="T42" s="58">
        <v>0</v>
      </c>
      <c r="U42" s="58">
        <v>0</v>
      </c>
      <c r="V42" s="58">
        <v>0</v>
      </c>
      <c r="W42" s="58">
        <v>0</v>
      </c>
      <c r="X42" s="58">
        <v>0</v>
      </c>
      <c r="Y42" s="58">
        <v>0</v>
      </c>
      <c r="Z42" s="58">
        <v>0</v>
      </c>
      <c r="AA42" s="58">
        <v>0</v>
      </c>
      <c r="AB42" s="60"/>
      <c r="AC42" s="141"/>
    </row>
    <row r="43" spans="1:29">
      <c r="A43" s="20"/>
      <c r="B43" s="16" t="s">
        <v>592</v>
      </c>
      <c r="C43" s="134"/>
      <c r="D43" s="58">
        <v>0</v>
      </c>
      <c r="E43" s="58">
        <v>0</v>
      </c>
      <c r="F43" s="58">
        <v>0</v>
      </c>
      <c r="G43" s="58">
        <v>0</v>
      </c>
      <c r="H43" s="58">
        <v>0</v>
      </c>
      <c r="I43" s="58">
        <v>0</v>
      </c>
      <c r="J43" s="58">
        <v>0</v>
      </c>
      <c r="K43" s="58">
        <v>0</v>
      </c>
      <c r="L43" s="58">
        <v>0</v>
      </c>
      <c r="M43" s="58">
        <v>0</v>
      </c>
      <c r="N43" s="58">
        <v>0</v>
      </c>
      <c r="O43" s="58">
        <v>0</v>
      </c>
      <c r="P43" s="58">
        <v>0</v>
      </c>
      <c r="Q43" s="58">
        <v>0</v>
      </c>
      <c r="R43" s="58">
        <v>0</v>
      </c>
      <c r="S43" s="58">
        <v>0</v>
      </c>
      <c r="T43" s="58">
        <v>0</v>
      </c>
      <c r="U43" s="58">
        <v>0</v>
      </c>
      <c r="V43" s="58">
        <v>0</v>
      </c>
      <c r="W43" s="58">
        <v>0</v>
      </c>
      <c r="X43" s="58">
        <v>0</v>
      </c>
      <c r="Y43" s="58">
        <v>0</v>
      </c>
      <c r="Z43" s="58">
        <v>0</v>
      </c>
      <c r="AA43" s="58">
        <v>0</v>
      </c>
      <c r="AB43" s="60"/>
      <c r="AC43" s="141"/>
    </row>
    <row r="44" spans="1:29">
      <c r="A44" s="20"/>
      <c r="B44" s="16" t="s">
        <v>93</v>
      </c>
      <c r="C44" s="134"/>
      <c r="D44" s="58">
        <v>0</v>
      </c>
      <c r="E44" s="58">
        <v>0</v>
      </c>
      <c r="F44" s="58">
        <v>0</v>
      </c>
      <c r="G44" s="58">
        <v>0</v>
      </c>
      <c r="H44" s="58">
        <v>0</v>
      </c>
      <c r="I44" s="58">
        <v>0</v>
      </c>
      <c r="J44" s="58">
        <v>0</v>
      </c>
      <c r="K44" s="58">
        <v>0</v>
      </c>
      <c r="L44" s="58">
        <v>0</v>
      </c>
      <c r="M44" s="58">
        <v>0</v>
      </c>
      <c r="N44" s="58">
        <v>0</v>
      </c>
      <c r="O44" s="58">
        <v>0</v>
      </c>
      <c r="P44" s="58">
        <v>0</v>
      </c>
      <c r="Q44" s="58">
        <v>0</v>
      </c>
      <c r="R44" s="58">
        <v>0</v>
      </c>
      <c r="S44" s="58">
        <v>0</v>
      </c>
      <c r="T44" s="58">
        <v>0</v>
      </c>
      <c r="U44" s="58">
        <v>0</v>
      </c>
      <c r="V44" s="58">
        <v>0</v>
      </c>
      <c r="W44" s="58">
        <v>0</v>
      </c>
      <c r="X44" s="58">
        <v>0</v>
      </c>
      <c r="Y44" s="58">
        <v>0</v>
      </c>
      <c r="Z44" s="58">
        <v>0</v>
      </c>
      <c r="AA44" s="58">
        <v>0</v>
      </c>
      <c r="AB44" s="60"/>
      <c r="AC44" s="141"/>
    </row>
    <row r="45" spans="1:29">
      <c r="A45" s="20"/>
      <c r="B45" s="16" t="s">
        <v>94</v>
      </c>
      <c r="C45" s="134"/>
      <c r="D45" s="58">
        <v>0</v>
      </c>
      <c r="E45" s="58">
        <v>0</v>
      </c>
      <c r="F45" s="58">
        <v>0</v>
      </c>
      <c r="G45" s="58">
        <v>0</v>
      </c>
      <c r="H45" s="58">
        <v>0</v>
      </c>
      <c r="I45" s="58">
        <v>0</v>
      </c>
      <c r="J45" s="58">
        <v>0</v>
      </c>
      <c r="K45" s="58">
        <v>0</v>
      </c>
      <c r="L45" s="58">
        <v>0</v>
      </c>
      <c r="M45" s="58">
        <v>0</v>
      </c>
      <c r="N45" s="58">
        <v>0</v>
      </c>
      <c r="O45" s="58">
        <v>0</v>
      </c>
      <c r="P45" s="58">
        <v>0</v>
      </c>
      <c r="Q45" s="58">
        <v>0</v>
      </c>
      <c r="R45" s="58">
        <v>0</v>
      </c>
      <c r="S45" s="58">
        <v>0</v>
      </c>
      <c r="T45" s="58">
        <v>0</v>
      </c>
      <c r="U45" s="58">
        <v>0</v>
      </c>
      <c r="V45" s="58">
        <v>0</v>
      </c>
      <c r="W45" s="58">
        <v>0</v>
      </c>
      <c r="X45" s="58">
        <v>0</v>
      </c>
      <c r="Y45" s="58">
        <v>0</v>
      </c>
      <c r="Z45" s="58">
        <v>0</v>
      </c>
      <c r="AA45" s="58">
        <v>0</v>
      </c>
      <c r="AB45" s="60"/>
    </row>
    <row r="46" spans="1:29">
      <c r="A46" s="20"/>
      <c r="B46" s="10" t="s">
        <v>593</v>
      </c>
      <c r="C46" s="134"/>
      <c r="D46" s="58">
        <v>0</v>
      </c>
      <c r="E46" s="58">
        <v>0</v>
      </c>
      <c r="F46" s="58">
        <v>0</v>
      </c>
      <c r="G46" s="58">
        <v>0</v>
      </c>
      <c r="H46" s="58">
        <v>0</v>
      </c>
      <c r="I46" s="58">
        <v>0</v>
      </c>
      <c r="J46" s="58">
        <v>0</v>
      </c>
      <c r="K46" s="58">
        <v>0</v>
      </c>
      <c r="L46" s="58">
        <v>0</v>
      </c>
      <c r="M46" s="58">
        <v>0</v>
      </c>
      <c r="N46" s="58">
        <v>0</v>
      </c>
      <c r="O46" s="58">
        <v>0</v>
      </c>
      <c r="P46" s="58">
        <v>0</v>
      </c>
      <c r="Q46" s="58">
        <v>0</v>
      </c>
      <c r="R46" s="58">
        <v>0</v>
      </c>
      <c r="S46" s="58">
        <v>0</v>
      </c>
      <c r="T46" s="58">
        <v>0</v>
      </c>
      <c r="U46" s="58">
        <v>0</v>
      </c>
      <c r="V46" s="58">
        <v>0</v>
      </c>
      <c r="W46" s="58">
        <v>0</v>
      </c>
      <c r="X46" s="58">
        <v>0</v>
      </c>
      <c r="Y46" s="58">
        <v>0</v>
      </c>
      <c r="Z46" s="58">
        <v>0</v>
      </c>
      <c r="AA46" s="58">
        <v>0</v>
      </c>
      <c r="AB46" s="60"/>
    </row>
    <row r="47" spans="1:29" ht="30">
      <c r="A47" s="20"/>
      <c r="B47" s="83" t="s">
        <v>594</v>
      </c>
      <c r="C47" s="134"/>
      <c r="D47" s="58">
        <v>0</v>
      </c>
      <c r="E47" s="58">
        <v>0</v>
      </c>
      <c r="F47" s="58">
        <v>0</v>
      </c>
      <c r="G47" s="58">
        <v>0</v>
      </c>
      <c r="H47" s="58">
        <v>0</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60"/>
    </row>
    <row r="48" spans="1:29">
      <c r="A48" s="20"/>
      <c r="B48" s="10" t="s">
        <v>95</v>
      </c>
      <c r="C48" s="134"/>
      <c r="D48" s="58">
        <v>0</v>
      </c>
      <c r="E48" s="58">
        <v>0</v>
      </c>
      <c r="F48" s="58">
        <v>0</v>
      </c>
      <c r="G48" s="58">
        <v>0</v>
      </c>
      <c r="H48" s="58">
        <v>0</v>
      </c>
      <c r="I48" s="58">
        <v>0</v>
      </c>
      <c r="J48" s="58">
        <v>0</v>
      </c>
      <c r="K48" s="58">
        <v>0</v>
      </c>
      <c r="L48" s="58">
        <v>0</v>
      </c>
      <c r="M48" s="58">
        <v>0</v>
      </c>
      <c r="N48" s="58">
        <v>0</v>
      </c>
      <c r="O48" s="58">
        <v>0</v>
      </c>
      <c r="P48" s="58">
        <v>0</v>
      </c>
      <c r="Q48" s="58">
        <v>0</v>
      </c>
      <c r="R48" s="58">
        <v>0</v>
      </c>
      <c r="S48" s="58">
        <v>0</v>
      </c>
      <c r="T48" s="58">
        <v>0</v>
      </c>
      <c r="U48" s="58">
        <v>0</v>
      </c>
      <c r="V48" s="58">
        <v>0</v>
      </c>
      <c r="W48" s="58">
        <v>0</v>
      </c>
      <c r="X48" s="58">
        <v>0</v>
      </c>
      <c r="Y48" s="58">
        <v>0</v>
      </c>
      <c r="Z48" s="58">
        <v>0</v>
      </c>
      <c r="AA48" s="58">
        <v>0</v>
      </c>
      <c r="AB48" s="60"/>
    </row>
    <row r="49" spans="1:28">
      <c r="A49" s="20"/>
      <c r="B49" s="10" t="s">
        <v>595</v>
      </c>
      <c r="C49" s="134"/>
      <c r="D49" s="58">
        <v>0</v>
      </c>
      <c r="E49" s="58">
        <v>0</v>
      </c>
      <c r="F49" s="58">
        <v>0</v>
      </c>
      <c r="G49" s="58">
        <v>0</v>
      </c>
      <c r="H49" s="58">
        <v>0</v>
      </c>
      <c r="I49" s="58">
        <v>0</v>
      </c>
      <c r="J49" s="58">
        <v>0</v>
      </c>
      <c r="K49" s="58">
        <v>0</v>
      </c>
      <c r="L49" s="58">
        <v>0</v>
      </c>
      <c r="M49" s="58">
        <v>0</v>
      </c>
      <c r="N49" s="58">
        <v>0</v>
      </c>
      <c r="O49" s="58">
        <v>0</v>
      </c>
      <c r="P49" s="58">
        <v>0</v>
      </c>
      <c r="Q49" s="58">
        <v>0</v>
      </c>
      <c r="R49" s="58">
        <v>0</v>
      </c>
      <c r="S49" s="58">
        <v>0</v>
      </c>
      <c r="T49" s="58">
        <v>0</v>
      </c>
      <c r="U49" s="58">
        <v>0</v>
      </c>
      <c r="V49" s="58">
        <v>0</v>
      </c>
      <c r="W49" s="58">
        <v>0</v>
      </c>
      <c r="X49" s="58">
        <v>0</v>
      </c>
      <c r="Y49" s="58">
        <v>0</v>
      </c>
      <c r="Z49" s="58">
        <v>0</v>
      </c>
      <c r="AA49" s="58">
        <v>0</v>
      </c>
      <c r="AB49" s="60"/>
    </row>
    <row r="50" spans="1:28">
      <c r="A50" s="20"/>
      <c r="B50" s="10" t="s">
        <v>96</v>
      </c>
      <c r="C50" s="134"/>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60"/>
    </row>
    <row r="51" spans="1:28">
      <c r="A51" s="20"/>
      <c r="B51" s="10" t="s">
        <v>97</v>
      </c>
      <c r="C51" s="134"/>
      <c r="D51" s="58">
        <v>0</v>
      </c>
      <c r="E51" s="58">
        <v>0</v>
      </c>
      <c r="F51" s="58">
        <v>0</v>
      </c>
      <c r="G51" s="58">
        <v>0</v>
      </c>
      <c r="H51" s="58">
        <v>0</v>
      </c>
      <c r="I51" s="58">
        <v>0</v>
      </c>
      <c r="J51" s="58">
        <v>0</v>
      </c>
      <c r="K51" s="58">
        <v>0</v>
      </c>
      <c r="L51" s="58">
        <v>0</v>
      </c>
      <c r="M51" s="58">
        <v>0</v>
      </c>
      <c r="N51" s="58">
        <v>0</v>
      </c>
      <c r="O51" s="58">
        <v>0</v>
      </c>
      <c r="P51" s="58">
        <v>0</v>
      </c>
      <c r="Q51" s="58">
        <v>0</v>
      </c>
      <c r="R51" s="58">
        <v>0</v>
      </c>
      <c r="S51" s="58">
        <v>0</v>
      </c>
      <c r="T51" s="58">
        <v>0</v>
      </c>
      <c r="U51" s="58">
        <v>0</v>
      </c>
      <c r="V51" s="58">
        <v>0</v>
      </c>
      <c r="W51" s="58">
        <v>0</v>
      </c>
      <c r="X51" s="58">
        <v>0</v>
      </c>
      <c r="Y51" s="58">
        <v>0</v>
      </c>
      <c r="Z51" s="58">
        <v>0</v>
      </c>
      <c r="AA51" s="58">
        <v>0</v>
      </c>
      <c r="AB51" s="60"/>
    </row>
    <row r="52" spans="1:28">
      <c r="A52" s="20"/>
      <c r="B52" s="10" t="s">
        <v>98</v>
      </c>
      <c r="C52" s="134"/>
      <c r="D52" s="58">
        <v>0</v>
      </c>
      <c r="E52" s="58">
        <v>0</v>
      </c>
      <c r="F52" s="58">
        <v>0</v>
      </c>
      <c r="G52" s="58">
        <v>0</v>
      </c>
      <c r="H52" s="58">
        <v>0</v>
      </c>
      <c r="I52" s="58">
        <v>0</v>
      </c>
      <c r="J52" s="58">
        <v>0</v>
      </c>
      <c r="K52" s="58">
        <v>0</v>
      </c>
      <c r="L52" s="58">
        <v>0</v>
      </c>
      <c r="M52" s="58">
        <v>0</v>
      </c>
      <c r="N52" s="58">
        <v>0</v>
      </c>
      <c r="O52" s="58">
        <v>0</v>
      </c>
      <c r="P52" s="58">
        <v>0</v>
      </c>
      <c r="Q52" s="58">
        <v>0</v>
      </c>
      <c r="R52" s="58">
        <v>0</v>
      </c>
      <c r="S52" s="58">
        <v>0</v>
      </c>
      <c r="T52" s="58">
        <v>0</v>
      </c>
      <c r="U52" s="58">
        <v>0</v>
      </c>
      <c r="V52" s="58">
        <v>0</v>
      </c>
      <c r="W52" s="58">
        <v>0</v>
      </c>
      <c r="X52" s="58">
        <v>0</v>
      </c>
      <c r="Y52" s="58">
        <v>0</v>
      </c>
      <c r="Z52" s="58">
        <v>0</v>
      </c>
      <c r="AA52" s="58">
        <v>0</v>
      </c>
      <c r="AB52" s="60"/>
    </row>
    <row r="53" spans="1:28">
      <c r="A53" s="20"/>
      <c r="B53" s="10" t="s">
        <v>99</v>
      </c>
      <c r="C53" s="134"/>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60"/>
    </row>
    <row r="54" spans="1:28">
      <c r="A54" s="161"/>
      <c r="B54" s="148" t="s">
        <v>676</v>
      </c>
      <c r="C54" s="145">
        <v>0</v>
      </c>
      <c r="D54" s="144">
        <f>SUM(D40:D53)</f>
        <v>0</v>
      </c>
      <c r="E54" s="144">
        <f t="shared" ref="E54:AA54" si="2">SUM(E40:E53)</f>
        <v>0</v>
      </c>
      <c r="F54" s="144">
        <f t="shared" si="2"/>
        <v>0</v>
      </c>
      <c r="G54" s="144">
        <f t="shared" si="2"/>
        <v>0</v>
      </c>
      <c r="H54" s="144">
        <f t="shared" si="2"/>
        <v>0</v>
      </c>
      <c r="I54" s="144">
        <f t="shared" si="2"/>
        <v>0</v>
      </c>
      <c r="J54" s="144">
        <f t="shared" si="2"/>
        <v>0</v>
      </c>
      <c r="K54" s="144">
        <f t="shared" si="2"/>
        <v>0</v>
      </c>
      <c r="L54" s="144">
        <f t="shared" si="2"/>
        <v>0</v>
      </c>
      <c r="M54" s="144">
        <f t="shared" si="2"/>
        <v>0</v>
      </c>
      <c r="N54" s="144">
        <f t="shared" si="2"/>
        <v>0</v>
      </c>
      <c r="O54" s="144">
        <f t="shared" si="2"/>
        <v>0</v>
      </c>
      <c r="P54" s="144">
        <f t="shared" si="2"/>
        <v>0</v>
      </c>
      <c r="Q54" s="144">
        <f t="shared" si="2"/>
        <v>0</v>
      </c>
      <c r="R54" s="144">
        <f t="shared" si="2"/>
        <v>0</v>
      </c>
      <c r="S54" s="144">
        <f t="shared" si="2"/>
        <v>0</v>
      </c>
      <c r="T54" s="144">
        <f t="shared" si="2"/>
        <v>0</v>
      </c>
      <c r="U54" s="144">
        <f t="shared" si="2"/>
        <v>0</v>
      </c>
      <c r="V54" s="144">
        <f t="shared" si="2"/>
        <v>0</v>
      </c>
      <c r="W54" s="144">
        <f t="shared" si="2"/>
        <v>0</v>
      </c>
      <c r="X54" s="144">
        <f t="shared" si="2"/>
        <v>0</v>
      </c>
      <c r="Y54" s="144">
        <f t="shared" si="2"/>
        <v>0</v>
      </c>
      <c r="Z54" s="144">
        <f t="shared" si="2"/>
        <v>0</v>
      </c>
      <c r="AA54" s="144">
        <f t="shared" si="2"/>
        <v>0</v>
      </c>
      <c r="AB54" s="60"/>
    </row>
    <row r="55" spans="1:28">
      <c r="A55" s="20" t="s">
        <v>8</v>
      </c>
      <c r="B55" s="140" t="s">
        <v>91</v>
      </c>
      <c r="C55" s="134"/>
      <c r="D55" s="58">
        <v>0</v>
      </c>
      <c r="E55" s="58">
        <v>0</v>
      </c>
      <c r="F55" s="58">
        <v>0</v>
      </c>
      <c r="G55" s="58">
        <v>0</v>
      </c>
      <c r="H55" s="58">
        <v>0</v>
      </c>
      <c r="I55" s="58">
        <v>0</v>
      </c>
      <c r="J55" s="58">
        <v>0</v>
      </c>
      <c r="K55" s="58">
        <v>0</v>
      </c>
      <c r="L55" s="58">
        <v>0</v>
      </c>
      <c r="M55" s="58">
        <v>0</v>
      </c>
      <c r="N55" s="58">
        <v>0</v>
      </c>
      <c r="O55" s="58">
        <v>0</v>
      </c>
      <c r="P55" s="58">
        <v>0</v>
      </c>
      <c r="Q55" s="58">
        <v>0</v>
      </c>
      <c r="R55" s="58">
        <v>0</v>
      </c>
      <c r="S55" s="58">
        <v>0</v>
      </c>
      <c r="T55" s="58">
        <v>0</v>
      </c>
      <c r="U55" s="58">
        <v>0</v>
      </c>
      <c r="V55" s="58">
        <v>0</v>
      </c>
      <c r="W55" s="58">
        <v>0</v>
      </c>
      <c r="X55" s="58">
        <v>0</v>
      </c>
      <c r="Y55" s="58">
        <v>0</v>
      </c>
      <c r="Z55" s="58">
        <v>0</v>
      </c>
      <c r="AA55" s="58">
        <v>0</v>
      </c>
      <c r="AB55" s="60"/>
    </row>
    <row r="56" spans="1:28">
      <c r="A56" s="20"/>
      <c r="B56" s="16" t="s">
        <v>92</v>
      </c>
      <c r="C56" s="134"/>
      <c r="D56" s="58">
        <v>0</v>
      </c>
      <c r="E56" s="58">
        <v>0</v>
      </c>
      <c r="F56" s="58">
        <v>0</v>
      </c>
      <c r="G56" s="58">
        <v>0</v>
      </c>
      <c r="H56" s="58">
        <v>0</v>
      </c>
      <c r="I56" s="58">
        <v>0</v>
      </c>
      <c r="J56" s="58">
        <v>0</v>
      </c>
      <c r="K56" s="58">
        <v>0</v>
      </c>
      <c r="L56" s="58">
        <v>0</v>
      </c>
      <c r="M56" s="58">
        <v>0</v>
      </c>
      <c r="N56" s="58">
        <v>0</v>
      </c>
      <c r="O56" s="58">
        <v>0</v>
      </c>
      <c r="P56" s="58">
        <v>0</v>
      </c>
      <c r="Q56" s="58">
        <v>0</v>
      </c>
      <c r="R56" s="58">
        <v>0</v>
      </c>
      <c r="S56" s="58">
        <v>0</v>
      </c>
      <c r="T56" s="58">
        <v>0</v>
      </c>
      <c r="U56" s="58">
        <v>0</v>
      </c>
      <c r="V56" s="58">
        <v>0</v>
      </c>
      <c r="W56" s="58">
        <v>0</v>
      </c>
      <c r="X56" s="58">
        <v>0</v>
      </c>
      <c r="Y56" s="58">
        <v>0</v>
      </c>
      <c r="Z56" s="58">
        <v>0</v>
      </c>
      <c r="AA56" s="58">
        <v>0</v>
      </c>
      <c r="AB56" s="60"/>
    </row>
    <row r="57" spans="1:28">
      <c r="A57" s="20"/>
      <c r="B57" s="10" t="s">
        <v>591</v>
      </c>
      <c r="C57" s="134"/>
      <c r="D57" s="58">
        <v>0</v>
      </c>
      <c r="E57" s="58">
        <v>0</v>
      </c>
      <c r="F57" s="58">
        <v>0</v>
      </c>
      <c r="G57" s="58">
        <v>0</v>
      </c>
      <c r="H57" s="58">
        <v>0</v>
      </c>
      <c r="I57" s="58">
        <v>0</v>
      </c>
      <c r="J57" s="58">
        <v>0</v>
      </c>
      <c r="K57" s="58">
        <v>0</v>
      </c>
      <c r="L57" s="58">
        <v>0</v>
      </c>
      <c r="M57" s="58">
        <v>0</v>
      </c>
      <c r="N57" s="58">
        <v>0</v>
      </c>
      <c r="O57" s="58">
        <v>0</v>
      </c>
      <c r="P57" s="58">
        <v>0</v>
      </c>
      <c r="Q57" s="58">
        <v>0</v>
      </c>
      <c r="R57" s="58">
        <v>0</v>
      </c>
      <c r="S57" s="58">
        <v>0</v>
      </c>
      <c r="T57" s="58">
        <v>0</v>
      </c>
      <c r="U57" s="58">
        <v>0</v>
      </c>
      <c r="V57" s="58">
        <v>0</v>
      </c>
      <c r="W57" s="58">
        <v>0</v>
      </c>
      <c r="X57" s="58">
        <v>0</v>
      </c>
      <c r="Y57" s="58">
        <v>0</v>
      </c>
      <c r="Z57" s="58">
        <v>0</v>
      </c>
      <c r="AA57" s="58">
        <v>0</v>
      </c>
      <c r="AB57" s="60"/>
    </row>
    <row r="58" spans="1:28">
      <c r="A58" s="20"/>
      <c r="B58" s="16" t="s">
        <v>592</v>
      </c>
      <c r="C58" s="134"/>
      <c r="D58" s="58">
        <v>0</v>
      </c>
      <c r="E58" s="58">
        <v>0</v>
      </c>
      <c r="F58" s="58">
        <v>0</v>
      </c>
      <c r="G58" s="58">
        <v>0</v>
      </c>
      <c r="H58" s="58">
        <v>0</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v>0</v>
      </c>
      <c r="AA58" s="58">
        <v>0</v>
      </c>
      <c r="AB58" s="60"/>
    </row>
    <row r="59" spans="1:28">
      <c r="A59" s="20"/>
      <c r="B59" s="16" t="s">
        <v>93</v>
      </c>
      <c r="C59" s="134"/>
      <c r="D59" s="58">
        <v>0</v>
      </c>
      <c r="E59" s="58">
        <v>0</v>
      </c>
      <c r="F59" s="58">
        <v>0</v>
      </c>
      <c r="G59" s="58">
        <v>0</v>
      </c>
      <c r="H59" s="58">
        <v>0</v>
      </c>
      <c r="I59" s="58">
        <v>0</v>
      </c>
      <c r="J59" s="58">
        <v>0</v>
      </c>
      <c r="K59" s="58">
        <v>0</v>
      </c>
      <c r="L59" s="58">
        <v>0</v>
      </c>
      <c r="M59" s="58">
        <v>0</v>
      </c>
      <c r="N59" s="58">
        <v>0</v>
      </c>
      <c r="O59" s="58">
        <v>0</v>
      </c>
      <c r="P59" s="58">
        <v>0</v>
      </c>
      <c r="Q59" s="58">
        <v>0</v>
      </c>
      <c r="R59" s="58">
        <v>0</v>
      </c>
      <c r="S59" s="58">
        <v>0</v>
      </c>
      <c r="T59" s="58">
        <v>0</v>
      </c>
      <c r="U59" s="58">
        <v>0</v>
      </c>
      <c r="V59" s="58">
        <v>0</v>
      </c>
      <c r="W59" s="58">
        <v>0</v>
      </c>
      <c r="X59" s="58">
        <v>0</v>
      </c>
      <c r="Y59" s="58">
        <v>0</v>
      </c>
      <c r="Z59" s="58">
        <v>0</v>
      </c>
      <c r="AA59" s="58">
        <v>0</v>
      </c>
      <c r="AB59" s="60"/>
    </row>
    <row r="60" spans="1:28">
      <c r="A60" s="20"/>
      <c r="B60" s="16" t="s">
        <v>94</v>
      </c>
      <c r="C60" s="134"/>
      <c r="D60" s="58">
        <v>0</v>
      </c>
      <c r="E60" s="58">
        <v>0</v>
      </c>
      <c r="F60" s="58">
        <v>0</v>
      </c>
      <c r="G60" s="58">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v>0</v>
      </c>
      <c r="Y60" s="58">
        <v>0</v>
      </c>
      <c r="Z60" s="58">
        <v>0</v>
      </c>
      <c r="AA60" s="58">
        <v>0</v>
      </c>
      <c r="AB60" s="60"/>
    </row>
    <row r="61" spans="1:28">
      <c r="A61" s="20"/>
      <c r="B61" s="10" t="s">
        <v>593</v>
      </c>
      <c r="C61" s="134"/>
      <c r="D61" s="58">
        <v>0</v>
      </c>
      <c r="E61" s="58">
        <v>0</v>
      </c>
      <c r="F61" s="58">
        <v>0</v>
      </c>
      <c r="G61" s="58">
        <v>0</v>
      </c>
      <c r="H61" s="58">
        <v>0</v>
      </c>
      <c r="I61" s="58">
        <v>0</v>
      </c>
      <c r="J61" s="58">
        <v>0</v>
      </c>
      <c r="K61" s="58">
        <v>0</v>
      </c>
      <c r="L61" s="58">
        <v>0</v>
      </c>
      <c r="M61" s="58">
        <v>0</v>
      </c>
      <c r="N61" s="58">
        <v>0</v>
      </c>
      <c r="O61" s="58">
        <v>0</v>
      </c>
      <c r="P61" s="58">
        <v>0</v>
      </c>
      <c r="Q61" s="58">
        <v>0</v>
      </c>
      <c r="R61" s="58">
        <v>0</v>
      </c>
      <c r="S61" s="58">
        <v>0</v>
      </c>
      <c r="T61" s="58">
        <v>0</v>
      </c>
      <c r="U61" s="58">
        <v>0</v>
      </c>
      <c r="V61" s="58">
        <v>0</v>
      </c>
      <c r="W61" s="58">
        <v>0</v>
      </c>
      <c r="X61" s="58">
        <v>0</v>
      </c>
      <c r="Y61" s="58">
        <v>0</v>
      </c>
      <c r="Z61" s="58">
        <v>0</v>
      </c>
      <c r="AA61" s="58">
        <v>0</v>
      </c>
      <c r="AB61" s="60"/>
    </row>
    <row r="62" spans="1:28" ht="30">
      <c r="A62" s="20"/>
      <c r="B62" s="83" t="s">
        <v>594</v>
      </c>
      <c r="C62" s="134"/>
      <c r="D62" s="58">
        <v>0</v>
      </c>
      <c r="E62" s="58">
        <v>0</v>
      </c>
      <c r="F62" s="58">
        <v>0</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v>0</v>
      </c>
      <c r="AA62" s="58">
        <v>0</v>
      </c>
      <c r="AB62" s="60"/>
    </row>
    <row r="63" spans="1:28">
      <c r="A63" s="20"/>
      <c r="B63" s="10" t="s">
        <v>95</v>
      </c>
      <c r="C63" s="134"/>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60"/>
    </row>
    <row r="64" spans="1:28">
      <c r="A64" s="20"/>
      <c r="B64" s="10" t="s">
        <v>595</v>
      </c>
      <c r="C64" s="134"/>
      <c r="D64" s="58">
        <v>0</v>
      </c>
      <c r="E64" s="58">
        <v>0</v>
      </c>
      <c r="F64" s="58">
        <v>0</v>
      </c>
      <c r="G64" s="58">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v>0</v>
      </c>
      <c r="AA64" s="58">
        <v>0</v>
      </c>
      <c r="AB64" s="60"/>
    </row>
    <row r="65" spans="1:28">
      <c r="A65" s="20"/>
      <c r="B65" s="10" t="s">
        <v>96</v>
      </c>
      <c r="C65" s="134"/>
      <c r="D65" s="58">
        <v>0</v>
      </c>
      <c r="E65" s="58">
        <v>0</v>
      </c>
      <c r="F65" s="58">
        <v>0</v>
      </c>
      <c r="G65" s="58">
        <v>0</v>
      </c>
      <c r="H65" s="58">
        <v>0</v>
      </c>
      <c r="I65" s="58">
        <v>0</v>
      </c>
      <c r="J65" s="58">
        <v>0</v>
      </c>
      <c r="K65" s="58">
        <v>0</v>
      </c>
      <c r="L65" s="58">
        <v>0</v>
      </c>
      <c r="M65" s="58">
        <v>0</v>
      </c>
      <c r="N65" s="58">
        <v>0</v>
      </c>
      <c r="O65" s="58">
        <v>0</v>
      </c>
      <c r="P65" s="58">
        <v>0</v>
      </c>
      <c r="Q65" s="58">
        <v>0</v>
      </c>
      <c r="R65" s="58">
        <v>0</v>
      </c>
      <c r="S65" s="58">
        <v>0</v>
      </c>
      <c r="T65" s="58">
        <v>0</v>
      </c>
      <c r="U65" s="58">
        <v>0</v>
      </c>
      <c r="V65" s="58">
        <v>0</v>
      </c>
      <c r="W65" s="58">
        <v>0</v>
      </c>
      <c r="X65" s="58">
        <v>0</v>
      </c>
      <c r="Y65" s="58">
        <v>0</v>
      </c>
      <c r="Z65" s="58">
        <v>0</v>
      </c>
      <c r="AA65" s="58">
        <v>0</v>
      </c>
      <c r="AB65" s="60"/>
    </row>
    <row r="66" spans="1:28">
      <c r="A66" s="20"/>
      <c r="B66" s="10" t="s">
        <v>97</v>
      </c>
      <c r="C66" s="134"/>
      <c r="D66" s="58">
        <v>0</v>
      </c>
      <c r="E66" s="58">
        <v>0</v>
      </c>
      <c r="F66" s="58">
        <v>0</v>
      </c>
      <c r="G66" s="58">
        <v>0</v>
      </c>
      <c r="H66" s="58">
        <v>0</v>
      </c>
      <c r="I66" s="58">
        <v>0</v>
      </c>
      <c r="J66" s="58">
        <v>0</v>
      </c>
      <c r="K66" s="58">
        <v>0</v>
      </c>
      <c r="L66" s="58">
        <v>0</v>
      </c>
      <c r="M66" s="58">
        <v>0</v>
      </c>
      <c r="N66" s="58">
        <v>0</v>
      </c>
      <c r="O66" s="58">
        <v>0</v>
      </c>
      <c r="P66" s="58">
        <v>0</v>
      </c>
      <c r="Q66" s="58">
        <v>0</v>
      </c>
      <c r="R66" s="58">
        <v>0</v>
      </c>
      <c r="S66" s="58">
        <v>0</v>
      </c>
      <c r="T66" s="58">
        <v>0</v>
      </c>
      <c r="U66" s="58">
        <v>0</v>
      </c>
      <c r="V66" s="58">
        <v>0</v>
      </c>
      <c r="W66" s="58">
        <v>0</v>
      </c>
      <c r="X66" s="58">
        <v>0</v>
      </c>
      <c r="Y66" s="58">
        <v>0</v>
      </c>
      <c r="Z66" s="58">
        <v>0</v>
      </c>
      <c r="AA66" s="58">
        <v>0</v>
      </c>
      <c r="AB66" s="60"/>
    </row>
    <row r="67" spans="1:28">
      <c r="A67" s="20"/>
      <c r="B67" s="10" t="s">
        <v>98</v>
      </c>
      <c r="C67" s="134"/>
      <c r="D67" s="58">
        <v>0</v>
      </c>
      <c r="E67" s="58">
        <v>0</v>
      </c>
      <c r="F67" s="58">
        <v>0</v>
      </c>
      <c r="G67" s="58">
        <v>0</v>
      </c>
      <c r="H67" s="58">
        <v>0</v>
      </c>
      <c r="I67" s="58">
        <v>0</v>
      </c>
      <c r="J67" s="58">
        <v>0</v>
      </c>
      <c r="K67" s="58">
        <v>0</v>
      </c>
      <c r="L67" s="58">
        <v>0</v>
      </c>
      <c r="M67" s="58">
        <v>0</v>
      </c>
      <c r="N67" s="58">
        <v>0</v>
      </c>
      <c r="O67" s="58">
        <v>0</v>
      </c>
      <c r="P67" s="58">
        <v>0</v>
      </c>
      <c r="Q67" s="58">
        <v>0</v>
      </c>
      <c r="R67" s="58">
        <v>0</v>
      </c>
      <c r="S67" s="58">
        <v>0</v>
      </c>
      <c r="T67" s="58">
        <v>0</v>
      </c>
      <c r="U67" s="58">
        <v>0</v>
      </c>
      <c r="V67" s="58">
        <v>0</v>
      </c>
      <c r="W67" s="58">
        <v>0</v>
      </c>
      <c r="X67" s="58">
        <v>0</v>
      </c>
      <c r="Y67" s="58">
        <v>0</v>
      </c>
      <c r="Z67" s="58">
        <v>0</v>
      </c>
      <c r="AA67" s="58">
        <v>0</v>
      </c>
      <c r="AB67" s="60"/>
    </row>
    <row r="68" spans="1:28">
      <c r="A68" s="20"/>
      <c r="B68" s="10" t="s">
        <v>99</v>
      </c>
      <c r="C68" s="134"/>
      <c r="D68" s="58">
        <v>0</v>
      </c>
      <c r="E68" s="58">
        <v>0</v>
      </c>
      <c r="F68" s="58">
        <v>0</v>
      </c>
      <c r="G68" s="58">
        <v>0</v>
      </c>
      <c r="H68" s="58">
        <v>0</v>
      </c>
      <c r="I68" s="58">
        <v>0</v>
      </c>
      <c r="J68" s="58">
        <v>0</v>
      </c>
      <c r="K68" s="58">
        <v>0</v>
      </c>
      <c r="L68" s="58">
        <v>0</v>
      </c>
      <c r="M68" s="58">
        <v>0</v>
      </c>
      <c r="N68" s="58">
        <v>0</v>
      </c>
      <c r="O68" s="58">
        <v>0</v>
      </c>
      <c r="P68" s="58">
        <v>0</v>
      </c>
      <c r="Q68" s="58">
        <v>0</v>
      </c>
      <c r="R68" s="58">
        <v>0</v>
      </c>
      <c r="S68" s="58">
        <v>0</v>
      </c>
      <c r="T68" s="58">
        <v>0</v>
      </c>
      <c r="U68" s="58">
        <v>0</v>
      </c>
      <c r="V68" s="58">
        <v>0</v>
      </c>
      <c r="W68" s="58">
        <v>0</v>
      </c>
      <c r="X68" s="58">
        <v>0</v>
      </c>
      <c r="Y68" s="58">
        <v>0</v>
      </c>
      <c r="Z68" s="58">
        <v>0</v>
      </c>
      <c r="AA68" s="58">
        <v>0</v>
      </c>
      <c r="AB68" s="60"/>
    </row>
    <row r="69" spans="1:28">
      <c r="A69" s="161"/>
      <c r="B69" s="148" t="s">
        <v>677</v>
      </c>
      <c r="C69" s="145">
        <v>0</v>
      </c>
      <c r="D69" s="144">
        <f>SUM(D55:D68)</f>
        <v>0</v>
      </c>
      <c r="E69" s="144">
        <f t="shared" ref="E69:AA69" si="3">SUM(E55:E68)</f>
        <v>0</v>
      </c>
      <c r="F69" s="144">
        <f t="shared" si="3"/>
        <v>0</v>
      </c>
      <c r="G69" s="144">
        <f t="shared" si="3"/>
        <v>0</v>
      </c>
      <c r="H69" s="144">
        <f t="shared" si="3"/>
        <v>0</v>
      </c>
      <c r="I69" s="144">
        <f t="shared" si="3"/>
        <v>0</v>
      </c>
      <c r="J69" s="144">
        <f t="shared" si="3"/>
        <v>0</v>
      </c>
      <c r="K69" s="144">
        <f t="shared" si="3"/>
        <v>0</v>
      </c>
      <c r="L69" s="144">
        <f t="shared" si="3"/>
        <v>0</v>
      </c>
      <c r="M69" s="144">
        <f t="shared" si="3"/>
        <v>0</v>
      </c>
      <c r="N69" s="144">
        <f t="shared" si="3"/>
        <v>0</v>
      </c>
      <c r="O69" s="144">
        <f t="shared" si="3"/>
        <v>0</v>
      </c>
      <c r="P69" s="144">
        <f t="shared" si="3"/>
        <v>0</v>
      </c>
      <c r="Q69" s="144">
        <f t="shared" si="3"/>
        <v>0</v>
      </c>
      <c r="R69" s="144">
        <f t="shared" si="3"/>
        <v>0</v>
      </c>
      <c r="S69" s="144">
        <f t="shared" si="3"/>
        <v>0</v>
      </c>
      <c r="T69" s="144">
        <f t="shared" si="3"/>
        <v>0</v>
      </c>
      <c r="U69" s="144">
        <f t="shared" si="3"/>
        <v>0</v>
      </c>
      <c r="V69" s="144">
        <f t="shared" si="3"/>
        <v>0</v>
      </c>
      <c r="W69" s="144">
        <f t="shared" si="3"/>
        <v>0</v>
      </c>
      <c r="X69" s="144">
        <f t="shared" si="3"/>
        <v>0</v>
      </c>
      <c r="Y69" s="144">
        <f t="shared" si="3"/>
        <v>0</v>
      </c>
      <c r="Z69" s="144">
        <f t="shared" si="3"/>
        <v>0</v>
      </c>
      <c r="AA69" s="144">
        <f t="shared" si="3"/>
        <v>0</v>
      </c>
      <c r="AB69" s="60"/>
    </row>
    <row r="70" spans="1:28">
      <c r="A70" s="20" t="s">
        <v>9</v>
      </c>
      <c r="B70" s="140" t="s">
        <v>91</v>
      </c>
      <c r="C70" s="134"/>
      <c r="D70" s="58">
        <v>0</v>
      </c>
      <c r="E70" s="58">
        <v>0</v>
      </c>
      <c r="F70" s="58">
        <v>0</v>
      </c>
      <c r="G70" s="58">
        <v>0</v>
      </c>
      <c r="H70" s="58">
        <v>0</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60"/>
    </row>
    <row r="71" spans="1:28">
      <c r="A71" s="20"/>
      <c r="B71" s="16" t="s">
        <v>92</v>
      </c>
      <c r="C71" s="134"/>
      <c r="D71" s="58">
        <v>0</v>
      </c>
      <c r="E71" s="58">
        <v>0</v>
      </c>
      <c r="F71" s="58">
        <v>0</v>
      </c>
      <c r="G71" s="58">
        <v>0</v>
      </c>
      <c r="H71" s="58">
        <v>0</v>
      </c>
      <c r="I71" s="58">
        <v>0</v>
      </c>
      <c r="J71" s="58">
        <v>0</v>
      </c>
      <c r="K71" s="58">
        <v>0</v>
      </c>
      <c r="L71" s="58">
        <v>0</v>
      </c>
      <c r="M71" s="58">
        <v>0</v>
      </c>
      <c r="N71" s="58">
        <v>0</v>
      </c>
      <c r="O71" s="58">
        <v>0</v>
      </c>
      <c r="P71" s="58">
        <v>0</v>
      </c>
      <c r="Q71" s="58">
        <v>0</v>
      </c>
      <c r="R71" s="58">
        <v>0</v>
      </c>
      <c r="S71" s="58">
        <v>0</v>
      </c>
      <c r="T71" s="58">
        <v>0</v>
      </c>
      <c r="U71" s="58">
        <v>0</v>
      </c>
      <c r="V71" s="58">
        <v>0</v>
      </c>
      <c r="W71" s="58">
        <v>0</v>
      </c>
      <c r="X71" s="58">
        <v>0</v>
      </c>
      <c r="Y71" s="58">
        <v>0</v>
      </c>
      <c r="Z71" s="58">
        <v>0</v>
      </c>
      <c r="AA71" s="58">
        <v>0</v>
      </c>
      <c r="AB71" s="60"/>
    </row>
    <row r="72" spans="1:28">
      <c r="A72" s="20"/>
      <c r="B72" s="10" t="s">
        <v>591</v>
      </c>
      <c r="C72" s="134"/>
      <c r="D72" s="58">
        <v>0</v>
      </c>
      <c r="E72" s="58">
        <v>0</v>
      </c>
      <c r="F72" s="58">
        <v>0</v>
      </c>
      <c r="G72" s="58">
        <v>0</v>
      </c>
      <c r="H72" s="58">
        <v>0</v>
      </c>
      <c r="I72" s="58">
        <v>0</v>
      </c>
      <c r="J72" s="58">
        <v>0</v>
      </c>
      <c r="K72" s="58">
        <v>0</v>
      </c>
      <c r="L72" s="58">
        <v>0</v>
      </c>
      <c r="M72" s="58">
        <v>0</v>
      </c>
      <c r="N72" s="58">
        <v>0</v>
      </c>
      <c r="O72" s="58">
        <v>0</v>
      </c>
      <c r="P72" s="58">
        <v>0</v>
      </c>
      <c r="Q72" s="58">
        <v>0</v>
      </c>
      <c r="R72" s="58">
        <v>0</v>
      </c>
      <c r="S72" s="58">
        <v>0</v>
      </c>
      <c r="T72" s="58">
        <v>0</v>
      </c>
      <c r="U72" s="58">
        <v>0</v>
      </c>
      <c r="V72" s="58">
        <v>0</v>
      </c>
      <c r="W72" s="58">
        <v>0</v>
      </c>
      <c r="X72" s="58">
        <v>0</v>
      </c>
      <c r="Y72" s="58">
        <v>0</v>
      </c>
      <c r="Z72" s="58">
        <v>0</v>
      </c>
      <c r="AA72" s="58">
        <v>0</v>
      </c>
      <c r="AB72" s="60"/>
    </row>
    <row r="73" spans="1:28">
      <c r="A73" s="20"/>
      <c r="B73" s="16" t="s">
        <v>592</v>
      </c>
      <c r="C73" s="134"/>
      <c r="D73" s="58">
        <v>0</v>
      </c>
      <c r="E73" s="58">
        <v>0</v>
      </c>
      <c r="F73" s="58">
        <v>0</v>
      </c>
      <c r="G73" s="58">
        <v>0</v>
      </c>
      <c r="H73" s="58">
        <v>0</v>
      </c>
      <c r="I73" s="58">
        <v>0</v>
      </c>
      <c r="J73" s="58">
        <v>0</v>
      </c>
      <c r="K73" s="58">
        <v>0</v>
      </c>
      <c r="L73" s="58">
        <v>0</v>
      </c>
      <c r="M73" s="58">
        <v>0</v>
      </c>
      <c r="N73" s="58">
        <v>0</v>
      </c>
      <c r="O73" s="58">
        <v>0</v>
      </c>
      <c r="P73" s="58">
        <v>0</v>
      </c>
      <c r="Q73" s="58">
        <v>0</v>
      </c>
      <c r="R73" s="58">
        <v>0</v>
      </c>
      <c r="S73" s="58">
        <v>0</v>
      </c>
      <c r="T73" s="58">
        <v>0</v>
      </c>
      <c r="U73" s="58">
        <v>0</v>
      </c>
      <c r="V73" s="58">
        <v>0</v>
      </c>
      <c r="W73" s="58">
        <v>0</v>
      </c>
      <c r="X73" s="58">
        <v>0</v>
      </c>
      <c r="Y73" s="58">
        <v>0</v>
      </c>
      <c r="Z73" s="58">
        <v>0</v>
      </c>
      <c r="AA73" s="58">
        <v>0</v>
      </c>
      <c r="AB73" s="60"/>
    </row>
    <row r="74" spans="1:28">
      <c r="A74" s="20"/>
      <c r="B74" s="16" t="s">
        <v>93</v>
      </c>
      <c r="C74" s="134"/>
      <c r="D74" s="58">
        <v>0</v>
      </c>
      <c r="E74" s="58">
        <v>0</v>
      </c>
      <c r="F74" s="58">
        <v>0</v>
      </c>
      <c r="G74" s="58">
        <v>0</v>
      </c>
      <c r="H74" s="58">
        <v>0</v>
      </c>
      <c r="I74" s="58">
        <v>0</v>
      </c>
      <c r="J74" s="58">
        <v>0</v>
      </c>
      <c r="K74" s="58">
        <v>0</v>
      </c>
      <c r="L74" s="58">
        <v>0</v>
      </c>
      <c r="M74" s="58">
        <v>0</v>
      </c>
      <c r="N74" s="58">
        <v>0</v>
      </c>
      <c r="O74" s="58">
        <v>0</v>
      </c>
      <c r="P74" s="58">
        <v>0</v>
      </c>
      <c r="Q74" s="58">
        <v>0</v>
      </c>
      <c r="R74" s="58">
        <v>0</v>
      </c>
      <c r="S74" s="58">
        <v>0</v>
      </c>
      <c r="T74" s="58">
        <v>0</v>
      </c>
      <c r="U74" s="58">
        <v>0</v>
      </c>
      <c r="V74" s="58">
        <v>0</v>
      </c>
      <c r="W74" s="58">
        <v>0</v>
      </c>
      <c r="X74" s="58">
        <v>0</v>
      </c>
      <c r="Y74" s="58">
        <v>0</v>
      </c>
      <c r="Z74" s="58">
        <v>0</v>
      </c>
      <c r="AA74" s="58">
        <v>0</v>
      </c>
      <c r="AB74" s="60"/>
    </row>
    <row r="75" spans="1:28">
      <c r="A75" s="20"/>
      <c r="B75" s="16" t="s">
        <v>94</v>
      </c>
      <c r="C75" s="134"/>
      <c r="D75" s="58">
        <v>0</v>
      </c>
      <c r="E75" s="58">
        <v>0</v>
      </c>
      <c r="F75" s="58">
        <v>0</v>
      </c>
      <c r="G75" s="58">
        <v>0</v>
      </c>
      <c r="H75" s="58">
        <v>0</v>
      </c>
      <c r="I75" s="58">
        <v>0</v>
      </c>
      <c r="J75" s="58">
        <v>0</v>
      </c>
      <c r="K75" s="58">
        <v>0</v>
      </c>
      <c r="L75" s="58">
        <v>0</v>
      </c>
      <c r="M75" s="58">
        <v>0</v>
      </c>
      <c r="N75" s="58">
        <v>0</v>
      </c>
      <c r="O75" s="58">
        <v>0</v>
      </c>
      <c r="P75" s="58">
        <v>0</v>
      </c>
      <c r="Q75" s="58">
        <v>0</v>
      </c>
      <c r="R75" s="58">
        <v>0</v>
      </c>
      <c r="S75" s="58">
        <v>0</v>
      </c>
      <c r="T75" s="58">
        <v>0</v>
      </c>
      <c r="U75" s="58">
        <v>0</v>
      </c>
      <c r="V75" s="58">
        <v>0</v>
      </c>
      <c r="W75" s="58">
        <v>0</v>
      </c>
      <c r="X75" s="58">
        <v>0</v>
      </c>
      <c r="Y75" s="58">
        <v>0</v>
      </c>
      <c r="Z75" s="58">
        <v>0</v>
      </c>
      <c r="AA75" s="58">
        <v>0</v>
      </c>
      <c r="AB75" s="60"/>
    </row>
    <row r="76" spans="1:28">
      <c r="A76" s="20"/>
      <c r="B76" s="10" t="s">
        <v>593</v>
      </c>
      <c r="C76" s="134"/>
      <c r="D76" s="58">
        <v>0</v>
      </c>
      <c r="E76" s="58">
        <v>0</v>
      </c>
      <c r="F76" s="58">
        <v>0</v>
      </c>
      <c r="G76" s="58">
        <v>0</v>
      </c>
      <c r="H76" s="58">
        <v>0</v>
      </c>
      <c r="I76" s="58">
        <v>0</v>
      </c>
      <c r="J76" s="58">
        <v>0</v>
      </c>
      <c r="K76" s="58">
        <v>0</v>
      </c>
      <c r="L76" s="58">
        <v>0</v>
      </c>
      <c r="M76" s="58">
        <v>0</v>
      </c>
      <c r="N76" s="58">
        <v>0</v>
      </c>
      <c r="O76" s="58">
        <v>0</v>
      </c>
      <c r="P76" s="58">
        <v>0</v>
      </c>
      <c r="Q76" s="58">
        <v>0</v>
      </c>
      <c r="R76" s="58">
        <v>0</v>
      </c>
      <c r="S76" s="58">
        <v>0</v>
      </c>
      <c r="T76" s="58">
        <v>0</v>
      </c>
      <c r="U76" s="58">
        <v>0</v>
      </c>
      <c r="V76" s="58">
        <v>0</v>
      </c>
      <c r="W76" s="58">
        <v>0</v>
      </c>
      <c r="X76" s="58">
        <v>0</v>
      </c>
      <c r="Y76" s="58">
        <v>0</v>
      </c>
      <c r="Z76" s="58">
        <v>0</v>
      </c>
      <c r="AA76" s="58">
        <v>0</v>
      </c>
      <c r="AB76" s="60"/>
    </row>
    <row r="77" spans="1:28" ht="30">
      <c r="A77" s="20"/>
      <c r="B77" s="83" t="s">
        <v>594</v>
      </c>
      <c r="C77" s="134"/>
      <c r="D77" s="58">
        <v>0</v>
      </c>
      <c r="E77" s="58">
        <v>0</v>
      </c>
      <c r="F77" s="58">
        <v>0</v>
      </c>
      <c r="G77" s="58">
        <v>0</v>
      </c>
      <c r="H77" s="58">
        <v>0</v>
      </c>
      <c r="I77" s="58">
        <v>0</v>
      </c>
      <c r="J77" s="58">
        <v>0</v>
      </c>
      <c r="K77" s="58">
        <v>0</v>
      </c>
      <c r="L77" s="58">
        <v>0</v>
      </c>
      <c r="M77" s="58">
        <v>0</v>
      </c>
      <c r="N77" s="58">
        <v>0</v>
      </c>
      <c r="O77" s="58">
        <v>0</v>
      </c>
      <c r="P77" s="58">
        <v>0</v>
      </c>
      <c r="Q77" s="58">
        <v>0</v>
      </c>
      <c r="R77" s="58">
        <v>0</v>
      </c>
      <c r="S77" s="58">
        <v>0</v>
      </c>
      <c r="T77" s="58">
        <v>0</v>
      </c>
      <c r="U77" s="58">
        <v>0</v>
      </c>
      <c r="V77" s="58">
        <v>0</v>
      </c>
      <c r="W77" s="58">
        <v>0</v>
      </c>
      <c r="X77" s="58">
        <v>0</v>
      </c>
      <c r="Y77" s="58">
        <v>0</v>
      </c>
      <c r="Z77" s="58">
        <v>0</v>
      </c>
      <c r="AA77" s="58">
        <v>0</v>
      </c>
      <c r="AB77" s="60"/>
    </row>
    <row r="78" spans="1:28">
      <c r="A78" s="20"/>
      <c r="B78" s="10" t="s">
        <v>95</v>
      </c>
      <c r="C78" s="134"/>
      <c r="D78" s="58">
        <v>0</v>
      </c>
      <c r="E78" s="58">
        <v>0</v>
      </c>
      <c r="F78" s="58">
        <v>0</v>
      </c>
      <c r="G78" s="58">
        <v>0</v>
      </c>
      <c r="H78" s="58">
        <v>0</v>
      </c>
      <c r="I78" s="58">
        <v>0</v>
      </c>
      <c r="J78" s="58">
        <v>0</v>
      </c>
      <c r="K78" s="58">
        <v>0</v>
      </c>
      <c r="L78" s="58">
        <v>0</v>
      </c>
      <c r="M78" s="58">
        <v>0</v>
      </c>
      <c r="N78" s="58">
        <v>0</v>
      </c>
      <c r="O78" s="58">
        <v>0</v>
      </c>
      <c r="P78" s="58">
        <v>0</v>
      </c>
      <c r="Q78" s="58">
        <v>0</v>
      </c>
      <c r="R78" s="58">
        <v>0</v>
      </c>
      <c r="S78" s="58">
        <v>0</v>
      </c>
      <c r="T78" s="58">
        <v>0</v>
      </c>
      <c r="U78" s="58">
        <v>0</v>
      </c>
      <c r="V78" s="58">
        <v>0</v>
      </c>
      <c r="W78" s="58">
        <v>0</v>
      </c>
      <c r="X78" s="58">
        <v>0</v>
      </c>
      <c r="Y78" s="58">
        <v>0</v>
      </c>
      <c r="Z78" s="58">
        <v>0</v>
      </c>
      <c r="AA78" s="58">
        <v>0</v>
      </c>
      <c r="AB78" s="60"/>
    </row>
    <row r="79" spans="1:28">
      <c r="A79" s="20"/>
      <c r="B79" s="10" t="s">
        <v>595</v>
      </c>
      <c r="C79" s="134"/>
      <c r="D79" s="58">
        <v>0</v>
      </c>
      <c r="E79" s="58">
        <v>0</v>
      </c>
      <c r="F79" s="58">
        <v>0</v>
      </c>
      <c r="G79" s="58">
        <v>0</v>
      </c>
      <c r="H79" s="58">
        <v>0</v>
      </c>
      <c r="I79" s="58">
        <v>0</v>
      </c>
      <c r="J79" s="58">
        <v>0</v>
      </c>
      <c r="K79" s="58">
        <v>0</v>
      </c>
      <c r="L79" s="58">
        <v>0</v>
      </c>
      <c r="M79" s="58">
        <v>0</v>
      </c>
      <c r="N79" s="58">
        <v>0</v>
      </c>
      <c r="O79" s="58">
        <v>0</v>
      </c>
      <c r="P79" s="58">
        <v>0</v>
      </c>
      <c r="Q79" s="58">
        <v>0</v>
      </c>
      <c r="R79" s="58">
        <v>0</v>
      </c>
      <c r="S79" s="58">
        <v>0</v>
      </c>
      <c r="T79" s="58">
        <v>0</v>
      </c>
      <c r="U79" s="58">
        <v>0</v>
      </c>
      <c r="V79" s="58">
        <v>0</v>
      </c>
      <c r="W79" s="58">
        <v>0</v>
      </c>
      <c r="X79" s="58">
        <v>0</v>
      </c>
      <c r="Y79" s="58">
        <v>0</v>
      </c>
      <c r="Z79" s="58">
        <v>0</v>
      </c>
      <c r="AA79" s="58">
        <v>0</v>
      </c>
      <c r="AB79" s="60"/>
    </row>
    <row r="80" spans="1:28">
      <c r="A80" s="20"/>
      <c r="B80" s="10" t="s">
        <v>96</v>
      </c>
      <c r="C80" s="134"/>
      <c r="D80" s="58">
        <v>0</v>
      </c>
      <c r="E80" s="58">
        <v>0</v>
      </c>
      <c r="F80" s="58">
        <v>0</v>
      </c>
      <c r="G80" s="58">
        <v>0</v>
      </c>
      <c r="H80" s="58">
        <v>0</v>
      </c>
      <c r="I80" s="58">
        <v>0</v>
      </c>
      <c r="J80" s="58">
        <v>0</v>
      </c>
      <c r="K80" s="58">
        <v>0</v>
      </c>
      <c r="L80" s="58">
        <v>0</v>
      </c>
      <c r="M80" s="58">
        <v>0</v>
      </c>
      <c r="N80" s="58">
        <v>0</v>
      </c>
      <c r="O80" s="58">
        <v>0</v>
      </c>
      <c r="P80" s="58">
        <v>0</v>
      </c>
      <c r="Q80" s="58">
        <v>0</v>
      </c>
      <c r="R80" s="58">
        <v>0</v>
      </c>
      <c r="S80" s="58">
        <v>0</v>
      </c>
      <c r="T80" s="58">
        <v>0</v>
      </c>
      <c r="U80" s="58">
        <v>0</v>
      </c>
      <c r="V80" s="58">
        <v>0</v>
      </c>
      <c r="W80" s="58">
        <v>0</v>
      </c>
      <c r="X80" s="58">
        <v>0</v>
      </c>
      <c r="Y80" s="58">
        <v>0</v>
      </c>
      <c r="Z80" s="58">
        <v>0</v>
      </c>
      <c r="AA80" s="58">
        <v>0</v>
      </c>
      <c r="AB80" s="60"/>
    </row>
    <row r="81" spans="1:28">
      <c r="A81" s="20"/>
      <c r="B81" s="10" t="s">
        <v>97</v>
      </c>
      <c r="C81" s="134"/>
      <c r="D81" s="58">
        <v>0</v>
      </c>
      <c r="E81" s="58">
        <v>0</v>
      </c>
      <c r="F81" s="58">
        <v>0</v>
      </c>
      <c r="G81" s="58">
        <v>0</v>
      </c>
      <c r="H81" s="58">
        <v>0</v>
      </c>
      <c r="I81" s="58">
        <v>0</v>
      </c>
      <c r="J81" s="58">
        <v>0</v>
      </c>
      <c r="K81" s="58">
        <v>0</v>
      </c>
      <c r="L81" s="58">
        <v>0</v>
      </c>
      <c r="M81" s="58">
        <v>0</v>
      </c>
      <c r="N81" s="58">
        <v>0</v>
      </c>
      <c r="O81" s="58">
        <v>0</v>
      </c>
      <c r="P81" s="58">
        <v>0</v>
      </c>
      <c r="Q81" s="58">
        <v>0</v>
      </c>
      <c r="R81" s="58">
        <v>0</v>
      </c>
      <c r="S81" s="58">
        <v>0</v>
      </c>
      <c r="T81" s="58">
        <v>0</v>
      </c>
      <c r="U81" s="58">
        <v>0</v>
      </c>
      <c r="V81" s="58">
        <v>0</v>
      </c>
      <c r="W81" s="58">
        <v>0</v>
      </c>
      <c r="X81" s="58">
        <v>0</v>
      </c>
      <c r="Y81" s="58">
        <v>0</v>
      </c>
      <c r="Z81" s="58">
        <v>0</v>
      </c>
      <c r="AA81" s="58">
        <v>0</v>
      </c>
      <c r="AB81" s="60"/>
    </row>
    <row r="82" spans="1:28">
      <c r="A82" s="20"/>
      <c r="B82" s="10" t="s">
        <v>98</v>
      </c>
      <c r="C82" s="134"/>
      <c r="D82" s="58">
        <v>0</v>
      </c>
      <c r="E82" s="58">
        <v>0</v>
      </c>
      <c r="F82" s="58">
        <v>0</v>
      </c>
      <c r="G82" s="58">
        <v>0</v>
      </c>
      <c r="H82" s="58">
        <v>0</v>
      </c>
      <c r="I82" s="58">
        <v>0</v>
      </c>
      <c r="J82" s="58">
        <v>0</v>
      </c>
      <c r="K82" s="58">
        <v>0</v>
      </c>
      <c r="L82" s="58">
        <v>0</v>
      </c>
      <c r="M82" s="58">
        <v>0</v>
      </c>
      <c r="N82" s="58">
        <v>0</v>
      </c>
      <c r="O82" s="58">
        <v>0</v>
      </c>
      <c r="P82" s="58">
        <v>0</v>
      </c>
      <c r="Q82" s="58">
        <v>0</v>
      </c>
      <c r="R82" s="58">
        <v>0</v>
      </c>
      <c r="S82" s="58">
        <v>0</v>
      </c>
      <c r="T82" s="58">
        <v>0</v>
      </c>
      <c r="U82" s="58">
        <v>0</v>
      </c>
      <c r="V82" s="58">
        <v>0</v>
      </c>
      <c r="W82" s="58">
        <v>0</v>
      </c>
      <c r="X82" s="58">
        <v>0</v>
      </c>
      <c r="Y82" s="58">
        <v>0</v>
      </c>
      <c r="Z82" s="58">
        <v>0</v>
      </c>
      <c r="AA82" s="58">
        <v>0</v>
      </c>
      <c r="AB82" s="60"/>
    </row>
    <row r="83" spans="1:28">
      <c r="A83" s="20"/>
      <c r="B83" s="10" t="s">
        <v>99</v>
      </c>
      <c r="C83" s="134"/>
      <c r="D83" s="58">
        <v>0</v>
      </c>
      <c r="E83" s="58">
        <v>0</v>
      </c>
      <c r="F83" s="58">
        <v>0</v>
      </c>
      <c r="G83" s="58">
        <v>0</v>
      </c>
      <c r="H83" s="58">
        <v>0</v>
      </c>
      <c r="I83" s="58">
        <v>0</v>
      </c>
      <c r="J83" s="58">
        <v>0</v>
      </c>
      <c r="K83" s="58">
        <v>0</v>
      </c>
      <c r="L83" s="58">
        <v>0</v>
      </c>
      <c r="M83" s="58">
        <v>0</v>
      </c>
      <c r="N83" s="58">
        <v>0</v>
      </c>
      <c r="O83" s="58">
        <v>0</v>
      </c>
      <c r="P83" s="58">
        <v>0</v>
      </c>
      <c r="Q83" s="58">
        <v>0</v>
      </c>
      <c r="R83" s="58">
        <v>0</v>
      </c>
      <c r="S83" s="58">
        <v>0</v>
      </c>
      <c r="T83" s="58">
        <v>0</v>
      </c>
      <c r="U83" s="58">
        <v>0</v>
      </c>
      <c r="V83" s="58">
        <v>0</v>
      </c>
      <c r="W83" s="58">
        <v>0</v>
      </c>
      <c r="X83" s="58">
        <v>0</v>
      </c>
      <c r="Y83" s="58">
        <v>0</v>
      </c>
      <c r="Z83" s="58">
        <v>0</v>
      </c>
      <c r="AA83" s="58">
        <v>0</v>
      </c>
      <c r="AB83" s="60"/>
    </row>
    <row r="84" spans="1:28">
      <c r="A84" s="161"/>
      <c r="B84" s="148" t="s">
        <v>678</v>
      </c>
      <c r="C84" s="145">
        <v>0</v>
      </c>
      <c r="D84" s="144">
        <f>SUM(D70:D83)</f>
        <v>0</v>
      </c>
      <c r="E84" s="144">
        <f t="shared" ref="E84:AA84" si="4">SUM(E70:E83)</f>
        <v>0</v>
      </c>
      <c r="F84" s="144">
        <f t="shared" si="4"/>
        <v>0</v>
      </c>
      <c r="G84" s="144">
        <f t="shared" si="4"/>
        <v>0</v>
      </c>
      <c r="H84" s="144">
        <f t="shared" si="4"/>
        <v>0</v>
      </c>
      <c r="I84" s="144">
        <f t="shared" si="4"/>
        <v>0</v>
      </c>
      <c r="J84" s="144">
        <f t="shared" si="4"/>
        <v>0</v>
      </c>
      <c r="K84" s="144">
        <f t="shared" si="4"/>
        <v>0</v>
      </c>
      <c r="L84" s="144">
        <f t="shared" si="4"/>
        <v>0</v>
      </c>
      <c r="M84" s="144">
        <f t="shared" si="4"/>
        <v>0</v>
      </c>
      <c r="N84" s="144">
        <f t="shared" si="4"/>
        <v>0</v>
      </c>
      <c r="O84" s="144">
        <f t="shared" si="4"/>
        <v>0</v>
      </c>
      <c r="P84" s="144">
        <f t="shared" si="4"/>
        <v>0</v>
      </c>
      <c r="Q84" s="144">
        <f t="shared" si="4"/>
        <v>0</v>
      </c>
      <c r="R84" s="144">
        <f t="shared" si="4"/>
        <v>0</v>
      </c>
      <c r="S84" s="144">
        <f t="shared" si="4"/>
        <v>0</v>
      </c>
      <c r="T84" s="144">
        <f t="shared" si="4"/>
        <v>0</v>
      </c>
      <c r="U84" s="144">
        <f t="shared" si="4"/>
        <v>0</v>
      </c>
      <c r="V84" s="144">
        <f t="shared" si="4"/>
        <v>0</v>
      </c>
      <c r="W84" s="144">
        <f t="shared" si="4"/>
        <v>0</v>
      </c>
      <c r="X84" s="144">
        <f t="shared" si="4"/>
        <v>0</v>
      </c>
      <c r="Y84" s="144">
        <f t="shared" si="4"/>
        <v>0</v>
      </c>
      <c r="Z84" s="144">
        <f t="shared" si="4"/>
        <v>0</v>
      </c>
      <c r="AA84" s="144">
        <f t="shared" si="4"/>
        <v>0</v>
      </c>
      <c r="AB84" s="60"/>
    </row>
    <row r="85" spans="1:28">
      <c r="A85" s="20" t="s">
        <v>19</v>
      </c>
      <c r="B85" s="140" t="s">
        <v>91</v>
      </c>
      <c r="C85" s="134"/>
      <c r="D85" s="58">
        <v>0</v>
      </c>
      <c r="E85" s="58">
        <v>0</v>
      </c>
      <c r="F85" s="58">
        <v>0</v>
      </c>
      <c r="G85" s="58">
        <v>0</v>
      </c>
      <c r="H85" s="58">
        <v>0</v>
      </c>
      <c r="I85" s="58">
        <v>0</v>
      </c>
      <c r="J85" s="58">
        <v>0</v>
      </c>
      <c r="K85" s="58">
        <v>0</v>
      </c>
      <c r="L85" s="58">
        <v>0</v>
      </c>
      <c r="M85" s="58">
        <v>0</v>
      </c>
      <c r="N85" s="58">
        <v>0</v>
      </c>
      <c r="O85" s="58">
        <v>0</v>
      </c>
      <c r="P85" s="58">
        <v>0</v>
      </c>
      <c r="Q85" s="58">
        <v>0</v>
      </c>
      <c r="R85" s="58">
        <v>0</v>
      </c>
      <c r="S85" s="58">
        <v>0</v>
      </c>
      <c r="T85" s="58">
        <v>0</v>
      </c>
      <c r="U85" s="58">
        <v>0</v>
      </c>
      <c r="V85" s="58">
        <v>0</v>
      </c>
      <c r="W85" s="58">
        <v>0</v>
      </c>
      <c r="X85" s="58">
        <v>0</v>
      </c>
      <c r="Y85" s="58">
        <v>0</v>
      </c>
      <c r="Z85" s="58">
        <v>0</v>
      </c>
      <c r="AA85" s="58">
        <v>0</v>
      </c>
      <c r="AB85" s="60"/>
    </row>
    <row r="86" spans="1:28">
      <c r="A86" s="20"/>
      <c r="B86" s="16" t="s">
        <v>92</v>
      </c>
      <c r="C86" s="134"/>
      <c r="D86" s="58">
        <v>0</v>
      </c>
      <c r="E86" s="58">
        <v>0</v>
      </c>
      <c r="F86" s="58">
        <v>0</v>
      </c>
      <c r="G86" s="58">
        <v>0</v>
      </c>
      <c r="H86" s="58">
        <v>0</v>
      </c>
      <c r="I86" s="58">
        <v>0</v>
      </c>
      <c r="J86" s="58">
        <v>0</v>
      </c>
      <c r="K86" s="58">
        <v>0</v>
      </c>
      <c r="L86" s="58">
        <v>0</v>
      </c>
      <c r="M86" s="58">
        <v>0</v>
      </c>
      <c r="N86" s="58">
        <v>0</v>
      </c>
      <c r="O86" s="58">
        <v>0</v>
      </c>
      <c r="P86" s="58">
        <v>0</v>
      </c>
      <c r="Q86" s="58">
        <v>0</v>
      </c>
      <c r="R86" s="58">
        <v>0</v>
      </c>
      <c r="S86" s="58">
        <v>0</v>
      </c>
      <c r="T86" s="58">
        <v>0</v>
      </c>
      <c r="U86" s="58">
        <v>0</v>
      </c>
      <c r="V86" s="58">
        <v>0</v>
      </c>
      <c r="W86" s="58">
        <v>0</v>
      </c>
      <c r="X86" s="58">
        <v>0</v>
      </c>
      <c r="Y86" s="58">
        <v>0</v>
      </c>
      <c r="Z86" s="58">
        <v>0</v>
      </c>
      <c r="AA86" s="58">
        <v>0</v>
      </c>
      <c r="AB86" s="60"/>
    </row>
    <row r="87" spans="1:28">
      <c r="A87" s="20"/>
      <c r="B87" s="10" t="s">
        <v>591</v>
      </c>
      <c r="C87" s="134"/>
      <c r="D87" s="58">
        <v>0</v>
      </c>
      <c r="E87" s="58">
        <v>0</v>
      </c>
      <c r="F87" s="58">
        <v>0</v>
      </c>
      <c r="G87" s="58">
        <v>0</v>
      </c>
      <c r="H87" s="58">
        <v>0</v>
      </c>
      <c r="I87" s="58">
        <v>0</v>
      </c>
      <c r="J87" s="58">
        <v>0</v>
      </c>
      <c r="K87" s="58">
        <v>0</v>
      </c>
      <c r="L87" s="58">
        <v>0</v>
      </c>
      <c r="M87" s="58">
        <v>0</v>
      </c>
      <c r="N87" s="58">
        <v>0</v>
      </c>
      <c r="O87" s="58">
        <v>0</v>
      </c>
      <c r="P87" s="58">
        <v>0</v>
      </c>
      <c r="Q87" s="58">
        <v>0</v>
      </c>
      <c r="R87" s="58">
        <v>0</v>
      </c>
      <c r="S87" s="58">
        <v>0</v>
      </c>
      <c r="T87" s="58">
        <v>0</v>
      </c>
      <c r="U87" s="58">
        <v>0</v>
      </c>
      <c r="V87" s="58">
        <v>0</v>
      </c>
      <c r="W87" s="58">
        <v>0</v>
      </c>
      <c r="X87" s="58">
        <v>0</v>
      </c>
      <c r="Y87" s="58">
        <v>0</v>
      </c>
      <c r="Z87" s="58">
        <v>0</v>
      </c>
      <c r="AA87" s="58">
        <v>0</v>
      </c>
      <c r="AB87" s="60"/>
    </row>
    <row r="88" spans="1:28">
      <c r="A88" s="20"/>
      <c r="B88" s="16" t="s">
        <v>592</v>
      </c>
      <c r="C88" s="134"/>
      <c r="D88" s="58">
        <v>0</v>
      </c>
      <c r="E88" s="58">
        <v>0</v>
      </c>
      <c r="F88" s="58">
        <v>0</v>
      </c>
      <c r="G88" s="58">
        <v>0</v>
      </c>
      <c r="H88" s="58">
        <v>0</v>
      </c>
      <c r="I88" s="58">
        <v>0</v>
      </c>
      <c r="J88" s="58">
        <v>0</v>
      </c>
      <c r="K88" s="58">
        <v>0</v>
      </c>
      <c r="L88" s="58">
        <v>0</v>
      </c>
      <c r="M88" s="58">
        <v>0</v>
      </c>
      <c r="N88" s="58">
        <v>0</v>
      </c>
      <c r="O88" s="58">
        <v>0</v>
      </c>
      <c r="P88" s="58">
        <v>0</v>
      </c>
      <c r="Q88" s="58">
        <v>0</v>
      </c>
      <c r="R88" s="58">
        <v>0</v>
      </c>
      <c r="S88" s="58">
        <v>0</v>
      </c>
      <c r="T88" s="58">
        <v>0</v>
      </c>
      <c r="U88" s="58">
        <v>0</v>
      </c>
      <c r="V88" s="58">
        <v>0</v>
      </c>
      <c r="W88" s="58">
        <v>0</v>
      </c>
      <c r="X88" s="58">
        <v>0</v>
      </c>
      <c r="Y88" s="58">
        <v>0</v>
      </c>
      <c r="Z88" s="58">
        <v>0</v>
      </c>
      <c r="AA88" s="58">
        <v>0</v>
      </c>
      <c r="AB88" s="60"/>
    </row>
    <row r="89" spans="1:28">
      <c r="A89" s="20"/>
      <c r="B89" s="16" t="s">
        <v>93</v>
      </c>
      <c r="C89" s="134"/>
      <c r="D89" s="58">
        <v>0</v>
      </c>
      <c r="E89" s="58">
        <v>0</v>
      </c>
      <c r="F89" s="58">
        <v>0</v>
      </c>
      <c r="G89" s="58">
        <v>0</v>
      </c>
      <c r="H89" s="58">
        <v>0</v>
      </c>
      <c r="I89" s="58">
        <v>0</v>
      </c>
      <c r="J89" s="58">
        <v>0</v>
      </c>
      <c r="K89" s="58">
        <v>0</v>
      </c>
      <c r="L89" s="58">
        <v>0</v>
      </c>
      <c r="M89" s="58">
        <v>0</v>
      </c>
      <c r="N89" s="58">
        <v>0</v>
      </c>
      <c r="O89" s="58">
        <v>0</v>
      </c>
      <c r="P89" s="58">
        <v>0</v>
      </c>
      <c r="Q89" s="58">
        <v>0</v>
      </c>
      <c r="R89" s="58">
        <v>0</v>
      </c>
      <c r="S89" s="58">
        <v>0</v>
      </c>
      <c r="T89" s="58">
        <v>0</v>
      </c>
      <c r="U89" s="58">
        <v>0</v>
      </c>
      <c r="V89" s="58">
        <v>0</v>
      </c>
      <c r="W89" s="58">
        <v>0</v>
      </c>
      <c r="X89" s="58">
        <v>0</v>
      </c>
      <c r="Y89" s="58">
        <v>0</v>
      </c>
      <c r="Z89" s="58">
        <v>0</v>
      </c>
      <c r="AA89" s="58">
        <v>0</v>
      </c>
      <c r="AB89" s="60"/>
    </row>
    <row r="90" spans="1:28">
      <c r="A90" s="20"/>
      <c r="B90" s="16" t="s">
        <v>94</v>
      </c>
      <c r="C90" s="134"/>
      <c r="D90" s="58">
        <v>0</v>
      </c>
      <c r="E90" s="58">
        <v>0</v>
      </c>
      <c r="F90" s="58">
        <v>0</v>
      </c>
      <c r="G90" s="58">
        <v>0</v>
      </c>
      <c r="H90" s="58">
        <v>0</v>
      </c>
      <c r="I90" s="58">
        <v>0</v>
      </c>
      <c r="J90" s="58">
        <v>0</v>
      </c>
      <c r="K90" s="58">
        <v>0</v>
      </c>
      <c r="L90" s="58">
        <v>0</v>
      </c>
      <c r="M90" s="58">
        <v>0</v>
      </c>
      <c r="N90" s="58">
        <v>0</v>
      </c>
      <c r="O90" s="58">
        <v>0</v>
      </c>
      <c r="P90" s="58">
        <v>0</v>
      </c>
      <c r="Q90" s="58">
        <v>0</v>
      </c>
      <c r="R90" s="58">
        <v>0</v>
      </c>
      <c r="S90" s="58">
        <v>0</v>
      </c>
      <c r="T90" s="58">
        <v>0</v>
      </c>
      <c r="U90" s="58">
        <v>0</v>
      </c>
      <c r="V90" s="58">
        <v>0</v>
      </c>
      <c r="W90" s="58">
        <v>0</v>
      </c>
      <c r="X90" s="58">
        <v>0</v>
      </c>
      <c r="Y90" s="58">
        <v>0</v>
      </c>
      <c r="Z90" s="58">
        <v>0</v>
      </c>
      <c r="AA90" s="58">
        <v>0</v>
      </c>
      <c r="AB90" s="60"/>
    </row>
    <row r="91" spans="1:28">
      <c r="A91" s="20"/>
      <c r="B91" s="10" t="s">
        <v>593</v>
      </c>
      <c r="C91" s="134"/>
      <c r="D91" s="58">
        <v>0</v>
      </c>
      <c r="E91" s="58">
        <v>0</v>
      </c>
      <c r="F91" s="58">
        <v>0</v>
      </c>
      <c r="G91" s="58">
        <v>0</v>
      </c>
      <c r="H91" s="58">
        <v>0</v>
      </c>
      <c r="I91" s="58">
        <v>0</v>
      </c>
      <c r="J91" s="58">
        <v>0</v>
      </c>
      <c r="K91" s="58">
        <v>0</v>
      </c>
      <c r="L91" s="58">
        <v>0</v>
      </c>
      <c r="M91" s="58">
        <v>0</v>
      </c>
      <c r="N91" s="58">
        <v>0</v>
      </c>
      <c r="O91" s="58">
        <v>0</v>
      </c>
      <c r="P91" s="58">
        <v>0</v>
      </c>
      <c r="Q91" s="58">
        <v>0</v>
      </c>
      <c r="R91" s="58">
        <v>0</v>
      </c>
      <c r="S91" s="58">
        <v>0</v>
      </c>
      <c r="T91" s="58">
        <v>0</v>
      </c>
      <c r="U91" s="58">
        <v>0</v>
      </c>
      <c r="V91" s="58">
        <v>0</v>
      </c>
      <c r="W91" s="58">
        <v>0</v>
      </c>
      <c r="X91" s="58">
        <v>0</v>
      </c>
      <c r="Y91" s="58">
        <v>0</v>
      </c>
      <c r="Z91" s="58">
        <v>0</v>
      </c>
      <c r="AA91" s="58">
        <v>0</v>
      </c>
      <c r="AB91" s="60"/>
    </row>
    <row r="92" spans="1:28" ht="30">
      <c r="A92" s="20"/>
      <c r="B92" s="83" t="s">
        <v>594</v>
      </c>
      <c r="C92" s="134"/>
      <c r="D92" s="58">
        <v>0</v>
      </c>
      <c r="E92" s="58">
        <v>0</v>
      </c>
      <c r="F92" s="58">
        <v>0</v>
      </c>
      <c r="G92" s="58">
        <v>0</v>
      </c>
      <c r="H92" s="58">
        <v>0</v>
      </c>
      <c r="I92" s="58">
        <v>0</v>
      </c>
      <c r="J92" s="58">
        <v>0</v>
      </c>
      <c r="K92" s="58">
        <v>0</v>
      </c>
      <c r="L92" s="58">
        <v>0</v>
      </c>
      <c r="M92" s="58">
        <v>0</v>
      </c>
      <c r="N92" s="58">
        <v>0</v>
      </c>
      <c r="O92" s="58">
        <v>0</v>
      </c>
      <c r="P92" s="58">
        <v>0</v>
      </c>
      <c r="Q92" s="58">
        <v>0</v>
      </c>
      <c r="R92" s="58">
        <v>0</v>
      </c>
      <c r="S92" s="58">
        <v>0</v>
      </c>
      <c r="T92" s="58">
        <v>0</v>
      </c>
      <c r="U92" s="58">
        <v>0</v>
      </c>
      <c r="V92" s="58">
        <v>0</v>
      </c>
      <c r="W92" s="58">
        <v>0</v>
      </c>
      <c r="X92" s="58">
        <v>0</v>
      </c>
      <c r="Y92" s="58">
        <v>0</v>
      </c>
      <c r="Z92" s="58">
        <v>0</v>
      </c>
      <c r="AA92" s="58">
        <v>0</v>
      </c>
      <c r="AB92" s="60"/>
    </row>
    <row r="93" spans="1:28">
      <c r="A93" s="20"/>
      <c r="B93" s="10" t="s">
        <v>95</v>
      </c>
      <c r="C93" s="134"/>
      <c r="D93" s="58">
        <v>0</v>
      </c>
      <c r="E93" s="58">
        <v>0</v>
      </c>
      <c r="F93" s="58">
        <v>0</v>
      </c>
      <c r="G93" s="58">
        <v>0</v>
      </c>
      <c r="H93" s="58">
        <v>0</v>
      </c>
      <c r="I93" s="58">
        <v>0</v>
      </c>
      <c r="J93" s="58">
        <v>0</v>
      </c>
      <c r="K93" s="58">
        <v>0</v>
      </c>
      <c r="L93" s="58">
        <v>0</v>
      </c>
      <c r="M93" s="58">
        <v>0</v>
      </c>
      <c r="N93" s="58">
        <v>0</v>
      </c>
      <c r="O93" s="58">
        <v>0</v>
      </c>
      <c r="P93" s="58">
        <v>0</v>
      </c>
      <c r="Q93" s="58">
        <v>0</v>
      </c>
      <c r="R93" s="58">
        <v>0</v>
      </c>
      <c r="S93" s="58">
        <v>0</v>
      </c>
      <c r="T93" s="58">
        <v>0</v>
      </c>
      <c r="U93" s="58">
        <v>0</v>
      </c>
      <c r="V93" s="58">
        <v>0</v>
      </c>
      <c r="W93" s="58">
        <v>0</v>
      </c>
      <c r="X93" s="58">
        <v>0</v>
      </c>
      <c r="Y93" s="58">
        <v>0</v>
      </c>
      <c r="Z93" s="58">
        <v>0</v>
      </c>
      <c r="AA93" s="58">
        <v>0</v>
      </c>
      <c r="AB93" s="60"/>
    </row>
    <row r="94" spans="1:28">
      <c r="A94" s="20"/>
      <c r="B94" s="10" t="s">
        <v>595</v>
      </c>
      <c r="C94" s="134"/>
      <c r="D94" s="58">
        <v>0</v>
      </c>
      <c r="E94" s="58">
        <v>0</v>
      </c>
      <c r="F94" s="58">
        <v>0</v>
      </c>
      <c r="G94" s="58">
        <v>0</v>
      </c>
      <c r="H94" s="58">
        <v>0</v>
      </c>
      <c r="I94" s="58">
        <v>0</v>
      </c>
      <c r="J94" s="58">
        <v>0</v>
      </c>
      <c r="K94" s="58">
        <v>0</v>
      </c>
      <c r="L94" s="58">
        <v>0</v>
      </c>
      <c r="M94" s="58">
        <v>0</v>
      </c>
      <c r="N94" s="58">
        <v>0</v>
      </c>
      <c r="O94" s="58">
        <v>0</v>
      </c>
      <c r="P94" s="58">
        <v>0</v>
      </c>
      <c r="Q94" s="58">
        <v>0</v>
      </c>
      <c r="R94" s="58">
        <v>0</v>
      </c>
      <c r="S94" s="58">
        <v>0</v>
      </c>
      <c r="T94" s="58">
        <v>0</v>
      </c>
      <c r="U94" s="58">
        <v>0</v>
      </c>
      <c r="V94" s="58">
        <v>0</v>
      </c>
      <c r="W94" s="58">
        <v>0</v>
      </c>
      <c r="X94" s="58">
        <v>0</v>
      </c>
      <c r="Y94" s="58">
        <v>0</v>
      </c>
      <c r="Z94" s="58">
        <v>0</v>
      </c>
      <c r="AA94" s="58">
        <v>0</v>
      </c>
      <c r="AB94" s="60"/>
    </row>
    <row r="95" spans="1:28">
      <c r="A95" s="20"/>
      <c r="B95" s="10" t="s">
        <v>96</v>
      </c>
      <c r="C95" s="134"/>
      <c r="D95" s="58">
        <v>0</v>
      </c>
      <c r="E95" s="58">
        <v>0</v>
      </c>
      <c r="F95" s="58">
        <v>0</v>
      </c>
      <c r="G95" s="58">
        <v>0</v>
      </c>
      <c r="H95" s="58">
        <v>0</v>
      </c>
      <c r="I95" s="58">
        <v>0</v>
      </c>
      <c r="J95" s="58">
        <v>0</v>
      </c>
      <c r="K95" s="58">
        <v>0</v>
      </c>
      <c r="L95" s="58">
        <v>0</v>
      </c>
      <c r="M95" s="58">
        <v>0</v>
      </c>
      <c r="N95" s="58">
        <v>0</v>
      </c>
      <c r="O95" s="58">
        <v>0</v>
      </c>
      <c r="P95" s="58">
        <v>0</v>
      </c>
      <c r="Q95" s="58">
        <v>0</v>
      </c>
      <c r="R95" s="58">
        <v>0</v>
      </c>
      <c r="S95" s="58">
        <v>0</v>
      </c>
      <c r="T95" s="58">
        <v>0</v>
      </c>
      <c r="U95" s="58">
        <v>0</v>
      </c>
      <c r="V95" s="58">
        <v>0</v>
      </c>
      <c r="W95" s="58">
        <v>0</v>
      </c>
      <c r="X95" s="58">
        <v>0</v>
      </c>
      <c r="Y95" s="58">
        <v>0</v>
      </c>
      <c r="Z95" s="58">
        <v>0</v>
      </c>
      <c r="AA95" s="58">
        <v>0</v>
      </c>
      <c r="AB95" s="60"/>
    </row>
    <row r="96" spans="1:28">
      <c r="A96" s="20"/>
      <c r="B96" s="10" t="s">
        <v>97</v>
      </c>
      <c r="C96" s="134"/>
      <c r="D96" s="58">
        <v>0</v>
      </c>
      <c r="E96" s="58">
        <v>0</v>
      </c>
      <c r="F96" s="58">
        <v>0</v>
      </c>
      <c r="G96" s="58">
        <v>0</v>
      </c>
      <c r="H96" s="58">
        <v>0</v>
      </c>
      <c r="I96" s="58">
        <v>0</v>
      </c>
      <c r="J96" s="58">
        <v>0</v>
      </c>
      <c r="K96" s="58">
        <v>0</v>
      </c>
      <c r="L96" s="58">
        <v>0</v>
      </c>
      <c r="M96" s="58">
        <v>0</v>
      </c>
      <c r="N96" s="58">
        <v>0</v>
      </c>
      <c r="O96" s="58">
        <v>0</v>
      </c>
      <c r="P96" s="58">
        <v>0</v>
      </c>
      <c r="Q96" s="58">
        <v>0</v>
      </c>
      <c r="R96" s="58">
        <v>0</v>
      </c>
      <c r="S96" s="58">
        <v>0</v>
      </c>
      <c r="T96" s="58">
        <v>0</v>
      </c>
      <c r="U96" s="58">
        <v>0</v>
      </c>
      <c r="V96" s="58">
        <v>0</v>
      </c>
      <c r="W96" s="58">
        <v>0</v>
      </c>
      <c r="X96" s="58">
        <v>0</v>
      </c>
      <c r="Y96" s="58">
        <v>0</v>
      </c>
      <c r="Z96" s="58">
        <v>0</v>
      </c>
      <c r="AA96" s="58">
        <v>0</v>
      </c>
      <c r="AB96" s="60"/>
    </row>
    <row r="97" spans="1:28">
      <c r="A97" s="20"/>
      <c r="B97" s="10" t="s">
        <v>98</v>
      </c>
      <c r="C97" s="134"/>
      <c r="D97" s="58">
        <v>0</v>
      </c>
      <c r="E97" s="58">
        <v>0</v>
      </c>
      <c r="F97" s="58">
        <v>0</v>
      </c>
      <c r="G97" s="58">
        <v>0</v>
      </c>
      <c r="H97" s="58">
        <v>0</v>
      </c>
      <c r="I97" s="58">
        <v>0</v>
      </c>
      <c r="J97" s="58">
        <v>0</v>
      </c>
      <c r="K97" s="58">
        <v>0</v>
      </c>
      <c r="L97" s="58">
        <v>0</v>
      </c>
      <c r="M97" s="58">
        <v>0</v>
      </c>
      <c r="N97" s="58">
        <v>0</v>
      </c>
      <c r="O97" s="58">
        <v>0</v>
      </c>
      <c r="P97" s="58">
        <v>0</v>
      </c>
      <c r="Q97" s="58">
        <v>0</v>
      </c>
      <c r="R97" s="58">
        <v>0</v>
      </c>
      <c r="S97" s="58">
        <v>0</v>
      </c>
      <c r="T97" s="58">
        <v>0</v>
      </c>
      <c r="U97" s="58">
        <v>0</v>
      </c>
      <c r="V97" s="58">
        <v>0</v>
      </c>
      <c r="W97" s="58">
        <v>0</v>
      </c>
      <c r="X97" s="58">
        <v>0</v>
      </c>
      <c r="Y97" s="58">
        <v>0</v>
      </c>
      <c r="Z97" s="58">
        <v>0</v>
      </c>
      <c r="AA97" s="58">
        <v>0</v>
      </c>
      <c r="AB97" s="60"/>
    </row>
    <row r="98" spans="1:28">
      <c r="A98" s="20"/>
      <c r="B98" s="10" t="s">
        <v>99</v>
      </c>
      <c r="C98" s="134"/>
      <c r="D98" s="58">
        <v>0</v>
      </c>
      <c r="E98" s="58">
        <v>0</v>
      </c>
      <c r="F98" s="58">
        <v>0</v>
      </c>
      <c r="G98" s="58">
        <v>0</v>
      </c>
      <c r="H98" s="58">
        <v>0</v>
      </c>
      <c r="I98" s="58">
        <v>0</v>
      </c>
      <c r="J98" s="58">
        <v>0</v>
      </c>
      <c r="K98" s="58">
        <v>0</v>
      </c>
      <c r="L98" s="58">
        <v>0</v>
      </c>
      <c r="M98" s="58">
        <v>0</v>
      </c>
      <c r="N98" s="58">
        <v>0</v>
      </c>
      <c r="O98" s="58">
        <v>0</v>
      </c>
      <c r="P98" s="58">
        <v>0</v>
      </c>
      <c r="Q98" s="58">
        <v>0</v>
      </c>
      <c r="R98" s="58">
        <v>0</v>
      </c>
      <c r="S98" s="58">
        <v>0</v>
      </c>
      <c r="T98" s="58">
        <v>0</v>
      </c>
      <c r="U98" s="58">
        <v>0</v>
      </c>
      <c r="V98" s="58">
        <v>0</v>
      </c>
      <c r="W98" s="58">
        <v>0</v>
      </c>
      <c r="X98" s="58">
        <v>0</v>
      </c>
      <c r="Y98" s="58">
        <v>0</v>
      </c>
      <c r="Z98" s="58">
        <v>0</v>
      </c>
      <c r="AA98" s="58">
        <v>0</v>
      </c>
      <c r="AB98" s="60"/>
    </row>
    <row r="99" spans="1:28">
      <c r="A99" s="161"/>
      <c r="B99" s="148" t="s">
        <v>679</v>
      </c>
      <c r="C99" s="145">
        <v>0</v>
      </c>
      <c r="D99" s="144">
        <f>SUM(D85:D98)</f>
        <v>0</v>
      </c>
      <c r="E99" s="144">
        <f t="shared" ref="E99:AA99" si="5">SUM(E85:E98)</f>
        <v>0</v>
      </c>
      <c r="F99" s="144">
        <f t="shared" si="5"/>
        <v>0</v>
      </c>
      <c r="G99" s="144">
        <f t="shared" si="5"/>
        <v>0</v>
      </c>
      <c r="H99" s="144">
        <f t="shared" si="5"/>
        <v>0</v>
      </c>
      <c r="I99" s="144">
        <f t="shared" si="5"/>
        <v>0</v>
      </c>
      <c r="J99" s="144">
        <f t="shared" si="5"/>
        <v>0</v>
      </c>
      <c r="K99" s="144">
        <f t="shared" si="5"/>
        <v>0</v>
      </c>
      <c r="L99" s="144">
        <f t="shared" si="5"/>
        <v>0</v>
      </c>
      <c r="M99" s="144">
        <f t="shared" si="5"/>
        <v>0</v>
      </c>
      <c r="N99" s="144">
        <f t="shared" si="5"/>
        <v>0</v>
      </c>
      <c r="O99" s="144">
        <f t="shared" si="5"/>
        <v>0</v>
      </c>
      <c r="P99" s="144">
        <f t="shared" si="5"/>
        <v>0</v>
      </c>
      <c r="Q99" s="144">
        <f t="shared" si="5"/>
        <v>0</v>
      </c>
      <c r="R99" s="144">
        <f t="shared" si="5"/>
        <v>0</v>
      </c>
      <c r="S99" s="144">
        <f t="shared" si="5"/>
        <v>0</v>
      </c>
      <c r="T99" s="144">
        <f t="shared" si="5"/>
        <v>0</v>
      </c>
      <c r="U99" s="144">
        <f t="shared" si="5"/>
        <v>0</v>
      </c>
      <c r="V99" s="144">
        <f t="shared" si="5"/>
        <v>0</v>
      </c>
      <c r="W99" s="144">
        <f t="shared" si="5"/>
        <v>0</v>
      </c>
      <c r="X99" s="144">
        <f t="shared" si="5"/>
        <v>0</v>
      </c>
      <c r="Y99" s="144">
        <f t="shared" si="5"/>
        <v>0</v>
      </c>
      <c r="Z99" s="144">
        <f t="shared" si="5"/>
        <v>0</v>
      </c>
      <c r="AA99" s="144">
        <f t="shared" si="5"/>
        <v>0</v>
      </c>
      <c r="AB99" s="60"/>
    </row>
    <row r="100" spans="1:28">
      <c r="A100" s="20" t="s">
        <v>10</v>
      </c>
      <c r="B100" s="140" t="s">
        <v>91</v>
      </c>
      <c r="C100" s="134"/>
      <c r="D100" s="58">
        <v>0</v>
      </c>
      <c r="E100" s="58">
        <v>0</v>
      </c>
      <c r="F100" s="58">
        <v>0</v>
      </c>
      <c r="G100" s="58">
        <v>0</v>
      </c>
      <c r="H100" s="58">
        <v>0</v>
      </c>
      <c r="I100" s="58">
        <v>0</v>
      </c>
      <c r="J100" s="58">
        <v>0</v>
      </c>
      <c r="K100" s="58">
        <v>0</v>
      </c>
      <c r="L100" s="58">
        <v>0</v>
      </c>
      <c r="M100" s="58">
        <v>0</v>
      </c>
      <c r="N100" s="58">
        <v>0</v>
      </c>
      <c r="O100" s="58">
        <v>0</v>
      </c>
      <c r="P100" s="58">
        <v>0</v>
      </c>
      <c r="Q100" s="58">
        <v>0</v>
      </c>
      <c r="R100" s="58">
        <v>0</v>
      </c>
      <c r="S100" s="58">
        <v>0</v>
      </c>
      <c r="T100" s="58">
        <v>0</v>
      </c>
      <c r="U100" s="58">
        <v>0</v>
      </c>
      <c r="V100" s="58">
        <v>0</v>
      </c>
      <c r="W100" s="58">
        <v>0</v>
      </c>
      <c r="X100" s="58">
        <v>0</v>
      </c>
      <c r="Y100" s="58">
        <v>0</v>
      </c>
      <c r="Z100" s="58">
        <v>0</v>
      </c>
      <c r="AA100" s="58">
        <v>0</v>
      </c>
      <c r="AB100" s="60"/>
    </row>
    <row r="101" spans="1:28">
      <c r="A101" s="20"/>
      <c r="B101" s="16" t="s">
        <v>92</v>
      </c>
      <c r="C101" s="134"/>
      <c r="D101" s="58">
        <v>0</v>
      </c>
      <c r="E101" s="58">
        <v>0</v>
      </c>
      <c r="F101" s="58">
        <v>0</v>
      </c>
      <c r="G101" s="58">
        <v>0</v>
      </c>
      <c r="H101" s="58">
        <v>0</v>
      </c>
      <c r="I101" s="58">
        <v>0</v>
      </c>
      <c r="J101" s="58">
        <v>0</v>
      </c>
      <c r="K101" s="58">
        <v>0</v>
      </c>
      <c r="L101" s="58">
        <v>0</v>
      </c>
      <c r="M101" s="58">
        <v>0</v>
      </c>
      <c r="N101" s="58">
        <v>0</v>
      </c>
      <c r="O101" s="58">
        <v>0</v>
      </c>
      <c r="P101" s="58">
        <v>0</v>
      </c>
      <c r="Q101" s="58">
        <v>0</v>
      </c>
      <c r="R101" s="58">
        <v>0</v>
      </c>
      <c r="S101" s="58">
        <v>0</v>
      </c>
      <c r="T101" s="58">
        <v>0</v>
      </c>
      <c r="U101" s="58">
        <v>0</v>
      </c>
      <c r="V101" s="58">
        <v>0</v>
      </c>
      <c r="W101" s="58">
        <v>0</v>
      </c>
      <c r="X101" s="58">
        <v>0</v>
      </c>
      <c r="Y101" s="58">
        <v>0</v>
      </c>
      <c r="Z101" s="58">
        <v>0</v>
      </c>
      <c r="AA101" s="58">
        <v>0</v>
      </c>
      <c r="AB101" s="60"/>
    </row>
    <row r="102" spans="1:28">
      <c r="A102" s="20"/>
      <c r="B102" s="10" t="s">
        <v>591</v>
      </c>
      <c r="C102" s="134"/>
      <c r="D102" s="58">
        <v>0</v>
      </c>
      <c r="E102" s="58">
        <v>0</v>
      </c>
      <c r="F102" s="58">
        <v>0</v>
      </c>
      <c r="G102" s="58">
        <v>0</v>
      </c>
      <c r="H102" s="58">
        <v>0</v>
      </c>
      <c r="I102" s="58">
        <v>0</v>
      </c>
      <c r="J102" s="58">
        <v>0</v>
      </c>
      <c r="K102" s="58">
        <v>0</v>
      </c>
      <c r="L102" s="58">
        <v>0</v>
      </c>
      <c r="M102" s="58">
        <v>0</v>
      </c>
      <c r="N102" s="58">
        <v>0</v>
      </c>
      <c r="O102" s="58">
        <v>0</v>
      </c>
      <c r="P102" s="58">
        <v>0</v>
      </c>
      <c r="Q102" s="58">
        <v>0</v>
      </c>
      <c r="R102" s="58">
        <v>0</v>
      </c>
      <c r="S102" s="58">
        <v>0</v>
      </c>
      <c r="T102" s="58">
        <v>0</v>
      </c>
      <c r="U102" s="58">
        <v>0</v>
      </c>
      <c r="V102" s="58">
        <v>0</v>
      </c>
      <c r="W102" s="58">
        <v>0</v>
      </c>
      <c r="X102" s="58">
        <v>0</v>
      </c>
      <c r="Y102" s="58">
        <v>0</v>
      </c>
      <c r="Z102" s="58">
        <v>0</v>
      </c>
      <c r="AA102" s="58">
        <v>0</v>
      </c>
      <c r="AB102" s="60"/>
    </row>
    <row r="103" spans="1:28">
      <c r="A103" s="20"/>
      <c r="B103" s="16" t="s">
        <v>592</v>
      </c>
      <c r="C103" s="134"/>
      <c r="D103" s="58">
        <v>0</v>
      </c>
      <c r="E103" s="58">
        <v>0</v>
      </c>
      <c r="F103" s="58">
        <v>0</v>
      </c>
      <c r="G103" s="58">
        <v>0</v>
      </c>
      <c r="H103" s="58">
        <v>0</v>
      </c>
      <c r="I103" s="58">
        <v>0</v>
      </c>
      <c r="J103" s="58">
        <v>0</v>
      </c>
      <c r="K103" s="58">
        <v>0</v>
      </c>
      <c r="L103" s="58">
        <v>0</v>
      </c>
      <c r="M103" s="58">
        <v>0</v>
      </c>
      <c r="N103" s="58">
        <v>0</v>
      </c>
      <c r="O103" s="58">
        <v>0</v>
      </c>
      <c r="P103" s="58">
        <v>0</v>
      </c>
      <c r="Q103" s="58">
        <v>0</v>
      </c>
      <c r="R103" s="58">
        <v>0</v>
      </c>
      <c r="S103" s="58">
        <v>0</v>
      </c>
      <c r="T103" s="58">
        <v>0</v>
      </c>
      <c r="U103" s="58">
        <v>0</v>
      </c>
      <c r="V103" s="58">
        <v>0</v>
      </c>
      <c r="W103" s="58">
        <v>0</v>
      </c>
      <c r="X103" s="58">
        <v>0</v>
      </c>
      <c r="Y103" s="58">
        <v>0</v>
      </c>
      <c r="Z103" s="58">
        <v>0</v>
      </c>
      <c r="AA103" s="58">
        <v>0</v>
      </c>
      <c r="AB103" s="60"/>
    </row>
    <row r="104" spans="1:28">
      <c r="A104" s="20"/>
      <c r="B104" s="16" t="s">
        <v>93</v>
      </c>
      <c r="C104" s="134"/>
      <c r="D104" s="58">
        <v>0</v>
      </c>
      <c r="E104" s="58">
        <v>0</v>
      </c>
      <c r="F104" s="58">
        <v>0</v>
      </c>
      <c r="G104" s="58">
        <v>0</v>
      </c>
      <c r="H104" s="58">
        <v>0</v>
      </c>
      <c r="I104" s="58">
        <v>0</v>
      </c>
      <c r="J104" s="58">
        <v>0</v>
      </c>
      <c r="K104" s="58">
        <v>0</v>
      </c>
      <c r="L104" s="58">
        <v>0</v>
      </c>
      <c r="M104" s="58">
        <v>0</v>
      </c>
      <c r="N104" s="58">
        <v>0</v>
      </c>
      <c r="O104" s="58">
        <v>0</v>
      </c>
      <c r="P104" s="58">
        <v>0</v>
      </c>
      <c r="Q104" s="58">
        <v>0</v>
      </c>
      <c r="R104" s="58">
        <v>0</v>
      </c>
      <c r="S104" s="58">
        <v>0</v>
      </c>
      <c r="T104" s="58">
        <v>0</v>
      </c>
      <c r="U104" s="58">
        <v>0</v>
      </c>
      <c r="V104" s="58">
        <v>0</v>
      </c>
      <c r="W104" s="58">
        <v>0</v>
      </c>
      <c r="X104" s="58">
        <v>0</v>
      </c>
      <c r="Y104" s="58">
        <v>0</v>
      </c>
      <c r="Z104" s="58">
        <v>0</v>
      </c>
      <c r="AA104" s="58">
        <v>0</v>
      </c>
      <c r="AB104" s="60"/>
    </row>
    <row r="105" spans="1:28">
      <c r="A105" s="20"/>
      <c r="B105" s="16" t="s">
        <v>94</v>
      </c>
      <c r="C105" s="134"/>
      <c r="D105" s="58">
        <v>0</v>
      </c>
      <c r="E105" s="58">
        <v>0</v>
      </c>
      <c r="F105" s="58">
        <v>0</v>
      </c>
      <c r="G105" s="58">
        <v>0</v>
      </c>
      <c r="H105" s="58">
        <v>0</v>
      </c>
      <c r="I105" s="58">
        <v>0</v>
      </c>
      <c r="J105" s="58">
        <v>0</v>
      </c>
      <c r="K105" s="58">
        <v>0</v>
      </c>
      <c r="L105" s="58">
        <v>0</v>
      </c>
      <c r="M105" s="58">
        <v>0</v>
      </c>
      <c r="N105" s="58">
        <v>0</v>
      </c>
      <c r="O105" s="58">
        <v>0</v>
      </c>
      <c r="P105" s="58">
        <v>0</v>
      </c>
      <c r="Q105" s="58">
        <v>0</v>
      </c>
      <c r="R105" s="58">
        <v>0</v>
      </c>
      <c r="S105" s="58">
        <v>0</v>
      </c>
      <c r="T105" s="58">
        <v>0</v>
      </c>
      <c r="U105" s="58">
        <v>0</v>
      </c>
      <c r="V105" s="58">
        <v>0</v>
      </c>
      <c r="W105" s="58">
        <v>0</v>
      </c>
      <c r="X105" s="58">
        <v>0</v>
      </c>
      <c r="Y105" s="58">
        <v>0</v>
      </c>
      <c r="Z105" s="58">
        <v>0</v>
      </c>
      <c r="AA105" s="58">
        <v>0</v>
      </c>
      <c r="AB105" s="60"/>
    </row>
    <row r="106" spans="1:28">
      <c r="A106" s="20"/>
      <c r="B106" s="10" t="s">
        <v>593</v>
      </c>
      <c r="C106" s="134"/>
      <c r="D106" s="58">
        <v>0</v>
      </c>
      <c r="E106" s="58">
        <v>0</v>
      </c>
      <c r="F106" s="58">
        <v>0</v>
      </c>
      <c r="G106" s="58">
        <v>0</v>
      </c>
      <c r="H106" s="58">
        <v>0</v>
      </c>
      <c r="I106" s="58">
        <v>0</v>
      </c>
      <c r="J106" s="58">
        <v>0</v>
      </c>
      <c r="K106" s="58">
        <v>0</v>
      </c>
      <c r="L106" s="58">
        <v>0</v>
      </c>
      <c r="M106" s="58">
        <v>0</v>
      </c>
      <c r="N106" s="58">
        <v>0</v>
      </c>
      <c r="O106" s="58">
        <v>0</v>
      </c>
      <c r="P106" s="58">
        <v>0</v>
      </c>
      <c r="Q106" s="58">
        <v>0</v>
      </c>
      <c r="R106" s="58">
        <v>0</v>
      </c>
      <c r="S106" s="58">
        <v>0</v>
      </c>
      <c r="T106" s="58">
        <v>0</v>
      </c>
      <c r="U106" s="58">
        <v>0</v>
      </c>
      <c r="V106" s="58">
        <v>0</v>
      </c>
      <c r="W106" s="58">
        <v>0</v>
      </c>
      <c r="X106" s="58">
        <v>0</v>
      </c>
      <c r="Y106" s="58">
        <v>0</v>
      </c>
      <c r="Z106" s="58">
        <v>0</v>
      </c>
      <c r="AA106" s="58">
        <v>0</v>
      </c>
      <c r="AB106" s="60"/>
    </row>
    <row r="107" spans="1:28" ht="30">
      <c r="A107" s="20"/>
      <c r="B107" s="83" t="s">
        <v>594</v>
      </c>
      <c r="C107" s="134"/>
      <c r="D107" s="58">
        <v>0</v>
      </c>
      <c r="E107" s="58">
        <v>0</v>
      </c>
      <c r="F107" s="58">
        <v>0</v>
      </c>
      <c r="G107" s="58">
        <v>0</v>
      </c>
      <c r="H107" s="58">
        <v>0</v>
      </c>
      <c r="I107" s="58">
        <v>0</v>
      </c>
      <c r="J107" s="58">
        <v>0</v>
      </c>
      <c r="K107" s="58">
        <v>0</v>
      </c>
      <c r="L107" s="58">
        <v>0</v>
      </c>
      <c r="M107" s="58">
        <v>0</v>
      </c>
      <c r="N107" s="58">
        <v>0</v>
      </c>
      <c r="O107" s="58">
        <v>0</v>
      </c>
      <c r="P107" s="58">
        <v>0</v>
      </c>
      <c r="Q107" s="58">
        <v>0</v>
      </c>
      <c r="R107" s="58">
        <v>0</v>
      </c>
      <c r="S107" s="58">
        <v>0</v>
      </c>
      <c r="T107" s="58">
        <v>0</v>
      </c>
      <c r="U107" s="58">
        <v>0</v>
      </c>
      <c r="V107" s="58">
        <v>0</v>
      </c>
      <c r="W107" s="58">
        <v>0</v>
      </c>
      <c r="X107" s="58">
        <v>0</v>
      </c>
      <c r="Y107" s="58">
        <v>0</v>
      </c>
      <c r="Z107" s="58">
        <v>0</v>
      </c>
      <c r="AA107" s="58">
        <v>0</v>
      </c>
      <c r="AB107" s="60"/>
    </row>
    <row r="108" spans="1:28">
      <c r="A108" s="20"/>
      <c r="B108" s="10" t="s">
        <v>95</v>
      </c>
      <c r="C108" s="134"/>
      <c r="D108" s="58">
        <v>0</v>
      </c>
      <c r="E108" s="58">
        <v>0</v>
      </c>
      <c r="F108" s="58">
        <v>0</v>
      </c>
      <c r="G108" s="58">
        <v>0</v>
      </c>
      <c r="H108" s="58">
        <v>0</v>
      </c>
      <c r="I108" s="58">
        <v>0</v>
      </c>
      <c r="J108" s="58">
        <v>0</v>
      </c>
      <c r="K108" s="58">
        <v>0</v>
      </c>
      <c r="L108" s="58">
        <v>0</v>
      </c>
      <c r="M108" s="58">
        <v>0</v>
      </c>
      <c r="N108" s="58">
        <v>0</v>
      </c>
      <c r="O108" s="58">
        <v>0</v>
      </c>
      <c r="P108" s="58">
        <v>0</v>
      </c>
      <c r="Q108" s="58">
        <v>0</v>
      </c>
      <c r="R108" s="58">
        <v>0</v>
      </c>
      <c r="S108" s="58">
        <v>0</v>
      </c>
      <c r="T108" s="58">
        <v>0</v>
      </c>
      <c r="U108" s="58">
        <v>0</v>
      </c>
      <c r="V108" s="58">
        <v>0</v>
      </c>
      <c r="W108" s="58">
        <v>0</v>
      </c>
      <c r="X108" s="58">
        <v>0</v>
      </c>
      <c r="Y108" s="58">
        <v>0</v>
      </c>
      <c r="Z108" s="58">
        <v>0</v>
      </c>
      <c r="AA108" s="58">
        <v>0</v>
      </c>
      <c r="AB108" s="60"/>
    </row>
    <row r="109" spans="1:28">
      <c r="A109" s="20"/>
      <c r="B109" s="10" t="s">
        <v>595</v>
      </c>
      <c r="C109" s="134"/>
      <c r="D109" s="58">
        <v>0</v>
      </c>
      <c r="E109" s="58">
        <v>0</v>
      </c>
      <c r="F109" s="58">
        <v>0</v>
      </c>
      <c r="G109" s="58">
        <v>0</v>
      </c>
      <c r="H109" s="58">
        <v>0</v>
      </c>
      <c r="I109" s="58">
        <v>0</v>
      </c>
      <c r="J109" s="58">
        <v>0</v>
      </c>
      <c r="K109" s="58">
        <v>0</v>
      </c>
      <c r="L109" s="58">
        <v>0</v>
      </c>
      <c r="M109" s="58">
        <v>0</v>
      </c>
      <c r="N109" s="58">
        <v>0</v>
      </c>
      <c r="O109" s="58">
        <v>0</v>
      </c>
      <c r="P109" s="58">
        <v>0</v>
      </c>
      <c r="Q109" s="58">
        <v>0</v>
      </c>
      <c r="R109" s="58">
        <v>0</v>
      </c>
      <c r="S109" s="58">
        <v>0</v>
      </c>
      <c r="T109" s="58">
        <v>0</v>
      </c>
      <c r="U109" s="58">
        <v>0</v>
      </c>
      <c r="V109" s="58">
        <v>0</v>
      </c>
      <c r="W109" s="58">
        <v>0</v>
      </c>
      <c r="X109" s="58">
        <v>0</v>
      </c>
      <c r="Y109" s="58">
        <v>0</v>
      </c>
      <c r="Z109" s="58">
        <v>0</v>
      </c>
      <c r="AA109" s="58">
        <v>0</v>
      </c>
      <c r="AB109" s="60"/>
    </row>
    <row r="110" spans="1:28">
      <c r="A110" s="20"/>
      <c r="B110" s="10" t="s">
        <v>96</v>
      </c>
      <c r="C110" s="134"/>
      <c r="D110" s="58">
        <v>0</v>
      </c>
      <c r="E110" s="58">
        <v>0</v>
      </c>
      <c r="F110" s="58">
        <v>0</v>
      </c>
      <c r="G110" s="58">
        <v>0</v>
      </c>
      <c r="H110" s="58">
        <v>0</v>
      </c>
      <c r="I110" s="58">
        <v>0</v>
      </c>
      <c r="J110" s="58">
        <v>0</v>
      </c>
      <c r="K110" s="58">
        <v>0</v>
      </c>
      <c r="L110" s="58">
        <v>0</v>
      </c>
      <c r="M110" s="58">
        <v>0</v>
      </c>
      <c r="N110" s="58">
        <v>0</v>
      </c>
      <c r="O110" s="58">
        <v>0</v>
      </c>
      <c r="P110" s="58">
        <v>0</v>
      </c>
      <c r="Q110" s="58">
        <v>0</v>
      </c>
      <c r="R110" s="58">
        <v>0</v>
      </c>
      <c r="S110" s="58">
        <v>0</v>
      </c>
      <c r="T110" s="58">
        <v>0</v>
      </c>
      <c r="U110" s="58">
        <v>0</v>
      </c>
      <c r="V110" s="58">
        <v>0</v>
      </c>
      <c r="W110" s="58">
        <v>0</v>
      </c>
      <c r="X110" s="58">
        <v>0</v>
      </c>
      <c r="Y110" s="58">
        <v>0</v>
      </c>
      <c r="Z110" s="58">
        <v>0</v>
      </c>
      <c r="AA110" s="58">
        <v>0</v>
      </c>
      <c r="AB110" s="60"/>
    </row>
    <row r="111" spans="1:28">
      <c r="A111" s="20"/>
      <c r="B111" s="10" t="s">
        <v>97</v>
      </c>
      <c r="C111" s="134"/>
      <c r="D111" s="58">
        <v>0</v>
      </c>
      <c r="E111" s="58">
        <v>0</v>
      </c>
      <c r="F111" s="58">
        <v>0</v>
      </c>
      <c r="G111" s="58">
        <v>0</v>
      </c>
      <c r="H111" s="58">
        <v>0</v>
      </c>
      <c r="I111" s="58">
        <v>0</v>
      </c>
      <c r="J111" s="58">
        <v>0</v>
      </c>
      <c r="K111" s="58">
        <v>0</v>
      </c>
      <c r="L111" s="58">
        <v>0</v>
      </c>
      <c r="M111" s="58">
        <v>0</v>
      </c>
      <c r="N111" s="58">
        <v>0</v>
      </c>
      <c r="O111" s="58">
        <v>0</v>
      </c>
      <c r="P111" s="58">
        <v>0</v>
      </c>
      <c r="Q111" s="58">
        <v>0</v>
      </c>
      <c r="R111" s="58">
        <v>0</v>
      </c>
      <c r="S111" s="58">
        <v>0</v>
      </c>
      <c r="T111" s="58">
        <v>0</v>
      </c>
      <c r="U111" s="58">
        <v>0</v>
      </c>
      <c r="V111" s="58">
        <v>0</v>
      </c>
      <c r="W111" s="58">
        <v>0</v>
      </c>
      <c r="X111" s="58">
        <v>0</v>
      </c>
      <c r="Y111" s="58">
        <v>0</v>
      </c>
      <c r="Z111" s="58">
        <v>0</v>
      </c>
      <c r="AA111" s="58">
        <v>0</v>
      </c>
      <c r="AB111" s="60"/>
    </row>
    <row r="112" spans="1:28">
      <c r="A112" s="20"/>
      <c r="B112" s="10" t="s">
        <v>98</v>
      </c>
      <c r="C112" s="134"/>
      <c r="D112" s="58">
        <v>0</v>
      </c>
      <c r="E112" s="58">
        <v>0</v>
      </c>
      <c r="F112" s="58">
        <v>0</v>
      </c>
      <c r="G112" s="58">
        <v>0</v>
      </c>
      <c r="H112" s="58">
        <v>0</v>
      </c>
      <c r="I112" s="58">
        <v>0</v>
      </c>
      <c r="J112" s="58">
        <v>0</v>
      </c>
      <c r="K112" s="58">
        <v>0</v>
      </c>
      <c r="L112" s="58">
        <v>0</v>
      </c>
      <c r="M112" s="58">
        <v>0</v>
      </c>
      <c r="N112" s="58">
        <v>0</v>
      </c>
      <c r="O112" s="58">
        <v>0</v>
      </c>
      <c r="P112" s="58">
        <v>0</v>
      </c>
      <c r="Q112" s="58">
        <v>0</v>
      </c>
      <c r="R112" s="58">
        <v>0</v>
      </c>
      <c r="S112" s="58">
        <v>0</v>
      </c>
      <c r="T112" s="58">
        <v>0</v>
      </c>
      <c r="U112" s="58">
        <v>0</v>
      </c>
      <c r="V112" s="58">
        <v>0</v>
      </c>
      <c r="W112" s="58">
        <v>0</v>
      </c>
      <c r="X112" s="58">
        <v>0</v>
      </c>
      <c r="Y112" s="58">
        <v>0</v>
      </c>
      <c r="Z112" s="58">
        <v>0</v>
      </c>
      <c r="AA112" s="58">
        <v>0</v>
      </c>
      <c r="AB112" s="60"/>
    </row>
    <row r="113" spans="1:28">
      <c r="A113" s="20"/>
      <c r="B113" s="10" t="s">
        <v>99</v>
      </c>
      <c r="C113" s="134"/>
      <c r="D113" s="58">
        <v>0</v>
      </c>
      <c r="E113" s="58">
        <v>0</v>
      </c>
      <c r="F113" s="58">
        <v>0</v>
      </c>
      <c r="G113" s="58">
        <v>0</v>
      </c>
      <c r="H113" s="58">
        <v>0</v>
      </c>
      <c r="I113" s="58">
        <v>0</v>
      </c>
      <c r="J113" s="58">
        <v>0</v>
      </c>
      <c r="K113" s="58">
        <v>0</v>
      </c>
      <c r="L113" s="58">
        <v>0</v>
      </c>
      <c r="M113" s="58">
        <v>0</v>
      </c>
      <c r="N113" s="58">
        <v>0</v>
      </c>
      <c r="O113" s="58">
        <v>0</v>
      </c>
      <c r="P113" s="58">
        <v>0</v>
      </c>
      <c r="Q113" s="58">
        <v>0</v>
      </c>
      <c r="R113" s="58">
        <v>0</v>
      </c>
      <c r="S113" s="58">
        <v>0</v>
      </c>
      <c r="T113" s="58">
        <v>0</v>
      </c>
      <c r="U113" s="58">
        <v>0</v>
      </c>
      <c r="V113" s="58">
        <v>0</v>
      </c>
      <c r="W113" s="58">
        <v>0</v>
      </c>
      <c r="X113" s="58">
        <v>0</v>
      </c>
      <c r="Y113" s="58">
        <v>0</v>
      </c>
      <c r="Z113" s="58">
        <v>0</v>
      </c>
      <c r="AA113" s="58">
        <v>0</v>
      </c>
      <c r="AB113" s="60"/>
    </row>
    <row r="114" spans="1:28">
      <c r="A114" s="161"/>
      <c r="B114" s="148" t="s">
        <v>680</v>
      </c>
      <c r="C114" s="145">
        <v>0</v>
      </c>
      <c r="D114" s="144">
        <f>SUM(D100:D113)</f>
        <v>0</v>
      </c>
      <c r="E114" s="144">
        <f t="shared" ref="E114:AA114" si="6">SUM(E100:E113)</f>
        <v>0</v>
      </c>
      <c r="F114" s="144">
        <f t="shared" si="6"/>
        <v>0</v>
      </c>
      <c r="G114" s="144">
        <f t="shared" si="6"/>
        <v>0</v>
      </c>
      <c r="H114" s="144">
        <f t="shared" si="6"/>
        <v>0</v>
      </c>
      <c r="I114" s="144">
        <f t="shared" si="6"/>
        <v>0</v>
      </c>
      <c r="J114" s="144">
        <f t="shared" si="6"/>
        <v>0</v>
      </c>
      <c r="K114" s="144">
        <f t="shared" si="6"/>
        <v>0</v>
      </c>
      <c r="L114" s="144">
        <f t="shared" si="6"/>
        <v>0</v>
      </c>
      <c r="M114" s="144">
        <f t="shared" si="6"/>
        <v>0</v>
      </c>
      <c r="N114" s="144">
        <f t="shared" si="6"/>
        <v>0</v>
      </c>
      <c r="O114" s="144">
        <f t="shared" si="6"/>
        <v>0</v>
      </c>
      <c r="P114" s="144">
        <f t="shared" si="6"/>
        <v>0</v>
      </c>
      <c r="Q114" s="144">
        <f t="shared" si="6"/>
        <v>0</v>
      </c>
      <c r="R114" s="144">
        <f t="shared" si="6"/>
        <v>0</v>
      </c>
      <c r="S114" s="144">
        <f t="shared" si="6"/>
        <v>0</v>
      </c>
      <c r="T114" s="144">
        <f t="shared" si="6"/>
        <v>0</v>
      </c>
      <c r="U114" s="144">
        <f t="shared" si="6"/>
        <v>0</v>
      </c>
      <c r="V114" s="144">
        <f t="shared" si="6"/>
        <v>0</v>
      </c>
      <c r="W114" s="144">
        <f t="shared" si="6"/>
        <v>0</v>
      </c>
      <c r="X114" s="144">
        <f t="shared" si="6"/>
        <v>0</v>
      </c>
      <c r="Y114" s="144">
        <f t="shared" si="6"/>
        <v>0</v>
      </c>
      <c r="Z114" s="144">
        <f t="shared" si="6"/>
        <v>0</v>
      </c>
      <c r="AA114" s="144">
        <f t="shared" si="6"/>
        <v>0</v>
      </c>
      <c r="AB114" s="60"/>
    </row>
    <row r="115" spans="1:28">
      <c r="A115" s="20" t="s">
        <v>11</v>
      </c>
      <c r="B115" s="140" t="s">
        <v>91</v>
      </c>
      <c r="C115" s="134"/>
      <c r="D115" s="58">
        <v>0</v>
      </c>
      <c r="E115" s="58">
        <v>0</v>
      </c>
      <c r="F115" s="58">
        <v>0</v>
      </c>
      <c r="G115" s="58">
        <v>0</v>
      </c>
      <c r="H115" s="58">
        <v>0</v>
      </c>
      <c r="I115" s="58">
        <v>0</v>
      </c>
      <c r="J115" s="58">
        <v>0</v>
      </c>
      <c r="K115" s="58">
        <v>0</v>
      </c>
      <c r="L115" s="58">
        <v>0</v>
      </c>
      <c r="M115" s="58">
        <v>0</v>
      </c>
      <c r="N115" s="58">
        <v>0</v>
      </c>
      <c r="O115" s="58">
        <v>0</v>
      </c>
      <c r="P115" s="58">
        <v>0</v>
      </c>
      <c r="Q115" s="58">
        <v>0</v>
      </c>
      <c r="R115" s="58">
        <v>0</v>
      </c>
      <c r="S115" s="58">
        <v>0</v>
      </c>
      <c r="T115" s="58">
        <v>0</v>
      </c>
      <c r="U115" s="58">
        <v>0</v>
      </c>
      <c r="V115" s="58">
        <v>0</v>
      </c>
      <c r="W115" s="58">
        <v>0</v>
      </c>
      <c r="X115" s="58">
        <v>0</v>
      </c>
      <c r="Y115" s="58">
        <v>0</v>
      </c>
      <c r="Z115" s="58">
        <v>0</v>
      </c>
      <c r="AA115" s="58">
        <v>0</v>
      </c>
      <c r="AB115" s="60"/>
    </row>
    <row r="116" spans="1:28">
      <c r="A116" s="20"/>
      <c r="B116" s="16" t="s">
        <v>92</v>
      </c>
      <c r="C116" s="134"/>
      <c r="D116" s="58">
        <v>0</v>
      </c>
      <c r="E116" s="58">
        <v>0</v>
      </c>
      <c r="F116" s="58">
        <v>0</v>
      </c>
      <c r="G116" s="58">
        <v>0</v>
      </c>
      <c r="H116" s="58">
        <v>0</v>
      </c>
      <c r="I116" s="58">
        <v>0</v>
      </c>
      <c r="J116" s="58">
        <v>0</v>
      </c>
      <c r="K116" s="58">
        <v>0</v>
      </c>
      <c r="L116" s="58">
        <v>0</v>
      </c>
      <c r="M116" s="58">
        <v>0</v>
      </c>
      <c r="N116" s="58">
        <v>0</v>
      </c>
      <c r="O116" s="58">
        <v>0</v>
      </c>
      <c r="P116" s="58">
        <v>0</v>
      </c>
      <c r="Q116" s="58">
        <v>0</v>
      </c>
      <c r="R116" s="58">
        <v>0</v>
      </c>
      <c r="S116" s="58">
        <v>0</v>
      </c>
      <c r="T116" s="58">
        <v>0</v>
      </c>
      <c r="U116" s="58">
        <v>0</v>
      </c>
      <c r="V116" s="58">
        <v>0</v>
      </c>
      <c r="W116" s="58">
        <v>0</v>
      </c>
      <c r="X116" s="58">
        <v>0</v>
      </c>
      <c r="Y116" s="58">
        <v>0</v>
      </c>
      <c r="Z116" s="58">
        <v>0</v>
      </c>
      <c r="AA116" s="58">
        <v>0</v>
      </c>
      <c r="AB116" s="60"/>
    </row>
    <row r="117" spans="1:28">
      <c r="A117" s="20"/>
      <c r="B117" s="10" t="s">
        <v>591</v>
      </c>
      <c r="C117" s="134"/>
      <c r="D117" s="58">
        <v>0</v>
      </c>
      <c r="E117" s="58">
        <v>0</v>
      </c>
      <c r="F117" s="58">
        <v>0</v>
      </c>
      <c r="G117" s="58">
        <v>0</v>
      </c>
      <c r="H117" s="58">
        <v>0</v>
      </c>
      <c r="I117" s="58">
        <v>0</v>
      </c>
      <c r="J117" s="58">
        <v>0</v>
      </c>
      <c r="K117" s="58">
        <v>0</v>
      </c>
      <c r="L117" s="58">
        <v>0</v>
      </c>
      <c r="M117" s="58">
        <v>0</v>
      </c>
      <c r="N117" s="58">
        <v>0</v>
      </c>
      <c r="O117" s="58">
        <v>0</v>
      </c>
      <c r="P117" s="58">
        <v>0</v>
      </c>
      <c r="Q117" s="58">
        <v>0</v>
      </c>
      <c r="R117" s="58">
        <v>0</v>
      </c>
      <c r="S117" s="58">
        <v>0</v>
      </c>
      <c r="T117" s="58">
        <v>0</v>
      </c>
      <c r="U117" s="58">
        <v>0</v>
      </c>
      <c r="V117" s="58">
        <v>0</v>
      </c>
      <c r="W117" s="58">
        <v>0</v>
      </c>
      <c r="X117" s="58">
        <v>0</v>
      </c>
      <c r="Y117" s="58">
        <v>0</v>
      </c>
      <c r="Z117" s="58">
        <v>0</v>
      </c>
      <c r="AA117" s="58">
        <v>0</v>
      </c>
      <c r="AB117" s="60"/>
    </row>
    <row r="118" spans="1:28">
      <c r="A118" s="20"/>
      <c r="B118" s="16" t="s">
        <v>592</v>
      </c>
      <c r="C118" s="134"/>
      <c r="D118" s="58">
        <v>0</v>
      </c>
      <c r="E118" s="58">
        <v>0</v>
      </c>
      <c r="F118" s="58">
        <v>0</v>
      </c>
      <c r="G118" s="58">
        <v>0</v>
      </c>
      <c r="H118" s="58">
        <v>0</v>
      </c>
      <c r="I118" s="58">
        <v>0</v>
      </c>
      <c r="J118" s="58">
        <v>0</v>
      </c>
      <c r="K118" s="58">
        <v>0</v>
      </c>
      <c r="L118" s="58">
        <v>0</v>
      </c>
      <c r="M118" s="58">
        <v>0</v>
      </c>
      <c r="N118" s="58">
        <v>0</v>
      </c>
      <c r="O118" s="58">
        <v>0</v>
      </c>
      <c r="P118" s="58">
        <v>0</v>
      </c>
      <c r="Q118" s="58">
        <v>0</v>
      </c>
      <c r="R118" s="58">
        <v>0</v>
      </c>
      <c r="S118" s="58">
        <v>0</v>
      </c>
      <c r="T118" s="58">
        <v>0</v>
      </c>
      <c r="U118" s="58">
        <v>0</v>
      </c>
      <c r="V118" s="58">
        <v>0</v>
      </c>
      <c r="W118" s="58">
        <v>0</v>
      </c>
      <c r="X118" s="58">
        <v>0</v>
      </c>
      <c r="Y118" s="58">
        <v>0</v>
      </c>
      <c r="Z118" s="58">
        <v>0</v>
      </c>
      <c r="AA118" s="58">
        <v>0</v>
      </c>
      <c r="AB118" s="60"/>
    </row>
    <row r="119" spans="1:28">
      <c r="A119" s="20"/>
      <c r="B119" s="16" t="s">
        <v>93</v>
      </c>
      <c r="C119" s="134"/>
      <c r="D119" s="58">
        <v>0</v>
      </c>
      <c r="E119" s="58">
        <v>0</v>
      </c>
      <c r="F119" s="58">
        <v>0</v>
      </c>
      <c r="G119" s="58">
        <v>0</v>
      </c>
      <c r="H119" s="58">
        <v>0</v>
      </c>
      <c r="I119" s="58">
        <v>0</v>
      </c>
      <c r="J119" s="58">
        <v>0</v>
      </c>
      <c r="K119" s="58">
        <v>0</v>
      </c>
      <c r="L119" s="58">
        <v>0</v>
      </c>
      <c r="M119" s="58">
        <v>0</v>
      </c>
      <c r="N119" s="58">
        <v>0</v>
      </c>
      <c r="O119" s="58">
        <v>0</v>
      </c>
      <c r="P119" s="58">
        <v>0</v>
      </c>
      <c r="Q119" s="58">
        <v>0</v>
      </c>
      <c r="R119" s="58">
        <v>0</v>
      </c>
      <c r="S119" s="58">
        <v>0</v>
      </c>
      <c r="T119" s="58">
        <v>0</v>
      </c>
      <c r="U119" s="58">
        <v>0</v>
      </c>
      <c r="V119" s="58">
        <v>0</v>
      </c>
      <c r="W119" s="58">
        <v>0</v>
      </c>
      <c r="X119" s="58">
        <v>0</v>
      </c>
      <c r="Y119" s="58">
        <v>0</v>
      </c>
      <c r="Z119" s="58">
        <v>0</v>
      </c>
      <c r="AA119" s="58">
        <v>0</v>
      </c>
      <c r="AB119" s="60"/>
    </row>
    <row r="120" spans="1:28">
      <c r="A120" s="20"/>
      <c r="B120" s="16" t="s">
        <v>94</v>
      </c>
      <c r="C120" s="134"/>
      <c r="D120" s="58">
        <v>0</v>
      </c>
      <c r="E120" s="58">
        <v>0</v>
      </c>
      <c r="F120" s="58">
        <v>0</v>
      </c>
      <c r="G120" s="58">
        <v>0</v>
      </c>
      <c r="H120" s="58">
        <v>0</v>
      </c>
      <c r="I120" s="58">
        <v>0</v>
      </c>
      <c r="J120" s="58">
        <v>0</v>
      </c>
      <c r="K120" s="58">
        <v>0</v>
      </c>
      <c r="L120" s="58">
        <v>0</v>
      </c>
      <c r="M120" s="58">
        <v>0</v>
      </c>
      <c r="N120" s="58">
        <v>0</v>
      </c>
      <c r="O120" s="58">
        <v>0</v>
      </c>
      <c r="P120" s="58">
        <v>0</v>
      </c>
      <c r="Q120" s="58">
        <v>0</v>
      </c>
      <c r="R120" s="58">
        <v>0</v>
      </c>
      <c r="S120" s="58">
        <v>0</v>
      </c>
      <c r="T120" s="58">
        <v>0</v>
      </c>
      <c r="U120" s="58">
        <v>0</v>
      </c>
      <c r="V120" s="58">
        <v>0</v>
      </c>
      <c r="W120" s="58">
        <v>0</v>
      </c>
      <c r="X120" s="58">
        <v>0</v>
      </c>
      <c r="Y120" s="58">
        <v>0</v>
      </c>
      <c r="Z120" s="58">
        <v>0</v>
      </c>
      <c r="AA120" s="58">
        <v>0</v>
      </c>
      <c r="AB120" s="60"/>
    </row>
    <row r="121" spans="1:28">
      <c r="A121" s="20"/>
      <c r="B121" s="10" t="s">
        <v>593</v>
      </c>
      <c r="C121" s="134"/>
      <c r="D121" s="58">
        <v>0</v>
      </c>
      <c r="E121" s="58">
        <v>0</v>
      </c>
      <c r="F121" s="58">
        <v>0</v>
      </c>
      <c r="G121" s="58">
        <v>0</v>
      </c>
      <c r="H121" s="58">
        <v>0</v>
      </c>
      <c r="I121" s="58">
        <v>0</v>
      </c>
      <c r="J121" s="58">
        <v>0</v>
      </c>
      <c r="K121" s="58">
        <v>0</v>
      </c>
      <c r="L121" s="58">
        <v>0</v>
      </c>
      <c r="M121" s="58">
        <v>0</v>
      </c>
      <c r="N121" s="58">
        <v>0</v>
      </c>
      <c r="O121" s="58">
        <v>0</v>
      </c>
      <c r="P121" s="58">
        <v>0</v>
      </c>
      <c r="Q121" s="58">
        <v>0</v>
      </c>
      <c r="R121" s="58">
        <v>0</v>
      </c>
      <c r="S121" s="58">
        <v>0</v>
      </c>
      <c r="T121" s="58">
        <v>0</v>
      </c>
      <c r="U121" s="58">
        <v>0</v>
      </c>
      <c r="V121" s="58">
        <v>0</v>
      </c>
      <c r="W121" s="58">
        <v>0</v>
      </c>
      <c r="X121" s="58">
        <v>0</v>
      </c>
      <c r="Y121" s="58">
        <v>0</v>
      </c>
      <c r="Z121" s="58">
        <v>0</v>
      </c>
      <c r="AA121" s="58">
        <v>0</v>
      </c>
      <c r="AB121" s="60"/>
    </row>
    <row r="122" spans="1:28" ht="30">
      <c r="A122" s="20"/>
      <c r="B122" s="83" t="s">
        <v>594</v>
      </c>
      <c r="C122" s="134"/>
      <c r="D122" s="58">
        <v>0</v>
      </c>
      <c r="E122" s="58">
        <v>0</v>
      </c>
      <c r="F122" s="58">
        <v>0</v>
      </c>
      <c r="G122" s="58">
        <v>0</v>
      </c>
      <c r="H122" s="58">
        <v>0</v>
      </c>
      <c r="I122" s="58">
        <v>0</v>
      </c>
      <c r="J122" s="58">
        <v>0</v>
      </c>
      <c r="K122" s="58">
        <v>0</v>
      </c>
      <c r="L122" s="58">
        <v>0</v>
      </c>
      <c r="M122" s="58">
        <v>0</v>
      </c>
      <c r="N122" s="58">
        <v>0</v>
      </c>
      <c r="O122" s="58">
        <v>0</v>
      </c>
      <c r="P122" s="58">
        <v>0</v>
      </c>
      <c r="Q122" s="58">
        <v>0</v>
      </c>
      <c r="R122" s="58">
        <v>0</v>
      </c>
      <c r="S122" s="58">
        <v>0</v>
      </c>
      <c r="T122" s="58">
        <v>0</v>
      </c>
      <c r="U122" s="58">
        <v>0</v>
      </c>
      <c r="V122" s="58">
        <v>0</v>
      </c>
      <c r="W122" s="58">
        <v>0</v>
      </c>
      <c r="X122" s="58">
        <v>0</v>
      </c>
      <c r="Y122" s="58">
        <v>0</v>
      </c>
      <c r="Z122" s="58">
        <v>0</v>
      </c>
      <c r="AA122" s="58">
        <v>0</v>
      </c>
      <c r="AB122" s="60"/>
    </row>
    <row r="123" spans="1:28">
      <c r="A123" s="20"/>
      <c r="B123" s="10" t="s">
        <v>95</v>
      </c>
      <c r="C123" s="134"/>
      <c r="D123" s="58">
        <v>0</v>
      </c>
      <c r="E123" s="58">
        <v>0</v>
      </c>
      <c r="F123" s="58">
        <v>0</v>
      </c>
      <c r="G123" s="58">
        <v>0</v>
      </c>
      <c r="H123" s="58">
        <v>0</v>
      </c>
      <c r="I123" s="58">
        <v>0</v>
      </c>
      <c r="J123" s="58">
        <v>0</v>
      </c>
      <c r="K123" s="58">
        <v>0</v>
      </c>
      <c r="L123" s="58">
        <v>0</v>
      </c>
      <c r="M123" s="58">
        <v>0</v>
      </c>
      <c r="N123" s="58">
        <v>0</v>
      </c>
      <c r="O123" s="58">
        <v>0</v>
      </c>
      <c r="P123" s="58">
        <v>0</v>
      </c>
      <c r="Q123" s="58">
        <v>0</v>
      </c>
      <c r="R123" s="58">
        <v>0</v>
      </c>
      <c r="S123" s="58">
        <v>0</v>
      </c>
      <c r="T123" s="58">
        <v>0</v>
      </c>
      <c r="U123" s="58">
        <v>0</v>
      </c>
      <c r="V123" s="58">
        <v>0</v>
      </c>
      <c r="W123" s="58">
        <v>0</v>
      </c>
      <c r="X123" s="58">
        <v>0</v>
      </c>
      <c r="Y123" s="58">
        <v>0</v>
      </c>
      <c r="Z123" s="58">
        <v>0</v>
      </c>
      <c r="AA123" s="58">
        <v>0</v>
      </c>
      <c r="AB123" s="60"/>
    </row>
    <row r="124" spans="1:28">
      <c r="A124" s="20"/>
      <c r="B124" s="10" t="s">
        <v>595</v>
      </c>
      <c r="C124" s="134"/>
      <c r="D124" s="58">
        <v>0</v>
      </c>
      <c r="E124" s="58">
        <v>0</v>
      </c>
      <c r="F124" s="58">
        <v>0</v>
      </c>
      <c r="G124" s="58">
        <v>0</v>
      </c>
      <c r="H124" s="58">
        <v>0</v>
      </c>
      <c r="I124" s="58">
        <v>0</v>
      </c>
      <c r="J124" s="58">
        <v>0</v>
      </c>
      <c r="K124" s="58">
        <v>0</v>
      </c>
      <c r="L124" s="58">
        <v>0</v>
      </c>
      <c r="M124" s="58">
        <v>0</v>
      </c>
      <c r="N124" s="58">
        <v>0</v>
      </c>
      <c r="O124" s="58">
        <v>0</v>
      </c>
      <c r="P124" s="58">
        <v>0</v>
      </c>
      <c r="Q124" s="58">
        <v>0</v>
      </c>
      <c r="R124" s="58">
        <v>0</v>
      </c>
      <c r="S124" s="58">
        <v>0</v>
      </c>
      <c r="T124" s="58">
        <v>0</v>
      </c>
      <c r="U124" s="58">
        <v>0</v>
      </c>
      <c r="V124" s="58">
        <v>0</v>
      </c>
      <c r="W124" s="58">
        <v>0</v>
      </c>
      <c r="X124" s="58">
        <v>0</v>
      </c>
      <c r="Y124" s="58">
        <v>0</v>
      </c>
      <c r="Z124" s="58">
        <v>0</v>
      </c>
      <c r="AA124" s="58">
        <v>0</v>
      </c>
      <c r="AB124" s="60"/>
    </row>
    <row r="125" spans="1:28">
      <c r="A125" s="20"/>
      <c r="B125" s="10" t="s">
        <v>96</v>
      </c>
      <c r="C125" s="134"/>
      <c r="D125" s="58">
        <v>0</v>
      </c>
      <c r="E125" s="58">
        <v>0</v>
      </c>
      <c r="F125" s="58">
        <v>0</v>
      </c>
      <c r="G125" s="58">
        <v>0</v>
      </c>
      <c r="H125" s="58">
        <v>0</v>
      </c>
      <c r="I125" s="58">
        <v>0</v>
      </c>
      <c r="J125" s="58">
        <v>0</v>
      </c>
      <c r="K125" s="58">
        <v>0</v>
      </c>
      <c r="L125" s="58">
        <v>0</v>
      </c>
      <c r="M125" s="58">
        <v>0</v>
      </c>
      <c r="N125" s="58">
        <v>0</v>
      </c>
      <c r="O125" s="58">
        <v>0</v>
      </c>
      <c r="P125" s="58">
        <v>0</v>
      </c>
      <c r="Q125" s="58">
        <v>0</v>
      </c>
      <c r="R125" s="58">
        <v>0</v>
      </c>
      <c r="S125" s="58">
        <v>0</v>
      </c>
      <c r="T125" s="58">
        <v>0</v>
      </c>
      <c r="U125" s="58">
        <v>0</v>
      </c>
      <c r="V125" s="58">
        <v>0</v>
      </c>
      <c r="W125" s="58">
        <v>0</v>
      </c>
      <c r="X125" s="58">
        <v>0</v>
      </c>
      <c r="Y125" s="58">
        <v>0</v>
      </c>
      <c r="Z125" s="58">
        <v>0</v>
      </c>
      <c r="AA125" s="58">
        <v>0</v>
      </c>
      <c r="AB125" s="60"/>
    </row>
    <row r="126" spans="1:28">
      <c r="A126" s="20"/>
      <c r="B126" s="10" t="s">
        <v>97</v>
      </c>
      <c r="C126" s="134"/>
      <c r="D126" s="58">
        <v>0</v>
      </c>
      <c r="E126" s="58">
        <v>0</v>
      </c>
      <c r="F126" s="58">
        <v>0</v>
      </c>
      <c r="G126" s="58">
        <v>0</v>
      </c>
      <c r="H126" s="58">
        <v>0</v>
      </c>
      <c r="I126" s="58">
        <v>0</v>
      </c>
      <c r="J126" s="58">
        <v>0</v>
      </c>
      <c r="K126" s="58">
        <v>0</v>
      </c>
      <c r="L126" s="58">
        <v>0</v>
      </c>
      <c r="M126" s="58">
        <v>0</v>
      </c>
      <c r="N126" s="58">
        <v>0</v>
      </c>
      <c r="O126" s="58">
        <v>0</v>
      </c>
      <c r="P126" s="58">
        <v>0</v>
      </c>
      <c r="Q126" s="58">
        <v>0</v>
      </c>
      <c r="R126" s="58">
        <v>0</v>
      </c>
      <c r="S126" s="58">
        <v>0</v>
      </c>
      <c r="T126" s="58">
        <v>0</v>
      </c>
      <c r="U126" s="58">
        <v>0</v>
      </c>
      <c r="V126" s="58">
        <v>0</v>
      </c>
      <c r="W126" s="58">
        <v>0</v>
      </c>
      <c r="X126" s="58">
        <v>0</v>
      </c>
      <c r="Y126" s="58">
        <v>0</v>
      </c>
      <c r="Z126" s="58">
        <v>0</v>
      </c>
      <c r="AA126" s="58">
        <v>0</v>
      </c>
      <c r="AB126" s="60"/>
    </row>
    <row r="127" spans="1:28">
      <c r="A127" s="20"/>
      <c r="B127" s="10" t="s">
        <v>98</v>
      </c>
      <c r="C127" s="134"/>
      <c r="D127" s="58">
        <v>0</v>
      </c>
      <c r="E127" s="58">
        <v>0</v>
      </c>
      <c r="F127" s="58">
        <v>0</v>
      </c>
      <c r="G127" s="58">
        <v>0</v>
      </c>
      <c r="H127" s="58">
        <v>0</v>
      </c>
      <c r="I127" s="58">
        <v>0</v>
      </c>
      <c r="J127" s="58">
        <v>0</v>
      </c>
      <c r="K127" s="58">
        <v>0</v>
      </c>
      <c r="L127" s="58">
        <v>0</v>
      </c>
      <c r="M127" s="58">
        <v>0</v>
      </c>
      <c r="N127" s="58">
        <v>0</v>
      </c>
      <c r="O127" s="58">
        <v>0</v>
      </c>
      <c r="P127" s="58">
        <v>0</v>
      </c>
      <c r="Q127" s="58">
        <v>0</v>
      </c>
      <c r="R127" s="58">
        <v>0</v>
      </c>
      <c r="S127" s="58">
        <v>0</v>
      </c>
      <c r="T127" s="58">
        <v>0</v>
      </c>
      <c r="U127" s="58">
        <v>0</v>
      </c>
      <c r="V127" s="58">
        <v>0</v>
      </c>
      <c r="W127" s="58">
        <v>0</v>
      </c>
      <c r="X127" s="58">
        <v>0</v>
      </c>
      <c r="Y127" s="58">
        <v>0</v>
      </c>
      <c r="Z127" s="58">
        <v>0</v>
      </c>
      <c r="AA127" s="58">
        <v>0</v>
      </c>
      <c r="AB127" s="60"/>
    </row>
    <row r="128" spans="1:28">
      <c r="A128" s="20"/>
      <c r="B128" s="10" t="s">
        <v>99</v>
      </c>
      <c r="C128" s="134"/>
      <c r="D128" s="58">
        <v>0</v>
      </c>
      <c r="E128" s="58">
        <v>0</v>
      </c>
      <c r="F128" s="58">
        <v>0</v>
      </c>
      <c r="G128" s="58">
        <v>0</v>
      </c>
      <c r="H128" s="58">
        <v>0</v>
      </c>
      <c r="I128" s="58">
        <v>0</v>
      </c>
      <c r="J128" s="58">
        <v>0</v>
      </c>
      <c r="K128" s="58">
        <v>0</v>
      </c>
      <c r="L128" s="58">
        <v>0</v>
      </c>
      <c r="M128" s="58">
        <v>0</v>
      </c>
      <c r="N128" s="58">
        <v>0</v>
      </c>
      <c r="O128" s="58">
        <v>0</v>
      </c>
      <c r="P128" s="58">
        <v>0</v>
      </c>
      <c r="Q128" s="58">
        <v>0</v>
      </c>
      <c r="R128" s="58">
        <v>0</v>
      </c>
      <c r="S128" s="58">
        <v>0</v>
      </c>
      <c r="T128" s="58">
        <v>0</v>
      </c>
      <c r="U128" s="58">
        <v>0</v>
      </c>
      <c r="V128" s="58">
        <v>0</v>
      </c>
      <c r="W128" s="58">
        <v>0</v>
      </c>
      <c r="X128" s="58">
        <v>0</v>
      </c>
      <c r="Y128" s="58">
        <v>0</v>
      </c>
      <c r="Z128" s="58">
        <v>0</v>
      </c>
      <c r="AA128" s="58">
        <v>0</v>
      </c>
      <c r="AB128" s="60"/>
    </row>
    <row r="129" spans="1:28">
      <c r="A129" s="161"/>
      <c r="B129" s="148" t="s">
        <v>681</v>
      </c>
      <c r="C129" s="145">
        <v>0</v>
      </c>
      <c r="D129" s="144">
        <f>SUM(D115:D128)</f>
        <v>0</v>
      </c>
      <c r="E129" s="144">
        <f t="shared" ref="E129:AA129" si="7">SUM(E115:E128)</f>
        <v>0</v>
      </c>
      <c r="F129" s="144">
        <f t="shared" si="7"/>
        <v>0</v>
      </c>
      <c r="G129" s="144">
        <f t="shared" si="7"/>
        <v>0</v>
      </c>
      <c r="H129" s="144">
        <f t="shared" si="7"/>
        <v>0</v>
      </c>
      <c r="I129" s="144">
        <f t="shared" si="7"/>
        <v>0</v>
      </c>
      <c r="J129" s="144">
        <f t="shared" si="7"/>
        <v>0</v>
      </c>
      <c r="K129" s="144">
        <f t="shared" si="7"/>
        <v>0</v>
      </c>
      <c r="L129" s="144">
        <f t="shared" si="7"/>
        <v>0</v>
      </c>
      <c r="M129" s="144">
        <f t="shared" si="7"/>
        <v>0</v>
      </c>
      <c r="N129" s="144">
        <f t="shared" si="7"/>
        <v>0</v>
      </c>
      <c r="O129" s="144">
        <f t="shared" si="7"/>
        <v>0</v>
      </c>
      <c r="P129" s="144">
        <f t="shared" si="7"/>
        <v>0</v>
      </c>
      <c r="Q129" s="144">
        <f t="shared" si="7"/>
        <v>0</v>
      </c>
      <c r="R129" s="144">
        <f t="shared" si="7"/>
        <v>0</v>
      </c>
      <c r="S129" s="144">
        <f t="shared" si="7"/>
        <v>0</v>
      </c>
      <c r="T129" s="144">
        <f t="shared" si="7"/>
        <v>0</v>
      </c>
      <c r="U129" s="144">
        <f t="shared" si="7"/>
        <v>0</v>
      </c>
      <c r="V129" s="144">
        <f t="shared" si="7"/>
        <v>0</v>
      </c>
      <c r="W129" s="144">
        <f t="shared" si="7"/>
        <v>0</v>
      </c>
      <c r="X129" s="144">
        <f t="shared" si="7"/>
        <v>0</v>
      </c>
      <c r="Y129" s="144">
        <f t="shared" si="7"/>
        <v>0</v>
      </c>
      <c r="Z129" s="144">
        <f t="shared" si="7"/>
        <v>0</v>
      </c>
      <c r="AA129" s="144">
        <f t="shared" si="7"/>
        <v>0</v>
      </c>
      <c r="AB129" s="60"/>
    </row>
    <row r="130" spans="1:28">
      <c r="A130" s="20" t="s">
        <v>12</v>
      </c>
      <c r="B130" s="140" t="s">
        <v>91</v>
      </c>
      <c r="C130" s="134"/>
      <c r="D130" s="58">
        <v>0</v>
      </c>
      <c r="E130" s="58">
        <v>0</v>
      </c>
      <c r="F130" s="58">
        <v>0</v>
      </c>
      <c r="G130" s="58">
        <v>0</v>
      </c>
      <c r="H130" s="58">
        <v>0</v>
      </c>
      <c r="I130" s="58">
        <v>0</v>
      </c>
      <c r="J130" s="58">
        <v>0</v>
      </c>
      <c r="K130" s="58">
        <v>0</v>
      </c>
      <c r="L130" s="58">
        <v>0</v>
      </c>
      <c r="M130" s="58">
        <v>0</v>
      </c>
      <c r="N130" s="58">
        <v>0</v>
      </c>
      <c r="O130" s="58">
        <v>0</v>
      </c>
      <c r="P130" s="58">
        <v>0</v>
      </c>
      <c r="Q130" s="58">
        <v>0</v>
      </c>
      <c r="R130" s="58">
        <v>0</v>
      </c>
      <c r="S130" s="58">
        <v>0</v>
      </c>
      <c r="T130" s="58">
        <v>0</v>
      </c>
      <c r="U130" s="58">
        <v>0</v>
      </c>
      <c r="V130" s="58">
        <v>0</v>
      </c>
      <c r="W130" s="58">
        <v>0</v>
      </c>
      <c r="X130" s="58">
        <v>0</v>
      </c>
      <c r="Y130" s="58">
        <v>0</v>
      </c>
      <c r="Z130" s="58">
        <v>0</v>
      </c>
      <c r="AA130" s="58">
        <v>0</v>
      </c>
      <c r="AB130" s="60"/>
    </row>
    <row r="131" spans="1:28">
      <c r="A131" s="20"/>
      <c r="B131" s="16" t="s">
        <v>92</v>
      </c>
      <c r="C131" s="134"/>
      <c r="D131" s="58">
        <v>0</v>
      </c>
      <c r="E131" s="58">
        <v>0</v>
      </c>
      <c r="F131" s="58">
        <v>0</v>
      </c>
      <c r="G131" s="58">
        <v>0</v>
      </c>
      <c r="H131" s="58">
        <v>0</v>
      </c>
      <c r="I131" s="58">
        <v>0</v>
      </c>
      <c r="J131" s="58">
        <v>0</v>
      </c>
      <c r="K131" s="58">
        <v>0</v>
      </c>
      <c r="L131" s="58">
        <v>0</v>
      </c>
      <c r="M131" s="58">
        <v>0</v>
      </c>
      <c r="N131" s="58">
        <v>0</v>
      </c>
      <c r="O131" s="58">
        <v>0</v>
      </c>
      <c r="P131" s="58">
        <v>0</v>
      </c>
      <c r="Q131" s="58">
        <v>0</v>
      </c>
      <c r="R131" s="58">
        <v>0</v>
      </c>
      <c r="S131" s="58">
        <v>0</v>
      </c>
      <c r="T131" s="58">
        <v>0</v>
      </c>
      <c r="U131" s="58">
        <v>0</v>
      </c>
      <c r="V131" s="58">
        <v>0</v>
      </c>
      <c r="W131" s="58">
        <v>0</v>
      </c>
      <c r="X131" s="58">
        <v>0</v>
      </c>
      <c r="Y131" s="58">
        <v>0</v>
      </c>
      <c r="Z131" s="58">
        <v>0</v>
      </c>
      <c r="AA131" s="58">
        <v>0</v>
      </c>
      <c r="AB131" s="60"/>
    </row>
    <row r="132" spans="1:28">
      <c r="A132" s="20"/>
      <c r="B132" s="10" t="s">
        <v>591</v>
      </c>
      <c r="C132" s="134"/>
      <c r="D132" s="58">
        <v>0</v>
      </c>
      <c r="E132" s="58">
        <v>0</v>
      </c>
      <c r="F132" s="58">
        <v>0</v>
      </c>
      <c r="G132" s="58">
        <v>0</v>
      </c>
      <c r="H132" s="58">
        <v>0</v>
      </c>
      <c r="I132" s="58">
        <v>0</v>
      </c>
      <c r="J132" s="58">
        <v>0</v>
      </c>
      <c r="K132" s="58">
        <v>0</v>
      </c>
      <c r="L132" s="58">
        <v>0</v>
      </c>
      <c r="M132" s="58">
        <v>0</v>
      </c>
      <c r="N132" s="58">
        <v>0</v>
      </c>
      <c r="O132" s="58">
        <v>0</v>
      </c>
      <c r="P132" s="58">
        <v>0</v>
      </c>
      <c r="Q132" s="58">
        <v>0</v>
      </c>
      <c r="R132" s="58">
        <v>0</v>
      </c>
      <c r="S132" s="58">
        <v>0</v>
      </c>
      <c r="T132" s="58">
        <v>0</v>
      </c>
      <c r="U132" s="58">
        <v>0</v>
      </c>
      <c r="V132" s="58">
        <v>0</v>
      </c>
      <c r="W132" s="58">
        <v>0</v>
      </c>
      <c r="X132" s="58">
        <v>0</v>
      </c>
      <c r="Y132" s="58">
        <v>0</v>
      </c>
      <c r="Z132" s="58">
        <v>0</v>
      </c>
      <c r="AA132" s="58">
        <v>0</v>
      </c>
      <c r="AB132" s="60"/>
    </row>
    <row r="133" spans="1:28">
      <c r="A133" s="20"/>
      <c r="B133" s="16" t="s">
        <v>592</v>
      </c>
      <c r="C133" s="134"/>
      <c r="D133" s="58">
        <v>0</v>
      </c>
      <c r="E133" s="58">
        <v>0</v>
      </c>
      <c r="F133" s="58">
        <v>0</v>
      </c>
      <c r="G133" s="58">
        <v>0</v>
      </c>
      <c r="H133" s="58">
        <v>0</v>
      </c>
      <c r="I133" s="58">
        <v>0</v>
      </c>
      <c r="J133" s="58">
        <v>0</v>
      </c>
      <c r="K133" s="58">
        <v>0</v>
      </c>
      <c r="L133" s="58">
        <v>0</v>
      </c>
      <c r="M133" s="58">
        <v>0</v>
      </c>
      <c r="N133" s="58">
        <v>0</v>
      </c>
      <c r="O133" s="58">
        <v>0</v>
      </c>
      <c r="P133" s="58">
        <v>0</v>
      </c>
      <c r="Q133" s="58">
        <v>0</v>
      </c>
      <c r="R133" s="58">
        <v>0</v>
      </c>
      <c r="S133" s="58">
        <v>0</v>
      </c>
      <c r="T133" s="58">
        <v>0</v>
      </c>
      <c r="U133" s="58">
        <v>0</v>
      </c>
      <c r="V133" s="58">
        <v>0</v>
      </c>
      <c r="W133" s="58">
        <v>0</v>
      </c>
      <c r="X133" s="58">
        <v>0</v>
      </c>
      <c r="Y133" s="58">
        <v>0</v>
      </c>
      <c r="Z133" s="58">
        <v>0</v>
      </c>
      <c r="AA133" s="58">
        <v>0</v>
      </c>
      <c r="AB133" s="60"/>
    </row>
    <row r="134" spans="1:28">
      <c r="A134" s="20"/>
      <c r="B134" s="16" t="s">
        <v>93</v>
      </c>
      <c r="C134" s="134"/>
      <c r="D134" s="58">
        <v>0</v>
      </c>
      <c r="E134" s="58">
        <v>0</v>
      </c>
      <c r="F134" s="58">
        <v>0</v>
      </c>
      <c r="G134" s="58">
        <v>0</v>
      </c>
      <c r="H134" s="58">
        <v>0</v>
      </c>
      <c r="I134" s="58">
        <v>0</v>
      </c>
      <c r="J134" s="58">
        <v>0</v>
      </c>
      <c r="K134" s="58">
        <v>0</v>
      </c>
      <c r="L134" s="58">
        <v>0</v>
      </c>
      <c r="M134" s="58">
        <v>0</v>
      </c>
      <c r="N134" s="58">
        <v>0</v>
      </c>
      <c r="O134" s="58">
        <v>0</v>
      </c>
      <c r="P134" s="58">
        <v>0</v>
      </c>
      <c r="Q134" s="58">
        <v>0</v>
      </c>
      <c r="R134" s="58">
        <v>0</v>
      </c>
      <c r="S134" s="58">
        <v>0</v>
      </c>
      <c r="T134" s="58">
        <v>0</v>
      </c>
      <c r="U134" s="58">
        <v>0</v>
      </c>
      <c r="V134" s="58">
        <v>0</v>
      </c>
      <c r="W134" s="58">
        <v>0</v>
      </c>
      <c r="X134" s="58">
        <v>0</v>
      </c>
      <c r="Y134" s="58">
        <v>0</v>
      </c>
      <c r="Z134" s="58">
        <v>0</v>
      </c>
      <c r="AA134" s="58">
        <v>0</v>
      </c>
      <c r="AB134" s="60"/>
    </row>
    <row r="135" spans="1:28">
      <c r="A135" s="20"/>
      <c r="B135" s="16" t="s">
        <v>94</v>
      </c>
      <c r="C135" s="134"/>
      <c r="D135" s="58">
        <v>0</v>
      </c>
      <c r="E135" s="58">
        <v>0</v>
      </c>
      <c r="F135" s="58">
        <v>0</v>
      </c>
      <c r="G135" s="58">
        <v>0</v>
      </c>
      <c r="H135" s="58">
        <v>0</v>
      </c>
      <c r="I135" s="58">
        <v>0</v>
      </c>
      <c r="J135" s="58">
        <v>0</v>
      </c>
      <c r="K135" s="58">
        <v>0</v>
      </c>
      <c r="L135" s="58">
        <v>0</v>
      </c>
      <c r="M135" s="58">
        <v>0</v>
      </c>
      <c r="N135" s="58">
        <v>0</v>
      </c>
      <c r="O135" s="58">
        <v>0</v>
      </c>
      <c r="P135" s="58">
        <v>0</v>
      </c>
      <c r="Q135" s="58">
        <v>0</v>
      </c>
      <c r="R135" s="58">
        <v>0</v>
      </c>
      <c r="S135" s="58">
        <v>0</v>
      </c>
      <c r="T135" s="58">
        <v>0</v>
      </c>
      <c r="U135" s="58">
        <v>0</v>
      </c>
      <c r="V135" s="58">
        <v>0</v>
      </c>
      <c r="W135" s="58">
        <v>0</v>
      </c>
      <c r="X135" s="58">
        <v>0</v>
      </c>
      <c r="Y135" s="58">
        <v>0</v>
      </c>
      <c r="Z135" s="58">
        <v>0</v>
      </c>
      <c r="AA135" s="58">
        <v>0</v>
      </c>
      <c r="AB135" s="60"/>
    </row>
    <row r="136" spans="1:28">
      <c r="A136" s="20"/>
      <c r="B136" s="10" t="s">
        <v>593</v>
      </c>
      <c r="C136" s="134"/>
      <c r="D136" s="58">
        <v>0</v>
      </c>
      <c r="E136" s="58">
        <v>0</v>
      </c>
      <c r="F136" s="58">
        <v>0</v>
      </c>
      <c r="G136" s="58">
        <v>0</v>
      </c>
      <c r="H136" s="58">
        <v>0</v>
      </c>
      <c r="I136" s="58">
        <v>0</v>
      </c>
      <c r="J136" s="58">
        <v>0</v>
      </c>
      <c r="K136" s="58">
        <v>0</v>
      </c>
      <c r="L136" s="58">
        <v>0</v>
      </c>
      <c r="M136" s="58">
        <v>0</v>
      </c>
      <c r="N136" s="58">
        <v>0</v>
      </c>
      <c r="O136" s="58">
        <v>0</v>
      </c>
      <c r="P136" s="58">
        <v>0</v>
      </c>
      <c r="Q136" s="58">
        <v>0</v>
      </c>
      <c r="R136" s="58">
        <v>0</v>
      </c>
      <c r="S136" s="58">
        <v>0</v>
      </c>
      <c r="T136" s="58">
        <v>0</v>
      </c>
      <c r="U136" s="58">
        <v>0</v>
      </c>
      <c r="V136" s="58">
        <v>0</v>
      </c>
      <c r="W136" s="58">
        <v>0</v>
      </c>
      <c r="X136" s="58">
        <v>0</v>
      </c>
      <c r="Y136" s="58">
        <v>0</v>
      </c>
      <c r="Z136" s="58">
        <v>0</v>
      </c>
      <c r="AA136" s="58">
        <v>0</v>
      </c>
      <c r="AB136" s="60"/>
    </row>
    <row r="137" spans="1:28" ht="30">
      <c r="A137" s="20"/>
      <c r="B137" s="83" t="s">
        <v>594</v>
      </c>
      <c r="C137" s="134"/>
      <c r="D137" s="58">
        <v>0</v>
      </c>
      <c r="E137" s="58">
        <v>0</v>
      </c>
      <c r="F137" s="58">
        <v>0</v>
      </c>
      <c r="G137" s="58">
        <v>0</v>
      </c>
      <c r="H137" s="58">
        <v>0</v>
      </c>
      <c r="I137" s="58">
        <v>0</v>
      </c>
      <c r="J137" s="58">
        <v>0</v>
      </c>
      <c r="K137" s="58">
        <v>0</v>
      </c>
      <c r="L137" s="58">
        <v>0</v>
      </c>
      <c r="M137" s="58">
        <v>0</v>
      </c>
      <c r="N137" s="58">
        <v>0</v>
      </c>
      <c r="O137" s="58">
        <v>0</v>
      </c>
      <c r="P137" s="58">
        <v>0</v>
      </c>
      <c r="Q137" s="58">
        <v>0</v>
      </c>
      <c r="R137" s="58">
        <v>0</v>
      </c>
      <c r="S137" s="58">
        <v>0</v>
      </c>
      <c r="T137" s="58">
        <v>0</v>
      </c>
      <c r="U137" s="58">
        <v>0</v>
      </c>
      <c r="V137" s="58">
        <v>0</v>
      </c>
      <c r="W137" s="58">
        <v>0</v>
      </c>
      <c r="X137" s="58">
        <v>0</v>
      </c>
      <c r="Y137" s="58">
        <v>0</v>
      </c>
      <c r="Z137" s="58">
        <v>0</v>
      </c>
      <c r="AA137" s="58">
        <v>0</v>
      </c>
      <c r="AB137" s="60"/>
    </row>
    <row r="138" spans="1:28">
      <c r="A138" s="20"/>
      <c r="B138" s="10" t="s">
        <v>95</v>
      </c>
      <c r="C138" s="134"/>
      <c r="D138" s="58">
        <v>0</v>
      </c>
      <c r="E138" s="58">
        <v>0</v>
      </c>
      <c r="F138" s="58">
        <v>0</v>
      </c>
      <c r="G138" s="58">
        <v>0</v>
      </c>
      <c r="H138" s="58">
        <v>0</v>
      </c>
      <c r="I138" s="58">
        <v>0</v>
      </c>
      <c r="J138" s="58">
        <v>0</v>
      </c>
      <c r="K138" s="58">
        <v>0</v>
      </c>
      <c r="L138" s="58">
        <v>0</v>
      </c>
      <c r="M138" s="58">
        <v>0</v>
      </c>
      <c r="N138" s="58">
        <v>0</v>
      </c>
      <c r="O138" s="58">
        <v>0</v>
      </c>
      <c r="P138" s="58">
        <v>0</v>
      </c>
      <c r="Q138" s="58">
        <v>0</v>
      </c>
      <c r="R138" s="58">
        <v>0</v>
      </c>
      <c r="S138" s="58">
        <v>0</v>
      </c>
      <c r="T138" s="58">
        <v>0</v>
      </c>
      <c r="U138" s="58">
        <v>0</v>
      </c>
      <c r="V138" s="58">
        <v>0</v>
      </c>
      <c r="W138" s="58">
        <v>0</v>
      </c>
      <c r="X138" s="58">
        <v>0</v>
      </c>
      <c r="Y138" s="58">
        <v>0</v>
      </c>
      <c r="Z138" s="58">
        <v>0</v>
      </c>
      <c r="AA138" s="58">
        <v>0</v>
      </c>
      <c r="AB138" s="60"/>
    </row>
    <row r="139" spans="1:28">
      <c r="A139" s="20"/>
      <c r="B139" s="10" t="s">
        <v>595</v>
      </c>
      <c r="C139" s="134"/>
      <c r="D139" s="58">
        <v>0</v>
      </c>
      <c r="E139" s="58">
        <v>0</v>
      </c>
      <c r="F139" s="58">
        <v>0</v>
      </c>
      <c r="G139" s="58">
        <v>0</v>
      </c>
      <c r="H139" s="58">
        <v>0</v>
      </c>
      <c r="I139" s="58">
        <v>0</v>
      </c>
      <c r="J139" s="58">
        <v>0</v>
      </c>
      <c r="K139" s="58">
        <v>0</v>
      </c>
      <c r="L139" s="58">
        <v>0</v>
      </c>
      <c r="M139" s="58">
        <v>0</v>
      </c>
      <c r="N139" s="58">
        <v>0</v>
      </c>
      <c r="O139" s="58">
        <v>0</v>
      </c>
      <c r="P139" s="58">
        <v>0</v>
      </c>
      <c r="Q139" s="58">
        <v>0</v>
      </c>
      <c r="R139" s="58">
        <v>0</v>
      </c>
      <c r="S139" s="58">
        <v>0</v>
      </c>
      <c r="T139" s="58">
        <v>0</v>
      </c>
      <c r="U139" s="58">
        <v>0</v>
      </c>
      <c r="V139" s="58">
        <v>0</v>
      </c>
      <c r="W139" s="58">
        <v>0</v>
      </c>
      <c r="X139" s="58">
        <v>0</v>
      </c>
      <c r="Y139" s="58">
        <v>0</v>
      </c>
      <c r="Z139" s="58">
        <v>0</v>
      </c>
      <c r="AA139" s="58">
        <v>0</v>
      </c>
      <c r="AB139" s="60"/>
    </row>
    <row r="140" spans="1:28">
      <c r="A140" s="20"/>
      <c r="B140" s="10" t="s">
        <v>96</v>
      </c>
      <c r="C140" s="134"/>
      <c r="D140" s="58">
        <v>0</v>
      </c>
      <c r="E140" s="58">
        <v>0</v>
      </c>
      <c r="F140" s="58">
        <v>0</v>
      </c>
      <c r="G140" s="58">
        <v>0</v>
      </c>
      <c r="H140" s="58">
        <v>0</v>
      </c>
      <c r="I140" s="58">
        <v>0</v>
      </c>
      <c r="J140" s="58">
        <v>0</v>
      </c>
      <c r="K140" s="58">
        <v>0</v>
      </c>
      <c r="L140" s="58">
        <v>0</v>
      </c>
      <c r="M140" s="58">
        <v>0</v>
      </c>
      <c r="N140" s="58">
        <v>0</v>
      </c>
      <c r="O140" s="58">
        <v>0</v>
      </c>
      <c r="P140" s="58">
        <v>0</v>
      </c>
      <c r="Q140" s="58">
        <v>0</v>
      </c>
      <c r="R140" s="58">
        <v>0</v>
      </c>
      <c r="S140" s="58">
        <v>0</v>
      </c>
      <c r="T140" s="58">
        <v>0</v>
      </c>
      <c r="U140" s="58">
        <v>0</v>
      </c>
      <c r="V140" s="58">
        <v>0</v>
      </c>
      <c r="W140" s="58">
        <v>0</v>
      </c>
      <c r="X140" s="58">
        <v>0</v>
      </c>
      <c r="Y140" s="58">
        <v>0</v>
      </c>
      <c r="Z140" s="58">
        <v>0</v>
      </c>
      <c r="AA140" s="58">
        <v>0</v>
      </c>
      <c r="AB140" s="60"/>
    </row>
    <row r="141" spans="1:28">
      <c r="A141" s="20"/>
      <c r="B141" s="10" t="s">
        <v>97</v>
      </c>
      <c r="C141" s="134"/>
      <c r="D141" s="58">
        <v>0</v>
      </c>
      <c r="E141" s="58">
        <v>0</v>
      </c>
      <c r="F141" s="58">
        <v>0</v>
      </c>
      <c r="G141" s="58">
        <v>0</v>
      </c>
      <c r="H141" s="58">
        <v>0</v>
      </c>
      <c r="I141" s="58">
        <v>0</v>
      </c>
      <c r="J141" s="58">
        <v>0</v>
      </c>
      <c r="K141" s="58">
        <v>0</v>
      </c>
      <c r="L141" s="58">
        <v>0</v>
      </c>
      <c r="M141" s="58">
        <v>0</v>
      </c>
      <c r="N141" s="58">
        <v>0</v>
      </c>
      <c r="O141" s="58">
        <v>0</v>
      </c>
      <c r="P141" s="58">
        <v>0</v>
      </c>
      <c r="Q141" s="58">
        <v>0</v>
      </c>
      <c r="R141" s="58">
        <v>0</v>
      </c>
      <c r="S141" s="58">
        <v>0</v>
      </c>
      <c r="T141" s="58">
        <v>0</v>
      </c>
      <c r="U141" s="58">
        <v>0</v>
      </c>
      <c r="V141" s="58">
        <v>0</v>
      </c>
      <c r="W141" s="58">
        <v>0</v>
      </c>
      <c r="X141" s="58">
        <v>0</v>
      </c>
      <c r="Y141" s="58">
        <v>0</v>
      </c>
      <c r="Z141" s="58">
        <v>0</v>
      </c>
      <c r="AA141" s="58">
        <v>0</v>
      </c>
      <c r="AB141" s="60"/>
    </row>
    <row r="142" spans="1:28">
      <c r="A142" s="20"/>
      <c r="B142" s="10" t="s">
        <v>98</v>
      </c>
      <c r="C142" s="134"/>
      <c r="D142" s="58">
        <v>0</v>
      </c>
      <c r="E142" s="58">
        <v>0</v>
      </c>
      <c r="F142" s="58">
        <v>0</v>
      </c>
      <c r="G142" s="58">
        <v>0</v>
      </c>
      <c r="H142" s="58">
        <v>0</v>
      </c>
      <c r="I142" s="58">
        <v>0</v>
      </c>
      <c r="J142" s="58">
        <v>0</v>
      </c>
      <c r="K142" s="58">
        <v>0</v>
      </c>
      <c r="L142" s="58">
        <v>0</v>
      </c>
      <c r="M142" s="58">
        <v>0</v>
      </c>
      <c r="N142" s="58">
        <v>0</v>
      </c>
      <c r="O142" s="58">
        <v>0</v>
      </c>
      <c r="P142" s="58">
        <v>0</v>
      </c>
      <c r="Q142" s="58">
        <v>0</v>
      </c>
      <c r="R142" s="58">
        <v>0</v>
      </c>
      <c r="S142" s="58">
        <v>0</v>
      </c>
      <c r="T142" s="58">
        <v>0</v>
      </c>
      <c r="U142" s="58">
        <v>0</v>
      </c>
      <c r="V142" s="58">
        <v>0</v>
      </c>
      <c r="W142" s="58">
        <v>0</v>
      </c>
      <c r="X142" s="58">
        <v>0</v>
      </c>
      <c r="Y142" s="58">
        <v>0</v>
      </c>
      <c r="Z142" s="58">
        <v>0</v>
      </c>
      <c r="AA142" s="58">
        <v>0</v>
      </c>
      <c r="AB142" s="60"/>
    </row>
    <row r="143" spans="1:28">
      <c r="A143" s="20"/>
      <c r="B143" s="10" t="s">
        <v>99</v>
      </c>
      <c r="C143" s="134"/>
      <c r="D143" s="58">
        <v>0</v>
      </c>
      <c r="E143" s="58">
        <v>0</v>
      </c>
      <c r="F143" s="58">
        <v>0</v>
      </c>
      <c r="G143" s="58">
        <v>0</v>
      </c>
      <c r="H143" s="58">
        <v>0</v>
      </c>
      <c r="I143" s="58">
        <v>0</v>
      </c>
      <c r="J143" s="58">
        <v>0</v>
      </c>
      <c r="K143" s="58">
        <v>0</v>
      </c>
      <c r="L143" s="58">
        <v>0</v>
      </c>
      <c r="M143" s="58">
        <v>0</v>
      </c>
      <c r="N143" s="58">
        <v>0</v>
      </c>
      <c r="O143" s="58">
        <v>0</v>
      </c>
      <c r="P143" s="58">
        <v>0</v>
      </c>
      <c r="Q143" s="58">
        <v>0</v>
      </c>
      <c r="R143" s="58">
        <v>0</v>
      </c>
      <c r="S143" s="58">
        <v>0</v>
      </c>
      <c r="T143" s="58">
        <v>0</v>
      </c>
      <c r="U143" s="58">
        <v>0</v>
      </c>
      <c r="V143" s="58">
        <v>0</v>
      </c>
      <c r="W143" s="58">
        <v>0</v>
      </c>
      <c r="X143" s="58">
        <v>0</v>
      </c>
      <c r="Y143" s="58">
        <v>0</v>
      </c>
      <c r="Z143" s="58">
        <v>0</v>
      </c>
      <c r="AA143" s="58">
        <v>0</v>
      </c>
      <c r="AB143" s="60"/>
    </row>
    <row r="144" spans="1:28">
      <c r="A144" s="161"/>
      <c r="B144" s="148" t="s">
        <v>682</v>
      </c>
      <c r="C144" s="145">
        <v>0</v>
      </c>
      <c r="D144" s="144">
        <f>SUM(D130:D143)</f>
        <v>0</v>
      </c>
      <c r="E144" s="144">
        <f t="shared" ref="E144:AA144" si="8">SUM(E130:E143)</f>
        <v>0</v>
      </c>
      <c r="F144" s="144">
        <f t="shared" si="8"/>
        <v>0</v>
      </c>
      <c r="G144" s="144">
        <f t="shared" si="8"/>
        <v>0</v>
      </c>
      <c r="H144" s="144">
        <f t="shared" si="8"/>
        <v>0</v>
      </c>
      <c r="I144" s="144">
        <f t="shared" si="8"/>
        <v>0</v>
      </c>
      <c r="J144" s="144">
        <f t="shared" si="8"/>
        <v>0</v>
      </c>
      <c r="K144" s="144">
        <f t="shared" si="8"/>
        <v>0</v>
      </c>
      <c r="L144" s="144">
        <f t="shared" si="8"/>
        <v>0</v>
      </c>
      <c r="M144" s="144">
        <f t="shared" si="8"/>
        <v>0</v>
      </c>
      <c r="N144" s="144">
        <f t="shared" si="8"/>
        <v>0</v>
      </c>
      <c r="O144" s="144">
        <f t="shared" si="8"/>
        <v>0</v>
      </c>
      <c r="P144" s="144">
        <f t="shared" si="8"/>
        <v>0</v>
      </c>
      <c r="Q144" s="144">
        <f t="shared" si="8"/>
        <v>0</v>
      </c>
      <c r="R144" s="144">
        <f t="shared" si="8"/>
        <v>0</v>
      </c>
      <c r="S144" s="144">
        <f t="shared" si="8"/>
        <v>0</v>
      </c>
      <c r="T144" s="144">
        <f t="shared" si="8"/>
        <v>0</v>
      </c>
      <c r="U144" s="144">
        <f t="shared" si="8"/>
        <v>0</v>
      </c>
      <c r="V144" s="144">
        <f t="shared" si="8"/>
        <v>0</v>
      </c>
      <c r="W144" s="144">
        <f t="shared" si="8"/>
        <v>0</v>
      </c>
      <c r="X144" s="144">
        <f t="shared" si="8"/>
        <v>0</v>
      </c>
      <c r="Y144" s="144">
        <f t="shared" si="8"/>
        <v>0</v>
      </c>
      <c r="Z144" s="144">
        <f t="shared" si="8"/>
        <v>0</v>
      </c>
      <c r="AA144" s="144">
        <f t="shared" si="8"/>
        <v>0</v>
      </c>
      <c r="AB144" s="60"/>
    </row>
    <row r="145" spans="1:28">
      <c r="A145" s="20" t="s">
        <v>13</v>
      </c>
      <c r="B145" s="140" t="s">
        <v>91</v>
      </c>
      <c r="C145" s="134"/>
      <c r="D145" s="58">
        <v>0</v>
      </c>
      <c r="E145" s="58">
        <v>0</v>
      </c>
      <c r="F145" s="58">
        <v>0</v>
      </c>
      <c r="G145" s="58">
        <v>0</v>
      </c>
      <c r="H145" s="58">
        <v>0</v>
      </c>
      <c r="I145" s="58">
        <v>0</v>
      </c>
      <c r="J145" s="58">
        <v>0</v>
      </c>
      <c r="K145" s="58">
        <v>0</v>
      </c>
      <c r="L145" s="58">
        <v>0</v>
      </c>
      <c r="M145" s="58">
        <v>0</v>
      </c>
      <c r="N145" s="58">
        <v>0</v>
      </c>
      <c r="O145" s="58">
        <v>0</v>
      </c>
      <c r="P145" s="58">
        <v>0</v>
      </c>
      <c r="Q145" s="58">
        <v>0</v>
      </c>
      <c r="R145" s="58">
        <v>0</v>
      </c>
      <c r="S145" s="58">
        <v>0</v>
      </c>
      <c r="T145" s="58">
        <v>0</v>
      </c>
      <c r="U145" s="58">
        <v>0</v>
      </c>
      <c r="V145" s="58">
        <v>0</v>
      </c>
      <c r="W145" s="58">
        <v>0</v>
      </c>
      <c r="X145" s="58">
        <v>0</v>
      </c>
      <c r="Y145" s="58">
        <v>0</v>
      </c>
      <c r="Z145" s="58">
        <v>0</v>
      </c>
      <c r="AA145" s="58">
        <v>0</v>
      </c>
      <c r="AB145" s="60"/>
    </row>
    <row r="146" spans="1:28">
      <c r="A146" s="20"/>
      <c r="B146" s="16" t="s">
        <v>92</v>
      </c>
      <c r="C146" s="134"/>
      <c r="D146" s="58">
        <v>0</v>
      </c>
      <c r="E146" s="58">
        <v>0</v>
      </c>
      <c r="F146" s="58">
        <v>0</v>
      </c>
      <c r="G146" s="58">
        <v>0</v>
      </c>
      <c r="H146" s="58">
        <v>0</v>
      </c>
      <c r="I146" s="58">
        <v>0</v>
      </c>
      <c r="J146" s="58">
        <v>0</v>
      </c>
      <c r="K146" s="58">
        <v>0</v>
      </c>
      <c r="L146" s="58">
        <v>0</v>
      </c>
      <c r="M146" s="58">
        <v>0</v>
      </c>
      <c r="N146" s="58">
        <v>0</v>
      </c>
      <c r="O146" s="58">
        <v>0</v>
      </c>
      <c r="P146" s="58">
        <v>0</v>
      </c>
      <c r="Q146" s="58">
        <v>0</v>
      </c>
      <c r="R146" s="58">
        <v>0</v>
      </c>
      <c r="S146" s="58">
        <v>0</v>
      </c>
      <c r="T146" s="58">
        <v>0</v>
      </c>
      <c r="U146" s="58">
        <v>0</v>
      </c>
      <c r="V146" s="58">
        <v>0</v>
      </c>
      <c r="W146" s="58">
        <v>0</v>
      </c>
      <c r="X146" s="58">
        <v>0</v>
      </c>
      <c r="Y146" s="58">
        <v>0</v>
      </c>
      <c r="Z146" s="58">
        <v>0</v>
      </c>
      <c r="AA146" s="58">
        <v>0</v>
      </c>
      <c r="AB146" s="60"/>
    </row>
    <row r="147" spans="1:28">
      <c r="A147" s="20"/>
      <c r="B147" s="10" t="s">
        <v>591</v>
      </c>
      <c r="C147" s="134"/>
      <c r="D147" s="58">
        <v>0</v>
      </c>
      <c r="E147" s="58">
        <v>0</v>
      </c>
      <c r="F147" s="58">
        <v>0</v>
      </c>
      <c r="G147" s="58">
        <v>0</v>
      </c>
      <c r="H147" s="58">
        <v>0</v>
      </c>
      <c r="I147" s="58">
        <v>0</v>
      </c>
      <c r="J147" s="58">
        <v>0</v>
      </c>
      <c r="K147" s="58">
        <v>0</v>
      </c>
      <c r="L147" s="58">
        <v>0</v>
      </c>
      <c r="M147" s="58">
        <v>0</v>
      </c>
      <c r="N147" s="58">
        <v>0</v>
      </c>
      <c r="O147" s="58">
        <v>0</v>
      </c>
      <c r="P147" s="58">
        <v>0</v>
      </c>
      <c r="Q147" s="58">
        <v>0</v>
      </c>
      <c r="R147" s="58">
        <v>0</v>
      </c>
      <c r="S147" s="58">
        <v>0</v>
      </c>
      <c r="T147" s="58">
        <v>0</v>
      </c>
      <c r="U147" s="58">
        <v>0</v>
      </c>
      <c r="V147" s="58">
        <v>0</v>
      </c>
      <c r="W147" s="58">
        <v>0</v>
      </c>
      <c r="X147" s="58">
        <v>0</v>
      </c>
      <c r="Y147" s="58">
        <v>0</v>
      </c>
      <c r="Z147" s="58">
        <v>0</v>
      </c>
      <c r="AA147" s="58">
        <v>0</v>
      </c>
      <c r="AB147" s="60"/>
    </row>
    <row r="148" spans="1:28">
      <c r="A148" s="20"/>
      <c r="B148" s="16" t="s">
        <v>592</v>
      </c>
      <c r="C148" s="134"/>
      <c r="D148" s="58">
        <v>0</v>
      </c>
      <c r="E148" s="58">
        <v>0</v>
      </c>
      <c r="F148" s="58">
        <v>0</v>
      </c>
      <c r="G148" s="58">
        <v>0</v>
      </c>
      <c r="H148" s="58">
        <v>0</v>
      </c>
      <c r="I148" s="58">
        <v>0</v>
      </c>
      <c r="J148" s="58">
        <v>0</v>
      </c>
      <c r="K148" s="58">
        <v>0</v>
      </c>
      <c r="L148" s="58">
        <v>0</v>
      </c>
      <c r="M148" s="58">
        <v>0</v>
      </c>
      <c r="N148" s="58">
        <v>0</v>
      </c>
      <c r="O148" s="58">
        <v>0</v>
      </c>
      <c r="P148" s="58">
        <v>0</v>
      </c>
      <c r="Q148" s="58">
        <v>0</v>
      </c>
      <c r="R148" s="58">
        <v>0</v>
      </c>
      <c r="S148" s="58">
        <v>0</v>
      </c>
      <c r="T148" s="58">
        <v>0</v>
      </c>
      <c r="U148" s="58">
        <v>0</v>
      </c>
      <c r="V148" s="58">
        <v>0</v>
      </c>
      <c r="W148" s="58">
        <v>0</v>
      </c>
      <c r="X148" s="58">
        <v>0</v>
      </c>
      <c r="Y148" s="58">
        <v>0</v>
      </c>
      <c r="Z148" s="58">
        <v>0</v>
      </c>
      <c r="AA148" s="58">
        <v>0</v>
      </c>
      <c r="AB148" s="60"/>
    </row>
    <row r="149" spans="1:28">
      <c r="A149" s="20"/>
      <c r="B149" s="16" t="s">
        <v>93</v>
      </c>
      <c r="C149" s="134"/>
      <c r="D149" s="58">
        <v>0</v>
      </c>
      <c r="E149" s="58">
        <v>0</v>
      </c>
      <c r="F149" s="58">
        <v>0</v>
      </c>
      <c r="G149" s="58">
        <v>0</v>
      </c>
      <c r="H149" s="58">
        <v>0</v>
      </c>
      <c r="I149" s="58">
        <v>0</v>
      </c>
      <c r="J149" s="58">
        <v>0</v>
      </c>
      <c r="K149" s="58">
        <v>0</v>
      </c>
      <c r="L149" s="58">
        <v>0</v>
      </c>
      <c r="M149" s="58">
        <v>0</v>
      </c>
      <c r="N149" s="58">
        <v>0</v>
      </c>
      <c r="O149" s="58">
        <v>0</v>
      </c>
      <c r="P149" s="58">
        <v>0</v>
      </c>
      <c r="Q149" s="58">
        <v>0</v>
      </c>
      <c r="R149" s="58">
        <v>0</v>
      </c>
      <c r="S149" s="58">
        <v>0</v>
      </c>
      <c r="T149" s="58">
        <v>0</v>
      </c>
      <c r="U149" s="58">
        <v>0</v>
      </c>
      <c r="V149" s="58">
        <v>0</v>
      </c>
      <c r="W149" s="58">
        <v>0</v>
      </c>
      <c r="X149" s="58">
        <v>0</v>
      </c>
      <c r="Y149" s="58">
        <v>0</v>
      </c>
      <c r="Z149" s="58">
        <v>0</v>
      </c>
      <c r="AA149" s="58">
        <v>0</v>
      </c>
      <c r="AB149" s="60"/>
    </row>
    <row r="150" spans="1:28">
      <c r="A150" s="20"/>
      <c r="B150" s="16" t="s">
        <v>94</v>
      </c>
      <c r="C150" s="134"/>
      <c r="D150" s="58">
        <v>0</v>
      </c>
      <c r="E150" s="58">
        <v>0</v>
      </c>
      <c r="F150" s="58">
        <v>0</v>
      </c>
      <c r="G150" s="58">
        <v>0</v>
      </c>
      <c r="H150" s="58">
        <v>0</v>
      </c>
      <c r="I150" s="58">
        <v>0</v>
      </c>
      <c r="J150" s="58">
        <v>0</v>
      </c>
      <c r="K150" s="58">
        <v>0</v>
      </c>
      <c r="L150" s="58">
        <v>0</v>
      </c>
      <c r="M150" s="58">
        <v>0</v>
      </c>
      <c r="N150" s="58">
        <v>0</v>
      </c>
      <c r="O150" s="58">
        <v>0</v>
      </c>
      <c r="P150" s="58">
        <v>0</v>
      </c>
      <c r="Q150" s="58">
        <v>0</v>
      </c>
      <c r="R150" s="58">
        <v>0</v>
      </c>
      <c r="S150" s="58">
        <v>0</v>
      </c>
      <c r="T150" s="58">
        <v>0</v>
      </c>
      <c r="U150" s="58">
        <v>0</v>
      </c>
      <c r="V150" s="58">
        <v>0</v>
      </c>
      <c r="W150" s="58">
        <v>0</v>
      </c>
      <c r="X150" s="58">
        <v>0</v>
      </c>
      <c r="Y150" s="58">
        <v>0</v>
      </c>
      <c r="Z150" s="58">
        <v>0</v>
      </c>
      <c r="AA150" s="58">
        <v>0</v>
      </c>
      <c r="AB150" s="60"/>
    </row>
    <row r="151" spans="1:28">
      <c r="A151" s="20"/>
      <c r="B151" s="10" t="s">
        <v>593</v>
      </c>
      <c r="C151" s="134"/>
      <c r="D151" s="58">
        <v>0</v>
      </c>
      <c r="E151" s="58">
        <v>0</v>
      </c>
      <c r="F151" s="58">
        <v>0</v>
      </c>
      <c r="G151" s="58">
        <v>0</v>
      </c>
      <c r="H151" s="58">
        <v>0</v>
      </c>
      <c r="I151" s="58">
        <v>0</v>
      </c>
      <c r="J151" s="58">
        <v>0</v>
      </c>
      <c r="K151" s="58">
        <v>0</v>
      </c>
      <c r="L151" s="58">
        <v>0</v>
      </c>
      <c r="M151" s="58">
        <v>0</v>
      </c>
      <c r="N151" s="58">
        <v>0</v>
      </c>
      <c r="O151" s="58">
        <v>0</v>
      </c>
      <c r="P151" s="58">
        <v>0</v>
      </c>
      <c r="Q151" s="58">
        <v>0</v>
      </c>
      <c r="R151" s="58">
        <v>0</v>
      </c>
      <c r="S151" s="58">
        <v>0</v>
      </c>
      <c r="T151" s="58">
        <v>0</v>
      </c>
      <c r="U151" s="58">
        <v>0</v>
      </c>
      <c r="V151" s="58">
        <v>0</v>
      </c>
      <c r="W151" s="58">
        <v>0</v>
      </c>
      <c r="X151" s="58">
        <v>0</v>
      </c>
      <c r="Y151" s="58">
        <v>0</v>
      </c>
      <c r="Z151" s="58">
        <v>0</v>
      </c>
      <c r="AA151" s="58">
        <v>0</v>
      </c>
      <c r="AB151" s="60"/>
    </row>
    <row r="152" spans="1:28" ht="30">
      <c r="A152" s="20"/>
      <c r="B152" s="83" t="s">
        <v>594</v>
      </c>
      <c r="C152" s="134"/>
      <c r="D152" s="58">
        <v>0</v>
      </c>
      <c r="E152" s="58">
        <v>0</v>
      </c>
      <c r="F152" s="58">
        <v>0</v>
      </c>
      <c r="G152" s="58">
        <v>0</v>
      </c>
      <c r="H152" s="58">
        <v>0</v>
      </c>
      <c r="I152" s="58">
        <v>0</v>
      </c>
      <c r="J152" s="58">
        <v>0</v>
      </c>
      <c r="K152" s="58">
        <v>0</v>
      </c>
      <c r="L152" s="58">
        <v>0</v>
      </c>
      <c r="M152" s="58">
        <v>0</v>
      </c>
      <c r="N152" s="58">
        <v>0</v>
      </c>
      <c r="O152" s="58">
        <v>0</v>
      </c>
      <c r="P152" s="58">
        <v>0</v>
      </c>
      <c r="Q152" s="58">
        <v>0</v>
      </c>
      <c r="R152" s="58">
        <v>0</v>
      </c>
      <c r="S152" s="58">
        <v>0</v>
      </c>
      <c r="T152" s="58">
        <v>0</v>
      </c>
      <c r="U152" s="58">
        <v>0</v>
      </c>
      <c r="V152" s="58">
        <v>0</v>
      </c>
      <c r="W152" s="58">
        <v>0</v>
      </c>
      <c r="X152" s="58">
        <v>0</v>
      </c>
      <c r="Y152" s="58">
        <v>0</v>
      </c>
      <c r="Z152" s="58">
        <v>0</v>
      </c>
      <c r="AA152" s="58">
        <v>0</v>
      </c>
      <c r="AB152" s="60"/>
    </row>
    <row r="153" spans="1:28">
      <c r="A153" s="20"/>
      <c r="B153" s="10" t="s">
        <v>95</v>
      </c>
      <c r="C153" s="134"/>
      <c r="D153" s="58">
        <v>0</v>
      </c>
      <c r="E153" s="58">
        <v>0</v>
      </c>
      <c r="F153" s="58">
        <v>0</v>
      </c>
      <c r="G153" s="58">
        <v>0</v>
      </c>
      <c r="H153" s="58">
        <v>0</v>
      </c>
      <c r="I153" s="58">
        <v>0</v>
      </c>
      <c r="J153" s="58">
        <v>0</v>
      </c>
      <c r="K153" s="58">
        <v>0</v>
      </c>
      <c r="L153" s="58">
        <v>0</v>
      </c>
      <c r="M153" s="58">
        <v>0</v>
      </c>
      <c r="N153" s="58">
        <v>0</v>
      </c>
      <c r="O153" s="58">
        <v>0</v>
      </c>
      <c r="P153" s="58">
        <v>0</v>
      </c>
      <c r="Q153" s="58">
        <v>0</v>
      </c>
      <c r="R153" s="58">
        <v>0</v>
      </c>
      <c r="S153" s="58">
        <v>0</v>
      </c>
      <c r="T153" s="58">
        <v>0</v>
      </c>
      <c r="U153" s="58">
        <v>0</v>
      </c>
      <c r="V153" s="58">
        <v>0</v>
      </c>
      <c r="W153" s="58">
        <v>0</v>
      </c>
      <c r="X153" s="58">
        <v>0</v>
      </c>
      <c r="Y153" s="58">
        <v>0</v>
      </c>
      <c r="Z153" s="58">
        <v>0</v>
      </c>
      <c r="AA153" s="58">
        <v>0</v>
      </c>
      <c r="AB153" s="60"/>
    </row>
    <row r="154" spans="1:28">
      <c r="A154" s="20"/>
      <c r="B154" s="10" t="s">
        <v>595</v>
      </c>
      <c r="C154" s="134"/>
      <c r="D154" s="58">
        <v>0</v>
      </c>
      <c r="E154" s="58">
        <v>0</v>
      </c>
      <c r="F154" s="58">
        <v>0</v>
      </c>
      <c r="G154" s="58">
        <v>0</v>
      </c>
      <c r="H154" s="58">
        <v>0</v>
      </c>
      <c r="I154" s="58">
        <v>0</v>
      </c>
      <c r="J154" s="58">
        <v>0</v>
      </c>
      <c r="K154" s="58">
        <v>0</v>
      </c>
      <c r="L154" s="58">
        <v>0</v>
      </c>
      <c r="M154" s="58">
        <v>0</v>
      </c>
      <c r="N154" s="58">
        <v>0</v>
      </c>
      <c r="O154" s="58">
        <v>0</v>
      </c>
      <c r="P154" s="58">
        <v>0</v>
      </c>
      <c r="Q154" s="58">
        <v>0</v>
      </c>
      <c r="R154" s="58">
        <v>0</v>
      </c>
      <c r="S154" s="58">
        <v>0</v>
      </c>
      <c r="T154" s="58">
        <v>0</v>
      </c>
      <c r="U154" s="58">
        <v>0</v>
      </c>
      <c r="V154" s="58">
        <v>0</v>
      </c>
      <c r="W154" s="58">
        <v>0</v>
      </c>
      <c r="X154" s="58">
        <v>0</v>
      </c>
      <c r="Y154" s="58">
        <v>0</v>
      </c>
      <c r="Z154" s="58">
        <v>0</v>
      </c>
      <c r="AA154" s="58">
        <v>0</v>
      </c>
      <c r="AB154" s="60"/>
    </row>
    <row r="155" spans="1:28">
      <c r="A155" s="20"/>
      <c r="B155" s="10" t="s">
        <v>96</v>
      </c>
      <c r="C155" s="134"/>
      <c r="D155" s="58">
        <v>0</v>
      </c>
      <c r="E155" s="58">
        <v>0</v>
      </c>
      <c r="F155" s="58">
        <v>0</v>
      </c>
      <c r="G155" s="58">
        <v>0</v>
      </c>
      <c r="H155" s="58">
        <v>0</v>
      </c>
      <c r="I155" s="58">
        <v>0</v>
      </c>
      <c r="J155" s="58">
        <v>0</v>
      </c>
      <c r="K155" s="58">
        <v>0</v>
      </c>
      <c r="L155" s="58">
        <v>0</v>
      </c>
      <c r="M155" s="58">
        <v>0</v>
      </c>
      <c r="N155" s="58">
        <v>0</v>
      </c>
      <c r="O155" s="58">
        <v>0</v>
      </c>
      <c r="P155" s="58">
        <v>0</v>
      </c>
      <c r="Q155" s="58">
        <v>0</v>
      </c>
      <c r="R155" s="58">
        <v>0</v>
      </c>
      <c r="S155" s="58">
        <v>0</v>
      </c>
      <c r="T155" s="58">
        <v>0</v>
      </c>
      <c r="U155" s="58">
        <v>0</v>
      </c>
      <c r="V155" s="58">
        <v>0</v>
      </c>
      <c r="W155" s="58">
        <v>0</v>
      </c>
      <c r="X155" s="58">
        <v>0</v>
      </c>
      <c r="Y155" s="58">
        <v>0</v>
      </c>
      <c r="Z155" s="58">
        <v>0</v>
      </c>
      <c r="AA155" s="58">
        <v>0</v>
      </c>
      <c r="AB155" s="60"/>
    </row>
    <row r="156" spans="1:28">
      <c r="A156" s="20"/>
      <c r="B156" s="10" t="s">
        <v>97</v>
      </c>
      <c r="C156" s="134"/>
      <c r="D156" s="58">
        <v>0</v>
      </c>
      <c r="E156" s="58">
        <v>0</v>
      </c>
      <c r="F156" s="58">
        <v>0</v>
      </c>
      <c r="G156" s="58">
        <v>0</v>
      </c>
      <c r="H156" s="58">
        <v>0</v>
      </c>
      <c r="I156" s="58">
        <v>0</v>
      </c>
      <c r="J156" s="58">
        <v>0</v>
      </c>
      <c r="K156" s="58">
        <v>0</v>
      </c>
      <c r="L156" s="58">
        <v>0</v>
      </c>
      <c r="M156" s="58">
        <v>0</v>
      </c>
      <c r="N156" s="58">
        <v>0</v>
      </c>
      <c r="O156" s="58">
        <v>0</v>
      </c>
      <c r="P156" s="58">
        <v>0</v>
      </c>
      <c r="Q156" s="58">
        <v>0</v>
      </c>
      <c r="R156" s="58">
        <v>0</v>
      </c>
      <c r="S156" s="58">
        <v>0</v>
      </c>
      <c r="T156" s="58">
        <v>0</v>
      </c>
      <c r="U156" s="58">
        <v>0</v>
      </c>
      <c r="V156" s="58">
        <v>0</v>
      </c>
      <c r="W156" s="58">
        <v>0</v>
      </c>
      <c r="X156" s="58">
        <v>0</v>
      </c>
      <c r="Y156" s="58">
        <v>0</v>
      </c>
      <c r="Z156" s="58">
        <v>0</v>
      </c>
      <c r="AA156" s="58">
        <v>0</v>
      </c>
      <c r="AB156" s="60"/>
    </row>
    <row r="157" spans="1:28">
      <c r="A157" s="20"/>
      <c r="B157" s="10" t="s">
        <v>98</v>
      </c>
      <c r="C157" s="134"/>
      <c r="D157" s="58">
        <v>0</v>
      </c>
      <c r="E157" s="58">
        <v>0</v>
      </c>
      <c r="F157" s="58">
        <v>0</v>
      </c>
      <c r="G157" s="58">
        <v>0</v>
      </c>
      <c r="H157" s="58">
        <v>0</v>
      </c>
      <c r="I157" s="58">
        <v>0</v>
      </c>
      <c r="J157" s="58">
        <v>0</v>
      </c>
      <c r="K157" s="58">
        <v>0</v>
      </c>
      <c r="L157" s="58">
        <v>0</v>
      </c>
      <c r="M157" s="58">
        <v>0</v>
      </c>
      <c r="N157" s="58">
        <v>0</v>
      </c>
      <c r="O157" s="58">
        <v>0</v>
      </c>
      <c r="P157" s="58">
        <v>0</v>
      </c>
      <c r="Q157" s="58">
        <v>0</v>
      </c>
      <c r="R157" s="58">
        <v>0</v>
      </c>
      <c r="S157" s="58">
        <v>0</v>
      </c>
      <c r="T157" s="58">
        <v>0</v>
      </c>
      <c r="U157" s="58">
        <v>0</v>
      </c>
      <c r="V157" s="58">
        <v>0</v>
      </c>
      <c r="W157" s="58">
        <v>0</v>
      </c>
      <c r="X157" s="58">
        <v>0</v>
      </c>
      <c r="Y157" s="58">
        <v>0</v>
      </c>
      <c r="Z157" s="58">
        <v>0</v>
      </c>
      <c r="AA157" s="58">
        <v>0</v>
      </c>
      <c r="AB157" s="60"/>
    </row>
    <row r="158" spans="1:28">
      <c r="A158" s="20"/>
      <c r="B158" s="10" t="s">
        <v>99</v>
      </c>
      <c r="C158" s="134"/>
      <c r="D158" s="58">
        <v>0</v>
      </c>
      <c r="E158" s="58">
        <v>0</v>
      </c>
      <c r="F158" s="58">
        <v>0</v>
      </c>
      <c r="G158" s="58">
        <v>0</v>
      </c>
      <c r="H158" s="58">
        <v>0</v>
      </c>
      <c r="I158" s="58">
        <v>0</v>
      </c>
      <c r="J158" s="58">
        <v>0</v>
      </c>
      <c r="K158" s="58">
        <v>0</v>
      </c>
      <c r="L158" s="58">
        <v>0</v>
      </c>
      <c r="M158" s="58">
        <v>0</v>
      </c>
      <c r="N158" s="58">
        <v>0</v>
      </c>
      <c r="O158" s="58">
        <v>0</v>
      </c>
      <c r="P158" s="58">
        <v>0</v>
      </c>
      <c r="Q158" s="58">
        <v>0</v>
      </c>
      <c r="R158" s="58">
        <v>0</v>
      </c>
      <c r="S158" s="58">
        <v>0</v>
      </c>
      <c r="T158" s="58">
        <v>0</v>
      </c>
      <c r="U158" s="58">
        <v>0</v>
      </c>
      <c r="V158" s="58">
        <v>0</v>
      </c>
      <c r="W158" s="58">
        <v>0</v>
      </c>
      <c r="X158" s="58">
        <v>0</v>
      </c>
      <c r="Y158" s="58">
        <v>0</v>
      </c>
      <c r="Z158" s="58">
        <v>0</v>
      </c>
      <c r="AA158" s="58">
        <v>0</v>
      </c>
      <c r="AB158" s="60"/>
    </row>
    <row r="159" spans="1:28">
      <c r="A159" s="161"/>
      <c r="B159" s="148" t="s">
        <v>683</v>
      </c>
      <c r="C159" s="145">
        <v>0</v>
      </c>
      <c r="D159" s="144">
        <f>SUM(D145:D158)</f>
        <v>0</v>
      </c>
      <c r="E159" s="144">
        <f t="shared" ref="E159:AA159" si="9">SUM(E145:E158)</f>
        <v>0</v>
      </c>
      <c r="F159" s="144">
        <f t="shared" si="9"/>
        <v>0</v>
      </c>
      <c r="G159" s="144">
        <f t="shared" si="9"/>
        <v>0</v>
      </c>
      <c r="H159" s="144">
        <f t="shared" si="9"/>
        <v>0</v>
      </c>
      <c r="I159" s="144">
        <f t="shared" si="9"/>
        <v>0</v>
      </c>
      <c r="J159" s="144">
        <f t="shared" si="9"/>
        <v>0</v>
      </c>
      <c r="K159" s="144">
        <f t="shared" si="9"/>
        <v>0</v>
      </c>
      <c r="L159" s="144">
        <f t="shared" si="9"/>
        <v>0</v>
      </c>
      <c r="M159" s="144">
        <f t="shared" si="9"/>
        <v>0</v>
      </c>
      <c r="N159" s="144">
        <f t="shared" si="9"/>
        <v>0</v>
      </c>
      <c r="O159" s="144">
        <f t="shared" si="9"/>
        <v>0</v>
      </c>
      <c r="P159" s="144">
        <f t="shared" si="9"/>
        <v>0</v>
      </c>
      <c r="Q159" s="144">
        <f t="shared" si="9"/>
        <v>0</v>
      </c>
      <c r="R159" s="144">
        <f t="shared" si="9"/>
        <v>0</v>
      </c>
      <c r="S159" s="144">
        <f t="shared" si="9"/>
        <v>0</v>
      </c>
      <c r="T159" s="144">
        <f t="shared" si="9"/>
        <v>0</v>
      </c>
      <c r="U159" s="144">
        <f t="shared" si="9"/>
        <v>0</v>
      </c>
      <c r="V159" s="144">
        <f t="shared" si="9"/>
        <v>0</v>
      </c>
      <c r="W159" s="144">
        <f t="shared" si="9"/>
        <v>0</v>
      </c>
      <c r="X159" s="144">
        <f t="shared" si="9"/>
        <v>0</v>
      </c>
      <c r="Y159" s="144">
        <f t="shared" si="9"/>
        <v>0</v>
      </c>
      <c r="Z159" s="144">
        <f t="shared" si="9"/>
        <v>0</v>
      </c>
      <c r="AA159" s="144">
        <f t="shared" si="9"/>
        <v>0</v>
      </c>
      <c r="AB159" s="60"/>
    </row>
    <row r="160" spans="1:28">
      <c r="A160" s="20" t="s">
        <v>14</v>
      </c>
      <c r="B160" s="140" t="s">
        <v>91</v>
      </c>
      <c r="C160" s="134"/>
      <c r="D160" s="58">
        <v>0</v>
      </c>
      <c r="E160" s="58">
        <v>0</v>
      </c>
      <c r="F160" s="58">
        <v>0</v>
      </c>
      <c r="G160" s="58">
        <v>0</v>
      </c>
      <c r="H160" s="58">
        <v>0</v>
      </c>
      <c r="I160" s="58">
        <v>0</v>
      </c>
      <c r="J160" s="58">
        <v>0</v>
      </c>
      <c r="K160" s="58">
        <v>0</v>
      </c>
      <c r="L160" s="58">
        <v>0</v>
      </c>
      <c r="M160" s="58">
        <v>0</v>
      </c>
      <c r="N160" s="58">
        <v>0</v>
      </c>
      <c r="O160" s="58">
        <v>0</v>
      </c>
      <c r="P160" s="58">
        <v>0</v>
      </c>
      <c r="Q160" s="58">
        <v>0</v>
      </c>
      <c r="R160" s="58">
        <v>0</v>
      </c>
      <c r="S160" s="58">
        <v>0</v>
      </c>
      <c r="T160" s="58">
        <v>0</v>
      </c>
      <c r="U160" s="58">
        <v>0</v>
      </c>
      <c r="V160" s="58">
        <v>0</v>
      </c>
      <c r="W160" s="58">
        <v>0</v>
      </c>
      <c r="X160" s="58">
        <v>0</v>
      </c>
      <c r="Y160" s="58">
        <v>0</v>
      </c>
      <c r="Z160" s="58">
        <v>0</v>
      </c>
      <c r="AA160" s="58">
        <v>0</v>
      </c>
      <c r="AB160" s="60"/>
    </row>
    <row r="161" spans="1:28">
      <c r="A161" s="20"/>
      <c r="B161" s="16" t="s">
        <v>92</v>
      </c>
      <c r="C161" s="134"/>
      <c r="D161" s="58">
        <v>0</v>
      </c>
      <c r="E161" s="58">
        <v>0</v>
      </c>
      <c r="F161" s="58">
        <v>0</v>
      </c>
      <c r="G161" s="58">
        <v>0</v>
      </c>
      <c r="H161" s="58">
        <v>0</v>
      </c>
      <c r="I161" s="58">
        <v>0</v>
      </c>
      <c r="J161" s="58">
        <v>0</v>
      </c>
      <c r="K161" s="58">
        <v>0</v>
      </c>
      <c r="L161" s="58">
        <v>0</v>
      </c>
      <c r="M161" s="58">
        <v>0</v>
      </c>
      <c r="N161" s="58">
        <v>0</v>
      </c>
      <c r="O161" s="58">
        <v>0</v>
      </c>
      <c r="P161" s="58">
        <v>0</v>
      </c>
      <c r="Q161" s="58">
        <v>0</v>
      </c>
      <c r="R161" s="58">
        <v>0</v>
      </c>
      <c r="S161" s="58">
        <v>0</v>
      </c>
      <c r="T161" s="58">
        <v>0</v>
      </c>
      <c r="U161" s="58">
        <v>0</v>
      </c>
      <c r="V161" s="58">
        <v>0</v>
      </c>
      <c r="W161" s="58">
        <v>0</v>
      </c>
      <c r="X161" s="58">
        <v>0</v>
      </c>
      <c r="Y161" s="58">
        <v>0</v>
      </c>
      <c r="Z161" s="58">
        <v>0</v>
      </c>
      <c r="AA161" s="58">
        <v>0</v>
      </c>
      <c r="AB161" s="60"/>
    </row>
    <row r="162" spans="1:28">
      <c r="A162" s="20"/>
      <c r="B162" s="10" t="s">
        <v>591</v>
      </c>
      <c r="C162" s="134"/>
      <c r="D162" s="58">
        <v>0</v>
      </c>
      <c r="E162" s="58">
        <v>0</v>
      </c>
      <c r="F162" s="58">
        <v>0</v>
      </c>
      <c r="G162" s="58">
        <v>0</v>
      </c>
      <c r="H162" s="58">
        <v>0</v>
      </c>
      <c r="I162" s="58">
        <v>0</v>
      </c>
      <c r="J162" s="58">
        <v>0</v>
      </c>
      <c r="K162" s="58">
        <v>0</v>
      </c>
      <c r="L162" s="58">
        <v>0</v>
      </c>
      <c r="M162" s="58">
        <v>0</v>
      </c>
      <c r="N162" s="58">
        <v>0</v>
      </c>
      <c r="O162" s="58">
        <v>0</v>
      </c>
      <c r="P162" s="58">
        <v>0</v>
      </c>
      <c r="Q162" s="58">
        <v>0</v>
      </c>
      <c r="R162" s="58">
        <v>0</v>
      </c>
      <c r="S162" s="58">
        <v>0</v>
      </c>
      <c r="T162" s="58">
        <v>0</v>
      </c>
      <c r="U162" s="58">
        <v>0</v>
      </c>
      <c r="V162" s="58">
        <v>0</v>
      </c>
      <c r="W162" s="58">
        <v>0</v>
      </c>
      <c r="X162" s="58">
        <v>0</v>
      </c>
      <c r="Y162" s="58">
        <v>0</v>
      </c>
      <c r="Z162" s="58">
        <v>0</v>
      </c>
      <c r="AA162" s="58">
        <v>0</v>
      </c>
      <c r="AB162" s="60"/>
    </row>
    <row r="163" spans="1:28">
      <c r="A163" s="20"/>
      <c r="B163" s="16" t="s">
        <v>592</v>
      </c>
      <c r="C163" s="134"/>
      <c r="D163" s="58">
        <v>0</v>
      </c>
      <c r="E163" s="58">
        <v>0</v>
      </c>
      <c r="F163" s="58">
        <v>0</v>
      </c>
      <c r="G163" s="58">
        <v>0</v>
      </c>
      <c r="H163" s="58">
        <v>0</v>
      </c>
      <c r="I163" s="58">
        <v>0</v>
      </c>
      <c r="J163" s="58">
        <v>0</v>
      </c>
      <c r="K163" s="58">
        <v>0</v>
      </c>
      <c r="L163" s="58">
        <v>0</v>
      </c>
      <c r="M163" s="58">
        <v>0</v>
      </c>
      <c r="N163" s="58">
        <v>0</v>
      </c>
      <c r="O163" s="58">
        <v>0</v>
      </c>
      <c r="P163" s="58">
        <v>0</v>
      </c>
      <c r="Q163" s="58">
        <v>0</v>
      </c>
      <c r="R163" s="58">
        <v>0</v>
      </c>
      <c r="S163" s="58">
        <v>0</v>
      </c>
      <c r="T163" s="58">
        <v>0</v>
      </c>
      <c r="U163" s="58">
        <v>0</v>
      </c>
      <c r="V163" s="58">
        <v>0</v>
      </c>
      <c r="W163" s="58">
        <v>0</v>
      </c>
      <c r="X163" s="58">
        <v>0</v>
      </c>
      <c r="Y163" s="58">
        <v>0</v>
      </c>
      <c r="Z163" s="58">
        <v>0</v>
      </c>
      <c r="AA163" s="58">
        <v>0</v>
      </c>
      <c r="AB163" s="60"/>
    </row>
    <row r="164" spans="1:28">
      <c r="A164" s="20"/>
      <c r="B164" s="16" t="s">
        <v>93</v>
      </c>
      <c r="C164" s="134"/>
      <c r="D164" s="58">
        <v>0</v>
      </c>
      <c r="E164" s="58">
        <v>0</v>
      </c>
      <c r="F164" s="58">
        <v>0</v>
      </c>
      <c r="G164" s="58">
        <v>0</v>
      </c>
      <c r="H164" s="58">
        <v>0</v>
      </c>
      <c r="I164" s="58">
        <v>0</v>
      </c>
      <c r="J164" s="58">
        <v>0</v>
      </c>
      <c r="K164" s="58">
        <v>0</v>
      </c>
      <c r="L164" s="58">
        <v>0</v>
      </c>
      <c r="M164" s="58">
        <v>0</v>
      </c>
      <c r="N164" s="58">
        <v>0</v>
      </c>
      <c r="O164" s="58">
        <v>0</v>
      </c>
      <c r="P164" s="58">
        <v>0</v>
      </c>
      <c r="Q164" s="58">
        <v>0</v>
      </c>
      <c r="R164" s="58">
        <v>0</v>
      </c>
      <c r="S164" s="58">
        <v>0</v>
      </c>
      <c r="T164" s="58">
        <v>0</v>
      </c>
      <c r="U164" s="58">
        <v>0</v>
      </c>
      <c r="V164" s="58">
        <v>0</v>
      </c>
      <c r="W164" s="58">
        <v>0</v>
      </c>
      <c r="X164" s="58">
        <v>0</v>
      </c>
      <c r="Y164" s="58">
        <v>0</v>
      </c>
      <c r="Z164" s="58">
        <v>0</v>
      </c>
      <c r="AA164" s="58">
        <v>0</v>
      </c>
      <c r="AB164" s="60"/>
    </row>
    <row r="165" spans="1:28">
      <c r="A165" s="20"/>
      <c r="B165" s="16" t="s">
        <v>94</v>
      </c>
      <c r="C165" s="134"/>
      <c r="D165" s="58">
        <v>0</v>
      </c>
      <c r="E165" s="58">
        <v>0</v>
      </c>
      <c r="F165" s="58">
        <v>0</v>
      </c>
      <c r="G165" s="58">
        <v>0</v>
      </c>
      <c r="H165" s="58">
        <v>0</v>
      </c>
      <c r="I165" s="58">
        <v>0</v>
      </c>
      <c r="J165" s="58">
        <v>0</v>
      </c>
      <c r="K165" s="58">
        <v>0</v>
      </c>
      <c r="L165" s="58">
        <v>0</v>
      </c>
      <c r="M165" s="58">
        <v>0</v>
      </c>
      <c r="N165" s="58">
        <v>0</v>
      </c>
      <c r="O165" s="58">
        <v>0</v>
      </c>
      <c r="P165" s="58">
        <v>0</v>
      </c>
      <c r="Q165" s="58">
        <v>0</v>
      </c>
      <c r="R165" s="58">
        <v>0</v>
      </c>
      <c r="S165" s="58">
        <v>0</v>
      </c>
      <c r="T165" s="58">
        <v>0</v>
      </c>
      <c r="U165" s="58">
        <v>0</v>
      </c>
      <c r="V165" s="58">
        <v>0</v>
      </c>
      <c r="W165" s="58">
        <v>0</v>
      </c>
      <c r="X165" s="58">
        <v>0</v>
      </c>
      <c r="Y165" s="58">
        <v>0</v>
      </c>
      <c r="Z165" s="58">
        <v>0</v>
      </c>
      <c r="AA165" s="58">
        <v>0</v>
      </c>
      <c r="AB165" s="60"/>
    </row>
    <row r="166" spans="1:28">
      <c r="A166" s="20"/>
      <c r="B166" s="10" t="s">
        <v>593</v>
      </c>
      <c r="C166" s="134"/>
      <c r="D166" s="58">
        <v>0</v>
      </c>
      <c r="E166" s="58">
        <v>0</v>
      </c>
      <c r="F166" s="58">
        <v>0</v>
      </c>
      <c r="G166" s="58">
        <v>0</v>
      </c>
      <c r="H166" s="58">
        <v>0</v>
      </c>
      <c r="I166" s="58">
        <v>0</v>
      </c>
      <c r="J166" s="58">
        <v>0</v>
      </c>
      <c r="K166" s="58">
        <v>0</v>
      </c>
      <c r="L166" s="58">
        <v>0</v>
      </c>
      <c r="M166" s="58">
        <v>0</v>
      </c>
      <c r="N166" s="58">
        <v>0</v>
      </c>
      <c r="O166" s="58">
        <v>0</v>
      </c>
      <c r="P166" s="58">
        <v>0</v>
      </c>
      <c r="Q166" s="58">
        <v>0</v>
      </c>
      <c r="R166" s="58">
        <v>0</v>
      </c>
      <c r="S166" s="58">
        <v>0</v>
      </c>
      <c r="T166" s="58">
        <v>0</v>
      </c>
      <c r="U166" s="58">
        <v>0</v>
      </c>
      <c r="V166" s="58">
        <v>0</v>
      </c>
      <c r="W166" s="58">
        <v>0</v>
      </c>
      <c r="X166" s="58">
        <v>0</v>
      </c>
      <c r="Y166" s="58">
        <v>0</v>
      </c>
      <c r="Z166" s="58">
        <v>0</v>
      </c>
      <c r="AA166" s="58">
        <v>0</v>
      </c>
      <c r="AB166" s="60"/>
    </row>
    <row r="167" spans="1:28" ht="30">
      <c r="A167" s="20"/>
      <c r="B167" s="83" t="s">
        <v>594</v>
      </c>
      <c r="C167" s="134"/>
      <c r="D167" s="58">
        <v>0</v>
      </c>
      <c r="E167" s="58">
        <v>0</v>
      </c>
      <c r="F167" s="58">
        <v>0</v>
      </c>
      <c r="G167" s="58">
        <v>0</v>
      </c>
      <c r="H167" s="58">
        <v>0</v>
      </c>
      <c r="I167" s="58">
        <v>0</v>
      </c>
      <c r="J167" s="58">
        <v>0</v>
      </c>
      <c r="K167" s="58">
        <v>0</v>
      </c>
      <c r="L167" s="58">
        <v>0</v>
      </c>
      <c r="M167" s="58">
        <v>0</v>
      </c>
      <c r="N167" s="58">
        <v>0</v>
      </c>
      <c r="O167" s="58">
        <v>0</v>
      </c>
      <c r="P167" s="58">
        <v>0</v>
      </c>
      <c r="Q167" s="58">
        <v>0</v>
      </c>
      <c r="R167" s="58">
        <v>0</v>
      </c>
      <c r="S167" s="58">
        <v>0</v>
      </c>
      <c r="T167" s="58">
        <v>0</v>
      </c>
      <c r="U167" s="58">
        <v>0</v>
      </c>
      <c r="V167" s="58">
        <v>0</v>
      </c>
      <c r="W167" s="58">
        <v>0</v>
      </c>
      <c r="X167" s="58">
        <v>0</v>
      </c>
      <c r="Y167" s="58">
        <v>0</v>
      </c>
      <c r="Z167" s="58">
        <v>0</v>
      </c>
      <c r="AA167" s="58">
        <v>0</v>
      </c>
      <c r="AB167" s="60"/>
    </row>
    <row r="168" spans="1:28">
      <c r="A168" s="20"/>
      <c r="B168" s="10" t="s">
        <v>95</v>
      </c>
      <c r="C168" s="134"/>
      <c r="D168" s="58">
        <v>0</v>
      </c>
      <c r="E168" s="58">
        <v>0</v>
      </c>
      <c r="F168" s="58">
        <v>0</v>
      </c>
      <c r="G168" s="58">
        <v>0</v>
      </c>
      <c r="H168" s="58">
        <v>0</v>
      </c>
      <c r="I168" s="58">
        <v>0</v>
      </c>
      <c r="J168" s="58">
        <v>0</v>
      </c>
      <c r="K168" s="58">
        <v>0</v>
      </c>
      <c r="L168" s="58">
        <v>0</v>
      </c>
      <c r="M168" s="58">
        <v>0</v>
      </c>
      <c r="N168" s="58">
        <v>0</v>
      </c>
      <c r="O168" s="58">
        <v>0</v>
      </c>
      <c r="P168" s="58">
        <v>0</v>
      </c>
      <c r="Q168" s="58">
        <v>0</v>
      </c>
      <c r="R168" s="58">
        <v>0</v>
      </c>
      <c r="S168" s="58">
        <v>0</v>
      </c>
      <c r="T168" s="58">
        <v>0</v>
      </c>
      <c r="U168" s="58">
        <v>0</v>
      </c>
      <c r="V168" s="58">
        <v>0</v>
      </c>
      <c r="W168" s="58">
        <v>0</v>
      </c>
      <c r="X168" s="58">
        <v>0</v>
      </c>
      <c r="Y168" s="58">
        <v>0</v>
      </c>
      <c r="Z168" s="58">
        <v>0</v>
      </c>
      <c r="AA168" s="58">
        <v>0</v>
      </c>
      <c r="AB168" s="60"/>
    </row>
    <row r="169" spans="1:28">
      <c r="A169" s="20"/>
      <c r="B169" s="10" t="s">
        <v>595</v>
      </c>
      <c r="C169" s="134"/>
      <c r="D169" s="58">
        <v>0</v>
      </c>
      <c r="E169" s="58">
        <v>0</v>
      </c>
      <c r="F169" s="58">
        <v>0</v>
      </c>
      <c r="G169" s="58">
        <v>0</v>
      </c>
      <c r="H169" s="58">
        <v>0</v>
      </c>
      <c r="I169" s="58">
        <v>0</v>
      </c>
      <c r="J169" s="58">
        <v>0</v>
      </c>
      <c r="K169" s="58">
        <v>0</v>
      </c>
      <c r="L169" s="58">
        <v>0</v>
      </c>
      <c r="M169" s="58">
        <v>0</v>
      </c>
      <c r="N169" s="58">
        <v>0</v>
      </c>
      <c r="O169" s="58">
        <v>0</v>
      </c>
      <c r="P169" s="58">
        <v>0</v>
      </c>
      <c r="Q169" s="58">
        <v>0</v>
      </c>
      <c r="R169" s="58">
        <v>0</v>
      </c>
      <c r="S169" s="58">
        <v>0</v>
      </c>
      <c r="T169" s="58">
        <v>0</v>
      </c>
      <c r="U169" s="58">
        <v>0</v>
      </c>
      <c r="V169" s="58">
        <v>0</v>
      </c>
      <c r="W169" s="58">
        <v>0</v>
      </c>
      <c r="X169" s="58">
        <v>0</v>
      </c>
      <c r="Y169" s="58">
        <v>0</v>
      </c>
      <c r="Z169" s="58">
        <v>0</v>
      </c>
      <c r="AA169" s="58">
        <v>0</v>
      </c>
      <c r="AB169" s="60"/>
    </row>
    <row r="170" spans="1:28">
      <c r="A170" s="20"/>
      <c r="B170" s="10" t="s">
        <v>96</v>
      </c>
      <c r="C170" s="134"/>
      <c r="D170" s="58">
        <v>0</v>
      </c>
      <c r="E170" s="58">
        <v>0</v>
      </c>
      <c r="F170" s="58">
        <v>0</v>
      </c>
      <c r="G170" s="58">
        <v>0</v>
      </c>
      <c r="H170" s="58">
        <v>0</v>
      </c>
      <c r="I170" s="58">
        <v>0</v>
      </c>
      <c r="J170" s="58">
        <v>0</v>
      </c>
      <c r="K170" s="58">
        <v>0</v>
      </c>
      <c r="L170" s="58">
        <v>0</v>
      </c>
      <c r="M170" s="58">
        <v>0</v>
      </c>
      <c r="N170" s="58">
        <v>0</v>
      </c>
      <c r="O170" s="58">
        <v>0</v>
      </c>
      <c r="P170" s="58">
        <v>0</v>
      </c>
      <c r="Q170" s="58">
        <v>0</v>
      </c>
      <c r="R170" s="58">
        <v>0</v>
      </c>
      <c r="S170" s="58">
        <v>0</v>
      </c>
      <c r="T170" s="58">
        <v>0</v>
      </c>
      <c r="U170" s="58">
        <v>0</v>
      </c>
      <c r="V170" s="58">
        <v>0</v>
      </c>
      <c r="W170" s="58">
        <v>0</v>
      </c>
      <c r="X170" s="58">
        <v>0</v>
      </c>
      <c r="Y170" s="58">
        <v>0</v>
      </c>
      <c r="Z170" s="58">
        <v>0</v>
      </c>
      <c r="AA170" s="58">
        <v>0</v>
      </c>
      <c r="AB170" s="60"/>
    </row>
    <row r="171" spans="1:28">
      <c r="A171" s="20"/>
      <c r="B171" s="10" t="s">
        <v>97</v>
      </c>
      <c r="C171" s="134"/>
      <c r="D171" s="58">
        <v>0</v>
      </c>
      <c r="E171" s="58">
        <v>0</v>
      </c>
      <c r="F171" s="58">
        <v>0</v>
      </c>
      <c r="G171" s="58">
        <v>0</v>
      </c>
      <c r="H171" s="58">
        <v>0</v>
      </c>
      <c r="I171" s="58">
        <v>0</v>
      </c>
      <c r="J171" s="58">
        <v>0</v>
      </c>
      <c r="K171" s="58">
        <v>0</v>
      </c>
      <c r="L171" s="58">
        <v>0</v>
      </c>
      <c r="M171" s="58">
        <v>0</v>
      </c>
      <c r="N171" s="58">
        <v>0</v>
      </c>
      <c r="O171" s="58">
        <v>0</v>
      </c>
      <c r="P171" s="58">
        <v>0</v>
      </c>
      <c r="Q171" s="58">
        <v>0</v>
      </c>
      <c r="R171" s="58">
        <v>0</v>
      </c>
      <c r="S171" s="58">
        <v>0</v>
      </c>
      <c r="T171" s="58">
        <v>0</v>
      </c>
      <c r="U171" s="58">
        <v>0</v>
      </c>
      <c r="V171" s="58">
        <v>0</v>
      </c>
      <c r="W171" s="58">
        <v>0</v>
      </c>
      <c r="X171" s="58">
        <v>0</v>
      </c>
      <c r="Y171" s="58">
        <v>0</v>
      </c>
      <c r="Z171" s="58">
        <v>0</v>
      </c>
      <c r="AA171" s="58">
        <v>0</v>
      </c>
      <c r="AB171" s="60"/>
    </row>
    <row r="172" spans="1:28">
      <c r="A172" s="20"/>
      <c r="B172" s="10" t="s">
        <v>98</v>
      </c>
      <c r="C172" s="134"/>
      <c r="D172" s="58">
        <v>0</v>
      </c>
      <c r="E172" s="58">
        <v>0</v>
      </c>
      <c r="F172" s="58">
        <v>0</v>
      </c>
      <c r="G172" s="58">
        <v>0</v>
      </c>
      <c r="H172" s="58">
        <v>0</v>
      </c>
      <c r="I172" s="58">
        <v>0</v>
      </c>
      <c r="J172" s="58">
        <v>0</v>
      </c>
      <c r="K172" s="58">
        <v>0</v>
      </c>
      <c r="L172" s="58">
        <v>0</v>
      </c>
      <c r="M172" s="58">
        <v>0</v>
      </c>
      <c r="N172" s="58">
        <v>0</v>
      </c>
      <c r="O172" s="58">
        <v>0</v>
      </c>
      <c r="P172" s="58">
        <v>0</v>
      </c>
      <c r="Q172" s="58">
        <v>0</v>
      </c>
      <c r="R172" s="58">
        <v>0</v>
      </c>
      <c r="S172" s="58">
        <v>0</v>
      </c>
      <c r="T172" s="58">
        <v>0</v>
      </c>
      <c r="U172" s="58">
        <v>0</v>
      </c>
      <c r="V172" s="58">
        <v>0</v>
      </c>
      <c r="W172" s="58">
        <v>0</v>
      </c>
      <c r="X172" s="58">
        <v>0</v>
      </c>
      <c r="Y172" s="58">
        <v>0</v>
      </c>
      <c r="Z172" s="58">
        <v>0</v>
      </c>
      <c r="AA172" s="58">
        <v>0</v>
      </c>
      <c r="AB172" s="60"/>
    </row>
    <row r="173" spans="1:28">
      <c r="A173" s="20"/>
      <c r="B173" s="10" t="s">
        <v>99</v>
      </c>
      <c r="C173" s="134"/>
      <c r="D173" s="58">
        <v>0</v>
      </c>
      <c r="E173" s="58">
        <v>0</v>
      </c>
      <c r="F173" s="58">
        <v>0</v>
      </c>
      <c r="G173" s="58">
        <v>0</v>
      </c>
      <c r="H173" s="58">
        <v>0</v>
      </c>
      <c r="I173" s="58">
        <v>0</v>
      </c>
      <c r="J173" s="58">
        <v>0</v>
      </c>
      <c r="K173" s="58">
        <v>0</v>
      </c>
      <c r="L173" s="58">
        <v>0</v>
      </c>
      <c r="M173" s="58">
        <v>0</v>
      </c>
      <c r="N173" s="58">
        <v>0</v>
      </c>
      <c r="O173" s="58">
        <v>0</v>
      </c>
      <c r="P173" s="58">
        <v>0</v>
      </c>
      <c r="Q173" s="58">
        <v>0</v>
      </c>
      <c r="R173" s="58">
        <v>0</v>
      </c>
      <c r="S173" s="58">
        <v>0</v>
      </c>
      <c r="T173" s="58">
        <v>0</v>
      </c>
      <c r="U173" s="58">
        <v>0</v>
      </c>
      <c r="V173" s="58">
        <v>0</v>
      </c>
      <c r="W173" s="58">
        <v>0</v>
      </c>
      <c r="X173" s="58">
        <v>0</v>
      </c>
      <c r="Y173" s="58">
        <v>0</v>
      </c>
      <c r="Z173" s="58">
        <v>0</v>
      </c>
      <c r="AA173" s="58">
        <v>0</v>
      </c>
      <c r="AB173" s="60"/>
    </row>
    <row r="174" spans="1:28">
      <c r="A174" s="161"/>
      <c r="B174" s="148" t="s">
        <v>684</v>
      </c>
      <c r="C174" s="145">
        <v>0</v>
      </c>
      <c r="D174" s="144">
        <f>SUM(D160:D173)</f>
        <v>0</v>
      </c>
      <c r="E174" s="144">
        <f t="shared" ref="E174:AA174" si="10">SUM(E160:E173)</f>
        <v>0</v>
      </c>
      <c r="F174" s="144">
        <f t="shared" si="10"/>
        <v>0</v>
      </c>
      <c r="G174" s="144">
        <f t="shared" si="10"/>
        <v>0</v>
      </c>
      <c r="H174" s="144">
        <f t="shared" si="10"/>
        <v>0</v>
      </c>
      <c r="I174" s="144">
        <f t="shared" si="10"/>
        <v>0</v>
      </c>
      <c r="J174" s="144">
        <f t="shared" si="10"/>
        <v>0</v>
      </c>
      <c r="K174" s="144">
        <f t="shared" si="10"/>
        <v>0</v>
      </c>
      <c r="L174" s="144">
        <f t="shared" si="10"/>
        <v>0</v>
      </c>
      <c r="M174" s="144">
        <f t="shared" si="10"/>
        <v>0</v>
      </c>
      <c r="N174" s="144">
        <f t="shared" si="10"/>
        <v>0</v>
      </c>
      <c r="O174" s="144">
        <f t="shared" si="10"/>
        <v>0</v>
      </c>
      <c r="P174" s="144">
        <f t="shared" si="10"/>
        <v>0</v>
      </c>
      <c r="Q174" s="144">
        <f t="shared" si="10"/>
        <v>0</v>
      </c>
      <c r="R174" s="144">
        <f t="shared" si="10"/>
        <v>0</v>
      </c>
      <c r="S174" s="144">
        <f t="shared" si="10"/>
        <v>0</v>
      </c>
      <c r="T174" s="144">
        <f t="shared" si="10"/>
        <v>0</v>
      </c>
      <c r="U174" s="144">
        <f t="shared" si="10"/>
        <v>0</v>
      </c>
      <c r="V174" s="144">
        <f t="shared" si="10"/>
        <v>0</v>
      </c>
      <c r="W174" s="144">
        <f t="shared" si="10"/>
        <v>0</v>
      </c>
      <c r="X174" s="144">
        <f t="shared" si="10"/>
        <v>0</v>
      </c>
      <c r="Y174" s="144">
        <f t="shared" si="10"/>
        <v>0</v>
      </c>
      <c r="Z174" s="144">
        <f t="shared" si="10"/>
        <v>0</v>
      </c>
      <c r="AA174" s="144">
        <f t="shared" si="10"/>
        <v>0</v>
      </c>
      <c r="AB174" s="60"/>
    </row>
    <row r="175" spans="1:28">
      <c r="A175" s="20" t="s">
        <v>15</v>
      </c>
      <c r="B175" s="140" t="s">
        <v>91</v>
      </c>
      <c r="C175" s="134"/>
      <c r="D175" s="58">
        <v>0</v>
      </c>
      <c r="E175" s="58">
        <v>0</v>
      </c>
      <c r="F175" s="58">
        <v>0</v>
      </c>
      <c r="G175" s="58">
        <v>0</v>
      </c>
      <c r="H175" s="58">
        <v>0</v>
      </c>
      <c r="I175" s="58">
        <v>0</v>
      </c>
      <c r="J175" s="58">
        <v>0</v>
      </c>
      <c r="K175" s="58">
        <v>0</v>
      </c>
      <c r="L175" s="58">
        <v>0</v>
      </c>
      <c r="M175" s="58">
        <v>0</v>
      </c>
      <c r="N175" s="58">
        <v>0</v>
      </c>
      <c r="O175" s="58">
        <v>0</v>
      </c>
      <c r="P175" s="58">
        <v>0</v>
      </c>
      <c r="Q175" s="58">
        <v>0</v>
      </c>
      <c r="R175" s="58">
        <v>0</v>
      </c>
      <c r="S175" s="58">
        <v>0</v>
      </c>
      <c r="T175" s="58">
        <v>0</v>
      </c>
      <c r="U175" s="58">
        <v>0</v>
      </c>
      <c r="V175" s="58">
        <v>0</v>
      </c>
      <c r="W175" s="58">
        <v>0</v>
      </c>
      <c r="X175" s="58">
        <v>0</v>
      </c>
      <c r="Y175" s="58">
        <v>0</v>
      </c>
      <c r="Z175" s="58">
        <v>0</v>
      </c>
      <c r="AA175" s="58">
        <v>0</v>
      </c>
      <c r="AB175" s="60"/>
    </row>
    <row r="176" spans="1:28">
      <c r="A176" s="20"/>
      <c r="B176" s="16" t="s">
        <v>92</v>
      </c>
      <c r="C176" s="134"/>
      <c r="D176" s="58">
        <v>0</v>
      </c>
      <c r="E176" s="58">
        <v>0</v>
      </c>
      <c r="F176" s="58">
        <v>0</v>
      </c>
      <c r="G176" s="58">
        <v>0</v>
      </c>
      <c r="H176" s="58">
        <v>0</v>
      </c>
      <c r="I176" s="58">
        <v>0</v>
      </c>
      <c r="J176" s="58">
        <v>0</v>
      </c>
      <c r="K176" s="58">
        <v>0</v>
      </c>
      <c r="L176" s="58">
        <v>0</v>
      </c>
      <c r="M176" s="58">
        <v>0</v>
      </c>
      <c r="N176" s="58">
        <v>0</v>
      </c>
      <c r="O176" s="58">
        <v>0</v>
      </c>
      <c r="P176" s="58">
        <v>0</v>
      </c>
      <c r="Q176" s="58">
        <v>0</v>
      </c>
      <c r="R176" s="58">
        <v>0</v>
      </c>
      <c r="S176" s="58">
        <v>0</v>
      </c>
      <c r="T176" s="58">
        <v>0</v>
      </c>
      <c r="U176" s="58">
        <v>0</v>
      </c>
      <c r="V176" s="58">
        <v>0</v>
      </c>
      <c r="W176" s="58">
        <v>0</v>
      </c>
      <c r="X176" s="58">
        <v>0</v>
      </c>
      <c r="Y176" s="58">
        <v>0</v>
      </c>
      <c r="Z176" s="58">
        <v>0</v>
      </c>
      <c r="AA176" s="58">
        <v>0</v>
      </c>
      <c r="AB176" s="60"/>
    </row>
    <row r="177" spans="1:28">
      <c r="A177" s="20"/>
      <c r="B177" s="10" t="s">
        <v>591</v>
      </c>
      <c r="C177" s="134"/>
      <c r="D177" s="58">
        <v>0</v>
      </c>
      <c r="E177" s="58">
        <v>0</v>
      </c>
      <c r="F177" s="58">
        <v>0</v>
      </c>
      <c r="G177" s="58">
        <v>0</v>
      </c>
      <c r="H177" s="58">
        <v>0</v>
      </c>
      <c r="I177" s="58">
        <v>0</v>
      </c>
      <c r="J177" s="58">
        <v>0</v>
      </c>
      <c r="K177" s="58">
        <v>0</v>
      </c>
      <c r="L177" s="58">
        <v>0</v>
      </c>
      <c r="M177" s="58">
        <v>0</v>
      </c>
      <c r="N177" s="58">
        <v>0</v>
      </c>
      <c r="O177" s="58">
        <v>0</v>
      </c>
      <c r="P177" s="58">
        <v>0</v>
      </c>
      <c r="Q177" s="58">
        <v>0</v>
      </c>
      <c r="R177" s="58">
        <v>0</v>
      </c>
      <c r="S177" s="58">
        <v>0</v>
      </c>
      <c r="T177" s="58">
        <v>0</v>
      </c>
      <c r="U177" s="58">
        <v>0</v>
      </c>
      <c r="V177" s="58">
        <v>0</v>
      </c>
      <c r="W177" s="58">
        <v>0</v>
      </c>
      <c r="X177" s="58">
        <v>0</v>
      </c>
      <c r="Y177" s="58">
        <v>0</v>
      </c>
      <c r="Z177" s="58">
        <v>0</v>
      </c>
      <c r="AA177" s="58">
        <v>0</v>
      </c>
      <c r="AB177" s="60"/>
    </row>
    <row r="178" spans="1:28">
      <c r="A178" s="20"/>
      <c r="B178" s="16" t="s">
        <v>592</v>
      </c>
      <c r="C178" s="134"/>
      <c r="D178" s="58">
        <v>0</v>
      </c>
      <c r="E178" s="58">
        <v>0</v>
      </c>
      <c r="F178" s="58">
        <v>0</v>
      </c>
      <c r="G178" s="58">
        <v>0</v>
      </c>
      <c r="H178" s="58">
        <v>0</v>
      </c>
      <c r="I178" s="58">
        <v>0</v>
      </c>
      <c r="J178" s="58">
        <v>0</v>
      </c>
      <c r="K178" s="58">
        <v>0</v>
      </c>
      <c r="L178" s="58">
        <v>0</v>
      </c>
      <c r="M178" s="58">
        <v>0</v>
      </c>
      <c r="N178" s="58">
        <v>0</v>
      </c>
      <c r="O178" s="58">
        <v>0</v>
      </c>
      <c r="P178" s="58">
        <v>0</v>
      </c>
      <c r="Q178" s="58">
        <v>0</v>
      </c>
      <c r="R178" s="58">
        <v>0</v>
      </c>
      <c r="S178" s="58">
        <v>0</v>
      </c>
      <c r="T178" s="58">
        <v>0</v>
      </c>
      <c r="U178" s="58">
        <v>0</v>
      </c>
      <c r="V178" s="58">
        <v>0</v>
      </c>
      <c r="W178" s="58">
        <v>0</v>
      </c>
      <c r="X178" s="58">
        <v>0</v>
      </c>
      <c r="Y178" s="58">
        <v>0</v>
      </c>
      <c r="Z178" s="58">
        <v>0</v>
      </c>
      <c r="AA178" s="58">
        <v>0</v>
      </c>
      <c r="AB178" s="60"/>
    </row>
    <row r="179" spans="1:28">
      <c r="A179" s="20"/>
      <c r="B179" s="16" t="s">
        <v>93</v>
      </c>
      <c r="C179" s="134"/>
      <c r="D179" s="58">
        <v>0</v>
      </c>
      <c r="E179" s="58">
        <v>0</v>
      </c>
      <c r="F179" s="58">
        <v>0</v>
      </c>
      <c r="G179" s="58">
        <v>0</v>
      </c>
      <c r="H179" s="58">
        <v>0</v>
      </c>
      <c r="I179" s="58">
        <v>0</v>
      </c>
      <c r="J179" s="58">
        <v>0</v>
      </c>
      <c r="K179" s="58">
        <v>0</v>
      </c>
      <c r="L179" s="58">
        <v>0</v>
      </c>
      <c r="M179" s="58">
        <v>0</v>
      </c>
      <c r="N179" s="58">
        <v>0</v>
      </c>
      <c r="O179" s="58">
        <v>0</v>
      </c>
      <c r="P179" s="58">
        <v>0</v>
      </c>
      <c r="Q179" s="58">
        <v>0</v>
      </c>
      <c r="R179" s="58">
        <v>0</v>
      </c>
      <c r="S179" s="58">
        <v>0</v>
      </c>
      <c r="T179" s="58">
        <v>0</v>
      </c>
      <c r="U179" s="58">
        <v>0</v>
      </c>
      <c r="V179" s="58">
        <v>0</v>
      </c>
      <c r="W179" s="58">
        <v>0</v>
      </c>
      <c r="X179" s="58">
        <v>0</v>
      </c>
      <c r="Y179" s="58">
        <v>0</v>
      </c>
      <c r="Z179" s="58">
        <v>0</v>
      </c>
      <c r="AA179" s="58">
        <v>0</v>
      </c>
      <c r="AB179" s="60"/>
    </row>
    <row r="180" spans="1:28">
      <c r="A180" s="20"/>
      <c r="B180" s="16" t="s">
        <v>94</v>
      </c>
      <c r="C180" s="134"/>
      <c r="D180" s="58">
        <v>0</v>
      </c>
      <c r="E180" s="58">
        <v>0</v>
      </c>
      <c r="F180" s="58">
        <v>0</v>
      </c>
      <c r="G180" s="58">
        <v>0</v>
      </c>
      <c r="H180" s="58">
        <v>0</v>
      </c>
      <c r="I180" s="58">
        <v>0</v>
      </c>
      <c r="J180" s="58">
        <v>0</v>
      </c>
      <c r="K180" s="58">
        <v>0</v>
      </c>
      <c r="L180" s="58">
        <v>0</v>
      </c>
      <c r="M180" s="58">
        <v>0</v>
      </c>
      <c r="N180" s="58">
        <v>0</v>
      </c>
      <c r="O180" s="58">
        <v>0</v>
      </c>
      <c r="P180" s="58">
        <v>0</v>
      </c>
      <c r="Q180" s="58">
        <v>0</v>
      </c>
      <c r="R180" s="58">
        <v>0</v>
      </c>
      <c r="S180" s="58">
        <v>0</v>
      </c>
      <c r="T180" s="58">
        <v>0</v>
      </c>
      <c r="U180" s="58">
        <v>0</v>
      </c>
      <c r="V180" s="58">
        <v>0</v>
      </c>
      <c r="W180" s="58">
        <v>0</v>
      </c>
      <c r="X180" s="58">
        <v>0</v>
      </c>
      <c r="Y180" s="58">
        <v>0</v>
      </c>
      <c r="Z180" s="58">
        <v>0</v>
      </c>
      <c r="AA180" s="58">
        <v>0</v>
      </c>
      <c r="AB180" s="60"/>
    </row>
    <row r="181" spans="1:28">
      <c r="A181" s="20"/>
      <c r="B181" s="10" t="s">
        <v>593</v>
      </c>
      <c r="C181" s="134"/>
      <c r="D181" s="58">
        <v>0</v>
      </c>
      <c r="E181" s="58">
        <v>0</v>
      </c>
      <c r="F181" s="58">
        <v>0</v>
      </c>
      <c r="G181" s="58">
        <v>0</v>
      </c>
      <c r="H181" s="58">
        <v>0</v>
      </c>
      <c r="I181" s="58">
        <v>0</v>
      </c>
      <c r="J181" s="58">
        <v>0</v>
      </c>
      <c r="K181" s="58">
        <v>0</v>
      </c>
      <c r="L181" s="58">
        <v>0</v>
      </c>
      <c r="M181" s="58">
        <v>0</v>
      </c>
      <c r="N181" s="58">
        <v>0</v>
      </c>
      <c r="O181" s="58">
        <v>0</v>
      </c>
      <c r="P181" s="58">
        <v>0</v>
      </c>
      <c r="Q181" s="58">
        <v>0</v>
      </c>
      <c r="R181" s="58">
        <v>0</v>
      </c>
      <c r="S181" s="58">
        <v>0</v>
      </c>
      <c r="T181" s="58">
        <v>0</v>
      </c>
      <c r="U181" s="58">
        <v>0</v>
      </c>
      <c r="V181" s="58">
        <v>0</v>
      </c>
      <c r="W181" s="58">
        <v>0</v>
      </c>
      <c r="X181" s="58">
        <v>0</v>
      </c>
      <c r="Y181" s="58">
        <v>0</v>
      </c>
      <c r="Z181" s="58">
        <v>0</v>
      </c>
      <c r="AA181" s="58">
        <v>0</v>
      </c>
      <c r="AB181" s="60"/>
    </row>
    <row r="182" spans="1:28" ht="30">
      <c r="A182" s="20"/>
      <c r="B182" s="83" t="s">
        <v>594</v>
      </c>
      <c r="C182" s="134"/>
      <c r="D182" s="58">
        <v>0</v>
      </c>
      <c r="E182" s="58">
        <v>0</v>
      </c>
      <c r="F182" s="58">
        <v>0</v>
      </c>
      <c r="G182" s="58">
        <v>0</v>
      </c>
      <c r="H182" s="58">
        <v>0</v>
      </c>
      <c r="I182" s="58">
        <v>0</v>
      </c>
      <c r="J182" s="58">
        <v>0</v>
      </c>
      <c r="K182" s="58">
        <v>0</v>
      </c>
      <c r="L182" s="58">
        <v>0</v>
      </c>
      <c r="M182" s="58">
        <v>0</v>
      </c>
      <c r="N182" s="58">
        <v>0</v>
      </c>
      <c r="O182" s="58">
        <v>0</v>
      </c>
      <c r="P182" s="58">
        <v>0</v>
      </c>
      <c r="Q182" s="58">
        <v>0</v>
      </c>
      <c r="R182" s="58">
        <v>0</v>
      </c>
      <c r="S182" s="58">
        <v>0</v>
      </c>
      <c r="T182" s="58">
        <v>0</v>
      </c>
      <c r="U182" s="58">
        <v>0</v>
      </c>
      <c r="V182" s="58">
        <v>0</v>
      </c>
      <c r="W182" s="58">
        <v>0</v>
      </c>
      <c r="X182" s="58">
        <v>0</v>
      </c>
      <c r="Y182" s="58">
        <v>0</v>
      </c>
      <c r="Z182" s="58">
        <v>0</v>
      </c>
      <c r="AA182" s="58">
        <v>0</v>
      </c>
      <c r="AB182" s="60"/>
    </row>
    <row r="183" spans="1:28">
      <c r="A183" s="20"/>
      <c r="B183" s="10" t="s">
        <v>95</v>
      </c>
      <c r="C183" s="134"/>
      <c r="D183" s="58">
        <v>0</v>
      </c>
      <c r="E183" s="58">
        <v>0</v>
      </c>
      <c r="F183" s="58">
        <v>0</v>
      </c>
      <c r="G183" s="58">
        <v>0</v>
      </c>
      <c r="H183" s="58">
        <v>0</v>
      </c>
      <c r="I183" s="58">
        <v>0</v>
      </c>
      <c r="J183" s="58">
        <v>0</v>
      </c>
      <c r="K183" s="58">
        <v>0</v>
      </c>
      <c r="L183" s="58">
        <v>0</v>
      </c>
      <c r="M183" s="58">
        <v>0</v>
      </c>
      <c r="N183" s="58">
        <v>0</v>
      </c>
      <c r="O183" s="58">
        <v>0</v>
      </c>
      <c r="P183" s="58">
        <v>0</v>
      </c>
      <c r="Q183" s="58">
        <v>0</v>
      </c>
      <c r="R183" s="58">
        <v>0</v>
      </c>
      <c r="S183" s="58">
        <v>0</v>
      </c>
      <c r="T183" s="58">
        <v>0</v>
      </c>
      <c r="U183" s="58">
        <v>0</v>
      </c>
      <c r="V183" s="58">
        <v>0</v>
      </c>
      <c r="W183" s="58">
        <v>0</v>
      </c>
      <c r="X183" s="58">
        <v>0</v>
      </c>
      <c r="Y183" s="58">
        <v>0</v>
      </c>
      <c r="Z183" s="58">
        <v>0</v>
      </c>
      <c r="AA183" s="58">
        <v>0</v>
      </c>
      <c r="AB183" s="60"/>
    </row>
    <row r="184" spans="1:28">
      <c r="A184" s="20"/>
      <c r="B184" s="10" t="s">
        <v>595</v>
      </c>
      <c r="C184" s="134"/>
      <c r="D184" s="58">
        <v>0</v>
      </c>
      <c r="E184" s="58">
        <v>0</v>
      </c>
      <c r="F184" s="58">
        <v>0</v>
      </c>
      <c r="G184" s="58">
        <v>0</v>
      </c>
      <c r="H184" s="58">
        <v>0</v>
      </c>
      <c r="I184" s="58">
        <v>0</v>
      </c>
      <c r="J184" s="58">
        <v>0</v>
      </c>
      <c r="K184" s="58">
        <v>0</v>
      </c>
      <c r="L184" s="58">
        <v>0</v>
      </c>
      <c r="M184" s="58">
        <v>0</v>
      </c>
      <c r="N184" s="58">
        <v>0</v>
      </c>
      <c r="O184" s="58">
        <v>0</v>
      </c>
      <c r="P184" s="58">
        <v>0</v>
      </c>
      <c r="Q184" s="58">
        <v>0</v>
      </c>
      <c r="R184" s="58">
        <v>0</v>
      </c>
      <c r="S184" s="58">
        <v>0</v>
      </c>
      <c r="T184" s="58">
        <v>0</v>
      </c>
      <c r="U184" s="58">
        <v>0</v>
      </c>
      <c r="V184" s="58">
        <v>0</v>
      </c>
      <c r="W184" s="58">
        <v>0</v>
      </c>
      <c r="X184" s="58">
        <v>0</v>
      </c>
      <c r="Y184" s="58">
        <v>0</v>
      </c>
      <c r="Z184" s="58">
        <v>0</v>
      </c>
      <c r="AA184" s="58">
        <v>0</v>
      </c>
      <c r="AB184" s="60"/>
    </row>
    <row r="185" spans="1:28">
      <c r="A185" s="20"/>
      <c r="B185" s="10" t="s">
        <v>96</v>
      </c>
      <c r="C185" s="134"/>
      <c r="D185" s="58">
        <v>0</v>
      </c>
      <c r="E185" s="58">
        <v>0</v>
      </c>
      <c r="F185" s="58">
        <v>0</v>
      </c>
      <c r="G185" s="58">
        <v>0</v>
      </c>
      <c r="H185" s="58">
        <v>0</v>
      </c>
      <c r="I185" s="58">
        <v>0</v>
      </c>
      <c r="J185" s="58">
        <v>0</v>
      </c>
      <c r="K185" s="58">
        <v>0</v>
      </c>
      <c r="L185" s="58">
        <v>0</v>
      </c>
      <c r="M185" s="58">
        <v>0</v>
      </c>
      <c r="N185" s="58">
        <v>0</v>
      </c>
      <c r="O185" s="58">
        <v>0</v>
      </c>
      <c r="P185" s="58">
        <v>0</v>
      </c>
      <c r="Q185" s="58">
        <v>0</v>
      </c>
      <c r="R185" s="58">
        <v>0</v>
      </c>
      <c r="S185" s="58">
        <v>0</v>
      </c>
      <c r="T185" s="58">
        <v>0</v>
      </c>
      <c r="U185" s="58">
        <v>0</v>
      </c>
      <c r="V185" s="58">
        <v>0</v>
      </c>
      <c r="W185" s="58">
        <v>0</v>
      </c>
      <c r="X185" s="58">
        <v>0</v>
      </c>
      <c r="Y185" s="58">
        <v>0</v>
      </c>
      <c r="Z185" s="58">
        <v>0</v>
      </c>
      <c r="AA185" s="58">
        <v>0</v>
      </c>
      <c r="AB185" s="60"/>
    </row>
    <row r="186" spans="1:28">
      <c r="A186" s="20"/>
      <c r="B186" s="10" t="s">
        <v>97</v>
      </c>
      <c r="C186" s="134"/>
      <c r="D186" s="58">
        <v>0</v>
      </c>
      <c r="E186" s="58">
        <v>0</v>
      </c>
      <c r="F186" s="58">
        <v>0</v>
      </c>
      <c r="G186" s="58">
        <v>0</v>
      </c>
      <c r="H186" s="58">
        <v>0</v>
      </c>
      <c r="I186" s="58">
        <v>0</v>
      </c>
      <c r="J186" s="58">
        <v>0</v>
      </c>
      <c r="K186" s="58">
        <v>0</v>
      </c>
      <c r="L186" s="58">
        <v>0</v>
      </c>
      <c r="M186" s="58">
        <v>0</v>
      </c>
      <c r="N186" s="58">
        <v>0</v>
      </c>
      <c r="O186" s="58">
        <v>0</v>
      </c>
      <c r="P186" s="58">
        <v>0</v>
      </c>
      <c r="Q186" s="58">
        <v>0</v>
      </c>
      <c r="R186" s="58">
        <v>0</v>
      </c>
      <c r="S186" s="58">
        <v>0</v>
      </c>
      <c r="T186" s="58">
        <v>0</v>
      </c>
      <c r="U186" s="58">
        <v>0</v>
      </c>
      <c r="V186" s="58">
        <v>0</v>
      </c>
      <c r="W186" s="58">
        <v>0</v>
      </c>
      <c r="X186" s="58">
        <v>0</v>
      </c>
      <c r="Y186" s="58">
        <v>0</v>
      </c>
      <c r="Z186" s="58">
        <v>0</v>
      </c>
      <c r="AA186" s="58">
        <v>0</v>
      </c>
      <c r="AB186" s="60"/>
    </row>
    <row r="187" spans="1:28">
      <c r="A187" s="20"/>
      <c r="B187" s="10" t="s">
        <v>98</v>
      </c>
      <c r="C187" s="134"/>
      <c r="D187" s="58">
        <v>0</v>
      </c>
      <c r="E187" s="58">
        <v>0</v>
      </c>
      <c r="F187" s="58">
        <v>0</v>
      </c>
      <c r="G187" s="58">
        <v>0</v>
      </c>
      <c r="H187" s="58">
        <v>0</v>
      </c>
      <c r="I187" s="58">
        <v>0</v>
      </c>
      <c r="J187" s="58">
        <v>0</v>
      </c>
      <c r="K187" s="58">
        <v>0</v>
      </c>
      <c r="L187" s="58">
        <v>0</v>
      </c>
      <c r="M187" s="58">
        <v>0</v>
      </c>
      <c r="N187" s="58">
        <v>0</v>
      </c>
      <c r="O187" s="58">
        <v>0</v>
      </c>
      <c r="P187" s="58">
        <v>0</v>
      </c>
      <c r="Q187" s="58">
        <v>0</v>
      </c>
      <c r="R187" s="58">
        <v>0</v>
      </c>
      <c r="S187" s="58">
        <v>0</v>
      </c>
      <c r="T187" s="58">
        <v>0</v>
      </c>
      <c r="U187" s="58">
        <v>0</v>
      </c>
      <c r="V187" s="58">
        <v>0</v>
      </c>
      <c r="W187" s="58">
        <v>0</v>
      </c>
      <c r="X187" s="58">
        <v>0</v>
      </c>
      <c r="Y187" s="58">
        <v>0</v>
      </c>
      <c r="Z187" s="58">
        <v>0</v>
      </c>
      <c r="AA187" s="58">
        <v>0</v>
      </c>
      <c r="AB187" s="60"/>
    </row>
    <row r="188" spans="1:28">
      <c r="A188" s="20"/>
      <c r="B188" s="10" t="s">
        <v>99</v>
      </c>
      <c r="C188" s="134"/>
      <c r="D188" s="58">
        <v>0</v>
      </c>
      <c r="E188" s="58">
        <v>0</v>
      </c>
      <c r="F188" s="58">
        <v>0</v>
      </c>
      <c r="G188" s="58">
        <v>0</v>
      </c>
      <c r="H188" s="58">
        <v>0</v>
      </c>
      <c r="I188" s="58">
        <v>0</v>
      </c>
      <c r="J188" s="58">
        <v>0</v>
      </c>
      <c r="K188" s="58">
        <v>0</v>
      </c>
      <c r="L188" s="58">
        <v>0</v>
      </c>
      <c r="M188" s="58">
        <v>0</v>
      </c>
      <c r="N188" s="58">
        <v>0</v>
      </c>
      <c r="O188" s="58">
        <v>0</v>
      </c>
      <c r="P188" s="58">
        <v>0</v>
      </c>
      <c r="Q188" s="58">
        <v>0</v>
      </c>
      <c r="R188" s="58">
        <v>0</v>
      </c>
      <c r="S188" s="58">
        <v>0</v>
      </c>
      <c r="T188" s="58">
        <v>0</v>
      </c>
      <c r="U188" s="58">
        <v>0</v>
      </c>
      <c r="V188" s="58">
        <v>0</v>
      </c>
      <c r="W188" s="58">
        <v>0</v>
      </c>
      <c r="X188" s="58">
        <v>0</v>
      </c>
      <c r="Y188" s="58">
        <v>0</v>
      </c>
      <c r="Z188" s="58">
        <v>0</v>
      </c>
      <c r="AA188" s="58">
        <v>0</v>
      </c>
      <c r="AB188" s="60"/>
    </row>
    <row r="189" spans="1:28">
      <c r="A189" s="161"/>
      <c r="B189" s="148" t="s">
        <v>685</v>
      </c>
      <c r="C189" s="145"/>
      <c r="D189" s="144">
        <f>SUM(D175:D188)</f>
        <v>0</v>
      </c>
      <c r="E189" s="144">
        <f t="shared" ref="E189:S189" si="11">SUM(E175:E188)</f>
        <v>0</v>
      </c>
      <c r="F189" s="144">
        <f t="shared" si="11"/>
        <v>0</v>
      </c>
      <c r="G189" s="144">
        <f t="shared" si="11"/>
        <v>0</v>
      </c>
      <c r="H189" s="144">
        <f t="shared" si="11"/>
        <v>0</v>
      </c>
      <c r="I189" s="144">
        <f t="shared" si="11"/>
        <v>0</v>
      </c>
      <c r="J189" s="144">
        <f t="shared" si="11"/>
        <v>0</v>
      </c>
      <c r="K189" s="144">
        <f t="shared" si="11"/>
        <v>0</v>
      </c>
      <c r="L189" s="144">
        <f t="shared" si="11"/>
        <v>0</v>
      </c>
      <c r="M189" s="144">
        <f t="shared" si="11"/>
        <v>0</v>
      </c>
      <c r="N189" s="144">
        <f t="shared" si="11"/>
        <v>0</v>
      </c>
      <c r="O189" s="144">
        <f t="shared" si="11"/>
        <v>0</v>
      </c>
      <c r="P189" s="144">
        <f t="shared" si="11"/>
        <v>0</v>
      </c>
      <c r="Q189" s="144">
        <f t="shared" si="11"/>
        <v>0</v>
      </c>
      <c r="R189" s="144">
        <f t="shared" si="11"/>
        <v>0</v>
      </c>
      <c r="S189" s="144">
        <f t="shared" si="11"/>
        <v>0</v>
      </c>
      <c r="T189" s="144">
        <f>SUM(T175:T188)</f>
        <v>0</v>
      </c>
      <c r="U189" s="144">
        <f t="shared" ref="U189" si="12">SUM(U175:U188)</f>
        <v>0</v>
      </c>
      <c r="V189" s="144">
        <f t="shared" ref="V189" si="13">SUM(V175:V188)</f>
        <v>0</v>
      </c>
      <c r="W189" s="144">
        <f t="shared" ref="W189" si="14">SUM(W175:W188)</f>
        <v>0</v>
      </c>
      <c r="X189" s="144">
        <f t="shared" ref="X189" si="15">SUM(X175:X188)</f>
        <v>0</v>
      </c>
      <c r="Y189" s="144">
        <f t="shared" ref="Y189" si="16">SUM(Y175:Y188)</f>
        <v>0</v>
      </c>
      <c r="Z189" s="144">
        <f t="shared" ref="Z189" si="17">SUM(Z175:Z188)</f>
        <v>0</v>
      </c>
      <c r="AA189" s="144">
        <f t="shared" ref="AA189" si="18">SUM(AA175:AA188)</f>
        <v>0</v>
      </c>
      <c r="AB189" s="60"/>
    </row>
    <row r="190" spans="1:28" ht="105">
      <c r="A190" s="162" t="s">
        <v>686</v>
      </c>
      <c r="B190" s="140" t="s">
        <v>91</v>
      </c>
      <c r="C190" s="137"/>
      <c r="D190" s="58">
        <v>0</v>
      </c>
      <c r="E190" s="58">
        <v>0</v>
      </c>
      <c r="F190" s="58">
        <v>0</v>
      </c>
      <c r="G190" s="58">
        <v>0</v>
      </c>
      <c r="H190" s="58">
        <v>0</v>
      </c>
      <c r="I190" s="58">
        <v>0</v>
      </c>
      <c r="J190" s="58">
        <v>0</v>
      </c>
      <c r="K190" s="58">
        <v>0</v>
      </c>
      <c r="L190" s="58">
        <v>0</v>
      </c>
      <c r="M190" s="58">
        <v>0</v>
      </c>
      <c r="N190" s="58">
        <v>0</v>
      </c>
      <c r="O190" s="58">
        <v>0</v>
      </c>
      <c r="P190" s="58">
        <v>0</v>
      </c>
      <c r="Q190" s="58">
        <v>0</v>
      </c>
      <c r="R190" s="58">
        <v>0</v>
      </c>
      <c r="S190" s="58">
        <v>0</v>
      </c>
      <c r="T190" s="58">
        <v>0</v>
      </c>
      <c r="U190" s="58">
        <v>0</v>
      </c>
      <c r="V190" s="58">
        <v>0</v>
      </c>
      <c r="W190" s="58">
        <v>0</v>
      </c>
      <c r="X190" s="58">
        <v>0</v>
      </c>
      <c r="Y190" s="58">
        <v>0</v>
      </c>
      <c r="Z190" s="58">
        <v>0</v>
      </c>
      <c r="AA190" s="58">
        <v>0</v>
      </c>
      <c r="AB190" s="60"/>
    </row>
    <row r="191" spans="1:28">
      <c r="A191" s="20"/>
      <c r="B191" s="16" t="s">
        <v>92</v>
      </c>
      <c r="C191" s="134"/>
      <c r="D191" s="58">
        <v>0</v>
      </c>
      <c r="E191" s="58">
        <v>0</v>
      </c>
      <c r="F191" s="58">
        <v>0</v>
      </c>
      <c r="G191" s="58">
        <v>0</v>
      </c>
      <c r="H191" s="58">
        <v>0</v>
      </c>
      <c r="I191" s="58">
        <v>0</v>
      </c>
      <c r="J191" s="58">
        <v>0</v>
      </c>
      <c r="K191" s="58">
        <v>0</v>
      </c>
      <c r="L191" s="58">
        <v>0</v>
      </c>
      <c r="M191" s="58">
        <v>0</v>
      </c>
      <c r="N191" s="58">
        <v>0</v>
      </c>
      <c r="O191" s="58">
        <v>0</v>
      </c>
      <c r="P191" s="58">
        <v>0</v>
      </c>
      <c r="Q191" s="58">
        <v>0</v>
      </c>
      <c r="R191" s="58">
        <v>0</v>
      </c>
      <c r="S191" s="58">
        <v>0</v>
      </c>
      <c r="T191" s="58">
        <v>0</v>
      </c>
      <c r="U191" s="58">
        <v>0</v>
      </c>
      <c r="V191" s="58">
        <v>0</v>
      </c>
      <c r="W191" s="58">
        <v>0</v>
      </c>
      <c r="X191" s="58">
        <v>0</v>
      </c>
      <c r="Y191" s="58">
        <v>0</v>
      </c>
      <c r="Z191" s="58">
        <v>0</v>
      </c>
      <c r="AA191" s="58">
        <v>0</v>
      </c>
      <c r="AB191" s="60"/>
    </row>
    <row r="192" spans="1:28">
      <c r="A192" s="20"/>
      <c r="B192" s="10" t="s">
        <v>591</v>
      </c>
      <c r="C192" s="134"/>
      <c r="D192" s="58">
        <v>0</v>
      </c>
      <c r="E192" s="58">
        <v>0</v>
      </c>
      <c r="F192" s="58">
        <v>0</v>
      </c>
      <c r="G192" s="58">
        <v>0</v>
      </c>
      <c r="H192" s="58">
        <v>0</v>
      </c>
      <c r="I192" s="58">
        <v>0</v>
      </c>
      <c r="J192" s="58">
        <v>0</v>
      </c>
      <c r="K192" s="58">
        <v>0</v>
      </c>
      <c r="L192" s="58">
        <v>0</v>
      </c>
      <c r="M192" s="58">
        <v>0</v>
      </c>
      <c r="N192" s="58">
        <v>0</v>
      </c>
      <c r="O192" s="58">
        <v>0</v>
      </c>
      <c r="P192" s="58">
        <v>0</v>
      </c>
      <c r="Q192" s="58">
        <v>0</v>
      </c>
      <c r="R192" s="58">
        <v>0</v>
      </c>
      <c r="S192" s="58">
        <v>0</v>
      </c>
      <c r="T192" s="58">
        <v>0</v>
      </c>
      <c r="U192" s="58">
        <v>0</v>
      </c>
      <c r="V192" s="58">
        <v>0</v>
      </c>
      <c r="W192" s="58">
        <v>0</v>
      </c>
      <c r="X192" s="58">
        <v>0</v>
      </c>
      <c r="Y192" s="58">
        <v>0</v>
      </c>
      <c r="Z192" s="58">
        <v>0</v>
      </c>
      <c r="AA192" s="58">
        <v>0</v>
      </c>
      <c r="AB192" s="60"/>
    </row>
    <row r="193" spans="1:28">
      <c r="A193" s="20"/>
      <c r="B193" s="16" t="s">
        <v>592</v>
      </c>
      <c r="C193" s="134"/>
      <c r="D193" s="58">
        <v>0</v>
      </c>
      <c r="E193" s="58">
        <v>0</v>
      </c>
      <c r="F193" s="58">
        <v>0</v>
      </c>
      <c r="G193" s="58">
        <v>0</v>
      </c>
      <c r="H193" s="58">
        <v>0</v>
      </c>
      <c r="I193" s="58">
        <v>0</v>
      </c>
      <c r="J193" s="58">
        <v>0</v>
      </c>
      <c r="K193" s="58">
        <v>0</v>
      </c>
      <c r="L193" s="58">
        <v>0</v>
      </c>
      <c r="M193" s="58">
        <v>0</v>
      </c>
      <c r="N193" s="58">
        <v>0</v>
      </c>
      <c r="O193" s="58">
        <v>0</v>
      </c>
      <c r="P193" s="58">
        <v>0</v>
      </c>
      <c r="Q193" s="58">
        <v>0</v>
      </c>
      <c r="R193" s="58">
        <v>0</v>
      </c>
      <c r="S193" s="58">
        <v>0</v>
      </c>
      <c r="T193" s="58">
        <v>0</v>
      </c>
      <c r="U193" s="58">
        <v>0</v>
      </c>
      <c r="V193" s="58">
        <v>0</v>
      </c>
      <c r="W193" s="58">
        <v>0</v>
      </c>
      <c r="X193" s="58">
        <v>0</v>
      </c>
      <c r="Y193" s="58">
        <v>0</v>
      </c>
      <c r="Z193" s="58">
        <v>0</v>
      </c>
      <c r="AA193" s="58">
        <v>0</v>
      </c>
      <c r="AB193" s="60"/>
    </row>
    <row r="194" spans="1:28">
      <c r="A194" s="20"/>
      <c r="B194" s="16" t="s">
        <v>93</v>
      </c>
      <c r="C194" s="134"/>
      <c r="D194" s="58">
        <v>0</v>
      </c>
      <c r="E194" s="58">
        <v>0</v>
      </c>
      <c r="F194" s="58">
        <v>0</v>
      </c>
      <c r="G194" s="58">
        <v>0</v>
      </c>
      <c r="H194" s="58">
        <v>0</v>
      </c>
      <c r="I194" s="58">
        <v>0</v>
      </c>
      <c r="J194" s="58">
        <v>0</v>
      </c>
      <c r="K194" s="58">
        <v>0</v>
      </c>
      <c r="L194" s="58">
        <v>0</v>
      </c>
      <c r="M194" s="58">
        <v>0</v>
      </c>
      <c r="N194" s="58">
        <v>0</v>
      </c>
      <c r="O194" s="58">
        <v>0</v>
      </c>
      <c r="P194" s="58">
        <v>0</v>
      </c>
      <c r="Q194" s="58">
        <v>0</v>
      </c>
      <c r="R194" s="58">
        <v>0</v>
      </c>
      <c r="S194" s="58">
        <v>0</v>
      </c>
      <c r="T194" s="58">
        <v>0</v>
      </c>
      <c r="U194" s="58">
        <v>0</v>
      </c>
      <c r="V194" s="58">
        <v>0</v>
      </c>
      <c r="W194" s="58">
        <v>0</v>
      </c>
      <c r="X194" s="58">
        <v>0</v>
      </c>
      <c r="Y194" s="58">
        <v>0</v>
      </c>
      <c r="Z194" s="58">
        <v>0</v>
      </c>
      <c r="AA194" s="58">
        <v>0</v>
      </c>
      <c r="AB194" s="60"/>
    </row>
    <row r="195" spans="1:28">
      <c r="A195" s="20"/>
      <c r="B195" s="16" t="s">
        <v>94</v>
      </c>
      <c r="C195" s="134"/>
      <c r="D195" s="58">
        <v>0</v>
      </c>
      <c r="E195" s="58">
        <v>0</v>
      </c>
      <c r="F195" s="58">
        <v>0</v>
      </c>
      <c r="G195" s="58">
        <v>0</v>
      </c>
      <c r="H195" s="58">
        <v>0</v>
      </c>
      <c r="I195" s="58">
        <v>0</v>
      </c>
      <c r="J195" s="58">
        <v>0</v>
      </c>
      <c r="K195" s="58">
        <v>0</v>
      </c>
      <c r="L195" s="58">
        <v>0</v>
      </c>
      <c r="M195" s="58">
        <v>0</v>
      </c>
      <c r="N195" s="58">
        <v>0</v>
      </c>
      <c r="O195" s="58">
        <v>0</v>
      </c>
      <c r="P195" s="58">
        <v>0</v>
      </c>
      <c r="Q195" s="58">
        <v>0</v>
      </c>
      <c r="R195" s="58">
        <v>0</v>
      </c>
      <c r="S195" s="58">
        <v>0</v>
      </c>
      <c r="T195" s="58">
        <v>0</v>
      </c>
      <c r="U195" s="58">
        <v>0</v>
      </c>
      <c r="V195" s="58">
        <v>0</v>
      </c>
      <c r="W195" s="58">
        <v>0</v>
      </c>
      <c r="X195" s="58">
        <v>0</v>
      </c>
      <c r="Y195" s="58">
        <v>0</v>
      </c>
      <c r="Z195" s="58">
        <v>0</v>
      </c>
      <c r="AA195" s="58">
        <v>0</v>
      </c>
      <c r="AB195" s="60"/>
    </row>
    <row r="196" spans="1:28">
      <c r="A196" s="20"/>
      <c r="B196" s="10" t="s">
        <v>593</v>
      </c>
      <c r="C196" s="134"/>
      <c r="D196" s="58">
        <v>0</v>
      </c>
      <c r="E196" s="58">
        <v>0</v>
      </c>
      <c r="F196" s="58">
        <v>0</v>
      </c>
      <c r="G196" s="58">
        <v>0</v>
      </c>
      <c r="H196" s="58">
        <v>0</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60"/>
    </row>
    <row r="197" spans="1:28" ht="30">
      <c r="A197" s="20"/>
      <c r="B197" s="83" t="s">
        <v>594</v>
      </c>
      <c r="C197" s="134"/>
      <c r="D197" s="58">
        <v>0</v>
      </c>
      <c r="E197" s="58">
        <v>0</v>
      </c>
      <c r="F197" s="58">
        <v>0</v>
      </c>
      <c r="G197" s="58">
        <v>0</v>
      </c>
      <c r="H197" s="58">
        <v>0</v>
      </c>
      <c r="I197" s="58">
        <v>0</v>
      </c>
      <c r="J197" s="58">
        <v>0</v>
      </c>
      <c r="K197" s="58">
        <v>0</v>
      </c>
      <c r="L197" s="58">
        <v>0</v>
      </c>
      <c r="M197" s="58">
        <v>0</v>
      </c>
      <c r="N197" s="58">
        <v>0</v>
      </c>
      <c r="O197" s="58">
        <v>0</v>
      </c>
      <c r="P197" s="58">
        <v>0</v>
      </c>
      <c r="Q197" s="58">
        <v>0</v>
      </c>
      <c r="R197" s="58">
        <v>0</v>
      </c>
      <c r="S197" s="58">
        <v>0</v>
      </c>
      <c r="T197" s="58">
        <v>0</v>
      </c>
      <c r="U197" s="58">
        <v>0</v>
      </c>
      <c r="V197" s="58">
        <v>0</v>
      </c>
      <c r="W197" s="58">
        <v>0</v>
      </c>
      <c r="X197" s="58">
        <v>0</v>
      </c>
      <c r="Y197" s="58">
        <v>0</v>
      </c>
      <c r="Z197" s="58">
        <v>0</v>
      </c>
      <c r="AA197" s="58">
        <v>0</v>
      </c>
      <c r="AB197" s="60"/>
    </row>
    <row r="198" spans="1:28">
      <c r="A198" s="20"/>
      <c r="B198" s="10" t="s">
        <v>95</v>
      </c>
      <c r="C198" s="134"/>
      <c r="D198" s="58">
        <v>0</v>
      </c>
      <c r="E198" s="58">
        <v>0</v>
      </c>
      <c r="F198" s="58">
        <v>0</v>
      </c>
      <c r="G198" s="58">
        <v>0</v>
      </c>
      <c r="H198" s="58">
        <v>0</v>
      </c>
      <c r="I198" s="58">
        <v>0</v>
      </c>
      <c r="J198" s="58">
        <v>0</v>
      </c>
      <c r="K198" s="58">
        <v>0</v>
      </c>
      <c r="L198" s="58">
        <v>0</v>
      </c>
      <c r="M198" s="58">
        <v>0</v>
      </c>
      <c r="N198" s="58">
        <v>0</v>
      </c>
      <c r="O198" s="58">
        <v>0</v>
      </c>
      <c r="P198" s="58">
        <v>0</v>
      </c>
      <c r="Q198" s="58">
        <v>0</v>
      </c>
      <c r="R198" s="58">
        <v>0</v>
      </c>
      <c r="S198" s="58">
        <v>0</v>
      </c>
      <c r="T198" s="58">
        <v>0</v>
      </c>
      <c r="U198" s="58">
        <v>0</v>
      </c>
      <c r="V198" s="58">
        <v>0</v>
      </c>
      <c r="W198" s="58">
        <v>0</v>
      </c>
      <c r="X198" s="58">
        <v>0</v>
      </c>
      <c r="Y198" s="58">
        <v>0</v>
      </c>
      <c r="Z198" s="58">
        <v>0</v>
      </c>
      <c r="AA198" s="58">
        <v>0</v>
      </c>
      <c r="AB198" s="60"/>
    </row>
    <row r="199" spans="1:28">
      <c r="A199" s="20"/>
      <c r="B199" s="10" t="s">
        <v>595</v>
      </c>
      <c r="C199" s="134"/>
      <c r="D199" s="58">
        <v>0</v>
      </c>
      <c r="E199" s="58">
        <v>0</v>
      </c>
      <c r="F199" s="58">
        <v>0</v>
      </c>
      <c r="G199" s="58">
        <v>0</v>
      </c>
      <c r="H199" s="58">
        <v>0</v>
      </c>
      <c r="I199" s="58">
        <v>0</v>
      </c>
      <c r="J199" s="58">
        <v>0</v>
      </c>
      <c r="K199" s="58">
        <v>0</v>
      </c>
      <c r="L199" s="58">
        <v>0</v>
      </c>
      <c r="M199" s="58">
        <v>0</v>
      </c>
      <c r="N199" s="58">
        <v>0</v>
      </c>
      <c r="O199" s="58">
        <v>0</v>
      </c>
      <c r="P199" s="58">
        <v>0</v>
      </c>
      <c r="Q199" s="58">
        <v>0</v>
      </c>
      <c r="R199" s="58">
        <v>0</v>
      </c>
      <c r="S199" s="58">
        <v>0</v>
      </c>
      <c r="T199" s="58">
        <v>0</v>
      </c>
      <c r="U199" s="58">
        <v>0</v>
      </c>
      <c r="V199" s="58">
        <v>0</v>
      </c>
      <c r="W199" s="58">
        <v>0</v>
      </c>
      <c r="X199" s="58">
        <v>0</v>
      </c>
      <c r="Y199" s="58">
        <v>0</v>
      </c>
      <c r="Z199" s="58">
        <v>0</v>
      </c>
      <c r="AA199" s="58">
        <v>0</v>
      </c>
      <c r="AB199" s="60"/>
    </row>
    <row r="200" spans="1:28">
      <c r="A200" s="20"/>
      <c r="B200" s="10" t="s">
        <v>96</v>
      </c>
      <c r="C200" s="134"/>
      <c r="D200" s="58">
        <v>0</v>
      </c>
      <c r="E200" s="58">
        <v>0</v>
      </c>
      <c r="F200" s="58">
        <v>0</v>
      </c>
      <c r="G200" s="58">
        <v>0</v>
      </c>
      <c r="H200" s="58">
        <v>0</v>
      </c>
      <c r="I200" s="58">
        <v>0</v>
      </c>
      <c r="J200" s="58">
        <v>0</v>
      </c>
      <c r="K200" s="58">
        <v>0</v>
      </c>
      <c r="L200" s="58">
        <v>0</v>
      </c>
      <c r="M200" s="58">
        <v>0</v>
      </c>
      <c r="N200" s="58">
        <v>0</v>
      </c>
      <c r="O200" s="58">
        <v>0</v>
      </c>
      <c r="P200" s="58">
        <v>0</v>
      </c>
      <c r="Q200" s="58">
        <v>0</v>
      </c>
      <c r="R200" s="58">
        <v>0</v>
      </c>
      <c r="S200" s="58">
        <v>0</v>
      </c>
      <c r="T200" s="58">
        <v>0</v>
      </c>
      <c r="U200" s="58">
        <v>0</v>
      </c>
      <c r="V200" s="58">
        <v>0</v>
      </c>
      <c r="W200" s="58">
        <v>0</v>
      </c>
      <c r="X200" s="58">
        <v>0</v>
      </c>
      <c r="Y200" s="58">
        <v>0</v>
      </c>
      <c r="Z200" s="58">
        <v>0</v>
      </c>
      <c r="AA200" s="58">
        <v>0</v>
      </c>
      <c r="AB200" s="60"/>
    </row>
    <row r="201" spans="1:28">
      <c r="A201" s="20"/>
      <c r="B201" s="10" t="s">
        <v>97</v>
      </c>
      <c r="C201" s="134"/>
      <c r="D201" s="58">
        <v>0</v>
      </c>
      <c r="E201" s="58">
        <v>0</v>
      </c>
      <c r="F201" s="58">
        <v>0</v>
      </c>
      <c r="G201" s="58">
        <v>0</v>
      </c>
      <c r="H201" s="58">
        <v>0</v>
      </c>
      <c r="I201" s="58">
        <v>0</v>
      </c>
      <c r="J201" s="58">
        <v>0</v>
      </c>
      <c r="K201" s="58">
        <v>0</v>
      </c>
      <c r="L201" s="58">
        <v>0</v>
      </c>
      <c r="M201" s="58">
        <v>0</v>
      </c>
      <c r="N201" s="58">
        <v>0</v>
      </c>
      <c r="O201" s="58">
        <v>0</v>
      </c>
      <c r="P201" s="58">
        <v>0</v>
      </c>
      <c r="Q201" s="58">
        <v>0</v>
      </c>
      <c r="R201" s="58">
        <v>0</v>
      </c>
      <c r="S201" s="58">
        <v>0</v>
      </c>
      <c r="T201" s="58">
        <v>0</v>
      </c>
      <c r="U201" s="58">
        <v>0</v>
      </c>
      <c r="V201" s="58">
        <v>0</v>
      </c>
      <c r="W201" s="58">
        <v>0</v>
      </c>
      <c r="X201" s="58">
        <v>0</v>
      </c>
      <c r="Y201" s="58">
        <v>0</v>
      </c>
      <c r="Z201" s="58">
        <v>0</v>
      </c>
      <c r="AA201" s="58">
        <v>0</v>
      </c>
      <c r="AB201" s="60"/>
    </row>
    <row r="202" spans="1:28">
      <c r="A202" s="20"/>
      <c r="B202" s="10" t="s">
        <v>98</v>
      </c>
      <c r="C202" s="134"/>
      <c r="D202" s="58">
        <v>0</v>
      </c>
      <c r="E202" s="58">
        <v>0</v>
      </c>
      <c r="F202" s="58">
        <v>0</v>
      </c>
      <c r="G202" s="58">
        <v>0</v>
      </c>
      <c r="H202" s="58">
        <v>0</v>
      </c>
      <c r="I202" s="58">
        <v>0</v>
      </c>
      <c r="J202" s="58">
        <v>0</v>
      </c>
      <c r="K202" s="58">
        <v>0</v>
      </c>
      <c r="L202" s="58">
        <v>0</v>
      </c>
      <c r="M202" s="58">
        <v>0</v>
      </c>
      <c r="N202" s="58">
        <v>0</v>
      </c>
      <c r="O202" s="58">
        <v>0</v>
      </c>
      <c r="P202" s="58">
        <v>0</v>
      </c>
      <c r="Q202" s="58">
        <v>0</v>
      </c>
      <c r="R202" s="58">
        <v>0</v>
      </c>
      <c r="S202" s="58">
        <v>0</v>
      </c>
      <c r="T202" s="58">
        <v>0</v>
      </c>
      <c r="U202" s="58">
        <v>0</v>
      </c>
      <c r="V202" s="58">
        <v>0</v>
      </c>
      <c r="W202" s="58">
        <v>0</v>
      </c>
      <c r="X202" s="58">
        <v>0</v>
      </c>
      <c r="Y202" s="58">
        <v>0</v>
      </c>
      <c r="Z202" s="58">
        <v>0</v>
      </c>
      <c r="AA202" s="58">
        <v>0</v>
      </c>
      <c r="AB202" s="60"/>
    </row>
    <row r="203" spans="1:28">
      <c r="A203" s="20"/>
      <c r="B203" s="10" t="s">
        <v>99</v>
      </c>
      <c r="C203" s="134"/>
      <c r="D203" s="58">
        <v>0</v>
      </c>
      <c r="E203" s="58">
        <v>0</v>
      </c>
      <c r="F203" s="58">
        <v>0</v>
      </c>
      <c r="G203" s="58">
        <v>0</v>
      </c>
      <c r="H203" s="58">
        <v>0</v>
      </c>
      <c r="I203" s="58">
        <v>0</v>
      </c>
      <c r="J203" s="58">
        <v>0</v>
      </c>
      <c r="K203" s="58">
        <v>0</v>
      </c>
      <c r="L203" s="58">
        <v>0</v>
      </c>
      <c r="M203" s="58">
        <v>0</v>
      </c>
      <c r="N203" s="58">
        <v>0</v>
      </c>
      <c r="O203" s="58">
        <v>0</v>
      </c>
      <c r="P203" s="58">
        <v>0</v>
      </c>
      <c r="Q203" s="58">
        <v>0</v>
      </c>
      <c r="R203" s="58">
        <v>0</v>
      </c>
      <c r="S203" s="58">
        <v>0</v>
      </c>
      <c r="T203" s="58">
        <v>0</v>
      </c>
      <c r="U203" s="58">
        <v>0</v>
      </c>
      <c r="V203" s="58">
        <v>0</v>
      </c>
      <c r="W203" s="58">
        <v>0</v>
      </c>
      <c r="X203" s="58">
        <v>0</v>
      </c>
      <c r="Y203" s="58">
        <v>0</v>
      </c>
      <c r="Z203" s="58">
        <v>0</v>
      </c>
      <c r="AA203" s="58">
        <v>0</v>
      </c>
      <c r="AB203" s="60"/>
    </row>
    <row r="204" spans="1:28">
      <c r="A204" s="161"/>
      <c r="B204" s="148" t="s">
        <v>687</v>
      </c>
      <c r="C204" s="143"/>
      <c r="D204" s="146">
        <f>SUM(D190:D203)</f>
        <v>0</v>
      </c>
      <c r="E204" s="146">
        <f t="shared" ref="E204:AA204" si="19">SUM(E190:E203)</f>
        <v>0</v>
      </c>
      <c r="F204" s="146">
        <f t="shared" si="19"/>
        <v>0</v>
      </c>
      <c r="G204" s="146">
        <f t="shared" si="19"/>
        <v>0</v>
      </c>
      <c r="H204" s="146">
        <f t="shared" si="19"/>
        <v>0</v>
      </c>
      <c r="I204" s="146">
        <f t="shared" si="19"/>
        <v>0</v>
      </c>
      <c r="J204" s="146">
        <f t="shared" si="19"/>
        <v>0</v>
      </c>
      <c r="K204" s="146">
        <f t="shared" si="19"/>
        <v>0</v>
      </c>
      <c r="L204" s="146">
        <f t="shared" si="19"/>
        <v>0</v>
      </c>
      <c r="M204" s="146">
        <f t="shared" si="19"/>
        <v>0</v>
      </c>
      <c r="N204" s="146">
        <f t="shared" si="19"/>
        <v>0</v>
      </c>
      <c r="O204" s="146">
        <f t="shared" si="19"/>
        <v>0</v>
      </c>
      <c r="P204" s="146">
        <f t="shared" si="19"/>
        <v>0</v>
      </c>
      <c r="Q204" s="146">
        <f t="shared" si="19"/>
        <v>0</v>
      </c>
      <c r="R204" s="146">
        <f t="shared" si="19"/>
        <v>0</v>
      </c>
      <c r="S204" s="146">
        <f t="shared" si="19"/>
        <v>0</v>
      </c>
      <c r="T204" s="146">
        <f t="shared" si="19"/>
        <v>0</v>
      </c>
      <c r="U204" s="146">
        <f t="shared" si="19"/>
        <v>0</v>
      </c>
      <c r="V204" s="146">
        <f t="shared" si="19"/>
        <v>0</v>
      </c>
      <c r="W204" s="146">
        <f t="shared" si="19"/>
        <v>0</v>
      </c>
      <c r="X204" s="146">
        <f t="shared" si="19"/>
        <v>0</v>
      </c>
      <c r="Y204" s="146">
        <f t="shared" si="19"/>
        <v>0</v>
      </c>
      <c r="Z204" s="146">
        <f t="shared" si="19"/>
        <v>0</v>
      </c>
      <c r="AA204" s="146">
        <f t="shared" si="19"/>
        <v>0</v>
      </c>
      <c r="AB204" s="60"/>
    </row>
    <row r="205" spans="1:28" ht="16.5" customHeight="1">
      <c r="A205" s="4349" t="s">
        <v>688</v>
      </c>
      <c r="B205" s="140" t="s">
        <v>91</v>
      </c>
      <c r="C205" s="147"/>
      <c r="D205" s="135">
        <f>D25*$C$39+D40*$C$54+D55*$C$69+D70*$C$84+D85*$C$99+D100*$C$114+D115*$C$129+D130*$C$144+D145*$C$159+D160*$C$174+D175*$C$189+D190</f>
        <v>0</v>
      </c>
      <c r="E205" s="135">
        <f t="shared" ref="E205:AA216" si="20">E25*$C$39+E40*$C$54+E55*$C$69+E70*$C$84+E85*$C$99+E100*$C$114+E115*$C$129+E130*$C$144+E145*$C$159+E160*$C$174+E175*$C$189+E190</f>
        <v>0</v>
      </c>
      <c r="F205" s="135">
        <f t="shared" si="20"/>
        <v>0</v>
      </c>
      <c r="G205" s="135">
        <f t="shared" si="20"/>
        <v>0</v>
      </c>
      <c r="H205" s="135">
        <f t="shared" si="20"/>
        <v>0</v>
      </c>
      <c r="I205" s="135">
        <f t="shared" si="20"/>
        <v>0</v>
      </c>
      <c r="J205" s="135">
        <f t="shared" si="20"/>
        <v>0</v>
      </c>
      <c r="K205" s="135">
        <f t="shared" si="20"/>
        <v>0</v>
      </c>
      <c r="L205" s="135">
        <f t="shared" si="20"/>
        <v>0</v>
      </c>
      <c r="M205" s="135">
        <f t="shared" si="20"/>
        <v>0</v>
      </c>
      <c r="N205" s="135">
        <f t="shared" si="20"/>
        <v>0</v>
      </c>
      <c r="O205" s="135">
        <f t="shared" si="20"/>
        <v>0</v>
      </c>
      <c r="P205" s="135">
        <f t="shared" si="20"/>
        <v>0</v>
      </c>
      <c r="Q205" s="135">
        <f t="shared" si="20"/>
        <v>0</v>
      </c>
      <c r="R205" s="135">
        <f t="shared" si="20"/>
        <v>0</v>
      </c>
      <c r="S205" s="135">
        <f t="shared" si="20"/>
        <v>0</v>
      </c>
      <c r="T205" s="135">
        <f t="shared" si="20"/>
        <v>0</v>
      </c>
      <c r="U205" s="135">
        <f t="shared" si="20"/>
        <v>0</v>
      </c>
      <c r="V205" s="135">
        <f t="shared" si="20"/>
        <v>0</v>
      </c>
      <c r="W205" s="135">
        <f t="shared" si="20"/>
        <v>0</v>
      </c>
      <c r="X205" s="135">
        <f t="shared" si="20"/>
        <v>0</v>
      </c>
      <c r="Y205" s="135">
        <f t="shared" si="20"/>
        <v>0</v>
      </c>
      <c r="Z205" s="135">
        <f t="shared" si="20"/>
        <v>0</v>
      </c>
      <c r="AA205" s="135">
        <f t="shared" si="20"/>
        <v>0</v>
      </c>
      <c r="AB205" s="60"/>
    </row>
    <row r="206" spans="1:28" ht="44.25" customHeight="1">
      <c r="A206" s="4350"/>
      <c r="B206" s="16" t="s">
        <v>92</v>
      </c>
      <c r="C206" s="136"/>
      <c r="D206" s="135">
        <f t="shared" ref="D206:S218" si="21">D26*$C$39+D41*$C$54+D56*$C$69+D71*$C$84+D86*$C$99+D101*$C$114+D116*$C$129+D131*$C$144+D146*$C$159+D161*$C$174+D176*$C$189+D191</f>
        <v>0</v>
      </c>
      <c r="E206" s="135">
        <f t="shared" si="21"/>
        <v>0</v>
      </c>
      <c r="F206" s="135">
        <f t="shared" si="21"/>
        <v>0</v>
      </c>
      <c r="G206" s="135">
        <f t="shared" si="21"/>
        <v>0</v>
      </c>
      <c r="H206" s="135">
        <f t="shared" si="21"/>
        <v>0</v>
      </c>
      <c r="I206" s="135">
        <f t="shared" si="21"/>
        <v>0</v>
      </c>
      <c r="J206" s="135">
        <f t="shared" si="21"/>
        <v>0</v>
      </c>
      <c r="K206" s="135">
        <f t="shared" si="21"/>
        <v>0</v>
      </c>
      <c r="L206" s="135">
        <f t="shared" si="21"/>
        <v>0</v>
      </c>
      <c r="M206" s="135">
        <f t="shared" si="21"/>
        <v>0</v>
      </c>
      <c r="N206" s="135">
        <f t="shared" si="21"/>
        <v>0</v>
      </c>
      <c r="O206" s="135">
        <f t="shared" si="21"/>
        <v>0</v>
      </c>
      <c r="P206" s="135">
        <f t="shared" si="21"/>
        <v>0</v>
      </c>
      <c r="Q206" s="135">
        <f t="shared" si="21"/>
        <v>0</v>
      </c>
      <c r="R206" s="135">
        <f t="shared" si="21"/>
        <v>0</v>
      </c>
      <c r="S206" s="135">
        <f t="shared" si="21"/>
        <v>0</v>
      </c>
      <c r="T206" s="135">
        <f t="shared" si="20"/>
        <v>0</v>
      </c>
      <c r="U206" s="135">
        <f t="shared" si="20"/>
        <v>0</v>
      </c>
      <c r="V206" s="135">
        <f t="shared" si="20"/>
        <v>0</v>
      </c>
      <c r="W206" s="135">
        <f t="shared" si="20"/>
        <v>0</v>
      </c>
      <c r="X206" s="135">
        <f t="shared" si="20"/>
        <v>0</v>
      </c>
      <c r="Y206" s="135">
        <f t="shared" si="20"/>
        <v>0</v>
      </c>
      <c r="Z206" s="135">
        <f t="shared" si="20"/>
        <v>0</v>
      </c>
      <c r="AA206" s="135">
        <f t="shared" si="20"/>
        <v>0</v>
      </c>
      <c r="AB206" s="60"/>
    </row>
    <row r="207" spans="1:28" ht="14.25" customHeight="1">
      <c r="A207" s="194"/>
      <c r="B207" s="10" t="s">
        <v>591</v>
      </c>
      <c r="C207" s="136"/>
      <c r="D207" s="135">
        <f t="shared" si="21"/>
        <v>0</v>
      </c>
      <c r="E207" s="135">
        <f t="shared" si="20"/>
        <v>0</v>
      </c>
      <c r="F207" s="135">
        <f t="shared" si="20"/>
        <v>0</v>
      </c>
      <c r="G207" s="135">
        <f t="shared" si="20"/>
        <v>0</v>
      </c>
      <c r="H207" s="135">
        <f t="shared" si="20"/>
        <v>0</v>
      </c>
      <c r="I207" s="135">
        <f t="shared" si="20"/>
        <v>0</v>
      </c>
      <c r="J207" s="135">
        <f t="shared" si="20"/>
        <v>0</v>
      </c>
      <c r="K207" s="135">
        <f t="shared" si="20"/>
        <v>0</v>
      </c>
      <c r="L207" s="135">
        <f t="shared" si="20"/>
        <v>0</v>
      </c>
      <c r="M207" s="135">
        <f t="shared" si="20"/>
        <v>0</v>
      </c>
      <c r="N207" s="135">
        <f t="shared" si="20"/>
        <v>0</v>
      </c>
      <c r="O207" s="135">
        <f t="shared" si="20"/>
        <v>0</v>
      </c>
      <c r="P207" s="135">
        <f t="shared" si="20"/>
        <v>0</v>
      </c>
      <c r="Q207" s="135">
        <f t="shared" si="20"/>
        <v>0</v>
      </c>
      <c r="R207" s="135">
        <f t="shared" si="20"/>
        <v>0</v>
      </c>
      <c r="S207" s="135">
        <f t="shared" si="20"/>
        <v>0</v>
      </c>
      <c r="T207" s="135">
        <f t="shared" si="20"/>
        <v>0</v>
      </c>
      <c r="U207" s="135">
        <f t="shared" si="20"/>
        <v>0</v>
      </c>
      <c r="V207" s="135">
        <f t="shared" si="20"/>
        <v>0</v>
      </c>
      <c r="W207" s="135">
        <f t="shared" si="20"/>
        <v>0</v>
      </c>
      <c r="X207" s="135">
        <f t="shared" si="20"/>
        <v>0</v>
      </c>
      <c r="Y207" s="135">
        <f t="shared" si="20"/>
        <v>0</v>
      </c>
      <c r="Z207" s="135">
        <f t="shared" si="20"/>
        <v>0</v>
      </c>
      <c r="AA207" s="135">
        <f t="shared" si="20"/>
        <v>0</v>
      </c>
      <c r="AB207" s="60"/>
    </row>
    <row r="208" spans="1:28" ht="14.25" customHeight="1">
      <c r="A208" s="194"/>
      <c r="B208" s="16" t="s">
        <v>592</v>
      </c>
      <c r="C208" s="136"/>
      <c r="D208" s="135">
        <f t="shared" si="21"/>
        <v>0</v>
      </c>
      <c r="E208" s="135">
        <f t="shared" si="20"/>
        <v>0</v>
      </c>
      <c r="F208" s="135">
        <f t="shared" si="20"/>
        <v>0</v>
      </c>
      <c r="G208" s="135">
        <f t="shared" si="20"/>
        <v>0</v>
      </c>
      <c r="H208" s="135">
        <f t="shared" si="20"/>
        <v>0</v>
      </c>
      <c r="I208" s="135">
        <f t="shared" si="20"/>
        <v>0</v>
      </c>
      <c r="J208" s="135">
        <f t="shared" si="20"/>
        <v>0</v>
      </c>
      <c r="K208" s="135">
        <f t="shared" si="20"/>
        <v>0</v>
      </c>
      <c r="L208" s="135">
        <f t="shared" si="20"/>
        <v>0</v>
      </c>
      <c r="M208" s="135">
        <f t="shared" si="20"/>
        <v>0</v>
      </c>
      <c r="N208" s="135">
        <f t="shared" si="20"/>
        <v>0</v>
      </c>
      <c r="O208" s="135">
        <f t="shared" si="20"/>
        <v>0</v>
      </c>
      <c r="P208" s="135">
        <f t="shared" si="20"/>
        <v>0</v>
      </c>
      <c r="Q208" s="135">
        <f t="shared" si="20"/>
        <v>0</v>
      </c>
      <c r="R208" s="135">
        <f t="shared" si="20"/>
        <v>0</v>
      </c>
      <c r="S208" s="135">
        <f t="shared" si="20"/>
        <v>0</v>
      </c>
      <c r="T208" s="135">
        <f t="shared" si="20"/>
        <v>0</v>
      </c>
      <c r="U208" s="135">
        <f t="shared" si="20"/>
        <v>0</v>
      </c>
      <c r="V208" s="135">
        <f t="shared" si="20"/>
        <v>0</v>
      </c>
      <c r="W208" s="135">
        <f t="shared" si="20"/>
        <v>0</v>
      </c>
      <c r="X208" s="135">
        <f t="shared" si="20"/>
        <v>0</v>
      </c>
      <c r="Y208" s="135">
        <f t="shared" si="20"/>
        <v>0</v>
      </c>
      <c r="Z208" s="135">
        <f t="shared" si="20"/>
        <v>0</v>
      </c>
      <c r="AA208" s="135">
        <f t="shared" si="20"/>
        <v>0</v>
      </c>
      <c r="AB208" s="60"/>
    </row>
    <row r="209" spans="1:28" ht="14.25" customHeight="1">
      <c r="A209" s="194"/>
      <c r="B209" s="16" t="s">
        <v>93</v>
      </c>
      <c r="C209" s="136"/>
      <c r="D209" s="135">
        <f t="shared" si="21"/>
        <v>0</v>
      </c>
      <c r="E209" s="135">
        <f t="shared" si="20"/>
        <v>0</v>
      </c>
      <c r="F209" s="135">
        <f t="shared" si="20"/>
        <v>0</v>
      </c>
      <c r="G209" s="135">
        <f t="shared" si="20"/>
        <v>0</v>
      </c>
      <c r="H209" s="135">
        <f t="shared" si="20"/>
        <v>0</v>
      </c>
      <c r="I209" s="135">
        <f t="shared" si="20"/>
        <v>0</v>
      </c>
      <c r="J209" s="135">
        <f t="shared" si="20"/>
        <v>0</v>
      </c>
      <c r="K209" s="135">
        <f t="shared" si="20"/>
        <v>0</v>
      </c>
      <c r="L209" s="135">
        <f t="shared" si="20"/>
        <v>0</v>
      </c>
      <c r="M209" s="135">
        <f t="shared" si="20"/>
        <v>0</v>
      </c>
      <c r="N209" s="135">
        <f t="shared" si="20"/>
        <v>0</v>
      </c>
      <c r="O209" s="135">
        <f t="shared" si="20"/>
        <v>0</v>
      </c>
      <c r="P209" s="135">
        <f t="shared" si="20"/>
        <v>0</v>
      </c>
      <c r="Q209" s="135">
        <f t="shared" si="20"/>
        <v>0</v>
      </c>
      <c r="R209" s="135">
        <f t="shared" si="20"/>
        <v>0</v>
      </c>
      <c r="S209" s="135">
        <f t="shared" si="20"/>
        <v>0</v>
      </c>
      <c r="T209" s="135">
        <f t="shared" si="20"/>
        <v>0</v>
      </c>
      <c r="U209" s="135">
        <f t="shared" si="20"/>
        <v>0</v>
      </c>
      <c r="V209" s="135">
        <f t="shared" si="20"/>
        <v>0</v>
      </c>
      <c r="W209" s="135">
        <f t="shared" si="20"/>
        <v>0</v>
      </c>
      <c r="X209" s="135">
        <f t="shared" si="20"/>
        <v>0</v>
      </c>
      <c r="Y209" s="135">
        <f t="shared" si="20"/>
        <v>0</v>
      </c>
      <c r="Z209" s="135">
        <f t="shared" si="20"/>
        <v>0</v>
      </c>
      <c r="AA209" s="135">
        <f t="shared" si="20"/>
        <v>0</v>
      </c>
      <c r="AB209" s="60"/>
    </row>
    <row r="210" spans="1:28">
      <c r="A210" s="20"/>
      <c r="B210" s="16" t="s">
        <v>94</v>
      </c>
      <c r="C210" s="134"/>
      <c r="D210" s="135">
        <f t="shared" si="21"/>
        <v>0</v>
      </c>
      <c r="E210" s="135">
        <f t="shared" si="20"/>
        <v>0</v>
      </c>
      <c r="F210" s="135">
        <f t="shared" si="20"/>
        <v>0</v>
      </c>
      <c r="G210" s="135">
        <f t="shared" si="20"/>
        <v>0</v>
      </c>
      <c r="H210" s="135">
        <f t="shared" si="20"/>
        <v>0</v>
      </c>
      <c r="I210" s="135">
        <f t="shared" si="20"/>
        <v>0</v>
      </c>
      <c r="J210" s="135">
        <f t="shared" si="20"/>
        <v>0</v>
      </c>
      <c r="K210" s="135">
        <f t="shared" si="20"/>
        <v>0</v>
      </c>
      <c r="L210" s="135">
        <f t="shared" si="20"/>
        <v>0</v>
      </c>
      <c r="M210" s="135">
        <f t="shared" si="20"/>
        <v>0</v>
      </c>
      <c r="N210" s="135">
        <f t="shared" si="20"/>
        <v>0</v>
      </c>
      <c r="O210" s="135">
        <f t="shared" si="20"/>
        <v>0</v>
      </c>
      <c r="P210" s="135">
        <f t="shared" si="20"/>
        <v>0</v>
      </c>
      <c r="Q210" s="135">
        <f t="shared" si="20"/>
        <v>0</v>
      </c>
      <c r="R210" s="135">
        <f t="shared" si="20"/>
        <v>0</v>
      </c>
      <c r="S210" s="135">
        <f t="shared" si="20"/>
        <v>0</v>
      </c>
      <c r="T210" s="135">
        <f t="shared" si="20"/>
        <v>0</v>
      </c>
      <c r="U210" s="135">
        <f t="shared" si="20"/>
        <v>0</v>
      </c>
      <c r="V210" s="135">
        <f t="shared" si="20"/>
        <v>0</v>
      </c>
      <c r="W210" s="135">
        <f t="shared" si="20"/>
        <v>0</v>
      </c>
      <c r="X210" s="135">
        <f t="shared" si="20"/>
        <v>0</v>
      </c>
      <c r="Y210" s="135">
        <f t="shared" si="20"/>
        <v>0</v>
      </c>
      <c r="Z210" s="135">
        <f t="shared" si="20"/>
        <v>0</v>
      </c>
      <c r="AA210" s="135">
        <f t="shared" si="20"/>
        <v>0</v>
      </c>
      <c r="AB210" s="60"/>
    </row>
    <row r="211" spans="1:28">
      <c r="A211" s="20"/>
      <c r="B211" s="10" t="s">
        <v>593</v>
      </c>
      <c r="C211" s="134"/>
      <c r="D211" s="135">
        <f t="shared" si="21"/>
        <v>0</v>
      </c>
      <c r="E211" s="135">
        <f t="shared" si="20"/>
        <v>0</v>
      </c>
      <c r="F211" s="135">
        <f t="shared" si="20"/>
        <v>0</v>
      </c>
      <c r="G211" s="135">
        <f t="shared" si="20"/>
        <v>0</v>
      </c>
      <c r="H211" s="135">
        <f t="shared" si="20"/>
        <v>0</v>
      </c>
      <c r="I211" s="135">
        <f t="shared" si="20"/>
        <v>0</v>
      </c>
      <c r="J211" s="135">
        <f t="shared" si="20"/>
        <v>0</v>
      </c>
      <c r="K211" s="135">
        <f t="shared" si="20"/>
        <v>0</v>
      </c>
      <c r="L211" s="135">
        <f t="shared" si="20"/>
        <v>0</v>
      </c>
      <c r="M211" s="135">
        <f t="shared" si="20"/>
        <v>0</v>
      </c>
      <c r="N211" s="135">
        <f t="shared" si="20"/>
        <v>0</v>
      </c>
      <c r="O211" s="135">
        <f t="shared" si="20"/>
        <v>0</v>
      </c>
      <c r="P211" s="135">
        <f t="shared" si="20"/>
        <v>0</v>
      </c>
      <c r="Q211" s="135">
        <f t="shared" si="20"/>
        <v>0</v>
      </c>
      <c r="R211" s="135">
        <f t="shared" si="20"/>
        <v>0</v>
      </c>
      <c r="S211" s="135">
        <f t="shared" si="20"/>
        <v>0</v>
      </c>
      <c r="T211" s="135">
        <f t="shared" si="20"/>
        <v>0</v>
      </c>
      <c r="U211" s="135">
        <f t="shared" si="20"/>
        <v>0</v>
      </c>
      <c r="V211" s="135">
        <f t="shared" si="20"/>
        <v>0</v>
      </c>
      <c r="W211" s="135">
        <f t="shared" si="20"/>
        <v>0</v>
      </c>
      <c r="X211" s="135">
        <f t="shared" si="20"/>
        <v>0</v>
      </c>
      <c r="Y211" s="135">
        <f t="shared" si="20"/>
        <v>0</v>
      </c>
      <c r="Z211" s="135">
        <f t="shared" si="20"/>
        <v>0</v>
      </c>
      <c r="AA211" s="135">
        <f t="shared" si="20"/>
        <v>0</v>
      </c>
      <c r="AB211" s="60"/>
    </row>
    <row r="212" spans="1:28">
      <c r="A212" s="20"/>
      <c r="B212" s="10" t="s">
        <v>594</v>
      </c>
      <c r="C212" s="134"/>
      <c r="D212" s="135">
        <f t="shared" si="21"/>
        <v>0</v>
      </c>
      <c r="E212" s="135">
        <f t="shared" si="20"/>
        <v>0</v>
      </c>
      <c r="F212" s="135">
        <f t="shared" si="20"/>
        <v>0</v>
      </c>
      <c r="G212" s="135">
        <f t="shared" si="20"/>
        <v>0</v>
      </c>
      <c r="H212" s="135">
        <f t="shared" si="20"/>
        <v>0</v>
      </c>
      <c r="I212" s="135">
        <f t="shared" si="20"/>
        <v>0</v>
      </c>
      <c r="J212" s="135">
        <f t="shared" si="20"/>
        <v>0</v>
      </c>
      <c r="K212" s="135">
        <f t="shared" si="20"/>
        <v>0</v>
      </c>
      <c r="L212" s="135">
        <f t="shared" si="20"/>
        <v>0</v>
      </c>
      <c r="M212" s="135">
        <f t="shared" si="20"/>
        <v>0</v>
      </c>
      <c r="N212" s="135">
        <f t="shared" si="20"/>
        <v>0</v>
      </c>
      <c r="O212" s="135">
        <f t="shared" si="20"/>
        <v>0</v>
      </c>
      <c r="P212" s="135">
        <f t="shared" si="20"/>
        <v>0</v>
      </c>
      <c r="Q212" s="135">
        <f t="shared" si="20"/>
        <v>0</v>
      </c>
      <c r="R212" s="135">
        <f t="shared" si="20"/>
        <v>0</v>
      </c>
      <c r="S212" s="135">
        <f t="shared" si="20"/>
        <v>0</v>
      </c>
      <c r="T212" s="135">
        <f t="shared" si="20"/>
        <v>0</v>
      </c>
      <c r="U212" s="135">
        <f t="shared" si="20"/>
        <v>0</v>
      </c>
      <c r="V212" s="135">
        <f t="shared" si="20"/>
        <v>0</v>
      </c>
      <c r="W212" s="135">
        <f t="shared" si="20"/>
        <v>0</v>
      </c>
      <c r="X212" s="135">
        <f t="shared" si="20"/>
        <v>0</v>
      </c>
      <c r="Y212" s="135">
        <f t="shared" si="20"/>
        <v>0</v>
      </c>
      <c r="Z212" s="135">
        <f t="shared" si="20"/>
        <v>0</v>
      </c>
      <c r="AA212" s="135">
        <f t="shared" si="20"/>
        <v>0</v>
      </c>
      <c r="AB212" s="60"/>
    </row>
    <row r="213" spans="1:28">
      <c r="A213" s="20"/>
      <c r="B213" s="10" t="s">
        <v>95</v>
      </c>
      <c r="C213" s="134"/>
      <c r="D213" s="135">
        <f t="shared" si="21"/>
        <v>0</v>
      </c>
      <c r="E213" s="135">
        <f t="shared" si="20"/>
        <v>0</v>
      </c>
      <c r="F213" s="135">
        <f t="shared" si="20"/>
        <v>0</v>
      </c>
      <c r="G213" s="135">
        <f t="shared" si="20"/>
        <v>0</v>
      </c>
      <c r="H213" s="135">
        <f t="shared" si="20"/>
        <v>0</v>
      </c>
      <c r="I213" s="135">
        <f t="shared" si="20"/>
        <v>0</v>
      </c>
      <c r="J213" s="135">
        <f t="shared" si="20"/>
        <v>0</v>
      </c>
      <c r="K213" s="135">
        <f t="shared" si="20"/>
        <v>0</v>
      </c>
      <c r="L213" s="135">
        <f t="shared" si="20"/>
        <v>0</v>
      </c>
      <c r="M213" s="135">
        <f t="shared" si="20"/>
        <v>0</v>
      </c>
      <c r="N213" s="135">
        <f t="shared" si="20"/>
        <v>0</v>
      </c>
      <c r="O213" s="135">
        <f t="shared" si="20"/>
        <v>0</v>
      </c>
      <c r="P213" s="135">
        <f t="shared" si="20"/>
        <v>0</v>
      </c>
      <c r="Q213" s="135">
        <f t="shared" si="20"/>
        <v>0</v>
      </c>
      <c r="R213" s="135">
        <f t="shared" si="20"/>
        <v>0</v>
      </c>
      <c r="S213" s="135">
        <f t="shared" si="20"/>
        <v>0</v>
      </c>
      <c r="T213" s="135">
        <f t="shared" si="20"/>
        <v>0</v>
      </c>
      <c r="U213" s="135">
        <f t="shared" si="20"/>
        <v>0</v>
      </c>
      <c r="V213" s="135">
        <f t="shared" si="20"/>
        <v>0</v>
      </c>
      <c r="W213" s="135">
        <f t="shared" si="20"/>
        <v>0</v>
      </c>
      <c r="X213" s="135">
        <f t="shared" si="20"/>
        <v>0</v>
      </c>
      <c r="Y213" s="135">
        <f t="shared" si="20"/>
        <v>0</v>
      </c>
      <c r="Z213" s="135">
        <f t="shared" si="20"/>
        <v>0</v>
      </c>
      <c r="AA213" s="135">
        <f t="shared" si="20"/>
        <v>0</v>
      </c>
      <c r="AB213" s="60"/>
    </row>
    <row r="214" spans="1:28">
      <c r="A214" s="20"/>
      <c r="B214" s="10" t="s">
        <v>595</v>
      </c>
      <c r="C214" s="134"/>
      <c r="D214" s="135">
        <f t="shared" si="21"/>
        <v>0</v>
      </c>
      <c r="E214" s="135">
        <f t="shared" si="20"/>
        <v>0</v>
      </c>
      <c r="F214" s="135">
        <f t="shared" si="20"/>
        <v>0</v>
      </c>
      <c r="G214" s="135">
        <f t="shared" si="20"/>
        <v>0</v>
      </c>
      <c r="H214" s="135">
        <f t="shared" si="20"/>
        <v>0</v>
      </c>
      <c r="I214" s="135">
        <f t="shared" si="20"/>
        <v>0</v>
      </c>
      <c r="J214" s="135">
        <f t="shared" si="20"/>
        <v>0</v>
      </c>
      <c r="K214" s="135">
        <f t="shared" si="20"/>
        <v>0</v>
      </c>
      <c r="L214" s="135">
        <f t="shared" si="20"/>
        <v>0</v>
      </c>
      <c r="M214" s="135">
        <f t="shared" si="20"/>
        <v>0</v>
      </c>
      <c r="N214" s="135">
        <f t="shared" si="20"/>
        <v>0</v>
      </c>
      <c r="O214" s="135">
        <f t="shared" si="20"/>
        <v>0</v>
      </c>
      <c r="P214" s="135">
        <f t="shared" si="20"/>
        <v>0</v>
      </c>
      <c r="Q214" s="135">
        <f t="shared" si="20"/>
        <v>0</v>
      </c>
      <c r="R214" s="135">
        <f t="shared" si="20"/>
        <v>0</v>
      </c>
      <c r="S214" s="135">
        <f t="shared" si="20"/>
        <v>0</v>
      </c>
      <c r="T214" s="135">
        <f t="shared" si="20"/>
        <v>0</v>
      </c>
      <c r="U214" s="135">
        <f t="shared" si="20"/>
        <v>0</v>
      </c>
      <c r="V214" s="135">
        <f t="shared" si="20"/>
        <v>0</v>
      </c>
      <c r="W214" s="135">
        <f t="shared" si="20"/>
        <v>0</v>
      </c>
      <c r="X214" s="135">
        <f t="shared" si="20"/>
        <v>0</v>
      </c>
      <c r="Y214" s="135">
        <f t="shared" si="20"/>
        <v>0</v>
      </c>
      <c r="Z214" s="135">
        <f t="shared" si="20"/>
        <v>0</v>
      </c>
      <c r="AA214" s="135">
        <f t="shared" si="20"/>
        <v>0</v>
      </c>
      <c r="AB214" s="60"/>
    </row>
    <row r="215" spans="1:28">
      <c r="A215" s="20"/>
      <c r="B215" s="10" t="s">
        <v>96</v>
      </c>
      <c r="C215" s="134"/>
      <c r="D215" s="135">
        <f t="shared" si="21"/>
        <v>0</v>
      </c>
      <c r="E215" s="135">
        <f t="shared" si="20"/>
        <v>0</v>
      </c>
      <c r="F215" s="135">
        <f t="shared" si="20"/>
        <v>0</v>
      </c>
      <c r="G215" s="135">
        <f t="shared" si="20"/>
        <v>0</v>
      </c>
      <c r="H215" s="135">
        <f t="shared" si="20"/>
        <v>0</v>
      </c>
      <c r="I215" s="135">
        <f t="shared" si="20"/>
        <v>0</v>
      </c>
      <c r="J215" s="135">
        <f t="shared" si="20"/>
        <v>0</v>
      </c>
      <c r="K215" s="135">
        <f t="shared" si="20"/>
        <v>0</v>
      </c>
      <c r="L215" s="135">
        <f t="shared" si="20"/>
        <v>0</v>
      </c>
      <c r="M215" s="135">
        <f t="shared" si="20"/>
        <v>0</v>
      </c>
      <c r="N215" s="135">
        <f t="shared" si="20"/>
        <v>0</v>
      </c>
      <c r="O215" s="135">
        <f t="shared" si="20"/>
        <v>0</v>
      </c>
      <c r="P215" s="135">
        <f t="shared" si="20"/>
        <v>0</v>
      </c>
      <c r="Q215" s="135">
        <f t="shared" si="20"/>
        <v>0</v>
      </c>
      <c r="R215" s="135">
        <f t="shared" si="20"/>
        <v>0</v>
      </c>
      <c r="S215" s="135">
        <f t="shared" si="20"/>
        <v>0</v>
      </c>
      <c r="T215" s="135">
        <f t="shared" si="20"/>
        <v>0</v>
      </c>
      <c r="U215" s="135">
        <f t="shared" si="20"/>
        <v>0</v>
      </c>
      <c r="V215" s="135">
        <f t="shared" si="20"/>
        <v>0</v>
      </c>
      <c r="W215" s="135">
        <f t="shared" si="20"/>
        <v>0</v>
      </c>
      <c r="X215" s="135">
        <f t="shared" si="20"/>
        <v>0</v>
      </c>
      <c r="Y215" s="135">
        <f t="shared" si="20"/>
        <v>0</v>
      </c>
      <c r="Z215" s="135">
        <f t="shared" si="20"/>
        <v>0</v>
      </c>
      <c r="AA215" s="135">
        <f t="shared" si="20"/>
        <v>0</v>
      </c>
      <c r="AB215" s="60"/>
    </row>
    <row r="216" spans="1:28">
      <c r="A216" s="20"/>
      <c r="B216" s="10" t="s">
        <v>97</v>
      </c>
      <c r="C216" s="134"/>
      <c r="D216" s="135">
        <f t="shared" si="21"/>
        <v>0</v>
      </c>
      <c r="E216" s="135">
        <f t="shared" si="20"/>
        <v>0</v>
      </c>
      <c r="F216" s="135">
        <f t="shared" si="20"/>
        <v>0</v>
      </c>
      <c r="G216" s="135">
        <f t="shared" si="20"/>
        <v>0</v>
      </c>
      <c r="H216" s="135">
        <f t="shared" si="20"/>
        <v>0</v>
      </c>
      <c r="I216" s="135">
        <f t="shared" si="20"/>
        <v>0</v>
      </c>
      <c r="J216" s="135">
        <f t="shared" si="20"/>
        <v>0</v>
      </c>
      <c r="K216" s="135">
        <f t="shared" si="20"/>
        <v>0</v>
      </c>
      <c r="L216" s="135">
        <f t="shared" si="20"/>
        <v>0</v>
      </c>
      <c r="M216" s="135">
        <f t="shared" si="20"/>
        <v>0</v>
      </c>
      <c r="N216" s="135">
        <f t="shared" si="20"/>
        <v>0</v>
      </c>
      <c r="O216" s="135">
        <f t="shared" si="20"/>
        <v>0</v>
      </c>
      <c r="P216" s="135">
        <f t="shared" si="20"/>
        <v>0</v>
      </c>
      <c r="Q216" s="135">
        <f t="shared" si="20"/>
        <v>0</v>
      </c>
      <c r="R216" s="135">
        <f t="shared" si="20"/>
        <v>0</v>
      </c>
      <c r="S216" s="135">
        <f t="shared" si="20"/>
        <v>0</v>
      </c>
      <c r="T216" s="135">
        <f t="shared" si="20"/>
        <v>0</v>
      </c>
      <c r="U216" s="135">
        <f t="shared" si="20"/>
        <v>0</v>
      </c>
      <c r="V216" s="135">
        <f t="shared" ref="E216:AA218" si="22">V36*$C$39+V51*$C$54+V66*$C$69+V81*$C$84+V96*$C$99+V111*$C$114+V126*$C$129+V141*$C$144+V156*$C$159+V171*$C$174+V186*$C$189+V201</f>
        <v>0</v>
      </c>
      <c r="W216" s="135">
        <f t="shared" si="22"/>
        <v>0</v>
      </c>
      <c r="X216" s="135">
        <f t="shared" si="22"/>
        <v>0</v>
      </c>
      <c r="Y216" s="135">
        <f t="shared" si="22"/>
        <v>0</v>
      </c>
      <c r="Z216" s="135">
        <f t="shared" si="22"/>
        <v>0</v>
      </c>
      <c r="AA216" s="135">
        <f t="shared" si="22"/>
        <v>0</v>
      </c>
      <c r="AB216" s="60"/>
    </row>
    <row r="217" spans="1:28">
      <c r="A217" s="20"/>
      <c r="B217" s="10" t="s">
        <v>98</v>
      </c>
      <c r="C217" s="134"/>
      <c r="D217" s="135">
        <f t="shared" si="21"/>
        <v>0</v>
      </c>
      <c r="E217" s="135">
        <f t="shared" si="22"/>
        <v>0</v>
      </c>
      <c r="F217" s="135">
        <f t="shared" si="22"/>
        <v>0</v>
      </c>
      <c r="G217" s="135">
        <f t="shared" si="22"/>
        <v>0</v>
      </c>
      <c r="H217" s="135">
        <f t="shared" si="22"/>
        <v>0</v>
      </c>
      <c r="I217" s="135">
        <f t="shared" si="22"/>
        <v>0</v>
      </c>
      <c r="J217" s="135">
        <f t="shared" si="22"/>
        <v>0</v>
      </c>
      <c r="K217" s="135">
        <f t="shared" si="22"/>
        <v>0</v>
      </c>
      <c r="L217" s="135">
        <f t="shared" si="22"/>
        <v>0</v>
      </c>
      <c r="M217" s="135">
        <f t="shared" si="22"/>
        <v>0</v>
      </c>
      <c r="N217" s="135">
        <f t="shared" si="22"/>
        <v>0</v>
      </c>
      <c r="O217" s="135">
        <f t="shared" si="22"/>
        <v>0</v>
      </c>
      <c r="P217" s="135">
        <f t="shared" si="22"/>
        <v>0</v>
      </c>
      <c r="Q217" s="135">
        <f t="shared" si="22"/>
        <v>0</v>
      </c>
      <c r="R217" s="135">
        <f t="shared" si="22"/>
        <v>0</v>
      </c>
      <c r="S217" s="135">
        <f t="shared" si="22"/>
        <v>0</v>
      </c>
      <c r="T217" s="135">
        <f t="shared" si="22"/>
        <v>0</v>
      </c>
      <c r="U217" s="135">
        <f t="shared" si="22"/>
        <v>0</v>
      </c>
      <c r="V217" s="135">
        <f t="shared" si="22"/>
        <v>0</v>
      </c>
      <c r="W217" s="135">
        <f t="shared" si="22"/>
        <v>0</v>
      </c>
      <c r="X217" s="135">
        <f t="shared" si="22"/>
        <v>0</v>
      </c>
      <c r="Y217" s="135">
        <f t="shared" si="22"/>
        <v>0</v>
      </c>
      <c r="Z217" s="135">
        <f t="shared" si="22"/>
        <v>0</v>
      </c>
      <c r="AA217" s="135">
        <f t="shared" si="22"/>
        <v>0</v>
      </c>
      <c r="AB217" s="60"/>
    </row>
    <row r="218" spans="1:28">
      <c r="A218" s="20"/>
      <c r="B218" s="10" t="s">
        <v>99</v>
      </c>
      <c r="C218" s="134"/>
      <c r="D218" s="135">
        <f t="shared" si="21"/>
        <v>0</v>
      </c>
      <c r="E218" s="135">
        <f t="shared" si="22"/>
        <v>0</v>
      </c>
      <c r="F218" s="135">
        <f t="shared" si="22"/>
        <v>0</v>
      </c>
      <c r="G218" s="135">
        <f t="shared" si="22"/>
        <v>0</v>
      </c>
      <c r="H218" s="135">
        <f t="shared" si="22"/>
        <v>0</v>
      </c>
      <c r="I218" s="135">
        <f t="shared" si="22"/>
        <v>0</v>
      </c>
      <c r="J218" s="135">
        <f t="shared" si="22"/>
        <v>0</v>
      </c>
      <c r="K218" s="135">
        <f t="shared" si="22"/>
        <v>0</v>
      </c>
      <c r="L218" s="135">
        <f t="shared" si="22"/>
        <v>0</v>
      </c>
      <c r="M218" s="135">
        <f t="shared" si="22"/>
        <v>0</v>
      </c>
      <c r="N218" s="135">
        <f t="shared" si="22"/>
        <v>0</v>
      </c>
      <c r="O218" s="135">
        <f t="shared" si="22"/>
        <v>0</v>
      </c>
      <c r="P218" s="135">
        <f t="shared" si="22"/>
        <v>0</v>
      </c>
      <c r="Q218" s="135">
        <f t="shared" si="22"/>
        <v>0</v>
      </c>
      <c r="R218" s="135">
        <f t="shared" si="22"/>
        <v>0</v>
      </c>
      <c r="S218" s="135">
        <f t="shared" si="22"/>
        <v>0</v>
      </c>
      <c r="T218" s="135">
        <f t="shared" si="22"/>
        <v>0</v>
      </c>
      <c r="U218" s="135">
        <f t="shared" si="22"/>
        <v>0</v>
      </c>
      <c r="V218" s="135">
        <f t="shared" si="22"/>
        <v>0</v>
      </c>
      <c r="W218" s="135">
        <f t="shared" si="22"/>
        <v>0</v>
      </c>
      <c r="X218" s="135">
        <f t="shared" si="22"/>
        <v>0</v>
      </c>
      <c r="Y218" s="135">
        <f t="shared" si="22"/>
        <v>0</v>
      </c>
      <c r="Z218" s="135">
        <f t="shared" si="22"/>
        <v>0</v>
      </c>
      <c r="AA218" s="135">
        <f t="shared" si="22"/>
        <v>0</v>
      </c>
      <c r="AB218" s="60"/>
    </row>
    <row r="219" spans="1:28">
      <c r="A219" s="161"/>
      <c r="B219" s="148" t="s">
        <v>689</v>
      </c>
      <c r="C219" s="143"/>
      <c r="D219" s="146">
        <f>SUM(D205:D218)</f>
        <v>0</v>
      </c>
      <c r="E219" s="146">
        <f t="shared" ref="E219:AA219" si="23">SUM(E205:E218)</f>
        <v>0</v>
      </c>
      <c r="F219" s="146">
        <f t="shared" si="23"/>
        <v>0</v>
      </c>
      <c r="G219" s="146">
        <f t="shared" si="23"/>
        <v>0</v>
      </c>
      <c r="H219" s="146">
        <f t="shared" si="23"/>
        <v>0</v>
      </c>
      <c r="I219" s="146">
        <f t="shared" si="23"/>
        <v>0</v>
      </c>
      <c r="J219" s="146">
        <f t="shared" si="23"/>
        <v>0</v>
      </c>
      <c r="K219" s="146">
        <f t="shared" si="23"/>
        <v>0</v>
      </c>
      <c r="L219" s="146">
        <f t="shared" si="23"/>
        <v>0</v>
      </c>
      <c r="M219" s="146">
        <f t="shared" si="23"/>
        <v>0</v>
      </c>
      <c r="N219" s="146">
        <f t="shared" si="23"/>
        <v>0</v>
      </c>
      <c r="O219" s="146">
        <f t="shared" si="23"/>
        <v>0</v>
      </c>
      <c r="P219" s="146">
        <f t="shared" si="23"/>
        <v>0</v>
      </c>
      <c r="Q219" s="146">
        <f t="shared" si="23"/>
        <v>0</v>
      </c>
      <c r="R219" s="146">
        <f t="shared" si="23"/>
        <v>0</v>
      </c>
      <c r="S219" s="146">
        <f t="shared" si="23"/>
        <v>0</v>
      </c>
      <c r="T219" s="146">
        <f t="shared" si="23"/>
        <v>0</v>
      </c>
      <c r="U219" s="146">
        <f t="shared" si="23"/>
        <v>0</v>
      </c>
      <c r="V219" s="146">
        <f t="shared" si="23"/>
        <v>0</v>
      </c>
      <c r="W219" s="146">
        <f t="shared" si="23"/>
        <v>0</v>
      </c>
      <c r="X219" s="146">
        <f t="shared" si="23"/>
        <v>0</v>
      </c>
      <c r="Y219" s="146">
        <f t="shared" si="23"/>
        <v>0</v>
      </c>
      <c r="Z219" s="146">
        <f t="shared" si="23"/>
        <v>0</v>
      </c>
      <c r="AA219" s="146">
        <f t="shared" si="23"/>
        <v>0</v>
      </c>
      <c r="AB219" s="60"/>
    </row>
    <row r="220" spans="1:28">
      <c r="A220" s="163" t="s">
        <v>690</v>
      </c>
      <c r="B220" s="149"/>
      <c r="C220" s="150"/>
      <c r="D220" s="146">
        <f>D219+D24</f>
        <v>0</v>
      </c>
      <c r="E220" s="146">
        <f t="shared" ref="E220:AA220" si="24">E219+E24</f>
        <v>0</v>
      </c>
      <c r="F220" s="146">
        <f t="shared" si="24"/>
        <v>0</v>
      </c>
      <c r="G220" s="146">
        <f t="shared" si="24"/>
        <v>0</v>
      </c>
      <c r="H220" s="146">
        <f t="shared" si="24"/>
        <v>0</v>
      </c>
      <c r="I220" s="146">
        <f t="shared" si="24"/>
        <v>0</v>
      </c>
      <c r="J220" s="146">
        <f t="shared" si="24"/>
        <v>0</v>
      </c>
      <c r="K220" s="146">
        <f t="shared" si="24"/>
        <v>0</v>
      </c>
      <c r="L220" s="146">
        <f t="shared" si="24"/>
        <v>0</v>
      </c>
      <c r="M220" s="146">
        <f t="shared" si="24"/>
        <v>0</v>
      </c>
      <c r="N220" s="146">
        <f t="shared" si="24"/>
        <v>0</v>
      </c>
      <c r="O220" s="146">
        <f t="shared" si="24"/>
        <v>0</v>
      </c>
      <c r="P220" s="146">
        <f t="shared" si="24"/>
        <v>0</v>
      </c>
      <c r="Q220" s="146">
        <f t="shared" si="24"/>
        <v>0</v>
      </c>
      <c r="R220" s="146">
        <f t="shared" si="24"/>
        <v>0</v>
      </c>
      <c r="S220" s="146">
        <f t="shared" si="24"/>
        <v>0</v>
      </c>
      <c r="T220" s="146">
        <f t="shared" si="24"/>
        <v>0</v>
      </c>
      <c r="U220" s="146">
        <f t="shared" si="24"/>
        <v>0</v>
      </c>
      <c r="V220" s="146">
        <f t="shared" si="24"/>
        <v>0</v>
      </c>
      <c r="W220" s="146">
        <f t="shared" si="24"/>
        <v>0</v>
      </c>
      <c r="X220" s="146">
        <f t="shared" si="24"/>
        <v>0</v>
      </c>
      <c r="Y220" s="146">
        <f t="shared" si="24"/>
        <v>0</v>
      </c>
      <c r="Z220" s="151">
        <f t="shared" si="24"/>
        <v>0</v>
      </c>
      <c r="AA220" s="146">
        <f t="shared" si="24"/>
        <v>0</v>
      </c>
      <c r="AB220" s="60"/>
    </row>
    <row r="223" spans="1:28" s="50" customFormat="1">
      <c r="A223" s="18"/>
      <c r="B223" s="18"/>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row>
  </sheetData>
  <mergeCells count="15">
    <mergeCell ref="X8:Y8"/>
    <mergeCell ref="Z8:AA8"/>
    <mergeCell ref="Z7:AA7"/>
    <mergeCell ref="A205:A206"/>
    <mergeCell ref="B7:B9"/>
    <mergeCell ref="D7:E8"/>
    <mergeCell ref="F7:G8"/>
    <mergeCell ref="L7:W7"/>
    <mergeCell ref="L8:M8"/>
    <mergeCell ref="N8:O8"/>
    <mergeCell ref="P8:Q8"/>
    <mergeCell ref="R8:S8"/>
    <mergeCell ref="H7:K8"/>
    <mergeCell ref="T8:U8"/>
    <mergeCell ref="V8:W8"/>
  </mergeCells>
  <printOptions headings="1"/>
  <pageMargins left="0.25" right="0.25" top="0.75" bottom="0.75" header="0.3" footer="0.3"/>
  <pageSetup paperSize="9" scale="63" orientation="landscape" r:id="rId1"/>
  <rowBreaks count="2" manualBreakCount="2">
    <brk id="39" max="28" man="1"/>
    <brk id="128" max="16383" man="1"/>
  </rowBreaks>
  <colBreaks count="1" manualBreakCount="1">
    <brk id="11" max="204"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zoomScale="120" zoomScaleNormal="120" workbookViewId="0"/>
  </sheetViews>
  <sheetFormatPr defaultColWidth="8.7109375" defaultRowHeight="12"/>
  <cols>
    <col min="1" max="1" width="27" style="2045" customWidth="1"/>
    <col min="2" max="2" width="22.5703125" style="2045" customWidth="1"/>
    <col min="3" max="3" width="36.5703125" style="2045" bestFit="1" customWidth="1"/>
    <col min="4" max="4" width="16.42578125" style="2045" customWidth="1"/>
    <col min="5" max="5" width="23.42578125" style="2045" customWidth="1"/>
    <col min="6" max="7" width="8.7109375" style="2045"/>
    <col min="8" max="9" width="52.42578125" style="2045" customWidth="1"/>
    <col min="10" max="16384" width="8.7109375" style="2045"/>
  </cols>
  <sheetData>
    <row r="1" spans="1:9" ht="15">
      <c r="A1" s="85" t="s">
        <v>2551</v>
      </c>
      <c r="B1" s="2044" t="s">
        <v>2552</v>
      </c>
    </row>
    <row r="2" spans="1:9" ht="15">
      <c r="A2" s="85" t="s">
        <v>2553</v>
      </c>
      <c r="B2" s="1712" t="s">
        <v>2291</v>
      </c>
    </row>
    <row r="3" spans="1:9" ht="15">
      <c r="A3" s="85" t="s">
        <v>2554</v>
      </c>
      <c r="B3" s="85" t="s">
        <v>2555</v>
      </c>
    </row>
    <row r="4" spans="1:9" ht="15">
      <c r="A4" s="85" t="s">
        <v>2556</v>
      </c>
      <c r="B4" s="85" t="s">
        <v>4</v>
      </c>
    </row>
    <row r="5" spans="1:9" ht="15">
      <c r="A5" s="85" t="s">
        <v>2557</v>
      </c>
      <c r="B5" s="85"/>
      <c r="H5" s="85"/>
      <c r="I5" s="85"/>
    </row>
    <row r="6" spans="1:9" ht="15">
      <c r="H6" s="85"/>
      <c r="I6" s="85"/>
    </row>
    <row r="7" spans="1:9">
      <c r="A7" s="2046" t="s">
        <v>799</v>
      </c>
      <c r="B7" s="4697" t="s">
        <v>2558</v>
      </c>
      <c r="C7" s="4697"/>
      <c r="D7" s="2046" t="s">
        <v>2559</v>
      </c>
      <c r="E7" s="2046" t="s">
        <v>2560</v>
      </c>
    </row>
    <row r="8" spans="1:9">
      <c r="A8" s="2047">
        <v>1</v>
      </c>
      <c r="B8" s="4696" t="s">
        <v>2561</v>
      </c>
      <c r="C8" s="4696"/>
      <c r="D8" s="2048"/>
      <c r="E8" s="2049"/>
    </row>
    <row r="9" spans="1:9">
      <c r="A9" s="2047">
        <v>2</v>
      </c>
      <c r="B9" s="4696" t="s">
        <v>2562</v>
      </c>
      <c r="C9" s="4696"/>
      <c r="D9" s="2048"/>
      <c r="E9" s="2049"/>
    </row>
    <row r="10" spans="1:9">
      <c r="A10" s="2047">
        <v>3</v>
      </c>
      <c r="B10" s="4696" t="s">
        <v>2563</v>
      </c>
      <c r="C10" s="4696"/>
      <c r="D10" s="2048"/>
      <c r="E10" s="2049"/>
    </row>
    <row r="11" spans="1:9">
      <c r="A11" s="2047">
        <v>4</v>
      </c>
      <c r="B11" s="4696" t="s">
        <v>2564</v>
      </c>
      <c r="C11" s="4696"/>
      <c r="D11" s="2048"/>
      <c r="E11" s="2049"/>
    </row>
    <row r="12" spans="1:9">
      <c r="A12" s="2047">
        <v>5</v>
      </c>
      <c r="B12" s="4696" t="s">
        <v>2565</v>
      </c>
      <c r="C12" s="4696"/>
      <c r="D12" s="2048"/>
      <c r="E12" s="2049"/>
    </row>
    <row r="13" spans="1:9">
      <c r="A13" s="2047">
        <v>6</v>
      </c>
      <c r="B13" s="4696" t="s">
        <v>2566</v>
      </c>
      <c r="C13" s="4696"/>
      <c r="D13" s="2048"/>
      <c r="E13" s="2049"/>
    </row>
    <row r="14" spans="1:9">
      <c r="A14" s="2047">
        <v>7</v>
      </c>
      <c r="B14" s="4696" t="s">
        <v>2567</v>
      </c>
      <c r="C14" s="4696"/>
      <c r="D14" s="2048"/>
      <c r="E14" s="2049"/>
    </row>
    <row r="15" spans="1:9">
      <c r="A15" s="2047">
        <v>8</v>
      </c>
      <c r="B15" s="4696" t="s">
        <v>2568</v>
      </c>
      <c r="C15" s="4696"/>
      <c r="D15" s="2048"/>
      <c r="E15" s="2049"/>
    </row>
    <row r="16" spans="1:9">
      <c r="A16" s="4698">
        <v>9</v>
      </c>
      <c r="B16" s="4699" t="s">
        <v>2569</v>
      </c>
      <c r="C16" s="4699"/>
      <c r="D16" s="4699"/>
      <c r="E16" s="2050"/>
    </row>
    <row r="17" spans="1:5">
      <c r="A17" s="4698"/>
      <c r="B17" s="2051" t="s">
        <v>2570</v>
      </c>
      <c r="C17" s="2051" t="s">
        <v>2571</v>
      </c>
      <c r="D17" s="2051" t="s">
        <v>2572</v>
      </c>
      <c r="E17" s="2050"/>
    </row>
    <row r="18" spans="1:5">
      <c r="A18" s="4698"/>
      <c r="B18" s="4700" t="s">
        <v>2573</v>
      </c>
      <c r="C18" s="2052" t="s">
        <v>2574</v>
      </c>
      <c r="D18" s="2053"/>
      <c r="E18" s="2050"/>
    </row>
    <row r="19" spans="1:5">
      <c r="A19" s="4698"/>
      <c r="B19" s="4701"/>
      <c r="C19" s="2052" t="s">
        <v>2575</v>
      </c>
      <c r="D19" s="2053"/>
      <c r="E19" s="2050"/>
    </row>
    <row r="20" spans="1:5">
      <c r="A20" s="4698"/>
      <c r="B20" s="4701"/>
      <c r="C20" s="2052" t="s">
        <v>2576</v>
      </c>
      <c r="D20" s="2053"/>
      <c r="E20" s="2050"/>
    </row>
    <row r="21" spans="1:5">
      <c r="A21" s="4698"/>
      <c r="B21" s="4701"/>
      <c r="C21" s="2052" t="s">
        <v>2577</v>
      </c>
      <c r="D21" s="2053"/>
      <c r="E21" s="2050"/>
    </row>
    <row r="22" spans="1:5">
      <c r="A22" s="4698"/>
      <c r="B22" s="4701"/>
      <c r="C22" s="2052" t="s">
        <v>2578</v>
      </c>
      <c r="D22" s="2053"/>
      <c r="E22" s="2050"/>
    </row>
    <row r="23" spans="1:5">
      <c r="A23" s="4698"/>
      <c r="B23" s="4702"/>
      <c r="C23" s="2052" t="s">
        <v>2579</v>
      </c>
      <c r="D23" s="2053"/>
      <c r="E23" s="2050"/>
    </row>
    <row r="24" spans="1:5">
      <c r="A24" s="4698"/>
      <c r="B24" s="4700" t="s">
        <v>2580</v>
      </c>
      <c r="C24" s="2052" t="s">
        <v>2581</v>
      </c>
      <c r="D24" s="2053"/>
      <c r="E24" s="2050"/>
    </row>
    <row r="25" spans="1:5">
      <c r="A25" s="4698"/>
      <c r="B25" s="4701"/>
      <c r="C25" s="2052" t="s">
        <v>2582</v>
      </c>
      <c r="D25" s="2053"/>
      <c r="E25" s="2050"/>
    </row>
    <row r="26" spans="1:5">
      <c r="A26" s="4698"/>
      <c r="B26" s="4701"/>
      <c r="C26" s="2052" t="s">
        <v>2583</v>
      </c>
      <c r="D26" s="2053"/>
      <c r="E26" s="2050"/>
    </row>
    <row r="27" spans="1:5">
      <c r="A27" s="4698"/>
      <c r="B27" s="4702"/>
      <c r="C27" s="2052" t="s">
        <v>2584</v>
      </c>
      <c r="D27" s="2053"/>
      <c r="E27" s="2050"/>
    </row>
    <row r="28" spans="1:5" ht="33" customHeight="1">
      <c r="A28" s="4698"/>
      <c r="B28" s="4703" t="s">
        <v>2585</v>
      </c>
      <c r="C28" s="2052" t="s">
        <v>2586</v>
      </c>
      <c r="D28" s="2053"/>
      <c r="E28" s="2050"/>
    </row>
    <row r="29" spans="1:5" ht="33.75" customHeight="1">
      <c r="A29" s="4698"/>
      <c r="B29" s="4704"/>
      <c r="C29" s="2052" t="s">
        <v>2587</v>
      </c>
      <c r="D29" s="2053"/>
      <c r="E29" s="2050"/>
    </row>
    <row r="30" spans="1:5" ht="18" customHeight="1">
      <c r="A30" s="4698"/>
      <c r="B30" s="4704"/>
      <c r="C30" s="2052" t="s">
        <v>2588</v>
      </c>
      <c r="D30" s="2053"/>
      <c r="E30" s="2050"/>
    </row>
    <row r="31" spans="1:5" ht="27" customHeight="1">
      <c r="A31" s="4698"/>
      <c r="B31" s="4705"/>
      <c r="C31" s="2052" t="s">
        <v>2589</v>
      </c>
      <c r="D31" s="2053"/>
      <c r="E31" s="2050"/>
    </row>
    <row r="32" spans="1:5">
      <c r="A32" s="4698"/>
      <c r="B32" s="4700" t="s">
        <v>2590</v>
      </c>
      <c r="C32" s="2052" t="s">
        <v>2591</v>
      </c>
      <c r="D32" s="2053"/>
      <c r="E32" s="2050"/>
    </row>
    <row r="33" spans="1:5">
      <c r="A33" s="4698"/>
      <c r="B33" s="4701"/>
      <c r="C33" s="2052" t="s">
        <v>2592</v>
      </c>
      <c r="D33" s="2053"/>
      <c r="E33" s="2050"/>
    </row>
    <row r="34" spans="1:5">
      <c r="A34" s="4698"/>
      <c r="B34" s="4701"/>
      <c r="C34" s="2052" t="s">
        <v>2593</v>
      </c>
      <c r="D34" s="2053"/>
      <c r="E34" s="2050"/>
    </row>
    <row r="35" spans="1:5">
      <c r="A35" s="4698"/>
      <c r="B35" s="4701"/>
      <c r="C35" s="2052" t="s">
        <v>2594</v>
      </c>
      <c r="D35" s="2053"/>
      <c r="E35" s="2050"/>
    </row>
    <row r="36" spans="1:5">
      <c r="A36" s="4698"/>
      <c r="B36" s="4702"/>
      <c r="C36" s="2052" t="s">
        <v>2595</v>
      </c>
      <c r="D36" s="2053"/>
      <c r="E36" s="2050"/>
    </row>
    <row r="37" spans="1:5" ht="18.75" customHeight="1">
      <c r="A37" s="4698"/>
      <c r="B37" s="4700" t="s">
        <v>2596</v>
      </c>
      <c r="C37" s="2054" t="s">
        <v>2597</v>
      </c>
      <c r="D37" s="2053"/>
      <c r="E37" s="2050"/>
    </row>
    <row r="38" spans="1:5" ht="17.25" customHeight="1">
      <c r="A38" s="4698"/>
      <c r="B38" s="4702"/>
      <c r="C38" s="2052" t="s">
        <v>2598</v>
      </c>
      <c r="D38" s="2053"/>
      <c r="E38" s="2050"/>
    </row>
    <row r="39" spans="1:5">
      <c r="A39" s="4698"/>
      <c r="B39" s="4700" t="s">
        <v>2599</v>
      </c>
      <c r="C39" s="2052" t="s">
        <v>2600</v>
      </c>
      <c r="D39" s="2053"/>
      <c r="E39" s="2050"/>
    </row>
    <row r="40" spans="1:5">
      <c r="A40" s="4698"/>
      <c r="B40" s="4701"/>
      <c r="C40" s="2052" t="s">
        <v>2601</v>
      </c>
      <c r="D40" s="2053"/>
      <c r="E40" s="2050"/>
    </row>
    <row r="41" spans="1:5">
      <c r="A41" s="4698"/>
      <c r="B41" s="4701"/>
      <c r="C41" s="2052" t="s">
        <v>2602</v>
      </c>
      <c r="D41" s="2053"/>
      <c r="E41" s="2050"/>
    </row>
    <row r="42" spans="1:5">
      <c r="A42" s="4698"/>
      <c r="B42" s="4702"/>
      <c r="C42" s="2052" t="s">
        <v>2603</v>
      </c>
      <c r="D42" s="2053"/>
      <c r="E42" s="2050"/>
    </row>
    <row r="43" spans="1:5" ht="11.45" customHeight="1">
      <c r="A43" s="4698">
        <v>10</v>
      </c>
      <c r="B43" s="4696" t="s">
        <v>2604</v>
      </c>
      <c r="C43" s="4696"/>
      <c r="D43" s="4696"/>
      <c r="E43" s="2050"/>
    </row>
    <row r="44" spans="1:5">
      <c r="A44" s="4698"/>
      <c r="B44" s="2051" t="s">
        <v>2570</v>
      </c>
      <c r="C44" s="2051" t="s">
        <v>2571</v>
      </c>
      <c r="D44" s="2051" t="s">
        <v>2572</v>
      </c>
      <c r="E44" s="2050"/>
    </row>
    <row r="45" spans="1:5" ht="12" customHeight="1">
      <c r="A45" s="4698"/>
      <c r="B45" s="4700" t="s">
        <v>2573</v>
      </c>
      <c r="C45" s="2052" t="s">
        <v>2574</v>
      </c>
      <c r="D45" s="2053"/>
      <c r="E45" s="2050"/>
    </row>
    <row r="46" spans="1:5">
      <c r="A46" s="4698"/>
      <c r="B46" s="4701"/>
      <c r="C46" s="2052" t="s">
        <v>2575</v>
      </c>
      <c r="D46" s="2053"/>
      <c r="E46" s="2050"/>
    </row>
    <row r="47" spans="1:5">
      <c r="A47" s="4698"/>
      <c r="B47" s="4701"/>
      <c r="C47" s="2052" t="s">
        <v>2576</v>
      </c>
      <c r="D47" s="2053"/>
      <c r="E47" s="2050"/>
    </row>
    <row r="48" spans="1:5">
      <c r="A48" s="4698"/>
      <c r="B48" s="4701"/>
      <c r="C48" s="2052" t="s">
        <v>2577</v>
      </c>
      <c r="D48" s="2053"/>
      <c r="E48" s="2050"/>
    </row>
    <row r="49" spans="1:5">
      <c r="A49" s="4698"/>
      <c r="B49" s="4701"/>
      <c r="C49" s="2052" t="s">
        <v>2578</v>
      </c>
      <c r="D49" s="2053"/>
      <c r="E49" s="2050"/>
    </row>
    <row r="50" spans="1:5">
      <c r="A50" s="4698"/>
      <c r="B50" s="4702"/>
      <c r="C50" s="2052" t="s">
        <v>2579</v>
      </c>
      <c r="D50" s="2053"/>
      <c r="E50" s="2050"/>
    </row>
    <row r="51" spans="1:5" ht="12" customHeight="1">
      <c r="A51" s="4698"/>
      <c r="B51" s="4700" t="s">
        <v>2580</v>
      </c>
      <c r="C51" s="2052" t="s">
        <v>2581</v>
      </c>
      <c r="D51" s="2053"/>
      <c r="E51" s="2050"/>
    </row>
    <row r="52" spans="1:5">
      <c r="A52" s="4698"/>
      <c r="B52" s="4701"/>
      <c r="C52" s="2052" t="s">
        <v>2582</v>
      </c>
      <c r="D52" s="2053"/>
      <c r="E52" s="2050"/>
    </row>
    <row r="53" spans="1:5">
      <c r="A53" s="4698"/>
      <c r="B53" s="4701"/>
      <c r="C53" s="2052" t="s">
        <v>2583</v>
      </c>
      <c r="D53" s="2053"/>
      <c r="E53" s="2050"/>
    </row>
    <row r="54" spans="1:5">
      <c r="A54" s="4698"/>
      <c r="B54" s="4702"/>
      <c r="C54" s="2052" t="s">
        <v>2584</v>
      </c>
      <c r="D54" s="2053"/>
      <c r="E54" s="2050"/>
    </row>
    <row r="55" spans="1:5" ht="22.5" customHeight="1">
      <c r="A55" s="4698"/>
      <c r="B55" s="4703" t="s">
        <v>2585</v>
      </c>
      <c r="C55" s="2052" t="s">
        <v>2586</v>
      </c>
      <c r="D55" s="2053"/>
      <c r="E55" s="2050"/>
    </row>
    <row r="56" spans="1:5" ht="24">
      <c r="A56" s="4698"/>
      <c r="B56" s="4704"/>
      <c r="C56" s="2052" t="s">
        <v>2587</v>
      </c>
      <c r="D56" s="2053"/>
      <c r="E56" s="2050"/>
    </row>
    <row r="57" spans="1:5" ht="24.75" customHeight="1">
      <c r="A57" s="4698"/>
      <c r="B57" s="4704"/>
      <c r="C57" s="2052" t="s">
        <v>2588</v>
      </c>
      <c r="D57" s="2053"/>
      <c r="E57" s="2050"/>
    </row>
    <row r="58" spans="1:5" ht="28.5" customHeight="1">
      <c r="A58" s="4698"/>
      <c r="B58" s="4705"/>
      <c r="C58" s="2052" t="s">
        <v>2589</v>
      </c>
      <c r="D58" s="2053"/>
      <c r="E58" s="2050"/>
    </row>
    <row r="59" spans="1:5" ht="24" customHeight="1">
      <c r="A59" s="4698"/>
      <c r="B59" s="4700" t="s">
        <v>2590</v>
      </c>
      <c r="C59" s="2052" t="s">
        <v>2591</v>
      </c>
      <c r="D59" s="2053"/>
      <c r="E59" s="2050"/>
    </row>
    <row r="60" spans="1:5" ht="12" customHeight="1">
      <c r="A60" s="4698"/>
      <c r="B60" s="4701"/>
      <c r="C60" s="2052" t="s">
        <v>2592</v>
      </c>
      <c r="D60" s="2053"/>
      <c r="E60" s="2050"/>
    </row>
    <row r="61" spans="1:5">
      <c r="A61" s="4698"/>
      <c r="B61" s="4701"/>
      <c r="C61" s="2052" t="s">
        <v>2593</v>
      </c>
      <c r="D61" s="2053"/>
      <c r="E61" s="2050"/>
    </row>
    <row r="62" spans="1:5">
      <c r="A62" s="4698"/>
      <c r="B62" s="4701"/>
      <c r="C62" s="2052" t="s">
        <v>2594</v>
      </c>
      <c r="D62" s="2053"/>
      <c r="E62" s="2050"/>
    </row>
    <row r="63" spans="1:5">
      <c r="A63" s="4698"/>
      <c r="B63" s="4702"/>
      <c r="C63" s="2052" t="s">
        <v>2595</v>
      </c>
      <c r="D63" s="2053"/>
      <c r="E63" s="2050"/>
    </row>
    <row r="64" spans="1:5" ht="17.25" customHeight="1">
      <c r="A64" s="4698"/>
      <c r="B64" s="4700" t="s">
        <v>2596</v>
      </c>
      <c r="C64" s="2054" t="s">
        <v>2597</v>
      </c>
      <c r="D64" s="2053"/>
      <c r="E64" s="2050"/>
    </row>
    <row r="65" spans="1:5" ht="20.25" customHeight="1">
      <c r="A65" s="4698"/>
      <c r="B65" s="4702"/>
      <c r="C65" s="2052" t="s">
        <v>2598</v>
      </c>
      <c r="D65" s="2053"/>
      <c r="E65" s="2050"/>
    </row>
    <row r="66" spans="1:5" ht="12" customHeight="1">
      <c r="A66" s="4698"/>
      <c r="B66" s="4700" t="s">
        <v>2599</v>
      </c>
      <c r="C66" s="2052" t="s">
        <v>2600</v>
      </c>
      <c r="D66" s="2053"/>
      <c r="E66" s="2050"/>
    </row>
    <row r="67" spans="1:5">
      <c r="A67" s="4698"/>
      <c r="B67" s="4701"/>
      <c r="C67" s="2052" t="s">
        <v>2601</v>
      </c>
      <c r="D67" s="2053"/>
      <c r="E67" s="2050"/>
    </row>
    <row r="68" spans="1:5">
      <c r="A68" s="4698"/>
      <c r="B68" s="4701"/>
      <c r="C68" s="2052" t="s">
        <v>2602</v>
      </c>
      <c r="D68" s="2053"/>
      <c r="E68" s="2050"/>
    </row>
    <row r="69" spans="1:5">
      <c r="A69" s="4698"/>
      <c r="B69" s="4702"/>
      <c r="C69" s="2052" t="s">
        <v>2603</v>
      </c>
      <c r="D69" s="2053"/>
      <c r="E69" s="2050"/>
    </row>
    <row r="70" spans="1:5">
      <c r="A70" s="2047">
        <v>11</v>
      </c>
      <c r="B70" s="4696" t="s">
        <v>2605</v>
      </c>
      <c r="C70" s="4696"/>
      <c r="D70" s="2048"/>
      <c r="E70" s="2049"/>
    </row>
    <row r="71" spans="1:5">
      <c r="A71" s="2047">
        <v>12</v>
      </c>
      <c r="B71" s="4696" t="s">
        <v>2606</v>
      </c>
      <c r="C71" s="4696"/>
      <c r="D71" s="2048"/>
      <c r="E71" s="2049"/>
    </row>
    <row r="72" spans="1:5">
      <c r="A72" s="2047">
        <v>13</v>
      </c>
      <c r="B72" s="4696" t="s">
        <v>2607</v>
      </c>
      <c r="C72" s="4696"/>
      <c r="D72" s="2048"/>
      <c r="E72" s="2049"/>
    </row>
    <row r="73" spans="1:5">
      <c r="A73" s="2047">
        <v>14</v>
      </c>
      <c r="B73" s="4706" t="s">
        <v>2608</v>
      </c>
      <c r="C73" s="4706"/>
      <c r="D73" s="2048"/>
      <c r="E73" s="2049"/>
    </row>
    <row r="74" spans="1:5">
      <c r="A74" s="2047">
        <v>15</v>
      </c>
      <c r="B74" s="4696" t="s">
        <v>2609</v>
      </c>
      <c r="C74" s="4696"/>
      <c r="D74" s="2048"/>
      <c r="E74" s="2049"/>
    </row>
    <row r="75" spans="1:5">
      <c r="A75" s="2047">
        <v>16</v>
      </c>
      <c r="B75" s="4696" t="s">
        <v>2610</v>
      </c>
      <c r="C75" s="4696"/>
      <c r="D75" s="2048"/>
      <c r="E75" s="2049"/>
    </row>
    <row r="76" spans="1:5">
      <c r="A76" s="2047">
        <v>17</v>
      </c>
      <c r="B76" s="4696" t="s">
        <v>2611</v>
      </c>
      <c r="C76" s="4696"/>
      <c r="D76" s="2048"/>
      <c r="E76" s="2049"/>
    </row>
    <row r="77" spans="1:5">
      <c r="A77" s="2047">
        <v>18</v>
      </c>
      <c r="B77" s="4696" t="s">
        <v>2612</v>
      </c>
      <c r="C77" s="4696"/>
      <c r="D77" s="2048"/>
      <c r="E77" s="2049"/>
    </row>
    <row r="78" spans="1:5">
      <c r="A78" s="2047">
        <v>19</v>
      </c>
      <c r="B78" s="4696" t="s">
        <v>2613</v>
      </c>
      <c r="C78" s="4696"/>
      <c r="D78" s="2048"/>
      <c r="E78" s="2049"/>
    </row>
    <row r="79" spans="1:5">
      <c r="A79" s="2047">
        <v>20</v>
      </c>
      <c r="B79" s="4696" t="s">
        <v>2614</v>
      </c>
      <c r="C79" s="4696"/>
      <c r="D79" s="2048"/>
      <c r="E79" s="2049"/>
    </row>
    <row r="80" spans="1:5" ht="11.45" customHeight="1">
      <c r="A80" s="2047">
        <v>21</v>
      </c>
      <c r="B80" s="4696" t="s">
        <v>2615</v>
      </c>
      <c r="C80" s="4696"/>
      <c r="D80" s="2048"/>
      <c r="E80" s="2049"/>
    </row>
    <row r="81" spans="1:5" ht="11.45" customHeight="1">
      <c r="A81" s="2047">
        <v>22</v>
      </c>
      <c r="B81" s="4696" t="s">
        <v>2616</v>
      </c>
      <c r="C81" s="4696"/>
      <c r="D81" s="2048"/>
      <c r="E81" s="2049"/>
    </row>
    <row r="82" spans="1:5" ht="11.45" customHeight="1">
      <c r="A82" s="4698">
        <v>23</v>
      </c>
      <c r="B82" s="4696" t="s">
        <v>2617</v>
      </c>
      <c r="C82" s="4696"/>
      <c r="D82" s="4707"/>
      <c r="E82" s="4708"/>
    </row>
    <row r="83" spans="1:5">
      <c r="A83" s="4698"/>
      <c r="B83" s="4696"/>
      <c r="C83" s="4696"/>
      <c r="D83" s="4707"/>
      <c r="E83" s="4708"/>
    </row>
    <row r="85" spans="1:5">
      <c r="A85" s="2055" t="s">
        <v>2618</v>
      </c>
    </row>
    <row r="86" spans="1:5">
      <c r="A86" s="4709" t="s">
        <v>2619</v>
      </c>
      <c r="B86" s="4709"/>
      <c r="C86" s="4709"/>
      <c r="D86" s="4709"/>
      <c r="E86" s="4709"/>
    </row>
  </sheetData>
  <mergeCells count="42">
    <mergeCell ref="A82:A83"/>
    <mergeCell ref="B82:C83"/>
    <mergeCell ref="D82:D83"/>
    <mergeCell ref="E82:E83"/>
    <mergeCell ref="A86:E86"/>
    <mergeCell ref="B81:C81"/>
    <mergeCell ref="B70:C70"/>
    <mergeCell ref="B71:C71"/>
    <mergeCell ref="B72:C72"/>
    <mergeCell ref="B73:C73"/>
    <mergeCell ref="B74:C74"/>
    <mergeCell ref="B75:C75"/>
    <mergeCell ref="B76:C76"/>
    <mergeCell ref="B77:C77"/>
    <mergeCell ref="B78:C78"/>
    <mergeCell ref="B79:C79"/>
    <mergeCell ref="B80:C80"/>
    <mergeCell ref="A43:A69"/>
    <mergeCell ref="B43:D43"/>
    <mergeCell ref="B45:B50"/>
    <mergeCell ref="B51:B54"/>
    <mergeCell ref="B55:B58"/>
    <mergeCell ref="B59:B63"/>
    <mergeCell ref="B64:B65"/>
    <mergeCell ref="B66:B69"/>
    <mergeCell ref="B13:C13"/>
    <mergeCell ref="B14:C14"/>
    <mergeCell ref="B15:C15"/>
    <mergeCell ref="A16:A42"/>
    <mergeCell ref="B16:D16"/>
    <mergeCell ref="B18:B23"/>
    <mergeCell ref="B24:B27"/>
    <mergeCell ref="B28:B31"/>
    <mergeCell ref="B32:B36"/>
    <mergeCell ref="B37:B38"/>
    <mergeCell ref="B39:B42"/>
    <mergeCell ref="B12:C12"/>
    <mergeCell ref="B7:C7"/>
    <mergeCell ref="B8:C8"/>
    <mergeCell ref="B9:C9"/>
    <mergeCell ref="B10:C10"/>
    <mergeCell ref="B11:C11"/>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
  <sheetViews>
    <sheetView zoomScale="110" zoomScaleNormal="110" workbookViewId="0">
      <selection activeCell="E13" sqref="E13"/>
    </sheetView>
  </sheetViews>
  <sheetFormatPr defaultRowHeight="15"/>
  <cols>
    <col min="1" max="1" width="20.28515625" style="38" customWidth="1"/>
    <col min="2" max="2" width="10.7109375" style="38" customWidth="1"/>
    <col min="3" max="3" width="11" style="38" customWidth="1"/>
    <col min="4" max="4" width="12.7109375" style="38" customWidth="1"/>
    <col min="5" max="5" width="12.140625" style="38" customWidth="1"/>
    <col min="6" max="6" width="18.5703125" style="38" customWidth="1"/>
    <col min="7" max="7" width="24.7109375" style="38" customWidth="1"/>
    <col min="8" max="8" width="28.28515625" style="38" customWidth="1"/>
    <col min="9" max="9" width="24.42578125" style="38" customWidth="1"/>
    <col min="10" max="10" width="21.5703125" style="38" bestFit="1" customWidth="1"/>
    <col min="11" max="11" width="15.85546875" style="38" customWidth="1"/>
    <col min="12" max="12" width="11.7109375" style="38" customWidth="1"/>
    <col min="13" max="13" width="14.140625" style="38" customWidth="1"/>
    <col min="14" max="14" width="14.5703125" style="38" customWidth="1"/>
    <col min="15" max="15" width="16.7109375" style="2056" customWidth="1"/>
    <col min="16" max="16" width="10.85546875" style="38" customWidth="1"/>
    <col min="17" max="17" width="12.85546875" style="38" customWidth="1"/>
    <col min="18" max="18" width="12.28515625" style="38" customWidth="1"/>
    <col min="19" max="19" width="15" style="38" customWidth="1"/>
    <col min="20" max="22" width="9.140625" style="38"/>
    <col min="23" max="23" width="10" style="38" bestFit="1" customWidth="1"/>
    <col min="24" max="24" width="10.7109375" style="38" bestFit="1" customWidth="1"/>
    <col min="25" max="25" width="12.7109375" style="38" bestFit="1" customWidth="1"/>
    <col min="26" max="16384" width="9.140625" style="38"/>
  </cols>
  <sheetData>
    <row r="1" spans="1:28">
      <c r="A1" s="32" t="s">
        <v>120</v>
      </c>
      <c r="B1" s="2044" t="s">
        <v>2620</v>
      </c>
    </row>
    <row r="2" spans="1:28">
      <c r="A2" s="32" t="s">
        <v>106</v>
      </c>
      <c r="B2" s="85" t="s">
        <v>2292</v>
      </c>
    </row>
    <row r="3" spans="1:28">
      <c r="A3" s="32" t="s">
        <v>108</v>
      </c>
      <c r="B3" s="14" t="s">
        <v>883</v>
      </c>
    </row>
    <row r="4" spans="1:28">
      <c r="A4" s="32" t="s">
        <v>110</v>
      </c>
      <c r="B4" s="14" t="s">
        <v>4</v>
      </c>
    </row>
    <row r="5" spans="1:28">
      <c r="A5" s="32" t="s">
        <v>111</v>
      </c>
      <c r="B5" s="32" t="s">
        <v>124</v>
      </c>
    </row>
    <row r="6" spans="1:28" s="2077" customFormat="1" ht="51">
      <c r="A6" s="2076" t="s">
        <v>2621</v>
      </c>
      <c r="B6" s="2076" t="s">
        <v>2622</v>
      </c>
      <c r="C6" s="2076" t="s">
        <v>2623</v>
      </c>
      <c r="D6" s="2076" t="s">
        <v>2624</v>
      </c>
      <c r="E6" s="2076" t="s">
        <v>2625</v>
      </c>
      <c r="F6" s="2076" t="s">
        <v>2626</v>
      </c>
      <c r="G6" s="2076" t="s">
        <v>2627</v>
      </c>
      <c r="H6" s="2076" t="s">
        <v>2628</v>
      </c>
      <c r="I6" s="2076" t="s">
        <v>2629</v>
      </c>
      <c r="J6" s="2076" t="s">
        <v>2630</v>
      </c>
      <c r="K6" s="2076" t="s">
        <v>2630</v>
      </c>
      <c r="L6" s="2076" t="s">
        <v>2631</v>
      </c>
      <c r="M6" s="2076" t="s">
        <v>2632</v>
      </c>
      <c r="N6" s="2076" t="s">
        <v>2633</v>
      </c>
      <c r="O6" s="2076" t="s">
        <v>2634</v>
      </c>
      <c r="P6" s="2076" t="s">
        <v>2635</v>
      </c>
      <c r="Q6" s="2076" t="s">
        <v>2636</v>
      </c>
      <c r="R6" s="2076" t="s">
        <v>2637</v>
      </c>
      <c r="S6" s="2076" t="s">
        <v>2638</v>
      </c>
      <c r="T6" s="2076" t="s">
        <v>2639</v>
      </c>
      <c r="U6" s="2076" t="s">
        <v>2640</v>
      </c>
      <c r="V6" s="2076" t="s">
        <v>2641</v>
      </c>
      <c r="W6" s="2076" t="s">
        <v>2642</v>
      </c>
      <c r="X6" s="2076" t="s">
        <v>2643</v>
      </c>
      <c r="Y6" s="2076" t="s">
        <v>2644</v>
      </c>
      <c r="Z6" s="2076" t="s">
        <v>2645</v>
      </c>
      <c r="AA6" s="2076" t="s">
        <v>2646</v>
      </c>
      <c r="AB6" s="2076" t="s">
        <v>2560</v>
      </c>
    </row>
    <row r="7" spans="1:28" s="2059" customFormat="1">
      <c r="A7" s="2057" t="s">
        <v>2647</v>
      </c>
      <c r="B7" s="2057" t="s">
        <v>2648</v>
      </c>
      <c r="C7" s="2057" t="s">
        <v>2649</v>
      </c>
      <c r="D7" s="2057" t="s">
        <v>2650</v>
      </c>
      <c r="E7" s="2057" t="s">
        <v>2651</v>
      </c>
      <c r="F7" s="2057" t="s">
        <v>2652</v>
      </c>
      <c r="G7" s="2058">
        <v>7</v>
      </c>
      <c r="H7" s="2058">
        <v>8</v>
      </c>
      <c r="I7" s="2058">
        <v>9</v>
      </c>
      <c r="J7" s="2058">
        <v>10</v>
      </c>
      <c r="K7" s="2058">
        <v>11</v>
      </c>
      <c r="L7" s="2058">
        <v>12</v>
      </c>
      <c r="M7" s="2058">
        <v>13</v>
      </c>
      <c r="N7" s="2058">
        <v>14</v>
      </c>
      <c r="O7" s="2058">
        <v>15</v>
      </c>
      <c r="P7" s="2058">
        <v>16</v>
      </c>
      <c r="Q7" s="2058">
        <v>17</v>
      </c>
      <c r="R7" s="2058">
        <v>18</v>
      </c>
      <c r="S7" s="2058">
        <v>19</v>
      </c>
      <c r="T7" s="2058">
        <v>20</v>
      </c>
      <c r="U7" s="2058">
        <v>21</v>
      </c>
      <c r="V7" s="2058">
        <v>22</v>
      </c>
      <c r="W7" s="2058">
        <v>23</v>
      </c>
      <c r="X7" s="2058">
        <v>24</v>
      </c>
      <c r="Y7" s="2058">
        <v>25</v>
      </c>
      <c r="Z7" s="2058">
        <v>26</v>
      </c>
      <c r="AA7" s="2058">
        <v>27</v>
      </c>
      <c r="AB7" s="2058">
        <v>28</v>
      </c>
    </row>
    <row r="8" spans="1:28" s="2067" customFormat="1">
      <c r="A8" s="2060"/>
      <c r="B8" s="2060"/>
      <c r="C8" s="2060"/>
      <c r="D8" s="2061"/>
      <c r="E8" s="2061"/>
      <c r="F8" s="2061"/>
      <c r="G8" s="2062"/>
      <c r="H8" s="2062"/>
      <c r="I8" s="2062"/>
      <c r="J8" s="2063"/>
      <c r="K8" s="2062"/>
      <c r="L8" s="2063"/>
      <c r="M8" s="2062"/>
      <c r="N8" s="2064"/>
      <c r="O8" s="2062"/>
      <c r="P8" s="2064"/>
      <c r="Q8" s="2064"/>
      <c r="R8" s="2064"/>
      <c r="S8" s="2064"/>
      <c r="T8" s="2065"/>
      <c r="U8" s="2064"/>
      <c r="V8" s="2065"/>
      <c r="W8" s="2066"/>
      <c r="X8" s="2061"/>
      <c r="Y8" s="2066"/>
      <c r="Z8" s="2065"/>
      <c r="AA8" s="2065"/>
      <c r="AB8" s="2060"/>
    </row>
  </sheetData>
  <dataValidations count="1">
    <dataValidation type="list" allowBlank="1" showInputMessage="1" showErrorMessage="1" sqref="WWC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formula1>INDIRECT(#REF!)</formula1>
    </dataValidation>
  </dataValidation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18">
        <x14:dataValidation type="list" allowBlank="1" showInputMessage="1" showErrorMessage="1">
          <x14:formula1>
            <xm:f>[37]dataType!#REF!</xm:f>
          </x14:formula1>
          <xm:sqref>AA8</xm:sqref>
        </x14:dataValidation>
        <x14:dataValidation type="list" allowBlank="1" showInputMessage="1" showErrorMessage="1">
          <x14:formula1>
            <xm:f>[37]dataType!#REF!</xm:f>
          </x14:formula1>
          <xm:sqref>Z8</xm:sqref>
        </x14:dataValidation>
        <x14:dataValidation type="list" allowBlank="1" showInputMessage="1" showErrorMessage="1">
          <x14:formula1>
            <xm:f>[37]dataType!#REF!</xm:f>
          </x14:formula1>
          <xm:sqref>V8</xm:sqref>
        </x14:dataValidation>
        <x14:dataValidation type="list" allowBlank="1" showInputMessage="1" showErrorMessage="1">
          <x14:formula1>
            <xm:f>[37]dataType!#REF!</xm:f>
          </x14:formula1>
          <xm:sqref>U8</xm:sqref>
        </x14:dataValidation>
        <x14:dataValidation type="list" allowBlank="1" showInputMessage="1" showErrorMessage="1">
          <x14:formula1>
            <xm:f>[37]dataType!#REF!</xm:f>
          </x14:formula1>
          <xm:sqref>T8</xm:sqref>
        </x14:dataValidation>
        <x14:dataValidation type="list" allowBlank="1" showInputMessage="1" showErrorMessage="1">
          <x14:formula1>
            <xm:f>[37]dataType!#REF!</xm:f>
          </x14:formula1>
          <xm:sqref>S8</xm:sqref>
        </x14:dataValidation>
        <x14:dataValidation type="list" allowBlank="1" showInputMessage="1" showErrorMessage="1">
          <x14:formula1>
            <xm:f>[37]dataType!#REF!</xm:f>
          </x14:formula1>
          <xm:sqref>R8</xm:sqref>
        </x14:dataValidation>
        <x14:dataValidation type="list" allowBlank="1" showInputMessage="1" showErrorMessage="1">
          <x14:formula1>
            <xm:f>[37]dataType!#REF!</xm:f>
          </x14:formula1>
          <xm:sqref>Q8</xm:sqref>
        </x14:dataValidation>
        <x14:dataValidation type="list" allowBlank="1" showInputMessage="1" showErrorMessage="1">
          <x14:formula1>
            <xm:f>[37]dataType!#REF!</xm:f>
          </x14:formula1>
          <xm:sqref>P8</xm:sqref>
        </x14:dataValidation>
        <x14:dataValidation type="list" allowBlank="1" showInputMessage="1" showErrorMessage="1">
          <x14:formula1>
            <xm:f>[37]dataType!#REF!</xm:f>
          </x14:formula1>
          <xm:sqref>O8</xm:sqref>
        </x14:dataValidation>
        <x14:dataValidation type="list" allowBlank="1" showInputMessage="1" showErrorMessage="1">
          <x14:formula1>
            <xm:f>[37]dataType!#REF!</xm:f>
          </x14:formula1>
          <xm:sqref>N8</xm:sqref>
        </x14:dataValidation>
        <x14:dataValidation type="list" allowBlank="1" showInputMessage="1" showErrorMessage="1">
          <x14:formula1>
            <xm:f>[37]dataType!#REF!</xm:f>
          </x14:formula1>
          <xm:sqref>M8</xm:sqref>
        </x14:dataValidation>
        <x14:dataValidation type="list" allowBlank="1" showInputMessage="1" showErrorMessage="1">
          <x14:formula1>
            <xm:f>[37]dataType!#REF!</xm:f>
          </x14:formula1>
          <xm:sqref>L8</xm:sqref>
        </x14:dataValidation>
        <x14:dataValidation type="list" allowBlank="1" showInputMessage="1" showErrorMessage="1">
          <x14:formula1>
            <xm:f>[37]dataType!#REF!</xm:f>
          </x14:formula1>
          <xm:sqref>K8</xm:sqref>
        </x14:dataValidation>
        <x14:dataValidation type="list" allowBlank="1" showInputMessage="1" showErrorMessage="1">
          <x14:formula1>
            <xm:f>[37]dataType!#REF!</xm:f>
          </x14:formula1>
          <xm:sqref>J8</xm:sqref>
        </x14:dataValidation>
        <x14:dataValidation type="list" allowBlank="1" showInputMessage="1" showErrorMessage="1">
          <x14:formula1>
            <xm:f>[37]dataType!#REF!</xm:f>
          </x14:formula1>
          <xm:sqref>I8</xm:sqref>
        </x14:dataValidation>
        <x14:dataValidation type="list" allowBlank="1" showInputMessage="1" showErrorMessage="1">
          <x14:formula1>
            <xm:f>[37]dataType!#REF!</xm:f>
          </x14:formula1>
          <xm:sqref>H8</xm:sqref>
        </x14:dataValidation>
        <x14:dataValidation type="list" allowBlank="1" showInputMessage="1" showErrorMessage="1">
          <x14:formula1>
            <xm:f>[37]dataType!#REF!</xm:f>
          </x14:formula1>
          <xm:sqref>G8</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zoomScaleNormal="100" workbookViewId="0"/>
  </sheetViews>
  <sheetFormatPr defaultRowHeight="15.75"/>
  <cols>
    <col min="1" max="1" width="27.140625" style="2280" bestFit="1" customWidth="1"/>
    <col min="2" max="2" width="8.42578125" style="2278" bestFit="1" customWidth="1"/>
    <col min="3" max="3" width="71.7109375" style="2278" customWidth="1"/>
    <col min="4" max="4" width="16" style="2279" customWidth="1"/>
    <col min="5" max="6" width="9.140625" style="2278"/>
    <col min="7" max="7" width="11.5703125" style="2278" bestFit="1" customWidth="1"/>
    <col min="8" max="16384" width="9.140625" style="2278"/>
  </cols>
  <sheetData>
    <row r="1" spans="1:9">
      <c r="A1" s="2278" t="s">
        <v>2717</v>
      </c>
      <c r="B1" s="2278">
        <v>0</v>
      </c>
    </row>
    <row r="2" spans="1:9">
      <c r="A2" s="2278" t="s">
        <v>106</v>
      </c>
      <c r="B2" s="2278" t="s">
        <v>2718</v>
      </c>
    </row>
    <row r="3" spans="1:9">
      <c r="A3" s="2278" t="s">
        <v>108</v>
      </c>
      <c r="B3" s="2278" t="s">
        <v>883</v>
      </c>
    </row>
    <row r="4" spans="1:9">
      <c r="A4" s="2278" t="s">
        <v>110</v>
      </c>
      <c r="B4" s="2278" t="s">
        <v>4</v>
      </c>
    </row>
    <row r="5" spans="1:9">
      <c r="A5" s="2278" t="s">
        <v>111</v>
      </c>
      <c r="B5" s="2278" t="s">
        <v>112</v>
      </c>
    </row>
    <row r="6" spans="1:9" ht="16.5" thickBot="1"/>
    <row r="7" spans="1:9">
      <c r="A7" s="2281" t="s">
        <v>1088</v>
      </c>
      <c r="B7" s="2282"/>
      <c r="C7" s="2283" t="s">
        <v>2719</v>
      </c>
      <c r="D7" s="2284"/>
      <c r="G7" s="2285">
        <f ca="1">TODAY()</f>
        <v>45946</v>
      </c>
    </row>
    <row r="8" spans="1:9">
      <c r="A8" s="2281" t="s">
        <v>1092</v>
      </c>
      <c r="B8" s="2286"/>
      <c r="C8" s="2283" t="s">
        <v>2720</v>
      </c>
      <c r="D8" s="2287" t="e">
        <f>(D7/D9)*100</f>
        <v>#DIV/0!</v>
      </c>
      <c r="G8" s="2288">
        <v>42370</v>
      </c>
    </row>
    <row r="9" spans="1:9" ht="16.5" thickBot="1">
      <c r="A9" s="2281" t="s">
        <v>1095</v>
      </c>
      <c r="B9" s="2289"/>
      <c r="C9" s="2290" t="s">
        <v>2721</v>
      </c>
      <c r="D9" s="2291">
        <f>D11+D31+D34+D45</f>
        <v>0</v>
      </c>
      <c r="G9" s="2292">
        <f ca="1">G7-G8</f>
        <v>3576</v>
      </c>
    </row>
    <row r="10" spans="1:9">
      <c r="A10" s="2289"/>
      <c r="B10" s="2289" t="s">
        <v>755</v>
      </c>
      <c r="C10" s="2290" t="s">
        <v>2722</v>
      </c>
      <c r="D10" s="2293"/>
    </row>
    <row r="11" spans="1:9" ht="31.5">
      <c r="A11" s="2281" t="s">
        <v>1098</v>
      </c>
      <c r="B11" s="2282" t="s">
        <v>1814</v>
      </c>
      <c r="C11" s="2294" t="s">
        <v>2723</v>
      </c>
      <c r="D11" s="2295">
        <f>D12+D29</f>
        <v>0</v>
      </c>
    </row>
    <row r="12" spans="1:9">
      <c r="A12" s="2281" t="s">
        <v>1100</v>
      </c>
      <c r="B12" s="2286" t="s">
        <v>1090</v>
      </c>
      <c r="C12" s="2296" t="s">
        <v>2724</v>
      </c>
      <c r="D12" s="2295">
        <f>SUM(D13:D28)</f>
        <v>0</v>
      </c>
    </row>
    <row r="13" spans="1:9" ht="31.5">
      <c r="A13" s="2281" t="s">
        <v>1103</v>
      </c>
      <c r="B13" s="2286" t="s">
        <v>1093</v>
      </c>
      <c r="C13" s="2297" t="s">
        <v>2725</v>
      </c>
      <c r="D13" s="2298">
        <f>'CR_SA_(1)'!Z12</f>
        <v>0</v>
      </c>
    </row>
    <row r="14" spans="1:9" ht="31.5">
      <c r="A14" s="2281" t="s">
        <v>1105</v>
      </c>
      <c r="B14" s="2286" t="s">
        <v>1219</v>
      </c>
      <c r="C14" s="2297" t="s">
        <v>2726</v>
      </c>
      <c r="D14" s="2298">
        <f>'CR_SA_(2)'!Z12</f>
        <v>0</v>
      </c>
    </row>
    <row r="15" spans="1:9">
      <c r="A15" s="2281" t="s">
        <v>1108</v>
      </c>
      <c r="B15" s="2286" t="s">
        <v>2727</v>
      </c>
      <c r="C15" s="2297" t="s">
        <v>2728</v>
      </c>
      <c r="D15" s="2298">
        <f>'CR_SA_(3)'!Z12</f>
        <v>0</v>
      </c>
    </row>
    <row r="16" spans="1:9">
      <c r="A16" s="2281" t="s">
        <v>1111</v>
      </c>
      <c r="B16" s="2286" t="s">
        <v>2729</v>
      </c>
      <c r="C16" s="2297" t="s">
        <v>2730</v>
      </c>
      <c r="D16" s="2298">
        <f>'CR_SA_(4)'!Z12</f>
        <v>0</v>
      </c>
      <c r="I16" s="2278" t="s">
        <v>2974</v>
      </c>
    </row>
    <row r="17" spans="1:4">
      <c r="A17" s="2281" t="s">
        <v>2428</v>
      </c>
      <c r="B17" s="2286" t="s">
        <v>2731</v>
      </c>
      <c r="C17" s="2297" t="s">
        <v>2732</v>
      </c>
      <c r="D17" s="2298">
        <f>'CR_SA_(5)'!Z12</f>
        <v>0</v>
      </c>
    </row>
    <row r="18" spans="1:4">
      <c r="A18" s="2281" t="s">
        <v>2430</v>
      </c>
      <c r="B18" s="2286" t="s">
        <v>2733</v>
      </c>
      <c r="C18" s="2297" t="s">
        <v>2734</v>
      </c>
      <c r="D18" s="2298">
        <f>'CR_SA_(6)'!Z12</f>
        <v>0</v>
      </c>
    </row>
    <row r="19" spans="1:4">
      <c r="A19" s="2281" t="s">
        <v>2432</v>
      </c>
      <c r="B19" s="2286" t="s">
        <v>2735</v>
      </c>
      <c r="C19" s="2297" t="s">
        <v>2736</v>
      </c>
      <c r="D19" s="2298">
        <f>'CR_SA_(7)'!Z12</f>
        <v>0</v>
      </c>
    </row>
    <row r="20" spans="1:4">
      <c r="A20" s="2281" t="s">
        <v>1120</v>
      </c>
      <c r="B20" s="2286" t="s">
        <v>2737</v>
      </c>
      <c r="C20" s="2297" t="s">
        <v>2738</v>
      </c>
      <c r="D20" s="2298">
        <f>'CR_SA_(8)'!Z12</f>
        <v>0</v>
      </c>
    </row>
    <row r="21" spans="1:4">
      <c r="A21" s="2281" t="s">
        <v>1123</v>
      </c>
      <c r="B21" s="2286" t="s">
        <v>2739</v>
      </c>
      <c r="C21" s="2297" t="s">
        <v>2975</v>
      </c>
      <c r="D21" s="2298">
        <f>'CR_SA_(9)'!Z12</f>
        <v>0</v>
      </c>
    </row>
    <row r="22" spans="1:4">
      <c r="A22" s="2281" t="s">
        <v>1126</v>
      </c>
      <c r="B22" s="2286" t="s">
        <v>2740</v>
      </c>
      <c r="C22" s="2297" t="s">
        <v>2741</v>
      </c>
      <c r="D22" s="2298">
        <f>'CR_SA_(10)'!Z12</f>
        <v>0</v>
      </c>
    </row>
    <row r="23" spans="1:4">
      <c r="A23" s="2281" t="s">
        <v>1129</v>
      </c>
      <c r="B23" s="2286" t="s">
        <v>2742</v>
      </c>
      <c r="C23" s="2297" t="s">
        <v>2743</v>
      </c>
      <c r="D23" s="2298">
        <f>'CR_SA_(11)'!Z12</f>
        <v>0</v>
      </c>
    </row>
    <row r="24" spans="1:4">
      <c r="A24" s="2281" t="s">
        <v>2438</v>
      </c>
      <c r="B24" s="2286" t="s">
        <v>2744</v>
      </c>
      <c r="C24" s="2297" t="s">
        <v>2745</v>
      </c>
      <c r="D24" s="2298">
        <f>'CR_SA_(12)'!Z12</f>
        <v>0</v>
      </c>
    </row>
    <row r="25" spans="1:4">
      <c r="A25" s="2281" t="s">
        <v>2440</v>
      </c>
      <c r="B25" s="2286" t="s">
        <v>2746</v>
      </c>
      <c r="C25" s="2297" t="s">
        <v>2747</v>
      </c>
      <c r="D25" s="2298">
        <f>'CR_SA_(13)'!Z12</f>
        <v>0</v>
      </c>
    </row>
    <row r="26" spans="1:4">
      <c r="A26" s="2281" t="s">
        <v>2442</v>
      </c>
      <c r="B26" s="2286" t="s">
        <v>2748</v>
      </c>
      <c r="C26" s="2297" t="s">
        <v>2749</v>
      </c>
      <c r="D26" s="2298">
        <f>'CR_SA_(14)'!Z12</f>
        <v>0</v>
      </c>
    </row>
    <row r="27" spans="1:4" ht="31.5">
      <c r="A27" s="2281" t="s">
        <v>2750</v>
      </c>
      <c r="B27" s="2286" t="s">
        <v>2751</v>
      </c>
      <c r="C27" s="2297" t="s">
        <v>2715</v>
      </c>
      <c r="D27" s="2298">
        <f>'CR_SA_(16)'!Z12</f>
        <v>0</v>
      </c>
    </row>
    <row r="28" spans="1:4">
      <c r="A28" s="2281" t="s">
        <v>2752</v>
      </c>
      <c r="B28" s="2286" t="s">
        <v>2753</v>
      </c>
      <c r="C28" s="2297" t="s">
        <v>2754</v>
      </c>
      <c r="D28" s="2298">
        <f>'CR_SA_(17)'!Z12</f>
        <v>0</v>
      </c>
    </row>
    <row r="29" spans="1:4">
      <c r="A29" s="2281" t="s">
        <v>1132</v>
      </c>
      <c r="B29" s="2286" t="s">
        <v>1270</v>
      </c>
      <c r="C29" s="2299" t="s">
        <v>2755</v>
      </c>
      <c r="D29" s="2298">
        <f>CR_SEC_SA!AK11</f>
        <v>0</v>
      </c>
    </row>
    <row r="30" spans="1:4">
      <c r="A30" s="2281" t="s">
        <v>2756</v>
      </c>
      <c r="B30" s="2286" t="s">
        <v>2757</v>
      </c>
      <c r="C30" s="2300" t="s">
        <v>2758</v>
      </c>
      <c r="D30" s="2301"/>
    </row>
    <row r="31" spans="1:4">
      <c r="A31" s="2281" t="s">
        <v>2759</v>
      </c>
      <c r="B31" s="2286" t="s">
        <v>2650</v>
      </c>
      <c r="C31" s="2299" t="s">
        <v>2760</v>
      </c>
      <c r="D31" s="2298">
        <f>CR_SEC_ERBA!BE12</f>
        <v>0</v>
      </c>
    </row>
    <row r="32" spans="1:4">
      <c r="A32" s="2281" t="s">
        <v>2761</v>
      </c>
      <c r="B32" s="2286" t="s">
        <v>2762</v>
      </c>
      <c r="C32" s="2300" t="s">
        <v>2758</v>
      </c>
      <c r="D32" s="2301"/>
    </row>
    <row r="33" spans="1:4">
      <c r="A33" s="2281"/>
      <c r="B33" s="2289" t="s">
        <v>2763</v>
      </c>
      <c r="C33" s="2302" t="s">
        <v>2764</v>
      </c>
      <c r="D33" s="2303"/>
    </row>
    <row r="34" spans="1:4">
      <c r="A34" s="2281" t="s">
        <v>2445</v>
      </c>
      <c r="B34" s="2282" t="s">
        <v>1816</v>
      </c>
      <c r="C34" s="2302" t="s">
        <v>2765</v>
      </c>
      <c r="D34" s="2295">
        <f>D35+D38+D43</f>
        <v>0</v>
      </c>
    </row>
    <row r="35" spans="1:4">
      <c r="A35" s="2281" t="s">
        <v>2447</v>
      </c>
      <c r="B35" s="2282" t="s">
        <v>1330</v>
      </c>
      <c r="C35" s="2304" t="s">
        <v>2766</v>
      </c>
      <c r="D35" s="2295">
        <f>D36+D37</f>
        <v>0</v>
      </c>
    </row>
    <row r="36" spans="1:4">
      <c r="A36" s="2281" t="s">
        <v>2448</v>
      </c>
      <c r="B36" s="2286" t="s">
        <v>1709</v>
      </c>
      <c r="C36" s="2296" t="s">
        <v>2767</v>
      </c>
      <c r="D36" s="2298">
        <f>[47]CR_TB_SETT!$F$9</f>
        <v>0</v>
      </c>
    </row>
    <row r="37" spans="1:4">
      <c r="A37" s="2281" t="s">
        <v>2449</v>
      </c>
      <c r="B37" s="2286" t="s">
        <v>1710</v>
      </c>
      <c r="C37" s="2296" t="s">
        <v>2768</v>
      </c>
      <c r="D37" s="2298">
        <f>[47]CR_TB_SETT!$F$15</f>
        <v>0</v>
      </c>
    </row>
    <row r="38" spans="1:4" ht="31.5">
      <c r="A38" s="2281" t="s">
        <v>1137</v>
      </c>
      <c r="B38" s="2282" t="s">
        <v>1332</v>
      </c>
      <c r="C38" s="2304" t="s">
        <v>2769</v>
      </c>
      <c r="D38" s="2295">
        <f>D39+D40+D41+D42</f>
        <v>0</v>
      </c>
    </row>
    <row r="39" spans="1:4">
      <c r="A39" s="2281" t="s">
        <v>1140</v>
      </c>
      <c r="B39" s="2286" t="s">
        <v>1334</v>
      </c>
      <c r="C39" s="2299" t="s">
        <v>2770</v>
      </c>
      <c r="D39" s="2298">
        <f>'[47]MKR_SA_TDI_(total)'!$J$11</f>
        <v>0</v>
      </c>
    </row>
    <row r="40" spans="1:4">
      <c r="A40" s="2281" t="s">
        <v>1143</v>
      </c>
      <c r="B40" s="2286" t="s">
        <v>1336</v>
      </c>
      <c r="C40" s="2299" t="s">
        <v>2771</v>
      </c>
      <c r="D40" s="2298">
        <f>[47]MKR_SA_EQU!$J$11</f>
        <v>0</v>
      </c>
    </row>
    <row r="41" spans="1:4">
      <c r="A41" s="2281" t="s">
        <v>1146</v>
      </c>
      <c r="B41" s="2286" t="s">
        <v>1715</v>
      </c>
      <c r="C41" s="2299" t="s">
        <v>2772</v>
      </c>
      <c r="D41" s="2298">
        <f>'[47]MKR_SA_FX '!$O$12</f>
        <v>0</v>
      </c>
    </row>
    <row r="42" spans="1:4">
      <c r="A42" s="2281" t="s">
        <v>1152</v>
      </c>
      <c r="B42" s="2286" t="s">
        <v>1716</v>
      </c>
      <c r="C42" s="2299" t="s">
        <v>2773</v>
      </c>
      <c r="D42" s="2298">
        <f>[47]MKR_SA_COM!$J$12</f>
        <v>0</v>
      </c>
    </row>
    <row r="43" spans="1:4">
      <c r="A43" s="2281" t="s">
        <v>1155</v>
      </c>
      <c r="B43" s="2305" t="s">
        <v>2774</v>
      </c>
      <c r="C43" s="2304" t="s">
        <v>2775</v>
      </c>
      <c r="D43" s="2306"/>
    </row>
    <row r="44" spans="1:4">
      <c r="A44" s="2281"/>
      <c r="B44" s="2289" t="s">
        <v>2776</v>
      </c>
      <c r="C44" s="2304" t="s">
        <v>2777</v>
      </c>
      <c r="D44" s="2307"/>
    </row>
    <row r="45" spans="1:4">
      <c r="A45" s="2281" t="s">
        <v>1158</v>
      </c>
      <c r="B45" s="2282" t="s">
        <v>1818</v>
      </c>
      <c r="C45" s="2304" t="s">
        <v>2778</v>
      </c>
      <c r="D45" s="2295">
        <f>D46+D47</f>
        <v>0</v>
      </c>
    </row>
    <row r="46" spans="1:4">
      <c r="A46" s="2281" t="s">
        <v>1161</v>
      </c>
      <c r="B46" s="2282" t="s">
        <v>2779</v>
      </c>
      <c r="C46" s="2308" t="s">
        <v>2780</v>
      </c>
      <c r="D46" s="2298">
        <f>[48]OPR!$J$11</f>
        <v>0</v>
      </c>
    </row>
    <row r="47" spans="1:4">
      <c r="A47" s="2281" t="s">
        <v>1164</v>
      </c>
      <c r="B47" s="2282" t="s">
        <v>2781</v>
      </c>
      <c r="C47" s="2308" t="s">
        <v>2782</v>
      </c>
      <c r="D47" s="2298">
        <f>[48]OPR!$J$12</f>
        <v>0</v>
      </c>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50"/>
  <sheetViews>
    <sheetView zoomScale="90" zoomScaleNormal="90" zoomScaleSheetLayoutView="30" workbookViewId="0">
      <selection activeCell="B11" sqref="B11"/>
    </sheetView>
  </sheetViews>
  <sheetFormatPr defaultColWidth="11.42578125" defaultRowHeight="15"/>
  <cols>
    <col min="1" max="1" width="5.140625" style="2231" customWidth="1"/>
    <col min="2" max="2" width="46.140625" style="1881" customWidth="1"/>
    <col min="3" max="3" width="9.28515625" style="1881" customWidth="1"/>
    <col min="4" max="4" width="8.85546875" style="1881" customWidth="1"/>
    <col min="5" max="5" width="8.5703125" style="1881" customWidth="1"/>
    <col min="6" max="6" width="15.140625" style="1881" customWidth="1"/>
    <col min="7" max="7" width="11.85546875" style="1881" bestFit="1" customWidth="1"/>
    <col min="8" max="8" width="11.28515625" style="1881" customWidth="1"/>
    <col min="9" max="9" width="11.42578125" style="1881" customWidth="1"/>
    <col min="10" max="10" width="13.7109375" style="1881" customWidth="1"/>
    <col min="11" max="11" width="12.42578125" style="1881" customWidth="1"/>
    <col min="12" max="12" width="13.42578125" style="1881" customWidth="1"/>
    <col min="13" max="13" width="16.85546875" style="1881" customWidth="1"/>
    <col min="14" max="14" width="17.7109375" style="1881" customWidth="1"/>
    <col min="15" max="15" width="14.42578125" style="1881" customWidth="1"/>
    <col min="16" max="16" width="12.85546875" style="1881" customWidth="1"/>
    <col min="17" max="17" width="17.42578125" style="1881" customWidth="1"/>
    <col min="18" max="18" width="12.7109375" style="1881" customWidth="1"/>
    <col min="19" max="19" width="9.42578125" style="1881" customWidth="1"/>
    <col min="20" max="20" width="8.85546875" style="1881" customWidth="1"/>
    <col min="21" max="21" width="9.85546875" style="1881" customWidth="1"/>
    <col min="22" max="22" width="15.7109375" style="1881" customWidth="1"/>
    <col min="23" max="23" width="17.7109375" style="1881" customWidth="1"/>
    <col min="24" max="26" width="14.28515625" style="1881" customWidth="1"/>
    <col min="27" max="27" width="16" style="1881" customWidth="1"/>
    <col min="28" max="28" width="16.28515625" style="1881" customWidth="1"/>
    <col min="29" max="259" width="11.42578125" style="1881"/>
    <col min="260" max="260" width="108.140625" style="1881" customWidth="1"/>
    <col min="261" max="261" width="28.7109375" style="1881" customWidth="1"/>
    <col min="262" max="262" width="32.5703125" style="1881" customWidth="1"/>
    <col min="263" max="263" width="28.7109375" style="1881" customWidth="1"/>
    <col min="264" max="265" width="31.7109375" style="1881" customWidth="1"/>
    <col min="266" max="266" width="30.140625" style="1881" customWidth="1"/>
    <col min="267" max="267" width="33.7109375" style="1881" customWidth="1"/>
    <col min="268" max="268" width="27" style="1881" customWidth="1"/>
    <col min="269" max="269" width="28.7109375" style="1881" customWidth="1"/>
    <col min="270" max="270" width="34.85546875" style="1881" customWidth="1"/>
    <col min="271" max="271" width="37" style="1881" customWidth="1"/>
    <col min="272" max="272" width="34.85546875" style="1881" customWidth="1"/>
    <col min="273" max="273" width="27.5703125" style="1881" customWidth="1"/>
    <col min="274" max="274" width="36.85546875" style="1881" customWidth="1"/>
    <col min="275" max="275" width="38.7109375" style="1881" customWidth="1"/>
    <col min="276" max="278" width="14.7109375" style="1881" customWidth="1"/>
    <col min="279" max="279" width="18.7109375" style="1881" customWidth="1"/>
    <col min="280" max="280" width="25.42578125" style="1881" customWidth="1"/>
    <col min="281" max="281" width="34.85546875" style="1881" customWidth="1"/>
    <col min="282" max="282" width="28" style="1881" customWidth="1"/>
    <col min="283" max="283" width="34.140625" style="1881" customWidth="1"/>
    <col min="284" max="284" width="34" style="1881" customWidth="1"/>
    <col min="285" max="515" width="11.42578125" style="1881"/>
    <col min="516" max="516" width="108.140625" style="1881" customWidth="1"/>
    <col min="517" max="517" width="28.7109375" style="1881" customWidth="1"/>
    <col min="518" max="518" width="32.5703125" style="1881" customWidth="1"/>
    <col min="519" max="519" width="28.7109375" style="1881" customWidth="1"/>
    <col min="520" max="521" width="31.7109375" style="1881" customWidth="1"/>
    <col min="522" max="522" width="30.140625" style="1881" customWidth="1"/>
    <col min="523" max="523" width="33.7109375" style="1881" customWidth="1"/>
    <col min="524" max="524" width="27" style="1881" customWidth="1"/>
    <col min="525" max="525" width="28.7109375" style="1881" customWidth="1"/>
    <col min="526" max="526" width="34.85546875" style="1881" customWidth="1"/>
    <col min="527" max="527" width="37" style="1881" customWidth="1"/>
    <col min="528" max="528" width="34.85546875" style="1881" customWidth="1"/>
    <col min="529" max="529" width="27.5703125" style="1881" customWidth="1"/>
    <col min="530" max="530" width="36.85546875" style="1881" customWidth="1"/>
    <col min="531" max="531" width="38.7109375" style="1881" customWidth="1"/>
    <col min="532" max="534" width="14.7109375" style="1881" customWidth="1"/>
    <col min="535" max="535" width="18.7109375" style="1881" customWidth="1"/>
    <col min="536" max="536" width="25.42578125" style="1881" customWidth="1"/>
    <col min="537" max="537" width="34.85546875" style="1881" customWidth="1"/>
    <col min="538" max="538" width="28" style="1881" customWidth="1"/>
    <col min="539" max="539" width="34.140625" style="1881" customWidth="1"/>
    <col min="540" max="540" width="34" style="1881" customWidth="1"/>
    <col min="541" max="771" width="11.42578125" style="1881"/>
    <col min="772" max="772" width="108.140625" style="1881" customWidth="1"/>
    <col min="773" max="773" width="28.7109375" style="1881" customWidth="1"/>
    <col min="774" max="774" width="32.5703125" style="1881" customWidth="1"/>
    <col min="775" max="775" width="28.7109375" style="1881" customWidth="1"/>
    <col min="776" max="777" width="31.7109375" style="1881" customWidth="1"/>
    <col min="778" max="778" width="30.140625" style="1881" customWidth="1"/>
    <col min="779" max="779" width="33.7109375" style="1881" customWidth="1"/>
    <col min="780" max="780" width="27" style="1881" customWidth="1"/>
    <col min="781" max="781" width="28.7109375" style="1881" customWidth="1"/>
    <col min="782" max="782" width="34.85546875" style="1881" customWidth="1"/>
    <col min="783" max="783" width="37" style="1881" customWidth="1"/>
    <col min="784" max="784" width="34.85546875" style="1881" customWidth="1"/>
    <col min="785" max="785" width="27.5703125" style="1881" customWidth="1"/>
    <col min="786" max="786" width="36.85546875" style="1881" customWidth="1"/>
    <col min="787" max="787" width="38.7109375" style="1881" customWidth="1"/>
    <col min="788" max="790" width="14.7109375" style="1881" customWidth="1"/>
    <col min="791" max="791" width="18.7109375" style="1881" customWidth="1"/>
    <col min="792" max="792" width="25.42578125" style="1881" customWidth="1"/>
    <col min="793" max="793" width="34.85546875" style="1881" customWidth="1"/>
    <col min="794" max="794" width="28" style="1881" customWidth="1"/>
    <col min="795" max="795" width="34.140625" style="1881" customWidth="1"/>
    <col min="796" max="796" width="34" style="1881" customWidth="1"/>
    <col min="797" max="1027" width="11.42578125" style="1881"/>
    <col min="1028" max="1028" width="108.140625" style="1881" customWidth="1"/>
    <col min="1029" max="1029" width="28.7109375" style="1881" customWidth="1"/>
    <col min="1030" max="1030" width="32.5703125" style="1881" customWidth="1"/>
    <col min="1031" max="1031" width="28.7109375" style="1881" customWidth="1"/>
    <col min="1032" max="1033" width="31.7109375" style="1881" customWidth="1"/>
    <col min="1034" max="1034" width="30.140625" style="1881" customWidth="1"/>
    <col min="1035" max="1035" width="33.7109375" style="1881" customWidth="1"/>
    <col min="1036" max="1036" width="27" style="1881" customWidth="1"/>
    <col min="1037" max="1037" width="28.7109375" style="1881" customWidth="1"/>
    <col min="1038" max="1038" width="34.85546875" style="1881" customWidth="1"/>
    <col min="1039" max="1039" width="37" style="1881" customWidth="1"/>
    <col min="1040" max="1040" width="34.85546875" style="1881" customWidth="1"/>
    <col min="1041" max="1041" width="27.5703125" style="1881" customWidth="1"/>
    <col min="1042" max="1042" width="36.85546875" style="1881" customWidth="1"/>
    <col min="1043" max="1043" width="38.7109375" style="1881" customWidth="1"/>
    <col min="1044" max="1046" width="14.7109375" style="1881" customWidth="1"/>
    <col min="1047" max="1047" width="18.7109375" style="1881" customWidth="1"/>
    <col min="1048" max="1048" width="25.42578125" style="1881" customWidth="1"/>
    <col min="1049" max="1049" width="34.85546875" style="1881" customWidth="1"/>
    <col min="1050" max="1050" width="28" style="1881" customWidth="1"/>
    <col min="1051" max="1051" width="34.140625" style="1881" customWidth="1"/>
    <col min="1052" max="1052" width="34" style="1881" customWidth="1"/>
    <col min="1053" max="1283" width="11.42578125" style="1881"/>
    <col min="1284" max="1284" width="108.140625" style="1881" customWidth="1"/>
    <col min="1285" max="1285" width="28.7109375" style="1881" customWidth="1"/>
    <col min="1286" max="1286" width="32.5703125" style="1881" customWidth="1"/>
    <col min="1287" max="1287" width="28.7109375" style="1881" customWidth="1"/>
    <col min="1288" max="1289" width="31.7109375" style="1881" customWidth="1"/>
    <col min="1290" max="1290" width="30.140625" style="1881" customWidth="1"/>
    <col min="1291" max="1291" width="33.7109375" style="1881" customWidth="1"/>
    <col min="1292" max="1292" width="27" style="1881" customWidth="1"/>
    <col min="1293" max="1293" width="28.7109375" style="1881" customWidth="1"/>
    <col min="1294" max="1294" width="34.85546875" style="1881" customWidth="1"/>
    <col min="1295" max="1295" width="37" style="1881" customWidth="1"/>
    <col min="1296" max="1296" width="34.85546875" style="1881" customWidth="1"/>
    <col min="1297" max="1297" width="27.5703125" style="1881" customWidth="1"/>
    <col min="1298" max="1298" width="36.85546875" style="1881" customWidth="1"/>
    <col min="1299" max="1299" width="38.7109375" style="1881" customWidth="1"/>
    <col min="1300" max="1302" width="14.7109375" style="1881" customWidth="1"/>
    <col min="1303" max="1303" width="18.7109375" style="1881" customWidth="1"/>
    <col min="1304" max="1304" width="25.42578125" style="1881" customWidth="1"/>
    <col min="1305" max="1305" width="34.85546875" style="1881" customWidth="1"/>
    <col min="1306" max="1306" width="28" style="1881" customWidth="1"/>
    <col min="1307" max="1307" width="34.140625" style="1881" customWidth="1"/>
    <col min="1308" max="1308" width="34" style="1881" customWidth="1"/>
    <col min="1309" max="1539" width="11.42578125" style="1881"/>
    <col min="1540" max="1540" width="108.140625" style="1881" customWidth="1"/>
    <col min="1541" max="1541" width="28.7109375" style="1881" customWidth="1"/>
    <col min="1542" max="1542" width="32.5703125" style="1881" customWidth="1"/>
    <col min="1543" max="1543" width="28.7109375" style="1881" customWidth="1"/>
    <col min="1544" max="1545" width="31.7109375" style="1881" customWidth="1"/>
    <col min="1546" max="1546" width="30.140625" style="1881" customWidth="1"/>
    <col min="1547" max="1547" width="33.7109375" style="1881" customWidth="1"/>
    <col min="1548" max="1548" width="27" style="1881" customWidth="1"/>
    <col min="1549" max="1549" width="28.7109375" style="1881" customWidth="1"/>
    <col min="1550" max="1550" width="34.85546875" style="1881" customWidth="1"/>
    <col min="1551" max="1551" width="37" style="1881" customWidth="1"/>
    <col min="1552" max="1552" width="34.85546875" style="1881" customWidth="1"/>
    <col min="1553" max="1553" width="27.5703125" style="1881" customWidth="1"/>
    <col min="1554" max="1554" width="36.85546875" style="1881" customWidth="1"/>
    <col min="1555" max="1555" width="38.7109375" style="1881" customWidth="1"/>
    <col min="1556" max="1558" width="14.7109375" style="1881" customWidth="1"/>
    <col min="1559" max="1559" width="18.7109375" style="1881" customWidth="1"/>
    <col min="1560" max="1560" width="25.42578125" style="1881" customWidth="1"/>
    <col min="1561" max="1561" width="34.85546875" style="1881" customWidth="1"/>
    <col min="1562" max="1562" width="28" style="1881" customWidth="1"/>
    <col min="1563" max="1563" width="34.140625" style="1881" customWidth="1"/>
    <col min="1564" max="1564" width="34" style="1881" customWidth="1"/>
    <col min="1565" max="1795" width="11.42578125" style="1881"/>
    <col min="1796" max="1796" width="108.140625" style="1881" customWidth="1"/>
    <col min="1797" max="1797" width="28.7109375" style="1881" customWidth="1"/>
    <col min="1798" max="1798" width="32.5703125" style="1881" customWidth="1"/>
    <col min="1799" max="1799" width="28.7109375" style="1881" customWidth="1"/>
    <col min="1800" max="1801" width="31.7109375" style="1881" customWidth="1"/>
    <col min="1802" max="1802" width="30.140625" style="1881" customWidth="1"/>
    <col min="1803" max="1803" width="33.7109375" style="1881" customWidth="1"/>
    <col min="1804" max="1804" width="27" style="1881" customWidth="1"/>
    <col min="1805" max="1805" width="28.7109375" style="1881" customWidth="1"/>
    <col min="1806" max="1806" width="34.85546875" style="1881" customWidth="1"/>
    <col min="1807" max="1807" width="37" style="1881" customWidth="1"/>
    <col min="1808" max="1808" width="34.85546875" style="1881" customWidth="1"/>
    <col min="1809" max="1809" width="27.5703125" style="1881" customWidth="1"/>
    <col min="1810" max="1810" width="36.85546875" style="1881" customWidth="1"/>
    <col min="1811" max="1811" width="38.7109375" style="1881" customWidth="1"/>
    <col min="1812" max="1814" width="14.7109375" style="1881" customWidth="1"/>
    <col min="1815" max="1815" width="18.7109375" style="1881" customWidth="1"/>
    <col min="1816" max="1816" width="25.42578125" style="1881" customWidth="1"/>
    <col min="1817" max="1817" width="34.85546875" style="1881" customWidth="1"/>
    <col min="1818" max="1818" width="28" style="1881" customWidth="1"/>
    <col min="1819" max="1819" width="34.140625" style="1881" customWidth="1"/>
    <col min="1820" max="1820" width="34" style="1881" customWidth="1"/>
    <col min="1821" max="2051" width="11.42578125" style="1881"/>
    <col min="2052" max="2052" width="108.140625" style="1881" customWidth="1"/>
    <col min="2053" max="2053" width="28.7109375" style="1881" customWidth="1"/>
    <col min="2054" max="2054" width="32.5703125" style="1881" customWidth="1"/>
    <col min="2055" max="2055" width="28.7109375" style="1881" customWidth="1"/>
    <col min="2056" max="2057" width="31.7109375" style="1881" customWidth="1"/>
    <col min="2058" max="2058" width="30.140625" style="1881" customWidth="1"/>
    <col min="2059" max="2059" width="33.7109375" style="1881" customWidth="1"/>
    <col min="2060" max="2060" width="27" style="1881" customWidth="1"/>
    <col min="2061" max="2061" width="28.7109375" style="1881" customWidth="1"/>
    <col min="2062" max="2062" width="34.85546875" style="1881" customWidth="1"/>
    <col min="2063" max="2063" width="37" style="1881" customWidth="1"/>
    <col min="2064" max="2064" width="34.85546875" style="1881" customWidth="1"/>
    <col min="2065" max="2065" width="27.5703125" style="1881" customWidth="1"/>
    <col min="2066" max="2066" width="36.85546875" style="1881" customWidth="1"/>
    <col min="2067" max="2067" width="38.7109375" style="1881" customWidth="1"/>
    <col min="2068" max="2070" width="14.7109375" style="1881" customWidth="1"/>
    <col min="2071" max="2071" width="18.7109375" style="1881" customWidth="1"/>
    <col min="2072" max="2072" width="25.42578125" style="1881" customWidth="1"/>
    <col min="2073" max="2073" width="34.85546875" style="1881" customWidth="1"/>
    <col min="2074" max="2074" width="28" style="1881" customWidth="1"/>
    <col min="2075" max="2075" width="34.140625" style="1881" customWidth="1"/>
    <col min="2076" max="2076" width="34" style="1881" customWidth="1"/>
    <col min="2077" max="2307" width="11.42578125" style="1881"/>
    <col min="2308" max="2308" width="108.140625" style="1881" customWidth="1"/>
    <col min="2309" max="2309" width="28.7109375" style="1881" customWidth="1"/>
    <col min="2310" max="2310" width="32.5703125" style="1881" customWidth="1"/>
    <col min="2311" max="2311" width="28.7109375" style="1881" customWidth="1"/>
    <col min="2312" max="2313" width="31.7109375" style="1881" customWidth="1"/>
    <col min="2314" max="2314" width="30.140625" style="1881" customWidth="1"/>
    <col min="2315" max="2315" width="33.7109375" style="1881" customWidth="1"/>
    <col min="2316" max="2316" width="27" style="1881" customWidth="1"/>
    <col min="2317" max="2317" width="28.7109375" style="1881" customWidth="1"/>
    <col min="2318" max="2318" width="34.85546875" style="1881" customWidth="1"/>
    <col min="2319" max="2319" width="37" style="1881" customWidth="1"/>
    <col min="2320" max="2320" width="34.85546875" style="1881" customWidth="1"/>
    <col min="2321" max="2321" width="27.5703125" style="1881" customWidth="1"/>
    <col min="2322" max="2322" width="36.85546875" style="1881" customWidth="1"/>
    <col min="2323" max="2323" width="38.7109375" style="1881" customWidth="1"/>
    <col min="2324" max="2326" width="14.7109375" style="1881" customWidth="1"/>
    <col min="2327" max="2327" width="18.7109375" style="1881" customWidth="1"/>
    <col min="2328" max="2328" width="25.42578125" style="1881" customWidth="1"/>
    <col min="2329" max="2329" width="34.85546875" style="1881" customWidth="1"/>
    <col min="2330" max="2330" width="28" style="1881" customWidth="1"/>
    <col min="2331" max="2331" width="34.140625" style="1881" customWidth="1"/>
    <col min="2332" max="2332" width="34" style="1881" customWidth="1"/>
    <col min="2333" max="2563" width="11.42578125" style="1881"/>
    <col min="2564" max="2564" width="108.140625" style="1881" customWidth="1"/>
    <col min="2565" max="2565" width="28.7109375" style="1881" customWidth="1"/>
    <col min="2566" max="2566" width="32.5703125" style="1881" customWidth="1"/>
    <col min="2567" max="2567" width="28.7109375" style="1881" customWidth="1"/>
    <col min="2568" max="2569" width="31.7109375" style="1881" customWidth="1"/>
    <col min="2570" max="2570" width="30.140625" style="1881" customWidth="1"/>
    <col min="2571" max="2571" width="33.7109375" style="1881" customWidth="1"/>
    <col min="2572" max="2572" width="27" style="1881" customWidth="1"/>
    <col min="2573" max="2573" width="28.7109375" style="1881" customWidth="1"/>
    <col min="2574" max="2574" width="34.85546875" style="1881" customWidth="1"/>
    <col min="2575" max="2575" width="37" style="1881" customWidth="1"/>
    <col min="2576" max="2576" width="34.85546875" style="1881" customWidth="1"/>
    <col min="2577" max="2577" width="27.5703125" style="1881" customWidth="1"/>
    <col min="2578" max="2578" width="36.85546875" style="1881" customWidth="1"/>
    <col min="2579" max="2579" width="38.7109375" style="1881" customWidth="1"/>
    <col min="2580" max="2582" width="14.7109375" style="1881" customWidth="1"/>
    <col min="2583" max="2583" width="18.7109375" style="1881" customWidth="1"/>
    <col min="2584" max="2584" width="25.42578125" style="1881" customWidth="1"/>
    <col min="2585" max="2585" width="34.85546875" style="1881" customWidth="1"/>
    <col min="2586" max="2586" width="28" style="1881" customWidth="1"/>
    <col min="2587" max="2587" width="34.140625" style="1881" customWidth="1"/>
    <col min="2588" max="2588" width="34" style="1881" customWidth="1"/>
    <col min="2589" max="2819" width="11.42578125" style="1881"/>
    <col min="2820" max="2820" width="108.140625" style="1881" customWidth="1"/>
    <col min="2821" max="2821" width="28.7109375" style="1881" customWidth="1"/>
    <col min="2822" max="2822" width="32.5703125" style="1881" customWidth="1"/>
    <col min="2823" max="2823" width="28.7109375" style="1881" customWidth="1"/>
    <col min="2824" max="2825" width="31.7109375" style="1881" customWidth="1"/>
    <col min="2826" max="2826" width="30.140625" style="1881" customWidth="1"/>
    <col min="2827" max="2827" width="33.7109375" style="1881" customWidth="1"/>
    <col min="2828" max="2828" width="27" style="1881" customWidth="1"/>
    <col min="2829" max="2829" width="28.7109375" style="1881" customWidth="1"/>
    <col min="2830" max="2830" width="34.85546875" style="1881" customWidth="1"/>
    <col min="2831" max="2831" width="37" style="1881" customWidth="1"/>
    <col min="2832" max="2832" width="34.85546875" style="1881" customWidth="1"/>
    <col min="2833" max="2833" width="27.5703125" style="1881" customWidth="1"/>
    <col min="2834" max="2834" width="36.85546875" style="1881" customWidth="1"/>
    <col min="2835" max="2835" width="38.7109375" style="1881" customWidth="1"/>
    <col min="2836" max="2838" width="14.7109375" style="1881" customWidth="1"/>
    <col min="2839" max="2839" width="18.7109375" style="1881" customWidth="1"/>
    <col min="2840" max="2840" width="25.42578125" style="1881" customWidth="1"/>
    <col min="2841" max="2841" width="34.85546875" style="1881" customWidth="1"/>
    <col min="2842" max="2842" width="28" style="1881" customWidth="1"/>
    <col min="2843" max="2843" width="34.140625" style="1881" customWidth="1"/>
    <col min="2844" max="2844" width="34" style="1881" customWidth="1"/>
    <col min="2845" max="3075" width="11.42578125" style="1881"/>
    <col min="3076" max="3076" width="108.140625" style="1881" customWidth="1"/>
    <col min="3077" max="3077" width="28.7109375" style="1881" customWidth="1"/>
    <col min="3078" max="3078" width="32.5703125" style="1881" customWidth="1"/>
    <col min="3079" max="3079" width="28.7109375" style="1881" customWidth="1"/>
    <col min="3080" max="3081" width="31.7109375" style="1881" customWidth="1"/>
    <col min="3082" max="3082" width="30.140625" style="1881" customWidth="1"/>
    <col min="3083" max="3083" width="33.7109375" style="1881" customWidth="1"/>
    <col min="3084" max="3084" width="27" style="1881" customWidth="1"/>
    <col min="3085" max="3085" width="28.7109375" style="1881" customWidth="1"/>
    <col min="3086" max="3086" width="34.85546875" style="1881" customWidth="1"/>
    <col min="3087" max="3087" width="37" style="1881" customWidth="1"/>
    <col min="3088" max="3088" width="34.85546875" style="1881" customWidth="1"/>
    <col min="3089" max="3089" width="27.5703125" style="1881" customWidth="1"/>
    <col min="3090" max="3090" width="36.85546875" style="1881" customWidth="1"/>
    <col min="3091" max="3091" width="38.7109375" style="1881" customWidth="1"/>
    <col min="3092" max="3094" width="14.7109375" style="1881" customWidth="1"/>
    <col min="3095" max="3095" width="18.7109375" style="1881" customWidth="1"/>
    <col min="3096" max="3096" width="25.42578125" style="1881" customWidth="1"/>
    <col min="3097" max="3097" width="34.85546875" style="1881" customWidth="1"/>
    <col min="3098" max="3098" width="28" style="1881" customWidth="1"/>
    <col min="3099" max="3099" width="34.140625" style="1881" customWidth="1"/>
    <col min="3100" max="3100" width="34" style="1881" customWidth="1"/>
    <col min="3101" max="3331" width="11.42578125" style="1881"/>
    <col min="3332" max="3332" width="108.140625" style="1881" customWidth="1"/>
    <col min="3333" max="3333" width="28.7109375" style="1881" customWidth="1"/>
    <col min="3334" max="3334" width="32.5703125" style="1881" customWidth="1"/>
    <col min="3335" max="3335" width="28.7109375" style="1881" customWidth="1"/>
    <col min="3336" max="3337" width="31.7109375" style="1881" customWidth="1"/>
    <col min="3338" max="3338" width="30.140625" style="1881" customWidth="1"/>
    <col min="3339" max="3339" width="33.7109375" style="1881" customWidth="1"/>
    <col min="3340" max="3340" width="27" style="1881" customWidth="1"/>
    <col min="3341" max="3341" width="28.7109375" style="1881" customWidth="1"/>
    <col min="3342" max="3342" width="34.85546875" style="1881" customWidth="1"/>
    <col min="3343" max="3343" width="37" style="1881" customWidth="1"/>
    <col min="3344" max="3344" width="34.85546875" style="1881" customWidth="1"/>
    <col min="3345" max="3345" width="27.5703125" style="1881" customWidth="1"/>
    <col min="3346" max="3346" width="36.85546875" style="1881" customWidth="1"/>
    <col min="3347" max="3347" width="38.7109375" style="1881" customWidth="1"/>
    <col min="3348" max="3350" width="14.7109375" style="1881" customWidth="1"/>
    <col min="3351" max="3351" width="18.7109375" style="1881" customWidth="1"/>
    <col min="3352" max="3352" width="25.42578125" style="1881" customWidth="1"/>
    <col min="3353" max="3353" width="34.85546875" style="1881" customWidth="1"/>
    <col min="3354" max="3354" width="28" style="1881" customWidth="1"/>
    <col min="3355" max="3355" width="34.140625" style="1881" customWidth="1"/>
    <col min="3356" max="3356" width="34" style="1881" customWidth="1"/>
    <col min="3357" max="3587" width="11.42578125" style="1881"/>
    <col min="3588" max="3588" width="108.140625" style="1881" customWidth="1"/>
    <col min="3589" max="3589" width="28.7109375" style="1881" customWidth="1"/>
    <col min="3590" max="3590" width="32.5703125" style="1881" customWidth="1"/>
    <col min="3591" max="3591" width="28.7109375" style="1881" customWidth="1"/>
    <col min="3592" max="3593" width="31.7109375" style="1881" customWidth="1"/>
    <col min="3594" max="3594" width="30.140625" style="1881" customWidth="1"/>
    <col min="3595" max="3595" width="33.7109375" style="1881" customWidth="1"/>
    <col min="3596" max="3596" width="27" style="1881" customWidth="1"/>
    <col min="3597" max="3597" width="28.7109375" style="1881" customWidth="1"/>
    <col min="3598" max="3598" width="34.85546875" style="1881" customWidth="1"/>
    <col min="3599" max="3599" width="37" style="1881" customWidth="1"/>
    <col min="3600" max="3600" width="34.85546875" style="1881" customWidth="1"/>
    <col min="3601" max="3601" width="27.5703125" style="1881" customWidth="1"/>
    <col min="3602" max="3602" width="36.85546875" style="1881" customWidth="1"/>
    <col min="3603" max="3603" width="38.7109375" style="1881" customWidth="1"/>
    <col min="3604" max="3606" width="14.7109375" style="1881" customWidth="1"/>
    <col min="3607" max="3607" width="18.7109375" style="1881" customWidth="1"/>
    <col min="3608" max="3608" width="25.42578125" style="1881" customWidth="1"/>
    <col min="3609" max="3609" width="34.85546875" style="1881" customWidth="1"/>
    <col min="3610" max="3610" width="28" style="1881" customWidth="1"/>
    <col min="3611" max="3611" width="34.140625" style="1881" customWidth="1"/>
    <col min="3612" max="3612" width="34" style="1881" customWidth="1"/>
    <col min="3613" max="3843" width="11.42578125" style="1881"/>
    <col min="3844" max="3844" width="108.140625" style="1881" customWidth="1"/>
    <col min="3845" max="3845" width="28.7109375" style="1881" customWidth="1"/>
    <col min="3846" max="3846" width="32.5703125" style="1881" customWidth="1"/>
    <col min="3847" max="3847" width="28.7109375" style="1881" customWidth="1"/>
    <col min="3848" max="3849" width="31.7109375" style="1881" customWidth="1"/>
    <col min="3850" max="3850" width="30.140625" style="1881" customWidth="1"/>
    <col min="3851" max="3851" width="33.7109375" style="1881" customWidth="1"/>
    <col min="3852" max="3852" width="27" style="1881" customWidth="1"/>
    <col min="3853" max="3853" width="28.7109375" style="1881" customWidth="1"/>
    <col min="3854" max="3854" width="34.85546875" style="1881" customWidth="1"/>
    <col min="3855" max="3855" width="37" style="1881" customWidth="1"/>
    <col min="3856" max="3856" width="34.85546875" style="1881" customWidth="1"/>
    <col min="3857" max="3857" width="27.5703125" style="1881" customWidth="1"/>
    <col min="3858" max="3858" width="36.85546875" style="1881" customWidth="1"/>
    <col min="3859" max="3859" width="38.7109375" style="1881" customWidth="1"/>
    <col min="3860" max="3862" width="14.7109375" style="1881" customWidth="1"/>
    <col min="3863" max="3863" width="18.7109375" style="1881" customWidth="1"/>
    <col min="3864" max="3864" width="25.42578125" style="1881" customWidth="1"/>
    <col min="3865" max="3865" width="34.85546875" style="1881" customWidth="1"/>
    <col min="3866" max="3866" width="28" style="1881" customWidth="1"/>
    <col min="3867" max="3867" width="34.140625" style="1881" customWidth="1"/>
    <col min="3868" max="3868" width="34" style="1881" customWidth="1"/>
    <col min="3869" max="4099" width="11.42578125" style="1881"/>
    <col min="4100" max="4100" width="108.140625" style="1881" customWidth="1"/>
    <col min="4101" max="4101" width="28.7109375" style="1881" customWidth="1"/>
    <col min="4102" max="4102" width="32.5703125" style="1881" customWidth="1"/>
    <col min="4103" max="4103" width="28.7109375" style="1881" customWidth="1"/>
    <col min="4104" max="4105" width="31.7109375" style="1881" customWidth="1"/>
    <col min="4106" max="4106" width="30.140625" style="1881" customWidth="1"/>
    <col min="4107" max="4107" width="33.7109375" style="1881" customWidth="1"/>
    <col min="4108" max="4108" width="27" style="1881" customWidth="1"/>
    <col min="4109" max="4109" width="28.7109375" style="1881" customWidth="1"/>
    <col min="4110" max="4110" width="34.85546875" style="1881" customWidth="1"/>
    <col min="4111" max="4111" width="37" style="1881" customWidth="1"/>
    <col min="4112" max="4112" width="34.85546875" style="1881" customWidth="1"/>
    <col min="4113" max="4113" width="27.5703125" style="1881" customWidth="1"/>
    <col min="4114" max="4114" width="36.85546875" style="1881" customWidth="1"/>
    <col min="4115" max="4115" width="38.7109375" style="1881" customWidth="1"/>
    <col min="4116" max="4118" width="14.7109375" style="1881" customWidth="1"/>
    <col min="4119" max="4119" width="18.7109375" style="1881" customWidth="1"/>
    <col min="4120" max="4120" width="25.42578125" style="1881" customWidth="1"/>
    <col min="4121" max="4121" width="34.85546875" style="1881" customWidth="1"/>
    <col min="4122" max="4122" width="28" style="1881" customWidth="1"/>
    <col min="4123" max="4123" width="34.140625" style="1881" customWidth="1"/>
    <col min="4124" max="4124" width="34" style="1881" customWidth="1"/>
    <col min="4125" max="4355" width="11.42578125" style="1881"/>
    <col min="4356" max="4356" width="108.140625" style="1881" customWidth="1"/>
    <col min="4357" max="4357" width="28.7109375" style="1881" customWidth="1"/>
    <col min="4358" max="4358" width="32.5703125" style="1881" customWidth="1"/>
    <col min="4359" max="4359" width="28.7109375" style="1881" customWidth="1"/>
    <col min="4360" max="4361" width="31.7109375" style="1881" customWidth="1"/>
    <col min="4362" max="4362" width="30.140625" style="1881" customWidth="1"/>
    <col min="4363" max="4363" width="33.7109375" style="1881" customWidth="1"/>
    <col min="4364" max="4364" width="27" style="1881" customWidth="1"/>
    <col min="4365" max="4365" width="28.7109375" style="1881" customWidth="1"/>
    <col min="4366" max="4366" width="34.85546875" style="1881" customWidth="1"/>
    <col min="4367" max="4367" width="37" style="1881" customWidth="1"/>
    <col min="4368" max="4368" width="34.85546875" style="1881" customWidth="1"/>
    <col min="4369" max="4369" width="27.5703125" style="1881" customWidth="1"/>
    <col min="4370" max="4370" width="36.85546875" style="1881" customWidth="1"/>
    <col min="4371" max="4371" width="38.7109375" style="1881" customWidth="1"/>
    <col min="4372" max="4374" width="14.7109375" style="1881" customWidth="1"/>
    <col min="4375" max="4375" width="18.7109375" style="1881" customWidth="1"/>
    <col min="4376" max="4376" width="25.42578125" style="1881" customWidth="1"/>
    <col min="4377" max="4377" width="34.85546875" style="1881" customWidth="1"/>
    <col min="4378" max="4378" width="28" style="1881" customWidth="1"/>
    <col min="4379" max="4379" width="34.140625" style="1881" customWidth="1"/>
    <col min="4380" max="4380" width="34" style="1881" customWidth="1"/>
    <col min="4381" max="4611" width="11.42578125" style="1881"/>
    <col min="4612" max="4612" width="108.140625" style="1881" customWidth="1"/>
    <col min="4613" max="4613" width="28.7109375" style="1881" customWidth="1"/>
    <col min="4614" max="4614" width="32.5703125" style="1881" customWidth="1"/>
    <col min="4615" max="4615" width="28.7109375" style="1881" customWidth="1"/>
    <col min="4616" max="4617" width="31.7109375" style="1881" customWidth="1"/>
    <col min="4618" max="4618" width="30.140625" style="1881" customWidth="1"/>
    <col min="4619" max="4619" width="33.7109375" style="1881" customWidth="1"/>
    <col min="4620" max="4620" width="27" style="1881" customWidth="1"/>
    <col min="4621" max="4621" width="28.7109375" style="1881" customWidth="1"/>
    <col min="4622" max="4622" width="34.85546875" style="1881" customWidth="1"/>
    <col min="4623" max="4623" width="37" style="1881" customWidth="1"/>
    <col min="4624" max="4624" width="34.85546875" style="1881" customWidth="1"/>
    <col min="4625" max="4625" width="27.5703125" style="1881" customWidth="1"/>
    <col min="4626" max="4626" width="36.85546875" style="1881" customWidth="1"/>
    <col min="4627" max="4627" width="38.7109375" style="1881" customWidth="1"/>
    <col min="4628" max="4630" width="14.7109375" style="1881" customWidth="1"/>
    <col min="4631" max="4631" width="18.7109375" style="1881" customWidth="1"/>
    <col min="4632" max="4632" width="25.42578125" style="1881" customWidth="1"/>
    <col min="4633" max="4633" width="34.85546875" style="1881" customWidth="1"/>
    <col min="4634" max="4634" width="28" style="1881" customWidth="1"/>
    <col min="4635" max="4635" width="34.140625" style="1881" customWidth="1"/>
    <col min="4636" max="4636" width="34" style="1881" customWidth="1"/>
    <col min="4637" max="4867" width="11.42578125" style="1881"/>
    <col min="4868" max="4868" width="108.140625" style="1881" customWidth="1"/>
    <col min="4869" max="4869" width="28.7109375" style="1881" customWidth="1"/>
    <col min="4870" max="4870" width="32.5703125" style="1881" customWidth="1"/>
    <col min="4871" max="4871" width="28.7109375" style="1881" customWidth="1"/>
    <col min="4872" max="4873" width="31.7109375" style="1881" customWidth="1"/>
    <col min="4874" max="4874" width="30.140625" style="1881" customWidth="1"/>
    <col min="4875" max="4875" width="33.7109375" style="1881" customWidth="1"/>
    <col min="4876" max="4876" width="27" style="1881" customWidth="1"/>
    <col min="4877" max="4877" width="28.7109375" style="1881" customWidth="1"/>
    <col min="4878" max="4878" width="34.85546875" style="1881" customWidth="1"/>
    <col min="4879" max="4879" width="37" style="1881" customWidth="1"/>
    <col min="4880" max="4880" width="34.85546875" style="1881" customWidth="1"/>
    <col min="4881" max="4881" width="27.5703125" style="1881" customWidth="1"/>
    <col min="4882" max="4882" width="36.85546875" style="1881" customWidth="1"/>
    <col min="4883" max="4883" width="38.7109375" style="1881" customWidth="1"/>
    <col min="4884" max="4886" width="14.7109375" style="1881" customWidth="1"/>
    <col min="4887" max="4887" width="18.7109375" style="1881" customWidth="1"/>
    <col min="4888" max="4888" width="25.42578125" style="1881" customWidth="1"/>
    <col min="4889" max="4889" width="34.85546875" style="1881" customWidth="1"/>
    <col min="4890" max="4890" width="28" style="1881" customWidth="1"/>
    <col min="4891" max="4891" width="34.140625" style="1881" customWidth="1"/>
    <col min="4892" max="4892" width="34" style="1881" customWidth="1"/>
    <col min="4893" max="5123" width="11.42578125" style="1881"/>
    <col min="5124" max="5124" width="108.140625" style="1881" customWidth="1"/>
    <col min="5125" max="5125" width="28.7109375" style="1881" customWidth="1"/>
    <col min="5126" max="5126" width="32.5703125" style="1881" customWidth="1"/>
    <col min="5127" max="5127" width="28.7109375" style="1881" customWidth="1"/>
    <col min="5128" max="5129" width="31.7109375" style="1881" customWidth="1"/>
    <col min="5130" max="5130" width="30.140625" style="1881" customWidth="1"/>
    <col min="5131" max="5131" width="33.7109375" style="1881" customWidth="1"/>
    <col min="5132" max="5132" width="27" style="1881" customWidth="1"/>
    <col min="5133" max="5133" width="28.7109375" style="1881" customWidth="1"/>
    <col min="5134" max="5134" width="34.85546875" style="1881" customWidth="1"/>
    <col min="5135" max="5135" width="37" style="1881" customWidth="1"/>
    <col min="5136" max="5136" width="34.85546875" style="1881" customWidth="1"/>
    <col min="5137" max="5137" width="27.5703125" style="1881" customWidth="1"/>
    <col min="5138" max="5138" width="36.85546875" style="1881" customWidth="1"/>
    <col min="5139" max="5139" width="38.7109375" style="1881" customWidth="1"/>
    <col min="5140" max="5142" width="14.7109375" style="1881" customWidth="1"/>
    <col min="5143" max="5143" width="18.7109375" style="1881" customWidth="1"/>
    <col min="5144" max="5144" width="25.42578125" style="1881" customWidth="1"/>
    <col min="5145" max="5145" width="34.85546875" style="1881" customWidth="1"/>
    <col min="5146" max="5146" width="28" style="1881" customWidth="1"/>
    <col min="5147" max="5147" width="34.140625" style="1881" customWidth="1"/>
    <col min="5148" max="5148" width="34" style="1881" customWidth="1"/>
    <col min="5149" max="5379" width="11.42578125" style="1881"/>
    <col min="5380" max="5380" width="108.140625" style="1881" customWidth="1"/>
    <col min="5381" max="5381" width="28.7109375" style="1881" customWidth="1"/>
    <col min="5382" max="5382" width="32.5703125" style="1881" customWidth="1"/>
    <col min="5383" max="5383" width="28.7109375" style="1881" customWidth="1"/>
    <col min="5384" max="5385" width="31.7109375" style="1881" customWidth="1"/>
    <col min="5386" max="5386" width="30.140625" style="1881" customWidth="1"/>
    <col min="5387" max="5387" width="33.7109375" style="1881" customWidth="1"/>
    <col min="5388" max="5388" width="27" style="1881" customWidth="1"/>
    <col min="5389" max="5389" width="28.7109375" style="1881" customWidth="1"/>
    <col min="5390" max="5390" width="34.85546875" style="1881" customWidth="1"/>
    <col min="5391" max="5391" width="37" style="1881" customWidth="1"/>
    <col min="5392" max="5392" width="34.85546875" style="1881" customWidth="1"/>
    <col min="5393" max="5393" width="27.5703125" style="1881" customWidth="1"/>
    <col min="5394" max="5394" width="36.85546875" style="1881" customWidth="1"/>
    <col min="5395" max="5395" width="38.7109375" style="1881" customWidth="1"/>
    <col min="5396" max="5398" width="14.7109375" style="1881" customWidth="1"/>
    <col min="5399" max="5399" width="18.7109375" style="1881" customWidth="1"/>
    <col min="5400" max="5400" width="25.42578125" style="1881" customWidth="1"/>
    <col min="5401" max="5401" width="34.85546875" style="1881" customWidth="1"/>
    <col min="5402" max="5402" width="28" style="1881" customWidth="1"/>
    <col min="5403" max="5403" width="34.140625" style="1881" customWidth="1"/>
    <col min="5404" max="5404" width="34" style="1881" customWidth="1"/>
    <col min="5405" max="5635" width="11.42578125" style="1881"/>
    <col min="5636" max="5636" width="108.140625" style="1881" customWidth="1"/>
    <col min="5637" max="5637" width="28.7109375" style="1881" customWidth="1"/>
    <col min="5638" max="5638" width="32.5703125" style="1881" customWidth="1"/>
    <col min="5639" max="5639" width="28.7109375" style="1881" customWidth="1"/>
    <col min="5640" max="5641" width="31.7109375" style="1881" customWidth="1"/>
    <col min="5642" max="5642" width="30.140625" style="1881" customWidth="1"/>
    <col min="5643" max="5643" width="33.7109375" style="1881" customWidth="1"/>
    <col min="5644" max="5644" width="27" style="1881" customWidth="1"/>
    <col min="5645" max="5645" width="28.7109375" style="1881" customWidth="1"/>
    <col min="5646" max="5646" width="34.85546875" style="1881" customWidth="1"/>
    <col min="5647" max="5647" width="37" style="1881" customWidth="1"/>
    <col min="5648" max="5648" width="34.85546875" style="1881" customWidth="1"/>
    <col min="5649" max="5649" width="27.5703125" style="1881" customWidth="1"/>
    <col min="5650" max="5650" width="36.85546875" style="1881" customWidth="1"/>
    <col min="5651" max="5651" width="38.7109375" style="1881" customWidth="1"/>
    <col min="5652" max="5654" width="14.7109375" style="1881" customWidth="1"/>
    <col min="5655" max="5655" width="18.7109375" style="1881" customWidth="1"/>
    <col min="5656" max="5656" width="25.42578125" style="1881" customWidth="1"/>
    <col min="5657" max="5657" width="34.85546875" style="1881" customWidth="1"/>
    <col min="5658" max="5658" width="28" style="1881" customWidth="1"/>
    <col min="5659" max="5659" width="34.140625" style="1881" customWidth="1"/>
    <col min="5660" max="5660" width="34" style="1881" customWidth="1"/>
    <col min="5661" max="5891" width="11.42578125" style="1881"/>
    <col min="5892" max="5892" width="108.140625" style="1881" customWidth="1"/>
    <col min="5893" max="5893" width="28.7109375" style="1881" customWidth="1"/>
    <col min="5894" max="5894" width="32.5703125" style="1881" customWidth="1"/>
    <col min="5895" max="5895" width="28.7109375" style="1881" customWidth="1"/>
    <col min="5896" max="5897" width="31.7109375" style="1881" customWidth="1"/>
    <col min="5898" max="5898" width="30.140625" style="1881" customWidth="1"/>
    <col min="5899" max="5899" width="33.7109375" style="1881" customWidth="1"/>
    <col min="5900" max="5900" width="27" style="1881" customWidth="1"/>
    <col min="5901" max="5901" width="28.7109375" style="1881" customWidth="1"/>
    <col min="5902" max="5902" width="34.85546875" style="1881" customWidth="1"/>
    <col min="5903" max="5903" width="37" style="1881" customWidth="1"/>
    <col min="5904" max="5904" width="34.85546875" style="1881" customWidth="1"/>
    <col min="5905" max="5905" width="27.5703125" style="1881" customWidth="1"/>
    <col min="5906" max="5906" width="36.85546875" style="1881" customWidth="1"/>
    <col min="5907" max="5907" width="38.7109375" style="1881" customWidth="1"/>
    <col min="5908" max="5910" width="14.7109375" style="1881" customWidth="1"/>
    <col min="5911" max="5911" width="18.7109375" style="1881" customWidth="1"/>
    <col min="5912" max="5912" width="25.42578125" style="1881" customWidth="1"/>
    <col min="5913" max="5913" width="34.85546875" style="1881" customWidth="1"/>
    <col min="5914" max="5914" width="28" style="1881" customWidth="1"/>
    <col min="5915" max="5915" width="34.140625" style="1881" customWidth="1"/>
    <col min="5916" max="5916" width="34" style="1881" customWidth="1"/>
    <col min="5917" max="6147" width="11.42578125" style="1881"/>
    <col min="6148" max="6148" width="108.140625" style="1881" customWidth="1"/>
    <col min="6149" max="6149" width="28.7109375" style="1881" customWidth="1"/>
    <col min="6150" max="6150" width="32.5703125" style="1881" customWidth="1"/>
    <col min="6151" max="6151" width="28.7109375" style="1881" customWidth="1"/>
    <col min="6152" max="6153" width="31.7109375" style="1881" customWidth="1"/>
    <col min="6154" max="6154" width="30.140625" style="1881" customWidth="1"/>
    <col min="6155" max="6155" width="33.7109375" style="1881" customWidth="1"/>
    <col min="6156" max="6156" width="27" style="1881" customWidth="1"/>
    <col min="6157" max="6157" width="28.7109375" style="1881" customWidth="1"/>
    <col min="6158" max="6158" width="34.85546875" style="1881" customWidth="1"/>
    <col min="6159" max="6159" width="37" style="1881" customWidth="1"/>
    <col min="6160" max="6160" width="34.85546875" style="1881" customWidth="1"/>
    <col min="6161" max="6161" width="27.5703125" style="1881" customWidth="1"/>
    <col min="6162" max="6162" width="36.85546875" style="1881" customWidth="1"/>
    <col min="6163" max="6163" width="38.7109375" style="1881" customWidth="1"/>
    <col min="6164" max="6166" width="14.7109375" style="1881" customWidth="1"/>
    <col min="6167" max="6167" width="18.7109375" style="1881" customWidth="1"/>
    <col min="6168" max="6168" width="25.42578125" style="1881" customWidth="1"/>
    <col min="6169" max="6169" width="34.85546875" style="1881" customWidth="1"/>
    <col min="6170" max="6170" width="28" style="1881" customWidth="1"/>
    <col min="6171" max="6171" width="34.140625" style="1881" customWidth="1"/>
    <col min="6172" max="6172" width="34" style="1881" customWidth="1"/>
    <col min="6173" max="6403" width="11.42578125" style="1881"/>
    <col min="6404" max="6404" width="108.140625" style="1881" customWidth="1"/>
    <col min="6405" max="6405" width="28.7109375" style="1881" customWidth="1"/>
    <col min="6406" max="6406" width="32.5703125" style="1881" customWidth="1"/>
    <col min="6407" max="6407" width="28.7109375" style="1881" customWidth="1"/>
    <col min="6408" max="6409" width="31.7109375" style="1881" customWidth="1"/>
    <col min="6410" max="6410" width="30.140625" style="1881" customWidth="1"/>
    <col min="6411" max="6411" width="33.7109375" style="1881" customWidth="1"/>
    <col min="6412" max="6412" width="27" style="1881" customWidth="1"/>
    <col min="6413" max="6413" width="28.7109375" style="1881" customWidth="1"/>
    <col min="6414" max="6414" width="34.85546875" style="1881" customWidth="1"/>
    <col min="6415" max="6415" width="37" style="1881" customWidth="1"/>
    <col min="6416" max="6416" width="34.85546875" style="1881" customWidth="1"/>
    <col min="6417" max="6417" width="27.5703125" style="1881" customWidth="1"/>
    <col min="6418" max="6418" width="36.85546875" style="1881" customWidth="1"/>
    <col min="6419" max="6419" width="38.7109375" style="1881" customWidth="1"/>
    <col min="6420" max="6422" width="14.7109375" style="1881" customWidth="1"/>
    <col min="6423" max="6423" width="18.7109375" style="1881" customWidth="1"/>
    <col min="6424" max="6424" width="25.42578125" style="1881" customWidth="1"/>
    <col min="6425" max="6425" width="34.85546875" style="1881" customWidth="1"/>
    <col min="6426" max="6426" width="28" style="1881" customWidth="1"/>
    <col min="6427" max="6427" width="34.140625" style="1881" customWidth="1"/>
    <col min="6428" max="6428" width="34" style="1881" customWidth="1"/>
    <col min="6429" max="6659" width="11.42578125" style="1881"/>
    <col min="6660" max="6660" width="108.140625" style="1881" customWidth="1"/>
    <col min="6661" max="6661" width="28.7109375" style="1881" customWidth="1"/>
    <col min="6662" max="6662" width="32.5703125" style="1881" customWidth="1"/>
    <col min="6663" max="6663" width="28.7109375" style="1881" customWidth="1"/>
    <col min="6664" max="6665" width="31.7109375" style="1881" customWidth="1"/>
    <col min="6666" max="6666" width="30.140625" style="1881" customWidth="1"/>
    <col min="6667" max="6667" width="33.7109375" style="1881" customWidth="1"/>
    <col min="6668" max="6668" width="27" style="1881" customWidth="1"/>
    <col min="6669" max="6669" width="28.7109375" style="1881" customWidth="1"/>
    <col min="6670" max="6670" width="34.85546875" style="1881" customWidth="1"/>
    <col min="6671" max="6671" width="37" style="1881" customWidth="1"/>
    <col min="6672" max="6672" width="34.85546875" style="1881" customWidth="1"/>
    <col min="6673" max="6673" width="27.5703125" style="1881" customWidth="1"/>
    <col min="6674" max="6674" width="36.85546875" style="1881" customWidth="1"/>
    <col min="6675" max="6675" width="38.7109375" style="1881" customWidth="1"/>
    <col min="6676" max="6678" width="14.7109375" style="1881" customWidth="1"/>
    <col min="6679" max="6679" width="18.7109375" style="1881" customWidth="1"/>
    <col min="6680" max="6680" width="25.42578125" style="1881" customWidth="1"/>
    <col min="6681" max="6681" width="34.85546875" style="1881" customWidth="1"/>
    <col min="6682" max="6682" width="28" style="1881" customWidth="1"/>
    <col min="6683" max="6683" width="34.140625" style="1881" customWidth="1"/>
    <col min="6684" max="6684" width="34" style="1881" customWidth="1"/>
    <col min="6685" max="6915" width="11.42578125" style="1881"/>
    <col min="6916" max="6916" width="108.140625" style="1881" customWidth="1"/>
    <col min="6917" max="6917" width="28.7109375" style="1881" customWidth="1"/>
    <col min="6918" max="6918" width="32.5703125" style="1881" customWidth="1"/>
    <col min="6919" max="6919" width="28.7109375" style="1881" customWidth="1"/>
    <col min="6920" max="6921" width="31.7109375" style="1881" customWidth="1"/>
    <col min="6922" max="6922" width="30.140625" style="1881" customWidth="1"/>
    <col min="6923" max="6923" width="33.7109375" style="1881" customWidth="1"/>
    <col min="6924" max="6924" width="27" style="1881" customWidth="1"/>
    <col min="6925" max="6925" width="28.7109375" style="1881" customWidth="1"/>
    <col min="6926" max="6926" width="34.85546875" style="1881" customWidth="1"/>
    <col min="6927" max="6927" width="37" style="1881" customWidth="1"/>
    <col min="6928" max="6928" width="34.85546875" style="1881" customWidth="1"/>
    <col min="6929" max="6929" width="27.5703125" style="1881" customWidth="1"/>
    <col min="6930" max="6930" width="36.85546875" style="1881" customWidth="1"/>
    <col min="6931" max="6931" width="38.7109375" style="1881" customWidth="1"/>
    <col min="6932" max="6934" width="14.7109375" style="1881" customWidth="1"/>
    <col min="6935" max="6935" width="18.7109375" style="1881" customWidth="1"/>
    <col min="6936" max="6936" width="25.42578125" style="1881" customWidth="1"/>
    <col min="6937" max="6937" width="34.85546875" style="1881" customWidth="1"/>
    <col min="6938" max="6938" width="28" style="1881" customWidth="1"/>
    <col min="6939" max="6939" width="34.140625" style="1881" customWidth="1"/>
    <col min="6940" max="6940" width="34" style="1881" customWidth="1"/>
    <col min="6941" max="7171" width="11.42578125" style="1881"/>
    <col min="7172" max="7172" width="108.140625" style="1881" customWidth="1"/>
    <col min="7173" max="7173" width="28.7109375" style="1881" customWidth="1"/>
    <col min="7174" max="7174" width="32.5703125" style="1881" customWidth="1"/>
    <col min="7175" max="7175" width="28.7109375" style="1881" customWidth="1"/>
    <col min="7176" max="7177" width="31.7109375" style="1881" customWidth="1"/>
    <col min="7178" max="7178" width="30.140625" style="1881" customWidth="1"/>
    <col min="7179" max="7179" width="33.7109375" style="1881" customWidth="1"/>
    <col min="7180" max="7180" width="27" style="1881" customWidth="1"/>
    <col min="7181" max="7181" width="28.7109375" style="1881" customWidth="1"/>
    <col min="7182" max="7182" width="34.85546875" style="1881" customWidth="1"/>
    <col min="7183" max="7183" width="37" style="1881" customWidth="1"/>
    <col min="7184" max="7184" width="34.85546875" style="1881" customWidth="1"/>
    <col min="7185" max="7185" width="27.5703125" style="1881" customWidth="1"/>
    <col min="7186" max="7186" width="36.85546875" style="1881" customWidth="1"/>
    <col min="7187" max="7187" width="38.7109375" style="1881" customWidth="1"/>
    <col min="7188" max="7190" width="14.7109375" style="1881" customWidth="1"/>
    <col min="7191" max="7191" width="18.7109375" style="1881" customWidth="1"/>
    <col min="7192" max="7192" width="25.42578125" style="1881" customWidth="1"/>
    <col min="7193" max="7193" width="34.85546875" style="1881" customWidth="1"/>
    <col min="7194" max="7194" width="28" style="1881" customWidth="1"/>
    <col min="7195" max="7195" width="34.140625" style="1881" customWidth="1"/>
    <col min="7196" max="7196" width="34" style="1881" customWidth="1"/>
    <col min="7197" max="7427" width="11.42578125" style="1881"/>
    <col min="7428" max="7428" width="108.140625" style="1881" customWidth="1"/>
    <col min="7429" max="7429" width="28.7109375" style="1881" customWidth="1"/>
    <col min="7430" max="7430" width="32.5703125" style="1881" customWidth="1"/>
    <col min="7431" max="7431" width="28.7109375" style="1881" customWidth="1"/>
    <col min="7432" max="7433" width="31.7109375" style="1881" customWidth="1"/>
    <col min="7434" max="7434" width="30.140625" style="1881" customWidth="1"/>
    <col min="7435" max="7435" width="33.7109375" style="1881" customWidth="1"/>
    <col min="7436" max="7436" width="27" style="1881" customWidth="1"/>
    <col min="7437" max="7437" width="28.7109375" style="1881" customWidth="1"/>
    <col min="7438" max="7438" width="34.85546875" style="1881" customWidth="1"/>
    <col min="7439" max="7439" width="37" style="1881" customWidth="1"/>
    <col min="7440" max="7440" width="34.85546875" style="1881" customWidth="1"/>
    <col min="7441" max="7441" width="27.5703125" style="1881" customWidth="1"/>
    <col min="7442" max="7442" width="36.85546875" style="1881" customWidth="1"/>
    <col min="7443" max="7443" width="38.7109375" style="1881" customWidth="1"/>
    <col min="7444" max="7446" width="14.7109375" style="1881" customWidth="1"/>
    <col min="7447" max="7447" width="18.7109375" style="1881" customWidth="1"/>
    <col min="7448" max="7448" width="25.42578125" style="1881" customWidth="1"/>
    <col min="7449" max="7449" width="34.85546875" style="1881" customWidth="1"/>
    <col min="7450" max="7450" width="28" style="1881" customWidth="1"/>
    <col min="7451" max="7451" width="34.140625" style="1881" customWidth="1"/>
    <col min="7452" max="7452" width="34" style="1881" customWidth="1"/>
    <col min="7453" max="7683" width="11.42578125" style="1881"/>
    <col min="7684" max="7684" width="108.140625" style="1881" customWidth="1"/>
    <col min="7685" max="7685" width="28.7109375" style="1881" customWidth="1"/>
    <col min="7686" max="7686" width="32.5703125" style="1881" customWidth="1"/>
    <col min="7687" max="7687" width="28.7109375" style="1881" customWidth="1"/>
    <col min="7688" max="7689" width="31.7109375" style="1881" customWidth="1"/>
    <col min="7690" max="7690" width="30.140625" style="1881" customWidth="1"/>
    <col min="7691" max="7691" width="33.7109375" style="1881" customWidth="1"/>
    <col min="7692" max="7692" width="27" style="1881" customWidth="1"/>
    <col min="7693" max="7693" width="28.7109375" style="1881" customWidth="1"/>
    <col min="7694" max="7694" width="34.85546875" style="1881" customWidth="1"/>
    <col min="7695" max="7695" width="37" style="1881" customWidth="1"/>
    <col min="7696" max="7696" width="34.85546875" style="1881" customWidth="1"/>
    <col min="7697" max="7697" width="27.5703125" style="1881" customWidth="1"/>
    <col min="7698" max="7698" width="36.85546875" style="1881" customWidth="1"/>
    <col min="7699" max="7699" width="38.7109375" style="1881" customWidth="1"/>
    <col min="7700" max="7702" width="14.7109375" style="1881" customWidth="1"/>
    <col min="7703" max="7703" width="18.7109375" style="1881" customWidth="1"/>
    <col min="7704" max="7704" width="25.42578125" style="1881" customWidth="1"/>
    <col min="7705" max="7705" width="34.85546875" style="1881" customWidth="1"/>
    <col min="7706" max="7706" width="28" style="1881" customWidth="1"/>
    <col min="7707" max="7707" width="34.140625" style="1881" customWidth="1"/>
    <col min="7708" max="7708" width="34" style="1881" customWidth="1"/>
    <col min="7709" max="7939" width="11.42578125" style="1881"/>
    <col min="7940" max="7940" width="108.140625" style="1881" customWidth="1"/>
    <col min="7941" max="7941" width="28.7109375" style="1881" customWidth="1"/>
    <col min="7942" max="7942" width="32.5703125" style="1881" customWidth="1"/>
    <col min="7943" max="7943" width="28.7109375" style="1881" customWidth="1"/>
    <col min="7944" max="7945" width="31.7109375" style="1881" customWidth="1"/>
    <col min="7946" max="7946" width="30.140625" style="1881" customWidth="1"/>
    <col min="7947" max="7947" width="33.7109375" style="1881" customWidth="1"/>
    <col min="7948" max="7948" width="27" style="1881" customWidth="1"/>
    <col min="7949" max="7949" width="28.7109375" style="1881" customWidth="1"/>
    <col min="7950" max="7950" width="34.85546875" style="1881" customWidth="1"/>
    <col min="7951" max="7951" width="37" style="1881" customWidth="1"/>
    <col min="7952" max="7952" width="34.85546875" style="1881" customWidth="1"/>
    <col min="7953" max="7953" width="27.5703125" style="1881" customWidth="1"/>
    <col min="7954" max="7954" width="36.85546875" style="1881" customWidth="1"/>
    <col min="7955" max="7955" width="38.7109375" style="1881" customWidth="1"/>
    <col min="7956" max="7958" width="14.7109375" style="1881" customWidth="1"/>
    <col min="7959" max="7959" width="18.7109375" style="1881" customWidth="1"/>
    <col min="7960" max="7960" width="25.42578125" style="1881" customWidth="1"/>
    <col min="7961" max="7961" width="34.85546875" style="1881" customWidth="1"/>
    <col min="7962" max="7962" width="28" style="1881" customWidth="1"/>
    <col min="7963" max="7963" width="34.140625" style="1881" customWidth="1"/>
    <col min="7964" max="7964" width="34" style="1881" customWidth="1"/>
    <col min="7965" max="8195" width="11.42578125" style="1881"/>
    <col min="8196" max="8196" width="108.140625" style="1881" customWidth="1"/>
    <col min="8197" max="8197" width="28.7109375" style="1881" customWidth="1"/>
    <col min="8198" max="8198" width="32.5703125" style="1881" customWidth="1"/>
    <col min="8199" max="8199" width="28.7109375" style="1881" customWidth="1"/>
    <col min="8200" max="8201" width="31.7109375" style="1881" customWidth="1"/>
    <col min="8202" max="8202" width="30.140625" style="1881" customWidth="1"/>
    <col min="8203" max="8203" width="33.7109375" style="1881" customWidth="1"/>
    <col min="8204" max="8204" width="27" style="1881" customWidth="1"/>
    <col min="8205" max="8205" width="28.7109375" style="1881" customWidth="1"/>
    <col min="8206" max="8206" width="34.85546875" style="1881" customWidth="1"/>
    <col min="8207" max="8207" width="37" style="1881" customWidth="1"/>
    <col min="8208" max="8208" width="34.85546875" style="1881" customWidth="1"/>
    <col min="8209" max="8209" width="27.5703125" style="1881" customWidth="1"/>
    <col min="8210" max="8210" width="36.85546875" style="1881" customWidth="1"/>
    <col min="8211" max="8211" width="38.7109375" style="1881" customWidth="1"/>
    <col min="8212" max="8214" width="14.7109375" style="1881" customWidth="1"/>
    <col min="8215" max="8215" width="18.7109375" style="1881" customWidth="1"/>
    <col min="8216" max="8216" width="25.42578125" style="1881" customWidth="1"/>
    <col min="8217" max="8217" width="34.85546875" style="1881" customWidth="1"/>
    <col min="8218" max="8218" width="28" style="1881" customWidth="1"/>
    <col min="8219" max="8219" width="34.140625" style="1881" customWidth="1"/>
    <col min="8220" max="8220" width="34" style="1881" customWidth="1"/>
    <col min="8221" max="8451" width="11.42578125" style="1881"/>
    <col min="8452" max="8452" width="108.140625" style="1881" customWidth="1"/>
    <col min="8453" max="8453" width="28.7109375" style="1881" customWidth="1"/>
    <col min="8454" max="8454" width="32.5703125" style="1881" customWidth="1"/>
    <col min="8455" max="8455" width="28.7109375" style="1881" customWidth="1"/>
    <col min="8456" max="8457" width="31.7109375" style="1881" customWidth="1"/>
    <col min="8458" max="8458" width="30.140625" style="1881" customWidth="1"/>
    <col min="8459" max="8459" width="33.7109375" style="1881" customWidth="1"/>
    <col min="8460" max="8460" width="27" style="1881" customWidth="1"/>
    <col min="8461" max="8461" width="28.7109375" style="1881" customWidth="1"/>
    <col min="8462" max="8462" width="34.85546875" style="1881" customWidth="1"/>
    <col min="8463" max="8463" width="37" style="1881" customWidth="1"/>
    <col min="8464" max="8464" width="34.85546875" style="1881" customWidth="1"/>
    <col min="8465" max="8465" width="27.5703125" style="1881" customWidth="1"/>
    <col min="8466" max="8466" width="36.85546875" style="1881" customWidth="1"/>
    <col min="8467" max="8467" width="38.7109375" style="1881" customWidth="1"/>
    <col min="8468" max="8470" width="14.7109375" style="1881" customWidth="1"/>
    <col min="8471" max="8471" width="18.7109375" style="1881" customWidth="1"/>
    <col min="8472" max="8472" width="25.42578125" style="1881" customWidth="1"/>
    <col min="8473" max="8473" width="34.85546875" style="1881" customWidth="1"/>
    <col min="8474" max="8474" width="28" style="1881" customWidth="1"/>
    <col min="8475" max="8475" width="34.140625" style="1881" customWidth="1"/>
    <col min="8476" max="8476" width="34" style="1881" customWidth="1"/>
    <col min="8477" max="8707" width="11.42578125" style="1881"/>
    <col min="8708" max="8708" width="108.140625" style="1881" customWidth="1"/>
    <col min="8709" max="8709" width="28.7109375" style="1881" customWidth="1"/>
    <col min="8710" max="8710" width="32.5703125" style="1881" customWidth="1"/>
    <col min="8711" max="8711" width="28.7109375" style="1881" customWidth="1"/>
    <col min="8712" max="8713" width="31.7109375" style="1881" customWidth="1"/>
    <col min="8714" max="8714" width="30.140625" style="1881" customWidth="1"/>
    <col min="8715" max="8715" width="33.7109375" style="1881" customWidth="1"/>
    <col min="8716" max="8716" width="27" style="1881" customWidth="1"/>
    <col min="8717" max="8717" width="28.7109375" style="1881" customWidth="1"/>
    <col min="8718" max="8718" width="34.85546875" style="1881" customWidth="1"/>
    <col min="8719" max="8719" width="37" style="1881" customWidth="1"/>
    <col min="8720" max="8720" width="34.85546875" style="1881" customWidth="1"/>
    <col min="8721" max="8721" width="27.5703125" style="1881" customWidth="1"/>
    <col min="8722" max="8722" width="36.85546875" style="1881" customWidth="1"/>
    <col min="8723" max="8723" width="38.7109375" style="1881" customWidth="1"/>
    <col min="8724" max="8726" width="14.7109375" style="1881" customWidth="1"/>
    <col min="8727" max="8727" width="18.7109375" style="1881" customWidth="1"/>
    <col min="8728" max="8728" width="25.42578125" style="1881" customWidth="1"/>
    <col min="8729" max="8729" width="34.85546875" style="1881" customWidth="1"/>
    <col min="8730" max="8730" width="28" style="1881" customWidth="1"/>
    <col min="8731" max="8731" width="34.140625" style="1881" customWidth="1"/>
    <col min="8732" max="8732" width="34" style="1881" customWidth="1"/>
    <col min="8733" max="8963" width="11.42578125" style="1881"/>
    <col min="8964" max="8964" width="108.140625" style="1881" customWidth="1"/>
    <col min="8965" max="8965" width="28.7109375" style="1881" customWidth="1"/>
    <col min="8966" max="8966" width="32.5703125" style="1881" customWidth="1"/>
    <col min="8967" max="8967" width="28.7109375" style="1881" customWidth="1"/>
    <col min="8968" max="8969" width="31.7109375" style="1881" customWidth="1"/>
    <col min="8970" max="8970" width="30.140625" style="1881" customWidth="1"/>
    <col min="8971" max="8971" width="33.7109375" style="1881" customWidth="1"/>
    <col min="8972" max="8972" width="27" style="1881" customWidth="1"/>
    <col min="8973" max="8973" width="28.7109375" style="1881" customWidth="1"/>
    <col min="8974" max="8974" width="34.85546875" style="1881" customWidth="1"/>
    <col min="8975" max="8975" width="37" style="1881" customWidth="1"/>
    <col min="8976" max="8976" width="34.85546875" style="1881" customWidth="1"/>
    <col min="8977" max="8977" width="27.5703125" style="1881" customWidth="1"/>
    <col min="8978" max="8978" width="36.85546875" style="1881" customWidth="1"/>
    <col min="8979" max="8979" width="38.7109375" style="1881" customWidth="1"/>
    <col min="8980" max="8982" width="14.7109375" style="1881" customWidth="1"/>
    <col min="8983" max="8983" width="18.7109375" style="1881" customWidth="1"/>
    <col min="8984" max="8984" width="25.42578125" style="1881" customWidth="1"/>
    <col min="8985" max="8985" width="34.85546875" style="1881" customWidth="1"/>
    <col min="8986" max="8986" width="28" style="1881" customWidth="1"/>
    <col min="8987" max="8987" width="34.140625" style="1881" customWidth="1"/>
    <col min="8988" max="8988" width="34" style="1881" customWidth="1"/>
    <col min="8989" max="9219" width="11.42578125" style="1881"/>
    <col min="9220" max="9220" width="108.140625" style="1881" customWidth="1"/>
    <col min="9221" max="9221" width="28.7109375" style="1881" customWidth="1"/>
    <col min="9222" max="9222" width="32.5703125" style="1881" customWidth="1"/>
    <col min="9223" max="9223" width="28.7109375" style="1881" customWidth="1"/>
    <col min="9224" max="9225" width="31.7109375" style="1881" customWidth="1"/>
    <col min="9226" max="9226" width="30.140625" style="1881" customWidth="1"/>
    <col min="9227" max="9227" width="33.7109375" style="1881" customWidth="1"/>
    <col min="9228" max="9228" width="27" style="1881" customWidth="1"/>
    <col min="9229" max="9229" width="28.7109375" style="1881" customWidth="1"/>
    <col min="9230" max="9230" width="34.85546875" style="1881" customWidth="1"/>
    <col min="9231" max="9231" width="37" style="1881" customWidth="1"/>
    <col min="9232" max="9232" width="34.85546875" style="1881" customWidth="1"/>
    <col min="9233" max="9233" width="27.5703125" style="1881" customWidth="1"/>
    <col min="9234" max="9234" width="36.85546875" style="1881" customWidth="1"/>
    <col min="9235" max="9235" width="38.7109375" style="1881" customWidth="1"/>
    <col min="9236" max="9238" width="14.7109375" style="1881" customWidth="1"/>
    <col min="9239" max="9239" width="18.7109375" style="1881" customWidth="1"/>
    <col min="9240" max="9240" width="25.42578125" style="1881" customWidth="1"/>
    <col min="9241" max="9241" width="34.85546875" style="1881" customWidth="1"/>
    <col min="9242" max="9242" width="28" style="1881" customWidth="1"/>
    <col min="9243" max="9243" width="34.140625" style="1881" customWidth="1"/>
    <col min="9244" max="9244" width="34" style="1881" customWidth="1"/>
    <col min="9245" max="9475" width="11.42578125" style="1881"/>
    <col min="9476" max="9476" width="108.140625" style="1881" customWidth="1"/>
    <col min="9477" max="9477" width="28.7109375" style="1881" customWidth="1"/>
    <col min="9478" max="9478" width="32.5703125" style="1881" customWidth="1"/>
    <col min="9479" max="9479" width="28.7109375" style="1881" customWidth="1"/>
    <col min="9480" max="9481" width="31.7109375" style="1881" customWidth="1"/>
    <col min="9482" max="9482" width="30.140625" style="1881" customWidth="1"/>
    <col min="9483" max="9483" width="33.7109375" style="1881" customWidth="1"/>
    <col min="9484" max="9484" width="27" style="1881" customWidth="1"/>
    <col min="9485" max="9485" width="28.7109375" style="1881" customWidth="1"/>
    <col min="9486" max="9486" width="34.85546875" style="1881" customWidth="1"/>
    <col min="9487" max="9487" width="37" style="1881" customWidth="1"/>
    <col min="9488" max="9488" width="34.85546875" style="1881" customWidth="1"/>
    <col min="9489" max="9489" width="27.5703125" style="1881" customWidth="1"/>
    <col min="9490" max="9490" width="36.85546875" style="1881" customWidth="1"/>
    <col min="9491" max="9491" width="38.7109375" style="1881" customWidth="1"/>
    <col min="9492" max="9494" width="14.7109375" style="1881" customWidth="1"/>
    <col min="9495" max="9495" width="18.7109375" style="1881" customWidth="1"/>
    <col min="9496" max="9496" width="25.42578125" style="1881" customWidth="1"/>
    <col min="9497" max="9497" width="34.85546875" style="1881" customWidth="1"/>
    <col min="9498" max="9498" width="28" style="1881" customWidth="1"/>
    <col min="9499" max="9499" width="34.140625" style="1881" customWidth="1"/>
    <col min="9500" max="9500" width="34" style="1881" customWidth="1"/>
    <col min="9501" max="9731" width="11.42578125" style="1881"/>
    <col min="9732" max="9732" width="108.140625" style="1881" customWidth="1"/>
    <col min="9733" max="9733" width="28.7109375" style="1881" customWidth="1"/>
    <col min="9734" max="9734" width="32.5703125" style="1881" customWidth="1"/>
    <col min="9735" max="9735" width="28.7109375" style="1881" customWidth="1"/>
    <col min="9736" max="9737" width="31.7109375" style="1881" customWidth="1"/>
    <col min="9738" max="9738" width="30.140625" style="1881" customWidth="1"/>
    <col min="9739" max="9739" width="33.7109375" style="1881" customWidth="1"/>
    <col min="9740" max="9740" width="27" style="1881" customWidth="1"/>
    <col min="9741" max="9741" width="28.7109375" style="1881" customWidth="1"/>
    <col min="9742" max="9742" width="34.85546875" style="1881" customWidth="1"/>
    <col min="9743" max="9743" width="37" style="1881" customWidth="1"/>
    <col min="9744" max="9744" width="34.85546875" style="1881" customWidth="1"/>
    <col min="9745" max="9745" width="27.5703125" style="1881" customWidth="1"/>
    <col min="9746" max="9746" width="36.85546875" style="1881" customWidth="1"/>
    <col min="9747" max="9747" width="38.7109375" style="1881" customWidth="1"/>
    <col min="9748" max="9750" width="14.7109375" style="1881" customWidth="1"/>
    <col min="9751" max="9751" width="18.7109375" style="1881" customWidth="1"/>
    <col min="9752" max="9752" width="25.42578125" style="1881" customWidth="1"/>
    <col min="9753" max="9753" width="34.85546875" style="1881" customWidth="1"/>
    <col min="9754" max="9754" width="28" style="1881" customWidth="1"/>
    <col min="9755" max="9755" width="34.140625" style="1881" customWidth="1"/>
    <col min="9756" max="9756" width="34" style="1881" customWidth="1"/>
    <col min="9757" max="9987" width="11.42578125" style="1881"/>
    <col min="9988" max="9988" width="108.140625" style="1881" customWidth="1"/>
    <col min="9989" max="9989" width="28.7109375" style="1881" customWidth="1"/>
    <col min="9990" max="9990" width="32.5703125" style="1881" customWidth="1"/>
    <col min="9991" max="9991" width="28.7109375" style="1881" customWidth="1"/>
    <col min="9992" max="9993" width="31.7109375" style="1881" customWidth="1"/>
    <col min="9994" max="9994" width="30.140625" style="1881" customWidth="1"/>
    <col min="9995" max="9995" width="33.7109375" style="1881" customWidth="1"/>
    <col min="9996" max="9996" width="27" style="1881" customWidth="1"/>
    <col min="9997" max="9997" width="28.7109375" style="1881" customWidth="1"/>
    <col min="9998" max="9998" width="34.85546875" style="1881" customWidth="1"/>
    <col min="9999" max="9999" width="37" style="1881" customWidth="1"/>
    <col min="10000" max="10000" width="34.85546875" style="1881" customWidth="1"/>
    <col min="10001" max="10001" width="27.5703125" style="1881" customWidth="1"/>
    <col min="10002" max="10002" width="36.85546875" style="1881" customWidth="1"/>
    <col min="10003" max="10003" width="38.7109375" style="1881" customWidth="1"/>
    <col min="10004" max="10006" width="14.7109375" style="1881" customWidth="1"/>
    <col min="10007" max="10007" width="18.7109375" style="1881" customWidth="1"/>
    <col min="10008" max="10008" width="25.42578125" style="1881" customWidth="1"/>
    <col min="10009" max="10009" width="34.85546875" style="1881" customWidth="1"/>
    <col min="10010" max="10010" width="28" style="1881" customWidth="1"/>
    <col min="10011" max="10011" width="34.140625" style="1881" customWidth="1"/>
    <col min="10012" max="10012" width="34" style="1881" customWidth="1"/>
    <col min="10013" max="10243" width="11.42578125" style="1881"/>
    <col min="10244" max="10244" width="108.140625" style="1881" customWidth="1"/>
    <col min="10245" max="10245" width="28.7109375" style="1881" customWidth="1"/>
    <col min="10246" max="10246" width="32.5703125" style="1881" customWidth="1"/>
    <col min="10247" max="10247" width="28.7109375" style="1881" customWidth="1"/>
    <col min="10248" max="10249" width="31.7109375" style="1881" customWidth="1"/>
    <col min="10250" max="10250" width="30.140625" style="1881" customWidth="1"/>
    <col min="10251" max="10251" width="33.7109375" style="1881" customWidth="1"/>
    <col min="10252" max="10252" width="27" style="1881" customWidth="1"/>
    <col min="10253" max="10253" width="28.7109375" style="1881" customWidth="1"/>
    <col min="10254" max="10254" width="34.85546875" style="1881" customWidth="1"/>
    <col min="10255" max="10255" width="37" style="1881" customWidth="1"/>
    <col min="10256" max="10256" width="34.85546875" style="1881" customWidth="1"/>
    <col min="10257" max="10257" width="27.5703125" style="1881" customWidth="1"/>
    <col min="10258" max="10258" width="36.85546875" style="1881" customWidth="1"/>
    <col min="10259" max="10259" width="38.7109375" style="1881" customWidth="1"/>
    <col min="10260" max="10262" width="14.7109375" style="1881" customWidth="1"/>
    <col min="10263" max="10263" width="18.7109375" style="1881" customWidth="1"/>
    <col min="10264" max="10264" width="25.42578125" style="1881" customWidth="1"/>
    <col min="10265" max="10265" width="34.85546875" style="1881" customWidth="1"/>
    <col min="10266" max="10266" width="28" style="1881" customWidth="1"/>
    <col min="10267" max="10267" width="34.140625" style="1881" customWidth="1"/>
    <col min="10268" max="10268" width="34" style="1881" customWidth="1"/>
    <col min="10269" max="10499" width="11.42578125" style="1881"/>
    <col min="10500" max="10500" width="108.140625" style="1881" customWidth="1"/>
    <col min="10501" max="10501" width="28.7109375" style="1881" customWidth="1"/>
    <col min="10502" max="10502" width="32.5703125" style="1881" customWidth="1"/>
    <col min="10503" max="10503" width="28.7109375" style="1881" customWidth="1"/>
    <col min="10504" max="10505" width="31.7109375" style="1881" customWidth="1"/>
    <col min="10506" max="10506" width="30.140625" style="1881" customWidth="1"/>
    <col min="10507" max="10507" width="33.7109375" style="1881" customWidth="1"/>
    <col min="10508" max="10508" width="27" style="1881" customWidth="1"/>
    <col min="10509" max="10509" width="28.7109375" style="1881" customWidth="1"/>
    <col min="10510" max="10510" width="34.85546875" style="1881" customWidth="1"/>
    <col min="10511" max="10511" width="37" style="1881" customWidth="1"/>
    <col min="10512" max="10512" width="34.85546875" style="1881" customWidth="1"/>
    <col min="10513" max="10513" width="27.5703125" style="1881" customWidth="1"/>
    <col min="10514" max="10514" width="36.85546875" style="1881" customWidth="1"/>
    <col min="10515" max="10515" width="38.7109375" style="1881" customWidth="1"/>
    <col min="10516" max="10518" width="14.7109375" style="1881" customWidth="1"/>
    <col min="10519" max="10519" width="18.7109375" style="1881" customWidth="1"/>
    <col min="10520" max="10520" width="25.42578125" style="1881" customWidth="1"/>
    <col min="10521" max="10521" width="34.85546875" style="1881" customWidth="1"/>
    <col min="10522" max="10522" width="28" style="1881" customWidth="1"/>
    <col min="10523" max="10523" width="34.140625" style="1881" customWidth="1"/>
    <col min="10524" max="10524" width="34" style="1881" customWidth="1"/>
    <col min="10525" max="10755" width="11.42578125" style="1881"/>
    <col min="10756" max="10756" width="108.140625" style="1881" customWidth="1"/>
    <col min="10757" max="10757" width="28.7109375" style="1881" customWidth="1"/>
    <col min="10758" max="10758" width="32.5703125" style="1881" customWidth="1"/>
    <col min="10759" max="10759" width="28.7109375" style="1881" customWidth="1"/>
    <col min="10760" max="10761" width="31.7109375" style="1881" customWidth="1"/>
    <col min="10762" max="10762" width="30.140625" style="1881" customWidth="1"/>
    <col min="10763" max="10763" width="33.7109375" style="1881" customWidth="1"/>
    <col min="10764" max="10764" width="27" style="1881" customWidth="1"/>
    <col min="10765" max="10765" width="28.7109375" style="1881" customWidth="1"/>
    <col min="10766" max="10766" width="34.85546875" style="1881" customWidth="1"/>
    <col min="10767" max="10767" width="37" style="1881" customWidth="1"/>
    <col min="10768" max="10768" width="34.85546875" style="1881" customWidth="1"/>
    <col min="10769" max="10769" width="27.5703125" style="1881" customWidth="1"/>
    <col min="10770" max="10770" width="36.85546875" style="1881" customWidth="1"/>
    <col min="10771" max="10771" width="38.7109375" style="1881" customWidth="1"/>
    <col min="10772" max="10774" width="14.7109375" style="1881" customWidth="1"/>
    <col min="10775" max="10775" width="18.7109375" style="1881" customWidth="1"/>
    <col min="10776" max="10776" width="25.42578125" style="1881" customWidth="1"/>
    <col min="10777" max="10777" width="34.85546875" style="1881" customWidth="1"/>
    <col min="10778" max="10778" width="28" style="1881" customWidth="1"/>
    <col min="10779" max="10779" width="34.140625" style="1881" customWidth="1"/>
    <col min="10780" max="10780" width="34" style="1881" customWidth="1"/>
    <col min="10781" max="11011" width="11.42578125" style="1881"/>
    <col min="11012" max="11012" width="108.140625" style="1881" customWidth="1"/>
    <col min="11013" max="11013" width="28.7109375" style="1881" customWidth="1"/>
    <col min="11014" max="11014" width="32.5703125" style="1881" customWidth="1"/>
    <col min="11015" max="11015" width="28.7109375" style="1881" customWidth="1"/>
    <col min="11016" max="11017" width="31.7109375" style="1881" customWidth="1"/>
    <col min="11018" max="11018" width="30.140625" style="1881" customWidth="1"/>
    <col min="11019" max="11019" width="33.7109375" style="1881" customWidth="1"/>
    <col min="11020" max="11020" width="27" style="1881" customWidth="1"/>
    <col min="11021" max="11021" width="28.7109375" style="1881" customWidth="1"/>
    <col min="11022" max="11022" width="34.85546875" style="1881" customWidth="1"/>
    <col min="11023" max="11023" width="37" style="1881" customWidth="1"/>
    <col min="11024" max="11024" width="34.85546875" style="1881" customWidth="1"/>
    <col min="11025" max="11025" width="27.5703125" style="1881" customWidth="1"/>
    <col min="11026" max="11026" width="36.85546875" style="1881" customWidth="1"/>
    <col min="11027" max="11027" width="38.7109375" style="1881" customWidth="1"/>
    <col min="11028" max="11030" width="14.7109375" style="1881" customWidth="1"/>
    <col min="11031" max="11031" width="18.7109375" style="1881" customWidth="1"/>
    <col min="11032" max="11032" width="25.42578125" style="1881" customWidth="1"/>
    <col min="11033" max="11033" width="34.85546875" style="1881" customWidth="1"/>
    <col min="11034" max="11034" width="28" style="1881" customWidth="1"/>
    <col min="11035" max="11035" width="34.140625" style="1881" customWidth="1"/>
    <col min="11036" max="11036" width="34" style="1881" customWidth="1"/>
    <col min="11037" max="11267" width="11.42578125" style="1881"/>
    <col min="11268" max="11268" width="108.140625" style="1881" customWidth="1"/>
    <col min="11269" max="11269" width="28.7109375" style="1881" customWidth="1"/>
    <col min="11270" max="11270" width="32.5703125" style="1881" customWidth="1"/>
    <col min="11271" max="11271" width="28.7109375" style="1881" customWidth="1"/>
    <col min="11272" max="11273" width="31.7109375" style="1881" customWidth="1"/>
    <col min="11274" max="11274" width="30.140625" style="1881" customWidth="1"/>
    <col min="11275" max="11275" width="33.7109375" style="1881" customWidth="1"/>
    <col min="11276" max="11276" width="27" style="1881" customWidth="1"/>
    <col min="11277" max="11277" width="28.7109375" style="1881" customWidth="1"/>
    <col min="11278" max="11278" width="34.85546875" style="1881" customWidth="1"/>
    <col min="11279" max="11279" width="37" style="1881" customWidth="1"/>
    <col min="11280" max="11280" width="34.85546875" style="1881" customWidth="1"/>
    <col min="11281" max="11281" width="27.5703125" style="1881" customWidth="1"/>
    <col min="11282" max="11282" width="36.85546875" style="1881" customWidth="1"/>
    <col min="11283" max="11283" width="38.7109375" style="1881" customWidth="1"/>
    <col min="11284" max="11286" width="14.7109375" style="1881" customWidth="1"/>
    <col min="11287" max="11287" width="18.7109375" style="1881" customWidth="1"/>
    <col min="11288" max="11288" width="25.42578125" style="1881" customWidth="1"/>
    <col min="11289" max="11289" width="34.85546875" style="1881" customWidth="1"/>
    <col min="11290" max="11290" width="28" style="1881" customWidth="1"/>
    <col min="11291" max="11291" width="34.140625" style="1881" customWidth="1"/>
    <col min="11292" max="11292" width="34" style="1881" customWidth="1"/>
    <col min="11293" max="11523" width="11.42578125" style="1881"/>
    <col min="11524" max="11524" width="108.140625" style="1881" customWidth="1"/>
    <col min="11525" max="11525" width="28.7109375" style="1881" customWidth="1"/>
    <col min="11526" max="11526" width="32.5703125" style="1881" customWidth="1"/>
    <col min="11527" max="11527" width="28.7109375" style="1881" customWidth="1"/>
    <col min="11528" max="11529" width="31.7109375" style="1881" customWidth="1"/>
    <col min="11530" max="11530" width="30.140625" style="1881" customWidth="1"/>
    <col min="11531" max="11531" width="33.7109375" style="1881" customWidth="1"/>
    <col min="11532" max="11532" width="27" style="1881" customWidth="1"/>
    <col min="11533" max="11533" width="28.7109375" style="1881" customWidth="1"/>
    <col min="11534" max="11534" width="34.85546875" style="1881" customWidth="1"/>
    <col min="11535" max="11535" width="37" style="1881" customWidth="1"/>
    <col min="11536" max="11536" width="34.85546875" style="1881" customWidth="1"/>
    <col min="11537" max="11537" width="27.5703125" style="1881" customWidth="1"/>
    <col min="11538" max="11538" width="36.85546875" style="1881" customWidth="1"/>
    <col min="11539" max="11539" width="38.7109375" style="1881" customWidth="1"/>
    <col min="11540" max="11542" width="14.7109375" style="1881" customWidth="1"/>
    <col min="11543" max="11543" width="18.7109375" style="1881" customWidth="1"/>
    <col min="11544" max="11544" width="25.42578125" style="1881" customWidth="1"/>
    <col min="11545" max="11545" width="34.85546875" style="1881" customWidth="1"/>
    <col min="11546" max="11546" width="28" style="1881" customWidth="1"/>
    <col min="11547" max="11547" width="34.140625" style="1881" customWidth="1"/>
    <col min="11548" max="11548" width="34" style="1881" customWidth="1"/>
    <col min="11549" max="11779" width="11.42578125" style="1881"/>
    <col min="11780" max="11780" width="108.140625" style="1881" customWidth="1"/>
    <col min="11781" max="11781" width="28.7109375" style="1881" customWidth="1"/>
    <col min="11782" max="11782" width="32.5703125" style="1881" customWidth="1"/>
    <col min="11783" max="11783" width="28.7109375" style="1881" customWidth="1"/>
    <col min="11784" max="11785" width="31.7109375" style="1881" customWidth="1"/>
    <col min="11786" max="11786" width="30.140625" style="1881" customWidth="1"/>
    <col min="11787" max="11787" width="33.7109375" style="1881" customWidth="1"/>
    <col min="11788" max="11788" width="27" style="1881" customWidth="1"/>
    <col min="11789" max="11789" width="28.7109375" style="1881" customWidth="1"/>
    <col min="11790" max="11790" width="34.85546875" style="1881" customWidth="1"/>
    <col min="11791" max="11791" width="37" style="1881" customWidth="1"/>
    <col min="11792" max="11792" width="34.85546875" style="1881" customWidth="1"/>
    <col min="11793" max="11793" width="27.5703125" style="1881" customWidth="1"/>
    <col min="11794" max="11794" width="36.85546875" style="1881" customWidth="1"/>
    <col min="11795" max="11795" width="38.7109375" style="1881" customWidth="1"/>
    <col min="11796" max="11798" width="14.7109375" style="1881" customWidth="1"/>
    <col min="11799" max="11799" width="18.7109375" style="1881" customWidth="1"/>
    <col min="11800" max="11800" width="25.42578125" style="1881" customWidth="1"/>
    <col min="11801" max="11801" width="34.85546875" style="1881" customWidth="1"/>
    <col min="11802" max="11802" width="28" style="1881" customWidth="1"/>
    <col min="11803" max="11803" width="34.140625" style="1881" customWidth="1"/>
    <col min="11804" max="11804" width="34" style="1881" customWidth="1"/>
    <col min="11805" max="12035" width="11.42578125" style="1881"/>
    <col min="12036" max="12036" width="108.140625" style="1881" customWidth="1"/>
    <col min="12037" max="12037" width="28.7109375" style="1881" customWidth="1"/>
    <col min="12038" max="12038" width="32.5703125" style="1881" customWidth="1"/>
    <col min="12039" max="12039" width="28.7109375" style="1881" customWidth="1"/>
    <col min="12040" max="12041" width="31.7109375" style="1881" customWidth="1"/>
    <col min="12042" max="12042" width="30.140625" style="1881" customWidth="1"/>
    <col min="12043" max="12043" width="33.7109375" style="1881" customWidth="1"/>
    <col min="12044" max="12044" width="27" style="1881" customWidth="1"/>
    <col min="12045" max="12045" width="28.7109375" style="1881" customWidth="1"/>
    <col min="12046" max="12046" width="34.85546875" style="1881" customWidth="1"/>
    <col min="12047" max="12047" width="37" style="1881" customWidth="1"/>
    <col min="12048" max="12048" width="34.85546875" style="1881" customWidth="1"/>
    <col min="12049" max="12049" width="27.5703125" style="1881" customWidth="1"/>
    <col min="12050" max="12050" width="36.85546875" style="1881" customWidth="1"/>
    <col min="12051" max="12051" width="38.7109375" style="1881" customWidth="1"/>
    <col min="12052" max="12054" width="14.7109375" style="1881" customWidth="1"/>
    <col min="12055" max="12055" width="18.7109375" style="1881" customWidth="1"/>
    <col min="12056" max="12056" width="25.42578125" style="1881" customWidth="1"/>
    <col min="12057" max="12057" width="34.85546875" style="1881" customWidth="1"/>
    <col min="12058" max="12058" width="28" style="1881" customWidth="1"/>
    <col min="12059" max="12059" width="34.140625" style="1881" customWidth="1"/>
    <col min="12060" max="12060" width="34" style="1881" customWidth="1"/>
    <col min="12061" max="12291" width="11.42578125" style="1881"/>
    <col min="12292" max="12292" width="108.140625" style="1881" customWidth="1"/>
    <col min="12293" max="12293" width="28.7109375" style="1881" customWidth="1"/>
    <col min="12294" max="12294" width="32.5703125" style="1881" customWidth="1"/>
    <col min="12295" max="12295" width="28.7109375" style="1881" customWidth="1"/>
    <col min="12296" max="12297" width="31.7109375" style="1881" customWidth="1"/>
    <col min="12298" max="12298" width="30.140625" style="1881" customWidth="1"/>
    <col min="12299" max="12299" width="33.7109375" style="1881" customWidth="1"/>
    <col min="12300" max="12300" width="27" style="1881" customWidth="1"/>
    <col min="12301" max="12301" width="28.7109375" style="1881" customWidth="1"/>
    <col min="12302" max="12302" width="34.85546875" style="1881" customWidth="1"/>
    <col min="12303" max="12303" width="37" style="1881" customWidth="1"/>
    <col min="12304" max="12304" width="34.85546875" style="1881" customWidth="1"/>
    <col min="12305" max="12305" width="27.5703125" style="1881" customWidth="1"/>
    <col min="12306" max="12306" width="36.85546875" style="1881" customWidth="1"/>
    <col min="12307" max="12307" width="38.7109375" style="1881" customWidth="1"/>
    <col min="12308" max="12310" width="14.7109375" style="1881" customWidth="1"/>
    <col min="12311" max="12311" width="18.7109375" style="1881" customWidth="1"/>
    <col min="12312" max="12312" width="25.42578125" style="1881" customWidth="1"/>
    <col min="12313" max="12313" width="34.85546875" style="1881" customWidth="1"/>
    <col min="12314" max="12314" width="28" style="1881" customWidth="1"/>
    <col min="12315" max="12315" width="34.140625" style="1881" customWidth="1"/>
    <col min="12316" max="12316" width="34" style="1881" customWidth="1"/>
    <col min="12317" max="12547" width="11.42578125" style="1881"/>
    <col min="12548" max="12548" width="108.140625" style="1881" customWidth="1"/>
    <col min="12549" max="12549" width="28.7109375" style="1881" customWidth="1"/>
    <col min="12550" max="12550" width="32.5703125" style="1881" customWidth="1"/>
    <col min="12551" max="12551" width="28.7109375" style="1881" customWidth="1"/>
    <col min="12552" max="12553" width="31.7109375" style="1881" customWidth="1"/>
    <col min="12554" max="12554" width="30.140625" style="1881" customWidth="1"/>
    <col min="12555" max="12555" width="33.7109375" style="1881" customWidth="1"/>
    <col min="12556" max="12556" width="27" style="1881" customWidth="1"/>
    <col min="12557" max="12557" width="28.7109375" style="1881" customWidth="1"/>
    <col min="12558" max="12558" width="34.85546875" style="1881" customWidth="1"/>
    <col min="12559" max="12559" width="37" style="1881" customWidth="1"/>
    <col min="12560" max="12560" width="34.85546875" style="1881" customWidth="1"/>
    <col min="12561" max="12561" width="27.5703125" style="1881" customWidth="1"/>
    <col min="12562" max="12562" width="36.85546875" style="1881" customWidth="1"/>
    <col min="12563" max="12563" width="38.7109375" style="1881" customWidth="1"/>
    <col min="12564" max="12566" width="14.7109375" style="1881" customWidth="1"/>
    <col min="12567" max="12567" width="18.7109375" style="1881" customWidth="1"/>
    <col min="12568" max="12568" width="25.42578125" style="1881" customWidth="1"/>
    <col min="12569" max="12569" width="34.85546875" style="1881" customWidth="1"/>
    <col min="12570" max="12570" width="28" style="1881" customWidth="1"/>
    <col min="12571" max="12571" width="34.140625" style="1881" customWidth="1"/>
    <col min="12572" max="12572" width="34" style="1881" customWidth="1"/>
    <col min="12573" max="12803" width="11.42578125" style="1881"/>
    <col min="12804" max="12804" width="108.140625" style="1881" customWidth="1"/>
    <col min="12805" max="12805" width="28.7109375" style="1881" customWidth="1"/>
    <col min="12806" max="12806" width="32.5703125" style="1881" customWidth="1"/>
    <col min="12807" max="12807" width="28.7109375" style="1881" customWidth="1"/>
    <col min="12808" max="12809" width="31.7109375" style="1881" customWidth="1"/>
    <col min="12810" max="12810" width="30.140625" style="1881" customWidth="1"/>
    <col min="12811" max="12811" width="33.7109375" style="1881" customWidth="1"/>
    <col min="12812" max="12812" width="27" style="1881" customWidth="1"/>
    <col min="12813" max="12813" width="28.7109375" style="1881" customWidth="1"/>
    <col min="12814" max="12814" width="34.85546875" style="1881" customWidth="1"/>
    <col min="12815" max="12815" width="37" style="1881" customWidth="1"/>
    <col min="12816" max="12816" width="34.85546875" style="1881" customWidth="1"/>
    <col min="12817" max="12817" width="27.5703125" style="1881" customWidth="1"/>
    <col min="12818" max="12818" width="36.85546875" style="1881" customWidth="1"/>
    <col min="12819" max="12819" width="38.7109375" style="1881" customWidth="1"/>
    <col min="12820" max="12822" width="14.7109375" style="1881" customWidth="1"/>
    <col min="12823" max="12823" width="18.7109375" style="1881" customWidth="1"/>
    <col min="12824" max="12824" width="25.42578125" style="1881" customWidth="1"/>
    <col min="12825" max="12825" width="34.85546875" style="1881" customWidth="1"/>
    <col min="12826" max="12826" width="28" style="1881" customWidth="1"/>
    <col min="12827" max="12827" width="34.140625" style="1881" customWidth="1"/>
    <col min="12828" max="12828" width="34" style="1881" customWidth="1"/>
    <col min="12829" max="13059" width="11.42578125" style="1881"/>
    <col min="13060" max="13060" width="108.140625" style="1881" customWidth="1"/>
    <col min="13061" max="13061" width="28.7109375" style="1881" customWidth="1"/>
    <col min="13062" max="13062" width="32.5703125" style="1881" customWidth="1"/>
    <col min="13063" max="13063" width="28.7109375" style="1881" customWidth="1"/>
    <col min="13064" max="13065" width="31.7109375" style="1881" customWidth="1"/>
    <col min="13066" max="13066" width="30.140625" style="1881" customWidth="1"/>
    <col min="13067" max="13067" width="33.7109375" style="1881" customWidth="1"/>
    <col min="13068" max="13068" width="27" style="1881" customWidth="1"/>
    <col min="13069" max="13069" width="28.7109375" style="1881" customWidth="1"/>
    <col min="13070" max="13070" width="34.85546875" style="1881" customWidth="1"/>
    <col min="13071" max="13071" width="37" style="1881" customWidth="1"/>
    <col min="13072" max="13072" width="34.85546875" style="1881" customWidth="1"/>
    <col min="13073" max="13073" width="27.5703125" style="1881" customWidth="1"/>
    <col min="13074" max="13074" width="36.85546875" style="1881" customWidth="1"/>
    <col min="13075" max="13075" width="38.7109375" style="1881" customWidth="1"/>
    <col min="13076" max="13078" width="14.7109375" style="1881" customWidth="1"/>
    <col min="13079" max="13079" width="18.7109375" style="1881" customWidth="1"/>
    <col min="13080" max="13080" width="25.42578125" style="1881" customWidth="1"/>
    <col min="13081" max="13081" width="34.85546875" style="1881" customWidth="1"/>
    <col min="13082" max="13082" width="28" style="1881" customWidth="1"/>
    <col min="13083" max="13083" width="34.140625" style="1881" customWidth="1"/>
    <col min="13084" max="13084" width="34" style="1881" customWidth="1"/>
    <col min="13085" max="13315" width="11.42578125" style="1881"/>
    <col min="13316" max="13316" width="108.140625" style="1881" customWidth="1"/>
    <col min="13317" max="13317" width="28.7109375" style="1881" customWidth="1"/>
    <col min="13318" max="13318" width="32.5703125" style="1881" customWidth="1"/>
    <col min="13319" max="13319" width="28.7109375" style="1881" customWidth="1"/>
    <col min="13320" max="13321" width="31.7109375" style="1881" customWidth="1"/>
    <col min="13322" max="13322" width="30.140625" style="1881" customWidth="1"/>
    <col min="13323" max="13323" width="33.7109375" style="1881" customWidth="1"/>
    <col min="13324" max="13324" width="27" style="1881" customWidth="1"/>
    <col min="13325" max="13325" width="28.7109375" style="1881" customWidth="1"/>
    <col min="13326" max="13326" width="34.85546875" style="1881" customWidth="1"/>
    <col min="13327" max="13327" width="37" style="1881" customWidth="1"/>
    <col min="13328" max="13328" width="34.85546875" style="1881" customWidth="1"/>
    <col min="13329" max="13329" width="27.5703125" style="1881" customWidth="1"/>
    <col min="13330" max="13330" width="36.85546875" style="1881" customWidth="1"/>
    <col min="13331" max="13331" width="38.7109375" style="1881" customWidth="1"/>
    <col min="13332" max="13334" width="14.7109375" style="1881" customWidth="1"/>
    <col min="13335" max="13335" width="18.7109375" style="1881" customWidth="1"/>
    <col min="13336" max="13336" width="25.42578125" style="1881" customWidth="1"/>
    <col min="13337" max="13337" width="34.85546875" style="1881" customWidth="1"/>
    <col min="13338" max="13338" width="28" style="1881" customWidth="1"/>
    <col min="13339" max="13339" width="34.140625" style="1881" customWidth="1"/>
    <col min="13340" max="13340" width="34" style="1881" customWidth="1"/>
    <col min="13341" max="13571" width="11.42578125" style="1881"/>
    <col min="13572" max="13572" width="108.140625" style="1881" customWidth="1"/>
    <col min="13573" max="13573" width="28.7109375" style="1881" customWidth="1"/>
    <col min="13574" max="13574" width="32.5703125" style="1881" customWidth="1"/>
    <col min="13575" max="13575" width="28.7109375" style="1881" customWidth="1"/>
    <col min="13576" max="13577" width="31.7109375" style="1881" customWidth="1"/>
    <col min="13578" max="13578" width="30.140625" style="1881" customWidth="1"/>
    <col min="13579" max="13579" width="33.7109375" style="1881" customWidth="1"/>
    <col min="13580" max="13580" width="27" style="1881" customWidth="1"/>
    <col min="13581" max="13581" width="28.7109375" style="1881" customWidth="1"/>
    <col min="13582" max="13582" width="34.85546875" style="1881" customWidth="1"/>
    <col min="13583" max="13583" width="37" style="1881" customWidth="1"/>
    <col min="13584" max="13584" width="34.85546875" style="1881" customWidth="1"/>
    <col min="13585" max="13585" width="27.5703125" style="1881" customWidth="1"/>
    <col min="13586" max="13586" width="36.85546875" style="1881" customWidth="1"/>
    <col min="13587" max="13587" width="38.7109375" style="1881" customWidth="1"/>
    <col min="13588" max="13590" width="14.7109375" style="1881" customWidth="1"/>
    <col min="13591" max="13591" width="18.7109375" style="1881" customWidth="1"/>
    <col min="13592" max="13592" width="25.42578125" style="1881" customWidth="1"/>
    <col min="13593" max="13593" width="34.85546875" style="1881" customWidth="1"/>
    <col min="13594" max="13594" width="28" style="1881" customWidth="1"/>
    <col min="13595" max="13595" width="34.140625" style="1881" customWidth="1"/>
    <col min="13596" max="13596" width="34" style="1881" customWidth="1"/>
    <col min="13597" max="13827" width="11.42578125" style="1881"/>
    <col min="13828" max="13828" width="108.140625" style="1881" customWidth="1"/>
    <col min="13829" max="13829" width="28.7109375" style="1881" customWidth="1"/>
    <col min="13830" max="13830" width="32.5703125" style="1881" customWidth="1"/>
    <col min="13831" max="13831" width="28.7109375" style="1881" customWidth="1"/>
    <col min="13832" max="13833" width="31.7109375" style="1881" customWidth="1"/>
    <col min="13834" max="13834" width="30.140625" style="1881" customWidth="1"/>
    <col min="13835" max="13835" width="33.7109375" style="1881" customWidth="1"/>
    <col min="13836" max="13836" width="27" style="1881" customWidth="1"/>
    <col min="13837" max="13837" width="28.7109375" style="1881" customWidth="1"/>
    <col min="13838" max="13838" width="34.85546875" style="1881" customWidth="1"/>
    <col min="13839" max="13839" width="37" style="1881" customWidth="1"/>
    <col min="13840" max="13840" width="34.85546875" style="1881" customWidth="1"/>
    <col min="13841" max="13841" width="27.5703125" style="1881" customWidth="1"/>
    <col min="13842" max="13842" width="36.85546875" style="1881" customWidth="1"/>
    <col min="13843" max="13843" width="38.7109375" style="1881" customWidth="1"/>
    <col min="13844" max="13846" width="14.7109375" style="1881" customWidth="1"/>
    <col min="13847" max="13847" width="18.7109375" style="1881" customWidth="1"/>
    <col min="13848" max="13848" width="25.42578125" style="1881" customWidth="1"/>
    <col min="13849" max="13849" width="34.85546875" style="1881" customWidth="1"/>
    <col min="13850" max="13850" width="28" style="1881" customWidth="1"/>
    <col min="13851" max="13851" width="34.140625" style="1881" customWidth="1"/>
    <col min="13852" max="13852" width="34" style="1881" customWidth="1"/>
    <col min="13853" max="14083" width="11.42578125" style="1881"/>
    <col min="14084" max="14084" width="108.140625" style="1881" customWidth="1"/>
    <col min="14085" max="14085" width="28.7109375" style="1881" customWidth="1"/>
    <col min="14086" max="14086" width="32.5703125" style="1881" customWidth="1"/>
    <col min="14087" max="14087" width="28.7109375" style="1881" customWidth="1"/>
    <col min="14088" max="14089" width="31.7109375" style="1881" customWidth="1"/>
    <col min="14090" max="14090" width="30.140625" style="1881" customWidth="1"/>
    <col min="14091" max="14091" width="33.7109375" style="1881" customWidth="1"/>
    <col min="14092" max="14092" width="27" style="1881" customWidth="1"/>
    <col min="14093" max="14093" width="28.7109375" style="1881" customWidth="1"/>
    <col min="14094" max="14094" width="34.85546875" style="1881" customWidth="1"/>
    <col min="14095" max="14095" width="37" style="1881" customWidth="1"/>
    <col min="14096" max="14096" width="34.85546875" style="1881" customWidth="1"/>
    <col min="14097" max="14097" width="27.5703125" style="1881" customWidth="1"/>
    <col min="14098" max="14098" width="36.85546875" style="1881" customWidth="1"/>
    <col min="14099" max="14099" width="38.7109375" style="1881" customWidth="1"/>
    <col min="14100" max="14102" width="14.7109375" style="1881" customWidth="1"/>
    <col min="14103" max="14103" width="18.7109375" style="1881" customWidth="1"/>
    <col min="14104" max="14104" width="25.42578125" style="1881" customWidth="1"/>
    <col min="14105" max="14105" width="34.85546875" style="1881" customWidth="1"/>
    <col min="14106" max="14106" width="28" style="1881" customWidth="1"/>
    <col min="14107" max="14107" width="34.140625" style="1881" customWidth="1"/>
    <col min="14108" max="14108" width="34" style="1881" customWidth="1"/>
    <col min="14109" max="14339" width="11.42578125" style="1881"/>
    <col min="14340" max="14340" width="108.140625" style="1881" customWidth="1"/>
    <col min="14341" max="14341" width="28.7109375" style="1881" customWidth="1"/>
    <col min="14342" max="14342" width="32.5703125" style="1881" customWidth="1"/>
    <col min="14343" max="14343" width="28.7109375" style="1881" customWidth="1"/>
    <col min="14344" max="14345" width="31.7109375" style="1881" customWidth="1"/>
    <col min="14346" max="14346" width="30.140625" style="1881" customWidth="1"/>
    <col min="14347" max="14347" width="33.7109375" style="1881" customWidth="1"/>
    <col min="14348" max="14348" width="27" style="1881" customWidth="1"/>
    <col min="14349" max="14349" width="28.7109375" style="1881" customWidth="1"/>
    <col min="14350" max="14350" width="34.85546875" style="1881" customWidth="1"/>
    <col min="14351" max="14351" width="37" style="1881" customWidth="1"/>
    <col min="14352" max="14352" width="34.85546875" style="1881" customWidth="1"/>
    <col min="14353" max="14353" width="27.5703125" style="1881" customWidth="1"/>
    <col min="14354" max="14354" width="36.85546875" style="1881" customWidth="1"/>
    <col min="14355" max="14355" width="38.7109375" style="1881" customWidth="1"/>
    <col min="14356" max="14358" width="14.7109375" style="1881" customWidth="1"/>
    <col min="14359" max="14359" width="18.7109375" style="1881" customWidth="1"/>
    <col min="14360" max="14360" width="25.42578125" style="1881" customWidth="1"/>
    <col min="14361" max="14361" width="34.85546875" style="1881" customWidth="1"/>
    <col min="14362" max="14362" width="28" style="1881" customWidth="1"/>
    <col min="14363" max="14363" width="34.140625" style="1881" customWidth="1"/>
    <col min="14364" max="14364" width="34" style="1881" customWidth="1"/>
    <col min="14365" max="14595" width="11.42578125" style="1881"/>
    <col min="14596" max="14596" width="108.140625" style="1881" customWidth="1"/>
    <col min="14597" max="14597" width="28.7109375" style="1881" customWidth="1"/>
    <col min="14598" max="14598" width="32.5703125" style="1881" customWidth="1"/>
    <col min="14599" max="14599" width="28.7109375" style="1881" customWidth="1"/>
    <col min="14600" max="14601" width="31.7109375" style="1881" customWidth="1"/>
    <col min="14602" max="14602" width="30.140625" style="1881" customWidth="1"/>
    <col min="14603" max="14603" width="33.7109375" style="1881" customWidth="1"/>
    <col min="14604" max="14604" width="27" style="1881" customWidth="1"/>
    <col min="14605" max="14605" width="28.7109375" style="1881" customWidth="1"/>
    <col min="14606" max="14606" width="34.85546875" style="1881" customWidth="1"/>
    <col min="14607" max="14607" width="37" style="1881" customWidth="1"/>
    <col min="14608" max="14608" width="34.85546875" style="1881" customWidth="1"/>
    <col min="14609" max="14609" width="27.5703125" style="1881" customWidth="1"/>
    <col min="14610" max="14610" width="36.85546875" style="1881" customWidth="1"/>
    <col min="14611" max="14611" width="38.7109375" style="1881" customWidth="1"/>
    <col min="14612" max="14614" width="14.7109375" style="1881" customWidth="1"/>
    <col min="14615" max="14615" width="18.7109375" style="1881" customWidth="1"/>
    <col min="14616" max="14616" width="25.42578125" style="1881" customWidth="1"/>
    <col min="14617" max="14617" width="34.85546875" style="1881" customWidth="1"/>
    <col min="14618" max="14618" width="28" style="1881" customWidth="1"/>
    <col min="14619" max="14619" width="34.140625" style="1881" customWidth="1"/>
    <col min="14620" max="14620" width="34" style="1881" customWidth="1"/>
    <col min="14621" max="14851" width="11.42578125" style="1881"/>
    <col min="14852" max="14852" width="108.140625" style="1881" customWidth="1"/>
    <col min="14853" max="14853" width="28.7109375" style="1881" customWidth="1"/>
    <col min="14854" max="14854" width="32.5703125" style="1881" customWidth="1"/>
    <col min="14855" max="14855" width="28.7109375" style="1881" customWidth="1"/>
    <col min="14856" max="14857" width="31.7109375" style="1881" customWidth="1"/>
    <col min="14858" max="14858" width="30.140625" style="1881" customWidth="1"/>
    <col min="14859" max="14859" width="33.7109375" style="1881" customWidth="1"/>
    <col min="14860" max="14860" width="27" style="1881" customWidth="1"/>
    <col min="14861" max="14861" width="28.7109375" style="1881" customWidth="1"/>
    <col min="14862" max="14862" width="34.85546875" style="1881" customWidth="1"/>
    <col min="14863" max="14863" width="37" style="1881" customWidth="1"/>
    <col min="14864" max="14864" width="34.85546875" style="1881" customWidth="1"/>
    <col min="14865" max="14865" width="27.5703125" style="1881" customWidth="1"/>
    <col min="14866" max="14866" width="36.85546875" style="1881" customWidth="1"/>
    <col min="14867" max="14867" width="38.7109375" style="1881" customWidth="1"/>
    <col min="14868" max="14870" width="14.7109375" style="1881" customWidth="1"/>
    <col min="14871" max="14871" width="18.7109375" style="1881" customWidth="1"/>
    <col min="14872" max="14872" width="25.42578125" style="1881" customWidth="1"/>
    <col min="14873" max="14873" width="34.85546875" style="1881" customWidth="1"/>
    <col min="14874" max="14874" width="28" style="1881" customWidth="1"/>
    <col min="14875" max="14875" width="34.140625" style="1881" customWidth="1"/>
    <col min="14876" max="14876" width="34" style="1881" customWidth="1"/>
    <col min="14877" max="15107" width="11.42578125" style="1881"/>
    <col min="15108" max="15108" width="108.140625" style="1881" customWidth="1"/>
    <col min="15109" max="15109" width="28.7109375" style="1881" customWidth="1"/>
    <col min="15110" max="15110" width="32.5703125" style="1881" customWidth="1"/>
    <col min="15111" max="15111" width="28.7109375" style="1881" customWidth="1"/>
    <col min="15112" max="15113" width="31.7109375" style="1881" customWidth="1"/>
    <col min="15114" max="15114" width="30.140625" style="1881" customWidth="1"/>
    <col min="15115" max="15115" width="33.7109375" style="1881" customWidth="1"/>
    <col min="15116" max="15116" width="27" style="1881" customWidth="1"/>
    <col min="15117" max="15117" width="28.7109375" style="1881" customWidth="1"/>
    <col min="15118" max="15118" width="34.85546875" style="1881" customWidth="1"/>
    <col min="15119" max="15119" width="37" style="1881" customWidth="1"/>
    <col min="15120" max="15120" width="34.85546875" style="1881" customWidth="1"/>
    <col min="15121" max="15121" width="27.5703125" style="1881" customWidth="1"/>
    <col min="15122" max="15122" width="36.85546875" style="1881" customWidth="1"/>
    <col min="15123" max="15123" width="38.7109375" style="1881" customWidth="1"/>
    <col min="15124" max="15126" width="14.7109375" style="1881" customWidth="1"/>
    <col min="15127" max="15127" width="18.7109375" style="1881" customWidth="1"/>
    <col min="15128" max="15128" width="25.42578125" style="1881" customWidth="1"/>
    <col min="15129" max="15129" width="34.85546875" style="1881" customWidth="1"/>
    <col min="15130" max="15130" width="28" style="1881" customWidth="1"/>
    <col min="15131" max="15131" width="34.140625" style="1881" customWidth="1"/>
    <col min="15132" max="15132" width="34" style="1881" customWidth="1"/>
    <col min="15133" max="15363" width="11.42578125" style="1881"/>
    <col min="15364" max="15364" width="108.140625" style="1881" customWidth="1"/>
    <col min="15365" max="15365" width="28.7109375" style="1881" customWidth="1"/>
    <col min="15366" max="15366" width="32.5703125" style="1881" customWidth="1"/>
    <col min="15367" max="15367" width="28.7109375" style="1881" customWidth="1"/>
    <col min="15368" max="15369" width="31.7109375" style="1881" customWidth="1"/>
    <col min="15370" max="15370" width="30.140625" style="1881" customWidth="1"/>
    <col min="15371" max="15371" width="33.7109375" style="1881" customWidth="1"/>
    <col min="15372" max="15372" width="27" style="1881" customWidth="1"/>
    <col min="15373" max="15373" width="28.7109375" style="1881" customWidth="1"/>
    <col min="15374" max="15374" width="34.85546875" style="1881" customWidth="1"/>
    <col min="15375" max="15375" width="37" style="1881" customWidth="1"/>
    <col min="15376" max="15376" width="34.85546875" style="1881" customWidth="1"/>
    <col min="15377" max="15377" width="27.5703125" style="1881" customWidth="1"/>
    <col min="15378" max="15378" width="36.85546875" style="1881" customWidth="1"/>
    <col min="15379" max="15379" width="38.7109375" style="1881" customWidth="1"/>
    <col min="15380" max="15382" width="14.7109375" style="1881" customWidth="1"/>
    <col min="15383" max="15383" width="18.7109375" style="1881" customWidth="1"/>
    <col min="15384" max="15384" width="25.42578125" style="1881" customWidth="1"/>
    <col min="15385" max="15385" width="34.85546875" style="1881" customWidth="1"/>
    <col min="15386" max="15386" width="28" style="1881" customWidth="1"/>
    <col min="15387" max="15387" width="34.140625" style="1881" customWidth="1"/>
    <col min="15388" max="15388" width="34" style="1881" customWidth="1"/>
    <col min="15389" max="15619" width="11.42578125" style="1881"/>
    <col min="15620" max="15620" width="108.140625" style="1881" customWidth="1"/>
    <col min="15621" max="15621" width="28.7109375" style="1881" customWidth="1"/>
    <col min="15622" max="15622" width="32.5703125" style="1881" customWidth="1"/>
    <col min="15623" max="15623" width="28.7109375" style="1881" customWidth="1"/>
    <col min="15624" max="15625" width="31.7109375" style="1881" customWidth="1"/>
    <col min="15626" max="15626" width="30.140625" style="1881" customWidth="1"/>
    <col min="15627" max="15627" width="33.7109375" style="1881" customWidth="1"/>
    <col min="15628" max="15628" width="27" style="1881" customWidth="1"/>
    <col min="15629" max="15629" width="28.7109375" style="1881" customWidth="1"/>
    <col min="15630" max="15630" width="34.85546875" style="1881" customWidth="1"/>
    <col min="15631" max="15631" width="37" style="1881" customWidth="1"/>
    <col min="15632" max="15632" width="34.85546875" style="1881" customWidth="1"/>
    <col min="15633" max="15633" width="27.5703125" style="1881" customWidth="1"/>
    <col min="15634" max="15634" width="36.85546875" style="1881" customWidth="1"/>
    <col min="15635" max="15635" width="38.7109375" style="1881" customWidth="1"/>
    <col min="15636" max="15638" width="14.7109375" style="1881" customWidth="1"/>
    <col min="15639" max="15639" width="18.7109375" style="1881" customWidth="1"/>
    <col min="15640" max="15640" width="25.42578125" style="1881" customWidth="1"/>
    <col min="15641" max="15641" width="34.85546875" style="1881" customWidth="1"/>
    <col min="15642" max="15642" width="28" style="1881" customWidth="1"/>
    <col min="15643" max="15643" width="34.140625" style="1881" customWidth="1"/>
    <col min="15644" max="15644" width="34" style="1881" customWidth="1"/>
    <col min="15645" max="15875" width="11.42578125" style="1881"/>
    <col min="15876" max="15876" width="108.140625" style="1881" customWidth="1"/>
    <col min="15877" max="15877" width="28.7109375" style="1881" customWidth="1"/>
    <col min="15878" max="15878" width="32.5703125" style="1881" customWidth="1"/>
    <col min="15879" max="15879" width="28.7109375" style="1881" customWidth="1"/>
    <col min="15880" max="15881" width="31.7109375" style="1881" customWidth="1"/>
    <col min="15882" max="15882" width="30.140625" style="1881" customWidth="1"/>
    <col min="15883" max="15883" width="33.7109375" style="1881" customWidth="1"/>
    <col min="15884" max="15884" width="27" style="1881" customWidth="1"/>
    <col min="15885" max="15885" width="28.7109375" style="1881" customWidth="1"/>
    <col min="15886" max="15886" width="34.85546875" style="1881" customWidth="1"/>
    <col min="15887" max="15887" width="37" style="1881" customWidth="1"/>
    <col min="15888" max="15888" width="34.85546875" style="1881" customWidth="1"/>
    <col min="15889" max="15889" width="27.5703125" style="1881" customWidth="1"/>
    <col min="15890" max="15890" width="36.85546875" style="1881" customWidth="1"/>
    <col min="15891" max="15891" width="38.7109375" style="1881" customWidth="1"/>
    <col min="15892" max="15894" width="14.7109375" style="1881" customWidth="1"/>
    <col min="15895" max="15895" width="18.7109375" style="1881" customWidth="1"/>
    <col min="15896" max="15896" width="25.42578125" style="1881" customWidth="1"/>
    <col min="15897" max="15897" width="34.85546875" style="1881" customWidth="1"/>
    <col min="15898" max="15898" width="28" style="1881" customWidth="1"/>
    <col min="15899" max="15899" width="34.140625" style="1881" customWidth="1"/>
    <col min="15900" max="15900" width="34" style="1881" customWidth="1"/>
    <col min="15901" max="16131" width="11.42578125" style="1881"/>
    <col min="16132" max="16132" width="108.140625" style="1881" customWidth="1"/>
    <col min="16133" max="16133" width="28.7109375" style="1881" customWidth="1"/>
    <col min="16134" max="16134" width="32.5703125" style="1881" customWidth="1"/>
    <col min="16135" max="16135" width="28.7109375" style="1881" customWidth="1"/>
    <col min="16136" max="16137" width="31.7109375" style="1881" customWidth="1"/>
    <col min="16138" max="16138" width="30.140625" style="1881" customWidth="1"/>
    <col min="16139" max="16139" width="33.7109375" style="1881" customWidth="1"/>
    <col min="16140" max="16140" width="27" style="1881" customWidth="1"/>
    <col min="16141" max="16141" width="28.7109375" style="1881" customWidth="1"/>
    <col min="16142" max="16142" width="34.85546875" style="1881" customWidth="1"/>
    <col min="16143" max="16143" width="37" style="1881" customWidth="1"/>
    <col min="16144" max="16144" width="34.85546875" style="1881" customWidth="1"/>
    <col min="16145" max="16145" width="27.5703125" style="1881" customWidth="1"/>
    <col min="16146" max="16146" width="36.85546875" style="1881" customWidth="1"/>
    <col min="16147" max="16147" width="38.7109375" style="1881" customWidth="1"/>
    <col min="16148" max="16150" width="14.7109375" style="1881" customWidth="1"/>
    <col min="16151" max="16151" width="18.7109375" style="1881" customWidth="1"/>
    <col min="16152" max="16152" width="25.42578125" style="1881" customWidth="1"/>
    <col min="16153" max="16153" width="34.85546875" style="1881" customWidth="1"/>
    <col min="16154" max="16154" width="28" style="1881" customWidth="1"/>
    <col min="16155" max="16155" width="34.140625" style="1881" customWidth="1"/>
    <col min="16156" max="16156" width="34" style="1881" customWidth="1"/>
    <col min="16157" max="16384" width="11.42578125" style="1881"/>
  </cols>
  <sheetData>
    <row r="1" spans="1:29" s="2085" customFormat="1" ht="24.75" customHeight="1">
      <c r="A1" s="2084"/>
      <c r="B1" s="32" t="s">
        <v>2717</v>
      </c>
      <c r="C1" s="32">
        <v>1</v>
      </c>
      <c r="L1" s="2086" t="s">
        <v>2783</v>
      </c>
      <c r="M1" s="2086"/>
      <c r="N1" s="2086"/>
      <c r="O1" s="2086"/>
      <c r="P1" s="2086"/>
      <c r="Q1" s="2086"/>
      <c r="R1" s="2086"/>
      <c r="S1" s="2086"/>
      <c r="T1" s="2086"/>
      <c r="U1" s="2086"/>
      <c r="X1" s="2087"/>
      <c r="Y1" s="2087"/>
      <c r="Z1" s="2087"/>
      <c r="AA1" s="2087"/>
      <c r="AB1" s="2087"/>
      <c r="AC1" s="2087"/>
    </row>
    <row r="2" spans="1:29" s="2088" customFormat="1">
      <c r="B2" s="32" t="s">
        <v>106</v>
      </c>
      <c r="C2" s="32" t="s">
        <v>2976</v>
      </c>
      <c r="L2" s="2092" t="s">
        <v>2784</v>
      </c>
      <c r="M2" s="2089"/>
      <c r="N2" s="2235"/>
      <c r="O2" s="2090"/>
      <c r="P2" s="2091"/>
      <c r="Q2" s="2090"/>
      <c r="R2" s="2090"/>
      <c r="S2" s="2090"/>
      <c r="T2" s="2090"/>
      <c r="U2" s="2087"/>
      <c r="V2" s="2087"/>
      <c r="W2" s="2087"/>
      <c r="X2" s="2087"/>
      <c r="Y2" s="2087"/>
      <c r="Z2" s="2087"/>
      <c r="AA2" s="2087"/>
      <c r="AB2" s="2087"/>
      <c r="AC2" s="2087"/>
    </row>
    <row r="3" spans="1:29" s="2088" customFormat="1">
      <c r="B3" s="32" t="s">
        <v>108</v>
      </c>
      <c r="C3" s="32" t="s">
        <v>883</v>
      </c>
      <c r="M3" s="2092"/>
      <c r="N3" s="4710"/>
      <c r="O3" s="4710"/>
      <c r="P3" s="4710"/>
      <c r="Q3" s="4710"/>
      <c r="R3" s="4710"/>
      <c r="S3" s="4710"/>
      <c r="T3" s="4710"/>
      <c r="U3" s="4710"/>
      <c r="V3" s="4710"/>
      <c r="W3" s="2087"/>
      <c r="X3" s="2093"/>
      <c r="Y3" s="2093"/>
      <c r="Z3" s="2093"/>
      <c r="AA3" s="2093"/>
      <c r="AB3" s="2093"/>
    </row>
    <row r="4" spans="1:29" s="2088" customFormat="1">
      <c r="B4" s="32" t="s">
        <v>110</v>
      </c>
      <c r="C4" s="32" t="s">
        <v>4</v>
      </c>
      <c r="M4" s="2084"/>
      <c r="N4" s="2087"/>
      <c r="O4" s="2087"/>
      <c r="P4" s="2087"/>
      <c r="Q4" s="2087"/>
      <c r="R4" s="2087"/>
      <c r="S4" s="2087"/>
      <c r="T4" s="2087"/>
      <c r="U4" s="2087"/>
      <c r="V4" s="2087"/>
      <c r="W4" s="2087"/>
      <c r="X4" s="2093"/>
      <c r="Y4" s="2093"/>
      <c r="Z4" s="2093"/>
      <c r="AA4" s="2093"/>
      <c r="AB4" s="2093"/>
    </row>
    <row r="5" spans="1:29" s="2088" customFormat="1">
      <c r="B5" s="32" t="s">
        <v>111</v>
      </c>
      <c r="C5" s="32" t="s">
        <v>112</v>
      </c>
      <c r="O5" s="2087"/>
      <c r="P5" s="2087"/>
      <c r="Q5" s="2087"/>
      <c r="R5" s="2087"/>
      <c r="S5" s="2087"/>
      <c r="T5" s="2087"/>
      <c r="U5" s="2087"/>
      <c r="V5" s="2087"/>
      <c r="W5" s="2087"/>
      <c r="X5" s="2094"/>
      <c r="Y5" s="2094"/>
      <c r="Z5" s="2094"/>
      <c r="AA5" s="2094"/>
      <c r="AB5" s="2094"/>
    </row>
    <row r="6" spans="1:29" s="2088" customFormat="1" ht="19.5" customHeight="1" thickBot="1">
      <c r="B6" s="2095"/>
      <c r="C6" s="2087"/>
      <c r="D6" s="2087"/>
      <c r="E6" s="2087"/>
      <c r="F6" s="2087"/>
      <c r="G6" s="2087"/>
      <c r="H6" s="2087"/>
      <c r="I6" s="2087"/>
      <c r="J6" s="2087"/>
      <c r="K6" s="2087"/>
      <c r="L6" s="2087"/>
      <c r="M6" s="2087"/>
      <c r="N6" s="2096"/>
      <c r="O6" s="2096"/>
      <c r="P6" s="2096"/>
      <c r="Q6" s="2096"/>
      <c r="R6" s="2096"/>
      <c r="S6" s="2094"/>
      <c r="T6" s="2094"/>
      <c r="U6" s="2094"/>
      <c r="V6" s="2094"/>
      <c r="W6" s="2094"/>
      <c r="X6" s="2094"/>
      <c r="Y6" s="2094"/>
      <c r="Z6" s="2094"/>
      <c r="AA6" s="2094"/>
      <c r="AB6" s="2094"/>
    </row>
    <row r="7" spans="1:29"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9" s="2088" customFormat="1" ht="44.25" customHeight="1">
      <c r="A8" s="2102"/>
      <c r="B8" s="2103"/>
      <c r="C8" s="4732"/>
      <c r="D8" s="4714"/>
      <c r="E8" s="4714"/>
      <c r="F8" s="4714"/>
      <c r="G8" s="4734" t="s">
        <v>2797</v>
      </c>
      <c r="H8" s="4735"/>
      <c r="I8" s="4734" t="s">
        <v>2315</v>
      </c>
      <c r="J8" s="4735"/>
      <c r="K8" s="4734" t="s">
        <v>2798</v>
      </c>
      <c r="L8" s="4735"/>
      <c r="M8" s="4714"/>
      <c r="N8" s="4714" t="s">
        <v>2799</v>
      </c>
      <c r="O8" s="4736" t="s">
        <v>2800</v>
      </c>
      <c r="P8" s="2104"/>
      <c r="Q8" s="4720"/>
      <c r="R8" s="4750">
        <v>0</v>
      </c>
      <c r="S8" s="4724">
        <v>0.2</v>
      </c>
      <c r="T8" s="4724">
        <v>0.5</v>
      </c>
      <c r="U8" s="4724">
        <v>1</v>
      </c>
      <c r="V8" s="4723"/>
      <c r="W8" s="4753" t="s">
        <v>2828</v>
      </c>
      <c r="X8" s="4728"/>
      <c r="Y8" s="4726"/>
      <c r="Z8" s="4728"/>
      <c r="AA8" s="4725" t="s">
        <v>2801</v>
      </c>
      <c r="AB8" s="4746" t="s">
        <v>2802</v>
      </c>
    </row>
    <row r="9" spans="1:29" s="2088" customFormat="1" ht="15" customHeight="1">
      <c r="A9" s="2102"/>
      <c r="B9" s="2103"/>
      <c r="C9" s="4733"/>
      <c r="D9" s="4714"/>
      <c r="E9" s="4714"/>
      <c r="F9" s="4714"/>
      <c r="G9" s="4748" t="s">
        <v>2829</v>
      </c>
      <c r="H9" s="4748" t="s">
        <v>2803</v>
      </c>
      <c r="I9" s="4749" t="s">
        <v>2830</v>
      </c>
      <c r="J9" s="4749" t="s">
        <v>2831</v>
      </c>
      <c r="K9" s="4748" t="s">
        <v>2832</v>
      </c>
      <c r="L9" s="4748" t="s">
        <v>2804</v>
      </c>
      <c r="M9" s="4714"/>
      <c r="N9" s="4714"/>
      <c r="O9" s="4714"/>
      <c r="P9" s="4736" t="s">
        <v>2833</v>
      </c>
      <c r="Q9" s="4720"/>
      <c r="R9" s="4751"/>
      <c r="S9" s="4752"/>
      <c r="T9" s="4752"/>
      <c r="U9" s="4752"/>
      <c r="V9" s="4723"/>
      <c r="W9" s="4754"/>
      <c r="X9" s="4728"/>
      <c r="Y9" s="4726"/>
      <c r="Z9" s="4728"/>
      <c r="AA9" s="4726"/>
      <c r="AB9" s="4747"/>
    </row>
    <row r="10" spans="1:29" s="2088" customFormat="1" ht="63.75" customHeight="1">
      <c r="A10" s="2102"/>
      <c r="B10" s="2103"/>
      <c r="C10" s="4733"/>
      <c r="D10" s="4714"/>
      <c r="E10" s="4714"/>
      <c r="F10" s="4714"/>
      <c r="G10" s="4736"/>
      <c r="H10" s="4736"/>
      <c r="I10" s="4714"/>
      <c r="J10" s="4714"/>
      <c r="K10" s="4736"/>
      <c r="L10" s="4736"/>
      <c r="M10" s="4714"/>
      <c r="N10" s="4714"/>
      <c r="O10" s="4714"/>
      <c r="P10" s="4736"/>
      <c r="Q10" s="4721"/>
      <c r="R10" s="4751"/>
      <c r="S10" s="4752"/>
      <c r="T10" s="4752"/>
      <c r="U10" s="4752"/>
      <c r="V10" s="4724"/>
      <c r="W10" s="4754" t="s">
        <v>2805</v>
      </c>
      <c r="X10" s="4729"/>
      <c r="Y10" s="4731"/>
      <c r="Z10" s="4729"/>
      <c r="AA10" s="4726"/>
      <c r="AB10" s="4747"/>
    </row>
    <row r="11" spans="1:29"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9" s="2088" customFormat="1" ht="18.75" customHeight="1">
      <c r="A12" s="2113" t="s">
        <v>1088</v>
      </c>
      <c r="B12" s="2114" t="s">
        <v>2809</v>
      </c>
      <c r="C12" s="2115"/>
      <c r="D12" s="2115"/>
      <c r="E12" s="2115"/>
      <c r="F12" s="2116"/>
      <c r="G12" s="2116"/>
      <c r="H12" s="2116"/>
      <c r="I12" s="2116"/>
      <c r="J12" s="2116"/>
      <c r="K12" s="2117">
        <f>G12+H12+I12+J12</f>
        <v>0</v>
      </c>
      <c r="L12" s="2116"/>
      <c r="M12" s="2118">
        <f>F12-K12+L12</f>
        <v>0</v>
      </c>
      <c r="N12" s="2116"/>
      <c r="O12" s="2116"/>
      <c r="P12" s="2116"/>
      <c r="Q12" s="2119">
        <f>M12+N12-O12</f>
        <v>0</v>
      </c>
      <c r="R12" s="2116"/>
      <c r="S12" s="2116"/>
      <c r="T12" s="2116"/>
      <c r="U12" s="2116"/>
      <c r="V12" s="2118">
        <f>Q12-R12-0.8*S12-0.5*T12</f>
        <v>0</v>
      </c>
      <c r="W12" s="2120"/>
      <c r="X12" s="2121"/>
      <c r="Y12" s="2121"/>
      <c r="Z12" s="2309">
        <f>X12-Y12</f>
        <v>0</v>
      </c>
      <c r="AA12" s="2121"/>
      <c r="AB12" s="2122"/>
    </row>
    <row r="13" spans="1:29" s="2126" customFormat="1" ht="12">
      <c r="A13" s="2123" t="s">
        <v>2414</v>
      </c>
      <c r="B13" s="2310" t="s">
        <v>2810</v>
      </c>
      <c r="C13" s="2115"/>
      <c r="D13" s="2115"/>
      <c r="E13" s="2115"/>
      <c r="F13" s="2116"/>
      <c r="G13" s="2116"/>
      <c r="H13" s="2116"/>
      <c r="I13" s="2116"/>
      <c r="J13" s="2116"/>
      <c r="K13" s="2117">
        <f t="shared" ref="K13:K14" si="0">G13+H13+I13+J13</f>
        <v>0</v>
      </c>
      <c r="L13" s="2116"/>
      <c r="M13" s="2118">
        <f t="shared" ref="M13:M14" si="1">F13-K13+L13</f>
        <v>0</v>
      </c>
      <c r="N13" s="2116"/>
      <c r="O13" s="2116"/>
      <c r="P13" s="2116"/>
      <c r="Q13" s="2119">
        <f t="shared" ref="Q13:Q14" si="2">M13+N13-O13</f>
        <v>0</v>
      </c>
      <c r="R13" s="2116"/>
      <c r="S13" s="2116"/>
      <c r="T13" s="2116"/>
      <c r="U13" s="2116"/>
      <c r="V13" s="2118">
        <f t="shared" ref="V13:V14" si="3">Q13-R13-0.8*S13-0.5*T13</f>
        <v>0</v>
      </c>
      <c r="W13" s="2120"/>
      <c r="X13" s="2121"/>
      <c r="Y13" s="2121"/>
      <c r="Z13" s="2309">
        <f t="shared" ref="Z13:Z14" si="4">X13-Y13</f>
        <v>0</v>
      </c>
      <c r="AA13" s="2124"/>
      <c r="AB13" s="2125"/>
    </row>
    <row r="14" spans="1:29" s="2126" customFormat="1" ht="36">
      <c r="A14" s="2113" t="s">
        <v>2416</v>
      </c>
      <c r="B14" s="2246" t="s">
        <v>2811</v>
      </c>
      <c r="C14" s="2115"/>
      <c r="D14" s="2115"/>
      <c r="E14" s="2115"/>
      <c r="F14" s="2116"/>
      <c r="G14" s="2116"/>
      <c r="H14" s="2116"/>
      <c r="I14" s="2116"/>
      <c r="J14" s="2116"/>
      <c r="K14" s="2117">
        <f t="shared" si="0"/>
        <v>0</v>
      </c>
      <c r="L14" s="2116"/>
      <c r="M14" s="2118">
        <f t="shared" si="1"/>
        <v>0</v>
      </c>
      <c r="N14" s="2116"/>
      <c r="O14" s="2116"/>
      <c r="P14" s="2116"/>
      <c r="Q14" s="2119">
        <f t="shared" si="2"/>
        <v>0</v>
      </c>
      <c r="R14" s="2116"/>
      <c r="S14" s="2116"/>
      <c r="T14" s="2116"/>
      <c r="U14" s="2116"/>
      <c r="V14" s="2118">
        <f t="shared" si="3"/>
        <v>0</v>
      </c>
      <c r="W14" s="2120"/>
      <c r="X14" s="2121"/>
      <c r="Y14" s="2121"/>
      <c r="Z14" s="2309">
        <f t="shared" si="4"/>
        <v>0</v>
      </c>
      <c r="AA14" s="2124"/>
      <c r="AB14" s="2125"/>
    </row>
    <row r="15" spans="1:29"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9"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35"/>
      <c r="D18" s="2136"/>
      <c r="E18" s="2137"/>
      <c r="F18" s="2138"/>
      <c r="G18" s="2139"/>
      <c r="H18" s="2139"/>
      <c r="I18" s="2139"/>
      <c r="J18" s="2139"/>
      <c r="K18" s="2140">
        <f>G18+H18+I18+J18</f>
        <v>0</v>
      </c>
      <c r="L18" s="2139"/>
      <c r="M18" s="2118">
        <f>F18-K18+L18</f>
        <v>0</v>
      </c>
      <c r="N18" s="2139"/>
      <c r="O18" s="2139"/>
      <c r="P18" s="2141"/>
      <c r="Q18" s="2119">
        <f>M18+N18-O18</f>
        <v>0</v>
      </c>
      <c r="R18" s="2142"/>
      <c r="S18" s="2143"/>
      <c r="T18" s="2143"/>
      <c r="U18" s="2144"/>
      <c r="V18" s="2145"/>
      <c r="W18" s="2146"/>
      <c r="X18" s="2147"/>
      <c r="Y18" s="2148"/>
      <c r="Z18" s="2148"/>
      <c r="AA18" s="2149"/>
      <c r="AB18" s="2150"/>
    </row>
    <row r="19" spans="1:28" s="2088" customFormat="1" ht="21" customHeight="1">
      <c r="A19" s="2151" t="s">
        <v>1095</v>
      </c>
      <c r="B19" s="2152" t="s">
        <v>2815</v>
      </c>
      <c r="C19" s="2135"/>
      <c r="D19" s="2136"/>
      <c r="E19" s="2137"/>
      <c r="F19" s="2153"/>
      <c r="G19" s="2154"/>
      <c r="H19" s="2154"/>
      <c r="I19" s="2154"/>
      <c r="J19" s="2154"/>
      <c r="K19" s="2140">
        <f>G19+H19+I19+J19</f>
        <v>0</v>
      </c>
      <c r="L19" s="2154"/>
      <c r="M19" s="2118">
        <f>F19-K19+L19</f>
        <v>0</v>
      </c>
      <c r="N19" s="2154"/>
      <c r="O19" s="2154"/>
      <c r="P19" s="2155"/>
      <c r="Q19" s="2119">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35"/>
      <c r="D20" s="2136"/>
      <c r="E20" s="2137"/>
      <c r="F20" s="2128"/>
      <c r="G20" s="2160"/>
      <c r="H20" s="2136"/>
      <c r="I20" s="2136"/>
      <c r="J20" s="2136"/>
      <c r="K20" s="2136"/>
      <c r="L20" s="2161"/>
      <c r="M20" s="2162"/>
      <c r="N20" s="2136"/>
      <c r="O20" s="2136"/>
      <c r="P20" s="2136"/>
      <c r="Q20" s="2163"/>
      <c r="R20" s="2135"/>
      <c r="S20" s="2129"/>
      <c r="T20" s="2129"/>
      <c r="U20" s="2164"/>
      <c r="V20" s="2135"/>
      <c r="W20" s="2165"/>
      <c r="X20" s="2166"/>
      <c r="Y20" s="2166"/>
      <c r="Z20" s="2166"/>
      <c r="AA20" s="2163"/>
      <c r="AB20" s="2167"/>
    </row>
    <row r="21" spans="1:28" s="2170" customFormat="1" ht="20.25" customHeight="1">
      <c r="A21" s="2123" t="s">
        <v>1098</v>
      </c>
      <c r="B21" s="2152" t="s">
        <v>2817</v>
      </c>
      <c r="C21" s="2135"/>
      <c r="D21" s="2129"/>
      <c r="E21" s="2137"/>
      <c r="F21" s="2168"/>
      <c r="G21" s="2154"/>
      <c r="H21" s="2154"/>
      <c r="I21" s="2154"/>
      <c r="J21" s="2154"/>
      <c r="K21" s="2140">
        <f>G21+H21+I21+J21</f>
        <v>0</v>
      </c>
      <c r="L21" s="2154"/>
      <c r="M21" s="2118">
        <f>F21-K21+L21</f>
        <v>0</v>
      </c>
      <c r="N21" s="2154"/>
      <c r="O21" s="2154"/>
      <c r="P21" s="2154"/>
      <c r="Q21" s="2119">
        <f>M21+N21-O21</f>
        <v>0</v>
      </c>
      <c r="R21" s="2160"/>
      <c r="S21" s="2136"/>
      <c r="T21" s="2136"/>
      <c r="U21" s="2161"/>
      <c r="V21" s="2145"/>
      <c r="W21" s="2146"/>
      <c r="X21" s="2146"/>
      <c r="Y21" s="2169"/>
      <c r="Z21" s="2169"/>
      <c r="AA21" s="2163"/>
      <c r="AB21" s="2167"/>
    </row>
    <row r="22" spans="1:28" s="2170" customFormat="1" ht="21.75" customHeight="1">
      <c r="A22" s="2171" t="s">
        <v>1100</v>
      </c>
      <c r="B22" s="2152"/>
      <c r="C22" s="2135"/>
      <c r="D22" s="2129"/>
      <c r="E22" s="2137"/>
      <c r="F22" s="2137"/>
      <c r="G22" s="2160"/>
      <c r="H22" s="2136"/>
      <c r="I22" s="2136"/>
      <c r="J22" s="2136"/>
      <c r="K22" s="2136"/>
      <c r="L22" s="2161"/>
      <c r="M22" s="2172"/>
      <c r="N22" s="2136"/>
      <c r="O22" s="2136"/>
      <c r="P22" s="2136"/>
      <c r="Q22" s="2163"/>
      <c r="R22" s="2160"/>
      <c r="S22" s="2136"/>
      <c r="T22" s="2136"/>
      <c r="U22" s="2161"/>
      <c r="V22" s="2135"/>
      <c r="W22" s="2164"/>
      <c r="X22" s="2163"/>
      <c r="Y22" s="2163"/>
      <c r="Z22" s="2163"/>
      <c r="AA22" s="2163"/>
      <c r="AB22" s="2167"/>
    </row>
    <row r="23" spans="1:28" s="2170" customFormat="1" ht="24" customHeight="1">
      <c r="A23" s="2171" t="s">
        <v>1103</v>
      </c>
      <c r="B23" s="2152" t="s">
        <v>2818</v>
      </c>
      <c r="C23" s="2135"/>
      <c r="D23" s="2129"/>
      <c r="E23" s="2137"/>
      <c r="F23" s="2168"/>
      <c r="G23" s="2154"/>
      <c r="H23" s="2154"/>
      <c r="I23" s="2154"/>
      <c r="J23" s="2154"/>
      <c r="K23" s="2140">
        <f>G23+H23+I23+J23</f>
        <v>0</v>
      </c>
      <c r="L23" s="2154"/>
      <c r="M23" s="2118">
        <f>F23-K23+L23</f>
        <v>0</v>
      </c>
      <c r="N23" s="2154"/>
      <c r="O23" s="2154"/>
      <c r="P23" s="2154"/>
      <c r="Q23" s="2119">
        <f>M23+N23-O23</f>
        <v>0</v>
      </c>
      <c r="R23" s="2160"/>
      <c r="S23" s="2136"/>
      <c r="T23" s="2136"/>
      <c r="U23" s="2161"/>
      <c r="V23" s="2145"/>
      <c r="W23" s="2146"/>
      <c r="X23" s="2146"/>
      <c r="Y23" s="2169"/>
      <c r="Z23" s="2169"/>
      <c r="AA23" s="2163"/>
      <c r="AB23" s="2167"/>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21" customHeight="1">
      <c r="A27" s="2151" t="s">
        <v>1111</v>
      </c>
      <c r="B27" s="2180" t="s">
        <v>2820</v>
      </c>
      <c r="C27" s="2181"/>
      <c r="D27" s="2182"/>
      <c r="E27" s="2183"/>
      <c r="F27" s="2184"/>
      <c r="G27" s="2185"/>
      <c r="H27" s="2186"/>
      <c r="I27" s="2187"/>
      <c r="J27" s="2187"/>
      <c r="K27" s="2187"/>
      <c r="L27" s="2188"/>
      <c r="M27" s="2189"/>
      <c r="N27" s="2190"/>
      <c r="O27" s="2187"/>
      <c r="P27" s="2188"/>
      <c r="Q27" s="2191"/>
      <c r="R27" s="2192"/>
      <c r="S27" s="2192"/>
      <c r="T27" s="2192"/>
      <c r="U27" s="2192"/>
      <c r="V27" s="2157">
        <f>Q27-R27-0.8*S27-0.5*T27</f>
        <v>0</v>
      </c>
      <c r="W27" s="2192"/>
      <c r="X27" s="2193">
        <f>V27*0%</f>
        <v>0</v>
      </c>
      <c r="Y27" s="2192"/>
      <c r="Z27" s="2193">
        <f>X27-Y27</f>
        <v>0</v>
      </c>
      <c r="AA27" s="2192"/>
      <c r="AB27" s="2194"/>
    </row>
    <row r="28" spans="1:28" s="2088" customFormat="1" ht="12">
      <c r="A28" s="2123">
        <v>100</v>
      </c>
      <c r="B28" s="2180">
        <v>0.1</v>
      </c>
      <c r="C28" s="2185"/>
      <c r="D28" s="2186"/>
      <c r="E28" s="2195"/>
      <c r="F28" s="2184"/>
      <c r="G28" s="2185"/>
      <c r="H28" s="2186"/>
      <c r="I28" s="2187"/>
      <c r="J28" s="2187"/>
      <c r="K28" s="2187"/>
      <c r="L28" s="2188"/>
      <c r="M28" s="2189"/>
      <c r="N28" s="2190"/>
      <c r="O28" s="2187"/>
      <c r="P28" s="2188"/>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180">
        <v>0.2</v>
      </c>
      <c r="C29" s="2196"/>
      <c r="D29" s="2115"/>
      <c r="E29" s="2124"/>
      <c r="F29" s="2184"/>
      <c r="G29" s="2196"/>
      <c r="H29" s="2115"/>
      <c r="I29" s="2187"/>
      <c r="J29" s="2187"/>
      <c r="K29" s="2187"/>
      <c r="L29" s="2188"/>
      <c r="M29" s="2189"/>
      <c r="N29" s="2190"/>
      <c r="O29" s="2187"/>
      <c r="P29" s="2188"/>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180">
        <v>0.35</v>
      </c>
      <c r="C30" s="2185"/>
      <c r="D30" s="2186"/>
      <c r="E30" s="2195"/>
      <c r="F30" s="2184"/>
      <c r="G30" s="2185"/>
      <c r="H30" s="2186"/>
      <c r="I30" s="2187"/>
      <c r="J30" s="2187"/>
      <c r="K30" s="2187"/>
      <c r="L30" s="2188"/>
      <c r="M30" s="2189"/>
      <c r="N30" s="2190"/>
      <c r="O30" s="2187"/>
      <c r="P30" s="2188"/>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180">
        <v>0.5</v>
      </c>
      <c r="C31" s="2160"/>
      <c r="D31" s="2136"/>
      <c r="E31" s="2161"/>
      <c r="F31" s="2184"/>
      <c r="G31" s="2185"/>
      <c r="H31" s="2186"/>
      <c r="I31" s="2187"/>
      <c r="J31" s="2187"/>
      <c r="K31" s="2187"/>
      <c r="L31" s="2188"/>
      <c r="M31" s="2189"/>
      <c r="N31" s="2190"/>
      <c r="O31" s="2187"/>
      <c r="P31" s="2188"/>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180">
        <v>0.75</v>
      </c>
      <c r="C32" s="2160"/>
      <c r="D32" s="2136"/>
      <c r="E32" s="2161"/>
      <c r="F32" s="2184"/>
      <c r="G32" s="2185"/>
      <c r="H32" s="2186"/>
      <c r="I32" s="2187"/>
      <c r="J32" s="2187"/>
      <c r="K32" s="2187"/>
      <c r="L32" s="2188"/>
      <c r="M32" s="2189"/>
      <c r="N32" s="2190"/>
      <c r="O32" s="2187"/>
      <c r="P32" s="2188"/>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180">
        <v>0.85</v>
      </c>
      <c r="C33" s="2197"/>
      <c r="D33" s="2198"/>
      <c r="E33" s="2199"/>
      <c r="F33" s="2184"/>
      <c r="G33" s="2200"/>
      <c r="H33" s="2201"/>
      <c r="I33" s="2202"/>
      <c r="J33" s="2202"/>
      <c r="K33" s="2202"/>
      <c r="L33" s="2203"/>
      <c r="M33" s="2204"/>
      <c r="N33" s="2205"/>
      <c r="O33" s="2202"/>
      <c r="P33" s="2203"/>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180">
        <v>1</v>
      </c>
      <c r="C34" s="2160"/>
      <c r="D34" s="2136"/>
      <c r="E34" s="2161"/>
      <c r="F34" s="2184"/>
      <c r="G34" s="2185"/>
      <c r="H34" s="2186"/>
      <c r="I34" s="2187"/>
      <c r="J34" s="2187"/>
      <c r="K34" s="2187"/>
      <c r="L34" s="2188"/>
      <c r="M34" s="2189"/>
      <c r="N34" s="2190"/>
      <c r="O34" s="2187"/>
      <c r="P34" s="2188"/>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180">
        <v>1.25</v>
      </c>
      <c r="C35" s="2160"/>
      <c r="D35" s="2136"/>
      <c r="E35" s="2161"/>
      <c r="F35" s="2184"/>
      <c r="G35" s="2185"/>
      <c r="H35" s="2186"/>
      <c r="I35" s="2187"/>
      <c r="J35" s="2187"/>
      <c r="K35" s="2187"/>
      <c r="L35" s="2188"/>
      <c r="M35" s="2189"/>
      <c r="N35" s="2190"/>
      <c r="O35" s="2187"/>
      <c r="P35" s="2188"/>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180">
        <v>1.5</v>
      </c>
      <c r="C36" s="2197"/>
      <c r="D36" s="2198"/>
      <c r="E36" s="2161"/>
      <c r="F36" s="2184"/>
      <c r="G36" s="2185"/>
      <c r="H36" s="2186"/>
      <c r="I36" s="2187"/>
      <c r="J36" s="2187"/>
      <c r="K36" s="2187"/>
      <c r="L36" s="2188"/>
      <c r="M36" s="2189"/>
      <c r="N36" s="2190"/>
      <c r="O36" s="2187"/>
      <c r="P36" s="2188"/>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180">
        <v>2</v>
      </c>
      <c r="C37" s="2197"/>
      <c r="D37" s="2198"/>
      <c r="E37" s="2199"/>
      <c r="F37" s="2184"/>
      <c r="G37" s="2200"/>
      <c r="H37" s="2201"/>
      <c r="I37" s="2202"/>
      <c r="J37" s="2202"/>
      <c r="K37" s="2202"/>
      <c r="L37" s="2203"/>
      <c r="M37" s="2204"/>
      <c r="N37" s="2205"/>
      <c r="O37" s="2202"/>
      <c r="P37" s="2203"/>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180">
        <v>2.5</v>
      </c>
      <c r="C38" s="2197"/>
      <c r="D38" s="2198"/>
      <c r="E38" s="2161"/>
      <c r="F38" s="2184"/>
      <c r="G38" s="2185"/>
      <c r="H38" s="2186"/>
      <c r="I38" s="2187"/>
      <c r="J38" s="2187"/>
      <c r="K38" s="2187"/>
      <c r="L38" s="2188"/>
      <c r="M38" s="2189"/>
      <c r="N38" s="2190"/>
      <c r="O38" s="2187"/>
      <c r="P38" s="2188"/>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180">
        <v>12.5</v>
      </c>
      <c r="C39" s="2197"/>
      <c r="D39" s="2198"/>
      <c r="E39" s="2199"/>
      <c r="F39" s="2184"/>
      <c r="G39" s="2200"/>
      <c r="H39" s="2201"/>
      <c r="I39" s="2202"/>
      <c r="J39" s="2202"/>
      <c r="K39" s="2202"/>
      <c r="L39" s="2203"/>
      <c r="M39" s="2204"/>
      <c r="N39" s="2205"/>
      <c r="O39" s="2202"/>
      <c r="P39" s="2203"/>
      <c r="Q39" s="2192"/>
      <c r="R39" s="2192"/>
      <c r="S39" s="2192"/>
      <c r="T39" s="2192"/>
      <c r="U39" s="2192"/>
      <c r="V39" s="2157">
        <f t="shared" si="6"/>
        <v>0</v>
      </c>
      <c r="W39" s="2192"/>
      <c r="X39" s="2193">
        <f>V39*1250%</f>
        <v>0</v>
      </c>
      <c r="Y39" s="2192"/>
      <c r="Z39" s="2193">
        <f t="shared" si="7"/>
        <v>0</v>
      </c>
      <c r="AA39" s="2192"/>
      <c r="AB39" s="2194"/>
    </row>
    <row r="40" spans="1:28" s="2088" customFormat="1" ht="12">
      <c r="A40" s="2206">
        <v>210</v>
      </c>
      <c r="B40" s="2180" t="s">
        <v>2821</v>
      </c>
      <c r="C40" s="2197"/>
      <c r="D40" s="2198"/>
      <c r="E40" s="2199"/>
      <c r="F40" s="2207"/>
      <c r="G40" s="2202"/>
      <c r="H40" s="2202"/>
      <c r="I40" s="2202"/>
      <c r="J40" s="2202"/>
      <c r="K40" s="2202"/>
      <c r="L40" s="2203"/>
      <c r="M40" s="2204"/>
      <c r="N40" s="2205"/>
      <c r="O40" s="2202"/>
      <c r="P40" s="2203"/>
      <c r="Q40" s="2208"/>
      <c r="R40" s="2208"/>
      <c r="S40" s="2208"/>
      <c r="T40" s="2208"/>
      <c r="U40" s="2208"/>
      <c r="V40" s="2157">
        <f>Q40-R40-0.8*S40-0.5*T40</f>
        <v>0</v>
      </c>
      <c r="W40" s="2208"/>
      <c r="X40" s="2192"/>
      <c r="Y40" s="2208"/>
      <c r="Z40" s="2208"/>
      <c r="AA40" s="2208"/>
      <c r="AB40" s="2209"/>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10">
        <v>220</v>
      </c>
      <c r="B42" s="2152" t="s">
        <v>2823</v>
      </c>
      <c r="C42" s="2211"/>
      <c r="D42" s="2212"/>
      <c r="E42" s="2213"/>
      <c r="F42" s="2211"/>
      <c r="G42" s="2212"/>
      <c r="H42" s="2212"/>
      <c r="I42" s="2212"/>
      <c r="J42" s="2212"/>
      <c r="K42" s="2212"/>
      <c r="L42" s="2212"/>
      <c r="M42" s="2214"/>
      <c r="N42" s="2212"/>
      <c r="O42" s="2212"/>
      <c r="P42" s="2212"/>
      <c r="Q42" s="2212"/>
      <c r="R42" s="2212"/>
      <c r="S42" s="2212"/>
      <c r="T42" s="2212"/>
      <c r="U42" s="2212"/>
      <c r="V42" s="2212"/>
      <c r="W42" s="2212"/>
      <c r="X42" s="2212"/>
      <c r="Y42" s="2212"/>
      <c r="Z42" s="2212"/>
      <c r="AA42" s="2215"/>
      <c r="AB42" s="2216"/>
    </row>
    <row r="43" spans="1:28" s="2088" customFormat="1" ht="12">
      <c r="A43" s="2210">
        <v>230</v>
      </c>
      <c r="B43" s="2152" t="s">
        <v>2824</v>
      </c>
      <c r="C43" s="2217"/>
      <c r="D43" s="2218"/>
      <c r="E43" s="2219"/>
      <c r="F43" s="2217"/>
      <c r="G43" s="2218"/>
      <c r="H43" s="2218"/>
      <c r="I43" s="2218"/>
      <c r="J43" s="2218"/>
      <c r="K43" s="2218"/>
      <c r="L43" s="2218"/>
      <c r="M43" s="2220"/>
      <c r="N43" s="2218"/>
      <c r="O43" s="2218"/>
      <c r="P43" s="2218"/>
      <c r="Q43" s="2218"/>
      <c r="R43" s="2218"/>
      <c r="S43" s="2218"/>
      <c r="T43" s="2218"/>
      <c r="U43" s="2218"/>
      <c r="V43" s="2218"/>
      <c r="W43" s="2218"/>
      <c r="X43" s="2218"/>
      <c r="Y43" s="2218"/>
      <c r="Z43" s="2218"/>
      <c r="AA43" s="2221"/>
      <c r="AB43" s="2222"/>
    </row>
    <row r="44" spans="1:28" s="2088" customFormat="1" ht="12">
      <c r="A44" s="2210">
        <v>240</v>
      </c>
      <c r="B44" s="2152" t="s">
        <v>2825</v>
      </c>
      <c r="C44" s="2217"/>
      <c r="D44" s="2218"/>
      <c r="E44" s="2219"/>
      <c r="F44" s="2217"/>
      <c r="G44" s="2218"/>
      <c r="H44" s="2218"/>
      <c r="I44" s="2218"/>
      <c r="J44" s="2218"/>
      <c r="K44" s="2218"/>
      <c r="L44" s="2218"/>
      <c r="M44" s="2220"/>
      <c r="N44" s="2218"/>
      <c r="O44" s="2218"/>
      <c r="P44" s="2218"/>
      <c r="Q44" s="2218"/>
      <c r="R44" s="2218"/>
      <c r="S44" s="2218"/>
      <c r="T44" s="2218"/>
      <c r="U44" s="2218"/>
      <c r="V44" s="2218"/>
      <c r="W44" s="2218"/>
      <c r="X44" s="2218"/>
      <c r="Y44" s="2218"/>
      <c r="Z44" s="2218"/>
      <c r="AA44" s="2221"/>
      <c r="AB44" s="2222"/>
    </row>
    <row r="45" spans="1:28" s="2088" customFormat="1" ht="12.75" thickBot="1">
      <c r="A45" s="2223">
        <v>250</v>
      </c>
      <c r="B45" s="2224"/>
      <c r="C45" s="2225"/>
      <c r="D45" s="2226"/>
      <c r="E45" s="2227"/>
      <c r="F45" s="2225"/>
      <c r="G45" s="2226"/>
      <c r="H45" s="2226"/>
      <c r="I45" s="2226"/>
      <c r="J45" s="2226"/>
      <c r="K45" s="2226"/>
      <c r="L45" s="2226"/>
      <c r="M45" s="2228"/>
      <c r="N45" s="2226"/>
      <c r="O45" s="2226"/>
      <c r="P45" s="2226"/>
      <c r="Q45" s="2226"/>
      <c r="R45" s="2226"/>
      <c r="S45" s="2226"/>
      <c r="T45" s="2226"/>
      <c r="U45" s="2226"/>
      <c r="V45" s="2226"/>
      <c r="W45" s="2226"/>
      <c r="X45" s="2226"/>
      <c r="Y45" s="2226"/>
      <c r="Z45" s="2226"/>
      <c r="AA45" s="2229"/>
      <c r="AB45" s="2230"/>
    </row>
    <row r="46" spans="1:28">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B47" s="1881" t="s">
        <v>2826</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B48" s="2235"/>
      <c r="J48" s="2232"/>
      <c r="K48" s="2232"/>
      <c r="L48" s="2232"/>
      <c r="M48" s="2232"/>
      <c r="N48" s="2232"/>
      <c r="O48" s="2232"/>
      <c r="P48" s="2232"/>
      <c r="Q48" s="2232"/>
      <c r="R48" s="2232"/>
      <c r="S48" s="2232"/>
      <c r="T48" s="2232"/>
      <c r="U48" s="2232"/>
      <c r="V48" s="2232"/>
      <c r="W48" s="2232"/>
      <c r="X48" s="2232"/>
      <c r="Y48" s="2232"/>
      <c r="Z48" s="2232"/>
      <c r="AA48" s="2232"/>
    </row>
    <row r="50" s="2231" customFormat="1" ht="15" customHeight="1"/>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80" priority="4" stopIfTrue="1" operator="equal">
      <formula>#REF!</formula>
    </cfRule>
  </conditionalFormatting>
  <conditionalFormatting sqref="B18:B23">
    <cfRule type="cellIs" dxfId="79" priority="3" stopIfTrue="1" operator="equal">
      <formula>#REF!</formula>
    </cfRule>
  </conditionalFormatting>
  <conditionalFormatting sqref="B27:B36">
    <cfRule type="cellIs" dxfId="78" priority="2" stopIfTrue="1" operator="equal">
      <formula>#REF!</formula>
    </cfRule>
  </conditionalFormatting>
  <conditionalFormatting sqref="B42:B44">
    <cfRule type="cellIs" dxfId="77" priority="1" stopIfTrue="1" operator="equal">
      <formula>#REF!</formula>
    </cfRule>
  </conditionalFormatting>
  <pageMargins left="0.70866141732283472" right="0.70866141732283472" top="0.15748031496062992" bottom="0" header="0.31496062992125984" footer="0.31496062992125984"/>
  <pageSetup paperSize="9" fitToHeight="3" orientation="landscape" cellComments="asDisplayed" r:id="rId1"/>
  <headerFooter alignWithMargins="0">
    <oddFooter>&amp;C&amp;60&amp;U&amp;A&amp;R&amp;40&amp;P of &amp;N</oddFooter>
  </headerFooter>
  <legacy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106" zoomScaleNormal="106" zoomScaleSheetLayoutView="30" workbookViewId="0">
      <selection sqref="A1:Z6"/>
    </sheetView>
  </sheetViews>
  <sheetFormatPr defaultColWidth="11.42578125" defaultRowHeight="15"/>
  <cols>
    <col min="1" max="1" width="6" style="1881" customWidth="1"/>
    <col min="2" max="2" width="43.85546875" style="1881" customWidth="1"/>
    <col min="3" max="3" width="8.28515625" style="1881" customWidth="1"/>
    <col min="4" max="4" width="6.5703125" style="1881" customWidth="1"/>
    <col min="5" max="5" width="10" style="1881" customWidth="1"/>
    <col min="6" max="6" width="13.5703125" style="1881" customWidth="1"/>
    <col min="7" max="7" width="13.42578125" style="1881" customWidth="1"/>
    <col min="8" max="8" width="12.42578125" style="1881" customWidth="1"/>
    <col min="9" max="9" width="13.28515625" style="1881" customWidth="1"/>
    <col min="10" max="10" width="12.85546875" style="1881" customWidth="1"/>
    <col min="11" max="11" width="14" style="1881" customWidth="1"/>
    <col min="12" max="12" width="12.7109375" style="1881" customWidth="1"/>
    <col min="13" max="13" width="15.42578125" style="1881" customWidth="1"/>
    <col min="14" max="14" width="10.140625" style="1881" customWidth="1"/>
    <col min="15" max="15" width="13.85546875" style="1881" customWidth="1"/>
    <col min="16" max="16" width="12.7109375" style="1881" customWidth="1"/>
    <col min="17" max="17" width="14.28515625" style="1881" customWidth="1"/>
    <col min="18" max="18" width="11.85546875" style="1881" customWidth="1"/>
    <col min="19" max="19" width="10.5703125" style="1881" customWidth="1"/>
    <col min="20" max="20" width="11.7109375" style="1881" customWidth="1"/>
    <col min="21" max="21" width="11.140625" style="1881" customWidth="1"/>
    <col min="22" max="22" width="13" style="1881" customWidth="1"/>
    <col min="23" max="23" width="14" style="1881" customWidth="1"/>
    <col min="24" max="24" width="12.7109375" style="1881" customWidth="1"/>
    <col min="25" max="25" width="12" style="1881" customWidth="1"/>
    <col min="26" max="26" width="14.57031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2</v>
      </c>
      <c r="L1" s="2086" t="s">
        <v>2783</v>
      </c>
      <c r="M1" s="2086"/>
      <c r="N1" s="2086"/>
      <c r="O1" s="2086"/>
      <c r="P1" s="2086"/>
      <c r="Q1" s="2086"/>
      <c r="R1" s="2086"/>
      <c r="S1" s="2086"/>
      <c r="T1" s="2086"/>
      <c r="U1" s="2086"/>
      <c r="X1" s="2087"/>
      <c r="Y1" s="2087"/>
      <c r="Z1" s="2087"/>
      <c r="AA1" s="2087"/>
    </row>
    <row r="2" spans="1:28" s="2088" customFormat="1">
      <c r="B2" s="32" t="s">
        <v>106</v>
      </c>
      <c r="C2" s="32" t="s">
        <v>2827</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2.75" thickBot="1">
      <c r="B6" s="2095"/>
      <c r="C6" s="2087"/>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76" priority="5" stopIfTrue="1" operator="equal">
      <formula>#REF!</formula>
    </cfRule>
  </conditionalFormatting>
  <conditionalFormatting sqref="B18:B23">
    <cfRule type="cellIs" dxfId="75" priority="4" stopIfTrue="1" operator="equal">
      <formula>#REF!</formula>
    </cfRule>
  </conditionalFormatting>
  <conditionalFormatting sqref="B28:B36">
    <cfRule type="cellIs" dxfId="74" priority="3" stopIfTrue="1" operator="equal">
      <formula>#REF!</formula>
    </cfRule>
  </conditionalFormatting>
  <conditionalFormatting sqref="B42:B44">
    <cfRule type="cellIs" dxfId="73" priority="2" stopIfTrue="1" operator="equal">
      <formula>#REF!</formula>
    </cfRule>
  </conditionalFormatting>
  <conditionalFormatting sqref="B27">
    <cfRule type="cellIs" dxfId="7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90" zoomScaleNormal="90" zoomScaleSheetLayoutView="30" workbookViewId="0">
      <selection sqref="A1:Z6"/>
    </sheetView>
  </sheetViews>
  <sheetFormatPr defaultColWidth="11.42578125" defaultRowHeight="15"/>
  <cols>
    <col min="1" max="1" width="6.5703125" style="1881" customWidth="1"/>
    <col min="2" max="2" width="44.28515625" style="1881" customWidth="1"/>
    <col min="3" max="3" width="9.7109375" style="1881" customWidth="1"/>
    <col min="4" max="4" width="9.85546875" style="1881" customWidth="1"/>
    <col min="5" max="5" width="11.85546875" style="1881" customWidth="1"/>
    <col min="6" max="6" width="13.140625" style="1881" customWidth="1"/>
    <col min="7" max="7" width="13.7109375" style="1881" customWidth="1"/>
    <col min="8" max="8" width="16.85546875" style="1881" customWidth="1"/>
    <col min="9" max="9" width="16.28515625" style="1881" customWidth="1"/>
    <col min="10" max="10" width="16.140625" style="1881" customWidth="1"/>
    <col min="11" max="11" width="14.5703125" style="1881" customWidth="1"/>
    <col min="12" max="12" width="18" style="1881" customWidth="1"/>
    <col min="13" max="13" width="17.140625" style="1881" customWidth="1"/>
    <col min="14" max="15" width="12.42578125" style="1881" customWidth="1"/>
    <col min="16" max="16" width="20.85546875" style="1881" customWidth="1"/>
    <col min="17" max="17" width="19" style="1881" customWidth="1"/>
    <col min="18" max="18" width="12" style="1881" customWidth="1"/>
    <col min="19" max="19" width="9.7109375" style="1881" customWidth="1"/>
    <col min="20" max="20" width="11.140625" style="1881" customWidth="1"/>
    <col min="21" max="21" width="11.28515625" style="1881" customWidth="1"/>
    <col min="22" max="22" width="13.28515625" style="1881" customWidth="1"/>
    <col min="23" max="23" width="20.28515625" style="1881" customWidth="1"/>
    <col min="24" max="24" width="13.5703125" style="1881" customWidth="1"/>
    <col min="25" max="25" width="17" style="1881" customWidth="1"/>
    <col min="26" max="26" width="16.8554687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3</v>
      </c>
      <c r="L1" s="2086" t="s">
        <v>2836</v>
      </c>
      <c r="M1" s="2086"/>
      <c r="N1" s="2086"/>
      <c r="O1" s="2086"/>
      <c r="P1" s="2086"/>
      <c r="Q1" s="2086"/>
      <c r="R1" s="2086"/>
      <c r="S1" s="2086"/>
      <c r="T1" s="2086"/>
      <c r="U1" s="2086"/>
      <c r="X1" s="2087"/>
      <c r="Y1" s="2087"/>
      <c r="Z1" s="2087"/>
      <c r="AA1" s="2087"/>
    </row>
    <row r="2" spans="1:28" s="2088" customFormat="1">
      <c r="B2" s="32" t="s">
        <v>106</v>
      </c>
      <c r="C2" s="32" t="s">
        <v>2837</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2.75" thickBot="1">
      <c r="B6" s="2095"/>
      <c r="C6" s="2087"/>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71" priority="4" stopIfTrue="1" operator="equal">
      <formula>#REF!</formula>
    </cfRule>
  </conditionalFormatting>
  <conditionalFormatting sqref="B18:B23">
    <cfRule type="cellIs" dxfId="70" priority="3" stopIfTrue="1" operator="equal">
      <formula>#REF!</formula>
    </cfRule>
  </conditionalFormatting>
  <conditionalFormatting sqref="B27:B36">
    <cfRule type="cellIs" dxfId="69" priority="2" stopIfTrue="1" operator="equal">
      <formula>#REF!</formula>
    </cfRule>
  </conditionalFormatting>
  <conditionalFormatting sqref="B42:B44">
    <cfRule type="cellIs" dxfId="68"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Normal="100" zoomScaleSheetLayoutView="30" workbookViewId="0">
      <selection sqref="A1:Z6"/>
    </sheetView>
  </sheetViews>
  <sheetFormatPr defaultColWidth="11.42578125" defaultRowHeight="15"/>
  <cols>
    <col min="1" max="1" width="8" style="1881" customWidth="1"/>
    <col min="2" max="2" width="41.5703125" style="1881" customWidth="1"/>
    <col min="3" max="3" width="9" style="1881" customWidth="1"/>
    <col min="4" max="4" width="9.42578125" style="1881" customWidth="1"/>
    <col min="5" max="5" width="12.28515625" style="1881" customWidth="1"/>
    <col min="6" max="6" width="14" style="1881" customWidth="1"/>
    <col min="7" max="7" width="11.85546875" style="1881" bestFit="1" customWidth="1"/>
    <col min="8" max="8" width="11.42578125" style="1881" customWidth="1"/>
    <col min="9" max="9" width="10.140625" style="1881" customWidth="1"/>
    <col min="10" max="10" width="11.7109375" style="1881" customWidth="1"/>
    <col min="11" max="11" width="11" style="1881" customWidth="1"/>
    <col min="12" max="12" width="14.42578125" style="1881" customWidth="1"/>
    <col min="13" max="13" width="16.28515625" style="1881" customWidth="1"/>
    <col min="14" max="14" width="15" style="1881" customWidth="1"/>
    <col min="15" max="15" width="12.5703125" style="1881" customWidth="1"/>
    <col min="16" max="16" width="16.140625" style="1881" customWidth="1"/>
    <col min="17" max="17" width="15.7109375" style="1881" customWidth="1"/>
    <col min="18" max="18" width="13.5703125" style="1881" customWidth="1"/>
    <col min="19" max="20" width="14.7109375" style="1881" customWidth="1"/>
    <col min="21" max="21" width="12.28515625" style="1881" customWidth="1"/>
    <col min="22" max="23" width="14" style="1881" customWidth="1"/>
    <col min="24" max="24" width="10.85546875" style="1881" customWidth="1"/>
    <col min="25" max="25" width="10.7109375" style="1881" customWidth="1"/>
    <col min="26" max="26" width="17"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4</v>
      </c>
      <c r="L1" s="2086" t="s">
        <v>2836</v>
      </c>
      <c r="M1" s="2086"/>
      <c r="N1" s="2086"/>
      <c r="O1" s="2086"/>
      <c r="P1" s="2086"/>
      <c r="Q1" s="2086"/>
      <c r="R1" s="2086"/>
      <c r="S1" s="2086"/>
      <c r="T1" s="2086"/>
      <c r="U1" s="2086"/>
      <c r="X1" s="2087"/>
      <c r="Y1" s="2087"/>
      <c r="Z1" s="2087"/>
      <c r="AA1" s="2087"/>
    </row>
    <row r="2" spans="1:28" s="2088" customFormat="1">
      <c r="B2" s="32" t="s">
        <v>106</v>
      </c>
      <c r="C2" s="32" t="s">
        <v>2838</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67" priority="4" stopIfTrue="1" operator="equal">
      <formula>#REF!</formula>
    </cfRule>
  </conditionalFormatting>
  <conditionalFormatting sqref="B18:B23">
    <cfRule type="cellIs" dxfId="66" priority="3" stopIfTrue="1" operator="equal">
      <formula>#REF!</formula>
    </cfRule>
  </conditionalFormatting>
  <conditionalFormatting sqref="B27:B36">
    <cfRule type="cellIs" dxfId="65" priority="2" stopIfTrue="1" operator="equal">
      <formula>#REF!</formula>
    </cfRule>
  </conditionalFormatting>
  <conditionalFormatting sqref="B42:B44">
    <cfRule type="cellIs" dxfId="64"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78" zoomScaleNormal="78" zoomScaleSheetLayoutView="30" workbookViewId="0">
      <selection sqref="A1:Z6"/>
    </sheetView>
  </sheetViews>
  <sheetFormatPr defaultColWidth="11.42578125" defaultRowHeight="15"/>
  <cols>
    <col min="1" max="1" width="7" style="1881" customWidth="1"/>
    <col min="2" max="2" width="44.140625" style="1881" customWidth="1"/>
    <col min="3" max="3" width="9" style="1881" customWidth="1"/>
    <col min="4" max="4" width="10.42578125" style="1881" customWidth="1"/>
    <col min="5" max="5" width="11.7109375" style="1881" customWidth="1"/>
    <col min="6" max="6" width="18.42578125" style="1881" customWidth="1"/>
    <col min="7" max="7" width="14.85546875" style="1881" customWidth="1"/>
    <col min="8" max="8" width="15.140625" style="1881" customWidth="1"/>
    <col min="9" max="9" width="15.42578125" style="1881" customWidth="1"/>
    <col min="10" max="10" width="18.42578125" style="1881" customWidth="1"/>
    <col min="11" max="11" width="13.7109375" style="1881" customWidth="1"/>
    <col min="12" max="13" width="18.28515625" style="1881" customWidth="1"/>
    <col min="14" max="14" width="15.42578125" style="1881" customWidth="1"/>
    <col min="15" max="15" width="16.140625" style="1881" customWidth="1"/>
    <col min="16" max="16" width="25.42578125" style="1881" customWidth="1"/>
    <col min="17" max="17" width="20" style="1881" customWidth="1"/>
    <col min="18" max="18" width="12.85546875" style="1881" customWidth="1"/>
    <col min="19" max="19" width="12.42578125" style="1881" customWidth="1"/>
    <col min="20" max="20" width="12.140625" style="1881" customWidth="1"/>
    <col min="21" max="21" width="12.28515625" style="1881" customWidth="1"/>
    <col min="22" max="22" width="13.28515625" style="1881" customWidth="1"/>
    <col min="23" max="23" width="13.7109375" style="1881" customWidth="1"/>
    <col min="24" max="24" width="13" style="1881" customWidth="1"/>
    <col min="25" max="25" width="12.7109375" style="1881" customWidth="1"/>
    <col min="26" max="26" width="15.1406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5</v>
      </c>
      <c r="L1" s="2086" t="s">
        <v>2836</v>
      </c>
      <c r="M1" s="2086"/>
      <c r="N1" s="2086"/>
      <c r="O1" s="2086"/>
      <c r="P1" s="2086"/>
      <c r="Q1" s="2086"/>
      <c r="R1" s="2086"/>
      <c r="S1" s="2086"/>
      <c r="T1" s="2086"/>
      <c r="U1" s="2086"/>
      <c r="X1" s="2087"/>
      <c r="Y1" s="2087"/>
      <c r="Z1" s="2087"/>
      <c r="AA1" s="2087"/>
    </row>
    <row r="2" spans="1:28" s="2088" customFormat="1">
      <c r="B2" s="32" t="s">
        <v>106</v>
      </c>
      <c r="C2" s="32" t="s">
        <v>2839</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63" priority="4" stopIfTrue="1" operator="equal">
      <formula>#REF!</formula>
    </cfRule>
  </conditionalFormatting>
  <conditionalFormatting sqref="B18:B23">
    <cfRule type="cellIs" dxfId="62" priority="3" stopIfTrue="1" operator="equal">
      <formula>#REF!</formula>
    </cfRule>
  </conditionalFormatting>
  <conditionalFormatting sqref="B27:B36">
    <cfRule type="cellIs" dxfId="61" priority="2" stopIfTrue="1" operator="equal">
      <formula>#REF!</formula>
    </cfRule>
  </conditionalFormatting>
  <conditionalFormatting sqref="B42:B44">
    <cfRule type="cellIs" dxfId="6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70" zoomScaleNormal="70" zoomScaleSheetLayoutView="30" workbookViewId="0">
      <selection sqref="A1:Z6"/>
    </sheetView>
  </sheetViews>
  <sheetFormatPr defaultColWidth="11.42578125" defaultRowHeight="15"/>
  <cols>
    <col min="1" max="1" width="7" style="1881" customWidth="1"/>
    <col min="2" max="2" width="42.85546875" style="1881" customWidth="1"/>
    <col min="3" max="3" width="11.140625" style="1881" customWidth="1"/>
    <col min="4" max="4" width="9.85546875" style="1881" customWidth="1"/>
    <col min="5" max="5" width="12.140625" style="1881" customWidth="1"/>
    <col min="6" max="6" width="16.140625" style="1881" customWidth="1"/>
    <col min="7" max="7" width="14.140625" style="1881" customWidth="1"/>
    <col min="8" max="8" width="16.85546875" style="1881" customWidth="1"/>
    <col min="9" max="9" width="12.85546875" style="1881" customWidth="1"/>
    <col min="10" max="10" width="13" style="1881" customWidth="1"/>
    <col min="11" max="11" width="15.28515625" style="1881" customWidth="1"/>
    <col min="12" max="12" width="15.42578125" style="1881" customWidth="1"/>
    <col min="13" max="13" width="19.85546875" style="1881" customWidth="1"/>
    <col min="14" max="14" width="15.5703125" style="1881" customWidth="1"/>
    <col min="15" max="15" width="15.85546875" style="1881" customWidth="1"/>
    <col min="16" max="16" width="15.5703125" style="1881" customWidth="1"/>
    <col min="17" max="17" width="14.5703125" style="1881" customWidth="1"/>
    <col min="18" max="18" width="10.42578125" style="1881" customWidth="1"/>
    <col min="19" max="19" width="12" style="1881" customWidth="1"/>
    <col min="20" max="20" width="10.28515625" style="1881" customWidth="1"/>
    <col min="21" max="21" width="10.42578125" style="1881" customWidth="1"/>
    <col min="22" max="22" width="13.42578125" style="1881" customWidth="1"/>
    <col min="23" max="23" width="18" style="1881" customWidth="1"/>
    <col min="24" max="24" width="14.7109375" style="1881" customWidth="1"/>
    <col min="25" max="25" width="14.42578125" style="1881" customWidth="1"/>
    <col min="26" max="26" width="15.8554687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6</v>
      </c>
      <c r="L1" s="2086" t="s">
        <v>2836</v>
      </c>
      <c r="M1" s="2086"/>
      <c r="N1" s="2086"/>
      <c r="O1" s="2086"/>
      <c r="P1" s="2086"/>
      <c r="Q1" s="2086"/>
      <c r="R1" s="2086"/>
      <c r="S1" s="2086"/>
      <c r="T1" s="2086"/>
      <c r="U1" s="2086"/>
      <c r="X1" s="2087"/>
      <c r="Y1" s="2087"/>
      <c r="Z1" s="2087"/>
      <c r="AA1" s="2087"/>
    </row>
    <row r="2" spans="1:28" s="2088" customFormat="1">
      <c r="B2" s="32" t="s">
        <v>106</v>
      </c>
      <c r="C2" s="32" t="s">
        <v>2840</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59" priority="4" stopIfTrue="1" operator="equal">
      <formula>#REF!</formula>
    </cfRule>
  </conditionalFormatting>
  <conditionalFormatting sqref="B18:B23">
    <cfRule type="cellIs" dxfId="58" priority="3" stopIfTrue="1" operator="equal">
      <formula>#REF!</formula>
    </cfRule>
  </conditionalFormatting>
  <conditionalFormatting sqref="B27:B36">
    <cfRule type="cellIs" dxfId="57" priority="2" stopIfTrue="1" operator="equal">
      <formula>#REF!</formula>
    </cfRule>
  </conditionalFormatting>
  <conditionalFormatting sqref="B42:B44">
    <cfRule type="cellIs" dxfId="56"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75" zoomScaleNormal="75" zoomScaleSheetLayoutView="30" workbookViewId="0">
      <selection sqref="A1:Z6"/>
    </sheetView>
  </sheetViews>
  <sheetFormatPr defaultColWidth="11.42578125" defaultRowHeight="15"/>
  <cols>
    <col min="1" max="1" width="8" style="1881" customWidth="1"/>
    <col min="2" max="2" width="43.28515625" style="1881" customWidth="1"/>
    <col min="3" max="3" width="12.85546875" style="1881" customWidth="1"/>
    <col min="4" max="4" width="12.5703125" style="1881" customWidth="1"/>
    <col min="5" max="5" width="12.28515625" style="1881" customWidth="1"/>
    <col min="6" max="6" width="15.5703125" style="1881" customWidth="1"/>
    <col min="7" max="7" width="12.7109375" style="1881" customWidth="1"/>
    <col min="8" max="8" width="10" style="1881" customWidth="1"/>
    <col min="9" max="9" width="11.42578125" style="1881" customWidth="1"/>
    <col min="10" max="10" width="11" style="1881" customWidth="1"/>
    <col min="11" max="11" width="11.42578125" style="1881" customWidth="1"/>
    <col min="12" max="12" width="13.85546875" style="1881" customWidth="1"/>
    <col min="13" max="13" width="21" style="1881" customWidth="1"/>
    <col min="14" max="14" width="14.5703125" style="1881" customWidth="1"/>
    <col min="15" max="15" width="16.85546875" style="1881" customWidth="1"/>
    <col min="16" max="16" width="18.42578125" style="1881" customWidth="1"/>
    <col min="17" max="17" width="16.140625" style="1881" customWidth="1"/>
    <col min="18" max="18" width="11" style="1881" customWidth="1"/>
    <col min="19" max="19" width="8.7109375" style="1881" customWidth="1"/>
    <col min="20" max="20" width="11.140625" style="1881" customWidth="1"/>
    <col min="21" max="21" width="13.140625" style="1881" customWidth="1"/>
    <col min="22" max="22" width="12.28515625" style="1881" customWidth="1"/>
    <col min="23" max="23" width="13.5703125" style="1881" customWidth="1"/>
    <col min="24" max="24" width="12.42578125" style="1881" customWidth="1"/>
    <col min="25" max="25" width="13.5703125" style="1881" customWidth="1"/>
    <col min="26" max="26" width="12.8554687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7</v>
      </c>
      <c r="L1" s="2086" t="s">
        <v>2836</v>
      </c>
      <c r="M1" s="2086"/>
      <c r="N1" s="2086"/>
      <c r="O1" s="2086"/>
      <c r="P1" s="2086"/>
      <c r="Q1" s="2086"/>
      <c r="R1" s="2086"/>
      <c r="S1" s="2086"/>
      <c r="T1" s="2086"/>
      <c r="U1" s="2086"/>
      <c r="X1" s="2087"/>
      <c r="Y1" s="2087"/>
      <c r="Z1" s="2087"/>
      <c r="AA1" s="2087"/>
    </row>
    <row r="2" spans="1:28" s="2088" customFormat="1">
      <c r="B2" s="32" t="s">
        <v>106</v>
      </c>
      <c r="C2" s="32" t="s">
        <v>2841</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55" priority="4" stopIfTrue="1" operator="equal">
      <formula>#REF!</formula>
    </cfRule>
  </conditionalFormatting>
  <conditionalFormatting sqref="B18:B23">
    <cfRule type="cellIs" dxfId="54" priority="3" stopIfTrue="1" operator="equal">
      <formula>#REF!</formula>
    </cfRule>
  </conditionalFormatting>
  <conditionalFormatting sqref="B27:B36">
    <cfRule type="cellIs" dxfId="53" priority="2" stopIfTrue="1" operator="equal">
      <formula>#REF!</formula>
    </cfRule>
  </conditionalFormatting>
  <conditionalFormatting sqref="B42:B44">
    <cfRule type="cellIs" dxfId="5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0"/>
  <sheetViews>
    <sheetView topLeftCell="A199" zoomScale="85" zoomScaleNormal="85" workbookViewId="0">
      <selection activeCell="G225" sqref="G225"/>
    </sheetView>
  </sheetViews>
  <sheetFormatPr defaultRowHeight="15"/>
  <cols>
    <col min="1" max="1" width="20.5703125" style="76" customWidth="1"/>
    <col min="2" max="2" width="49.5703125" style="18" customWidth="1"/>
    <col min="3" max="27" width="12.28515625" style="23" customWidth="1"/>
    <col min="28" max="29" width="14.140625" style="23" customWidth="1"/>
    <col min="30" max="30" width="16" style="23" customWidth="1"/>
    <col min="31" max="31" width="9.140625" style="23"/>
    <col min="32" max="32" width="14.85546875" style="53" customWidth="1"/>
    <col min="33" max="16384" width="9.140625" style="23"/>
  </cols>
  <sheetData>
    <row r="1" spans="1:32">
      <c r="A1" s="1"/>
      <c r="B1" s="31" t="s">
        <v>120</v>
      </c>
      <c r="C1" s="298" t="s">
        <v>78</v>
      </c>
      <c r="D1" s="1"/>
      <c r="E1" s="1"/>
    </row>
    <row r="2" spans="1:32">
      <c r="A2" s="1"/>
      <c r="B2" s="31" t="s">
        <v>106</v>
      </c>
      <c r="C2" s="31" t="s">
        <v>720</v>
      </c>
      <c r="D2" s="1"/>
      <c r="E2" s="22"/>
    </row>
    <row r="3" spans="1:32">
      <c r="A3" s="1"/>
      <c r="B3" s="31" t="s">
        <v>108</v>
      </c>
      <c r="C3" s="23" t="s">
        <v>122</v>
      </c>
      <c r="D3" s="1"/>
      <c r="E3" s="1"/>
    </row>
    <row r="4" spans="1:32">
      <c r="A4" s="1"/>
      <c r="B4" s="31" t="s">
        <v>110</v>
      </c>
      <c r="C4" s="18" t="s">
        <v>123</v>
      </c>
      <c r="D4" s="1"/>
      <c r="E4" s="1"/>
    </row>
    <row r="5" spans="1:32">
      <c r="A5" s="1"/>
      <c r="B5" s="31" t="s">
        <v>111</v>
      </c>
      <c r="C5" s="299" t="s">
        <v>124</v>
      </c>
      <c r="D5" s="1"/>
      <c r="E5" s="1"/>
    </row>
    <row r="7" spans="1:32" ht="29.25" customHeight="1">
      <c r="A7" s="138"/>
      <c r="B7" s="4326" t="s">
        <v>721</v>
      </c>
      <c r="C7" s="4354" t="s">
        <v>656</v>
      </c>
      <c r="D7" s="4355"/>
      <c r="E7" s="4354" t="s">
        <v>32</v>
      </c>
      <c r="F7" s="4358"/>
      <c r="G7" s="4354" t="s">
        <v>657</v>
      </c>
      <c r="H7" s="4358"/>
      <c r="I7" s="4358"/>
      <c r="J7" s="4358"/>
      <c r="K7" s="4358"/>
      <c r="L7" s="4355"/>
      <c r="M7" s="4335" t="s">
        <v>658</v>
      </c>
      <c r="N7" s="4335"/>
      <c r="O7" s="4335"/>
      <c r="P7" s="4335"/>
      <c r="Q7" s="4335"/>
      <c r="R7" s="4335"/>
      <c r="S7" s="4335"/>
      <c r="T7" s="4335"/>
      <c r="U7" s="4335"/>
      <c r="V7" s="4335"/>
      <c r="W7" s="4335"/>
      <c r="X7" s="4335"/>
      <c r="Y7" s="196"/>
      <c r="Z7" s="196"/>
      <c r="AA7" s="4347" t="s">
        <v>729</v>
      </c>
      <c r="AB7" s="4363"/>
      <c r="AC7" s="4363"/>
      <c r="AD7" s="4348"/>
      <c r="AF7" s="61"/>
    </row>
    <row r="8" spans="1:32" ht="42.75" customHeight="1">
      <c r="A8" s="195"/>
      <c r="B8" s="4360"/>
      <c r="C8" s="4356"/>
      <c r="D8" s="4357"/>
      <c r="E8" s="4356" t="s">
        <v>32</v>
      </c>
      <c r="F8" s="4359"/>
      <c r="G8" s="4361" t="s">
        <v>670</v>
      </c>
      <c r="H8" s="4362"/>
      <c r="I8" s="4361" t="s">
        <v>671</v>
      </c>
      <c r="J8" s="4362"/>
      <c r="K8" s="4361" t="s">
        <v>89</v>
      </c>
      <c r="L8" s="4362"/>
      <c r="M8" s="4335" t="s">
        <v>659</v>
      </c>
      <c r="N8" s="4346"/>
      <c r="O8" s="4345" t="s">
        <v>660</v>
      </c>
      <c r="P8" s="4346"/>
      <c r="Q8" s="4345" t="s">
        <v>661</v>
      </c>
      <c r="R8" s="4346"/>
      <c r="S8" s="4345" t="s">
        <v>662</v>
      </c>
      <c r="T8" s="4346"/>
      <c r="U8" s="4347" t="s">
        <v>663</v>
      </c>
      <c r="V8" s="4348"/>
      <c r="W8" s="4347" t="s">
        <v>664</v>
      </c>
      <c r="X8" s="4348"/>
      <c r="Y8" s="4345" t="s">
        <v>665</v>
      </c>
      <c r="Z8" s="4346"/>
      <c r="AA8" s="4347" t="s">
        <v>666</v>
      </c>
      <c r="AB8" s="4363"/>
      <c r="AC8" s="4363"/>
      <c r="AD8" s="4348"/>
    </row>
    <row r="9" spans="1:32" ht="30" customHeight="1">
      <c r="A9" s="24"/>
      <c r="B9" s="4327"/>
      <c r="C9" s="362" t="s">
        <v>722</v>
      </c>
      <c r="D9" s="362" t="s">
        <v>723</v>
      </c>
      <c r="E9" s="362" t="s">
        <v>722</v>
      </c>
      <c r="F9" s="362" t="s">
        <v>723</v>
      </c>
      <c r="G9" s="363" t="s">
        <v>722</v>
      </c>
      <c r="H9" s="363" t="s">
        <v>723</v>
      </c>
      <c r="I9" s="362" t="s">
        <v>722</v>
      </c>
      <c r="J9" s="362" t="s">
        <v>723</v>
      </c>
      <c r="K9" s="362" t="s">
        <v>722</v>
      </c>
      <c r="L9" s="362" t="s">
        <v>723</v>
      </c>
      <c r="M9" s="362" t="s">
        <v>722</v>
      </c>
      <c r="N9" s="362" t="s">
        <v>723</v>
      </c>
      <c r="O9" s="362" t="s">
        <v>722</v>
      </c>
      <c r="P9" s="362" t="s">
        <v>723</v>
      </c>
      <c r="Q9" s="362" t="s">
        <v>722</v>
      </c>
      <c r="R9" s="362" t="s">
        <v>723</v>
      </c>
      <c r="S9" s="362" t="s">
        <v>722</v>
      </c>
      <c r="T9" s="362" t="s">
        <v>723</v>
      </c>
      <c r="U9" s="362" t="s">
        <v>722</v>
      </c>
      <c r="V9" s="362" t="s">
        <v>723</v>
      </c>
      <c r="W9" s="362" t="s">
        <v>722</v>
      </c>
      <c r="X9" s="362" t="s">
        <v>723</v>
      </c>
      <c r="Y9" s="362" t="s">
        <v>722</v>
      </c>
      <c r="Z9" s="362" t="s">
        <v>723</v>
      </c>
      <c r="AA9" s="364" t="s">
        <v>724</v>
      </c>
      <c r="AB9" s="364" t="s">
        <v>725</v>
      </c>
      <c r="AC9" s="364" t="s">
        <v>726</v>
      </c>
      <c r="AD9" s="364" t="s">
        <v>727</v>
      </c>
      <c r="AF9" s="61"/>
    </row>
    <row r="10" spans="1:32">
      <c r="A10" s="20" t="s">
        <v>4</v>
      </c>
      <c r="B10" s="140" t="s">
        <v>91</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F10" s="60"/>
    </row>
    <row r="11" spans="1:32">
      <c r="A11" s="20"/>
      <c r="B11" s="16" t="s">
        <v>92</v>
      </c>
      <c r="C11" s="30">
        <v>0</v>
      </c>
      <c r="D11" s="30">
        <v>0</v>
      </c>
      <c r="E11" s="30">
        <v>0</v>
      </c>
      <c r="F11" s="30">
        <v>0</v>
      </c>
      <c r="G11" s="30">
        <v>0</v>
      </c>
      <c r="H11" s="30">
        <v>0</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F11" s="60"/>
    </row>
    <row r="12" spans="1:32">
      <c r="A12" s="20"/>
      <c r="B12" s="10" t="s">
        <v>591</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F12" s="60"/>
    </row>
    <row r="13" spans="1:32">
      <c r="A13" s="20"/>
      <c r="B13" s="16" t="s">
        <v>592</v>
      </c>
      <c r="C13" s="30">
        <v>0</v>
      </c>
      <c r="D13" s="30">
        <v>0</v>
      </c>
      <c r="E13" s="30">
        <v>0</v>
      </c>
      <c r="F13" s="30">
        <v>0</v>
      </c>
      <c r="G13" s="30">
        <v>0</v>
      </c>
      <c r="H13" s="3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F13" s="60"/>
    </row>
    <row r="14" spans="1:32">
      <c r="A14" s="20"/>
      <c r="B14" s="16" t="s">
        <v>93</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F14" s="60"/>
    </row>
    <row r="15" spans="1:32">
      <c r="A15" s="20"/>
      <c r="B15" s="16" t="s">
        <v>94</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F15" s="60"/>
    </row>
    <row r="16" spans="1:32">
      <c r="A16" s="20"/>
      <c r="B16" s="10" t="s">
        <v>593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F16" s="60"/>
    </row>
    <row r="17" spans="1:32" ht="45">
      <c r="A17" s="20"/>
      <c r="B17" s="83" t="s">
        <v>594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F17" s="60"/>
    </row>
    <row r="18" spans="1:32">
      <c r="A18" s="20"/>
      <c r="B18" s="10" t="s">
        <v>95</v>
      </c>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F18" s="60"/>
    </row>
    <row r="19" spans="1:32">
      <c r="A19" s="20"/>
      <c r="B19" s="10" t="s">
        <v>595</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F19" s="60"/>
    </row>
    <row r="20" spans="1:32">
      <c r="A20" s="20"/>
      <c r="B20" s="10" t="s">
        <v>96</v>
      </c>
      <c r="C20" s="30">
        <v>0</v>
      </c>
      <c r="D20" s="30">
        <v>0</v>
      </c>
      <c r="E20" s="30">
        <v>0</v>
      </c>
      <c r="F20" s="30">
        <v>0</v>
      </c>
      <c r="G20" s="30">
        <v>0</v>
      </c>
      <c r="H20" s="3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F20" s="60"/>
    </row>
    <row r="21" spans="1:32">
      <c r="A21" s="20"/>
      <c r="B21" s="10" t="s">
        <v>97</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F21" s="60"/>
    </row>
    <row r="22" spans="1:32">
      <c r="A22" s="20"/>
      <c r="B22" s="10" t="s">
        <v>98</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F22" s="60"/>
    </row>
    <row r="23" spans="1:32">
      <c r="A23" s="20"/>
      <c r="B23" s="10" t="s">
        <v>99</v>
      </c>
      <c r="C23" s="30">
        <v>0</v>
      </c>
      <c r="D23" s="30">
        <v>0</v>
      </c>
      <c r="E23" s="30">
        <v>0</v>
      </c>
      <c r="F23" s="30">
        <v>0</v>
      </c>
      <c r="G23" s="30">
        <v>0</v>
      </c>
      <c r="H23" s="3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F23" s="60"/>
    </row>
    <row r="24" spans="1:32">
      <c r="A24" s="161"/>
      <c r="B24" s="148" t="s">
        <v>674</v>
      </c>
      <c r="C24" s="153">
        <f>SUM(C10:C23)</f>
        <v>0</v>
      </c>
      <c r="D24" s="153">
        <f t="shared" ref="D24:AC24" si="0">SUM(D10:D23)</f>
        <v>0</v>
      </c>
      <c r="E24" s="153">
        <f t="shared" si="0"/>
        <v>0</v>
      </c>
      <c r="F24" s="153">
        <f t="shared" si="0"/>
        <v>0</v>
      </c>
      <c r="G24" s="153">
        <f t="shared" si="0"/>
        <v>0</v>
      </c>
      <c r="H24" s="153">
        <v>0</v>
      </c>
      <c r="I24" s="153">
        <f t="shared" si="0"/>
        <v>0</v>
      </c>
      <c r="J24" s="153">
        <v>0</v>
      </c>
      <c r="K24" s="153">
        <f t="shared" si="0"/>
        <v>0</v>
      </c>
      <c r="L24" s="153">
        <f t="shared" si="0"/>
        <v>0</v>
      </c>
      <c r="M24" s="153">
        <f t="shared" si="0"/>
        <v>0</v>
      </c>
      <c r="N24" s="153">
        <f t="shared" si="0"/>
        <v>0</v>
      </c>
      <c r="O24" s="153">
        <f t="shared" si="0"/>
        <v>0</v>
      </c>
      <c r="P24" s="153">
        <f t="shared" si="0"/>
        <v>0</v>
      </c>
      <c r="Q24" s="153">
        <f t="shared" si="0"/>
        <v>0</v>
      </c>
      <c r="R24" s="153">
        <f t="shared" si="0"/>
        <v>0</v>
      </c>
      <c r="S24" s="153">
        <f t="shared" si="0"/>
        <v>0</v>
      </c>
      <c r="T24" s="153">
        <f t="shared" si="0"/>
        <v>0</v>
      </c>
      <c r="U24" s="153">
        <f t="shared" si="0"/>
        <v>0</v>
      </c>
      <c r="V24" s="153">
        <f t="shared" si="0"/>
        <v>0</v>
      </c>
      <c r="W24" s="153">
        <f t="shared" si="0"/>
        <v>0</v>
      </c>
      <c r="X24" s="153">
        <f t="shared" si="0"/>
        <v>0</v>
      </c>
      <c r="Y24" s="153">
        <f t="shared" si="0"/>
        <v>0</v>
      </c>
      <c r="Z24" s="153">
        <f t="shared" si="0"/>
        <v>0</v>
      </c>
      <c r="AA24" s="153">
        <f t="shared" si="0"/>
        <v>0</v>
      </c>
      <c r="AB24" s="153">
        <f t="shared" si="0"/>
        <v>0</v>
      </c>
      <c r="AC24" s="153">
        <f t="shared" si="0"/>
        <v>0</v>
      </c>
      <c r="AD24" s="153">
        <f>SUM(AD10:AD23)</f>
        <v>0</v>
      </c>
      <c r="AF24" s="60"/>
    </row>
    <row r="25" spans="1:32">
      <c r="A25" s="20" t="s">
        <v>6</v>
      </c>
      <c r="B25" s="140" t="s">
        <v>91</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F25" s="60"/>
    </row>
    <row r="26" spans="1:32">
      <c r="A26" s="20"/>
      <c r="B26" s="16" t="s">
        <v>92</v>
      </c>
      <c r="C26" s="30">
        <v>0</v>
      </c>
      <c r="D26" s="30">
        <v>0</v>
      </c>
      <c r="E26" s="30">
        <v>0</v>
      </c>
      <c r="F26" s="30">
        <v>0</v>
      </c>
      <c r="G26" s="30">
        <v>0</v>
      </c>
      <c r="H26" s="3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F26" s="60"/>
    </row>
    <row r="27" spans="1:32">
      <c r="A27" s="20"/>
      <c r="B27" s="10" t="s">
        <v>591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F27" s="60"/>
    </row>
    <row r="28" spans="1:32">
      <c r="A28" s="20"/>
      <c r="B28" s="16" t="s">
        <v>592</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F28" s="60"/>
    </row>
    <row r="29" spans="1:32">
      <c r="A29" s="20"/>
      <c r="B29" s="16" t="s">
        <v>93</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F29" s="60"/>
    </row>
    <row r="30" spans="1:32">
      <c r="A30" s="20"/>
      <c r="B30" s="16" t="s">
        <v>94</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F30" s="60"/>
    </row>
    <row r="31" spans="1:32">
      <c r="A31" s="20"/>
      <c r="B31" s="10" t="s">
        <v>593</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F31" s="60"/>
    </row>
    <row r="32" spans="1:32" ht="45">
      <c r="A32" s="20"/>
      <c r="B32" s="83" t="s">
        <v>594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F32" s="60"/>
    </row>
    <row r="33" spans="1:32">
      <c r="A33" s="20"/>
      <c r="B33" s="10" t="s">
        <v>95</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F33" s="60"/>
    </row>
    <row r="34" spans="1:32">
      <c r="A34" s="20"/>
      <c r="B34" s="10" t="s">
        <v>595</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F34" s="60"/>
    </row>
    <row r="35" spans="1:32">
      <c r="A35" s="20"/>
      <c r="B35" s="10" t="s">
        <v>96</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F35" s="60"/>
    </row>
    <row r="36" spans="1:32">
      <c r="A36" s="20"/>
      <c r="B36" s="10" t="s">
        <v>97</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F36" s="60"/>
    </row>
    <row r="37" spans="1:32">
      <c r="A37" s="20"/>
      <c r="B37" s="10" t="s">
        <v>98</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F37" s="60"/>
    </row>
    <row r="38" spans="1:32">
      <c r="A38" s="20"/>
      <c r="B38" s="10" t="s">
        <v>99</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F38" s="60"/>
    </row>
    <row r="39" spans="1:32">
      <c r="A39" s="161"/>
      <c r="B39" s="148" t="s">
        <v>675</v>
      </c>
      <c r="C39" s="153">
        <f>SUM(C25:C38)</f>
        <v>0</v>
      </c>
      <c r="D39" s="153">
        <f t="shared" ref="D39:G39" si="1">SUM(D25:D38)</f>
        <v>0</v>
      </c>
      <c r="E39" s="153">
        <f t="shared" si="1"/>
        <v>0</v>
      </c>
      <c r="F39" s="153">
        <f t="shared" si="1"/>
        <v>0</v>
      </c>
      <c r="G39" s="153">
        <f t="shared" si="1"/>
        <v>0</v>
      </c>
      <c r="H39" s="153">
        <v>0</v>
      </c>
      <c r="I39" s="153">
        <f t="shared" ref="I39" si="2">SUM(I25:I38)</f>
        <v>0</v>
      </c>
      <c r="J39" s="153">
        <v>0</v>
      </c>
      <c r="K39" s="153">
        <f t="shared" ref="K39:AC39" si="3">SUM(K25:K38)</f>
        <v>0</v>
      </c>
      <c r="L39" s="153">
        <f t="shared" si="3"/>
        <v>0</v>
      </c>
      <c r="M39" s="153">
        <f t="shared" si="3"/>
        <v>0</v>
      </c>
      <c r="N39" s="153">
        <f t="shared" si="3"/>
        <v>0</v>
      </c>
      <c r="O39" s="153">
        <f t="shared" si="3"/>
        <v>0</v>
      </c>
      <c r="P39" s="153">
        <f t="shared" si="3"/>
        <v>0</v>
      </c>
      <c r="Q39" s="153">
        <f t="shared" si="3"/>
        <v>0</v>
      </c>
      <c r="R39" s="153">
        <f t="shared" si="3"/>
        <v>0</v>
      </c>
      <c r="S39" s="153">
        <f t="shared" si="3"/>
        <v>0</v>
      </c>
      <c r="T39" s="153">
        <f t="shared" si="3"/>
        <v>0</v>
      </c>
      <c r="U39" s="153">
        <f t="shared" si="3"/>
        <v>0</v>
      </c>
      <c r="V39" s="153">
        <f t="shared" si="3"/>
        <v>0</v>
      </c>
      <c r="W39" s="153">
        <f t="shared" si="3"/>
        <v>0</v>
      </c>
      <c r="X39" s="153">
        <f t="shared" si="3"/>
        <v>0</v>
      </c>
      <c r="Y39" s="153">
        <f t="shared" si="3"/>
        <v>0</v>
      </c>
      <c r="Z39" s="153">
        <f t="shared" si="3"/>
        <v>0</v>
      </c>
      <c r="AA39" s="153">
        <f t="shared" si="3"/>
        <v>0</v>
      </c>
      <c r="AB39" s="153">
        <f t="shared" si="3"/>
        <v>0</v>
      </c>
      <c r="AC39" s="153">
        <f t="shared" si="3"/>
        <v>0</v>
      </c>
      <c r="AD39" s="153">
        <f>SUM(AD25:AD38)</f>
        <v>0</v>
      </c>
      <c r="AF39" s="60"/>
    </row>
    <row r="40" spans="1:32">
      <c r="A40" s="20" t="s">
        <v>7</v>
      </c>
      <c r="B40" s="140" t="s">
        <v>91</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F40" s="60"/>
    </row>
    <row r="41" spans="1:32">
      <c r="A41" s="20"/>
      <c r="B41" s="16" t="s">
        <v>92</v>
      </c>
      <c r="C41" s="30">
        <v>0</v>
      </c>
      <c r="D41" s="30">
        <v>0</v>
      </c>
      <c r="E41" s="30">
        <v>0</v>
      </c>
      <c r="F41" s="30">
        <v>0</v>
      </c>
      <c r="G41" s="30">
        <v>0</v>
      </c>
      <c r="H41" s="30">
        <v>0</v>
      </c>
      <c r="I41" s="30">
        <v>0</v>
      </c>
      <c r="J41" s="30">
        <v>0</v>
      </c>
      <c r="K41" s="30">
        <v>0</v>
      </c>
      <c r="L41" s="30">
        <v>0</v>
      </c>
      <c r="M41" s="30">
        <v>0</v>
      </c>
      <c r="N41" s="30">
        <v>0</v>
      </c>
      <c r="O41" s="30">
        <v>0</v>
      </c>
      <c r="P41" s="30">
        <v>0</v>
      </c>
      <c r="Q41" s="30">
        <v>0</v>
      </c>
      <c r="R41" s="30">
        <v>0</v>
      </c>
      <c r="S41" s="30">
        <v>0</v>
      </c>
      <c r="T41" s="30">
        <v>0</v>
      </c>
      <c r="U41" s="30">
        <v>0</v>
      </c>
      <c r="V41" s="30">
        <v>0</v>
      </c>
      <c r="W41" s="30">
        <v>0</v>
      </c>
      <c r="X41" s="30">
        <v>0</v>
      </c>
      <c r="Y41" s="30">
        <v>0</v>
      </c>
      <c r="Z41" s="30">
        <v>0</v>
      </c>
      <c r="AA41" s="30">
        <v>0</v>
      </c>
      <c r="AB41" s="30">
        <v>0</v>
      </c>
      <c r="AC41" s="30">
        <v>0</v>
      </c>
      <c r="AD41" s="30">
        <v>0</v>
      </c>
      <c r="AF41" s="60"/>
    </row>
    <row r="42" spans="1:32">
      <c r="A42" s="20"/>
      <c r="B42" s="10" t="s">
        <v>591</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F42" s="60"/>
    </row>
    <row r="43" spans="1:32">
      <c r="A43" s="20"/>
      <c r="B43" s="16" t="s">
        <v>592</v>
      </c>
      <c r="C43" s="30">
        <v>0</v>
      </c>
      <c r="D43" s="30">
        <v>0</v>
      </c>
      <c r="E43" s="30">
        <v>0</v>
      </c>
      <c r="F43" s="30">
        <v>0</v>
      </c>
      <c r="G43" s="30">
        <v>0</v>
      </c>
      <c r="H43" s="30">
        <v>0</v>
      </c>
      <c r="I43" s="30">
        <v>0</v>
      </c>
      <c r="J43" s="30">
        <v>0</v>
      </c>
      <c r="K43" s="30">
        <v>0</v>
      </c>
      <c r="L43" s="30">
        <v>0</v>
      </c>
      <c r="M43" s="30">
        <v>0</v>
      </c>
      <c r="N43" s="30">
        <v>0</v>
      </c>
      <c r="O43" s="30">
        <v>0</v>
      </c>
      <c r="P43" s="30">
        <v>0</v>
      </c>
      <c r="Q43" s="30">
        <v>0</v>
      </c>
      <c r="R43" s="30">
        <v>0</v>
      </c>
      <c r="S43" s="30">
        <v>0</v>
      </c>
      <c r="T43" s="30">
        <v>0</v>
      </c>
      <c r="U43" s="30">
        <v>0</v>
      </c>
      <c r="V43" s="30">
        <v>0</v>
      </c>
      <c r="W43" s="30">
        <v>0</v>
      </c>
      <c r="X43" s="30">
        <v>0</v>
      </c>
      <c r="Y43" s="30">
        <v>0</v>
      </c>
      <c r="Z43" s="30">
        <v>0</v>
      </c>
      <c r="AA43" s="30">
        <v>0</v>
      </c>
      <c r="AB43" s="30">
        <v>0</v>
      </c>
      <c r="AC43" s="30">
        <v>0</v>
      </c>
      <c r="AD43" s="30">
        <v>0</v>
      </c>
      <c r="AF43" s="60"/>
    </row>
    <row r="44" spans="1:32">
      <c r="A44" s="20"/>
      <c r="B44" s="16" t="s">
        <v>93</v>
      </c>
      <c r="C44" s="30">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F44" s="60"/>
    </row>
    <row r="45" spans="1:32">
      <c r="A45" s="20"/>
      <c r="B45" s="16" t="s">
        <v>94</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F45" s="60"/>
    </row>
    <row r="46" spans="1:32">
      <c r="A46" s="20"/>
      <c r="B46" s="10" t="s">
        <v>593</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F46" s="60"/>
    </row>
    <row r="47" spans="1:32" ht="45">
      <c r="A47" s="20"/>
      <c r="B47" s="83" t="s">
        <v>594</v>
      </c>
      <c r="C47" s="30">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F47" s="60"/>
    </row>
    <row r="48" spans="1:32">
      <c r="A48" s="20"/>
      <c r="B48" s="10" t="s">
        <v>95</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F48" s="60"/>
    </row>
    <row r="49" spans="1:32">
      <c r="A49" s="20"/>
      <c r="B49" s="10" t="s">
        <v>595</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F49" s="60"/>
    </row>
    <row r="50" spans="1:32">
      <c r="A50" s="20"/>
      <c r="B50" s="10" t="s">
        <v>96</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F50" s="60"/>
    </row>
    <row r="51" spans="1:32">
      <c r="A51" s="20"/>
      <c r="B51" s="10" t="s">
        <v>97</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F51" s="60"/>
    </row>
    <row r="52" spans="1:32">
      <c r="A52" s="20"/>
      <c r="B52" s="10" t="s">
        <v>98</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F52" s="60"/>
    </row>
    <row r="53" spans="1:32">
      <c r="A53" s="20"/>
      <c r="B53" s="10" t="s">
        <v>99</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F53" s="60"/>
    </row>
    <row r="54" spans="1:32">
      <c r="A54" s="161"/>
      <c r="B54" s="148" t="s">
        <v>676</v>
      </c>
      <c r="C54" s="153">
        <f>SUM(C40:C53)</f>
        <v>0</v>
      </c>
      <c r="D54" s="153">
        <f t="shared" ref="D54:G54" si="4">SUM(D40:D53)</f>
        <v>0</v>
      </c>
      <c r="E54" s="153">
        <f t="shared" si="4"/>
        <v>0</v>
      </c>
      <c r="F54" s="153">
        <f t="shared" si="4"/>
        <v>0</v>
      </c>
      <c r="G54" s="153">
        <f t="shared" si="4"/>
        <v>0</v>
      </c>
      <c r="H54" s="153">
        <v>0</v>
      </c>
      <c r="I54" s="153">
        <f t="shared" ref="I54" si="5">SUM(I40:I53)</f>
        <v>0</v>
      </c>
      <c r="J54" s="153">
        <v>0</v>
      </c>
      <c r="K54" s="153">
        <f t="shared" ref="K54:AD54" si="6">SUM(K40:K53)</f>
        <v>0</v>
      </c>
      <c r="L54" s="153">
        <f t="shared" si="6"/>
        <v>0</v>
      </c>
      <c r="M54" s="153">
        <f t="shared" si="6"/>
        <v>0</v>
      </c>
      <c r="N54" s="153">
        <f t="shared" si="6"/>
        <v>0</v>
      </c>
      <c r="O54" s="153">
        <f t="shared" si="6"/>
        <v>0</v>
      </c>
      <c r="P54" s="153">
        <f t="shared" si="6"/>
        <v>0</v>
      </c>
      <c r="Q54" s="153">
        <f t="shared" si="6"/>
        <v>0</v>
      </c>
      <c r="R54" s="153">
        <f t="shared" si="6"/>
        <v>0</v>
      </c>
      <c r="S54" s="153">
        <f t="shared" si="6"/>
        <v>0</v>
      </c>
      <c r="T54" s="153">
        <f t="shared" si="6"/>
        <v>0</v>
      </c>
      <c r="U54" s="153">
        <f t="shared" si="6"/>
        <v>0</v>
      </c>
      <c r="V54" s="153">
        <f t="shared" si="6"/>
        <v>0</v>
      </c>
      <c r="W54" s="153">
        <f t="shared" si="6"/>
        <v>0</v>
      </c>
      <c r="X54" s="153">
        <f t="shared" si="6"/>
        <v>0</v>
      </c>
      <c r="Y54" s="153">
        <f t="shared" si="6"/>
        <v>0</v>
      </c>
      <c r="Z54" s="153">
        <f t="shared" si="6"/>
        <v>0</v>
      </c>
      <c r="AA54" s="153">
        <f t="shared" si="6"/>
        <v>0</v>
      </c>
      <c r="AB54" s="153">
        <f t="shared" si="6"/>
        <v>0</v>
      </c>
      <c r="AC54" s="153">
        <f t="shared" si="6"/>
        <v>0</v>
      </c>
      <c r="AD54" s="153">
        <f t="shared" si="6"/>
        <v>0</v>
      </c>
      <c r="AF54" s="60"/>
    </row>
    <row r="55" spans="1:32">
      <c r="A55" s="20" t="s">
        <v>8</v>
      </c>
      <c r="B55" s="140" t="s">
        <v>91</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F55" s="60"/>
    </row>
    <row r="56" spans="1:32">
      <c r="A56" s="20"/>
      <c r="B56" s="16" t="s">
        <v>92</v>
      </c>
      <c r="C56" s="30">
        <v>0</v>
      </c>
      <c r="D56" s="30">
        <v>0</v>
      </c>
      <c r="E56" s="30">
        <v>0</v>
      </c>
      <c r="F56" s="30">
        <v>0</v>
      </c>
      <c r="G56" s="30">
        <v>0</v>
      </c>
      <c r="H56" s="3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F56" s="60"/>
    </row>
    <row r="57" spans="1:32">
      <c r="A57" s="20"/>
      <c r="B57" s="10" t="s">
        <v>591</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F57" s="60"/>
    </row>
    <row r="58" spans="1:32">
      <c r="A58" s="20"/>
      <c r="B58" s="16" t="s">
        <v>592</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F58" s="60"/>
    </row>
    <row r="59" spans="1:32">
      <c r="A59" s="20"/>
      <c r="B59" s="16" t="s">
        <v>93</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F59" s="60"/>
    </row>
    <row r="60" spans="1:32">
      <c r="A60" s="20"/>
      <c r="B60" s="16" t="s">
        <v>94</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F60" s="60"/>
    </row>
    <row r="61" spans="1:32">
      <c r="A61" s="20"/>
      <c r="B61" s="10" t="s">
        <v>593</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F61" s="60"/>
    </row>
    <row r="62" spans="1:32" ht="45">
      <c r="A62" s="20"/>
      <c r="B62" s="83" t="s">
        <v>594</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F62" s="60"/>
    </row>
    <row r="63" spans="1:32">
      <c r="A63" s="20"/>
      <c r="B63" s="10" t="s">
        <v>95</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F63" s="60"/>
    </row>
    <row r="64" spans="1:32">
      <c r="A64" s="20"/>
      <c r="B64" s="10" t="s">
        <v>595</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F64" s="60"/>
    </row>
    <row r="65" spans="1:32">
      <c r="A65" s="20"/>
      <c r="B65" s="10" t="s">
        <v>96</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F65" s="60"/>
    </row>
    <row r="66" spans="1:32">
      <c r="A66" s="20"/>
      <c r="B66" s="10" t="s">
        <v>97</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F66" s="60"/>
    </row>
    <row r="67" spans="1:32">
      <c r="A67" s="20"/>
      <c r="B67" s="10" t="s">
        <v>98</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F67" s="60"/>
    </row>
    <row r="68" spans="1:32">
      <c r="A68" s="20"/>
      <c r="B68" s="10" t="s">
        <v>99</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F68" s="60"/>
    </row>
    <row r="69" spans="1:32">
      <c r="A69" s="161"/>
      <c r="B69" s="148" t="s">
        <v>677</v>
      </c>
      <c r="C69" s="153">
        <f>SUM(C55:C68)</f>
        <v>0</v>
      </c>
      <c r="D69" s="153">
        <f t="shared" ref="D69:G69" si="7">SUM(D55:D68)</f>
        <v>0</v>
      </c>
      <c r="E69" s="153">
        <f t="shared" si="7"/>
        <v>0</v>
      </c>
      <c r="F69" s="153">
        <f t="shared" si="7"/>
        <v>0</v>
      </c>
      <c r="G69" s="153">
        <f t="shared" si="7"/>
        <v>0</v>
      </c>
      <c r="H69" s="153">
        <v>0</v>
      </c>
      <c r="I69" s="153">
        <f t="shared" ref="I69" si="8">SUM(I55:I68)</f>
        <v>0</v>
      </c>
      <c r="J69" s="153">
        <v>0</v>
      </c>
      <c r="K69" s="153">
        <f t="shared" ref="K69:AD69" si="9">SUM(K55:K68)</f>
        <v>0</v>
      </c>
      <c r="L69" s="153">
        <f t="shared" si="9"/>
        <v>0</v>
      </c>
      <c r="M69" s="153">
        <f t="shared" si="9"/>
        <v>0</v>
      </c>
      <c r="N69" s="153">
        <f t="shared" si="9"/>
        <v>0</v>
      </c>
      <c r="O69" s="153">
        <f t="shared" si="9"/>
        <v>0</v>
      </c>
      <c r="P69" s="153">
        <f t="shared" si="9"/>
        <v>0</v>
      </c>
      <c r="Q69" s="153">
        <f t="shared" si="9"/>
        <v>0</v>
      </c>
      <c r="R69" s="153">
        <f t="shared" si="9"/>
        <v>0</v>
      </c>
      <c r="S69" s="153">
        <f t="shared" si="9"/>
        <v>0</v>
      </c>
      <c r="T69" s="153">
        <f t="shared" si="9"/>
        <v>0</v>
      </c>
      <c r="U69" s="153">
        <f t="shared" si="9"/>
        <v>0</v>
      </c>
      <c r="V69" s="153">
        <f t="shared" si="9"/>
        <v>0</v>
      </c>
      <c r="W69" s="153">
        <f t="shared" si="9"/>
        <v>0</v>
      </c>
      <c r="X69" s="153">
        <f t="shared" si="9"/>
        <v>0</v>
      </c>
      <c r="Y69" s="153">
        <f t="shared" si="9"/>
        <v>0</v>
      </c>
      <c r="Z69" s="153">
        <f t="shared" si="9"/>
        <v>0</v>
      </c>
      <c r="AA69" s="153">
        <f t="shared" si="9"/>
        <v>0</v>
      </c>
      <c r="AB69" s="153">
        <f t="shared" si="9"/>
        <v>0</v>
      </c>
      <c r="AC69" s="153">
        <f t="shared" si="9"/>
        <v>0</v>
      </c>
      <c r="AD69" s="153">
        <f t="shared" si="9"/>
        <v>0</v>
      </c>
      <c r="AF69" s="60"/>
    </row>
    <row r="70" spans="1:32">
      <c r="A70" s="20" t="s">
        <v>9</v>
      </c>
      <c r="B70" s="140" t="s">
        <v>91</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F70" s="60"/>
    </row>
    <row r="71" spans="1:32">
      <c r="A71" s="20"/>
      <c r="B71" s="16" t="s">
        <v>92</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F71" s="60"/>
    </row>
    <row r="72" spans="1:32">
      <c r="A72" s="20"/>
      <c r="B72" s="10" t="s">
        <v>591</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F72" s="60"/>
    </row>
    <row r="73" spans="1:32">
      <c r="A73" s="20"/>
      <c r="B73" s="16" t="s">
        <v>592</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F73" s="60"/>
    </row>
    <row r="74" spans="1:32">
      <c r="A74" s="20"/>
      <c r="B74" s="16" t="s">
        <v>93</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F74" s="60"/>
    </row>
    <row r="75" spans="1:32">
      <c r="A75" s="20"/>
      <c r="B75" s="16" t="s">
        <v>94</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F75" s="60"/>
    </row>
    <row r="76" spans="1:32">
      <c r="A76" s="20"/>
      <c r="B76" s="10" t="s">
        <v>593</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F76" s="60"/>
    </row>
    <row r="77" spans="1:32" ht="45">
      <c r="A77" s="20"/>
      <c r="B77" s="83" t="s">
        <v>594</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F77" s="60"/>
    </row>
    <row r="78" spans="1:32">
      <c r="A78" s="20"/>
      <c r="B78" s="10" t="s">
        <v>95</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F78" s="60"/>
    </row>
    <row r="79" spans="1:32">
      <c r="A79" s="20"/>
      <c r="B79" s="10" t="s">
        <v>595</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F79" s="60"/>
    </row>
    <row r="80" spans="1:32">
      <c r="A80" s="20"/>
      <c r="B80" s="10" t="s">
        <v>96</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F80" s="60"/>
    </row>
    <row r="81" spans="1:32">
      <c r="A81" s="20"/>
      <c r="B81" s="10" t="s">
        <v>97</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F81" s="60"/>
    </row>
    <row r="82" spans="1:32">
      <c r="A82" s="20"/>
      <c r="B82" s="10" t="s">
        <v>98</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F82" s="60"/>
    </row>
    <row r="83" spans="1:32">
      <c r="A83" s="20"/>
      <c r="B83" s="10" t="s">
        <v>99</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F83" s="60"/>
    </row>
    <row r="84" spans="1:32">
      <c r="A84" s="161"/>
      <c r="B84" s="148" t="s">
        <v>678</v>
      </c>
      <c r="C84" s="153">
        <f>SUM(C70:C83)</f>
        <v>0</v>
      </c>
      <c r="D84" s="153">
        <f t="shared" ref="D84:G84" si="10">SUM(D70:D83)</f>
        <v>0</v>
      </c>
      <c r="E84" s="153">
        <f t="shared" si="10"/>
        <v>0</v>
      </c>
      <c r="F84" s="153">
        <f t="shared" si="10"/>
        <v>0</v>
      </c>
      <c r="G84" s="153">
        <f t="shared" si="10"/>
        <v>0</v>
      </c>
      <c r="H84" s="153">
        <v>0</v>
      </c>
      <c r="I84" s="153">
        <f t="shared" ref="I84" si="11">SUM(I70:I83)</f>
        <v>0</v>
      </c>
      <c r="J84" s="153">
        <v>0</v>
      </c>
      <c r="K84" s="153">
        <f t="shared" ref="K84:AD84" si="12">SUM(K70:K83)</f>
        <v>0</v>
      </c>
      <c r="L84" s="153">
        <f t="shared" si="12"/>
        <v>0</v>
      </c>
      <c r="M84" s="153">
        <f t="shared" si="12"/>
        <v>0</v>
      </c>
      <c r="N84" s="153">
        <f t="shared" si="12"/>
        <v>0</v>
      </c>
      <c r="O84" s="153">
        <f t="shared" si="12"/>
        <v>0</v>
      </c>
      <c r="P84" s="153">
        <f t="shared" si="12"/>
        <v>0</v>
      </c>
      <c r="Q84" s="153">
        <f t="shared" si="12"/>
        <v>0</v>
      </c>
      <c r="R84" s="153">
        <f t="shared" si="12"/>
        <v>0</v>
      </c>
      <c r="S84" s="153">
        <f t="shared" si="12"/>
        <v>0</v>
      </c>
      <c r="T84" s="153">
        <f t="shared" si="12"/>
        <v>0</v>
      </c>
      <c r="U84" s="153">
        <f t="shared" si="12"/>
        <v>0</v>
      </c>
      <c r="V84" s="153">
        <f t="shared" si="12"/>
        <v>0</v>
      </c>
      <c r="W84" s="153">
        <f t="shared" si="12"/>
        <v>0</v>
      </c>
      <c r="X84" s="153">
        <f t="shared" si="12"/>
        <v>0</v>
      </c>
      <c r="Y84" s="153">
        <f t="shared" si="12"/>
        <v>0</v>
      </c>
      <c r="Z84" s="153">
        <f t="shared" si="12"/>
        <v>0</v>
      </c>
      <c r="AA84" s="153">
        <f t="shared" si="12"/>
        <v>0</v>
      </c>
      <c r="AB84" s="153">
        <f t="shared" si="12"/>
        <v>0</v>
      </c>
      <c r="AC84" s="153">
        <f t="shared" si="12"/>
        <v>0</v>
      </c>
      <c r="AD84" s="153">
        <f t="shared" si="12"/>
        <v>0</v>
      </c>
      <c r="AF84" s="60"/>
    </row>
    <row r="85" spans="1:32">
      <c r="A85" s="20" t="s">
        <v>19</v>
      </c>
      <c r="B85" s="140" t="s">
        <v>91</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F85" s="60"/>
    </row>
    <row r="86" spans="1:32">
      <c r="A86" s="20"/>
      <c r="B86" s="16" t="s">
        <v>92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F86" s="60"/>
    </row>
    <row r="87" spans="1:32">
      <c r="A87" s="20"/>
      <c r="B87" s="10" t="s">
        <v>591</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F87" s="60"/>
    </row>
    <row r="88" spans="1:32">
      <c r="A88" s="20"/>
      <c r="B88" s="16" t="s">
        <v>592</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F88" s="60"/>
    </row>
    <row r="89" spans="1:32">
      <c r="A89" s="20"/>
      <c r="B89" s="16" t="s">
        <v>93</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F89" s="60"/>
    </row>
    <row r="90" spans="1:32">
      <c r="A90" s="20"/>
      <c r="B90" s="16" t="s">
        <v>94</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F90" s="60"/>
    </row>
    <row r="91" spans="1:32">
      <c r="A91" s="20"/>
      <c r="B91" s="10" t="s">
        <v>593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F91" s="60"/>
    </row>
    <row r="92" spans="1:32" ht="45">
      <c r="A92" s="20"/>
      <c r="B92" s="83" t="s">
        <v>594</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F92" s="60"/>
    </row>
    <row r="93" spans="1:32">
      <c r="A93" s="20"/>
      <c r="B93" s="10" t="s">
        <v>95</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F93" s="60"/>
    </row>
    <row r="94" spans="1:32">
      <c r="A94" s="20"/>
      <c r="B94" s="10" t="s">
        <v>595</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F94" s="60"/>
    </row>
    <row r="95" spans="1:32">
      <c r="A95" s="20"/>
      <c r="B95" s="10" t="s">
        <v>96</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F95" s="60"/>
    </row>
    <row r="96" spans="1:32">
      <c r="A96" s="20"/>
      <c r="B96" s="10" t="s">
        <v>97</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F96" s="60"/>
    </row>
    <row r="97" spans="1:32">
      <c r="A97" s="20"/>
      <c r="B97" s="10" t="s">
        <v>98</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F97" s="60"/>
    </row>
    <row r="98" spans="1:32">
      <c r="A98" s="20"/>
      <c r="B98" s="10" t="s">
        <v>99</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F98" s="60"/>
    </row>
    <row r="99" spans="1:32">
      <c r="A99" s="161"/>
      <c r="B99" s="148" t="s">
        <v>679</v>
      </c>
      <c r="C99" s="153">
        <f>SUM(C85:C98)</f>
        <v>0</v>
      </c>
      <c r="D99" s="153">
        <f t="shared" ref="D99:G99" si="13">SUM(D85:D98)</f>
        <v>0</v>
      </c>
      <c r="E99" s="153">
        <f t="shared" si="13"/>
        <v>0</v>
      </c>
      <c r="F99" s="153">
        <f t="shared" si="13"/>
        <v>0</v>
      </c>
      <c r="G99" s="153">
        <f t="shared" si="13"/>
        <v>0</v>
      </c>
      <c r="H99" s="153">
        <v>0</v>
      </c>
      <c r="I99" s="153">
        <f t="shared" ref="I99" si="14">SUM(I85:I98)</f>
        <v>0</v>
      </c>
      <c r="J99" s="153">
        <v>0</v>
      </c>
      <c r="K99" s="153">
        <f t="shared" ref="K99:AD99" si="15">SUM(K85:K98)</f>
        <v>0</v>
      </c>
      <c r="L99" s="153">
        <f t="shared" si="15"/>
        <v>0</v>
      </c>
      <c r="M99" s="153">
        <f t="shared" si="15"/>
        <v>0</v>
      </c>
      <c r="N99" s="153">
        <f t="shared" si="15"/>
        <v>0</v>
      </c>
      <c r="O99" s="153">
        <f t="shared" si="15"/>
        <v>0</v>
      </c>
      <c r="P99" s="153">
        <f t="shared" si="15"/>
        <v>0</v>
      </c>
      <c r="Q99" s="153">
        <f t="shared" si="15"/>
        <v>0</v>
      </c>
      <c r="R99" s="153">
        <f t="shared" si="15"/>
        <v>0</v>
      </c>
      <c r="S99" s="153">
        <f t="shared" si="15"/>
        <v>0</v>
      </c>
      <c r="T99" s="153">
        <f t="shared" si="15"/>
        <v>0</v>
      </c>
      <c r="U99" s="153">
        <f t="shared" si="15"/>
        <v>0</v>
      </c>
      <c r="V99" s="153">
        <f t="shared" si="15"/>
        <v>0</v>
      </c>
      <c r="W99" s="153">
        <f t="shared" si="15"/>
        <v>0</v>
      </c>
      <c r="X99" s="153">
        <f t="shared" si="15"/>
        <v>0</v>
      </c>
      <c r="Y99" s="153">
        <f t="shared" si="15"/>
        <v>0</v>
      </c>
      <c r="Z99" s="153">
        <f t="shared" si="15"/>
        <v>0</v>
      </c>
      <c r="AA99" s="153">
        <f t="shared" si="15"/>
        <v>0</v>
      </c>
      <c r="AB99" s="153">
        <f t="shared" si="15"/>
        <v>0</v>
      </c>
      <c r="AC99" s="153">
        <f t="shared" si="15"/>
        <v>0</v>
      </c>
      <c r="AD99" s="153">
        <f t="shared" si="15"/>
        <v>0</v>
      </c>
      <c r="AF99" s="60"/>
    </row>
    <row r="100" spans="1:32">
      <c r="A100" s="20" t="s">
        <v>10</v>
      </c>
      <c r="B100" s="140" t="s">
        <v>91</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F100" s="60"/>
    </row>
    <row r="101" spans="1:32">
      <c r="A101" s="20"/>
      <c r="B101" s="16" t="s">
        <v>92</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F101" s="60"/>
    </row>
    <row r="102" spans="1:32">
      <c r="A102" s="20"/>
      <c r="B102" s="10" t="s">
        <v>591</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F102" s="60"/>
    </row>
    <row r="103" spans="1:32">
      <c r="A103" s="20"/>
      <c r="B103" s="16" t="s">
        <v>592</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F103" s="60"/>
    </row>
    <row r="104" spans="1:32">
      <c r="A104" s="20"/>
      <c r="B104" s="16" t="s">
        <v>93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F104" s="60"/>
    </row>
    <row r="105" spans="1:32">
      <c r="A105" s="20"/>
      <c r="B105" s="16" t="s">
        <v>94</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F105" s="60"/>
    </row>
    <row r="106" spans="1:32">
      <c r="A106" s="20"/>
      <c r="B106" s="10" t="s">
        <v>593</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F106" s="60"/>
    </row>
    <row r="107" spans="1:32" ht="45">
      <c r="A107" s="20"/>
      <c r="B107" s="83" t="s">
        <v>594</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F107" s="60"/>
    </row>
    <row r="108" spans="1:32">
      <c r="A108" s="20"/>
      <c r="B108" s="10" t="s">
        <v>95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F108" s="60"/>
    </row>
    <row r="109" spans="1:32">
      <c r="A109" s="20"/>
      <c r="B109" s="10" t="s">
        <v>595</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F109" s="60"/>
    </row>
    <row r="110" spans="1:32">
      <c r="A110" s="20"/>
      <c r="B110" s="10" t="s">
        <v>96</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F110" s="60"/>
    </row>
    <row r="111" spans="1:32">
      <c r="A111" s="20"/>
      <c r="B111" s="10" t="s">
        <v>97</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F111" s="60"/>
    </row>
    <row r="112" spans="1:32">
      <c r="A112" s="20"/>
      <c r="B112" s="10" t="s">
        <v>98</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F112" s="60"/>
    </row>
    <row r="113" spans="1:32">
      <c r="A113" s="20"/>
      <c r="B113" s="10" t="s">
        <v>99</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F113" s="60"/>
    </row>
    <row r="114" spans="1:32">
      <c r="A114" s="161"/>
      <c r="B114" s="148" t="s">
        <v>680</v>
      </c>
      <c r="C114" s="153">
        <f>SUM(C100:C113)</f>
        <v>0</v>
      </c>
      <c r="D114" s="153">
        <f t="shared" ref="D114:G114" si="16">SUM(D100:D113)</f>
        <v>0</v>
      </c>
      <c r="E114" s="153">
        <f t="shared" si="16"/>
        <v>0</v>
      </c>
      <c r="F114" s="153">
        <f t="shared" si="16"/>
        <v>0</v>
      </c>
      <c r="G114" s="153">
        <f t="shared" si="16"/>
        <v>0</v>
      </c>
      <c r="H114" s="153">
        <v>0</v>
      </c>
      <c r="I114" s="153">
        <f t="shared" ref="I114" si="17">SUM(I100:I113)</f>
        <v>0</v>
      </c>
      <c r="J114" s="153">
        <v>0</v>
      </c>
      <c r="K114" s="153">
        <f t="shared" ref="K114:AD114" si="18">SUM(K100:K113)</f>
        <v>0</v>
      </c>
      <c r="L114" s="153">
        <f t="shared" si="18"/>
        <v>0</v>
      </c>
      <c r="M114" s="153">
        <f t="shared" si="18"/>
        <v>0</v>
      </c>
      <c r="N114" s="153">
        <f t="shared" si="18"/>
        <v>0</v>
      </c>
      <c r="O114" s="153">
        <f t="shared" si="18"/>
        <v>0</v>
      </c>
      <c r="P114" s="153">
        <f t="shared" si="18"/>
        <v>0</v>
      </c>
      <c r="Q114" s="153">
        <f t="shared" si="18"/>
        <v>0</v>
      </c>
      <c r="R114" s="153">
        <f t="shared" si="18"/>
        <v>0</v>
      </c>
      <c r="S114" s="153">
        <f t="shared" si="18"/>
        <v>0</v>
      </c>
      <c r="T114" s="153">
        <f t="shared" si="18"/>
        <v>0</v>
      </c>
      <c r="U114" s="153">
        <f t="shared" si="18"/>
        <v>0</v>
      </c>
      <c r="V114" s="153">
        <f t="shared" si="18"/>
        <v>0</v>
      </c>
      <c r="W114" s="153">
        <f t="shared" si="18"/>
        <v>0</v>
      </c>
      <c r="X114" s="153">
        <f t="shared" si="18"/>
        <v>0</v>
      </c>
      <c r="Y114" s="153">
        <f t="shared" si="18"/>
        <v>0</v>
      </c>
      <c r="Z114" s="153">
        <f t="shared" si="18"/>
        <v>0</v>
      </c>
      <c r="AA114" s="153">
        <f t="shared" si="18"/>
        <v>0</v>
      </c>
      <c r="AB114" s="153">
        <f t="shared" si="18"/>
        <v>0</v>
      </c>
      <c r="AC114" s="153">
        <f t="shared" si="18"/>
        <v>0</v>
      </c>
      <c r="AD114" s="153">
        <f t="shared" si="18"/>
        <v>0</v>
      </c>
      <c r="AF114" s="60"/>
    </row>
    <row r="115" spans="1:32">
      <c r="A115" s="20" t="s">
        <v>11</v>
      </c>
      <c r="B115" s="140" t="s">
        <v>91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F115" s="60"/>
    </row>
    <row r="116" spans="1:32">
      <c r="A116" s="20"/>
      <c r="B116" s="16" t="s">
        <v>92</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F116" s="60"/>
    </row>
    <row r="117" spans="1:32">
      <c r="A117" s="20"/>
      <c r="B117" s="10" t="s">
        <v>591</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F117" s="60"/>
    </row>
    <row r="118" spans="1:32">
      <c r="A118" s="20"/>
      <c r="B118" s="16" t="s">
        <v>592</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F118" s="60"/>
    </row>
    <row r="119" spans="1:32">
      <c r="A119" s="20"/>
      <c r="B119" s="16" t="s">
        <v>93</v>
      </c>
      <c r="C119" s="30">
        <v>0</v>
      </c>
      <c r="D119" s="30">
        <v>0</v>
      </c>
      <c r="E119" s="30">
        <v>0</v>
      </c>
      <c r="F119" s="30">
        <v>0</v>
      </c>
      <c r="G119" s="30">
        <v>0</v>
      </c>
      <c r="H119" s="30">
        <v>0</v>
      </c>
      <c r="I119" s="30">
        <v>0</v>
      </c>
      <c r="J119" s="30">
        <v>0</v>
      </c>
      <c r="K119" s="30">
        <v>0</v>
      </c>
      <c r="L119" s="30">
        <v>0</v>
      </c>
      <c r="M119" s="30">
        <v>0</v>
      </c>
      <c r="N119" s="30">
        <v>0</v>
      </c>
      <c r="O119" s="30">
        <v>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F119" s="60"/>
    </row>
    <row r="120" spans="1:32">
      <c r="A120" s="20"/>
      <c r="B120" s="16" t="s">
        <v>94</v>
      </c>
      <c r="C120" s="30">
        <v>0</v>
      </c>
      <c r="D120" s="30">
        <v>0</v>
      </c>
      <c r="E120" s="30">
        <v>0</v>
      </c>
      <c r="F120" s="30">
        <v>0</v>
      </c>
      <c r="G120" s="30">
        <v>0</v>
      </c>
      <c r="H120" s="30">
        <v>0</v>
      </c>
      <c r="I120" s="30">
        <v>0</v>
      </c>
      <c r="J120" s="30">
        <v>0</v>
      </c>
      <c r="K120" s="30">
        <v>0</v>
      </c>
      <c r="L120" s="30">
        <v>0</v>
      </c>
      <c r="M120" s="30">
        <v>0</v>
      </c>
      <c r="N120" s="30">
        <v>0</v>
      </c>
      <c r="O120" s="30">
        <v>0</v>
      </c>
      <c r="P120" s="30">
        <v>0</v>
      </c>
      <c r="Q120" s="30">
        <v>0</v>
      </c>
      <c r="R120" s="30">
        <v>0</v>
      </c>
      <c r="S120" s="30">
        <v>0</v>
      </c>
      <c r="T120" s="30">
        <v>0</v>
      </c>
      <c r="U120" s="30">
        <v>0</v>
      </c>
      <c r="V120" s="30">
        <v>0</v>
      </c>
      <c r="W120" s="30">
        <v>0</v>
      </c>
      <c r="X120" s="30">
        <v>0</v>
      </c>
      <c r="Y120" s="30">
        <v>0</v>
      </c>
      <c r="Z120" s="30">
        <v>0</v>
      </c>
      <c r="AA120" s="30">
        <v>0</v>
      </c>
      <c r="AB120" s="30">
        <v>0</v>
      </c>
      <c r="AC120" s="30">
        <v>0</v>
      </c>
      <c r="AD120" s="30">
        <v>0</v>
      </c>
      <c r="AF120" s="60"/>
    </row>
    <row r="121" spans="1:32">
      <c r="A121" s="20"/>
      <c r="B121" s="10" t="s">
        <v>593</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F121" s="60"/>
    </row>
    <row r="122" spans="1:32" ht="45">
      <c r="A122" s="20"/>
      <c r="B122" s="83" t="s">
        <v>594</v>
      </c>
      <c r="C122" s="30">
        <v>0</v>
      </c>
      <c r="D122" s="30">
        <v>0</v>
      </c>
      <c r="E122" s="30">
        <v>0</v>
      </c>
      <c r="F122" s="30">
        <v>0</v>
      </c>
      <c r="G122" s="30">
        <v>0</v>
      </c>
      <c r="H122" s="30">
        <v>0</v>
      </c>
      <c r="I122" s="30">
        <v>0</v>
      </c>
      <c r="J122" s="30">
        <v>0</v>
      </c>
      <c r="K122" s="30">
        <v>0</v>
      </c>
      <c r="L122" s="30">
        <v>0</v>
      </c>
      <c r="M122" s="30">
        <v>0</v>
      </c>
      <c r="N122" s="30">
        <v>0</v>
      </c>
      <c r="O122" s="30">
        <v>0</v>
      </c>
      <c r="P122" s="30">
        <v>0</v>
      </c>
      <c r="Q122" s="30">
        <v>0</v>
      </c>
      <c r="R122" s="30">
        <v>0</v>
      </c>
      <c r="S122" s="30">
        <v>0</v>
      </c>
      <c r="T122" s="30">
        <v>0</v>
      </c>
      <c r="U122" s="30">
        <v>0</v>
      </c>
      <c r="V122" s="30">
        <v>0</v>
      </c>
      <c r="W122" s="30">
        <v>0</v>
      </c>
      <c r="X122" s="30">
        <v>0</v>
      </c>
      <c r="Y122" s="30">
        <v>0</v>
      </c>
      <c r="Z122" s="30">
        <v>0</v>
      </c>
      <c r="AA122" s="30">
        <v>0</v>
      </c>
      <c r="AB122" s="30">
        <v>0</v>
      </c>
      <c r="AC122" s="30">
        <v>0</v>
      </c>
      <c r="AD122" s="30">
        <v>0</v>
      </c>
      <c r="AF122" s="60"/>
    </row>
    <row r="123" spans="1:32">
      <c r="A123" s="20"/>
      <c r="B123" s="10" t="s">
        <v>95</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F123" s="60"/>
    </row>
    <row r="124" spans="1:32">
      <c r="A124" s="20"/>
      <c r="B124" s="10" t="s">
        <v>595</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F124" s="60"/>
    </row>
    <row r="125" spans="1:32">
      <c r="A125" s="20"/>
      <c r="B125" s="10" t="s">
        <v>96</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F125" s="60"/>
    </row>
    <row r="126" spans="1:32">
      <c r="A126" s="20"/>
      <c r="B126" s="10" t="s">
        <v>97</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F126" s="60"/>
    </row>
    <row r="127" spans="1:32">
      <c r="A127" s="20"/>
      <c r="B127" s="10" t="s">
        <v>98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F127" s="60"/>
    </row>
    <row r="128" spans="1:32">
      <c r="A128" s="20"/>
      <c r="B128" s="10" t="s">
        <v>99</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F128" s="60"/>
    </row>
    <row r="129" spans="1:32">
      <c r="A129" s="161"/>
      <c r="B129" s="148" t="s">
        <v>681</v>
      </c>
      <c r="C129" s="153">
        <f>SUM(C115:C128)</f>
        <v>0</v>
      </c>
      <c r="D129" s="153">
        <f t="shared" ref="D129:G129" si="19">SUM(D115:D128)</f>
        <v>0</v>
      </c>
      <c r="E129" s="153">
        <f t="shared" si="19"/>
        <v>0</v>
      </c>
      <c r="F129" s="153">
        <f t="shared" si="19"/>
        <v>0</v>
      </c>
      <c r="G129" s="153">
        <f t="shared" si="19"/>
        <v>0</v>
      </c>
      <c r="H129" s="153">
        <v>0</v>
      </c>
      <c r="I129" s="153">
        <f t="shared" ref="I129" si="20">SUM(I115:I128)</f>
        <v>0</v>
      </c>
      <c r="J129" s="153">
        <v>0</v>
      </c>
      <c r="K129" s="153">
        <f t="shared" ref="K129:AD129" si="21">SUM(K115:K128)</f>
        <v>0</v>
      </c>
      <c r="L129" s="153">
        <f t="shared" si="21"/>
        <v>0</v>
      </c>
      <c r="M129" s="153">
        <f t="shared" si="21"/>
        <v>0</v>
      </c>
      <c r="N129" s="153">
        <f t="shared" si="21"/>
        <v>0</v>
      </c>
      <c r="O129" s="153">
        <f t="shared" si="21"/>
        <v>0</v>
      </c>
      <c r="P129" s="153">
        <f t="shared" si="21"/>
        <v>0</v>
      </c>
      <c r="Q129" s="153">
        <f t="shared" si="21"/>
        <v>0</v>
      </c>
      <c r="R129" s="153">
        <f t="shared" si="21"/>
        <v>0</v>
      </c>
      <c r="S129" s="153">
        <f t="shared" si="21"/>
        <v>0</v>
      </c>
      <c r="T129" s="153">
        <f t="shared" si="21"/>
        <v>0</v>
      </c>
      <c r="U129" s="153">
        <f t="shared" si="21"/>
        <v>0</v>
      </c>
      <c r="V129" s="153">
        <f t="shared" si="21"/>
        <v>0</v>
      </c>
      <c r="W129" s="153">
        <f t="shared" si="21"/>
        <v>0</v>
      </c>
      <c r="X129" s="153">
        <f t="shared" si="21"/>
        <v>0</v>
      </c>
      <c r="Y129" s="153">
        <f t="shared" si="21"/>
        <v>0</v>
      </c>
      <c r="Z129" s="153">
        <f t="shared" si="21"/>
        <v>0</v>
      </c>
      <c r="AA129" s="153">
        <f t="shared" si="21"/>
        <v>0</v>
      </c>
      <c r="AB129" s="153">
        <f t="shared" si="21"/>
        <v>0</v>
      </c>
      <c r="AC129" s="153">
        <f t="shared" si="21"/>
        <v>0</v>
      </c>
      <c r="AD129" s="153">
        <f t="shared" si="21"/>
        <v>0</v>
      </c>
      <c r="AF129" s="60"/>
    </row>
    <row r="130" spans="1:32">
      <c r="A130" s="20" t="s">
        <v>12</v>
      </c>
      <c r="B130" s="140" t="s">
        <v>91</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F130" s="60"/>
    </row>
    <row r="131" spans="1:32">
      <c r="A131" s="20"/>
      <c r="B131" s="16" t="s">
        <v>92</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F131" s="60"/>
    </row>
    <row r="132" spans="1:32">
      <c r="A132" s="20"/>
      <c r="B132" s="10" t="s">
        <v>591</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F132" s="60"/>
    </row>
    <row r="133" spans="1:32">
      <c r="A133" s="20"/>
      <c r="B133" s="16" t="s">
        <v>592</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F133" s="60"/>
    </row>
    <row r="134" spans="1:32">
      <c r="A134" s="20"/>
      <c r="B134" s="16" t="s">
        <v>93</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F134" s="60"/>
    </row>
    <row r="135" spans="1:32">
      <c r="A135" s="20"/>
      <c r="B135" s="16" t="s">
        <v>94</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F135" s="60"/>
    </row>
    <row r="136" spans="1:32">
      <c r="A136" s="20"/>
      <c r="B136" s="10" t="s">
        <v>593</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F136" s="60"/>
    </row>
    <row r="137" spans="1:32" ht="45">
      <c r="A137" s="20"/>
      <c r="B137" s="83" t="s">
        <v>594</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F137" s="60"/>
    </row>
    <row r="138" spans="1:32">
      <c r="A138" s="20"/>
      <c r="B138" s="10" t="s">
        <v>95</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F138" s="60"/>
    </row>
    <row r="139" spans="1:32">
      <c r="A139" s="20"/>
      <c r="B139" s="10" t="s">
        <v>595</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F139" s="60"/>
    </row>
    <row r="140" spans="1:32">
      <c r="A140" s="20"/>
      <c r="B140" s="10" t="s">
        <v>96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F140" s="60"/>
    </row>
    <row r="141" spans="1:32">
      <c r="A141" s="20"/>
      <c r="B141" s="10" t="s">
        <v>97</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F141" s="60"/>
    </row>
    <row r="142" spans="1:32">
      <c r="A142" s="20"/>
      <c r="B142" s="10" t="s">
        <v>98</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F142" s="60"/>
    </row>
    <row r="143" spans="1:32">
      <c r="A143" s="20"/>
      <c r="B143" s="10" t="s">
        <v>99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F143" s="60"/>
    </row>
    <row r="144" spans="1:32">
      <c r="A144" s="161"/>
      <c r="B144" s="148" t="s">
        <v>682</v>
      </c>
      <c r="C144" s="153">
        <f>SUM(C130:C143)</f>
        <v>0</v>
      </c>
      <c r="D144" s="153">
        <f t="shared" ref="D144:G144" si="22">SUM(D130:D143)</f>
        <v>0</v>
      </c>
      <c r="E144" s="153">
        <f t="shared" si="22"/>
        <v>0</v>
      </c>
      <c r="F144" s="153">
        <f t="shared" si="22"/>
        <v>0</v>
      </c>
      <c r="G144" s="153">
        <f t="shared" si="22"/>
        <v>0</v>
      </c>
      <c r="H144" s="153">
        <v>0</v>
      </c>
      <c r="I144" s="153">
        <f t="shared" ref="I144" si="23">SUM(I130:I143)</f>
        <v>0</v>
      </c>
      <c r="J144" s="153">
        <v>0</v>
      </c>
      <c r="K144" s="153">
        <f t="shared" ref="K144:AD144" si="24">SUM(K130:K143)</f>
        <v>0</v>
      </c>
      <c r="L144" s="153">
        <f t="shared" si="24"/>
        <v>0</v>
      </c>
      <c r="M144" s="153">
        <f t="shared" si="24"/>
        <v>0</v>
      </c>
      <c r="N144" s="153">
        <f t="shared" si="24"/>
        <v>0</v>
      </c>
      <c r="O144" s="153">
        <f t="shared" si="24"/>
        <v>0</v>
      </c>
      <c r="P144" s="153">
        <f t="shared" si="24"/>
        <v>0</v>
      </c>
      <c r="Q144" s="153">
        <f t="shared" si="24"/>
        <v>0</v>
      </c>
      <c r="R144" s="153">
        <f t="shared" si="24"/>
        <v>0</v>
      </c>
      <c r="S144" s="153">
        <f t="shared" si="24"/>
        <v>0</v>
      </c>
      <c r="T144" s="153">
        <f t="shared" si="24"/>
        <v>0</v>
      </c>
      <c r="U144" s="153">
        <f t="shared" si="24"/>
        <v>0</v>
      </c>
      <c r="V144" s="153">
        <f t="shared" si="24"/>
        <v>0</v>
      </c>
      <c r="W144" s="153">
        <f t="shared" si="24"/>
        <v>0</v>
      </c>
      <c r="X144" s="153">
        <f t="shared" si="24"/>
        <v>0</v>
      </c>
      <c r="Y144" s="153">
        <f t="shared" si="24"/>
        <v>0</v>
      </c>
      <c r="Z144" s="153">
        <f t="shared" si="24"/>
        <v>0</v>
      </c>
      <c r="AA144" s="153">
        <f t="shared" si="24"/>
        <v>0</v>
      </c>
      <c r="AB144" s="153">
        <f t="shared" si="24"/>
        <v>0</v>
      </c>
      <c r="AC144" s="153">
        <f t="shared" si="24"/>
        <v>0</v>
      </c>
      <c r="AD144" s="153">
        <f t="shared" si="24"/>
        <v>0</v>
      </c>
      <c r="AF144" s="60"/>
    </row>
    <row r="145" spans="1:32">
      <c r="A145" s="20" t="s">
        <v>13</v>
      </c>
      <c r="B145" s="140" t="s">
        <v>91</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F145" s="60"/>
    </row>
    <row r="146" spans="1:32">
      <c r="A146" s="20"/>
      <c r="B146" s="16" t="s">
        <v>92</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F146" s="60"/>
    </row>
    <row r="147" spans="1:32">
      <c r="A147" s="20"/>
      <c r="B147" s="10" t="s">
        <v>591</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F147" s="60"/>
    </row>
    <row r="148" spans="1:32">
      <c r="A148" s="20"/>
      <c r="B148" s="16" t="s">
        <v>592</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F148" s="60"/>
    </row>
    <row r="149" spans="1:32">
      <c r="A149" s="20"/>
      <c r="B149" s="16" t="s">
        <v>93</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F149" s="60"/>
    </row>
    <row r="150" spans="1:32">
      <c r="A150" s="20"/>
      <c r="B150" s="16" t="s">
        <v>94</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F150" s="60"/>
    </row>
    <row r="151" spans="1:32">
      <c r="A151" s="20"/>
      <c r="B151" s="10" t="s">
        <v>593</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F151" s="60"/>
    </row>
    <row r="152" spans="1:32" ht="45">
      <c r="A152" s="20"/>
      <c r="B152" s="83" t="s">
        <v>594</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F152" s="60"/>
    </row>
    <row r="153" spans="1:32">
      <c r="A153" s="20"/>
      <c r="B153" s="10" t="s">
        <v>95</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F153" s="60"/>
    </row>
    <row r="154" spans="1:32">
      <c r="A154" s="20"/>
      <c r="B154" s="10" t="s">
        <v>595</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v>
      </c>
      <c r="V154" s="30">
        <v>0</v>
      </c>
      <c r="W154" s="30">
        <v>0</v>
      </c>
      <c r="X154" s="30">
        <v>0</v>
      </c>
      <c r="Y154" s="30">
        <v>0</v>
      </c>
      <c r="Z154" s="30">
        <v>0</v>
      </c>
      <c r="AA154" s="30">
        <v>0</v>
      </c>
      <c r="AB154" s="30">
        <v>0</v>
      </c>
      <c r="AC154" s="30">
        <v>0</v>
      </c>
      <c r="AD154" s="30">
        <v>0</v>
      </c>
      <c r="AF154" s="60"/>
    </row>
    <row r="155" spans="1:32">
      <c r="A155" s="20"/>
      <c r="B155" s="10" t="s">
        <v>96</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F155" s="60"/>
    </row>
    <row r="156" spans="1:32">
      <c r="A156" s="20"/>
      <c r="B156" s="10" t="s">
        <v>97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F156" s="60"/>
    </row>
    <row r="157" spans="1:32">
      <c r="A157" s="20"/>
      <c r="B157" s="10" t="s">
        <v>98</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F157" s="60"/>
    </row>
    <row r="158" spans="1:32">
      <c r="A158" s="20"/>
      <c r="B158" s="10" t="s">
        <v>99</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F158" s="60"/>
    </row>
    <row r="159" spans="1:32">
      <c r="A159" s="161"/>
      <c r="B159" s="148" t="s">
        <v>683</v>
      </c>
      <c r="C159" s="153">
        <f>SUM(C145:C158)</f>
        <v>0</v>
      </c>
      <c r="D159" s="153">
        <f t="shared" ref="D159:G159" si="25">SUM(D145:D158)</f>
        <v>0</v>
      </c>
      <c r="E159" s="153">
        <f t="shared" si="25"/>
        <v>0</v>
      </c>
      <c r="F159" s="153">
        <f t="shared" si="25"/>
        <v>0</v>
      </c>
      <c r="G159" s="153">
        <f t="shared" si="25"/>
        <v>0</v>
      </c>
      <c r="H159" s="153">
        <v>0</v>
      </c>
      <c r="I159" s="153">
        <f t="shared" ref="I159" si="26">SUM(I145:I158)</f>
        <v>0</v>
      </c>
      <c r="J159" s="153">
        <v>0</v>
      </c>
      <c r="K159" s="153">
        <f t="shared" ref="K159:AD159" si="27">SUM(K145:K158)</f>
        <v>0</v>
      </c>
      <c r="L159" s="153">
        <f t="shared" si="27"/>
        <v>0</v>
      </c>
      <c r="M159" s="153">
        <f t="shared" si="27"/>
        <v>0</v>
      </c>
      <c r="N159" s="153">
        <f t="shared" si="27"/>
        <v>0</v>
      </c>
      <c r="O159" s="153">
        <f t="shared" si="27"/>
        <v>0</v>
      </c>
      <c r="P159" s="153">
        <f t="shared" si="27"/>
        <v>0</v>
      </c>
      <c r="Q159" s="153">
        <f t="shared" si="27"/>
        <v>0</v>
      </c>
      <c r="R159" s="153">
        <f t="shared" si="27"/>
        <v>0</v>
      </c>
      <c r="S159" s="153">
        <f t="shared" si="27"/>
        <v>0</v>
      </c>
      <c r="T159" s="153">
        <f t="shared" si="27"/>
        <v>0</v>
      </c>
      <c r="U159" s="153">
        <f t="shared" si="27"/>
        <v>0</v>
      </c>
      <c r="V159" s="153">
        <f t="shared" si="27"/>
        <v>0</v>
      </c>
      <c r="W159" s="153">
        <f t="shared" si="27"/>
        <v>0</v>
      </c>
      <c r="X159" s="153">
        <f t="shared" si="27"/>
        <v>0</v>
      </c>
      <c r="Y159" s="153">
        <f t="shared" si="27"/>
        <v>0</v>
      </c>
      <c r="Z159" s="153">
        <f t="shared" si="27"/>
        <v>0</v>
      </c>
      <c r="AA159" s="153">
        <f t="shared" si="27"/>
        <v>0</v>
      </c>
      <c r="AB159" s="153">
        <f t="shared" si="27"/>
        <v>0</v>
      </c>
      <c r="AC159" s="153">
        <f t="shared" si="27"/>
        <v>0</v>
      </c>
      <c r="AD159" s="153">
        <f t="shared" si="27"/>
        <v>0</v>
      </c>
      <c r="AF159" s="60"/>
    </row>
    <row r="160" spans="1:32">
      <c r="A160" s="20" t="s">
        <v>14</v>
      </c>
      <c r="B160" s="140" t="s">
        <v>91</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F160" s="60"/>
    </row>
    <row r="161" spans="1:32">
      <c r="A161" s="20"/>
      <c r="B161" s="16" t="s">
        <v>92</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F161" s="60"/>
    </row>
    <row r="162" spans="1:32">
      <c r="A162" s="20"/>
      <c r="B162" s="10" t="s">
        <v>591</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F162" s="60"/>
    </row>
    <row r="163" spans="1:32">
      <c r="A163" s="20"/>
      <c r="B163" s="16" t="s">
        <v>592</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F163" s="60"/>
    </row>
    <row r="164" spans="1:32">
      <c r="A164" s="20"/>
      <c r="B164" s="16" t="s">
        <v>93</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F164" s="60"/>
    </row>
    <row r="165" spans="1:32">
      <c r="A165" s="20"/>
      <c r="B165" s="16" t="s">
        <v>94</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F165" s="60"/>
    </row>
    <row r="166" spans="1:32">
      <c r="A166" s="20"/>
      <c r="B166" s="10" t="s">
        <v>593</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F166" s="60"/>
    </row>
    <row r="167" spans="1:32" ht="45">
      <c r="A167" s="20"/>
      <c r="B167" s="83" t="s">
        <v>594</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F167" s="60"/>
    </row>
    <row r="168" spans="1:32">
      <c r="A168" s="20"/>
      <c r="B168" s="10" t="s">
        <v>95</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F168" s="60"/>
    </row>
    <row r="169" spans="1:32">
      <c r="A169" s="20"/>
      <c r="B169" s="10" t="s">
        <v>595</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F169" s="60"/>
    </row>
    <row r="170" spans="1:32">
      <c r="A170" s="20"/>
      <c r="B170" s="10" t="s">
        <v>96</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F170" s="60"/>
    </row>
    <row r="171" spans="1:32">
      <c r="A171" s="20"/>
      <c r="B171" s="10" t="s">
        <v>97</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F171" s="60"/>
    </row>
    <row r="172" spans="1:32">
      <c r="A172" s="20"/>
      <c r="B172" s="10" t="s">
        <v>98</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F172" s="60"/>
    </row>
    <row r="173" spans="1:32">
      <c r="A173" s="20"/>
      <c r="B173" s="10" t="s">
        <v>99</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F173" s="60"/>
    </row>
    <row r="174" spans="1:32">
      <c r="A174" s="161"/>
      <c r="B174" s="148" t="s">
        <v>684</v>
      </c>
      <c r="C174" s="153">
        <f>SUM(C160:C173)</f>
        <v>0</v>
      </c>
      <c r="D174" s="153">
        <f t="shared" ref="D174:G174" si="28">SUM(D160:D173)</f>
        <v>0</v>
      </c>
      <c r="E174" s="153">
        <f t="shared" si="28"/>
        <v>0</v>
      </c>
      <c r="F174" s="153">
        <f t="shared" si="28"/>
        <v>0</v>
      </c>
      <c r="G174" s="153">
        <f t="shared" si="28"/>
        <v>0</v>
      </c>
      <c r="H174" s="153">
        <v>0</v>
      </c>
      <c r="I174" s="153">
        <f t="shared" ref="I174" si="29">SUM(I160:I173)</f>
        <v>0</v>
      </c>
      <c r="J174" s="153">
        <v>0</v>
      </c>
      <c r="K174" s="153">
        <f t="shared" ref="K174:AD174" si="30">SUM(K160:K173)</f>
        <v>0</v>
      </c>
      <c r="L174" s="153">
        <f t="shared" si="30"/>
        <v>0</v>
      </c>
      <c r="M174" s="153">
        <f t="shared" si="30"/>
        <v>0</v>
      </c>
      <c r="N174" s="153">
        <f t="shared" si="30"/>
        <v>0</v>
      </c>
      <c r="O174" s="153">
        <f t="shared" si="30"/>
        <v>0</v>
      </c>
      <c r="P174" s="153">
        <f t="shared" si="30"/>
        <v>0</v>
      </c>
      <c r="Q174" s="153">
        <f t="shared" si="30"/>
        <v>0</v>
      </c>
      <c r="R174" s="153">
        <f t="shared" si="30"/>
        <v>0</v>
      </c>
      <c r="S174" s="153">
        <f t="shared" si="30"/>
        <v>0</v>
      </c>
      <c r="T174" s="153">
        <f t="shared" si="30"/>
        <v>0</v>
      </c>
      <c r="U174" s="153">
        <f t="shared" si="30"/>
        <v>0</v>
      </c>
      <c r="V174" s="153">
        <f t="shared" si="30"/>
        <v>0</v>
      </c>
      <c r="W174" s="153">
        <f t="shared" si="30"/>
        <v>0</v>
      </c>
      <c r="X174" s="153">
        <f t="shared" si="30"/>
        <v>0</v>
      </c>
      <c r="Y174" s="153">
        <f t="shared" si="30"/>
        <v>0</v>
      </c>
      <c r="Z174" s="153">
        <f t="shared" si="30"/>
        <v>0</v>
      </c>
      <c r="AA174" s="153">
        <f t="shared" si="30"/>
        <v>0</v>
      </c>
      <c r="AB174" s="153">
        <f t="shared" si="30"/>
        <v>0</v>
      </c>
      <c r="AC174" s="153">
        <f t="shared" si="30"/>
        <v>0</v>
      </c>
      <c r="AD174" s="153">
        <f t="shared" si="30"/>
        <v>0</v>
      </c>
      <c r="AF174" s="60"/>
    </row>
    <row r="175" spans="1:32">
      <c r="A175" s="20" t="s">
        <v>15</v>
      </c>
      <c r="B175" s="140" t="s">
        <v>91</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F175" s="60"/>
    </row>
    <row r="176" spans="1:32">
      <c r="A176" s="20"/>
      <c r="B176" s="16" t="s">
        <v>92</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F176" s="60"/>
    </row>
    <row r="177" spans="1:32">
      <c r="A177" s="20"/>
      <c r="B177" s="10" t="s">
        <v>591</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F177" s="60"/>
    </row>
    <row r="178" spans="1:32">
      <c r="A178" s="20"/>
      <c r="B178" s="16" t="s">
        <v>592</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F178" s="60"/>
    </row>
    <row r="179" spans="1:32">
      <c r="A179" s="20"/>
      <c r="B179" s="16" t="s">
        <v>93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F179" s="60"/>
    </row>
    <row r="180" spans="1:32">
      <c r="A180" s="20"/>
      <c r="B180" s="16" t="s">
        <v>94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F180" s="60"/>
    </row>
    <row r="181" spans="1:32">
      <c r="A181" s="20"/>
      <c r="B181" s="10" t="s">
        <v>593</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F181" s="60"/>
    </row>
    <row r="182" spans="1:32" ht="45">
      <c r="A182" s="20"/>
      <c r="B182" s="83" t="s">
        <v>594</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F182" s="60"/>
    </row>
    <row r="183" spans="1:32">
      <c r="A183" s="20"/>
      <c r="B183" s="10" t="s">
        <v>95</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F183" s="60"/>
    </row>
    <row r="184" spans="1:32">
      <c r="A184" s="20"/>
      <c r="B184" s="10" t="s">
        <v>595</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F184" s="60"/>
    </row>
    <row r="185" spans="1:32">
      <c r="A185" s="20"/>
      <c r="B185" s="10" t="s">
        <v>96</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F185" s="60"/>
    </row>
    <row r="186" spans="1:32">
      <c r="A186" s="20"/>
      <c r="B186" s="10" t="s">
        <v>97</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F186" s="60"/>
    </row>
    <row r="187" spans="1:32">
      <c r="A187" s="20"/>
      <c r="B187" s="10" t="s">
        <v>98</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F187" s="60"/>
    </row>
    <row r="188" spans="1:32">
      <c r="A188" s="20"/>
      <c r="B188" s="10" t="s">
        <v>99</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F188" s="60"/>
    </row>
    <row r="189" spans="1:32">
      <c r="A189" s="161"/>
      <c r="B189" s="148" t="s">
        <v>685</v>
      </c>
      <c r="C189" s="153">
        <f>SUM(C175:C188)</f>
        <v>0</v>
      </c>
      <c r="D189" s="153">
        <f t="shared" ref="D189:G189" si="31">SUM(D175:D188)</f>
        <v>0</v>
      </c>
      <c r="E189" s="153">
        <f t="shared" si="31"/>
        <v>0</v>
      </c>
      <c r="F189" s="153">
        <f t="shared" si="31"/>
        <v>0</v>
      </c>
      <c r="G189" s="153">
        <f t="shared" si="31"/>
        <v>0</v>
      </c>
      <c r="H189" s="153">
        <v>0</v>
      </c>
      <c r="I189" s="153">
        <f t="shared" ref="I189" si="32">SUM(I175:I188)</f>
        <v>0</v>
      </c>
      <c r="J189" s="153">
        <v>0</v>
      </c>
      <c r="K189" s="153">
        <f t="shared" ref="K189:AD189" si="33">SUM(K175:K188)</f>
        <v>0</v>
      </c>
      <c r="L189" s="153">
        <f t="shared" si="33"/>
        <v>0</v>
      </c>
      <c r="M189" s="153">
        <f t="shared" si="33"/>
        <v>0</v>
      </c>
      <c r="N189" s="153">
        <f t="shared" si="33"/>
        <v>0</v>
      </c>
      <c r="O189" s="153">
        <f t="shared" si="33"/>
        <v>0</v>
      </c>
      <c r="P189" s="153">
        <f t="shared" si="33"/>
        <v>0</v>
      </c>
      <c r="Q189" s="153">
        <f t="shared" si="33"/>
        <v>0</v>
      </c>
      <c r="R189" s="153">
        <f t="shared" si="33"/>
        <v>0</v>
      </c>
      <c r="S189" s="153">
        <f t="shared" si="33"/>
        <v>0</v>
      </c>
      <c r="T189" s="153">
        <f t="shared" si="33"/>
        <v>0</v>
      </c>
      <c r="U189" s="153">
        <f t="shared" si="33"/>
        <v>0</v>
      </c>
      <c r="V189" s="153">
        <f t="shared" si="33"/>
        <v>0</v>
      </c>
      <c r="W189" s="153">
        <f t="shared" si="33"/>
        <v>0</v>
      </c>
      <c r="X189" s="153">
        <f t="shared" si="33"/>
        <v>0</v>
      </c>
      <c r="Y189" s="153">
        <f t="shared" si="33"/>
        <v>0</v>
      </c>
      <c r="Z189" s="153">
        <f t="shared" si="33"/>
        <v>0</v>
      </c>
      <c r="AA189" s="153">
        <f t="shared" si="33"/>
        <v>0</v>
      </c>
      <c r="AB189" s="153">
        <f t="shared" si="33"/>
        <v>0</v>
      </c>
      <c r="AC189" s="153">
        <f t="shared" si="33"/>
        <v>0</v>
      </c>
      <c r="AD189" s="153">
        <f t="shared" si="33"/>
        <v>0</v>
      </c>
      <c r="AF189" s="60"/>
    </row>
    <row r="190" spans="1:32" ht="49.5" customHeight="1">
      <c r="A190" s="346" t="s">
        <v>686</v>
      </c>
      <c r="B190" s="140" t="s">
        <v>91</v>
      </c>
      <c r="C190" s="30">
        <v>0</v>
      </c>
      <c r="D190" s="30">
        <v>0</v>
      </c>
      <c r="E190" s="30">
        <v>0</v>
      </c>
      <c r="F190" s="30">
        <v>0</v>
      </c>
      <c r="G190" s="30">
        <v>0</v>
      </c>
      <c r="H190" s="30">
        <v>0</v>
      </c>
      <c r="I190" s="30">
        <v>0</v>
      </c>
      <c r="J190" s="30">
        <v>0</v>
      </c>
      <c r="K190" s="30">
        <v>0</v>
      </c>
      <c r="L190" s="30">
        <v>0</v>
      </c>
      <c r="M190" s="30">
        <v>0</v>
      </c>
      <c r="N190" s="30">
        <v>0</v>
      </c>
      <c r="O190" s="30">
        <v>0</v>
      </c>
      <c r="P190" s="30">
        <v>0</v>
      </c>
      <c r="Q190" s="30">
        <v>0</v>
      </c>
      <c r="R190" s="30">
        <v>0</v>
      </c>
      <c r="S190" s="30">
        <v>0</v>
      </c>
      <c r="T190" s="30">
        <v>0</v>
      </c>
      <c r="U190" s="30">
        <v>0</v>
      </c>
      <c r="V190" s="30">
        <v>0</v>
      </c>
      <c r="W190" s="30">
        <v>0</v>
      </c>
      <c r="X190" s="30">
        <v>0</v>
      </c>
      <c r="Y190" s="30">
        <v>0</v>
      </c>
      <c r="Z190" s="30">
        <v>0</v>
      </c>
      <c r="AA190" s="30">
        <v>0</v>
      </c>
      <c r="AB190" s="30">
        <v>0</v>
      </c>
      <c r="AC190" s="30">
        <v>0</v>
      </c>
      <c r="AD190" s="30">
        <v>0</v>
      </c>
      <c r="AF190" s="60"/>
    </row>
    <row r="191" spans="1:32">
      <c r="A191" s="20"/>
      <c r="B191" s="16" t="s">
        <v>92</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F191" s="60"/>
    </row>
    <row r="192" spans="1:32">
      <c r="A192" s="20"/>
      <c r="B192" s="10" t="s">
        <v>591</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F192" s="60"/>
    </row>
    <row r="193" spans="1:32">
      <c r="A193" s="20"/>
      <c r="B193" s="16" t="s">
        <v>592</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F193" s="60"/>
    </row>
    <row r="194" spans="1:32">
      <c r="A194" s="20"/>
      <c r="B194" s="16" t="s">
        <v>93</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F194" s="60"/>
    </row>
    <row r="195" spans="1:32">
      <c r="A195" s="20"/>
      <c r="B195" s="16" t="s">
        <v>94</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F195" s="60"/>
    </row>
    <row r="196" spans="1:32">
      <c r="A196" s="20"/>
      <c r="B196" s="10" t="s">
        <v>593</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F196" s="60"/>
    </row>
    <row r="197" spans="1:32" ht="45">
      <c r="A197" s="20"/>
      <c r="B197" s="83" t="s">
        <v>594</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F197" s="60"/>
    </row>
    <row r="198" spans="1:32">
      <c r="A198" s="20"/>
      <c r="B198" s="10" t="s">
        <v>95</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F198" s="60"/>
    </row>
    <row r="199" spans="1:32">
      <c r="A199" s="20"/>
      <c r="B199" s="10" t="s">
        <v>595</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F199" s="60"/>
    </row>
    <row r="200" spans="1:32">
      <c r="A200" s="20"/>
      <c r="B200" s="10" t="s">
        <v>96</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F200" s="60"/>
    </row>
    <row r="201" spans="1:32">
      <c r="A201" s="20"/>
      <c r="B201" s="10" t="s">
        <v>97</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F201" s="60"/>
    </row>
    <row r="202" spans="1:32">
      <c r="A202" s="20"/>
      <c r="B202" s="10" t="s">
        <v>98</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F202" s="60"/>
    </row>
    <row r="203" spans="1:32">
      <c r="A203" s="20"/>
      <c r="B203" s="10" t="s">
        <v>99</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F203" s="60"/>
    </row>
    <row r="204" spans="1:32">
      <c r="A204" s="161"/>
      <c r="B204" s="148" t="s">
        <v>687</v>
      </c>
      <c r="C204" s="153">
        <f>SUM(C190:C203)</f>
        <v>0</v>
      </c>
      <c r="D204" s="153">
        <f t="shared" ref="D204:G204" si="34">SUM(D190:D203)</f>
        <v>0</v>
      </c>
      <c r="E204" s="153">
        <f t="shared" si="34"/>
        <v>0</v>
      </c>
      <c r="F204" s="153">
        <f t="shared" si="34"/>
        <v>0</v>
      </c>
      <c r="G204" s="153">
        <f t="shared" si="34"/>
        <v>0</v>
      </c>
      <c r="H204" s="153">
        <v>0</v>
      </c>
      <c r="I204" s="153">
        <f t="shared" ref="I204" si="35">SUM(I190:I203)</f>
        <v>0</v>
      </c>
      <c r="J204" s="153">
        <v>0</v>
      </c>
      <c r="K204" s="153">
        <f t="shared" ref="K204:AD204" si="36">SUM(K190:K203)</f>
        <v>0</v>
      </c>
      <c r="L204" s="153">
        <f t="shared" si="36"/>
        <v>0</v>
      </c>
      <c r="M204" s="153">
        <f t="shared" si="36"/>
        <v>0</v>
      </c>
      <c r="N204" s="153">
        <f t="shared" si="36"/>
        <v>0</v>
      </c>
      <c r="O204" s="153">
        <f t="shared" si="36"/>
        <v>0</v>
      </c>
      <c r="P204" s="153">
        <f t="shared" si="36"/>
        <v>0</v>
      </c>
      <c r="Q204" s="153">
        <f t="shared" si="36"/>
        <v>0</v>
      </c>
      <c r="R204" s="153">
        <f t="shared" si="36"/>
        <v>0</v>
      </c>
      <c r="S204" s="153">
        <f t="shared" si="36"/>
        <v>0</v>
      </c>
      <c r="T204" s="153">
        <f t="shared" si="36"/>
        <v>0</v>
      </c>
      <c r="U204" s="153">
        <f t="shared" si="36"/>
        <v>0</v>
      </c>
      <c r="V204" s="153">
        <f t="shared" si="36"/>
        <v>0</v>
      </c>
      <c r="W204" s="153">
        <f t="shared" si="36"/>
        <v>0</v>
      </c>
      <c r="X204" s="153">
        <f t="shared" si="36"/>
        <v>0</v>
      </c>
      <c r="Y204" s="153">
        <f t="shared" si="36"/>
        <v>0</v>
      </c>
      <c r="Z204" s="153">
        <f t="shared" si="36"/>
        <v>0</v>
      </c>
      <c r="AA204" s="153">
        <f t="shared" si="36"/>
        <v>0</v>
      </c>
      <c r="AB204" s="153">
        <f t="shared" si="36"/>
        <v>0</v>
      </c>
      <c r="AC204" s="153">
        <f t="shared" si="36"/>
        <v>0</v>
      </c>
      <c r="AD204" s="153">
        <f t="shared" si="36"/>
        <v>0</v>
      </c>
      <c r="AF204" s="60"/>
    </row>
    <row r="205" spans="1:32" ht="15" customHeight="1">
      <c r="A205" s="4349" t="s">
        <v>688</v>
      </c>
      <c r="B205" s="140" t="s">
        <v>91</v>
      </c>
      <c r="C205" s="135">
        <f>C25*'F35'!$C$39+C40*'F35'!$C$54+C55*'F35'!$C$69+C70*'F35'!$C$84+C85*'F35'!$C$99+C100*'F35'!$C$114+C115*'F35'!$C$129+C130*'F35'!$C$144+C145*'F35'!$C$159+C160*'F35'!$C$174+C175*'F35'!$C$189+C190</f>
        <v>0</v>
      </c>
      <c r="D205" s="135">
        <f>D25*'F35'!$C$39+D40*'F35'!$C$54+D55*'F35'!$C$69+D70*'F35'!$C$84+D85*'F35'!$C$99+D100*'F35'!$C$114+D115*'F35'!$C$129+D130*'F35'!$C$144+D145*'F35'!$C$159+D160*'F35'!$C$174+D175*'F35'!$C$189+D190</f>
        <v>0</v>
      </c>
      <c r="E205" s="135">
        <f>E25*'F35'!$C$39+E40*'F35'!$C$54+E55*'F35'!$C$69+E70*'F35'!$C$84+E85*'F35'!$C$99+E100*'F35'!$C$114+E115*'F35'!$C$129+E130*'F35'!$C$144+E145*'F35'!$C$159+E160*'F35'!$C$174+E175*'F35'!$C$189+E190</f>
        <v>0</v>
      </c>
      <c r="F205" s="135">
        <f>F25*'F35'!$C$39+F40*'F35'!$C$54+F55*'F35'!$C$69+F70*'F35'!$C$84+F85*'F35'!$C$99+F100*'F35'!$C$114+F115*'F35'!$C$129+F130*'F35'!$C$144+F145*'F35'!$C$159+F160*'F35'!$C$174+F175*'F35'!$C$189+F190</f>
        <v>0</v>
      </c>
      <c r="G205" s="135">
        <f>G25*'F35'!$C$39+G40*'F35'!$C$54+G55*'F35'!$C$69+G70*'F35'!$C$84+G85*'F35'!$C$99+G100*'F35'!$C$114+G115*'F35'!$C$129+G130*'F35'!$C$144+G145*'F35'!$C$159+G160*'F35'!$C$174+G175*'F35'!$C$189+G190</f>
        <v>0</v>
      </c>
      <c r="H205" s="135">
        <f>H25*'F35'!$C$39+H40*'F35'!$C$54+H55*'F35'!$C$69+H70*'F35'!$C$84+H85*'F35'!$C$99+H100*'F35'!$C$114+H115*'F35'!$C$129+H130*'F35'!$C$144+H145*'F35'!$C$159+H160*'F35'!$C$174+H175*'F35'!$C$189+H190</f>
        <v>0</v>
      </c>
      <c r="I205" s="135">
        <f>I25*'F35'!$C$39+I40*'F35'!$C$54+I55*'F35'!$C$69+I70*'F35'!$C$84+I85*'F35'!$C$99+I100*'F35'!$C$114+I115*'F35'!$C$129+I130*'F35'!$C$144+I145*'F35'!$C$159+I160*'F35'!$C$174+I175*'F35'!$C$189+I190</f>
        <v>0</v>
      </c>
      <c r="J205" s="135">
        <f>J25*'F35'!$C$39+J40*'F35'!$C$54+J55*'F35'!$C$69+J70*'F35'!$C$84+J85*'F35'!$C$99+J100*'F35'!$C$114+J115*'F35'!$C$129+J130*'F35'!$C$144+J145*'F35'!$C$159+J160*'F35'!$C$174+J175*'F35'!$C$189+J190</f>
        <v>0</v>
      </c>
      <c r="K205" s="135">
        <f>K25*'F35'!$C$39+K40*'F35'!$C$54+K55*'F35'!$C$69+K70*'F35'!$C$84+K85*'F35'!$C$99+K100*'F35'!$C$114+K115*'F35'!$C$129+K130*'F35'!$C$144+K145*'F35'!$C$159+K160*'F35'!$C$174+K175*'F35'!$C$189+K190</f>
        <v>0</v>
      </c>
      <c r="L205" s="135">
        <f>L25*'F35'!$C$39+L40*'F35'!$C$54+L55*'F35'!$C$69+L70*'F35'!$C$84+L85*'F35'!$C$99+L100*'F35'!$C$114+L115*'F35'!$C$129+L130*'F35'!$C$144+L145*'F35'!$C$159+L160*'F35'!$C$174+L175*'F35'!$C$189+L190</f>
        <v>0</v>
      </c>
      <c r="M205" s="135">
        <f>M25*'F35'!$C$39+M40*'F35'!$C$54+M55*'F35'!$C$69+M70*'F35'!$C$84+M85*'F35'!$C$99+M100*'F35'!$C$114+M115*'F35'!$C$129+M130*'F35'!$C$144+M145*'F35'!$C$159+M160*'F35'!$C$174+M175*'F35'!$C$189+M190</f>
        <v>0</v>
      </c>
      <c r="N205" s="135">
        <f>N25*'F35'!$C$39+N40*'F35'!$C$54+N55*'F35'!$C$69+N70*'F35'!$C$84+N85*'F35'!$C$99+N100*'F35'!$C$114+N115*'F35'!$C$129+N130*'F35'!$C$144+N145*'F35'!$C$159+N160*'F35'!$C$174+N175*'F35'!$C$189+N190</f>
        <v>0</v>
      </c>
      <c r="O205" s="135">
        <f>O25*'F35'!$C$39+O40*'F35'!$C$54+O55*'F35'!$C$69+O70*'F35'!$C$84+O85*'F35'!$C$99+O100*'F35'!$C$114+O115*'F35'!$C$129+O130*'F35'!$C$144+O145*'F35'!$C$159+O160*'F35'!$C$174+O175*'F35'!$C$189+O190</f>
        <v>0</v>
      </c>
      <c r="P205" s="135">
        <f>P25*'F35'!$C$39+P40*'F35'!$C$54+P55*'F35'!$C$69+P70*'F35'!$C$84+P85*'F35'!$C$99+P100*'F35'!$C$114+P115*'F35'!$C$129+P130*'F35'!$C$144+P145*'F35'!$C$159+P160*'F35'!$C$174+P175*'F35'!$C$189+P190</f>
        <v>0</v>
      </c>
      <c r="Q205" s="135">
        <f>Q25*'F35'!$C$39+Q40*'F35'!$C$54+Q55*'F35'!$C$69+Q70*'F35'!$C$84+Q85*'F35'!$C$99+Q100*'F35'!$C$114+Q115*'F35'!$C$129+Q130*'F35'!$C$144+Q145*'F35'!$C$159+Q160*'F35'!$C$174+Q175*'F35'!$C$189+Q190</f>
        <v>0</v>
      </c>
      <c r="R205" s="135">
        <f>R25*'F35'!$C$39+R40*'F35'!$C$54+R55*'F35'!$C$69+R70*'F35'!$C$84+R85*'F35'!$C$99+R100*'F35'!$C$114+R115*'F35'!$C$129+R130*'F35'!$C$144+R145*'F35'!$C$159+R160*'F35'!$C$174+R175*'F35'!$C$189+R190</f>
        <v>0</v>
      </c>
      <c r="S205" s="135">
        <f>S25*'F35'!$C$39+S40*'F35'!$C$54+S55*'F35'!$C$69+S70*'F35'!$C$84+S85*'F35'!$C$99+S100*'F35'!$C$114+S115*'F35'!$C$129+S130*'F35'!$C$144+S145*'F35'!$C$159+S160*'F35'!$C$174+S175*'F35'!$C$189+S190</f>
        <v>0</v>
      </c>
      <c r="T205" s="135">
        <f>T25*'F35'!$C$39+T40*'F35'!$C$54+T55*'F35'!$C$69+T70*'F35'!$C$84+T85*'F35'!$C$99+T100*'F35'!$C$114+T115*'F35'!$C$129+T130*'F35'!$C$144+T145*'F35'!$C$159+T160*'F35'!$C$174+T175*'F35'!$C$189+T190</f>
        <v>0</v>
      </c>
      <c r="U205" s="135">
        <f>U25*'F35'!$C$39+U40*'F35'!$C$54+U55*'F35'!$C$69+U70*'F35'!$C$84+U85*'F35'!$C$99+U100*'F35'!$C$114+U115*'F35'!$C$129+U130*'F35'!$C$144+U145*'F35'!$C$159+U160*'F35'!$C$174+U175*'F35'!$C$189+U190</f>
        <v>0</v>
      </c>
      <c r="V205" s="135">
        <f>V25*'F35'!$C$39+V40*'F35'!$C$54+V55*'F35'!$C$69+V70*'F35'!$C$84+V85*'F35'!$C$99+V100*'F35'!$C$114+V115*'F35'!$C$129+V130*'F35'!$C$144+V145*'F35'!$C$159+V160*'F35'!$C$174+V175*'F35'!$C$189+V190</f>
        <v>0</v>
      </c>
      <c r="W205" s="135">
        <f>W25*'F35'!$C$39+W40*'F35'!$C$54+W55*'F35'!$C$69+W70*'F35'!$C$84+W85*'F35'!$C$99+W100*'F35'!$C$114+W115*'F35'!$C$129+W130*'F35'!$C$144+W145*'F35'!$C$159+W160*'F35'!$C$174+W175*'F35'!$C$189+W190</f>
        <v>0</v>
      </c>
      <c r="X205" s="135">
        <f>X25*'F35'!$C$39+X40*'F35'!$C$54+X55*'F35'!$C$69+X70*'F35'!$C$84+X85*'F35'!$C$99+X100*'F35'!$C$114+X115*'F35'!$C$129+X130*'F35'!$C$144+X145*'F35'!$C$159+X160*'F35'!$C$174+X175*'F35'!$C$189+X190</f>
        <v>0</v>
      </c>
      <c r="Y205" s="135">
        <f>Y25*'F35'!$C$39+Y40*'F35'!$C$54+Y55*'F35'!$C$69+Y70*'F35'!$C$84+Y85*'F35'!$C$99+Y100*'F35'!$C$114+Y115*'F35'!$C$129+Y130*'F35'!$C$144+Y145*'F35'!$C$159+Y160*'F35'!$C$174+Y175*'F35'!$C$189+Y190</f>
        <v>0</v>
      </c>
      <c r="Z205" s="135">
        <f>Z25*'F35'!$C$39+Z40*'F35'!$C$54+Z55*'F35'!$C$69+Z70*'F35'!$C$84+Z85*'F35'!$C$99+Z100*'F35'!$C$114+Z115*'F35'!$C$129+Z130*'F35'!$C$144+Z145*'F35'!$C$159+Z160*'F35'!$C$174+Z175*'F35'!$C$189+Z190</f>
        <v>0</v>
      </c>
      <c r="AA205" s="135">
        <f>AA25*'F35'!$C$39+AA40*'F35'!$C$54+AA55*'F35'!$C$69+AA70*'F35'!$C$84+AA85*'F35'!$C$99+AA100*'F35'!$C$114+AA115*'F35'!$C$129+AA130*'F35'!$C$144+AA145*'F35'!$C$159+AA160*'F35'!$C$174+AA175*'F35'!$C$189+AA190</f>
        <v>0</v>
      </c>
      <c r="AB205" s="135">
        <f>AB25*'F35'!$C$39+AB40*'F35'!$C$54+AB55*'F35'!$C$69+AB70*'F35'!$C$84+AB85*'F35'!$C$99+AB100*'F35'!$C$114+AB115*'F35'!$C$129+AB130*'F35'!$C$144+AB145*'F35'!$C$159+AB160*'F35'!$C$174+AB175*'F35'!$C$189+AB190</f>
        <v>0</v>
      </c>
      <c r="AC205" s="135">
        <f>AC25*'F35'!$C$39+AC40*'F35'!$C$54+AC55*'F35'!$C$69+AC70*'F35'!$C$84+AC85*'F35'!$C$99+AC100*'F35'!$C$114+AC115*'F35'!$C$129+AC130*'F35'!$C$144+AC145*'F35'!$C$159+AC160*'F35'!$C$174+AC175*'F35'!$C$189+AC190</f>
        <v>0</v>
      </c>
      <c r="AD205" s="135">
        <f>AD25*'F35'!$C$39+AD40*'F35'!$C$54+AD55*'F35'!$C$69+AD70*'F35'!$C$84+AD85*'F35'!$C$99+AD100*'F35'!$C$114+AD115*'F35'!$C$129+AD130*'F35'!$C$144+AD145*'F35'!$C$159+AD160*'F35'!$C$174+AD175*'F35'!$C$189+AD190</f>
        <v>0</v>
      </c>
      <c r="AF205" s="60"/>
    </row>
    <row r="206" spans="1:32" ht="45.75" customHeight="1">
      <c r="A206" s="4350"/>
      <c r="B206" s="16" t="s">
        <v>92</v>
      </c>
      <c r="C206" s="135">
        <f>C26*'F35'!$C$39+C41*'F35'!$C$54+C56*'F35'!$C$69+C71*'F35'!$C$84+C86*'F35'!$C$99+C101*'F35'!$C$114+C116*'F35'!$C$129+C131*'F35'!$C$144+C146*'F35'!$C$159+C161*'F35'!$C$174+C176*'F35'!$C$189+C191</f>
        <v>0</v>
      </c>
      <c r="D206" s="135">
        <f>D26*'F35'!$C$39+D41*'F35'!$C$54+D56*'F35'!$C$69+D71*'F35'!$C$84+D86*'F35'!$C$99+D101*'F35'!$C$114+D116*'F35'!$C$129+D131*'F35'!$C$144+D146*'F35'!$C$159+D161*'F35'!$C$174+D176*'F35'!$C$189+D191</f>
        <v>0</v>
      </c>
      <c r="E206" s="135">
        <f>E26*'F35'!$C$39+E41*'F35'!$C$54+E56*'F35'!$C$69+E71*'F35'!$C$84+E86*'F35'!$C$99+E101*'F35'!$C$114+E116*'F35'!$C$129+E131*'F35'!$C$144+E146*'F35'!$C$159+E161*'F35'!$C$174+E176*'F35'!$C$189+E191</f>
        <v>0</v>
      </c>
      <c r="F206" s="135">
        <f>F26*'F35'!$C$39+F41*'F35'!$C$54+F56*'F35'!$C$69+F71*'F35'!$C$84+F86*'F35'!$C$99+F101*'F35'!$C$114+F116*'F35'!$C$129+F131*'F35'!$C$144+F146*'F35'!$C$159+F161*'F35'!$C$174+F176*'F35'!$C$189+F191</f>
        <v>0</v>
      </c>
      <c r="G206" s="135">
        <f>G26*'F35'!$C$39+G41*'F35'!$C$54+G56*'F35'!$C$69+G71*'F35'!$C$84+G86*'F35'!$C$99+G101*'F35'!$C$114+G116*'F35'!$C$129+G131*'F35'!$C$144+G146*'F35'!$C$159+G161*'F35'!$C$174+G176*'F35'!$C$189+G191</f>
        <v>0</v>
      </c>
      <c r="H206" s="135">
        <f>H26*'F35'!$C$39+H41*'F35'!$C$54+H56*'F35'!$C$69+H71*'F35'!$C$84+H86*'F35'!$C$99+H101*'F35'!$C$114+H116*'F35'!$C$129+H131*'F35'!$C$144+H146*'F35'!$C$159+H161*'F35'!$C$174+H176*'F35'!$C$189+H191</f>
        <v>0</v>
      </c>
      <c r="I206" s="135">
        <f>I26*'F35'!$C$39+I41*'F35'!$C$54+I56*'F35'!$C$69+I71*'F35'!$C$84+I86*'F35'!$C$99+I101*'F35'!$C$114+I116*'F35'!$C$129+I131*'F35'!$C$144+I146*'F35'!$C$159+I161*'F35'!$C$174+I176*'F35'!$C$189+I191</f>
        <v>0</v>
      </c>
      <c r="J206" s="135">
        <f>J26*'F35'!$C$39+J41*'F35'!$C$54+J56*'F35'!$C$69+J71*'F35'!$C$84+J86*'F35'!$C$99+J101*'F35'!$C$114+J116*'F35'!$C$129+J131*'F35'!$C$144+J146*'F35'!$C$159+J161*'F35'!$C$174+J176*'F35'!$C$189+J191</f>
        <v>0</v>
      </c>
      <c r="K206" s="135">
        <f>K26*'F35'!$C$39+K41*'F35'!$C$54+K56*'F35'!$C$69+K71*'F35'!$C$84+K86*'F35'!$C$99+K101*'F35'!$C$114+K116*'F35'!$C$129+K131*'F35'!$C$144+K146*'F35'!$C$159+K161*'F35'!$C$174+K176*'F35'!$C$189+K191</f>
        <v>0</v>
      </c>
      <c r="L206" s="135">
        <f>L26*'F35'!$C$39+L41*'F35'!$C$54+L56*'F35'!$C$69+L71*'F35'!$C$84+L86*'F35'!$C$99+L101*'F35'!$C$114+L116*'F35'!$C$129+L131*'F35'!$C$144+L146*'F35'!$C$159+L161*'F35'!$C$174+L176*'F35'!$C$189+L191</f>
        <v>0</v>
      </c>
      <c r="M206" s="135">
        <f>M26*'F35'!$C$39+M41*'F35'!$C$54+M56*'F35'!$C$69+M71*'F35'!$C$84+M86*'F35'!$C$99+M101*'F35'!$C$114+M116*'F35'!$C$129+M131*'F35'!$C$144+M146*'F35'!$C$159+M161*'F35'!$C$174+M176*'F35'!$C$189+M191</f>
        <v>0</v>
      </c>
      <c r="N206" s="135">
        <f>N26*'F35'!$C$39+N41*'F35'!$C$54+N56*'F35'!$C$69+N71*'F35'!$C$84+N86*'F35'!$C$99+N101*'F35'!$C$114+N116*'F35'!$C$129+N131*'F35'!$C$144+N146*'F35'!$C$159+N161*'F35'!$C$174+N176*'F35'!$C$189+N191</f>
        <v>0</v>
      </c>
      <c r="O206" s="135">
        <f>O26*'F35'!$C$39+O41*'F35'!$C$54+O56*'F35'!$C$69+O71*'F35'!$C$84+O86*'F35'!$C$99+O101*'F35'!$C$114+O116*'F35'!$C$129+O131*'F35'!$C$144+O146*'F35'!$C$159+O161*'F35'!$C$174+O176*'F35'!$C$189+O191</f>
        <v>0</v>
      </c>
      <c r="P206" s="135">
        <f>P26*'F35'!$C$39+P41*'F35'!$C$54+P56*'F35'!$C$69+P71*'F35'!$C$84+P86*'F35'!$C$99+P101*'F35'!$C$114+P116*'F35'!$C$129+P131*'F35'!$C$144+P146*'F35'!$C$159+P161*'F35'!$C$174+P176*'F35'!$C$189+P191</f>
        <v>0</v>
      </c>
      <c r="Q206" s="135">
        <f>Q26*'F35'!$C$39+Q41*'F35'!$C$54+Q56*'F35'!$C$69+Q71*'F35'!$C$84+Q86*'F35'!$C$99+Q101*'F35'!$C$114+Q116*'F35'!$C$129+Q131*'F35'!$C$144+Q146*'F35'!$C$159+Q161*'F35'!$C$174+Q176*'F35'!$C$189+Q191</f>
        <v>0</v>
      </c>
      <c r="R206" s="135">
        <f>R26*'F35'!$C$39+R41*'F35'!$C$54+R56*'F35'!$C$69+R71*'F35'!$C$84+R86*'F35'!$C$99+R101*'F35'!$C$114+R116*'F35'!$C$129+R131*'F35'!$C$144+R146*'F35'!$C$159+R161*'F35'!$C$174+R176*'F35'!$C$189+R191</f>
        <v>0</v>
      </c>
      <c r="S206" s="135">
        <f>S26*'F35'!$C$39+S41*'F35'!$C$54+S56*'F35'!$C$69+S71*'F35'!$C$84+S86*'F35'!$C$99+S101*'F35'!$C$114+S116*'F35'!$C$129+S131*'F35'!$C$144+S146*'F35'!$C$159+S161*'F35'!$C$174+S176*'F35'!$C$189+S191</f>
        <v>0</v>
      </c>
      <c r="T206" s="135">
        <f>T26*'F35'!$C$39+T41*'F35'!$C$54+T56*'F35'!$C$69+T71*'F35'!$C$84+T86*'F35'!$C$99+T101*'F35'!$C$114+T116*'F35'!$C$129+T131*'F35'!$C$144+T146*'F35'!$C$159+T161*'F35'!$C$174+T176*'F35'!$C$189+T191</f>
        <v>0</v>
      </c>
      <c r="U206" s="135">
        <f>U26*'F35'!$C$39+U41*'F35'!$C$54+U56*'F35'!$C$69+U71*'F35'!$C$84+U86*'F35'!$C$99+U101*'F35'!$C$114+U116*'F35'!$C$129+U131*'F35'!$C$144+U146*'F35'!$C$159+U161*'F35'!$C$174+U176*'F35'!$C$189+U191</f>
        <v>0</v>
      </c>
      <c r="V206" s="135">
        <f>V26*'F35'!$C$39+V41*'F35'!$C$54+V56*'F35'!$C$69+V71*'F35'!$C$84+V86*'F35'!$C$99+V101*'F35'!$C$114+V116*'F35'!$C$129+V131*'F35'!$C$144+V146*'F35'!$C$159+V161*'F35'!$C$174+V176*'F35'!$C$189+V191</f>
        <v>0</v>
      </c>
      <c r="W206" s="135">
        <f>W26*'F35'!$C$39+W41*'F35'!$C$54+W56*'F35'!$C$69+W71*'F35'!$C$84+W86*'F35'!$C$99+W101*'F35'!$C$114+W116*'F35'!$C$129+W131*'F35'!$C$144+W146*'F35'!$C$159+W161*'F35'!$C$174+W176*'F35'!$C$189+W191</f>
        <v>0</v>
      </c>
      <c r="X206" s="135">
        <f>X26*'F35'!$C$39+X41*'F35'!$C$54+X56*'F35'!$C$69+X71*'F35'!$C$84+X86*'F35'!$C$99+X101*'F35'!$C$114+X116*'F35'!$C$129+X131*'F35'!$C$144+X146*'F35'!$C$159+X161*'F35'!$C$174+X176*'F35'!$C$189+X191</f>
        <v>0</v>
      </c>
      <c r="Y206" s="135">
        <f>Y26*'F35'!$C$39+Y41*'F35'!$C$54+Y56*'F35'!$C$69+Y71*'F35'!$C$84+Y86*'F35'!$C$99+Y101*'F35'!$C$114+Y116*'F35'!$C$129+Y131*'F35'!$C$144+Y146*'F35'!$C$159+Y161*'F35'!$C$174+Y176*'F35'!$C$189+Y191</f>
        <v>0</v>
      </c>
      <c r="Z206" s="135">
        <f>Z26*'F35'!$C$39+Z41*'F35'!$C$54+Z56*'F35'!$C$69+Z71*'F35'!$C$84+Z86*'F35'!$C$99+Z101*'F35'!$C$114+Z116*'F35'!$C$129+Z131*'F35'!$C$144+Z146*'F35'!$C$159+Z161*'F35'!$C$174+Z176*'F35'!$C$189+Z191</f>
        <v>0</v>
      </c>
      <c r="AA206" s="135">
        <f>AA26*'F35'!$C$39+AA41*'F35'!$C$54+AA56*'F35'!$C$69+AA71*'F35'!$C$84+AA86*'F35'!$C$99+AA101*'F35'!$C$114+AA116*'F35'!$C$129+AA131*'F35'!$C$144+AA146*'F35'!$C$159+AA161*'F35'!$C$174+AA176*'F35'!$C$189+AA191</f>
        <v>0</v>
      </c>
      <c r="AB206" s="135">
        <f>AB26*'F35'!$C$39+AB41*'F35'!$C$54+AB56*'F35'!$C$69+AB71*'F35'!$C$84+AB86*'F35'!$C$99+AB101*'F35'!$C$114+AB116*'F35'!$C$129+AB131*'F35'!$C$144+AB146*'F35'!$C$159+AB161*'F35'!$C$174+AB176*'F35'!$C$189+AB191</f>
        <v>0</v>
      </c>
      <c r="AC206" s="135">
        <f>AC26*'F35'!$C$39+AC41*'F35'!$C$54+AC56*'F35'!$C$69+AC71*'F35'!$C$84+AC86*'F35'!$C$99+AC101*'F35'!$C$114+AC116*'F35'!$C$129+AC131*'F35'!$C$144+AC146*'F35'!$C$159+AC161*'F35'!$C$174+AC176*'F35'!$C$189+AC191</f>
        <v>0</v>
      </c>
      <c r="AD206" s="135">
        <f>AD26*'F35'!$C$39+AD41*'F35'!$C$54+AD56*'F35'!$C$69+AD71*'F35'!$C$84+AD86*'F35'!$C$99+AD101*'F35'!$C$114+AD116*'F35'!$C$129+AD131*'F35'!$C$144+AD146*'F35'!$C$159+AD161*'F35'!$C$174+AD176*'F35'!$C$189+AD191</f>
        <v>0</v>
      </c>
      <c r="AF206" s="60"/>
    </row>
    <row r="207" spans="1:32">
      <c r="A207" s="194"/>
      <c r="B207" s="10" t="s">
        <v>591</v>
      </c>
      <c r="C207" s="135">
        <f>C27*'F35'!$C$39+C42*'F35'!$C$54+C57*'F35'!$C$69+C72*'F35'!$C$84+C87*'F35'!$C$99+C102*'F35'!$C$114+C117*'F35'!$C$129+C132*'F35'!$C$144+C147*'F35'!$C$159+C162*'F35'!$C$174+C177*'F35'!$C$189+C192</f>
        <v>0</v>
      </c>
      <c r="D207" s="135">
        <f>D27*'F35'!$C$39+D42*'F35'!$C$54+D57*'F35'!$C$69+D72*'F35'!$C$84+D87*'F35'!$C$99+D102*'F35'!$C$114+D117*'F35'!$C$129+D132*'F35'!$C$144+D147*'F35'!$C$159+D162*'F35'!$C$174+D177*'F35'!$C$189+D192</f>
        <v>0</v>
      </c>
      <c r="E207" s="135">
        <f>E27*'F35'!$C$39+E42*'F35'!$C$54+E57*'F35'!$C$69+E72*'F35'!$C$84+E87*'F35'!$C$99+E102*'F35'!$C$114+E117*'F35'!$C$129+E132*'F35'!$C$144+E147*'F35'!$C$159+E162*'F35'!$C$174+E177*'F35'!$C$189+E192</f>
        <v>0</v>
      </c>
      <c r="F207" s="135">
        <f>F27*'F35'!$C$39+F42*'F35'!$C$54+F57*'F35'!$C$69+F72*'F35'!$C$84+F87*'F35'!$C$99+F102*'F35'!$C$114+F117*'F35'!$C$129+F132*'F35'!$C$144+F147*'F35'!$C$159+F162*'F35'!$C$174+F177*'F35'!$C$189+F192</f>
        <v>0</v>
      </c>
      <c r="G207" s="135">
        <f>G27*'F35'!$C$39+G42*'F35'!$C$54+G57*'F35'!$C$69+G72*'F35'!$C$84+G87*'F35'!$C$99+G102*'F35'!$C$114+G117*'F35'!$C$129+G132*'F35'!$C$144+G147*'F35'!$C$159+G162*'F35'!$C$174+G177*'F35'!$C$189+G192</f>
        <v>0</v>
      </c>
      <c r="H207" s="135">
        <f>H27*'F35'!$C$39+H42*'F35'!$C$54+H57*'F35'!$C$69+H72*'F35'!$C$84+H87*'F35'!$C$99+H102*'F35'!$C$114+H117*'F35'!$C$129+H132*'F35'!$C$144+H147*'F35'!$C$159+H162*'F35'!$C$174+H177*'F35'!$C$189+H192</f>
        <v>0</v>
      </c>
      <c r="I207" s="135">
        <f>I27*'F35'!$C$39+I42*'F35'!$C$54+I57*'F35'!$C$69+I72*'F35'!$C$84+I87*'F35'!$C$99+I102*'F35'!$C$114+I117*'F35'!$C$129+I132*'F35'!$C$144+I147*'F35'!$C$159+I162*'F35'!$C$174+I177*'F35'!$C$189+I192</f>
        <v>0</v>
      </c>
      <c r="J207" s="135">
        <f>J27*'F35'!$C$39+J42*'F35'!$C$54+J57*'F35'!$C$69+J72*'F35'!$C$84+J87*'F35'!$C$99+J102*'F35'!$C$114+J117*'F35'!$C$129+J132*'F35'!$C$144+J147*'F35'!$C$159+J162*'F35'!$C$174+J177*'F35'!$C$189+J192</f>
        <v>0</v>
      </c>
      <c r="K207" s="135">
        <f>K27*'F35'!$C$39+K42*'F35'!$C$54+K57*'F35'!$C$69+K72*'F35'!$C$84+K87*'F35'!$C$99+K102*'F35'!$C$114+K117*'F35'!$C$129+K132*'F35'!$C$144+K147*'F35'!$C$159+K162*'F35'!$C$174+K177*'F35'!$C$189+K192</f>
        <v>0</v>
      </c>
      <c r="L207" s="135">
        <f>L27*'F35'!$C$39+L42*'F35'!$C$54+L57*'F35'!$C$69+L72*'F35'!$C$84+L87*'F35'!$C$99+L102*'F35'!$C$114+L117*'F35'!$C$129+L132*'F35'!$C$144+L147*'F35'!$C$159+L162*'F35'!$C$174+L177*'F35'!$C$189+L192</f>
        <v>0</v>
      </c>
      <c r="M207" s="135">
        <f>M27*'F35'!$C$39+M42*'F35'!$C$54+M57*'F35'!$C$69+M72*'F35'!$C$84+M87*'F35'!$C$99+M102*'F35'!$C$114+M117*'F35'!$C$129+M132*'F35'!$C$144+M147*'F35'!$C$159+M162*'F35'!$C$174+M177*'F35'!$C$189+M192</f>
        <v>0</v>
      </c>
      <c r="N207" s="135">
        <f>N27*'F35'!$C$39+N42*'F35'!$C$54+N57*'F35'!$C$69+N72*'F35'!$C$84+N87*'F35'!$C$99+N102*'F35'!$C$114+N117*'F35'!$C$129+N132*'F35'!$C$144+N147*'F35'!$C$159+N162*'F35'!$C$174+N177*'F35'!$C$189+N192</f>
        <v>0</v>
      </c>
      <c r="O207" s="135">
        <f>O27*'F35'!$C$39+O42*'F35'!$C$54+O57*'F35'!$C$69+O72*'F35'!$C$84+O87*'F35'!$C$99+O102*'F35'!$C$114+O117*'F35'!$C$129+O132*'F35'!$C$144+O147*'F35'!$C$159+O162*'F35'!$C$174+O177*'F35'!$C$189+O192</f>
        <v>0</v>
      </c>
      <c r="P207" s="135">
        <f>P27*'F35'!$C$39+P42*'F35'!$C$54+P57*'F35'!$C$69+P72*'F35'!$C$84+P87*'F35'!$C$99+P102*'F35'!$C$114+P117*'F35'!$C$129+P132*'F35'!$C$144+P147*'F35'!$C$159+P162*'F35'!$C$174+P177*'F35'!$C$189+P192</f>
        <v>0</v>
      </c>
      <c r="Q207" s="135">
        <f>Q27*'F35'!$C$39+Q42*'F35'!$C$54+Q57*'F35'!$C$69+Q72*'F35'!$C$84+Q87*'F35'!$C$99+Q102*'F35'!$C$114+Q117*'F35'!$C$129+Q132*'F35'!$C$144+Q147*'F35'!$C$159+Q162*'F35'!$C$174+Q177*'F35'!$C$189+Q192</f>
        <v>0</v>
      </c>
      <c r="R207" s="135">
        <f>R27*'F35'!$C$39+R42*'F35'!$C$54+R57*'F35'!$C$69+R72*'F35'!$C$84+R87*'F35'!$C$99+R102*'F35'!$C$114+R117*'F35'!$C$129+R132*'F35'!$C$144+R147*'F35'!$C$159+R162*'F35'!$C$174+R177*'F35'!$C$189+R192</f>
        <v>0</v>
      </c>
      <c r="S207" s="135">
        <f>S27*'F35'!$C$39+S42*'F35'!$C$54+S57*'F35'!$C$69+S72*'F35'!$C$84+S87*'F35'!$C$99+S102*'F35'!$C$114+S117*'F35'!$C$129+S132*'F35'!$C$144+S147*'F35'!$C$159+S162*'F35'!$C$174+S177*'F35'!$C$189+S192</f>
        <v>0</v>
      </c>
      <c r="T207" s="135">
        <f>T27*'F35'!$C$39+T42*'F35'!$C$54+T57*'F35'!$C$69+T72*'F35'!$C$84+T87*'F35'!$C$99+T102*'F35'!$C$114+T117*'F35'!$C$129+T132*'F35'!$C$144+T147*'F35'!$C$159+T162*'F35'!$C$174+T177*'F35'!$C$189+T192</f>
        <v>0</v>
      </c>
      <c r="U207" s="135">
        <f>U27*'F35'!$C$39+U42*'F35'!$C$54+U57*'F35'!$C$69+U72*'F35'!$C$84+U87*'F35'!$C$99+U102*'F35'!$C$114+U117*'F35'!$C$129+U132*'F35'!$C$144+U147*'F35'!$C$159+U162*'F35'!$C$174+U177*'F35'!$C$189+U192</f>
        <v>0</v>
      </c>
      <c r="V207" s="135">
        <f>V27*'F35'!$C$39+V42*'F35'!$C$54+V57*'F35'!$C$69+V72*'F35'!$C$84+V87*'F35'!$C$99+V102*'F35'!$C$114+V117*'F35'!$C$129+V132*'F35'!$C$144+V147*'F35'!$C$159+V162*'F35'!$C$174+V177*'F35'!$C$189+V192</f>
        <v>0</v>
      </c>
      <c r="W207" s="135">
        <f>W27*'F35'!$C$39+W42*'F35'!$C$54+W57*'F35'!$C$69+W72*'F35'!$C$84+W87*'F35'!$C$99+W102*'F35'!$C$114+W117*'F35'!$C$129+W132*'F35'!$C$144+W147*'F35'!$C$159+W162*'F35'!$C$174+W177*'F35'!$C$189+W192</f>
        <v>0</v>
      </c>
      <c r="X207" s="135">
        <f>X27*'F35'!$C$39+X42*'F35'!$C$54+X57*'F35'!$C$69+X72*'F35'!$C$84+X87*'F35'!$C$99+X102*'F35'!$C$114+X117*'F35'!$C$129+X132*'F35'!$C$144+X147*'F35'!$C$159+X162*'F35'!$C$174+X177*'F35'!$C$189+X192</f>
        <v>0</v>
      </c>
      <c r="Y207" s="135">
        <f>Y27*'F35'!$C$39+Y42*'F35'!$C$54+Y57*'F35'!$C$69+Y72*'F35'!$C$84+Y87*'F35'!$C$99+Y102*'F35'!$C$114+Y117*'F35'!$C$129+Y132*'F35'!$C$144+Y147*'F35'!$C$159+Y162*'F35'!$C$174+Y177*'F35'!$C$189+Y192</f>
        <v>0</v>
      </c>
      <c r="Z207" s="135">
        <f>Z27*'F35'!$C$39+Z42*'F35'!$C$54+Z57*'F35'!$C$69+Z72*'F35'!$C$84+Z87*'F35'!$C$99+Z102*'F35'!$C$114+Z117*'F35'!$C$129+Z132*'F35'!$C$144+Z147*'F35'!$C$159+Z162*'F35'!$C$174+Z177*'F35'!$C$189+Z192</f>
        <v>0</v>
      </c>
      <c r="AA207" s="135">
        <f>AA27*'F35'!$C$39+AA42*'F35'!$C$54+AA57*'F35'!$C$69+AA72*'F35'!$C$84+AA87*'F35'!$C$99+AA102*'F35'!$C$114+AA117*'F35'!$C$129+AA132*'F35'!$C$144+AA147*'F35'!$C$159+AA162*'F35'!$C$174+AA177*'F35'!$C$189+AA192</f>
        <v>0</v>
      </c>
      <c r="AB207" s="135">
        <f>AB27*'F35'!$C$39+AB42*'F35'!$C$54+AB57*'F35'!$C$69+AB72*'F35'!$C$84+AB87*'F35'!$C$99+AB102*'F35'!$C$114+AB117*'F35'!$C$129+AB132*'F35'!$C$144+AB147*'F35'!$C$159+AB162*'F35'!$C$174+AB177*'F35'!$C$189+AB192</f>
        <v>0</v>
      </c>
      <c r="AC207" s="135">
        <f>AC27*'F35'!$C$39+AC42*'F35'!$C$54+AC57*'F35'!$C$69+AC72*'F35'!$C$84+AC87*'F35'!$C$99+AC102*'F35'!$C$114+AC117*'F35'!$C$129+AC132*'F35'!$C$144+AC147*'F35'!$C$159+AC162*'F35'!$C$174+AC177*'F35'!$C$189+AC192</f>
        <v>0</v>
      </c>
      <c r="AD207" s="135">
        <f>AD27*'F35'!$C$39+AD42*'F35'!$C$54+AD57*'F35'!$C$69+AD72*'F35'!$C$84+AD87*'F35'!$C$99+AD102*'F35'!$C$114+AD117*'F35'!$C$129+AD132*'F35'!$C$144+AD147*'F35'!$C$159+AD162*'F35'!$C$174+AD177*'F35'!$C$189+AD192</f>
        <v>0</v>
      </c>
      <c r="AF207" s="60"/>
    </row>
    <row r="208" spans="1:32">
      <c r="A208" s="194"/>
      <c r="B208" s="16" t="s">
        <v>592</v>
      </c>
      <c r="C208" s="135">
        <f>C28*'F35'!$C$39+C43*'F35'!$C$54+C58*'F35'!$C$69+C73*'F35'!$C$84+C88*'F35'!$C$99+C103*'F35'!$C$114+C118*'F35'!$C$129+C133*'F35'!$C$144+C148*'F35'!$C$159+C163*'F35'!$C$174+C178*'F35'!$C$189+C193</f>
        <v>0</v>
      </c>
      <c r="D208" s="135">
        <f>D28*'F35'!$C$39+D43*'F35'!$C$54+D58*'F35'!$C$69+D73*'F35'!$C$84+D88*'F35'!$C$99+D103*'F35'!$C$114+D118*'F35'!$C$129+D133*'F35'!$C$144+D148*'F35'!$C$159+D163*'F35'!$C$174+D178*'F35'!$C$189+D193</f>
        <v>0</v>
      </c>
      <c r="E208" s="135">
        <f>E28*'F35'!$C$39+E43*'F35'!$C$54+E58*'F35'!$C$69+E73*'F35'!$C$84+E88*'F35'!$C$99+E103*'F35'!$C$114+E118*'F35'!$C$129+E133*'F35'!$C$144+E148*'F35'!$C$159+E163*'F35'!$C$174+E178*'F35'!$C$189+E193</f>
        <v>0</v>
      </c>
      <c r="F208" s="135">
        <f>F28*'F35'!$C$39+F43*'F35'!$C$54+F58*'F35'!$C$69+F73*'F35'!$C$84+F88*'F35'!$C$99+F103*'F35'!$C$114+F118*'F35'!$C$129+F133*'F35'!$C$144+F148*'F35'!$C$159+F163*'F35'!$C$174+F178*'F35'!$C$189+F193</f>
        <v>0</v>
      </c>
      <c r="G208" s="135">
        <f>G28*'F35'!$C$39+G43*'F35'!$C$54+G58*'F35'!$C$69+G73*'F35'!$C$84+G88*'F35'!$C$99+G103*'F35'!$C$114+G118*'F35'!$C$129+G133*'F35'!$C$144+G148*'F35'!$C$159+G163*'F35'!$C$174+G178*'F35'!$C$189+G193</f>
        <v>0</v>
      </c>
      <c r="H208" s="135">
        <f>H28*'F35'!$C$39+H43*'F35'!$C$54+H58*'F35'!$C$69+H73*'F35'!$C$84+H88*'F35'!$C$99+H103*'F35'!$C$114+H118*'F35'!$C$129+H133*'F35'!$C$144+H148*'F35'!$C$159+H163*'F35'!$C$174+H178*'F35'!$C$189+H193</f>
        <v>0</v>
      </c>
      <c r="I208" s="135">
        <f>I28*'F35'!$C$39+I43*'F35'!$C$54+I58*'F35'!$C$69+I73*'F35'!$C$84+I88*'F35'!$C$99+I103*'F35'!$C$114+I118*'F35'!$C$129+I133*'F35'!$C$144+I148*'F35'!$C$159+I163*'F35'!$C$174+I178*'F35'!$C$189+I193</f>
        <v>0</v>
      </c>
      <c r="J208" s="135">
        <f>J28*'F35'!$C$39+J43*'F35'!$C$54+J58*'F35'!$C$69+J73*'F35'!$C$84+J88*'F35'!$C$99+J103*'F35'!$C$114+J118*'F35'!$C$129+J133*'F35'!$C$144+J148*'F35'!$C$159+J163*'F35'!$C$174+J178*'F35'!$C$189+J193</f>
        <v>0</v>
      </c>
      <c r="K208" s="135">
        <f>K28*'F35'!$C$39+K43*'F35'!$C$54+K58*'F35'!$C$69+K73*'F35'!$C$84+K88*'F35'!$C$99+K103*'F35'!$C$114+K118*'F35'!$C$129+K133*'F35'!$C$144+K148*'F35'!$C$159+K163*'F35'!$C$174+K178*'F35'!$C$189+K193</f>
        <v>0</v>
      </c>
      <c r="L208" s="135">
        <f>L28*'F35'!$C$39+L43*'F35'!$C$54+L58*'F35'!$C$69+L73*'F35'!$C$84+L88*'F35'!$C$99+L103*'F35'!$C$114+L118*'F35'!$C$129+L133*'F35'!$C$144+L148*'F35'!$C$159+L163*'F35'!$C$174+L178*'F35'!$C$189+L193</f>
        <v>0</v>
      </c>
      <c r="M208" s="135">
        <f>M28*'F35'!$C$39+M43*'F35'!$C$54+M58*'F35'!$C$69+M73*'F35'!$C$84+M88*'F35'!$C$99+M103*'F35'!$C$114+M118*'F35'!$C$129+M133*'F35'!$C$144+M148*'F35'!$C$159+M163*'F35'!$C$174+M178*'F35'!$C$189+M193</f>
        <v>0</v>
      </c>
      <c r="N208" s="135">
        <f>N28*'F35'!$C$39+N43*'F35'!$C$54+N58*'F35'!$C$69+N73*'F35'!$C$84+N88*'F35'!$C$99+N103*'F35'!$C$114+N118*'F35'!$C$129+N133*'F35'!$C$144+N148*'F35'!$C$159+N163*'F35'!$C$174+N178*'F35'!$C$189+N193</f>
        <v>0</v>
      </c>
      <c r="O208" s="135">
        <f>O28*'F35'!$C$39+O43*'F35'!$C$54+O58*'F35'!$C$69+O73*'F35'!$C$84+O88*'F35'!$C$99+O103*'F35'!$C$114+O118*'F35'!$C$129+O133*'F35'!$C$144+O148*'F35'!$C$159+O163*'F35'!$C$174+O178*'F35'!$C$189+O193</f>
        <v>0</v>
      </c>
      <c r="P208" s="135">
        <f>P28*'F35'!$C$39+P43*'F35'!$C$54+P58*'F35'!$C$69+P73*'F35'!$C$84+P88*'F35'!$C$99+P103*'F35'!$C$114+P118*'F35'!$C$129+P133*'F35'!$C$144+P148*'F35'!$C$159+P163*'F35'!$C$174+P178*'F35'!$C$189+P193</f>
        <v>0</v>
      </c>
      <c r="Q208" s="135">
        <f>Q28*'F35'!$C$39+Q43*'F35'!$C$54+Q58*'F35'!$C$69+Q73*'F35'!$C$84+Q88*'F35'!$C$99+Q103*'F35'!$C$114+Q118*'F35'!$C$129+Q133*'F35'!$C$144+Q148*'F35'!$C$159+Q163*'F35'!$C$174+Q178*'F35'!$C$189+Q193</f>
        <v>0</v>
      </c>
      <c r="R208" s="135">
        <f>R28*'F35'!$C$39+R43*'F35'!$C$54+R58*'F35'!$C$69+R73*'F35'!$C$84+R88*'F35'!$C$99+R103*'F35'!$C$114+R118*'F35'!$C$129+R133*'F35'!$C$144+R148*'F35'!$C$159+R163*'F35'!$C$174+R178*'F35'!$C$189+R193</f>
        <v>0</v>
      </c>
      <c r="S208" s="135">
        <f>S28*'F35'!$C$39+S43*'F35'!$C$54+S58*'F35'!$C$69+S73*'F35'!$C$84+S88*'F35'!$C$99+S103*'F35'!$C$114+S118*'F35'!$C$129+S133*'F35'!$C$144+S148*'F35'!$C$159+S163*'F35'!$C$174+S178*'F35'!$C$189+S193</f>
        <v>0</v>
      </c>
      <c r="T208" s="135">
        <f>T28*'F35'!$C$39+T43*'F35'!$C$54+T58*'F35'!$C$69+T73*'F35'!$C$84+T88*'F35'!$C$99+T103*'F35'!$C$114+T118*'F35'!$C$129+T133*'F35'!$C$144+T148*'F35'!$C$159+T163*'F35'!$C$174+T178*'F35'!$C$189+T193</f>
        <v>0</v>
      </c>
      <c r="U208" s="135">
        <f>U28*'F35'!$C$39+U43*'F35'!$C$54+U58*'F35'!$C$69+U73*'F35'!$C$84+U88*'F35'!$C$99+U103*'F35'!$C$114+U118*'F35'!$C$129+U133*'F35'!$C$144+U148*'F35'!$C$159+U163*'F35'!$C$174+U178*'F35'!$C$189+U193</f>
        <v>0</v>
      </c>
      <c r="V208" s="135">
        <f>V28*'F35'!$C$39+V43*'F35'!$C$54+V58*'F35'!$C$69+V73*'F35'!$C$84+V88*'F35'!$C$99+V103*'F35'!$C$114+V118*'F35'!$C$129+V133*'F35'!$C$144+V148*'F35'!$C$159+V163*'F35'!$C$174+V178*'F35'!$C$189+V193</f>
        <v>0</v>
      </c>
      <c r="W208" s="135">
        <f>W28*'F35'!$C$39+W43*'F35'!$C$54+W58*'F35'!$C$69+W73*'F35'!$C$84+W88*'F35'!$C$99+W103*'F35'!$C$114+W118*'F35'!$C$129+W133*'F35'!$C$144+W148*'F35'!$C$159+W163*'F35'!$C$174+W178*'F35'!$C$189+W193</f>
        <v>0</v>
      </c>
      <c r="X208" s="135">
        <f>X28*'F35'!$C$39+X43*'F35'!$C$54+X58*'F35'!$C$69+X73*'F35'!$C$84+X88*'F35'!$C$99+X103*'F35'!$C$114+X118*'F35'!$C$129+X133*'F35'!$C$144+X148*'F35'!$C$159+X163*'F35'!$C$174+X178*'F35'!$C$189+X193</f>
        <v>0</v>
      </c>
      <c r="Y208" s="135">
        <f>Y28*'F35'!$C$39+Y43*'F35'!$C$54+Y58*'F35'!$C$69+Y73*'F35'!$C$84+Y88*'F35'!$C$99+Y103*'F35'!$C$114+Y118*'F35'!$C$129+Y133*'F35'!$C$144+Y148*'F35'!$C$159+Y163*'F35'!$C$174+Y178*'F35'!$C$189+Y193</f>
        <v>0</v>
      </c>
      <c r="Z208" s="135">
        <f>Z28*'F35'!$C$39+Z43*'F35'!$C$54+Z58*'F35'!$C$69+Z73*'F35'!$C$84+Z88*'F35'!$C$99+Z103*'F35'!$C$114+Z118*'F35'!$C$129+Z133*'F35'!$C$144+Z148*'F35'!$C$159+Z163*'F35'!$C$174+Z178*'F35'!$C$189+Z193</f>
        <v>0</v>
      </c>
      <c r="AA208" s="135">
        <f>AA28*'F35'!$C$39+AA43*'F35'!$C$54+AA58*'F35'!$C$69+AA73*'F35'!$C$84+AA88*'F35'!$C$99+AA103*'F35'!$C$114+AA118*'F35'!$C$129+AA133*'F35'!$C$144+AA148*'F35'!$C$159+AA163*'F35'!$C$174+AA178*'F35'!$C$189+AA193</f>
        <v>0</v>
      </c>
      <c r="AB208" s="135">
        <f>AB28*'F35'!$C$39+AB43*'F35'!$C$54+AB58*'F35'!$C$69+AB73*'F35'!$C$84+AB88*'F35'!$C$99+AB103*'F35'!$C$114+AB118*'F35'!$C$129+AB133*'F35'!$C$144+AB148*'F35'!$C$159+AB163*'F35'!$C$174+AB178*'F35'!$C$189+AB193</f>
        <v>0</v>
      </c>
      <c r="AC208" s="135">
        <f>AC28*'F35'!$C$39+AC43*'F35'!$C$54+AC58*'F35'!$C$69+AC73*'F35'!$C$84+AC88*'F35'!$C$99+AC103*'F35'!$C$114+AC118*'F35'!$C$129+AC133*'F35'!$C$144+AC148*'F35'!$C$159+AC163*'F35'!$C$174+AC178*'F35'!$C$189+AC193</f>
        <v>0</v>
      </c>
      <c r="AD208" s="135">
        <f>AD28*'F35'!$C$39+AD43*'F35'!$C$54+AD58*'F35'!$C$69+AD73*'F35'!$C$84+AD88*'F35'!$C$99+AD103*'F35'!$C$114+AD118*'F35'!$C$129+AD133*'F35'!$C$144+AD148*'F35'!$C$159+AD163*'F35'!$C$174+AD178*'F35'!$C$189+AD193</f>
        <v>0</v>
      </c>
      <c r="AF208" s="60"/>
    </row>
    <row r="209" spans="1:32">
      <c r="A209" s="194"/>
      <c r="B209" s="16" t="s">
        <v>93</v>
      </c>
      <c r="C209" s="135">
        <f>C29*'F35'!$C$39+C44*'F35'!$C$54+C59*'F35'!$C$69+C74*'F35'!$C$84+C89*'F35'!$C$99+C104*'F35'!$C$114+C119*'F35'!$C$129+C134*'F35'!$C$144+C149*'F35'!$C$159+C164*'F35'!$C$174+C179*'F35'!$C$189+C194</f>
        <v>0</v>
      </c>
      <c r="D209" s="135">
        <f>D29*'F35'!$C$39+D44*'F35'!$C$54+D59*'F35'!$C$69+D74*'F35'!$C$84+D89*'F35'!$C$99+D104*'F35'!$C$114+D119*'F35'!$C$129+D134*'F35'!$C$144+D149*'F35'!$C$159+D164*'F35'!$C$174+D179*'F35'!$C$189+D194</f>
        <v>0</v>
      </c>
      <c r="E209" s="135">
        <f>E29*'F35'!$C$39+E44*'F35'!$C$54+E59*'F35'!$C$69+E74*'F35'!$C$84+E89*'F35'!$C$99+E104*'F35'!$C$114+E119*'F35'!$C$129+E134*'F35'!$C$144+E149*'F35'!$C$159+E164*'F35'!$C$174+E179*'F35'!$C$189+E194</f>
        <v>0</v>
      </c>
      <c r="F209" s="135">
        <f>F29*'F35'!$C$39+F44*'F35'!$C$54+F59*'F35'!$C$69+F74*'F35'!$C$84+F89*'F35'!$C$99+F104*'F35'!$C$114+F119*'F35'!$C$129+F134*'F35'!$C$144+F149*'F35'!$C$159+F164*'F35'!$C$174+F179*'F35'!$C$189+F194</f>
        <v>0</v>
      </c>
      <c r="G209" s="135">
        <f>G29*'F35'!$C$39+G44*'F35'!$C$54+G59*'F35'!$C$69+G74*'F35'!$C$84+G89*'F35'!$C$99+G104*'F35'!$C$114+G119*'F35'!$C$129+G134*'F35'!$C$144+G149*'F35'!$C$159+G164*'F35'!$C$174+G179*'F35'!$C$189+G194</f>
        <v>0</v>
      </c>
      <c r="H209" s="135">
        <f>H29*'F35'!$C$39+H44*'F35'!$C$54+H59*'F35'!$C$69+H74*'F35'!$C$84+H89*'F35'!$C$99+H104*'F35'!$C$114+H119*'F35'!$C$129+H134*'F35'!$C$144+H149*'F35'!$C$159+H164*'F35'!$C$174+H179*'F35'!$C$189+H194</f>
        <v>0</v>
      </c>
      <c r="I209" s="135">
        <f>I29*'F35'!$C$39+I44*'F35'!$C$54+I59*'F35'!$C$69+I74*'F35'!$C$84+I89*'F35'!$C$99+I104*'F35'!$C$114+I119*'F35'!$C$129+I134*'F35'!$C$144+I149*'F35'!$C$159+I164*'F35'!$C$174+I179*'F35'!$C$189+I194</f>
        <v>0</v>
      </c>
      <c r="J209" s="135">
        <f>J29*'F35'!$C$39+J44*'F35'!$C$54+J59*'F35'!$C$69+J74*'F35'!$C$84+J89*'F35'!$C$99+J104*'F35'!$C$114+J119*'F35'!$C$129+J134*'F35'!$C$144+J149*'F35'!$C$159+J164*'F35'!$C$174+J179*'F35'!$C$189+J194</f>
        <v>0</v>
      </c>
      <c r="K209" s="135">
        <f>K29*'F35'!$C$39+K44*'F35'!$C$54+K59*'F35'!$C$69+K74*'F35'!$C$84+K89*'F35'!$C$99+K104*'F35'!$C$114+K119*'F35'!$C$129+K134*'F35'!$C$144+K149*'F35'!$C$159+K164*'F35'!$C$174+K179*'F35'!$C$189+K194</f>
        <v>0</v>
      </c>
      <c r="L209" s="135">
        <f>L29*'F35'!$C$39+L44*'F35'!$C$54+L59*'F35'!$C$69+L74*'F35'!$C$84+L89*'F35'!$C$99+L104*'F35'!$C$114+L119*'F35'!$C$129+L134*'F35'!$C$144+L149*'F35'!$C$159+L164*'F35'!$C$174+L179*'F35'!$C$189+L194</f>
        <v>0</v>
      </c>
      <c r="M209" s="135">
        <f>M29*'F35'!$C$39+M44*'F35'!$C$54+M59*'F35'!$C$69+M74*'F35'!$C$84+M89*'F35'!$C$99+M104*'F35'!$C$114+M119*'F35'!$C$129+M134*'F35'!$C$144+M149*'F35'!$C$159+M164*'F35'!$C$174+M179*'F35'!$C$189+M194</f>
        <v>0</v>
      </c>
      <c r="N209" s="135">
        <f>N29*'F35'!$C$39+N44*'F35'!$C$54+N59*'F35'!$C$69+N74*'F35'!$C$84+N89*'F35'!$C$99+N104*'F35'!$C$114+N119*'F35'!$C$129+N134*'F35'!$C$144+N149*'F35'!$C$159+N164*'F35'!$C$174+N179*'F35'!$C$189+N194</f>
        <v>0</v>
      </c>
      <c r="O209" s="135">
        <f>O29*'F35'!$C$39+O44*'F35'!$C$54+O59*'F35'!$C$69+O74*'F35'!$C$84+O89*'F35'!$C$99+O104*'F35'!$C$114+O119*'F35'!$C$129+O134*'F35'!$C$144+O149*'F35'!$C$159+O164*'F35'!$C$174+O179*'F35'!$C$189+O194</f>
        <v>0</v>
      </c>
      <c r="P209" s="135">
        <f>P29*'F35'!$C$39+P44*'F35'!$C$54+P59*'F35'!$C$69+P74*'F35'!$C$84+P89*'F35'!$C$99+P104*'F35'!$C$114+P119*'F35'!$C$129+P134*'F35'!$C$144+P149*'F35'!$C$159+P164*'F35'!$C$174+P179*'F35'!$C$189+P194</f>
        <v>0</v>
      </c>
      <c r="Q209" s="135">
        <f>Q29*'F35'!$C$39+Q44*'F35'!$C$54+Q59*'F35'!$C$69+Q74*'F35'!$C$84+Q89*'F35'!$C$99+Q104*'F35'!$C$114+Q119*'F35'!$C$129+Q134*'F35'!$C$144+Q149*'F35'!$C$159+Q164*'F35'!$C$174+Q179*'F35'!$C$189+Q194</f>
        <v>0</v>
      </c>
      <c r="R209" s="135">
        <f>R29*'F35'!$C$39+R44*'F35'!$C$54+R59*'F35'!$C$69+R74*'F35'!$C$84+R89*'F35'!$C$99+R104*'F35'!$C$114+R119*'F35'!$C$129+R134*'F35'!$C$144+R149*'F35'!$C$159+R164*'F35'!$C$174+R179*'F35'!$C$189+R194</f>
        <v>0</v>
      </c>
      <c r="S209" s="135">
        <f>S29*'F35'!$C$39+S44*'F35'!$C$54+S59*'F35'!$C$69+S74*'F35'!$C$84+S89*'F35'!$C$99+S104*'F35'!$C$114+S119*'F35'!$C$129+S134*'F35'!$C$144+S149*'F35'!$C$159+S164*'F35'!$C$174+S179*'F35'!$C$189+S194</f>
        <v>0</v>
      </c>
      <c r="T209" s="135">
        <f>T29*'F35'!$C$39+T44*'F35'!$C$54+T59*'F35'!$C$69+T74*'F35'!$C$84+T89*'F35'!$C$99+T104*'F35'!$C$114+T119*'F35'!$C$129+T134*'F35'!$C$144+T149*'F35'!$C$159+T164*'F35'!$C$174+T179*'F35'!$C$189+T194</f>
        <v>0</v>
      </c>
      <c r="U209" s="135">
        <f>U29*'F35'!$C$39+U44*'F35'!$C$54+U59*'F35'!$C$69+U74*'F35'!$C$84+U89*'F35'!$C$99+U104*'F35'!$C$114+U119*'F35'!$C$129+U134*'F35'!$C$144+U149*'F35'!$C$159+U164*'F35'!$C$174+U179*'F35'!$C$189+U194</f>
        <v>0</v>
      </c>
      <c r="V209" s="135">
        <f>V29*'F35'!$C$39+V44*'F35'!$C$54+V59*'F35'!$C$69+V74*'F35'!$C$84+V89*'F35'!$C$99+V104*'F35'!$C$114+V119*'F35'!$C$129+V134*'F35'!$C$144+V149*'F35'!$C$159+V164*'F35'!$C$174+V179*'F35'!$C$189+V194</f>
        <v>0</v>
      </c>
      <c r="W209" s="135">
        <f>W29*'F35'!$C$39+W44*'F35'!$C$54+W59*'F35'!$C$69+W74*'F35'!$C$84+W89*'F35'!$C$99+W104*'F35'!$C$114+W119*'F35'!$C$129+W134*'F35'!$C$144+W149*'F35'!$C$159+W164*'F35'!$C$174+W179*'F35'!$C$189+W194</f>
        <v>0</v>
      </c>
      <c r="X209" s="135">
        <f>X29*'F35'!$C$39+X44*'F35'!$C$54+X59*'F35'!$C$69+X74*'F35'!$C$84+X89*'F35'!$C$99+X104*'F35'!$C$114+X119*'F35'!$C$129+X134*'F35'!$C$144+X149*'F35'!$C$159+X164*'F35'!$C$174+X179*'F35'!$C$189+X194</f>
        <v>0</v>
      </c>
      <c r="Y209" s="135">
        <f>Y29*'F35'!$C$39+Y44*'F35'!$C$54+Y59*'F35'!$C$69+Y74*'F35'!$C$84+Y89*'F35'!$C$99+Y104*'F35'!$C$114+Y119*'F35'!$C$129+Y134*'F35'!$C$144+Y149*'F35'!$C$159+Y164*'F35'!$C$174+Y179*'F35'!$C$189+Y194</f>
        <v>0</v>
      </c>
      <c r="Z209" s="135">
        <f>Z29*'F35'!$C$39+Z44*'F35'!$C$54+Z59*'F35'!$C$69+Z74*'F35'!$C$84+Z89*'F35'!$C$99+Z104*'F35'!$C$114+Z119*'F35'!$C$129+Z134*'F35'!$C$144+Z149*'F35'!$C$159+Z164*'F35'!$C$174+Z179*'F35'!$C$189+Z194</f>
        <v>0</v>
      </c>
      <c r="AA209" s="135">
        <f>AA29*'F35'!$C$39+AA44*'F35'!$C$54+AA59*'F35'!$C$69+AA74*'F35'!$C$84+AA89*'F35'!$C$99+AA104*'F35'!$C$114+AA119*'F35'!$C$129+AA134*'F35'!$C$144+AA149*'F35'!$C$159+AA164*'F35'!$C$174+AA179*'F35'!$C$189+AA194</f>
        <v>0</v>
      </c>
      <c r="AB209" s="135">
        <f>AB29*'F35'!$C$39+AB44*'F35'!$C$54+AB59*'F35'!$C$69+AB74*'F35'!$C$84+AB89*'F35'!$C$99+AB104*'F35'!$C$114+AB119*'F35'!$C$129+AB134*'F35'!$C$144+AB149*'F35'!$C$159+AB164*'F35'!$C$174+AB179*'F35'!$C$189+AB194</f>
        <v>0</v>
      </c>
      <c r="AC209" s="135">
        <f>AC29*'F35'!$C$39+AC44*'F35'!$C$54+AC59*'F35'!$C$69+AC74*'F35'!$C$84+AC89*'F35'!$C$99+AC104*'F35'!$C$114+AC119*'F35'!$C$129+AC134*'F35'!$C$144+AC149*'F35'!$C$159+AC164*'F35'!$C$174+AC179*'F35'!$C$189+AC194</f>
        <v>0</v>
      </c>
      <c r="AD209" s="135">
        <f>AD29*'F35'!$C$39+AD44*'F35'!$C$54+AD59*'F35'!$C$69+AD74*'F35'!$C$84+AD89*'F35'!$C$99+AD104*'F35'!$C$114+AD119*'F35'!$C$129+AD134*'F35'!$C$144+AD149*'F35'!$C$159+AD164*'F35'!$C$174+AD179*'F35'!$C$189+AD194</f>
        <v>0</v>
      </c>
      <c r="AF209" s="60"/>
    </row>
    <row r="210" spans="1:32">
      <c r="A210" s="20"/>
      <c r="B210" s="16" t="s">
        <v>94</v>
      </c>
      <c r="C210" s="135">
        <f>C30*'F35'!$C$39+C45*'F35'!$C$54+C60*'F35'!$C$69+C75*'F35'!$C$84+C90*'F35'!$C$99+C105*'F35'!$C$114+C120*'F35'!$C$129+C135*'F35'!$C$144+C150*'F35'!$C$159+C165*'F35'!$C$174+C180*'F35'!$C$189+C195</f>
        <v>0</v>
      </c>
      <c r="D210" s="135">
        <f>D30*'F35'!$C$39+D45*'F35'!$C$54+D60*'F35'!$C$69+D75*'F35'!$C$84+D90*'F35'!$C$99+D105*'F35'!$C$114+D120*'F35'!$C$129+D135*'F35'!$C$144+D150*'F35'!$C$159+D165*'F35'!$C$174+D180*'F35'!$C$189+D195</f>
        <v>0</v>
      </c>
      <c r="E210" s="135">
        <f>E30*'F35'!$C$39+E45*'F35'!$C$54+E60*'F35'!$C$69+E75*'F35'!$C$84+E90*'F35'!$C$99+E105*'F35'!$C$114+E120*'F35'!$C$129+E135*'F35'!$C$144+E150*'F35'!$C$159+E165*'F35'!$C$174+E180*'F35'!$C$189+E195</f>
        <v>0</v>
      </c>
      <c r="F210" s="135">
        <f>F30*'F35'!$C$39+F45*'F35'!$C$54+F60*'F35'!$C$69+F75*'F35'!$C$84+F90*'F35'!$C$99+F105*'F35'!$C$114+F120*'F35'!$C$129+F135*'F35'!$C$144+F150*'F35'!$C$159+F165*'F35'!$C$174+F180*'F35'!$C$189+F195</f>
        <v>0</v>
      </c>
      <c r="G210" s="135">
        <f>G30*'F35'!$C$39+G45*'F35'!$C$54+G60*'F35'!$C$69+G75*'F35'!$C$84+G90*'F35'!$C$99+G105*'F35'!$C$114+G120*'F35'!$C$129+G135*'F35'!$C$144+G150*'F35'!$C$159+G165*'F35'!$C$174+G180*'F35'!$C$189+G195</f>
        <v>0</v>
      </c>
      <c r="H210" s="135">
        <f>H30*'F35'!$C$39+H45*'F35'!$C$54+H60*'F35'!$C$69+H75*'F35'!$C$84+H90*'F35'!$C$99+H105*'F35'!$C$114+H120*'F35'!$C$129+H135*'F35'!$C$144+H150*'F35'!$C$159+H165*'F35'!$C$174+H180*'F35'!$C$189+H195</f>
        <v>0</v>
      </c>
      <c r="I210" s="135">
        <f>I30*'F35'!$C$39+I45*'F35'!$C$54+I60*'F35'!$C$69+I75*'F35'!$C$84+I90*'F35'!$C$99+I105*'F35'!$C$114+I120*'F35'!$C$129+I135*'F35'!$C$144+I150*'F35'!$C$159+I165*'F35'!$C$174+I180*'F35'!$C$189+I195</f>
        <v>0</v>
      </c>
      <c r="J210" s="135">
        <f>J30*'F35'!$C$39+J45*'F35'!$C$54+J60*'F35'!$C$69+J75*'F35'!$C$84+J90*'F35'!$C$99+J105*'F35'!$C$114+J120*'F35'!$C$129+J135*'F35'!$C$144+J150*'F35'!$C$159+J165*'F35'!$C$174+J180*'F35'!$C$189+J195</f>
        <v>0</v>
      </c>
      <c r="K210" s="135">
        <f>K30*'F35'!$C$39+K45*'F35'!$C$54+K60*'F35'!$C$69+K75*'F35'!$C$84+K90*'F35'!$C$99+K105*'F35'!$C$114+K120*'F35'!$C$129+K135*'F35'!$C$144+K150*'F35'!$C$159+K165*'F35'!$C$174+K180*'F35'!$C$189+K195</f>
        <v>0</v>
      </c>
      <c r="L210" s="135">
        <f>L30*'F35'!$C$39+L45*'F35'!$C$54+L60*'F35'!$C$69+L75*'F35'!$C$84+L90*'F35'!$C$99+L105*'F35'!$C$114+L120*'F35'!$C$129+L135*'F35'!$C$144+L150*'F35'!$C$159+L165*'F35'!$C$174+L180*'F35'!$C$189+L195</f>
        <v>0</v>
      </c>
      <c r="M210" s="135">
        <f>M30*'F35'!$C$39+M45*'F35'!$C$54+M60*'F35'!$C$69+M75*'F35'!$C$84+M90*'F35'!$C$99+M105*'F35'!$C$114+M120*'F35'!$C$129+M135*'F35'!$C$144+M150*'F35'!$C$159+M165*'F35'!$C$174+M180*'F35'!$C$189+M195</f>
        <v>0</v>
      </c>
      <c r="N210" s="135">
        <f>N30*'F35'!$C$39+N45*'F35'!$C$54+N60*'F35'!$C$69+N75*'F35'!$C$84+N90*'F35'!$C$99+N105*'F35'!$C$114+N120*'F35'!$C$129+N135*'F35'!$C$144+N150*'F35'!$C$159+N165*'F35'!$C$174+N180*'F35'!$C$189+N195</f>
        <v>0</v>
      </c>
      <c r="O210" s="135">
        <f>O30*'F35'!$C$39+O45*'F35'!$C$54+O60*'F35'!$C$69+O75*'F35'!$C$84+O90*'F35'!$C$99+O105*'F35'!$C$114+O120*'F35'!$C$129+O135*'F35'!$C$144+O150*'F35'!$C$159+O165*'F35'!$C$174+O180*'F35'!$C$189+O195</f>
        <v>0</v>
      </c>
      <c r="P210" s="135">
        <f>P30*'F35'!$C$39+P45*'F35'!$C$54+P60*'F35'!$C$69+P75*'F35'!$C$84+P90*'F35'!$C$99+P105*'F35'!$C$114+P120*'F35'!$C$129+P135*'F35'!$C$144+P150*'F35'!$C$159+P165*'F35'!$C$174+P180*'F35'!$C$189+P195</f>
        <v>0</v>
      </c>
      <c r="Q210" s="135">
        <f>Q30*'F35'!$C$39+Q45*'F35'!$C$54+Q60*'F35'!$C$69+Q75*'F35'!$C$84+Q90*'F35'!$C$99+Q105*'F35'!$C$114+Q120*'F35'!$C$129+Q135*'F35'!$C$144+Q150*'F35'!$C$159+Q165*'F35'!$C$174+Q180*'F35'!$C$189+Q195</f>
        <v>0</v>
      </c>
      <c r="R210" s="135">
        <f>R30*'F35'!$C$39+R45*'F35'!$C$54+R60*'F35'!$C$69+R75*'F35'!$C$84+R90*'F35'!$C$99+R105*'F35'!$C$114+R120*'F35'!$C$129+R135*'F35'!$C$144+R150*'F35'!$C$159+R165*'F35'!$C$174+R180*'F35'!$C$189+R195</f>
        <v>0</v>
      </c>
      <c r="S210" s="135">
        <f>S30*'F35'!$C$39+S45*'F35'!$C$54+S60*'F35'!$C$69+S75*'F35'!$C$84+S90*'F35'!$C$99+S105*'F35'!$C$114+S120*'F35'!$C$129+S135*'F35'!$C$144+S150*'F35'!$C$159+S165*'F35'!$C$174+S180*'F35'!$C$189+S195</f>
        <v>0</v>
      </c>
      <c r="T210" s="135">
        <f>T30*'F35'!$C$39+T45*'F35'!$C$54+T60*'F35'!$C$69+T75*'F35'!$C$84+T90*'F35'!$C$99+T105*'F35'!$C$114+T120*'F35'!$C$129+T135*'F35'!$C$144+T150*'F35'!$C$159+T165*'F35'!$C$174+T180*'F35'!$C$189+T195</f>
        <v>0</v>
      </c>
      <c r="U210" s="135">
        <f>U30*'F35'!$C$39+U45*'F35'!$C$54+U60*'F35'!$C$69+U75*'F35'!$C$84+U90*'F35'!$C$99+U105*'F35'!$C$114+U120*'F35'!$C$129+U135*'F35'!$C$144+U150*'F35'!$C$159+U165*'F35'!$C$174+U180*'F35'!$C$189+U195</f>
        <v>0</v>
      </c>
      <c r="V210" s="135">
        <f>V30*'F35'!$C$39+V45*'F35'!$C$54+V60*'F35'!$C$69+V75*'F35'!$C$84+V90*'F35'!$C$99+V105*'F35'!$C$114+V120*'F35'!$C$129+V135*'F35'!$C$144+V150*'F35'!$C$159+V165*'F35'!$C$174+V180*'F35'!$C$189+V195</f>
        <v>0</v>
      </c>
      <c r="W210" s="135">
        <f>W30*'F35'!$C$39+W45*'F35'!$C$54+W60*'F35'!$C$69+W75*'F35'!$C$84+W90*'F35'!$C$99+W105*'F35'!$C$114+W120*'F35'!$C$129+W135*'F35'!$C$144+W150*'F35'!$C$159+W165*'F35'!$C$174+W180*'F35'!$C$189+W195</f>
        <v>0</v>
      </c>
      <c r="X210" s="135">
        <f>X30*'F35'!$C$39+X45*'F35'!$C$54+X60*'F35'!$C$69+X75*'F35'!$C$84+X90*'F35'!$C$99+X105*'F35'!$C$114+X120*'F35'!$C$129+X135*'F35'!$C$144+X150*'F35'!$C$159+X165*'F35'!$C$174+X180*'F35'!$C$189+X195</f>
        <v>0</v>
      </c>
      <c r="Y210" s="135">
        <f>Y30*'F35'!$C$39+Y45*'F35'!$C$54+Y60*'F35'!$C$69+Y75*'F35'!$C$84+Y90*'F35'!$C$99+Y105*'F35'!$C$114+Y120*'F35'!$C$129+Y135*'F35'!$C$144+Y150*'F35'!$C$159+Y165*'F35'!$C$174+Y180*'F35'!$C$189+Y195</f>
        <v>0</v>
      </c>
      <c r="Z210" s="135">
        <f>Z30*'F35'!$C$39+Z45*'F35'!$C$54+Z60*'F35'!$C$69+Z75*'F35'!$C$84+Z90*'F35'!$C$99+Z105*'F35'!$C$114+Z120*'F35'!$C$129+Z135*'F35'!$C$144+Z150*'F35'!$C$159+Z165*'F35'!$C$174+Z180*'F35'!$C$189+Z195</f>
        <v>0</v>
      </c>
      <c r="AA210" s="135">
        <f>AA30*'F35'!$C$39+AA45*'F35'!$C$54+AA60*'F35'!$C$69+AA75*'F35'!$C$84+AA90*'F35'!$C$99+AA105*'F35'!$C$114+AA120*'F35'!$C$129+AA135*'F35'!$C$144+AA150*'F35'!$C$159+AA165*'F35'!$C$174+AA180*'F35'!$C$189+AA195</f>
        <v>0</v>
      </c>
      <c r="AB210" s="135">
        <f>AB30*'F35'!$C$39+AB45*'F35'!$C$54+AB60*'F35'!$C$69+AB75*'F35'!$C$84+AB90*'F35'!$C$99+AB105*'F35'!$C$114+AB120*'F35'!$C$129+AB135*'F35'!$C$144+AB150*'F35'!$C$159+AB165*'F35'!$C$174+AB180*'F35'!$C$189+AB195</f>
        <v>0</v>
      </c>
      <c r="AC210" s="135">
        <f>AC30*'F35'!$C$39+AC45*'F35'!$C$54+AC60*'F35'!$C$69+AC75*'F35'!$C$84+AC90*'F35'!$C$99+AC105*'F35'!$C$114+AC120*'F35'!$C$129+AC135*'F35'!$C$144+AC150*'F35'!$C$159+AC165*'F35'!$C$174+AC180*'F35'!$C$189+AC195</f>
        <v>0</v>
      </c>
      <c r="AD210" s="135">
        <f>AD30*'F35'!$C$39+AD45*'F35'!$C$54+AD60*'F35'!$C$69+AD75*'F35'!$C$84+AD90*'F35'!$C$99+AD105*'F35'!$C$114+AD120*'F35'!$C$129+AD135*'F35'!$C$144+AD150*'F35'!$C$159+AD165*'F35'!$C$174+AD180*'F35'!$C$189+AD195</f>
        <v>0</v>
      </c>
      <c r="AF210" s="60"/>
    </row>
    <row r="211" spans="1:32">
      <c r="A211" s="20"/>
      <c r="B211" s="10" t="s">
        <v>593</v>
      </c>
      <c r="C211" s="135">
        <f>C31*'F35'!$C$39+C46*'F35'!$C$54+C61*'F35'!$C$69+C76*'F35'!$C$84+C91*'F35'!$C$99+C106*'F35'!$C$114+C121*'F35'!$C$129+C136*'F35'!$C$144+C151*'F35'!$C$159+C166*'F35'!$C$174+C181*'F35'!$C$189+C196</f>
        <v>0</v>
      </c>
      <c r="D211" s="135">
        <f>D31*'F35'!$C$39+D46*'F35'!$C$54+D61*'F35'!$C$69+D76*'F35'!$C$84+D91*'F35'!$C$99+D106*'F35'!$C$114+D121*'F35'!$C$129+D136*'F35'!$C$144+D151*'F35'!$C$159+D166*'F35'!$C$174+D181*'F35'!$C$189+D196</f>
        <v>0</v>
      </c>
      <c r="E211" s="135">
        <f>E31*'F35'!$C$39+E46*'F35'!$C$54+E61*'F35'!$C$69+E76*'F35'!$C$84+E91*'F35'!$C$99+E106*'F35'!$C$114+E121*'F35'!$C$129+E136*'F35'!$C$144+E151*'F35'!$C$159+E166*'F35'!$C$174+E181*'F35'!$C$189+E196</f>
        <v>0</v>
      </c>
      <c r="F211" s="135">
        <f>F31*'F35'!$C$39+F46*'F35'!$C$54+F61*'F35'!$C$69+F76*'F35'!$C$84+F91*'F35'!$C$99+F106*'F35'!$C$114+F121*'F35'!$C$129+F136*'F35'!$C$144+F151*'F35'!$C$159+F166*'F35'!$C$174+F181*'F35'!$C$189+F196</f>
        <v>0</v>
      </c>
      <c r="G211" s="135">
        <f>G31*'F35'!$C$39+G46*'F35'!$C$54+G61*'F35'!$C$69+G76*'F35'!$C$84+G91*'F35'!$C$99+G106*'F35'!$C$114+G121*'F35'!$C$129+G136*'F35'!$C$144+G151*'F35'!$C$159+G166*'F35'!$C$174+G181*'F35'!$C$189+G196</f>
        <v>0</v>
      </c>
      <c r="H211" s="135">
        <f>H31*'F35'!$C$39+H46*'F35'!$C$54+H61*'F35'!$C$69+H76*'F35'!$C$84+H91*'F35'!$C$99+H106*'F35'!$C$114+H121*'F35'!$C$129+H136*'F35'!$C$144+H151*'F35'!$C$159+H166*'F35'!$C$174+H181*'F35'!$C$189+H196</f>
        <v>0</v>
      </c>
      <c r="I211" s="135">
        <f>I31*'F35'!$C$39+I46*'F35'!$C$54+I61*'F35'!$C$69+I76*'F35'!$C$84+I91*'F35'!$C$99+I106*'F35'!$C$114+I121*'F35'!$C$129+I136*'F35'!$C$144+I151*'F35'!$C$159+I166*'F35'!$C$174+I181*'F35'!$C$189+I196</f>
        <v>0</v>
      </c>
      <c r="J211" s="135">
        <f>J31*'F35'!$C$39+J46*'F35'!$C$54+J61*'F35'!$C$69+J76*'F35'!$C$84+J91*'F35'!$C$99+J106*'F35'!$C$114+J121*'F35'!$C$129+J136*'F35'!$C$144+J151*'F35'!$C$159+J166*'F35'!$C$174+J181*'F35'!$C$189+J196</f>
        <v>0</v>
      </c>
      <c r="K211" s="135">
        <f>K31*'F35'!$C$39+K46*'F35'!$C$54+K61*'F35'!$C$69+K76*'F35'!$C$84+K91*'F35'!$C$99+K106*'F35'!$C$114+K121*'F35'!$C$129+K136*'F35'!$C$144+K151*'F35'!$C$159+K166*'F35'!$C$174+K181*'F35'!$C$189+K196</f>
        <v>0</v>
      </c>
      <c r="L211" s="135">
        <f>L31*'F35'!$C$39+L46*'F35'!$C$54+L61*'F35'!$C$69+L76*'F35'!$C$84+L91*'F35'!$C$99+L106*'F35'!$C$114+L121*'F35'!$C$129+L136*'F35'!$C$144+L151*'F35'!$C$159+L166*'F35'!$C$174+L181*'F35'!$C$189+L196</f>
        <v>0</v>
      </c>
      <c r="M211" s="135">
        <f>M31*'F35'!$C$39+M46*'F35'!$C$54+M61*'F35'!$C$69+M76*'F35'!$C$84+M91*'F35'!$C$99+M106*'F35'!$C$114+M121*'F35'!$C$129+M136*'F35'!$C$144+M151*'F35'!$C$159+M166*'F35'!$C$174+M181*'F35'!$C$189+M196</f>
        <v>0</v>
      </c>
      <c r="N211" s="135">
        <f>N31*'F35'!$C$39+N46*'F35'!$C$54+N61*'F35'!$C$69+N76*'F35'!$C$84+N91*'F35'!$C$99+N106*'F35'!$C$114+N121*'F35'!$C$129+N136*'F35'!$C$144+N151*'F35'!$C$159+N166*'F35'!$C$174+N181*'F35'!$C$189+N196</f>
        <v>0</v>
      </c>
      <c r="O211" s="135">
        <f>O31*'F35'!$C$39+O46*'F35'!$C$54+O61*'F35'!$C$69+O76*'F35'!$C$84+O91*'F35'!$C$99+O106*'F35'!$C$114+O121*'F35'!$C$129+O136*'F35'!$C$144+O151*'F35'!$C$159+O166*'F35'!$C$174+O181*'F35'!$C$189+O196</f>
        <v>0</v>
      </c>
      <c r="P211" s="135">
        <f>P31*'F35'!$C$39+P46*'F35'!$C$54+P61*'F35'!$C$69+P76*'F35'!$C$84+P91*'F35'!$C$99+P106*'F35'!$C$114+P121*'F35'!$C$129+P136*'F35'!$C$144+P151*'F35'!$C$159+P166*'F35'!$C$174+P181*'F35'!$C$189+P196</f>
        <v>0</v>
      </c>
      <c r="Q211" s="135">
        <f>Q31*'F35'!$C$39+Q46*'F35'!$C$54+Q61*'F35'!$C$69+Q76*'F35'!$C$84+Q91*'F35'!$C$99+Q106*'F35'!$C$114+Q121*'F35'!$C$129+Q136*'F35'!$C$144+Q151*'F35'!$C$159+Q166*'F35'!$C$174+Q181*'F35'!$C$189+Q196</f>
        <v>0</v>
      </c>
      <c r="R211" s="135">
        <f>R31*'F35'!$C$39+R46*'F35'!$C$54+R61*'F35'!$C$69+R76*'F35'!$C$84+R91*'F35'!$C$99+R106*'F35'!$C$114+R121*'F35'!$C$129+R136*'F35'!$C$144+R151*'F35'!$C$159+R166*'F35'!$C$174+R181*'F35'!$C$189+R196</f>
        <v>0</v>
      </c>
      <c r="S211" s="135">
        <f>S31*'F35'!$C$39+S46*'F35'!$C$54+S61*'F35'!$C$69+S76*'F35'!$C$84+S91*'F35'!$C$99+S106*'F35'!$C$114+S121*'F35'!$C$129+S136*'F35'!$C$144+S151*'F35'!$C$159+S166*'F35'!$C$174+S181*'F35'!$C$189+S196</f>
        <v>0</v>
      </c>
      <c r="T211" s="135">
        <f>T31*'F35'!$C$39+T46*'F35'!$C$54+T61*'F35'!$C$69+T76*'F35'!$C$84+T91*'F35'!$C$99+T106*'F35'!$C$114+T121*'F35'!$C$129+T136*'F35'!$C$144+T151*'F35'!$C$159+T166*'F35'!$C$174+T181*'F35'!$C$189+T196</f>
        <v>0</v>
      </c>
      <c r="U211" s="135">
        <f>U31*'F35'!$C$39+U46*'F35'!$C$54+U61*'F35'!$C$69+U76*'F35'!$C$84+U91*'F35'!$C$99+U106*'F35'!$C$114+U121*'F35'!$C$129+U136*'F35'!$C$144+U151*'F35'!$C$159+U166*'F35'!$C$174+U181*'F35'!$C$189+U196</f>
        <v>0</v>
      </c>
      <c r="V211" s="135">
        <f>V31*'F35'!$C$39+V46*'F35'!$C$54+V61*'F35'!$C$69+V76*'F35'!$C$84+V91*'F35'!$C$99+V106*'F35'!$C$114+V121*'F35'!$C$129+V136*'F35'!$C$144+V151*'F35'!$C$159+V166*'F35'!$C$174+V181*'F35'!$C$189+V196</f>
        <v>0</v>
      </c>
      <c r="W211" s="135">
        <f>W31*'F35'!$C$39+W46*'F35'!$C$54+W61*'F35'!$C$69+W76*'F35'!$C$84+W91*'F35'!$C$99+W106*'F35'!$C$114+W121*'F35'!$C$129+W136*'F35'!$C$144+W151*'F35'!$C$159+W166*'F35'!$C$174+W181*'F35'!$C$189+W196</f>
        <v>0</v>
      </c>
      <c r="X211" s="135">
        <f>X31*'F35'!$C$39+X46*'F35'!$C$54+X61*'F35'!$C$69+X76*'F35'!$C$84+X91*'F35'!$C$99+X106*'F35'!$C$114+X121*'F35'!$C$129+X136*'F35'!$C$144+X151*'F35'!$C$159+X166*'F35'!$C$174+X181*'F35'!$C$189+X196</f>
        <v>0</v>
      </c>
      <c r="Y211" s="135">
        <f>Y31*'F35'!$C$39+Y46*'F35'!$C$54+Y61*'F35'!$C$69+Y76*'F35'!$C$84+Y91*'F35'!$C$99+Y106*'F35'!$C$114+Y121*'F35'!$C$129+Y136*'F35'!$C$144+Y151*'F35'!$C$159+Y166*'F35'!$C$174+Y181*'F35'!$C$189+Y196</f>
        <v>0</v>
      </c>
      <c r="Z211" s="135">
        <f>Z31*'F35'!$C$39+Z46*'F35'!$C$54+Z61*'F35'!$C$69+Z76*'F35'!$C$84+Z91*'F35'!$C$99+Z106*'F35'!$C$114+Z121*'F35'!$C$129+Z136*'F35'!$C$144+Z151*'F35'!$C$159+Z166*'F35'!$C$174+Z181*'F35'!$C$189+Z196</f>
        <v>0</v>
      </c>
      <c r="AA211" s="135">
        <f>AA31*'F35'!$C$39+AA46*'F35'!$C$54+AA61*'F35'!$C$69+AA76*'F35'!$C$84+AA91*'F35'!$C$99+AA106*'F35'!$C$114+AA121*'F35'!$C$129+AA136*'F35'!$C$144+AA151*'F35'!$C$159+AA166*'F35'!$C$174+AA181*'F35'!$C$189+AA196</f>
        <v>0</v>
      </c>
      <c r="AB211" s="135">
        <f>AB31*'F35'!$C$39+AB46*'F35'!$C$54+AB61*'F35'!$C$69+AB76*'F35'!$C$84+AB91*'F35'!$C$99+AB106*'F35'!$C$114+AB121*'F35'!$C$129+AB136*'F35'!$C$144+AB151*'F35'!$C$159+AB166*'F35'!$C$174+AB181*'F35'!$C$189+AB196</f>
        <v>0</v>
      </c>
      <c r="AC211" s="135">
        <f>AC31*'F35'!$C$39+AC46*'F35'!$C$54+AC61*'F35'!$C$69+AC76*'F35'!$C$84+AC91*'F35'!$C$99+AC106*'F35'!$C$114+AC121*'F35'!$C$129+AC136*'F35'!$C$144+AC151*'F35'!$C$159+AC166*'F35'!$C$174+AC181*'F35'!$C$189+AC196</f>
        <v>0</v>
      </c>
      <c r="AD211" s="135">
        <f>AD31*'F35'!$C$39+AD46*'F35'!$C$54+AD61*'F35'!$C$69+AD76*'F35'!$C$84+AD91*'F35'!$C$99+AD106*'F35'!$C$114+AD121*'F35'!$C$129+AD136*'F35'!$C$144+AD151*'F35'!$C$159+AD166*'F35'!$C$174+AD181*'F35'!$C$189+AD196</f>
        <v>0</v>
      </c>
      <c r="AF211" s="60"/>
    </row>
    <row r="212" spans="1:32">
      <c r="A212" s="20"/>
      <c r="B212" s="10" t="s">
        <v>594</v>
      </c>
      <c r="C212" s="135">
        <f>C32*'F35'!$C$39+C47*'F35'!$C$54+C62*'F35'!$C$69+C77*'F35'!$C$84+C92*'F35'!$C$99+C107*'F35'!$C$114+C122*'F35'!$C$129+C137*'F35'!$C$144+C152*'F35'!$C$159+C167*'F35'!$C$174+C182*'F35'!$C$189+C197</f>
        <v>0</v>
      </c>
      <c r="D212" s="135">
        <f>D32*'F35'!$C$39+D47*'F35'!$C$54+D62*'F35'!$C$69+D77*'F35'!$C$84+D92*'F35'!$C$99+D107*'F35'!$C$114+D122*'F35'!$C$129+D137*'F35'!$C$144+D152*'F35'!$C$159+D167*'F35'!$C$174+D182*'F35'!$C$189+D197</f>
        <v>0</v>
      </c>
      <c r="E212" s="135">
        <f>E32*'F35'!$C$39+E47*'F35'!$C$54+E62*'F35'!$C$69+E77*'F35'!$C$84+E92*'F35'!$C$99+E107*'F35'!$C$114+E122*'F35'!$C$129+E137*'F35'!$C$144+E152*'F35'!$C$159+E167*'F35'!$C$174+E182*'F35'!$C$189+E197</f>
        <v>0</v>
      </c>
      <c r="F212" s="135">
        <f>F32*'F35'!$C$39+F47*'F35'!$C$54+F62*'F35'!$C$69+F77*'F35'!$C$84+F92*'F35'!$C$99+F107*'F35'!$C$114+F122*'F35'!$C$129+F137*'F35'!$C$144+F152*'F35'!$C$159+F167*'F35'!$C$174+F182*'F35'!$C$189+F197</f>
        <v>0</v>
      </c>
      <c r="G212" s="135">
        <f>G32*'F35'!$C$39+G47*'F35'!$C$54+G62*'F35'!$C$69+G77*'F35'!$C$84+G92*'F35'!$C$99+G107*'F35'!$C$114+G122*'F35'!$C$129+G137*'F35'!$C$144+G152*'F35'!$C$159+G167*'F35'!$C$174+G182*'F35'!$C$189+G197</f>
        <v>0</v>
      </c>
      <c r="H212" s="135">
        <f>H32*'F35'!$C$39+H47*'F35'!$C$54+H62*'F35'!$C$69+H77*'F35'!$C$84+H92*'F35'!$C$99+H107*'F35'!$C$114+H122*'F35'!$C$129+H137*'F35'!$C$144+H152*'F35'!$C$159+H167*'F35'!$C$174+H182*'F35'!$C$189+H197</f>
        <v>0</v>
      </c>
      <c r="I212" s="135">
        <f>I32*'F35'!$C$39+I47*'F35'!$C$54+I62*'F35'!$C$69+I77*'F35'!$C$84+I92*'F35'!$C$99+I107*'F35'!$C$114+I122*'F35'!$C$129+I137*'F35'!$C$144+I152*'F35'!$C$159+I167*'F35'!$C$174+I182*'F35'!$C$189+I197</f>
        <v>0</v>
      </c>
      <c r="J212" s="135">
        <f>J32*'F35'!$C$39+J47*'F35'!$C$54+J62*'F35'!$C$69+J77*'F35'!$C$84+J92*'F35'!$C$99+J107*'F35'!$C$114+J122*'F35'!$C$129+J137*'F35'!$C$144+J152*'F35'!$C$159+J167*'F35'!$C$174+J182*'F35'!$C$189+J197</f>
        <v>0</v>
      </c>
      <c r="K212" s="135">
        <f>K32*'F35'!$C$39+K47*'F35'!$C$54+K62*'F35'!$C$69+K77*'F35'!$C$84+K92*'F35'!$C$99+K107*'F35'!$C$114+K122*'F35'!$C$129+K137*'F35'!$C$144+K152*'F35'!$C$159+K167*'F35'!$C$174+K182*'F35'!$C$189+K197</f>
        <v>0</v>
      </c>
      <c r="L212" s="135">
        <f>L32*'F35'!$C$39+L47*'F35'!$C$54+L62*'F35'!$C$69+L77*'F35'!$C$84+L92*'F35'!$C$99+L107*'F35'!$C$114+L122*'F35'!$C$129+L137*'F35'!$C$144+L152*'F35'!$C$159+L167*'F35'!$C$174+L182*'F35'!$C$189+L197</f>
        <v>0</v>
      </c>
      <c r="M212" s="135">
        <f>M32*'F35'!$C$39+M47*'F35'!$C$54+M62*'F35'!$C$69+M77*'F35'!$C$84+M92*'F35'!$C$99+M107*'F35'!$C$114+M122*'F35'!$C$129+M137*'F35'!$C$144+M152*'F35'!$C$159+M167*'F35'!$C$174+M182*'F35'!$C$189+M197</f>
        <v>0</v>
      </c>
      <c r="N212" s="135">
        <f>N32*'F35'!$C$39+N47*'F35'!$C$54+N62*'F35'!$C$69+N77*'F35'!$C$84+N92*'F35'!$C$99+N107*'F35'!$C$114+N122*'F35'!$C$129+N137*'F35'!$C$144+N152*'F35'!$C$159+N167*'F35'!$C$174+N182*'F35'!$C$189+N197</f>
        <v>0</v>
      </c>
      <c r="O212" s="135">
        <f>O32*'F35'!$C$39+O47*'F35'!$C$54+O62*'F35'!$C$69+O77*'F35'!$C$84+O92*'F35'!$C$99+O107*'F35'!$C$114+O122*'F35'!$C$129+O137*'F35'!$C$144+O152*'F35'!$C$159+O167*'F35'!$C$174+O182*'F35'!$C$189+O197</f>
        <v>0</v>
      </c>
      <c r="P212" s="135">
        <f>P32*'F35'!$C$39+P47*'F35'!$C$54+P62*'F35'!$C$69+P77*'F35'!$C$84+P92*'F35'!$C$99+P107*'F35'!$C$114+P122*'F35'!$C$129+P137*'F35'!$C$144+P152*'F35'!$C$159+P167*'F35'!$C$174+P182*'F35'!$C$189+P197</f>
        <v>0</v>
      </c>
      <c r="Q212" s="135">
        <f>Q32*'F35'!$C$39+Q47*'F35'!$C$54+Q62*'F35'!$C$69+Q77*'F35'!$C$84+Q92*'F35'!$C$99+Q107*'F35'!$C$114+Q122*'F35'!$C$129+Q137*'F35'!$C$144+Q152*'F35'!$C$159+Q167*'F35'!$C$174+Q182*'F35'!$C$189+Q197</f>
        <v>0</v>
      </c>
      <c r="R212" s="135">
        <f>R32*'F35'!$C$39+R47*'F35'!$C$54+R62*'F35'!$C$69+R77*'F35'!$C$84+R92*'F35'!$C$99+R107*'F35'!$C$114+R122*'F35'!$C$129+R137*'F35'!$C$144+R152*'F35'!$C$159+R167*'F35'!$C$174+R182*'F35'!$C$189+R197</f>
        <v>0</v>
      </c>
      <c r="S212" s="135">
        <f>S32*'F35'!$C$39+S47*'F35'!$C$54+S62*'F35'!$C$69+S77*'F35'!$C$84+S92*'F35'!$C$99+S107*'F35'!$C$114+S122*'F35'!$C$129+S137*'F35'!$C$144+S152*'F35'!$C$159+S167*'F35'!$C$174+S182*'F35'!$C$189+S197</f>
        <v>0</v>
      </c>
      <c r="T212" s="135">
        <f>T32*'F35'!$C$39+T47*'F35'!$C$54+T62*'F35'!$C$69+T77*'F35'!$C$84+T92*'F35'!$C$99+T107*'F35'!$C$114+T122*'F35'!$C$129+T137*'F35'!$C$144+T152*'F35'!$C$159+T167*'F35'!$C$174+T182*'F35'!$C$189+T197</f>
        <v>0</v>
      </c>
      <c r="U212" s="135">
        <f>U32*'F35'!$C$39+U47*'F35'!$C$54+U62*'F35'!$C$69+U77*'F35'!$C$84+U92*'F35'!$C$99+U107*'F35'!$C$114+U122*'F35'!$C$129+U137*'F35'!$C$144+U152*'F35'!$C$159+U167*'F35'!$C$174+U182*'F35'!$C$189+U197</f>
        <v>0</v>
      </c>
      <c r="V212" s="135">
        <f>V32*'F35'!$C$39+V47*'F35'!$C$54+V62*'F35'!$C$69+V77*'F35'!$C$84+V92*'F35'!$C$99+V107*'F35'!$C$114+V122*'F35'!$C$129+V137*'F35'!$C$144+V152*'F35'!$C$159+V167*'F35'!$C$174+V182*'F35'!$C$189+V197</f>
        <v>0</v>
      </c>
      <c r="W212" s="135">
        <f>W32*'F35'!$C$39+W47*'F35'!$C$54+W62*'F35'!$C$69+W77*'F35'!$C$84+W92*'F35'!$C$99+W107*'F35'!$C$114+W122*'F35'!$C$129+W137*'F35'!$C$144+W152*'F35'!$C$159+W167*'F35'!$C$174+W182*'F35'!$C$189+W197</f>
        <v>0</v>
      </c>
      <c r="X212" s="135">
        <f>X32*'F35'!$C$39+X47*'F35'!$C$54+X62*'F35'!$C$69+X77*'F35'!$C$84+X92*'F35'!$C$99+X107*'F35'!$C$114+X122*'F35'!$C$129+X137*'F35'!$C$144+X152*'F35'!$C$159+X167*'F35'!$C$174+X182*'F35'!$C$189+X197</f>
        <v>0</v>
      </c>
      <c r="Y212" s="135">
        <f>Y32*'F35'!$C$39+Y47*'F35'!$C$54+Y62*'F35'!$C$69+Y77*'F35'!$C$84+Y92*'F35'!$C$99+Y107*'F35'!$C$114+Y122*'F35'!$C$129+Y137*'F35'!$C$144+Y152*'F35'!$C$159+Y167*'F35'!$C$174+Y182*'F35'!$C$189+Y197</f>
        <v>0</v>
      </c>
      <c r="Z212" s="135">
        <f>Z32*'F35'!$C$39+Z47*'F35'!$C$54+Z62*'F35'!$C$69+Z77*'F35'!$C$84+Z92*'F35'!$C$99+Z107*'F35'!$C$114+Z122*'F35'!$C$129+Z137*'F35'!$C$144+Z152*'F35'!$C$159+Z167*'F35'!$C$174+Z182*'F35'!$C$189+Z197</f>
        <v>0</v>
      </c>
      <c r="AA212" s="135">
        <f>AA32*'F35'!$C$39+AA47*'F35'!$C$54+AA62*'F35'!$C$69+AA77*'F35'!$C$84+AA92*'F35'!$C$99+AA107*'F35'!$C$114+AA122*'F35'!$C$129+AA137*'F35'!$C$144+AA152*'F35'!$C$159+AA167*'F35'!$C$174+AA182*'F35'!$C$189+AA197</f>
        <v>0</v>
      </c>
      <c r="AB212" s="135">
        <f>AB32*'F35'!$C$39+AB47*'F35'!$C$54+AB62*'F35'!$C$69+AB77*'F35'!$C$84+AB92*'F35'!$C$99+AB107*'F35'!$C$114+AB122*'F35'!$C$129+AB137*'F35'!$C$144+AB152*'F35'!$C$159+AB167*'F35'!$C$174+AB182*'F35'!$C$189+AB197</f>
        <v>0</v>
      </c>
      <c r="AC212" s="135">
        <f>AC32*'F35'!$C$39+AC47*'F35'!$C$54+AC62*'F35'!$C$69+AC77*'F35'!$C$84+AC92*'F35'!$C$99+AC107*'F35'!$C$114+AC122*'F35'!$C$129+AC137*'F35'!$C$144+AC152*'F35'!$C$159+AC167*'F35'!$C$174+AC182*'F35'!$C$189+AC197</f>
        <v>0</v>
      </c>
      <c r="AD212" s="135">
        <f>AD32*'F35'!$C$39+AD47*'F35'!$C$54+AD62*'F35'!$C$69+AD77*'F35'!$C$84+AD92*'F35'!$C$99+AD107*'F35'!$C$114+AD122*'F35'!$C$129+AD137*'F35'!$C$144+AD152*'F35'!$C$159+AD167*'F35'!$C$174+AD182*'F35'!$C$189+AD197</f>
        <v>0</v>
      </c>
      <c r="AF212" s="60"/>
    </row>
    <row r="213" spans="1:32">
      <c r="A213" s="20"/>
      <c r="B213" s="10" t="s">
        <v>95</v>
      </c>
      <c r="C213" s="135">
        <f>C33*'F35'!$C$39+C48*'F35'!$C$54+C63*'F35'!$C$69+C78*'F35'!$C$84+C93*'F35'!$C$99+C108*'F35'!$C$114+C123*'F35'!$C$129+C138*'F35'!$C$144+C153*'F35'!$C$159+C168*'F35'!$C$174+C183*'F35'!$C$189+C198</f>
        <v>0</v>
      </c>
      <c r="D213" s="135">
        <f>D33*'F35'!$C$39+D48*'F35'!$C$54+D63*'F35'!$C$69+D78*'F35'!$C$84+D93*'F35'!$C$99+D108*'F35'!$C$114+D123*'F35'!$C$129+D138*'F35'!$C$144+D153*'F35'!$C$159+D168*'F35'!$C$174+D183*'F35'!$C$189+D198</f>
        <v>0</v>
      </c>
      <c r="E213" s="135">
        <f>E33*'F35'!$C$39+E48*'F35'!$C$54+E63*'F35'!$C$69+E78*'F35'!$C$84+E93*'F35'!$C$99+E108*'F35'!$C$114+E123*'F35'!$C$129+E138*'F35'!$C$144+E153*'F35'!$C$159+E168*'F35'!$C$174+E183*'F35'!$C$189+E198</f>
        <v>0</v>
      </c>
      <c r="F213" s="135">
        <f>F33*'F35'!$C$39+F48*'F35'!$C$54+F63*'F35'!$C$69+F78*'F35'!$C$84+F93*'F35'!$C$99+F108*'F35'!$C$114+F123*'F35'!$C$129+F138*'F35'!$C$144+F153*'F35'!$C$159+F168*'F35'!$C$174+F183*'F35'!$C$189+F198</f>
        <v>0</v>
      </c>
      <c r="G213" s="135">
        <f>G33*'F35'!$C$39+G48*'F35'!$C$54+G63*'F35'!$C$69+G78*'F35'!$C$84+G93*'F35'!$C$99+G108*'F35'!$C$114+G123*'F35'!$C$129+G138*'F35'!$C$144+G153*'F35'!$C$159+G168*'F35'!$C$174+G183*'F35'!$C$189+G198</f>
        <v>0</v>
      </c>
      <c r="H213" s="135">
        <f>H33*'F35'!$C$39+H48*'F35'!$C$54+H63*'F35'!$C$69+H78*'F35'!$C$84+H93*'F35'!$C$99+H108*'F35'!$C$114+H123*'F35'!$C$129+H138*'F35'!$C$144+H153*'F35'!$C$159+H168*'F35'!$C$174+H183*'F35'!$C$189+H198</f>
        <v>0</v>
      </c>
      <c r="I213" s="135">
        <f>I33*'F35'!$C$39+I48*'F35'!$C$54+I63*'F35'!$C$69+I78*'F35'!$C$84+I93*'F35'!$C$99+I108*'F35'!$C$114+I123*'F35'!$C$129+I138*'F35'!$C$144+I153*'F35'!$C$159+I168*'F35'!$C$174+I183*'F35'!$C$189+I198</f>
        <v>0</v>
      </c>
      <c r="J213" s="135">
        <f>J33*'F35'!$C$39+J48*'F35'!$C$54+J63*'F35'!$C$69+J78*'F35'!$C$84+J93*'F35'!$C$99+J108*'F35'!$C$114+J123*'F35'!$C$129+J138*'F35'!$C$144+J153*'F35'!$C$159+J168*'F35'!$C$174+J183*'F35'!$C$189+J198</f>
        <v>0</v>
      </c>
      <c r="K213" s="135">
        <f>K33*'F35'!$C$39+K48*'F35'!$C$54+K63*'F35'!$C$69+K78*'F35'!$C$84+K93*'F35'!$C$99+K108*'F35'!$C$114+K123*'F35'!$C$129+K138*'F35'!$C$144+K153*'F35'!$C$159+K168*'F35'!$C$174+K183*'F35'!$C$189+K198</f>
        <v>0</v>
      </c>
      <c r="L213" s="135">
        <f>L33*'F35'!$C$39+L48*'F35'!$C$54+L63*'F35'!$C$69+L78*'F35'!$C$84+L93*'F35'!$C$99+L108*'F35'!$C$114+L123*'F35'!$C$129+L138*'F35'!$C$144+L153*'F35'!$C$159+L168*'F35'!$C$174+L183*'F35'!$C$189+L198</f>
        <v>0</v>
      </c>
      <c r="M213" s="135">
        <f>M33*'F35'!$C$39+M48*'F35'!$C$54+M63*'F35'!$C$69+M78*'F35'!$C$84+M93*'F35'!$C$99+M108*'F35'!$C$114+M123*'F35'!$C$129+M138*'F35'!$C$144+M153*'F35'!$C$159+M168*'F35'!$C$174+M183*'F35'!$C$189+M198</f>
        <v>0</v>
      </c>
      <c r="N213" s="135">
        <f>N33*'F35'!$C$39+N48*'F35'!$C$54+N63*'F35'!$C$69+N78*'F35'!$C$84+N93*'F35'!$C$99+N108*'F35'!$C$114+N123*'F35'!$C$129+N138*'F35'!$C$144+N153*'F35'!$C$159+N168*'F35'!$C$174+N183*'F35'!$C$189+N198</f>
        <v>0</v>
      </c>
      <c r="O213" s="135">
        <f>O33*'F35'!$C$39+O48*'F35'!$C$54+O63*'F35'!$C$69+O78*'F35'!$C$84+O93*'F35'!$C$99+O108*'F35'!$C$114+O123*'F35'!$C$129+O138*'F35'!$C$144+O153*'F35'!$C$159+O168*'F35'!$C$174+O183*'F35'!$C$189+O198</f>
        <v>0</v>
      </c>
      <c r="P213" s="135">
        <f>P33*'F35'!$C$39+P48*'F35'!$C$54+P63*'F35'!$C$69+P78*'F35'!$C$84+P93*'F35'!$C$99+P108*'F35'!$C$114+P123*'F35'!$C$129+P138*'F35'!$C$144+P153*'F35'!$C$159+P168*'F35'!$C$174+P183*'F35'!$C$189+P198</f>
        <v>0</v>
      </c>
      <c r="Q213" s="135">
        <f>Q33*'F35'!$C$39+Q48*'F35'!$C$54+Q63*'F35'!$C$69+Q78*'F35'!$C$84+Q93*'F35'!$C$99+Q108*'F35'!$C$114+Q123*'F35'!$C$129+Q138*'F35'!$C$144+Q153*'F35'!$C$159+Q168*'F35'!$C$174+Q183*'F35'!$C$189+Q198</f>
        <v>0</v>
      </c>
      <c r="R213" s="135">
        <f>R33*'F35'!$C$39+R48*'F35'!$C$54+R63*'F35'!$C$69+R78*'F35'!$C$84+R93*'F35'!$C$99+R108*'F35'!$C$114+R123*'F35'!$C$129+R138*'F35'!$C$144+R153*'F35'!$C$159+R168*'F35'!$C$174+R183*'F35'!$C$189+R198</f>
        <v>0</v>
      </c>
      <c r="S213" s="135">
        <f>S33*'F35'!$C$39+S48*'F35'!$C$54+S63*'F35'!$C$69+S78*'F35'!$C$84+S93*'F35'!$C$99+S108*'F35'!$C$114+S123*'F35'!$C$129+S138*'F35'!$C$144+S153*'F35'!$C$159+S168*'F35'!$C$174+S183*'F35'!$C$189+S198</f>
        <v>0</v>
      </c>
      <c r="T213" s="135">
        <f>T33*'F35'!$C$39+T48*'F35'!$C$54+T63*'F35'!$C$69+T78*'F35'!$C$84+T93*'F35'!$C$99+T108*'F35'!$C$114+T123*'F35'!$C$129+T138*'F35'!$C$144+T153*'F35'!$C$159+T168*'F35'!$C$174+T183*'F35'!$C$189+T198</f>
        <v>0</v>
      </c>
      <c r="U213" s="135">
        <f>U33*'F35'!$C$39+U48*'F35'!$C$54+U63*'F35'!$C$69+U78*'F35'!$C$84+U93*'F35'!$C$99+U108*'F35'!$C$114+U123*'F35'!$C$129+U138*'F35'!$C$144+U153*'F35'!$C$159+U168*'F35'!$C$174+U183*'F35'!$C$189+U198</f>
        <v>0</v>
      </c>
      <c r="V213" s="135">
        <f>V33*'F35'!$C$39+V48*'F35'!$C$54+V63*'F35'!$C$69+V78*'F35'!$C$84+V93*'F35'!$C$99+V108*'F35'!$C$114+V123*'F35'!$C$129+V138*'F35'!$C$144+V153*'F35'!$C$159+V168*'F35'!$C$174+V183*'F35'!$C$189+V198</f>
        <v>0</v>
      </c>
      <c r="W213" s="135">
        <f>W33*'F35'!$C$39+W48*'F35'!$C$54+W63*'F35'!$C$69+W78*'F35'!$C$84+W93*'F35'!$C$99+W108*'F35'!$C$114+W123*'F35'!$C$129+W138*'F35'!$C$144+W153*'F35'!$C$159+W168*'F35'!$C$174+W183*'F35'!$C$189+W198</f>
        <v>0</v>
      </c>
      <c r="X213" s="135">
        <f>X33*'F35'!$C$39+X48*'F35'!$C$54+X63*'F35'!$C$69+X78*'F35'!$C$84+X93*'F35'!$C$99+X108*'F35'!$C$114+X123*'F35'!$C$129+X138*'F35'!$C$144+X153*'F35'!$C$159+X168*'F35'!$C$174+X183*'F35'!$C$189+X198</f>
        <v>0</v>
      </c>
      <c r="Y213" s="135">
        <f>Y33*'F35'!$C$39+Y48*'F35'!$C$54+Y63*'F35'!$C$69+Y78*'F35'!$C$84+Y93*'F35'!$C$99+Y108*'F35'!$C$114+Y123*'F35'!$C$129+Y138*'F35'!$C$144+Y153*'F35'!$C$159+Y168*'F35'!$C$174+Y183*'F35'!$C$189+Y198</f>
        <v>0</v>
      </c>
      <c r="Z213" s="135">
        <f>Z33*'F35'!$C$39+Z48*'F35'!$C$54+Z63*'F35'!$C$69+Z78*'F35'!$C$84+Z93*'F35'!$C$99+Z108*'F35'!$C$114+Z123*'F35'!$C$129+Z138*'F35'!$C$144+Z153*'F35'!$C$159+Z168*'F35'!$C$174+Z183*'F35'!$C$189+Z198</f>
        <v>0</v>
      </c>
      <c r="AA213" s="135">
        <f>AA33*'F35'!$C$39+AA48*'F35'!$C$54+AA63*'F35'!$C$69+AA78*'F35'!$C$84+AA93*'F35'!$C$99+AA108*'F35'!$C$114+AA123*'F35'!$C$129+AA138*'F35'!$C$144+AA153*'F35'!$C$159+AA168*'F35'!$C$174+AA183*'F35'!$C$189+AA198</f>
        <v>0</v>
      </c>
      <c r="AB213" s="135">
        <f>AB33*'F35'!$C$39+AB48*'F35'!$C$54+AB63*'F35'!$C$69+AB78*'F35'!$C$84+AB93*'F35'!$C$99+AB108*'F35'!$C$114+AB123*'F35'!$C$129+AB138*'F35'!$C$144+AB153*'F35'!$C$159+AB168*'F35'!$C$174+AB183*'F35'!$C$189+AB198</f>
        <v>0</v>
      </c>
      <c r="AC213" s="135">
        <f>AC33*'F35'!$C$39+AC48*'F35'!$C$54+AC63*'F35'!$C$69+AC78*'F35'!$C$84+AC93*'F35'!$C$99+AC108*'F35'!$C$114+AC123*'F35'!$C$129+AC138*'F35'!$C$144+AC153*'F35'!$C$159+AC168*'F35'!$C$174+AC183*'F35'!$C$189+AC198</f>
        <v>0</v>
      </c>
      <c r="AD213" s="135">
        <f>AD33*'F35'!$C$39+AD48*'F35'!$C$54+AD63*'F35'!$C$69+AD78*'F35'!$C$84+AD93*'F35'!$C$99+AD108*'F35'!$C$114+AD123*'F35'!$C$129+AD138*'F35'!$C$144+AD153*'F35'!$C$159+AD168*'F35'!$C$174+AD183*'F35'!$C$189+AD198</f>
        <v>0</v>
      </c>
      <c r="AF213" s="60"/>
    </row>
    <row r="214" spans="1:32">
      <c r="A214" s="20"/>
      <c r="B214" s="10" t="s">
        <v>595</v>
      </c>
      <c r="C214" s="135">
        <f>C34*'F35'!$C$39+C49*'F35'!$C$54+C64*'F35'!$C$69+C79*'F35'!$C$84+C94*'F35'!$C$99+C109*'F35'!$C$114+C124*'F35'!$C$129+C139*'F35'!$C$144+C154*'F35'!$C$159+C169*'F35'!$C$174+C184*'F35'!$C$189+C199</f>
        <v>0</v>
      </c>
      <c r="D214" s="135">
        <f>D34*'F35'!$C$39+D49*'F35'!$C$54+D64*'F35'!$C$69+D79*'F35'!$C$84+D94*'F35'!$C$99+D109*'F35'!$C$114+D124*'F35'!$C$129+D139*'F35'!$C$144+D154*'F35'!$C$159+D169*'F35'!$C$174+D184*'F35'!$C$189+D199</f>
        <v>0</v>
      </c>
      <c r="E214" s="135">
        <f>E34*'F35'!$C$39+E49*'F35'!$C$54+E64*'F35'!$C$69+E79*'F35'!$C$84+E94*'F35'!$C$99+E109*'F35'!$C$114+E124*'F35'!$C$129+E139*'F35'!$C$144+E154*'F35'!$C$159+E169*'F35'!$C$174+E184*'F35'!$C$189+E199</f>
        <v>0</v>
      </c>
      <c r="F214" s="135">
        <f>F34*'F35'!$C$39+F49*'F35'!$C$54+F64*'F35'!$C$69+F79*'F35'!$C$84+F94*'F35'!$C$99+F109*'F35'!$C$114+F124*'F35'!$C$129+F139*'F35'!$C$144+F154*'F35'!$C$159+F169*'F35'!$C$174+F184*'F35'!$C$189+F199</f>
        <v>0</v>
      </c>
      <c r="G214" s="135">
        <f>G34*'F35'!$C$39+G49*'F35'!$C$54+G64*'F35'!$C$69+G79*'F35'!$C$84+G94*'F35'!$C$99+G109*'F35'!$C$114+G124*'F35'!$C$129+G139*'F35'!$C$144+G154*'F35'!$C$159+G169*'F35'!$C$174+G184*'F35'!$C$189+G199</f>
        <v>0</v>
      </c>
      <c r="H214" s="135">
        <f>H34*'F35'!$C$39+H49*'F35'!$C$54+H64*'F35'!$C$69+H79*'F35'!$C$84+H94*'F35'!$C$99+H109*'F35'!$C$114+H124*'F35'!$C$129+H139*'F35'!$C$144+H154*'F35'!$C$159+H169*'F35'!$C$174+H184*'F35'!$C$189+H199</f>
        <v>0</v>
      </c>
      <c r="I214" s="135">
        <f>I34*'F35'!$C$39+I49*'F35'!$C$54+I64*'F35'!$C$69+I79*'F35'!$C$84+I94*'F35'!$C$99+I109*'F35'!$C$114+I124*'F35'!$C$129+I139*'F35'!$C$144+I154*'F35'!$C$159+I169*'F35'!$C$174+I184*'F35'!$C$189+I199</f>
        <v>0</v>
      </c>
      <c r="J214" s="135">
        <f>J34*'F35'!$C$39+J49*'F35'!$C$54+J64*'F35'!$C$69+J79*'F35'!$C$84+J94*'F35'!$C$99+J109*'F35'!$C$114+J124*'F35'!$C$129+J139*'F35'!$C$144+J154*'F35'!$C$159+J169*'F35'!$C$174+J184*'F35'!$C$189+J199</f>
        <v>0</v>
      </c>
      <c r="K214" s="135">
        <f>K34*'F35'!$C$39+K49*'F35'!$C$54+K64*'F35'!$C$69+K79*'F35'!$C$84+K94*'F35'!$C$99+K109*'F35'!$C$114+K124*'F35'!$C$129+K139*'F35'!$C$144+K154*'F35'!$C$159+K169*'F35'!$C$174+K184*'F35'!$C$189+K199</f>
        <v>0</v>
      </c>
      <c r="L214" s="135">
        <f>L34*'F35'!$C$39+L49*'F35'!$C$54+L64*'F35'!$C$69+L79*'F35'!$C$84+L94*'F35'!$C$99+L109*'F35'!$C$114+L124*'F35'!$C$129+L139*'F35'!$C$144+L154*'F35'!$C$159+L169*'F35'!$C$174+L184*'F35'!$C$189+L199</f>
        <v>0</v>
      </c>
      <c r="M214" s="135">
        <f>M34*'F35'!$C$39+M49*'F35'!$C$54+M64*'F35'!$C$69+M79*'F35'!$C$84+M94*'F35'!$C$99+M109*'F35'!$C$114+M124*'F35'!$C$129+M139*'F35'!$C$144+M154*'F35'!$C$159+M169*'F35'!$C$174+M184*'F35'!$C$189+M199</f>
        <v>0</v>
      </c>
      <c r="N214" s="135">
        <f>N34*'F35'!$C$39+N49*'F35'!$C$54+N64*'F35'!$C$69+N79*'F35'!$C$84+N94*'F35'!$C$99+N109*'F35'!$C$114+N124*'F35'!$C$129+N139*'F35'!$C$144+N154*'F35'!$C$159+N169*'F35'!$C$174+N184*'F35'!$C$189+N199</f>
        <v>0</v>
      </c>
      <c r="O214" s="135">
        <f>O34*'F35'!$C$39+O49*'F35'!$C$54+O64*'F35'!$C$69+O79*'F35'!$C$84+O94*'F35'!$C$99+O109*'F35'!$C$114+O124*'F35'!$C$129+O139*'F35'!$C$144+O154*'F35'!$C$159+O169*'F35'!$C$174+O184*'F35'!$C$189+O199</f>
        <v>0</v>
      </c>
      <c r="P214" s="135">
        <f>P34*'F35'!$C$39+P49*'F35'!$C$54+P64*'F35'!$C$69+P79*'F35'!$C$84+P94*'F35'!$C$99+P109*'F35'!$C$114+P124*'F35'!$C$129+P139*'F35'!$C$144+P154*'F35'!$C$159+P169*'F35'!$C$174+P184*'F35'!$C$189+P199</f>
        <v>0</v>
      </c>
      <c r="Q214" s="135">
        <f>Q34*'F35'!$C$39+Q49*'F35'!$C$54+Q64*'F35'!$C$69+Q79*'F35'!$C$84+Q94*'F35'!$C$99+Q109*'F35'!$C$114+Q124*'F35'!$C$129+Q139*'F35'!$C$144+Q154*'F35'!$C$159+Q169*'F35'!$C$174+Q184*'F35'!$C$189+Q199</f>
        <v>0</v>
      </c>
      <c r="R214" s="135">
        <f>R34*'F35'!$C$39+R49*'F35'!$C$54+R64*'F35'!$C$69+R79*'F35'!$C$84+R94*'F35'!$C$99+R109*'F35'!$C$114+R124*'F35'!$C$129+R139*'F35'!$C$144+R154*'F35'!$C$159+R169*'F35'!$C$174+R184*'F35'!$C$189+R199</f>
        <v>0</v>
      </c>
      <c r="S214" s="135">
        <f>S34*'F35'!$C$39+S49*'F35'!$C$54+S64*'F35'!$C$69+S79*'F35'!$C$84+S94*'F35'!$C$99+S109*'F35'!$C$114+S124*'F35'!$C$129+S139*'F35'!$C$144+S154*'F35'!$C$159+S169*'F35'!$C$174+S184*'F35'!$C$189+S199</f>
        <v>0</v>
      </c>
      <c r="T214" s="135">
        <f>T34*'F35'!$C$39+T49*'F35'!$C$54+T64*'F35'!$C$69+T79*'F35'!$C$84+T94*'F35'!$C$99+T109*'F35'!$C$114+T124*'F35'!$C$129+T139*'F35'!$C$144+T154*'F35'!$C$159+T169*'F35'!$C$174+T184*'F35'!$C$189+T199</f>
        <v>0</v>
      </c>
      <c r="U214" s="135">
        <f>U34*'F35'!$C$39+U49*'F35'!$C$54+U64*'F35'!$C$69+U79*'F35'!$C$84+U94*'F35'!$C$99+U109*'F35'!$C$114+U124*'F35'!$C$129+U139*'F35'!$C$144+U154*'F35'!$C$159+U169*'F35'!$C$174+U184*'F35'!$C$189+U199</f>
        <v>0</v>
      </c>
      <c r="V214" s="135">
        <f>V34*'F35'!$C$39+V49*'F35'!$C$54+V64*'F35'!$C$69+V79*'F35'!$C$84+V94*'F35'!$C$99+V109*'F35'!$C$114+V124*'F35'!$C$129+V139*'F35'!$C$144+V154*'F35'!$C$159+V169*'F35'!$C$174+V184*'F35'!$C$189+V199</f>
        <v>0</v>
      </c>
      <c r="W214" s="135">
        <f>W34*'F35'!$C$39+W49*'F35'!$C$54+W64*'F35'!$C$69+W79*'F35'!$C$84+W94*'F35'!$C$99+W109*'F35'!$C$114+W124*'F35'!$C$129+W139*'F35'!$C$144+W154*'F35'!$C$159+W169*'F35'!$C$174+W184*'F35'!$C$189+W199</f>
        <v>0</v>
      </c>
      <c r="X214" s="135">
        <f>X34*'F35'!$C$39+X49*'F35'!$C$54+X64*'F35'!$C$69+X79*'F35'!$C$84+X94*'F35'!$C$99+X109*'F35'!$C$114+X124*'F35'!$C$129+X139*'F35'!$C$144+X154*'F35'!$C$159+X169*'F35'!$C$174+X184*'F35'!$C$189+X199</f>
        <v>0</v>
      </c>
      <c r="Y214" s="135">
        <f>Y34*'F35'!$C$39+Y49*'F35'!$C$54+Y64*'F35'!$C$69+Y79*'F35'!$C$84+Y94*'F35'!$C$99+Y109*'F35'!$C$114+Y124*'F35'!$C$129+Y139*'F35'!$C$144+Y154*'F35'!$C$159+Y169*'F35'!$C$174+Y184*'F35'!$C$189+Y199</f>
        <v>0</v>
      </c>
      <c r="Z214" s="135">
        <f>Z34*'F35'!$C$39+Z49*'F35'!$C$54+Z64*'F35'!$C$69+Z79*'F35'!$C$84+Z94*'F35'!$C$99+Z109*'F35'!$C$114+Z124*'F35'!$C$129+Z139*'F35'!$C$144+Z154*'F35'!$C$159+Z169*'F35'!$C$174+Z184*'F35'!$C$189+Z199</f>
        <v>0</v>
      </c>
      <c r="AA214" s="135">
        <f>AA34*'F35'!$C$39+AA49*'F35'!$C$54+AA64*'F35'!$C$69+AA79*'F35'!$C$84+AA94*'F35'!$C$99+AA109*'F35'!$C$114+AA124*'F35'!$C$129+AA139*'F35'!$C$144+AA154*'F35'!$C$159+AA169*'F35'!$C$174+AA184*'F35'!$C$189+AA199</f>
        <v>0</v>
      </c>
      <c r="AB214" s="135">
        <f>AB34*'F35'!$C$39+AB49*'F35'!$C$54+AB64*'F35'!$C$69+AB79*'F35'!$C$84+AB94*'F35'!$C$99+AB109*'F35'!$C$114+AB124*'F35'!$C$129+AB139*'F35'!$C$144+AB154*'F35'!$C$159+AB169*'F35'!$C$174+AB184*'F35'!$C$189+AB199</f>
        <v>0</v>
      </c>
      <c r="AC214" s="135">
        <f>AC34*'F35'!$C$39+AC49*'F35'!$C$54+AC64*'F35'!$C$69+AC79*'F35'!$C$84+AC94*'F35'!$C$99+AC109*'F35'!$C$114+AC124*'F35'!$C$129+AC139*'F35'!$C$144+AC154*'F35'!$C$159+AC169*'F35'!$C$174+AC184*'F35'!$C$189+AC199</f>
        <v>0</v>
      </c>
      <c r="AD214" s="135">
        <f>AD34*'F35'!$C$39+AD49*'F35'!$C$54+AD64*'F35'!$C$69+AD79*'F35'!$C$84+AD94*'F35'!$C$99+AD109*'F35'!$C$114+AD124*'F35'!$C$129+AD139*'F35'!$C$144+AD154*'F35'!$C$159+AD169*'F35'!$C$174+AD184*'F35'!$C$189+AD199</f>
        <v>0</v>
      </c>
      <c r="AF214" s="60"/>
    </row>
    <row r="215" spans="1:32">
      <c r="A215" s="20"/>
      <c r="B215" s="10" t="s">
        <v>96</v>
      </c>
      <c r="C215" s="135">
        <f>C35*'F35'!$C$39+C50*'F35'!$C$54+C65*'F35'!$C$69+C80*'F35'!$C$84+C95*'F35'!$C$99+C110*'F35'!$C$114+C125*'F35'!$C$129+C140*'F35'!$C$144+C155*'F35'!$C$159+C170*'F35'!$C$174+C185*'F35'!$C$189+C200</f>
        <v>0</v>
      </c>
      <c r="D215" s="135">
        <f>D35*'F35'!$C$39+D50*'F35'!$C$54+D65*'F35'!$C$69+D80*'F35'!$C$84+D95*'F35'!$C$99+D110*'F35'!$C$114+D125*'F35'!$C$129+D140*'F35'!$C$144+D155*'F35'!$C$159+D170*'F35'!$C$174+D185*'F35'!$C$189+D200</f>
        <v>0</v>
      </c>
      <c r="E215" s="135">
        <f>E35*'F35'!$C$39+E50*'F35'!$C$54+E65*'F35'!$C$69+E80*'F35'!$C$84+E95*'F35'!$C$99+E110*'F35'!$C$114+E125*'F35'!$C$129+E140*'F35'!$C$144+E155*'F35'!$C$159+E170*'F35'!$C$174+E185*'F35'!$C$189+E200</f>
        <v>0</v>
      </c>
      <c r="F215" s="135">
        <f>F35*'F35'!$C$39+F50*'F35'!$C$54+F65*'F35'!$C$69+F80*'F35'!$C$84+F95*'F35'!$C$99+F110*'F35'!$C$114+F125*'F35'!$C$129+F140*'F35'!$C$144+F155*'F35'!$C$159+F170*'F35'!$C$174+F185*'F35'!$C$189+F200</f>
        <v>0</v>
      </c>
      <c r="G215" s="135">
        <f>G35*'F35'!$C$39+G50*'F35'!$C$54+G65*'F35'!$C$69+G80*'F35'!$C$84+G95*'F35'!$C$99+G110*'F35'!$C$114+G125*'F35'!$C$129+G140*'F35'!$C$144+G155*'F35'!$C$159+G170*'F35'!$C$174+G185*'F35'!$C$189+G200</f>
        <v>0</v>
      </c>
      <c r="H215" s="135">
        <f>H35*'F35'!$C$39+H50*'F35'!$C$54+H65*'F35'!$C$69+H80*'F35'!$C$84+H95*'F35'!$C$99+H110*'F35'!$C$114+H125*'F35'!$C$129+H140*'F35'!$C$144+H155*'F35'!$C$159+H170*'F35'!$C$174+H185*'F35'!$C$189+H200</f>
        <v>0</v>
      </c>
      <c r="I215" s="135">
        <f>I35*'F35'!$C$39+I50*'F35'!$C$54+I65*'F35'!$C$69+I80*'F35'!$C$84+I95*'F35'!$C$99+I110*'F35'!$C$114+I125*'F35'!$C$129+I140*'F35'!$C$144+I155*'F35'!$C$159+I170*'F35'!$C$174+I185*'F35'!$C$189+I200</f>
        <v>0</v>
      </c>
      <c r="J215" s="135">
        <f>J35*'F35'!$C$39+J50*'F35'!$C$54+J65*'F35'!$C$69+J80*'F35'!$C$84+J95*'F35'!$C$99+J110*'F35'!$C$114+J125*'F35'!$C$129+J140*'F35'!$C$144+J155*'F35'!$C$159+J170*'F35'!$C$174+J185*'F35'!$C$189+J200</f>
        <v>0</v>
      </c>
      <c r="K215" s="135">
        <f>K35*'F35'!$C$39+K50*'F35'!$C$54+K65*'F35'!$C$69+K80*'F35'!$C$84+K95*'F35'!$C$99+K110*'F35'!$C$114+K125*'F35'!$C$129+K140*'F35'!$C$144+K155*'F35'!$C$159+K170*'F35'!$C$174+K185*'F35'!$C$189+K200</f>
        <v>0</v>
      </c>
      <c r="L215" s="135">
        <f>L35*'F35'!$C$39+L50*'F35'!$C$54+L65*'F35'!$C$69+L80*'F35'!$C$84+L95*'F35'!$C$99+L110*'F35'!$C$114+L125*'F35'!$C$129+L140*'F35'!$C$144+L155*'F35'!$C$159+L170*'F35'!$C$174+L185*'F35'!$C$189+L200</f>
        <v>0</v>
      </c>
      <c r="M215" s="135">
        <f>M35*'F35'!$C$39+M50*'F35'!$C$54+M65*'F35'!$C$69+M80*'F35'!$C$84+M95*'F35'!$C$99+M110*'F35'!$C$114+M125*'F35'!$C$129+M140*'F35'!$C$144+M155*'F35'!$C$159+M170*'F35'!$C$174+M185*'F35'!$C$189+M200</f>
        <v>0</v>
      </c>
      <c r="N215" s="135">
        <f>N35*'F35'!$C$39+N50*'F35'!$C$54+N65*'F35'!$C$69+N80*'F35'!$C$84+N95*'F35'!$C$99+N110*'F35'!$C$114+N125*'F35'!$C$129+N140*'F35'!$C$144+N155*'F35'!$C$159+N170*'F35'!$C$174+N185*'F35'!$C$189+N200</f>
        <v>0</v>
      </c>
      <c r="O215" s="135">
        <f>O35*'F35'!$C$39+O50*'F35'!$C$54+O65*'F35'!$C$69+O80*'F35'!$C$84+O95*'F35'!$C$99+O110*'F35'!$C$114+O125*'F35'!$C$129+O140*'F35'!$C$144+O155*'F35'!$C$159+O170*'F35'!$C$174+O185*'F35'!$C$189+O200</f>
        <v>0</v>
      </c>
      <c r="P215" s="135">
        <f>P35*'F35'!$C$39+P50*'F35'!$C$54+P65*'F35'!$C$69+P80*'F35'!$C$84+P95*'F35'!$C$99+P110*'F35'!$C$114+P125*'F35'!$C$129+P140*'F35'!$C$144+P155*'F35'!$C$159+P170*'F35'!$C$174+P185*'F35'!$C$189+P200</f>
        <v>0</v>
      </c>
      <c r="Q215" s="135">
        <f>Q35*'F35'!$C$39+Q50*'F35'!$C$54+Q65*'F35'!$C$69+Q80*'F35'!$C$84+Q95*'F35'!$C$99+Q110*'F35'!$C$114+Q125*'F35'!$C$129+Q140*'F35'!$C$144+Q155*'F35'!$C$159+Q170*'F35'!$C$174+Q185*'F35'!$C$189+Q200</f>
        <v>0</v>
      </c>
      <c r="R215" s="135">
        <f>R35*'F35'!$C$39+R50*'F35'!$C$54+R65*'F35'!$C$69+R80*'F35'!$C$84+R95*'F35'!$C$99+R110*'F35'!$C$114+R125*'F35'!$C$129+R140*'F35'!$C$144+R155*'F35'!$C$159+R170*'F35'!$C$174+R185*'F35'!$C$189+R200</f>
        <v>0</v>
      </c>
      <c r="S215" s="135">
        <f>S35*'F35'!$C$39+S50*'F35'!$C$54+S65*'F35'!$C$69+S80*'F35'!$C$84+S95*'F35'!$C$99+S110*'F35'!$C$114+S125*'F35'!$C$129+S140*'F35'!$C$144+S155*'F35'!$C$159+S170*'F35'!$C$174+S185*'F35'!$C$189+S200</f>
        <v>0</v>
      </c>
      <c r="T215" s="135">
        <f>T35*'F35'!$C$39+T50*'F35'!$C$54+T65*'F35'!$C$69+T80*'F35'!$C$84+T95*'F35'!$C$99+T110*'F35'!$C$114+T125*'F35'!$C$129+T140*'F35'!$C$144+T155*'F35'!$C$159+T170*'F35'!$C$174+T185*'F35'!$C$189+T200</f>
        <v>0</v>
      </c>
      <c r="U215" s="135">
        <f>U35*'F35'!$C$39+U50*'F35'!$C$54+U65*'F35'!$C$69+U80*'F35'!$C$84+U95*'F35'!$C$99+U110*'F35'!$C$114+U125*'F35'!$C$129+U140*'F35'!$C$144+U155*'F35'!$C$159+U170*'F35'!$C$174+U185*'F35'!$C$189+U200</f>
        <v>0</v>
      </c>
      <c r="V215" s="135">
        <f>V35*'F35'!$C$39+V50*'F35'!$C$54+V65*'F35'!$C$69+V80*'F35'!$C$84+V95*'F35'!$C$99+V110*'F35'!$C$114+V125*'F35'!$C$129+V140*'F35'!$C$144+V155*'F35'!$C$159+V170*'F35'!$C$174+V185*'F35'!$C$189+V200</f>
        <v>0</v>
      </c>
      <c r="W215" s="135">
        <f>W35*'F35'!$C$39+W50*'F35'!$C$54+W65*'F35'!$C$69+W80*'F35'!$C$84+W95*'F35'!$C$99+W110*'F35'!$C$114+W125*'F35'!$C$129+W140*'F35'!$C$144+W155*'F35'!$C$159+W170*'F35'!$C$174+W185*'F35'!$C$189+W200</f>
        <v>0</v>
      </c>
      <c r="X215" s="135">
        <f>X35*'F35'!$C$39+X50*'F35'!$C$54+X65*'F35'!$C$69+X80*'F35'!$C$84+X95*'F35'!$C$99+X110*'F35'!$C$114+X125*'F35'!$C$129+X140*'F35'!$C$144+X155*'F35'!$C$159+X170*'F35'!$C$174+X185*'F35'!$C$189+X200</f>
        <v>0</v>
      </c>
      <c r="Y215" s="135">
        <f>Y35*'F35'!$C$39+Y50*'F35'!$C$54+Y65*'F35'!$C$69+Y80*'F35'!$C$84+Y95*'F35'!$C$99+Y110*'F35'!$C$114+Y125*'F35'!$C$129+Y140*'F35'!$C$144+Y155*'F35'!$C$159+Y170*'F35'!$C$174+Y185*'F35'!$C$189+Y200</f>
        <v>0</v>
      </c>
      <c r="Z215" s="135">
        <f>Z35*'F35'!$C$39+Z50*'F35'!$C$54+Z65*'F35'!$C$69+Z80*'F35'!$C$84+Z95*'F35'!$C$99+Z110*'F35'!$C$114+Z125*'F35'!$C$129+Z140*'F35'!$C$144+Z155*'F35'!$C$159+Z170*'F35'!$C$174+Z185*'F35'!$C$189+Z200</f>
        <v>0</v>
      </c>
      <c r="AA215" s="135">
        <f>AA35*'F35'!$C$39+AA50*'F35'!$C$54+AA65*'F35'!$C$69+AA80*'F35'!$C$84+AA95*'F35'!$C$99+AA110*'F35'!$C$114+AA125*'F35'!$C$129+AA140*'F35'!$C$144+AA155*'F35'!$C$159+AA170*'F35'!$C$174+AA185*'F35'!$C$189+AA200</f>
        <v>0</v>
      </c>
      <c r="AB215" s="135">
        <f>AB35*'F35'!$C$39+AB50*'F35'!$C$54+AB65*'F35'!$C$69+AB80*'F35'!$C$84+AB95*'F35'!$C$99+AB110*'F35'!$C$114+AB125*'F35'!$C$129+AB140*'F35'!$C$144+AB155*'F35'!$C$159+AB170*'F35'!$C$174+AB185*'F35'!$C$189+AB200</f>
        <v>0</v>
      </c>
      <c r="AC215" s="135">
        <f>AC35*'F35'!$C$39+AC50*'F35'!$C$54+AC65*'F35'!$C$69+AC80*'F35'!$C$84+AC95*'F35'!$C$99+AC110*'F35'!$C$114+AC125*'F35'!$C$129+AC140*'F35'!$C$144+AC155*'F35'!$C$159+AC170*'F35'!$C$174+AC185*'F35'!$C$189+AC200</f>
        <v>0</v>
      </c>
      <c r="AD215" s="135">
        <f>AD35*'F35'!$C$39+AD50*'F35'!$C$54+AD65*'F35'!$C$69+AD80*'F35'!$C$84+AD95*'F35'!$C$99+AD110*'F35'!$C$114+AD125*'F35'!$C$129+AD140*'F35'!$C$144+AD155*'F35'!$C$159+AD170*'F35'!$C$174+AD185*'F35'!$C$189+AD200</f>
        <v>0</v>
      </c>
      <c r="AF215" s="60"/>
    </row>
    <row r="216" spans="1:32">
      <c r="A216" s="20"/>
      <c r="B216" s="10" t="s">
        <v>97</v>
      </c>
      <c r="C216" s="135">
        <f>C36*'F35'!$C$39+C51*'F35'!$C$54+C66*'F35'!$C$69+C81*'F35'!$C$84+C96*'F35'!$C$99+C111*'F35'!$C$114+C126*'F35'!$C$129+C141*'F35'!$C$144+C156*'F35'!$C$159+C171*'F35'!$C$174+C186*'F35'!$C$189+C201</f>
        <v>0</v>
      </c>
      <c r="D216" s="135">
        <f>D36*'F35'!$C$39+D51*'F35'!$C$54+D66*'F35'!$C$69+D81*'F35'!$C$84+D96*'F35'!$C$99+D111*'F35'!$C$114+D126*'F35'!$C$129+D141*'F35'!$C$144+D156*'F35'!$C$159+D171*'F35'!$C$174+D186*'F35'!$C$189+D201</f>
        <v>0</v>
      </c>
      <c r="E216" s="135">
        <f>E36*'F35'!$C$39+E51*'F35'!$C$54+E66*'F35'!$C$69+E81*'F35'!$C$84+E96*'F35'!$C$99+E111*'F35'!$C$114+E126*'F35'!$C$129+E141*'F35'!$C$144+E156*'F35'!$C$159+E171*'F35'!$C$174+E186*'F35'!$C$189+E201</f>
        <v>0</v>
      </c>
      <c r="F216" s="135">
        <f>F36*'F35'!$C$39+F51*'F35'!$C$54+F66*'F35'!$C$69+F81*'F35'!$C$84+F96*'F35'!$C$99+F111*'F35'!$C$114+F126*'F35'!$C$129+F141*'F35'!$C$144+F156*'F35'!$C$159+F171*'F35'!$C$174+F186*'F35'!$C$189+F201</f>
        <v>0</v>
      </c>
      <c r="G216" s="135">
        <f>G36*'F35'!$C$39+G51*'F35'!$C$54+G66*'F35'!$C$69+G81*'F35'!$C$84+G96*'F35'!$C$99+G111*'F35'!$C$114+G126*'F35'!$C$129+G141*'F35'!$C$144+G156*'F35'!$C$159+G171*'F35'!$C$174+G186*'F35'!$C$189+G201</f>
        <v>0</v>
      </c>
      <c r="H216" s="135">
        <f>H36*'F35'!$C$39+H51*'F35'!$C$54+H66*'F35'!$C$69+H81*'F35'!$C$84+H96*'F35'!$C$99+H111*'F35'!$C$114+H126*'F35'!$C$129+H141*'F35'!$C$144+H156*'F35'!$C$159+H171*'F35'!$C$174+H186*'F35'!$C$189+H201</f>
        <v>0</v>
      </c>
      <c r="I216" s="135">
        <f>I36*'F35'!$C$39+I51*'F35'!$C$54+I66*'F35'!$C$69+I81*'F35'!$C$84+I96*'F35'!$C$99+I111*'F35'!$C$114+I126*'F35'!$C$129+I141*'F35'!$C$144+I156*'F35'!$C$159+I171*'F35'!$C$174+I186*'F35'!$C$189+I201</f>
        <v>0</v>
      </c>
      <c r="J216" s="135">
        <f>J36*'F35'!$C$39+J51*'F35'!$C$54+J66*'F35'!$C$69+J81*'F35'!$C$84+J96*'F35'!$C$99+J111*'F35'!$C$114+J126*'F35'!$C$129+J141*'F35'!$C$144+J156*'F35'!$C$159+J171*'F35'!$C$174+J186*'F35'!$C$189+J201</f>
        <v>0</v>
      </c>
      <c r="K216" s="135">
        <f>K36*'F35'!$C$39+K51*'F35'!$C$54+K66*'F35'!$C$69+K81*'F35'!$C$84+K96*'F35'!$C$99+K111*'F35'!$C$114+K126*'F35'!$C$129+K141*'F35'!$C$144+K156*'F35'!$C$159+K171*'F35'!$C$174+K186*'F35'!$C$189+K201</f>
        <v>0</v>
      </c>
      <c r="L216" s="135">
        <f>L36*'F35'!$C$39+L51*'F35'!$C$54+L66*'F35'!$C$69+L81*'F35'!$C$84+L96*'F35'!$C$99+L111*'F35'!$C$114+L126*'F35'!$C$129+L141*'F35'!$C$144+L156*'F35'!$C$159+L171*'F35'!$C$174+L186*'F35'!$C$189+L201</f>
        <v>0</v>
      </c>
      <c r="M216" s="135">
        <f>M36*'F35'!$C$39+M51*'F35'!$C$54+M66*'F35'!$C$69+M81*'F35'!$C$84+M96*'F35'!$C$99+M111*'F35'!$C$114+M126*'F35'!$C$129+M141*'F35'!$C$144+M156*'F35'!$C$159+M171*'F35'!$C$174+M186*'F35'!$C$189+M201</f>
        <v>0</v>
      </c>
      <c r="N216" s="135">
        <f>N36*'F35'!$C$39+N51*'F35'!$C$54+N66*'F35'!$C$69+N81*'F35'!$C$84+N96*'F35'!$C$99+N111*'F35'!$C$114+N126*'F35'!$C$129+N141*'F35'!$C$144+N156*'F35'!$C$159+N171*'F35'!$C$174+N186*'F35'!$C$189+N201</f>
        <v>0</v>
      </c>
      <c r="O216" s="135">
        <f>O36*'F35'!$C$39+O51*'F35'!$C$54+O66*'F35'!$C$69+O81*'F35'!$C$84+O96*'F35'!$C$99+O111*'F35'!$C$114+O126*'F35'!$C$129+O141*'F35'!$C$144+O156*'F35'!$C$159+O171*'F35'!$C$174+O186*'F35'!$C$189+O201</f>
        <v>0</v>
      </c>
      <c r="P216" s="135">
        <f>P36*'F35'!$C$39+P51*'F35'!$C$54+P66*'F35'!$C$69+P81*'F35'!$C$84+P96*'F35'!$C$99+P111*'F35'!$C$114+P126*'F35'!$C$129+P141*'F35'!$C$144+P156*'F35'!$C$159+P171*'F35'!$C$174+P186*'F35'!$C$189+P201</f>
        <v>0</v>
      </c>
      <c r="Q216" s="135">
        <f>Q36*'F35'!$C$39+Q51*'F35'!$C$54+Q66*'F35'!$C$69+Q81*'F35'!$C$84+Q96*'F35'!$C$99+Q111*'F35'!$C$114+Q126*'F35'!$C$129+Q141*'F35'!$C$144+Q156*'F35'!$C$159+Q171*'F35'!$C$174+Q186*'F35'!$C$189+Q201</f>
        <v>0</v>
      </c>
      <c r="R216" s="135">
        <f>R36*'F35'!$C$39+R51*'F35'!$C$54+R66*'F35'!$C$69+R81*'F35'!$C$84+R96*'F35'!$C$99+R111*'F35'!$C$114+R126*'F35'!$C$129+R141*'F35'!$C$144+R156*'F35'!$C$159+R171*'F35'!$C$174+R186*'F35'!$C$189+R201</f>
        <v>0</v>
      </c>
      <c r="S216" s="135">
        <f>S36*'F35'!$C$39+S51*'F35'!$C$54+S66*'F35'!$C$69+S81*'F35'!$C$84+S96*'F35'!$C$99+S111*'F35'!$C$114+S126*'F35'!$C$129+S141*'F35'!$C$144+S156*'F35'!$C$159+S171*'F35'!$C$174+S186*'F35'!$C$189+S201</f>
        <v>0</v>
      </c>
      <c r="T216" s="135">
        <f>T36*'F35'!$C$39+T51*'F35'!$C$54+T66*'F35'!$C$69+T81*'F35'!$C$84+T96*'F35'!$C$99+T111*'F35'!$C$114+T126*'F35'!$C$129+T141*'F35'!$C$144+T156*'F35'!$C$159+T171*'F35'!$C$174+T186*'F35'!$C$189+T201</f>
        <v>0</v>
      </c>
      <c r="U216" s="135">
        <f>U36*'F35'!$C$39+U51*'F35'!$C$54+U66*'F35'!$C$69+U81*'F35'!$C$84+U96*'F35'!$C$99+U111*'F35'!$C$114+U126*'F35'!$C$129+U141*'F35'!$C$144+U156*'F35'!$C$159+U171*'F35'!$C$174+U186*'F35'!$C$189+U201</f>
        <v>0</v>
      </c>
      <c r="V216" s="135">
        <f>V36*'F35'!$C$39+V51*'F35'!$C$54+V66*'F35'!$C$69+V81*'F35'!$C$84+V96*'F35'!$C$99+V111*'F35'!$C$114+V126*'F35'!$C$129+V141*'F35'!$C$144+V156*'F35'!$C$159+V171*'F35'!$C$174+V186*'F35'!$C$189+V201</f>
        <v>0</v>
      </c>
      <c r="W216" s="135">
        <f>W36*'F35'!$C$39+W51*'F35'!$C$54+W66*'F35'!$C$69+W81*'F35'!$C$84+W96*'F35'!$C$99+W111*'F35'!$C$114+W126*'F35'!$C$129+W141*'F35'!$C$144+W156*'F35'!$C$159+W171*'F35'!$C$174+W186*'F35'!$C$189+W201</f>
        <v>0</v>
      </c>
      <c r="X216" s="135">
        <f>X36*'F35'!$C$39+X51*'F35'!$C$54+X66*'F35'!$C$69+X81*'F35'!$C$84+X96*'F35'!$C$99+X111*'F35'!$C$114+X126*'F35'!$C$129+X141*'F35'!$C$144+X156*'F35'!$C$159+X171*'F35'!$C$174+X186*'F35'!$C$189+X201</f>
        <v>0</v>
      </c>
      <c r="Y216" s="135">
        <f>Y36*'F35'!$C$39+Y51*'F35'!$C$54+Y66*'F35'!$C$69+Y81*'F35'!$C$84+Y96*'F35'!$C$99+Y111*'F35'!$C$114+Y126*'F35'!$C$129+Y141*'F35'!$C$144+Y156*'F35'!$C$159+Y171*'F35'!$C$174+Y186*'F35'!$C$189+Y201</f>
        <v>0</v>
      </c>
      <c r="Z216" s="135">
        <f>Z36*'F35'!$C$39+Z51*'F35'!$C$54+Z66*'F35'!$C$69+Z81*'F35'!$C$84+Z96*'F35'!$C$99+Z111*'F35'!$C$114+Z126*'F35'!$C$129+Z141*'F35'!$C$144+Z156*'F35'!$C$159+Z171*'F35'!$C$174+Z186*'F35'!$C$189+Z201</f>
        <v>0</v>
      </c>
      <c r="AA216" s="135">
        <f>AA36*'F35'!$C$39+AA51*'F35'!$C$54+AA66*'F35'!$C$69+AA81*'F35'!$C$84+AA96*'F35'!$C$99+AA111*'F35'!$C$114+AA126*'F35'!$C$129+AA141*'F35'!$C$144+AA156*'F35'!$C$159+AA171*'F35'!$C$174+AA186*'F35'!$C$189+AA201</f>
        <v>0</v>
      </c>
      <c r="AB216" s="135">
        <f>AB36*'F35'!$C$39+AB51*'F35'!$C$54+AB66*'F35'!$C$69+AB81*'F35'!$C$84+AB96*'F35'!$C$99+AB111*'F35'!$C$114+AB126*'F35'!$C$129+AB141*'F35'!$C$144+AB156*'F35'!$C$159+AB171*'F35'!$C$174+AB186*'F35'!$C$189+AB201</f>
        <v>0</v>
      </c>
      <c r="AC216" s="135">
        <f>AC36*'F35'!$C$39+AC51*'F35'!$C$54+AC66*'F35'!$C$69+AC81*'F35'!$C$84+AC96*'F35'!$C$99+AC111*'F35'!$C$114+AC126*'F35'!$C$129+AC141*'F35'!$C$144+AC156*'F35'!$C$159+AC171*'F35'!$C$174+AC186*'F35'!$C$189+AC201</f>
        <v>0</v>
      </c>
      <c r="AD216" s="135">
        <f>AD36*'F35'!$C$39+AD51*'F35'!$C$54+AD66*'F35'!$C$69+AD81*'F35'!$C$84+AD96*'F35'!$C$99+AD111*'F35'!$C$114+AD126*'F35'!$C$129+AD141*'F35'!$C$144+AD156*'F35'!$C$159+AD171*'F35'!$C$174+AD186*'F35'!$C$189+AD201</f>
        <v>0</v>
      </c>
      <c r="AF216" s="60"/>
    </row>
    <row r="217" spans="1:32">
      <c r="A217" s="20"/>
      <c r="B217" s="10" t="s">
        <v>98</v>
      </c>
      <c r="C217" s="135">
        <f>C37*'F35'!$C$39+C52*'F35'!$C$54+C67*'F35'!$C$69+C82*'F35'!$C$84+C97*'F35'!$C$99+C112*'F35'!$C$114+C127*'F35'!$C$129+C142*'F35'!$C$144+C157*'F35'!$C$159+C172*'F35'!$C$174+C187*'F35'!$C$189+C202</f>
        <v>0</v>
      </c>
      <c r="D217" s="135">
        <f>D37*'F35'!$C$39+D52*'F35'!$C$54+D67*'F35'!$C$69+D82*'F35'!$C$84+D97*'F35'!$C$99+D112*'F35'!$C$114+D127*'F35'!$C$129+D142*'F35'!$C$144+D157*'F35'!$C$159+D172*'F35'!$C$174+D187*'F35'!$C$189+D202</f>
        <v>0</v>
      </c>
      <c r="E217" s="135">
        <f>E37*'F35'!$C$39+E52*'F35'!$C$54+E67*'F35'!$C$69+E82*'F35'!$C$84+E97*'F35'!$C$99+E112*'F35'!$C$114+E127*'F35'!$C$129+E142*'F35'!$C$144+E157*'F35'!$C$159+E172*'F35'!$C$174+E187*'F35'!$C$189+E202</f>
        <v>0</v>
      </c>
      <c r="F217" s="135">
        <f>F37*'F35'!$C$39+F52*'F35'!$C$54+F67*'F35'!$C$69+F82*'F35'!$C$84+F97*'F35'!$C$99+F112*'F35'!$C$114+F127*'F35'!$C$129+F142*'F35'!$C$144+F157*'F35'!$C$159+F172*'F35'!$C$174+F187*'F35'!$C$189+F202</f>
        <v>0</v>
      </c>
      <c r="G217" s="135">
        <f>G37*'F35'!$C$39+G52*'F35'!$C$54+G67*'F35'!$C$69+G82*'F35'!$C$84+G97*'F35'!$C$99+G112*'F35'!$C$114+G127*'F35'!$C$129+G142*'F35'!$C$144+G157*'F35'!$C$159+G172*'F35'!$C$174+G187*'F35'!$C$189+G202</f>
        <v>0</v>
      </c>
      <c r="H217" s="135">
        <f>H37*'F35'!$C$39+H52*'F35'!$C$54+H67*'F35'!$C$69+H82*'F35'!$C$84+H97*'F35'!$C$99+H112*'F35'!$C$114+H127*'F35'!$C$129+H142*'F35'!$C$144+H157*'F35'!$C$159+H172*'F35'!$C$174+H187*'F35'!$C$189+H202</f>
        <v>0</v>
      </c>
      <c r="I217" s="135">
        <f>I37*'F35'!$C$39+I52*'F35'!$C$54+I67*'F35'!$C$69+I82*'F35'!$C$84+I97*'F35'!$C$99+I112*'F35'!$C$114+I127*'F35'!$C$129+I142*'F35'!$C$144+I157*'F35'!$C$159+I172*'F35'!$C$174+I187*'F35'!$C$189+I202</f>
        <v>0</v>
      </c>
      <c r="J217" s="135">
        <f>J37*'F35'!$C$39+J52*'F35'!$C$54+J67*'F35'!$C$69+J82*'F35'!$C$84+J97*'F35'!$C$99+J112*'F35'!$C$114+J127*'F35'!$C$129+J142*'F35'!$C$144+J157*'F35'!$C$159+J172*'F35'!$C$174+J187*'F35'!$C$189+J202</f>
        <v>0</v>
      </c>
      <c r="K217" s="135">
        <f>K37*'F35'!$C$39+K52*'F35'!$C$54+K67*'F35'!$C$69+K82*'F35'!$C$84+K97*'F35'!$C$99+K112*'F35'!$C$114+K127*'F35'!$C$129+K142*'F35'!$C$144+K157*'F35'!$C$159+K172*'F35'!$C$174+K187*'F35'!$C$189+K202</f>
        <v>0</v>
      </c>
      <c r="L217" s="135">
        <f>L37*'F35'!$C$39+L52*'F35'!$C$54+L67*'F35'!$C$69+L82*'F35'!$C$84+L97*'F35'!$C$99+L112*'F35'!$C$114+L127*'F35'!$C$129+L142*'F35'!$C$144+L157*'F35'!$C$159+L172*'F35'!$C$174+L187*'F35'!$C$189+L202</f>
        <v>0</v>
      </c>
      <c r="M217" s="135">
        <f>M37*'F35'!$C$39+M52*'F35'!$C$54+M67*'F35'!$C$69+M82*'F35'!$C$84+M97*'F35'!$C$99+M112*'F35'!$C$114+M127*'F35'!$C$129+M142*'F35'!$C$144+M157*'F35'!$C$159+M172*'F35'!$C$174+M187*'F35'!$C$189+M202</f>
        <v>0</v>
      </c>
      <c r="N217" s="135">
        <f>N37*'F35'!$C$39+N52*'F35'!$C$54+N67*'F35'!$C$69+N82*'F35'!$C$84+N97*'F35'!$C$99+N112*'F35'!$C$114+N127*'F35'!$C$129+N142*'F35'!$C$144+N157*'F35'!$C$159+N172*'F35'!$C$174+N187*'F35'!$C$189+N202</f>
        <v>0</v>
      </c>
      <c r="O217" s="135">
        <f>O37*'F35'!$C$39+O52*'F35'!$C$54+O67*'F35'!$C$69+O82*'F35'!$C$84+O97*'F35'!$C$99+O112*'F35'!$C$114+O127*'F35'!$C$129+O142*'F35'!$C$144+O157*'F35'!$C$159+O172*'F35'!$C$174+O187*'F35'!$C$189+O202</f>
        <v>0</v>
      </c>
      <c r="P217" s="135">
        <f>P37*'F35'!$C$39+P52*'F35'!$C$54+P67*'F35'!$C$69+P82*'F35'!$C$84+P97*'F35'!$C$99+P112*'F35'!$C$114+P127*'F35'!$C$129+P142*'F35'!$C$144+P157*'F35'!$C$159+P172*'F35'!$C$174+P187*'F35'!$C$189+P202</f>
        <v>0</v>
      </c>
      <c r="Q217" s="135">
        <f>Q37*'F35'!$C$39+Q52*'F35'!$C$54+Q67*'F35'!$C$69+Q82*'F35'!$C$84+Q97*'F35'!$C$99+Q112*'F35'!$C$114+Q127*'F35'!$C$129+Q142*'F35'!$C$144+Q157*'F35'!$C$159+Q172*'F35'!$C$174+Q187*'F35'!$C$189+Q202</f>
        <v>0</v>
      </c>
      <c r="R217" s="135">
        <f>R37*'F35'!$C$39+R52*'F35'!$C$54+R67*'F35'!$C$69+R82*'F35'!$C$84+R97*'F35'!$C$99+R112*'F35'!$C$114+R127*'F35'!$C$129+R142*'F35'!$C$144+R157*'F35'!$C$159+R172*'F35'!$C$174+R187*'F35'!$C$189+R202</f>
        <v>0</v>
      </c>
      <c r="S217" s="135">
        <f>S37*'F35'!$C$39+S52*'F35'!$C$54+S67*'F35'!$C$69+S82*'F35'!$C$84+S97*'F35'!$C$99+S112*'F35'!$C$114+S127*'F35'!$C$129+S142*'F35'!$C$144+S157*'F35'!$C$159+S172*'F35'!$C$174+S187*'F35'!$C$189+S202</f>
        <v>0</v>
      </c>
      <c r="T217" s="135">
        <f>T37*'F35'!$C$39+T52*'F35'!$C$54+T67*'F35'!$C$69+T82*'F35'!$C$84+T97*'F35'!$C$99+T112*'F35'!$C$114+T127*'F35'!$C$129+T142*'F35'!$C$144+T157*'F35'!$C$159+T172*'F35'!$C$174+T187*'F35'!$C$189+T202</f>
        <v>0</v>
      </c>
      <c r="U217" s="135">
        <f>U37*'F35'!$C$39+U52*'F35'!$C$54+U67*'F35'!$C$69+U82*'F35'!$C$84+U97*'F35'!$C$99+U112*'F35'!$C$114+U127*'F35'!$C$129+U142*'F35'!$C$144+U157*'F35'!$C$159+U172*'F35'!$C$174+U187*'F35'!$C$189+U202</f>
        <v>0</v>
      </c>
      <c r="V217" s="135">
        <f>V37*'F35'!$C$39+V52*'F35'!$C$54+V67*'F35'!$C$69+V82*'F35'!$C$84+V97*'F35'!$C$99+V112*'F35'!$C$114+V127*'F35'!$C$129+V142*'F35'!$C$144+V157*'F35'!$C$159+V172*'F35'!$C$174+V187*'F35'!$C$189+V202</f>
        <v>0</v>
      </c>
      <c r="W217" s="135">
        <f>W37*'F35'!$C$39+W52*'F35'!$C$54+W67*'F35'!$C$69+W82*'F35'!$C$84+W97*'F35'!$C$99+W112*'F35'!$C$114+W127*'F35'!$C$129+W142*'F35'!$C$144+W157*'F35'!$C$159+W172*'F35'!$C$174+W187*'F35'!$C$189+W202</f>
        <v>0</v>
      </c>
      <c r="X217" s="135">
        <f>X37*'F35'!$C$39+X52*'F35'!$C$54+X67*'F35'!$C$69+X82*'F35'!$C$84+X97*'F35'!$C$99+X112*'F35'!$C$114+X127*'F35'!$C$129+X142*'F35'!$C$144+X157*'F35'!$C$159+X172*'F35'!$C$174+X187*'F35'!$C$189+X202</f>
        <v>0</v>
      </c>
      <c r="Y217" s="135">
        <f>Y37*'F35'!$C$39+Y52*'F35'!$C$54+Y67*'F35'!$C$69+Y82*'F35'!$C$84+Y97*'F35'!$C$99+Y112*'F35'!$C$114+Y127*'F35'!$C$129+Y142*'F35'!$C$144+Y157*'F35'!$C$159+Y172*'F35'!$C$174+Y187*'F35'!$C$189+Y202</f>
        <v>0</v>
      </c>
      <c r="Z217" s="135">
        <f>Z37*'F35'!$C$39+Z52*'F35'!$C$54+Z67*'F35'!$C$69+Z82*'F35'!$C$84+Z97*'F35'!$C$99+Z112*'F35'!$C$114+Z127*'F35'!$C$129+Z142*'F35'!$C$144+Z157*'F35'!$C$159+Z172*'F35'!$C$174+Z187*'F35'!$C$189+Z202</f>
        <v>0</v>
      </c>
      <c r="AA217" s="135">
        <f>AA37*'F35'!$C$39+AA52*'F35'!$C$54+AA67*'F35'!$C$69+AA82*'F35'!$C$84+AA97*'F35'!$C$99+AA112*'F35'!$C$114+AA127*'F35'!$C$129+AA142*'F35'!$C$144+AA157*'F35'!$C$159+AA172*'F35'!$C$174+AA187*'F35'!$C$189+AA202</f>
        <v>0</v>
      </c>
      <c r="AB217" s="135">
        <f>AB37*'F35'!$C$39+AB52*'F35'!$C$54+AB67*'F35'!$C$69+AB82*'F35'!$C$84+AB97*'F35'!$C$99+AB112*'F35'!$C$114+AB127*'F35'!$C$129+AB142*'F35'!$C$144+AB157*'F35'!$C$159+AB172*'F35'!$C$174+AB187*'F35'!$C$189+AB202</f>
        <v>0</v>
      </c>
      <c r="AC217" s="135">
        <f>AC37*'F35'!$C$39+AC52*'F35'!$C$54+AC67*'F35'!$C$69+AC82*'F35'!$C$84+AC97*'F35'!$C$99+AC112*'F35'!$C$114+AC127*'F35'!$C$129+AC142*'F35'!$C$144+AC157*'F35'!$C$159+AC172*'F35'!$C$174+AC187*'F35'!$C$189+AC202</f>
        <v>0</v>
      </c>
      <c r="AD217" s="135">
        <f>AD37*'F35'!$C$39+AD52*'F35'!$C$54+AD67*'F35'!$C$69+AD82*'F35'!$C$84+AD97*'F35'!$C$99+AD112*'F35'!$C$114+AD127*'F35'!$C$129+AD142*'F35'!$C$144+AD157*'F35'!$C$159+AD172*'F35'!$C$174+AD187*'F35'!$C$189+AD202</f>
        <v>0</v>
      </c>
      <c r="AF217" s="60"/>
    </row>
    <row r="218" spans="1:32">
      <c r="A218" s="20"/>
      <c r="B218" s="10" t="s">
        <v>99</v>
      </c>
      <c r="C218" s="135">
        <f>C38*'F35'!$C$39+C53*'F35'!$C$54+C68*'F35'!$C$69+C83*'F35'!$C$84+C98*'F35'!$C$99+C113*'F35'!$C$114+C128*'F35'!$C$129+C143*'F35'!$C$144+C158*'F35'!$C$159+C173*'F35'!$C$174+C188*'F35'!$C$189+C203</f>
        <v>0</v>
      </c>
      <c r="D218" s="135">
        <f>D38*'F35'!$C$39+D53*'F35'!$C$54+D68*'F35'!$C$69+D83*'F35'!$C$84+D98*'F35'!$C$99+D113*'F35'!$C$114+D128*'F35'!$C$129+D143*'F35'!$C$144+D158*'F35'!$C$159+D173*'F35'!$C$174+D188*'F35'!$C$189+D203</f>
        <v>0</v>
      </c>
      <c r="E218" s="135">
        <f>E38*'F35'!$C$39+E53*'F35'!$C$54+E68*'F35'!$C$69+E83*'F35'!$C$84+E98*'F35'!$C$99+E113*'F35'!$C$114+E128*'F35'!$C$129+E143*'F35'!$C$144+E158*'F35'!$C$159+E173*'F35'!$C$174+E188*'F35'!$C$189+E203</f>
        <v>0</v>
      </c>
      <c r="F218" s="135">
        <f>F38*'F35'!$C$39+F53*'F35'!$C$54+F68*'F35'!$C$69+F83*'F35'!$C$84+F98*'F35'!$C$99+F113*'F35'!$C$114+F128*'F35'!$C$129+F143*'F35'!$C$144+F158*'F35'!$C$159+F173*'F35'!$C$174+F188*'F35'!$C$189+F203</f>
        <v>0</v>
      </c>
      <c r="G218" s="135">
        <f>G38*'F35'!$C$39+G53*'F35'!$C$54+G68*'F35'!$C$69+G83*'F35'!$C$84+G98*'F35'!$C$99+G113*'F35'!$C$114+G128*'F35'!$C$129+G143*'F35'!$C$144+G158*'F35'!$C$159+G173*'F35'!$C$174+G188*'F35'!$C$189+G203</f>
        <v>0</v>
      </c>
      <c r="H218" s="135">
        <f>H38*'F35'!$C$39+H53*'F35'!$C$54+H68*'F35'!$C$69+H83*'F35'!$C$84+H98*'F35'!$C$99+H113*'F35'!$C$114+H128*'F35'!$C$129+H143*'F35'!$C$144+H158*'F35'!$C$159+H173*'F35'!$C$174+H188*'F35'!$C$189+H203</f>
        <v>0</v>
      </c>
      <c r="I218" s="135">
        <f>I38*'F35'!$C$39+I53*'F35'!$C$54+I68*'F35'!$C$69+I83*'F35'!$C$84+I98*'F35'!$C$99+I113*'F35'!$C$114+I128*'F35'!$C$129+I143*'F35'!$C$144+I158*'F35'!$C$159+I173*'F35'!$C$174+I188*'F35'!$C$189+I203</f>
        <v>0</v>
      </c>
      <c r="J218" s="135">
        <f>J38*'F35'!$C$39+J53*'F35'!$C$54+J68*'F35'!$C$69+J83*'F35'!$C$84+J98*'F35'!$C$99+J113*'F35'!$C$114+J128*'F35'!$C$129+J143*'F35'!$C$144+J158*'F35'!$C$159+J173*'F35'!$C$174+J188*'F35'!$C$189+J203</f>
        <v>0</v>
      </c>
      <c r="K218" s="135">
        <f>K38*'F35'!$C$39+K53*'F35'!$C$54+K68*'F35'!$C$69+K83*'F35'!$C$84+K98*'F35'!$C$99+K113*'F35'!$C$114+K128*'F35'!$C$129+K143*'F35'!$C$144+K158*'F35'!$C$159+K173*'F35'!$C$174+K188*'F35'!$C$189+K203</f>
        <v>0</v>
      </c>
      <c r="L218" s="135">
        <f>L38*'F35'!$C$39+L53*'F35'!$C$54+L68*'F35'!$C$69+L83*'F35'!$C$84+L98*'F35'!$C$99+L113*'F35'!$C$114+L128*'F35'!$C$129+L143*'F35'!$C$144+L158*'F35'!$C$159+L173*'F35'!$C$174+L188*'F35'!$C$189+L203</f>
        <v>0</v>
      </c>
      <c r="M218" s="135">
        <f>M38*'F35'!$C$39+M53*'F35'!$C$54+M68*'F35'!$C$69+M83*'F35'!$C$84+M98*'F35'!$C$99+M113*'F35'!$C$114+M128*'F35'!$C$129+M143*'F35'!$C$144+M158*'F35'!$C$159+M173*'F35'!$C$174+M188*'F35'!$C$189+M203</f>
        <v>0</v>
      </c>
      <c r="N218" s="135">
        <f>N38*'F35'!$C$39+N53*'F35'!$C$54+N68*'F35'!$C$69+N83*'F35'!$C$84+N98*'F35'!$C$99+N113*'F35'!$C$114+N128*'F35'!$C$129+N143*'F35'!$C$144+N158*'F35'!$C$159+N173*'F35'!$C$174+N188*'F35'!$C$189+N203</f>
        <v>0</v>
      </c>
      <c r="O218" s="135">
        <f>O38*'F35'!$C$39+O53*'F35'!$C$54+O68*'F35'!$C$69+O83*'F35'!$C$84+O98*'F35'!$C$99+O113*'F35'!$C$114+O128*'F35'!$C$129+O143*'F35'!$C$144+O158*'F35'!$C$159+O173*'F35'!$C$174+O188*'F35'!$C$189+O203</f>
        <v>0</v>
      </c>
      <c r="P218" s="135">
        <f>P38*'F35'!$C$39+P53*'F35'!$C$54+P68*'F35'!$C$69+P83*'F35'!$C$84+P98*'F35'!$C$99+P113*'F35'!$C$114+P128*'F35'!$C$129+P143*'F35'!$C$144+P158*'F35'!$C$159+P173*'F35'!$C$174+P188*'F35'!$C$189+P203</f>
        <v>0</v>
      </c>
      <c r="Q218" s="135">
        <f>Q38*'F35'!$C$39+Q53*'F35'!$C$54+Q68*'F35'!$C$69+Q83*'F35'!$C$84+Q98*'F35'!$C$99+Q113*'F35'!$C$114+Q128*'F35'!$C$129+Q143*'F35'!$C$144+Q158*'F35'!$C$159+Q173*'F35'!$C$174+Q188*'F35'!$C$189+Q203</f>
        <v>0</v>
      </c>
      <c r="R218" s="135">
        <f>R38*'F35'!$C$39+R53*'F35'!$C$54+R68*'F35'!$C$69+R83*'F35'!$C$84+R98*'F35'!$C$99+R113*'F35'!$C$114+R128*'F35'!$C$129+R143*'F35'!$C$144+R158*'F35'!$C$159+R173*'F35'!$C$174+R188*'F35'!$C$189+R203</f>
        <v>0</v>
      </c>
      <c r="S218" s="135">
        <f>S38*'F35'!$C$39+S53*'F35'!$C$54+S68*'F35'!$C$69+S83*'F35'!$C$84+S98*'F35'!$C$99+S113*'F35'!$C$114+S128*'F35'!$C$129+S143*'F35'!$C$144+S158*'F35'!$C$159+S173*'F35'!$C$174+S188*'F35'!$C$189+S203</f>
        <v>0</v>
      </c>
      <c r="T218" s="135">
        <f>T38*'F35'!$C$39+T53*'F35'!$C$54+T68*'F35'!$C$69+T83*'F35'!$C$84+T98*'F35'!$C$99+T113*'F35'!$C$114+T128*'F35'!$C$129+T143*'F35'!$C$144+T158*'F35'!$C$159+T173*'F35'!$C$174+T188*'F35'!$C$189+T203</f>
        <v>0</v>
      </c>
      <c r="U218" s="135">
        <f>U38*'F35'!$C$39+U53*'F35'!$C$54+U68*'F35'!$C$69+U83*'F35'!$C$84+U98*'F35'!$C$99+U113*'F35'!$C$114+U128*'F35'!$C$129+U143*'F35'!$C$144+U158*'F35'!$C$159+U173*'F35'!$C$174+U188*'F35'!$C$189+U203</f>
        <v>0</v>
      </c>
      <c r="V218" s="135">
        <f>V38*'F35'!$C$39+V53*'F35'!$C$54+V68*'F35'!$C$69+V83*'F35'!$C$84+V98*'F35'!$C$99+V113*'F35'!$C$114+V128*'F35'!$C$129+V143*'F35'!$C$144+V158*'F35'!$C$159+V173*'F35'!$C$174+V188*'F35'!$C$189+V203</f>
        <v>0</v>
      </c>
      <c r="W218" s="135">
        <f>W38*'F35'!$C$39+W53*'F35'!$C$54+W68*'F35'!$C$69+W83*'F35'!$C$84+W98*'F35'!$C$99+W113*'F35'!$C$114+W128*'F35'!$C$129+W143*'F35'!$C$144+W158*'F35'!$C$159+W173*'F35'!$C$174+W188*'F35'!$C$189+W203</f>
        <v>0</v>
      </c>
      <c r="X218" s="135">
        <f>X38*'F35'!$C$39+X53*'F35'!$C$54+X68*'F35'!$C$69+X83*'F35'!$C$84+X98*'F35'!$C$99+X113*'F35'!$C$114+X128*'F35'!$C$129+X143*'F35'!$C$144+X158*'F35'!$C$159+X173*'F35'!$C$174+X188*'F35'!$C$189+X203</f>
        <v>0</v>
      </c>
      <c r="Y218" s="135">
        <f>Y38*'F35'!$C$39+Y53*'F35'!$C$54+Y68*'F35'!$C$69+Y83*'F35'!$C$84+Y98*'F35'!$C$99+Y113*'F35'!$C$114+Y128*'F35'!$C$129+Y143*'F35'!$C$144+Y158*'F35'!$C$159+Y173*'F35'!$C$174+Y188*'F35'!$C$189+Y203</f>
        <v>0</v>
      </c>
      <c r="Z218" s="135">
        <f>Z38*'F35'!$C$39+Z53*'F35'!$C$54+Z68*'F35'!$C$69+Z83*'F35'!$C$84+Z98*'F35'!$C$99+Z113*'F35'!$C$114+Z128*'F35'!$C$129+Z143*'F35'!$C$144+Z158*'F35'!$C$159+Z173*'F35'!$C$174+Z188*'F35'!$C$189+Z203</f>
        <v>0</v>
      </c>
      <c r="AA218" s="135">
        <f>AA38*'F35'!$C$39+AA53*'F35'!$C$54+AA68*'F35'!$C$69+AA83*'F35'!$C$84+AA98*'F35'!$C$99+AA113*'F35'!$C$114+AA128*'F35'!$C$129+AA143*'F35'!$C$144+AA158*'F35'!$C$159+AA173*'F35'!$C$174+AA188*'F35'!$C$189+AA203</f>
        <v>0</v>
      </c>
      <c r="AB218" s="135">
        <f>AB38*'F35'!$C$39+AB53*'F35'!$C$54+AB68*'F35'!$C$69+AB83*'F35'!$C$84+AB98*'F35'!$C$99+AB113*'F35'!$C$114+AB128*'F35'!$C$129+AB143*'F35'!$C$144+AB158*'F35'!$C$159+AB173*'F35'!$C$174+AB188*'F35'!$C$189+AB203</f>
        <v>0</v>
      </c>
      <c r="AC218" s="135">
        <f>AC38*'F35'!$C$39+AC53*'F35'!$C$54+AC68*'F35'!$C$69+AC83*'F35'!$C$84+AC98*'F35'!$C$99+AC113*'F35'!$C$114+AC128*'F35'!$C$129+AC143*'F35'!$C$144+AC158*'F35'!$C$159+AC173*'F35'!$C$174+AC188*'F35'!$C$189+AC203</f>
        <v>0</v>
      </c>
      <c r="AD218" s="135">
        <f>AD38*'F35'!$C$39+AD53*'F35'!$C$54+AD68*'F35'!$C$69+AD83*'F35'!$C$84+AD98*'F35'!$C$99+AD113*'F35'!$C$114+AD128*'F35'!$C$129+AD143*'F35'!$C$144+AD158*'F35'!$C$159+AD173*'F35'!$C$174+AD188*'F35'!$C$189+AD203</f>
        <v>0</v>
      </c>
      <c r="AF218" s="60"/>
    </row>
    <row r="219" spans="1:32">
      <c r="A219" s="142"/>
      <c r="B219" s="163" t="s">
        <v>689</v>
      </c>
      <c r="C219" s="153">
        <f>SUM(C205:C218)</f>
        <v>0</v>
      </c>
      <c r="D219" s="153">
        <f t="shared" ref="D219:AD219" si="37">SUM(D205:D218)</f>
        <v>0</v>
      </c>
      <c r="E219" s="153">
        <f t="shared" si="37"/>
        <v>0</v>
      </c>
      <c r="F219" s="153">
        <f t="shared" si="37"/>
        <v>0</v>
      </c>
      <c r="G219" s="153">
        <f t="shared" si="37"/>
        <v>0</v>
      </c>
      <c r="H219" s="153">
        <f t="shared" si="37"/>
        <v>0</v>
      </c>
      <c r="I219" s="153">
        <f t="shared" si="37"/>
        <v>0</v>
      </c>
      <c r="J219" s="153">
        <f t="shared" si="37"/>
        <v>0</v>
      </c>
      <c r="K219" s="153">
        <f t="shared" si="37"/>
        <v>0</v>
      </c>
      <c r="L219" s="153">
        <f t="shared" si="37"/>
        <v>0</v>
      </c>
      <c r="M219" s="153">
        <f t="shared" si="37"/>
        <v>0</v>
      </c>
      <c r="N219" s="153">
        <f t="shared" si="37"/>
        <v>0</v>
      </c>
      <c r="O219" s="153">
        <f t="shared" si="37"/>
        <v>0</v>
      </c>
      <c r="P219" s="153">
        <f t="shared" si="37"/>
        <v>0</v>
      </c>
      <c r="Q219" s="153">
        <f t="shared" si="37"/>
        <v>0</v>
      </c>
      <c r="R219" s="153">
        <f t="shared" si="37"/>
        <v>0</v>
      </c>
      <c r="S219" s="153">
        <f t="shared" si="37"/>
        <v>0</v>
      </c>
      <c r="T219" s="153">
        <f t="shared" si="37"/>
        <v>0</v>
      </c>
      <c r="U219" s="153">
        <f t="shared" si="37"/>
        <v>0</v>
      </c>
      <c r="V219" s="153">
        <f t="shared" si="37"/>
        <v>0</v>
      </c>
      <c r="W219" s="153">
        <f t="shared" si="37"/>
        <v>0</v>
      </c>
      <c r="X219" s="153">
        <f t="shared" si="37"/>
        <v>0</v>
      </c>
      <c r="Y219" s="153">
        <f t="shared" si="37"/>
        <v>0</v>
      </c>
      <c r="Z219" s="153">
        <f t="shared" si="37"/>
        <v>0</v>
      </c>
      <c r="AA219" s="153">
        <f t="shared" si="37"/>
        <v>0</v>
      </c>
      <c r="AB219" s="153">
        <f t="shared" si="37"/>
        <v>0</v>
      </c>
      <c r="AC219" s="153">
        <f t="shared" si="37"/>
        <v>0</v>
      </c>
      <c r="AD219" s="153">
        <f t="shared" si="37"/>
        <v>0</v>
      </c>
      <c r="AF219" s="60"/>
    </row>
    <row r="220" spans="1:32">
      <c r="A220" s="345" t="s">
        <v>690</v>
      </c>
      <c r="B220" s="161"/>
      <c r="C220" s="153">
        <f>C219+C24</f>
        <v>0</v>
      </c>
      <c r="D220" s="153">
        <f t="shared" ref="D220:AD220" si="38">D219+D24</f>
        <v>0</v>
      </c>
      <c r="E220" s="153">
        <f t="shared" si="38"/>
        <v>0</v>
      </c>
      <c r="F220" s="153">
        <f t="shared" si="38"/>
        <v>0</v>
      </c>
      <c r="G220" s="153">
        <f t="shared" si="38"/>
        <v>0</v>
      </c>
      <c r="H220" s="153">
        <f t="shared" si="38"/>
        <v>0</v>
      </c>
      <c r="I220" s="153">
        <f t="shared" si="38"/>
        <v>0</v>
      </c>
      <c r="J220" s="153">
        <f t="shared" si="38"/>
        <v>0</v>
      </c>
      <c r="K220" s="153">
        <f t="shared" si="38"/>
        <v>0</v>
      </c>
      <c r="L220" s="153">
        <f t="shared" si="38"/>
        <v>0</v>
      </c>
      <c r="M220" s="153">
        <f t="shared" si="38"/>
        <v>0</v>
      </c>
      <c r="N220" s="153">
        <f t="shared" si="38"/>
        <v>0</v>
      </c>
      <c r="O220" s="153">
        <f t="shared" si="38"/>
        <v>0</v>
      </c>
      <c r="P220" s="153">
        <f t="shared" si="38"/>
        <v>0</v>
      </c>
      <c r="Q220" s="153">
        <f t="shared" si="38"/>
        <v>0</v>
      </c>
      <c r="R220" s="153">
        <f t="shared" si="38"/>
        <v>0</v>
      </c>
      <c r="S220" s="153">
        <f t="shared" si="38"/>
        <v>0</v>
      </c>
      <c r="T220" s="153">
        <f t="shared" si="38"/>
        <v>0</v>
      </c>
      <c r="U220" s="153">
        <f t="shared" si="38"/>
        <v>0</v>
      </c>
      <c r="V220" s="153">
        <f t="shared" si="38"/>
        <v>0</v>
      </c>
      <c r="W220" s="153">
        <f t="shared" si="38"/>
        <v>0</v>
      </c>
      <c r="X220" s="153">
        <f t="shared" si="38"/>
        <v>0</v>
      </c>
      <c r="Y220" s="153">
        <f t="shared" si="38"/>
        <v>0</v>
      </c>
      <c r="Z220" s="153">
        <f t="shared" si="38"/>
        <v>0</v>
      </c>
      <c r="AA220" s="153">
        <f t="shared" si="38"/>
        <v>0</v>
      </c>
      <c r="AB220" s="153">
        <f t="shared" si="38"/>
        <v>0</v>
      </c>
      <c r="AC220" s="153">
        <f t="shared" si="38"/>
        <v>0</v>
      </c>
      <c r="AD220" s="153">
        <f t="shared" si="38"/>
        <v>0</v>
      </c>
      <c r="AF220" s="60"/>
    </row>
  </sheetData>
  <mergeCells count="18">
    <mergeCell ref="AA8:AD8"/>
    <mergeCell ref="W8:X8"/>
    <mergeCell ref="Y8:Z8"/>
    <mergeCell ref="AA7:AD7"/>
    <mergeCell ref="A205:A206"/>
    <mergeCell ref="O8:P8"/>
    <mergeCell ref="Q8:R8"/>
    <mergeCell ref="S8:T8"/>
    <mergeCell ref="U8:V8"/>
    <mergeCell ref="B7:B9"/>
    <mergeCell ref="C7:D8"/>
    <mergeCell ref="E7:F8"/>
    <mergeCell ref="G7:L7"/>
    <mergeCell ref="M7:X7"/>
    <mergeCell ref="G8:H8"/>
    <mergeCell ref="I8:J8"/>
    <mergeCell ref="K8:L8"/>
    <mergeCell ref="M8:N8"/>
  </mergeCells>
  <pageMargins left="0.75" right="0.75" top="1" bottom="1" header="0.5" footer="0.5"/>
  <pageSetup orientation="portrait" r:id="rId1"/>
  <headerFooter alignWithMargins="0"/>
  <ignoredErrors>
    <ignoredError sqref="C1"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77" zoomScaleNormal="77" zoomScaleSheetLayoutView="30" workbookViewId="0">
      <selection sqref="A1:Z6"/>
    </sheetView>
  </sheetViews>
  <sheetFormatPr defaultColWidth="11.42578125" defaultRowHeight="15"/>
  <cols>
    <col min="1" max="1" width="6.42578125" style="1881" customWidth="1"/>
    <col min="2" max="2" width="52.7109375" style="1881" customWidth="1"/>
    <col min="3" max="3" width="9.7109375" style="1881" customWidth="1"/>
    <col min="4" max="4" width="11.42578125" style="1881" customWidth="1"/>
    <col min="5" max="5" width="16" style="1881" customWidth="1"/>
    <col min="6" max="6" width="15.85546875" style="1881" customWidth="1"/>
    <col min="7" max="7" width="17.42578125" style="1881" customWidth="1"/>
    <col min="8" max="8" width="12.85546875" style="1881" customWidth="1"/>
    <col min="9" max="9" width="16.28515625" style="1881" customWidth="1"/>
    <col min="10" max="10" width="10.28515625" style="1881" customWidth="1"/>
    <col min="11" max="11" width="11.85546875" style="1881" customWidth="1"/>
    <col min="12" max="12" width="16.5703125" style="1881" customWidth="1"/>
    <col min="13" max="13" width="19.28515625" style="1881" customWidth="1"/>
    <col min="14" max="14" width="20.7109375" style="1881" customWidth="1"/>
    <col min="15" max="15" width="13.85546875" style="1881" customWidth="1"/>
    <col min="16" max="16" width="18.5703125" style="1881" customWidth="1"/>
    <col min="17" max="17" width="20.7109375" style="1881" customWidth="1"/>
    <col min="18" max="20" width="14.7109375" style="1881" customWidth="1"/>
    <col min="21" max="21" width="18.7109375" style="1881" customWidth="1"/>
    <col min="22" max="22" width="25.42578125" style="1881" customWidth="1"/>
    <col min="23" max="23" width="34.85546875" style="1881" customWidth="1"/>
    <col min="24" max="24" width="28" style="1881" customWidth="1"/>
    <col min="25" max="25" width="34.140625" style="1881" customWidth="1"/>
    <col min="26" max="26" width="34"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8</v>
      </c>
      <c r="L1" s="2086" t="s">
        <v>2836</v>
      </c>
      <c r="M1" s="2086"/>
      <c r="N1" s="2086"/>
      <c r="O1" s="2086"/>
      <c r="P1" s="2086"/>
      <c r="Q1" s="2086"/>
      <c r="R1" s="2086"/>
      <c r="S1" s="2086"/>
      <c r="T1" s="2086"/>
      <c r="U1" s="2086"/>
      <c r="X1" s="2087"/>
      <c r="Y1" s="2087"/>
      <c r="Z1" s="2087"/>
      <c r="AA1" s="2087"/>
    </row>
    <row r="2" spans="1:28" s="2088" customFormat="1">
      <c r="B2" s="32" t="s">
        <v>106</v>
      </c>
      <c r="C2" s="32" t="s">
        <v>2842</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51" priority="4" stopIfTrue="1" operator="equal">
      <formula>#REF!</formula>
    </cfRule>
  </conditionalFormatting>
  <conditionalFormatting sqref="B18:B23">
    <cfRule type="cellIs" dxfId="50" priority="3" stopIfTrue="1" operator="equal">
      <formula>#REF!</formula>
    </cfRule>
  </conditionalFormatting>
  <conditionalFormatting sqref="B27:B36">
    <cfRule type="cellIs" dxfId="49" priority="2" stopIfTrue="1" operator="equal">
      <formula>#REF!</formula>
    </cfRule>
  </conditionalFormatting>
  <conditionalFormatting sqref="B42:B44">
    <cfRule type="cellIs" dxfId="48"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77" zoomScaleNormal="77" zoomScaleSheetLayoutView="30" workbookViewId="0">
      <selection sqref="A1:Z6"/>
    </sheetView>
  </sheetViews>
  <sheetFormatPr defaultColWidth="11.42578125" defaultRowHeight="15"/>
  <cols>
    <col min="1" max="1" width="7.140625" style="1881" customWidth="1"/>
    <col min="2" max="2" width="46.85546875" style="1881" customWidth="1"/>
    <col min="3" max="3" width="8.28515625" style="1881" customWidth="1"/>
    <col min="4" max="4" width="8.140625" style="1881" customWidth="1"/>
    <col min="5" max="5" width="9.85546875" style="1881" customWidth="1"/>
    <col min="6" max="6" width="14.140625" style="1881" customWidth="1"/>
    <col min="7" max="7" width="14.5703125" style="1881" customWidth="1"/>
    <col min="8" max="8" width="12.28515625" style="1881" customWidth="1"/>
    <col min="9" max="9" width="13.7109375" style="1881" customWidth="1"/>
    <col min="10" max="10" width="14.28515625" style="1881" customWidth="1"/>
    <col min="11" max="11" width="12.85546875" style="1881" customWidth="1"/>
    <col min="12" max="12" width="14.42578125" style="1881" customWidth="1"/>
    <col min="13" max="13" width="18.5703125" style="1881" customWidth="1"/>
    <col min="14" max="14" width="14.5703125" style="1881" customWidth="1"/>
    <col min="15" max="15" width="16.42578125" style="1881" customWidth="1"/>
    <col min="16" max="16" width="17.5703125" style="1881" customWidth="1"/>
    <col min="17" max="17" width="15.5703125" style="1881" customWidth="1"/>
    <col min="18" max="18" width="11.7109375" style="1881" customWidth="1"/>
    <col min="19" max="19" width="13.42578125" style="1881" customWidth="1"/>
    <col min="20" max="20" width="11.7109375" style="1881" customWidth="1"/>
    <col min="21" max="21" width="16.42578125" style="1881" customWidth="1"/>
    <col min="22" max="22" width="16.85546875" style="1881" customWidth="1"/>
    <col min="23" max="23" width="12.5703125" style="1881" customWidth="1"/>
    <col min="24" max="24" width="14.85546875" style="1881" customWidth="1"/>
    <col min="25" max="25" width="15.28515625" style="1881" customWidth="1"/>
    <col min="26" max="26" width="18.57031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9</v>
      </c>
      <c r="L1" s="2086" t="s">
        <v>2836</v>
      </c>
      <c r="M1" s="2086"/>
      <c r="N1" s="2086"/>
      <c r="O1" s="2086"/>
      <c r="P1" s="2086"/>
      <c r="Q1" s="2086"/>
      <c r="R1" s="2086"/>
      <c r="S1" s="2086"/>
      <c r="T1" s="2086"/>
      <c r="U1" s="2086"/>
      <c r="X1" s="2087"/>
      <c r="Y1" s="2087"/>
      <c r="Z1" s="2087"/>
      <c r="AA1" s="2087"/>
    </row>
    <row r="2" spans="1:28" s="2088" customFormat="1">
      <c r="B2" s="32" t="s">
        <v>106</v>
      </c>
      <c r="C2" s="32" t="s">
        <v>2843</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47" priority="4" stopIfTrue="1" operator="equal">
      <formula>#REF!</formula>
    </cfRule>
  </conditionalFormatting>
  <conditionalFormatting sqref="B18:B23">
    <cfRule type="cellIs" dxfId="46" priority="3" stopIfTrue="1" operator="equal">
      <formula>#REF!</formula>
    </cfRule>
  </conditionalFormatting>
  <conditionalFormatting sqref="B27:B36">
    <cfRule type="cellIs" dxfId="45" priority="2" stopIfTrue="1" operator="equal">
      <formula>#REF!</formula>
    </cfRule>
  </conditionalFormatting>
  <conditionalFormatting sqref="B42:B44">
    <cfRule type="cellIs" dxfId="44"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Normal="100" zoomScaleSheetLayoutView="30" workbookViewId="0">
      <selection sqref="A1:Z6"/>
    </sheetView>
  </sheetViews>
  <sheetFormatPr defaultColWidth="11.42578125" defaultRowHeight="15"/>
  <cols>
    <col min="1" max="1" width="7.140625" style="1881" customWidth="1"/>
    <col min="2" max="2" width="41" style="1881" customWidth="1"/>
    <col min="3" max="3" width="12.28515625" style="1881" customWidth="1"/>
    <col min="4" max="4" width="13.5703125" style="1881" customWidth="1"/>
    <col min="5" max="5" width="13.42578125" style="1881" customWidth="1"/>
    <col min="6" max="7" width="14.42578125" style="1881" customWidth="1"/>
    <col min="8" max="8" width="14.85546875" style="1881" customWidth="1"/>
    <col min="9" max="9" width="17.7109375" style="1881" customWidth="1"/>
    <col min="10" max="10" width="20.140625" style="1881" customWidth="1"/>
    <col min="11" max="11" width="17.5703125" style="1881" customWidth="1"/>
    <col min="12" max="12" width="15" style="1881" customWidth="1"/>
    <col min="13" max="13" width="14.7109375" style="1881" customWidth="1"/>
    <col min="14" max="14" width="19.5703125" style="1881" customWidth="1"/>
    <col min="15" max="15" width="15.85546875" style="1881" customWidth="1"/>
    <col min="16" max="16" width="18" style="1881" customWidth="1"/>
    <col min="17" max="17" width="14.28515625" style="1881" customWidth="1"/>
    <col min="18" max="18" width="13.42578125" style="1881" customWidth="1"/>
    <col min="19" max="19" width="12.42578125" style="1881" customWidth="1"/>
    <col min="20" max="20" width="13.140625" style="1881" customWidth="1"/>
    <col min="21" max="21" width="14.7109375" style="1881" customWidth="1"/>
    <col min="22" max="22" width="16.85546875" style="1881" customWidth="1"/>
    <col min="23" max="23" width="24.28515625" style="1881" customWidth="1"/>
    <col min="24" max="24" width="16.5703125" style="1881" customWidth="1"/>
    <col min="25" max="25" width="19.7109375" style="1881" customWidth="1"/>
    <col min="26" max="26" width="21.57031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10</v>
      </c>
      <c r="L1" s="2086" t="s">
        <v>2836</v>
      </c>
      <c r="M1" s="2086"/>
      <c r="N1" s="2086"/>
      <c r="O1" s="2086"/>
      <c r="P1" s="2086"/>
      <c r="Q1" s="2086"/>
      <c r="R1" s="2086"/>
      <c r="S1" s="2086"/>
      <c r="T1" s="2086"/>
      <c r="U1" s="2086"/>
      <c r="X1" s="2087"/>
      <c r="Y1" s="2087"/>
      <c r="Z1" s="2087"/>
      <c r="AA1" s="2087"/>
    </row>
    <row r="2" spans="1:28" s="2088" customFormat="1">
      <c r="B2" s="32" t="s">
        <v>106</v>
      </c>
      <c r="C2" s="32" t="s">
        <v>2844</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43" priority="4" stopIfTrue="1" operator="equal">
      <formula>#REF!</formula>
    </cfRule>
  </conditionalFormatting>
  <conditionalFormatting sqref="B18:B23">
    <cfRule type="cellIs" dxfId="42" priority="3" stopIfTrue="1" operator="equal">
      <formula>#REF!</formula>
    </cfRule>
  </conditionalFormatting>
  <conditionalFormatting sqref="B27:B36">
    <cfRule type="cellIs" dxfId="41" priority="2" stopIfTrue="1" operator="equal">
      <formula>#REF!</formula>
    </cfRule>
  </conditionalFormatting>
  <conditionalFormatting sqref="B42:B44">
    <cfRule type="cellIs" dxfId="4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Normal="100" zoomScaleSheetLayoutView="30" workbookViewId="0">
      <selection sqref="A1:Z6"/>
    </sheetView>
  </sheetViews>
  <sheetFormatPr defaultColWidth="11.42578125" defaultRowHeight="15"/>
  <cols>
    <col min="1" max="1" width="8.42578125" style="1881" customWidth="1"/>
    <col min="2" max="2" width="43.42578125" style="1881" customWidth="1"/>
    <col min="3" max="3" width="11.85546875" style="1881" customWidth="1"/>
    <col min="4" max="4" width="12.42578125" style="1881" customWidth="1"/>
    <col min="5" max="5" width="13.28515625" style="1881" customWidth="1"/>
    <col min="6" max="6" width="18.5703125" style="1881" customWidth="1"/>
    <col min="7" max="7" width="16.5703125" style="1881" customWidth="1"/>
    <col min="8" max="8" width="12.85546875" style="1881" customWidth="1"/>
    <col min="9" max="9" width="16.42578125" style="1881" customWidth="1"/>
    <col min="10" max="10" width="14.85546875" style="1881" customWidth="1"/>
    <col min="11" max="11" width="17" style="1881" customWidth="1"/>
    <col min="12" max="12" width="17.5703125" style="1881" customWidth="1"/>
    <col min="13" max="13" width="15" style="1881" customWidth="1"/>
    <col min="14" max="14" width="15.7109375" style="1881" customWidth="1"/>
    <col min="15" max="15" width="15.28515625" style="1881" customWidth="1"/>
    <col min="16" max="16" width="16" style="1881" customWidth="1"/>
    <col min="17" max="17" width="22.7109375" style="1881" customWidth="1"/>
    <col min="18" max="21" width="14.7109375" style="1881" customWidth="1"/>
    <col min="22" max="22" width="23.42578125" style="1881" customWidth="1"/>
    <col min="23" max="23" width="16.5703125" style="1881" customWidth="1"/>
    <col min="24" max="24" width="14.7109375" style="1881" customWidth="1"/>
    <col min="25" max="25" width="14.28515625" style="1881" customWidth="1"/>
    <col min="26" max="26" width="14.8554687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11</v>
      </c>
      <c r="L1" s="2086" t="s">
        <v>2836</v>
      </c>
      <c r="M1" s="2086"/>
      <c r="N1" s="2086"/>
      <c r="O1" s="2086"/>
      <c r="P1" s="2086"/>
      <c r="Q1" s="2086"/>
      <c r="R1" s="2086"/>
      <c r="S1" s="2086"/>
      <c r="T1" s="2086"/>
      <c r="U1" s="2086"/>
      <c r="X1" s="2087"/>
      <c r="Y1" s="2087"/>
      <c r="Z1" s="2087"/>
      <c r="AA1" s="2087"/>
    </row>
    <row r="2" spans="1:28" s="2088" customFormat="1">
      <c r="B2" s="32" t="s">
        <v>106</v>
      </c>
      <c r="C2" s="32" t="s">
        <v>2845</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8.75" customHeight="1"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39" priority="4" stopIfTrue="1" operator="equal">
      <formula>#REF!</formula>
    </cfRule>
  </conditionalFormatting>
  <conditionalFormatting sqref="B18:B23">
    <cfRule type="cellIs" dxfId="38" priority="3" stopIfTrue="1" operator="equal">
      <formula>#REF!</formula>
    </cfRule>
  </conditionalFormatting>
  <conditionalFormatting sqref="B27:B36">
    <cfRule type="cellIs" dxfId="37" priority="2" stopIfTrue="1" operator="equal">
      <formula>#REF!</formula>
    </cfRule>
  </conditionalFormatting>
  <conditionalFormatting sqref="B42:B44">
    <cfRule type="cellIs" dxfId="36"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Normal="100" zoomScaleSheetLayoutView="30" workbookViewId="0">
      <selection sqref="A1:Z6"/>
    </sheetView>
  </sheetViews>
  <sheetFormatPr defaultColWidth="11.42578125" defaultRowHeight="15"/>
  <cols>
    <col min="1" max="1" width="7.5703125" style="1881" customWidth="1"/>
    <col min="2" max="2" width="52.5703125" style="1881" customWidth="1"/>
    <col min="3" max="3" width="14.85546875" style="1881" customWidth="1"/>
    <col min="4" max="4" width="11" style="1881" customWidth="1"/>
    <col min="5" max="5" width="12.140625" style="1881" customWidth="1"/>
    <col min="6" max="6" width="13.140625" style="1881" customWidth="1"/>
    <col min="7" max="7" width="11.85546875" style="1881" customWidth="1"/>
    <col min="8" max="8" width="11.42578125" style="1881" customWidth="1"/>
    <col min="9" max="9" width="12.28515625" style="1881" customWidth="1"/>
    <col min="10" max="10" width="12.5703125" style="1881" customWidth="1"/>
    <col min="11" max="11" width="11.7109375" style="1881" customWidth="1"/>
    <col min="12" max="12" width="16" style="1881" customWidth="1"/>
    <col min="13" max="14" width="13.85546875" style="1881" customWidth="1"/>
    <col min="15" max="15" width="15.5703125" style="1881" customWidth="1"/>
    <col min="16" max="16" width="12.7109375" style="1881" customWidth="1"/>
    <col min="17" max="17" width="14.28515625" style="1881" customWidth="1"/>
    <col min="18" max="18" width="12.42578125" style="1881" customWidth="1"/>
    <col min="19" max="19" width="11.7109375" style="1881" customWidth="1"/>
    <col min="20" max="20" width="11.5703125" style="1881" customWidth="1"/>
    <col min="21" max="21" width="12.7109375" style="1881" customWidth="1"/>
    <col min="22" max="22" width="14.28515625" style="1881" customWidth="1"/>
    <col min="23" max="23" width="13.28515625" style="1881" customWidth="1"/>
    <col min="24" max="24" width="12.140625" style="1881" customWidth="1"/>
    <col min="25" max="25" width="13.5703125" style="1881" customWidth="1"/>
    <col min="26" max="26" width="13.710937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12</v>
      </c>
      <c r="L1" s="2086" t="s">
        <v>2836</v>
      </c>
      <c r="M1" s="2086"/>
      <c r="N1" s="2086"/>
      <c r="O1" s="2086"/>
      <c r="P1" s="2086"/>
      <c r="Q1" s="2086"/>
      <c r="R1" s="2086"/>
      <c r="S1" s="2086"/>
      <c r="T1" s="2086"/>
      <c r="U1" s="2086"/>
      <c r="X1" s="2087"/>
      <c r="Y1" s="2087"/>
      <c r="Z1" s="2087"/>
      <c r="AA1" s="2087"/>
    </row>
    <row r="2" spans="1:28" s="2088" customFormat="1">
      <c r="B2" s="32" t="s">
        <v>106</v>
      </c>
      <c r="C2" s="32" t="s">
        <v>2846</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6.5" customHeight="1"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35" priority="4" stopIfTrue="1" operator="equal">
      <formula>#REF!</formula>
    </cfRule>
  </conditionalFormatting>
  <conditionalFormatting sqref="B18:B23">
    <cfRule type="cellIs" dxfId="34" priority="3" stopIfTrue="1" operator="equal">
      <formula>#REF!</formula>
    </cfRule>
  </conditionalFormatting>
  <conditionalFormatting sqref="B27:B36">
    <cfRule type="cellIs" dxfId="33" priority="2" stopIfTrue="1" operator="equal">
      <formula>#REF!</formula>
    </cfRule>
  </conditionalFormatting>
  <conditionalFormatting sqref="B42:B44">
    <cfRule type="cellIs" dxfId="32"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Normal="100" zoomScaleSheetLayoutView="30" workbookViewId="0">
      <selection sqref="A1:Z6"/>
    </sheetView>
  </sheetViews>
  <sheetFormatPr defaultColWidth="11.42578125" defaultRowHeight="15"/>
  <cols>
    <col min="1" max="1" width="8.140625" style="1881" customWidth="1"/>
    <col min="2" max="2" width="45.42578125" style="1881" customWidth="1"/>
    <col min="3" max="3" width="7.42578125" style="1881" customWidth="1"/>
    <col min="4" max="4" width="11.140625" style="1881" customWidth="1"/>
    <col min="5" max="5" width="11" style="1881" customWidth="1"/>
    <col min="6" max="6" width="12.140625" style="1881" customWidth="1"/>
    <col min="7" max="7" width="14.85546875" style="1881" customWidth="1"/>
    <col min="8" max="8" width="15.28515625" style="1881" customWidth="1"/>
    <col min="9" max="9" width="16.5703125" style="1881" customWidth="1"/>
    <col min="10" max="10" width="19.7109375" style="1881" customWidth="1"/>
    <col min="11" max="11" width="14.85546875" style="1881" customWidth="1"/>
    <col min="12" max="12" width="17.28515625" style="1881" customWidth="1"/>
    <col min="13" max="13" width="19.140625" style="1881" customWidth="1"/>
    <col min="14" max="14" width="14.7109375" style="1881" customWidth="1"/>
    <col min="15" max="15" width="14.85546875" style="1881" customWidth="1"/>
    <col min="16" max="16" width="16.5703125" style="1881" customWidth="1"/>
    <col min="17" max="17" width="17" style="1881" customWidth="1"/>
    <col min="18" max="18" width="12.28515625" style="1881" customWidth="1"/>
    <col min="19" max="20" width="14.7109375" style="1881" customWidth="1"/>
    <col min="21" max="21" width="16.5703125" style="1881" customWidth="1"/>
    <col min="22" max="22" width="16.7109375" style="1881" customWidth="1"/>
    <col min="23" max="23" width="18.140625" style="1881" customWidth="1"/>
    <col min="24" max="24" width="17.28515625" style="1881" customWidth="1"/>
    <col min="25" max="25" width="16.5703125" style="1881" customWidth="1"/>
    <col min="26" max="26" width="17.285156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13</v>
      </c>
      <c r="L1" s="2086" t="s">
        <v>2836</v>
      </c>
      <c r="M1" s="2086"/>
      <c r="N1" s="2086"/>
      <c r="O1" s="2086"/>
      <c r="P1" s="2086"/>
      <c r="Q1" s="2086"/>
      <c r="R1" s="2086"/>
      <c r="S1" s="2086"/>
      <c r="T1" s="2086"/>
      <c r="U1" s="2086"/>
      <c r="X1" s="2087"/>
      <c r="Y1" s="2087"/>
      <c r="Z1" s="2087"/>
      <c r="AA1" s="2087"/>
    </row>
    <row r="2" spans="1:28" s="2088" customFormat="1">
      <c r="B2" s="32" t="s">
        <v>106</v>
      </c>
      <c r="C2" s="32" t="s">
        <v>2847</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D3" s="32"/>
      <c r="M3" s="2092"/>
      <c r="N3" s="4710"/>
      <c r="O3" s="4710"/>
      <c r="P3" s="4710"/>
      <c r="Q3" s="4710"/>
      <c r="R3" s="4710"/>
      <c r="S3" s="4710"/>
      <c r="T3" s="4710"/>
      <c r="U3" s="4710"/>
      <c r="V3" s="4710"/>
      <c r="W3" s="2087"/>
      <c r="X3" s="2093"/>
      <c r="Y3" s="2093"/>
      <c r="Z3" s="2093"/>
    </row>
    <row r="4" spans="1:28" s="2088" customFormat="1">
      <c r="B4" s="32" t="s">
        <v>110</v>
      </c>
      <c r="C4" s="32" t="s">
        <v>4</v>
      </c>
      <c r="D4" s="32"/>
      <c r="M4" s="2084"/>
      <c r="N4" s="2087"/>
      <c r="O4" s="2087"/>
      <c r="P4" s="2087"/>
      <c r="Q4" s="2087"/>
      <c r="R4" s="2087"/>
      <c r="S4" s="2087"/>
      <c r="T4" s="2087"/>
      <c r="U4" s="2087"/>
      <c r="V4" s="2087"/>
      <c r="W4" s="2087"/>
      <c r="X4" s="2093"/>
      <c r="Y4" s="2093"/>
      <c r="Z4" s="2093"/>
    </row>
    <row r="5" spans="1:28" s="2088" customFormat="1">
      <c r="B5" s="32" t="s">
        <v>111</v>
      </c>
      <c r="C5" s="32" t="s">
        <v>112</v>
      </c>
      <c r="D5" s="32"/>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31" priority="4" stopIfTrue="1" operator="equal">
      <formula>#REF!</formula>
    </cfRule>
  </conditionalFormatting>
  <conditionalFormatting sqref="B18:B23">
    <cfRule type="cellIs" dxfId="30" priority="3" stopIfTrue="1" operator="equal">
      <formula>#REF!</formula>
    </cfRule>
  </conditionalFormatting>
  <conditionalFormatting sqref="B27:B36">
    <cfRule type="cellIs" dxfId="29" priority="2" stopIfTrue="1" operator="equal">
      <formula>#REF!</formula>
    </cfRule>
  </conditionalFormatting>
  <conditionalFormatting sqref="B42:B44">
    <cfRule type="cellIs" dxfId="28"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Normal="100" zoomScaleSheetLayoutView="30" workbookViewId="0">
      <selection sqref="A1:Z6"/>
    </sheetView>
  </sheetViews>
  <sheetFormatPr defaultColWidth="11.42578125" defaultRowHeight="15"/>
  <cols>
    <col min="1" max="1" width="6.85546875" style="1881" customWidth="1"/>
    <col min="2" max="2" width="47.28515625" style="1881" customWidth="1"/>
    <col min="3" max="3" width="9.5703125" style="1881" customWidth="1"/>
    <col min="4" max="4" width="11.42578125" style="1881" customWidth="1"/>
    <col min="5" max="5" width="14.85546875" style="1881" customWidth="1"/>
    <col min="6" max="6" width="15.140625" style="1881" customWidth="1"/>
    <col min="7" max="7" width="18.85546875" style="1881" customWidth="1"/>
    <col min="8" max="8" width="15.7109375" style="1881" customWidth="1"/>
    <col min="9" max="9" width="17.7109375" style="1881" customWidth="1"/>
    <col min="10" max="10" width="20.5703125" style="1881" customWidth="1"/>
    <col min="11" max="11" width="17.28515625" style="1881" customWidth="1"/>
    <col min="12" max="12" width="17.85546875" style="1881" customWidth="1"/>
    <col min="13" max="13" width="19.42578125" style="1881" customWidth="1"/>
    <col min="14" max="14" width="17.42578125" style="1881" customWidth="1"/>
    <col min="15" max="15" width="18.7109375" style="1881" customWidth="1"/>
    <col min="16" max="16" width="22.42578125" style="1881" customWidth="1"/>
    <col min="17" max="17" width="21.7109375" style="1881" customWidth="1"/>
    <col min="18" max="20" width="14.7109375" style="1881" customWidth="1"/>
    <col min="21" max="21" width="13.5703125" style="1881" customWidth="1"/>
    <col min="22" max="22" width="17" style="1881" customWidth="1"/>
    <col min="23" max="23" width="19.140625" style="1881" customWidth="1"/>
    <col min="24" max="24" width="16.140625" style="1881" customWidth="1"/>
    <col min="25" max="25" width="15.42578125" style="1881" customWidth="1"/>
    <col min="26" max="26" width="16.57031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14</v>
      </c>
      <c r="L1" s="2086" t="s">
        <v>2836</v>
      </c>
      <c r="M1" s="2086"/>
      <c r="N1" s="2086"/>
      <c r="O1" s="2086"/>
      <c r="P1" s="2086"/>
      <c r="Q1" s="2086"/>
      <c r="R1" s="2086"/>
      <c r="S1" s="2086"/>
      <c r="T1" s="2086"/>
      <c r="U1" s="2086"/>
      <c r="X1" s="2087"/>
      <c r="Y1" s="2087"/>
      <c r="Z1" s="2087"/>
      <c r="AA1" s="2087"/>
    </row>
    <row r="2" spans="1:28" s="2088" customFormat="1">
      <c r="B2" s="32" t="s">
        <v>106</v>
      </c>
      <c r="C2" s="32" t="s">
        <v>2848</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D3" s="32"/>
      <c r="M3" s="2092"/>
      <c r="N3" s="4710"/>
      <c r="O3" s="4710"/>
      <c r="P3" s="4710"/>
      <c r="Q3" s="4710"/>
      <c r="R3" s="4710"/>
      <c r="S3" s="4710"/>
      <c r="T3" s="4710"/>
      <c r="U3" s="4710"/>
      <c r="V3" s="4710"/>
      <c r="W3" s="2087"/>
      <c r="X3" s="2093"/>
      <c r="Y3" s="2093"/>
      <c r="Z3" s="2093"/>
    </row>
    <row r="4" spans="1:28" s="2088" customFormat="1">
      <c r="B4" s="32" t="s">
        <v>110</v>
      </c>
      <c r="C4" s="32" t="s">
        <v>4</v>
      </c>
      <c r="D4" s="32"/>
      <c r="M4" s="2084"/>
      <c r="N4" s="2087"/>
      <c r="O4" s="2087"/>
      <c r="P4" s="2087"/>
      <c r="Q4" s="2087"/>
      <c r="R4" s="2087"/>
      <c r="S4" s="2087"/>
      <c r="T4" s="2087"/>
      <c r="U4" s="2087"/>
      <c r="V4" s="2087"/>
      <c r="W4" s="2087"/>
      <c r="X4" s="2093"/>
      <c r="Y4" s="2093"/>
      <c r="Z4" s="2093"/>
    </row>
    <row r="5" spans="1:28" s="2088" customFormat="1">
      <c r="B5" s="32" t="s">
        <v>111</v>
      </c>
      <c r="C5" s="32" t="s">
        <v>112</v>
      </c>
      <c r="D5" s="32"/>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27" priority="4" stopIfTrue="1" operator="equal">
      <formula>#REF!</formula>
    </cfRule>
  </conditionalFormatting>
  <conditionalFormatting sqref="B18:B23">
    <cfRule type="cellIs" dxfId="26" priority="3" stopIfTrue="1" operator="equal">
      <formula>#REF!</formula>
    </cfRule>
  </conditionalFormatting>
  <conditionalFormatting sqref="B27:B36">
    <cfRule type="cellIs" dxfId="25" priority="2" stopIfTrue="1" operator="equal">
      <formula>#REF!</formula>
    </cfRule>
  </conditionalFormatting>
  <conditionalFormatting sqref="B42:B44">
    <cfRule type="cellIs" dxfId="24"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zoomScale="80" zoomScaleNormal="80" zoomScaleSheetLayoutView="30" workbookViewId="0">
      <selection sqref="A1:Z6"/>
    </sheetView>
  </sheetViews>
  <sheetFormatPr defaultColWidth="11.42578125" defaultRowHeight="15"/>
  <cols>
    <col min="1" max="1" width="7.42578125" style="1881" customWidth="1"/>
    <col min="2" max="2" width="44.85546875" style="1881" customWidth="1"/>
    <col min="3" max="3" width="15.42578125" style="1881" customWidth="1"/>
    <col min="4" max="4" width="12.140625" style="1881" customWidth="1"/>
    <col min="5" max="5" width="13.5703125" style="1881" customWidth="1"/>
    <col min="6" max="6" width="14.85546875" style="1881" customWidth="1"/>
    <col min="7" max="7" width="16.140625" style="1881" customWidth="1"/>
    <col min="8" max="8" width="14.7109375" style="1881" customWidth="1"/>
    <col min="9" max="9" width="14.42578125" style="1881" customWidth="1"/>
    <col min="10" max="10" width="17.140625" style="1881" customWidth="1"/>
    <col min="11" max="11" width="18.85546875" style="1881" customWidth="1"/>
    <col min="12" max="12" width="12.140625" style="1881" customWidth="1"/>
    <col min="13" max="13" width="15.28515625" style="1881" customWidth="1"/>
    <col min="14" max="14" width="17" style="1881" customWidth="1"/>
    <col min="15" max="15" width="10.5703125" style="1881" customWidth="1"/>
    <col min="16" max="16" width="13.5703125" style="1881" customWidth="1"/>
    <col min="17" max="17" width="14" style="1881" customWidth="1"/>
    <col min="18" max="18" width="14.7109375" style="1881" customWidth="1"/>
    <col min="19" max="19" width="12.28515625" style="1881" customWidth="1"/>
    <col min="20" max="20" width="14.42578125" style="1881" customWidth="1"/>
    <col min="21" max="21" width="16.140625" style="1881" customWidth="1"/>
    <col min="22" max="22" width="17.7109375" style="1881" customWidth="1"/>
    <col min="23" max="23" width="15.85546875" style="1881" customWidth="1"/>
    <col min="24" max="24" width="14.140625" style="1881" customWidth="1"/>
    <col min="25" max="25" width="17.5703125" style="1881" customWidth="1"/>
    <col min="26" max="26" width="20.57031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32">
        <v>15</v>
      </c>
      <c r="L1" s="2086" t="s">
        <v>2836</v>
      </c>
      <c r="M1" s="2086"/>
      <c r="N1" s="2086"/>
      <c r="O1" s="2086"/>
      <c r="P1" s="2086"/>
      <c r="Q1" s="2086"/>
      <c r="R1" s="2086"/>
      <c r="S1" s="2086"/>
      <c r="T1" s="2086"/>
      <c r="U1" s="2086"/>
      <c r="X1" s="2087"/>
      <c r="Y1" s="2087"/>
      <c r="Z1" s="2087"/>
      <c r="AA1" s="2087"/>
    </row>
    <row r="2" spans="1:28" s="2088" customFormat="1">
      <c r="B2" s="32" t="s">
        <v>106</v>
      </c>
      <c r="C2" s="32" t="s">
        <v>2849</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D3" s="32"/>
      <c r="M3" s="2092"/>
      <c r="N3" s="4710"/>
      <c r="O3" s="4710"/>
      <c r="P3" s="4710"/>
      <c r="Q3" s="4710"/>
      <c r="R3" s="4710"/>
      <c r="S3" s="4710"/>
      <c r="T3" s="4710"/>
      <c r="U3" s="4710"/>
      <c r="V3" s="4710"/>
      <c r="W3" s="2087"/>
      <c r="X3" s="2093"/>
      <c r="Y3" s="2093"/>
      <c r="Z3" s="2093"/>
    </row>
    <row r="4" spans="1:28" s="2088" customFormat="1">
      <c r="B4" s="32" t="s">
        <v>110</v>
      </c>
      <c r="C4" s="32" t="s">
        <v>4</v>
      </c>
      <c r="D4" s="32"/>
      <c r="M4" s="2084"/>
      <c r="N4" s="2087"/>
      <c r="O4" s="2087"/>
      <c r="P4" s="2087"/>
      <c r="Q4" s="2087"/>
      <c r="R4" s="2087"/>
      <c r="S4" s="2087"/>
      <c r="T4" s="2087"/>
      <c r="U4" s="2087"/>
      <c r="V4" s="2087"/>
      <c r="W4" s="2087"/>
      <c r="X4" s="2093"/>
      <c r="Y4" s="2093"/>
      <c r="Z4" s="2093"/>
    </row>
    <row r="5" spans="1:28" s="2088" customFormat="1">
      <c r="B5" s="32" t="s">
        <v>111</v>
      </c>
      <c r="C5" s="32" t="s">
        <v>112</v>
      </c>
      <c r="D5" s="32"/>
      <c r="O5" s="2087"/>
      <c r="P5" s="2087"/>
      <c r="Q5" s="2087"/>
      <c r="R5" s="2087"/>
      <c r="S5" s="2087"/>
      <c r="T5" s="2087"/>
      <c r="U5" s="2087"/>
      <c r="V5" s="2087"/>
      <c r="W5" s="2087"/>
      <c r="X5" s="2094"/>
      <c r="Y5" s="2094"/>
      <c r="Z5" s="2094"/>
    </row>
    <row r="6" spans="1:28" s="2085" customFormat="1" ht="24.75" customHeight="1" thickBot="1">
      <c r="A6" s="2084"/>
      <c r="B6" s="2092"/>
      <c r="C6" s="2092"/>
      <c r="D6" s="2092"/>
      <c r="E6" s="2092"/>
      <c r="F6" s="2092"/>
      <c r="G6" s="2092"/>
      <c r="H6" s="2092"/>
      <c r="I6" s="2092"/>
      <c r="J6" s="2084"/>
      <c r="K6" s="2084"/>
      <c r="L6" s="2084"/>
      <c r="M6" s="2087"/>
      <c r="N6" s="2087"/>
      <c r="O6" s="2087"/>
      <c r="P6" s="2087"/>
      <c r="Q6" s="2087"/>
      <c r="R6" s="2087"/>
      <c r="S6" s="2087"/>
      <c r="T6" s="2087"/>
      <c r="U6" s="2087"/>
      <c r="V6" s="2087"/>
      <c r="W6" s="2087"/>
      <c r="X6" s="2087"/>
      <c r="Y6" s="2087"/>
      <c r="Z6" s="2087"/>
      <c r="AA6" s="2087"/>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55"/>
      <c r="E8" s="4714"/>
      <c r="F8" s="4714"/>
      <c r="G8" s="4756" t="s">
        <v>2797</v>
      </c>
      <c r="H8" s="4757"/>
      <c r="I8" s="4756" t="s">
        <v>2315</v>
      </c>
      <c r="J8" s="4757"/>
      <c r="K8" s="4734" t="s">
        <v>2798</v>
      </c>
      <c r="L8" s="4735"/>
      <c r="M8" s="4714"/>
      <c r="N8" s="4714" t="s">
        <v>2799</v>
      </c>
      <c r="O8" s="4736" t="s">
        <v>2800</v>
      </c>
      <c r="P8" s="2236"/>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55"/>
      <c r="E9" s="4714"/>
      <c r="F9" s="4714"/>
      <c r="G9" s="4758" t="s">
        <v>2829</v>
      </c>
      <c r="H9" s="4758" t="s">
        <v>2803</v>
      </c>
      <c r="I9" s="4760" t="s">
        <v>2830</v>
      </c>
      <c r="J9" s="4760" t="s">
        <v>2831</v>
      </c>
      <c r="K9" s="4758" t="s">
        <v>2832</v>
      </c>
      <c r="L9" s="4748" t="s">
        <v>2804</v>
      </c>
      <c r="M9" s="4714"/>
      <c r="N9" s="4714"/>
      <c r="O9" s="4714"/>
      <c r="P9" s="4759" t="s">
        <v>2833</v>
      </c>
      <c r="Q9" s="4720"/>
      <c r="R9" s="4751"/>
      <c r="S9" s="4752"/>
      <c r="T9" s="4752"/>
      <c r="U9" s="4752"/>
      <c r="V9" s="4723"/>
      <c r="W9" s="4754"/>
      <c r="X9" s="4728"/>
      <c r="Y9" s="4726"/>
      <c r="Z9" s="4728"/>
      <c r="AA9" s="4726"/>
      <c r="AB9" s="4747"/>
    </row>
    <row r="10" spans="1:28" s="2088" customFormat="1" ht="63.75" customHeight="1">
      <c r="A10" s="2102"/>
      <c r="B10" s="2103"/>
      <c r="C10" s="4733"/>
      <c r="D10" s="4755"/>
      <c r="E10" s="4714"/>
      <c r="F10" s="4714"/>
      <c r="G10" s="4759"/>
      <c r="H10" s="4759"/>
      <c r="I10" s="4755"/>
      <c r="J10" s="4755"/>
      <c r="K10" s="4759"/>
      <c r="L10" s="4736"/>
      <c r="M10" s="4714"/>
      <c r="N10" s="4714"/>
      <c r="O10" s="4714"/>
      <c r="P10" s="4759"/>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240" t="s">
        <v>2809</v>
      </c>
      <c r="C12" s="2241"/>
      <c r="D12" s="2241"/>
      <c r="E12" s="2241"/>
      <c r="F12" s="2242"/>
      <c r="G12" s="2242"/>
      <c r="H12" s="2242"/>
      <c r="I12" s="2242"/>
      <c r="J12" s="2242"/>
      <c r="K12" s="2243">
        <f>G12+H12+I12+J12</f>
        <v>0</v>
      </c>
      <c r="L12" s="2242"/>
      <c r="M12" s="2157">
        <f>F12-K12+L12</f>
        <v>0</v>
      </c>
      <c r="N12" s="2242"/>
      <c r="O12" s="2242"/>
      <c r="P12" s="2242"/>
      <c r="Q12" s="2156">
        <f>M12+N12-O12</f>
        <v>0</v>
      </c>
      <c r="R12" s="2242"/>
      <c r="S12" s="2242"/>
      <c r="T12" s="2242"/>
      <c r="U12" s="2242"/>
      <c r="V12" s="2157">
        <f>Q12-R12-0.8*S12-0.5*T12</f>
        <v>0</v>
      </c>
      <c r="W12" s="2168"/>
      <c r="X12" s="2244"/>
      <c r="Y12" s="2244"/>
      <c r="Z12" s="2243">
        <f>X12-Y12</f>
        <v>0</v>
      </c>
      <c r="AA12" s="2244"/>
      <c r="AB12" s="2245"/>
    </row>
    <row r="13" spans="1:28" s="2126" customFormat="1" ht="21.75" customHeight="1">
      <c r="A13" s="2123" t="s">
        <v>2414</v>
      </c>
      <c r="B13" s="2246" t="s">
        <v>2810</v>
      </c>
      <c r="C13" s="2241"/>
      <c r="D13" s="2241"/>
      <c r="E13" s="2241"/>
      <c r="F13" s="2242"/>
      <c r="G13" s="2242"/>
      <c r="H13" s="2242"/>
      <c r="I13" s="2242"/>
      <c r="J13" s="2242"/>
      <c r="K13" s="2243">
        <f t="shared" ref="K13:K14" si="0">G13+H13+I13+J13</f>
        <v>0</v>
      </c>
      <c r="L13" s="2242"/>
      <c r="M13" s="2157">
        <f t="shared" ref="M13:M14" si="1">F13-K13+L13</f>
        <v>0</v>
      </c>
      <c r="N13" s="2242"/>
      <c r="O13" s="2242"/>
      <c r="P13" s="2242"/>
      <c r="Q13" s="2156">
        <f t="shared" ref="Q13:Q14" si="2">M13+N13-O13</f>
        <v>0</v>
      </c>
      <c r="R13" s="2242"/>
      <c r="S13" s="2242"/>
      <c r="T13" s="2242"/>
      <c r="U13" s="2242"/>
      <c r="V13" s="2157">
        <f t="shared" ref="V13:V14" si="3">Q13-R13-0.8*S13-0.5*T13</f>
        <v>0</v>
      </c>
      <c r="W13" s="2168"/>
      <c r="X13" s="2244"/>
      <c r="Y13" s="2244"/>
      <c r="Z13" s="2243">
        <f t="shared" ref="Z13:Z14" si="4">X13-Y13</f>
        <v>0</v>
      </c>
      <c r="AA13" s="2241"/>
      <c r="AB13" s="2247"/>
    </row>
    <row r="14" spans="1:28" s="2126" customFormat="1" ht="21.75" customHeight="1">
      <c r="A14" s="2113" t="s">
        <v>2416</v>
      </c>
      <c r="B14" s="2246" t="s">
        <v>2834</v>
      </c>
      <c r="C14" s="2241"/>
      <c r="D14" s="2241"/>
      <c r="E14" s="2241"/>
      <c r="F14" s="2242"/>
      <c r="G14" s="2242"/>
      <c r="H14" s="2242"/>
      <c r="I14" s="2242"/>
      <c r="J14" s="2242"/>
      <c r="K14" s="2243">
        <f t="shared" si="0"/>
        <v>0</v>
      </c>
      <c r="L14" s="2242"/>
      <c r="M14" s="2157">
        <f t="shared" si="1"/>
        <v>0</v>
      </c>
      <c r="N14" s="2242"/>
      <c r="O14" s="2242"/>
      <c r="P14" s="2242"/>
      <c r="Q14" s="2156">
        <f t="shared" si="2"/>
        <v>0</v>
      </c>
      <c r="R14" s="2242"/>
      <c r="S14" s="2242"/>
      <c r="T14" s="2242"/>
      <c r="U14" s="2242"/>
      <c r="V14" s="2157">
        <f t="shared" si="3"/>
        <v>0</v>
      </c>
      <c r="W14" s="2168"/>
      <c r="X14" s="2244"/>
      <c r="Y14" s="2244"/>
      <c r="Z14" s="2243">
        <f t="shared" si="4"/>
        <v>0</v>
      </c>
      <c r="AA14" s="2241"/>
      <c r="AB14" s="2247"/>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58"/>
      <c r="D18" s="2248"/>
      <c r="E18" s="2249"/>
      <c r="F18" s="2168"/>
      <c r="G18" s="2154"/>
      <c r="H18" s="2154"/>
      <c r="I18" s="2154"/>
      <c r="J18" s="2154"/>
      <c r="K18" s="2250">
        <f>G18+H18+I18+J18</f>
        <v>0</v>
      </c>
      <c r="L18" s="2154"/>
      <c r="M18" s="2157">
        <f>F18-K18+L18</f>
        <v>0</v>
      </c>
      <c r="N18" s="2154"/>
      <c r="O18" s="2154"/>
      <c r="P18" s="2154"/>
      <c r="Q18" s="2156">
        <f>M18+N18-O18</f>
        <v>0</v>
      </c>
      <c r="R18" s="2248"/>
      <c r="S18" s="2248"/>
      <c r="T18" s="2248"/>
      <c r="U18" s="2248"/>
      <c r="V18" s="2145"/>
      <c r="W18" s="2146"/>
      <c r="X18" s="2147"/>
      <c r="Y18" s="2147"/>
      <c r="Z18" s="2147"/>
      <c r="AA18" s="2158"/>
      <c r="AB18" s="2159"/>
    </row>
    <row r="19" spans="1:28" s="2088" customFormat="1" ht="21" customHeight="1">
      <c r="A19" s="2151" t="s">
        <v>1095</v>
      </c>
      <c r="B19" s="2152" t="s">
        <v>2815</v>
      </c>
      <c r="C19" s="2158"/>
      <c r="D19" s="2248"/>
      <c r="E19" s="2249"/>
      <c r="F19" s="2168"/>
      <c r="G19" s="2154"/>
      <c r="H19" s="2154"/>
      <c r="I19" s="2154"/>
      <c r="J19" s="2154"/>
      <c r="K19" s="2250">
        <f>G19+H19+I19+J19</f>
        <v>0</v>
      </c>
      <c r="L19" s="2154"/>
      <c r="M19" s="2157">
        <f>F19-K19+L19</f>
        <v>0</v>
      </c>
      <c r="N19" s="2154"/>
      <c r="O19" s="2154"/>
      <c r="P19" s="2154"/>
      <c r="Q19" s="2156">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58"/>
      <c r="D20" s="2248"/>
      <c r="E20" s="2249"/>
      <c r="F20" s="2249"/>
      <c r="G20" s="2248"/>
      <c r="H20" s="2248"/>
      <c r="I20" s="2248"/>
      <c r="J20" s="2248"/>
      <c r="K20" s="2248"/>
      <c r="L20" s="2248"/>
      <c r="M20" s="2248"/>
      <c r="N20" s="2248"/>
      <c r="O20" s="2248"/>
      <c r="P20" s="2248"/>
      <c r="Q20" s="2158"/>
      <c r="R20" s="2158"/>
      <c r="S20" s="2158"/>
      <c r="T20" s="2158"/>
      <c r="U20" s="2158"/>
      <c r="V20" s="2158"/>
      <c r="W20" s="2251"/>
      <c r="X20" s="2251"/>
      <c r="Y20" s="2251"/>
      <c r="Z20" s="2251"/>
      <c r="AA20" s="2158"/>
      <c r="AB20" s="2159"/>
    </row>
    <row r="21" spans="1:28" s="2170" customFormat="1" ht="20.25" customHeight="1">
      <c r="A21" s="2123" t="s">
        <v>1098</v>
      </c>
      <c r="B21" s="2152" t="s">
        <v>2817</v>
      </c>
      <c r="C21" s="2158"/>
      <c r="D21" s="2158"/>
      <c r="E21" s="2249"/>
      <c r="F21" s="2168"/>
      <c r="G21" s="2154"/>
      <c r="H21" s="2154"/>
      <c r="I21" s="2154"/>
      <c r="J21" s="2154"/>
      <c r="K21" s="2250">
        <f>G21+H21+I21+J21</f>
        <v>0</v>
      </c>
      <c r="L21" s="2154"/>
      <c r="M21" s="2157">
        <f>F21-K21+L21</f>
        <v>0</v>
      </c>
      <c r="N21" s="2154"/>
      <c r="O21" s="2154"/>
      <c r="P21" s="2154"/>
      <c r="Q21" s="2156">
        <f>M21+N21-O21</f>
        <v>0</v>
      </c>
      <c r="R21" s="2248"/>
      <c r="S21" s="2248"/>
      <c r="T21" s="2248"/>
      <c r="U21" s="2248"/>
      <c r="V21" s="2145"/>
      <c r="W21" s="2146"/>
      <c r="X21" s="2146"/>
      <c r="Y21" s="2146"/>
      <c r="Z21" s="2146"/>
      <c r="AA21" s="2158"/>
      <c r="AB21" s="2159"/>
    </row>
    <row r="22" spans="1:28" s="2170" customFormat="1" ht="21.75" customHeight="1">
      <c r="A22" s="2171" t="s">
        <v>1100</v>
      </c>
      <c r="B22" s="2152"/>
      <c r="C22" s="2158"/>
      <c r="D22" s="2158"/>
      <c r="E22" s="2249"/>
      <c r="F22" s="2249"/>
      <c r="G22" s="2248"/>
      <c r="H22" s="2248"/>
      <c r="I22" s="2248"/>
      <c r="J22" s="2248"/>
      <c r="K22" s="2248"/>
      <c r="L22" s="2248"/>
      <c r="M22" s="2252"/>
      <c r="N22" s="2248"/>
      <c r="O22" s="2248"/>
      <c r="P22" s="2248"/>
      <c r="Q22" s="2158"/>
      <c r="R22" s="2248"/>
      <c r="S22" s="2248"/>
      <c r="T22" s="2248"/>
      <c r="U22" s="2248"/>
      <c r="V22" s="2158"/>
      <c r="W22" s="2158"/>
      <c r="X22" s="2158"/>
      <c r="Y22" s="2158"/>
      <c r="Z22" s="2158"/>
      <c r="AA22" s="2158"/>
      <c r="AB22" s="2159"/>
    </row>
    <row r="23" spans="1:28" s="2170" customFormat="1" ht="24" customHeight="1">
      <c r="A23" s="2171" t="s">
        <v>1103</v>
      </c>
      <c r="B23" s="2152" t="s">
        <v>2818</v>
      </c>
      <c r="C23" s="2158"/>
      <c r="D23" s="2158"/>
      <c r="E23" s="2249"/>
      <c r="F23" s="2168"/>
      <c r="G23" s="2154"/>
      <c r="H23" s="2154"/>
      <c r="I23" s="2154"/>
      <c r="J23" s="2154"/>
      <c r="K23" s="2250">
        <f>G23+H23+I23+J23</f>
        <v>0</v>
      </c>
      <c r="L23" s="2154"/>
      <c r="M23" s="2157">
        <f>F23-K23+L23</f>
        <v>0</v>
      </c>
      <c r="N23" s="2154"/>
      <c r="O23" s="2154"/>
      <c r="P23" s="2154"/>
      <c r="Q23" s="2156">
        <f>M23+N23-O23</f>
        <v>0</v>
      </c>
      <c r="R23" s="2248"/>
      <c r="S23" s="2248"/>
      <c r="T23" s="2248"/>
      <c r="U23" s="2248"/>
      <c r="V23" s="2145"/>
      <c r="W23" s="2146"/>
      <c r="X23" s="2146"/>
      <c r="Y23" s="2146"/>
      <c r="Z23" s="2146"/>
      <c r="AA23" s="2158"/>
      <c r="AB23" s="2159"/>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12">
      <c r="A27" s="2151" t="s">
        <v>1111</v>
      </c>
      <c r="B27" s="2253">
        <v>0</v>
      </c>
      <c r="C27" s="2254"/>
      <c r="D27" s="2254"/>
      <c r="E27" s="2254"/>
      <c r="F27" s="2184"/>
      <c r="G27" s="2254"/>
      <c r="H27" s="2254"/>
      <c r="I27" s="2255"/>
      <c r="J27" s="2255"/>
      <c r="K27" s="2255"/>
      <c r="L27" s="2255"/>
      <c r="M27" s="2255"/>
      <c r="N27" s="2255"/>
      <c r="O27" s="2255"/>
      <c r="P27" s="2255"/>
      <c r="Q27" s="2256"/>
      <c r="R27" s="2192"/>
      <c r="S27" s="2192"/>
      <c r="T27" s="2192"/>
      <c r="U27" s="2192"/>
      <c r="V27" s="2157">
        <f>Q27-R27-0.8*S27-0.5*T27</f>
        <v>0</v>
      </c>
      <c r="W27" s="2192"/>
      <c r="X27" s="2193">
        <f>V27*0%</f>
        <v>0</v>
      </c>
      <c r="Y27" s="2192"/>
      <c r="Z27" s="2193">
        <f>X27-Y27</f>
        <v>0</v>
      </c>
      <c r="AA27" s="2192"/>
      <c r="AB27" s="2194"/>
    </row>
    <row r="28" spans="1:28" s="2088" customFormat="1" ht="12">
      <c r="A28" s="2123">
        <v>100</v>
      </c>
      <c r="B28" s="2253">
        <v>0.1</v>
      </c>
      <c r="C28" s="2254"/>
      <c r="D28" s="2254"/>
      <c r="E28" s="2254"/>
      <c r="F28" s="2184"/>
      <c r="G28" s="2254"/>
      <c r="H28" s="2254"/>
      <c r="I28" s="2255"/>
      <c r="J28" s="2255"/>
      <c r="K28" s="2255"/>
      <c r="L28" s="2255"/>
      <c r="M28" s="2255"/>
      <c r="N28" s="2255"/>
      <c r="O28" s="2255"/>
      <c r="P28" s="2255"/>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253">
        <v>0.2</v>
      </c>
      <c r="C29" s="2241"/>
      <c r="D29" s="2241"/>
      <c r="E29" s="2241"/>
      <c r="F29" s="2184"/>
      <c r="G29" s="2241"/>
      <c r="H29" s="2241"/>
      <c r="I29" s="2255"/>
      <c r="J29" s="2255"/>
      <c r="K29" s="2255"/>
      <c r="L29" s="2255"/>
      <c r="M29" s="2255"/>
      <c r="N29" s="2255"/>
      <c r="O29" s="2255"/>
      <c r="P29" s="2255"/>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253">
        <v>0.35</v>
      </c>
      <c r="C30" s="2254"/>
      <c r="D30" s="2254"/>
      <c r="E30" s="2254"/>
      <c r="F30" s="2184"/>
      <c r="G30" s="2254"/>
      <c r="H30" s="2254"/>
      <c r="I30" s="2255"/>
      <c r="J30" s="2255"/>
      <c r="K30" s="2255"/>
      <c r="L30" s="2255"/>
      <c r="M30" s="2255"/>
      <c r="N30" s="2255"/>
      <c r="O30" s="2255"/>
      <c r="P30" s="2255"/>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253">
        <v>0.5</v>
      </c>
      <c r="C31" s="2248"/>
      <c r="D31" s="2248"/>
      <c r="E31" s="2248"/>
      <c r="F31" s="2184"/>
      <c r="G31" s="2254"/>
      <c r="H31" s="2254"/>
      <c r="I31" s="2255"/>
      <c r="J31" s="2255"/>
      <c r="K31" s="2255"/>
      <c r="L31" s="2255"/>
      <c r="M31" s="2255"/>
      <c r="N31" s="2255"/>
      <c r="O31" s="2255"/>
      <c r="P31" s="2255"/>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253">
        <v>0.75</v>
      </c>
      <c r="C32" s="2248"/>
      <c r="D32" s="2248"/>
      <c r="E32" s="2248"/>
      <c r="F32" s="2184"/>
      <c r="G32" s="2254"/>
      <c r="H32" s="2254"/>
      <c r="I32" s="2255"/>
      <c r="J32" s="2255"/>
      <c r="K32" s="2255"/>
      <c r="L32" s="2255"/>
      <c r="M32" s="2255"/>
      <c r="N32" s="2255"/>
      <c r="O32" s="2255"/>
      <c r="P32" s="2255"/>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253">
        <v>0.85</v>
      </c>
      <c r="C33" s="2257"/>
      <c r="D33" s="2257"/>
      <c r="E33" s="2257"/>
      <c r="F33" s="2184"/>
      <c r="G33" s="2258"/>
      <c r="H33" s="2258"/>
      <c r="I33" s="2259"/>
      <c r="J33" s="2259"/>
      <c r="K33" s="2259"/>
      <c r="L33" s="2259"/>
      <c r="M33" s="2259"/>
      <c r="N33" s="2259"/>
      <c r="O33" s="2259"/>
      <c r="P33" s="2259"/>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253">
        <v>1</v>
      </c>
      <c r="C34" s="2248"/>
      <c r="D34" s="2248"/>
      <c r="E34" s="2248"/>
      <c r="F34" s="2184"/>
      <c r="G34" s="2254"/>
      <c r="H34" s="2254"/>
      <c r="I34" s="2255"/>
      <c r="J34" s="2255"/>
      <c r="K34" s="2255"/>
      <c r="L34" s="2255"/>
      <c r="M34" s="2255"/>
      <c r="N34" s="2255"/>
      <c r="O34" s="2255"/>
      <c r="P34" s="2255"/>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253">
        <v>1.25</v>
      </c>
      <c r="C35" s="2248"/>
      <c r="D35" s="2248"/>
      <c r="E35" s="2248"/>
      <c r="F35" s="2184"/>
      <c r="G35" s="2254"/>
      <c r="H35" s="2254"/>
      <c r="I35" s="2255"/>
      <c r="J35" s="2255"/>
      <c r="K35" s="2255"/>
      <c r="L35" s="2255"/>
      <c r="M35" s="2255"/>
      <c r="N35" s="2255"/>
      <c r="O35" s="2255"/>
      <c r="P35" s="2255"/>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253">
        <v>1.5</v>
      </c>
      <c r="C36" s="2257"/>
      <c r="D36" s="2257"/>
      <c r="E36" s="2248"/>
      <c r="F36" s="2184"/>
      <c r="G36" s="2254"/>
      <c r="H36" s="2254"/>
      <c r="I36" s="2255"/>
      <c r="J36" s="2255"/>
      <c r="K36" s="2255"/>
      <c r="L36" s="2255"/>
      <c r="M36" s="2255"/>
      <c r="N36" s="2255"/>
      <c r="O36" s="2255"/>
      <c r="P36" s="2255"/>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253">
        <v>2</v>
      </c>
      <c r="C37" s="2257"/>
      <c r="D37" s="2257"/>
      <c r="E37" s="2257"/>
      <c r="F37" s="2184"/>
      <c r="G37" s="2258"/>
      <c r="H37" s="2258"/>
      <c r="I37" s="2259"/>
      <c r="J37" s="2259"/>
      <c r="K37" s="2259"/>
      <c r="L37" s="2259"/>
      <c r="M37" s="2259"/>
      <c r="N37" s="2259"/>
      <c r="O37" s="2259"/>
      <c r="P37" s="2259"/>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253">
        <v>2.5</v>
      </c>
      <c r="C38" s="2257"/>
      <c r="D38" s="2257"/>
      <c r="E38" s="2248"/>
      <c r="F38" s="2184"/>
      <c r="G38" s="2254"/>
      <c r="H38" s="2254"/>
      <c r="I38" s="2255"/>
      <c r="J38" s="2255"/>
      <c r="K38" s="2255"/>
      <c r="L38" s="2255"/>
      <c r="M38" s="2255"/>
      <c r="N38" s="2255"/>
      <c r="O38" s="2255"/>
      <c r="P38" s="2255"/>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253">
        <v>12.5</v>
      </c>
      <c r="C39" s="2257"/>
      <c r="D39" s="2257"/>
      <c r="E39" s="2257"/>
      <c r="F39" s="2184"/>
      <c r="G39" s="2258"/>
      <c r="H39" s="2258"/>
      <c r="I39" s="2259"/>
      <c r="J39" s="2259"/>
      <c r="K39" s="2259"/>
      <c r="L39" s="2259"/>
      <c r="M39" s="2259"/>
      <c r="N39" s="2259"/>
      <c r="O39" s="2259"/>
      <c r="P39" s="2259"/>
      <c r="Q39" s="2192"/>
      <c r="R39" s="2192"/>
      <c r="S39" s="2192"/>
      <c r="T39" s="2192"/>
      <c r="U39" s="2192"/>
      <c r="V39" s="2157">
        <f t="shared" si="6"/>
        <v>0</v>
      </c>
      <c r="W39" s="2192"/>
      <c r="X39" s="2193">
        <f>V39*1250%</f>
        <v>0</v>
      </c>
      <c r="Y39" s="2192"/>
      <c r="Z39" s="2193">
        <f t="shared" si="7"/>
        <v>0</v>
      </c>
      <c r="AA39" s="2192"/>
      <c r="AB39" s="2194"/>
    </row>
    <row r="40" spans="1:28" s="2088" customFormat="1" ht="12">
      <c r="A40" s="2123">
        <v>210</v>
      </c>
      <c r="B40" s="2253" t="s">
        <v>2821</v>
      </c>
      <c r="C40" s="2257"/>
      <c r="D40" s="2257"/>
      <c r="E40" s="2257"/>
      <c r="F40" s="2184"/>
      <c r="G40" s="2259"/>
      <c r="H40" s="2259"/>
      <c r="I40" s="2259"/>
      <c r="J40" s="2259"/>
      <c r="K40" s="2259"/>
      <c r="L40" s="2259"/>
      <c r="M40" s="2259"/>
      <c r="N40" s="2259"/>
      <c r="O40" s="2259"/>
      <c r="P40" s="2259"/>
      <c r="Q40" s="2192"/>
      <c r="R40" s="2192"/>
      <c r="S40" s="2192"/>
      <c r="T40" s="2192"/>
      <c r="U40" s="2192"/>
      <c r="V40" s="2157">
        <f>Q40-R40-0.8*S40-0.5*T40</f>
        <v>0</v>
      </c>
      <c r="W40" s="2192"/>
      <c r="X40" s="2192"/>
      <c r="Y40" s="2192"/>
      <c r="Z40" s="2192"/>
      <c r="AA40" s="2192"/>
      <c r="AB40" s="2194"/>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60">
        <v>220</v>
      </c>
      <c r="B42" s="2261" t="s">
        <v>2823</v>
      </c>
      <c r="C42" s="2154"/>
      <c r="D42" s="2262"/>
      <c r="E42" s="2154"/>
      <c r="F42" s="2154"/>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3"/>
    </row>
    <row r="43" spans="1:28" s="2088" customFormat="1" ht="12">
      <c r="A43" s="2260">
        <v>230</v>
      </c>
      <c r="B43" s="2261" t="s">
        <v>2824</v>
      </c>
      <c r="C43" s="2154"/>
      <c r="D43" s="2262"/>
      <c r="E43" s="2154"/>
      <c r="F43" s="2154"/>
      <c r="G43" s="2262"/>
      <c r="H43" s="2262"/>
      <c r="I43" s="2262"/>
      <c r="J43" s="2262"/>
      <c r="K43" s="2262"/>
      <c r="L43" s="2262"/>
      <c r="M43" s="2262"/>
      <c r="N43" s="2262"/>
      <c r="O43" s="2262"/>
      <c r="P43" s="2262"/>
      <c r="Q43" s="2262"/>
      <c r="R43" s="2262"/>
      <c r="S43" s="2262"/>
      <c r="T43" s="2262"/>
      <c r="U43" s="2262"/>
      <c r="V43" s="2262"/>
      <c r="W43" s="2262"/>
      <c r="X43" s="2262"/>
      <c r="Y43" s="2262"/>
      <c r="Z43" s="2262"/>
      <c r="AA43" s="2262"/>
      <c r="AB43" s="2263"/>
    </row>
    <row r="44" spans="1:28" s="2088" customFormat="1" ht="12">
      <c r="A44" s="2260">
        <v>240</v>
      </c>
      <c r="B44" s="2261" t="s">
        <v>2825</v>
      </c>
      <c r="C44" s="2154"/>
      <c r="D44" s="2262"/>
      <c r="E44" s="2154"/>
      <c r="F44" s="2154"/>
      <c r="G44" s="2262"/>
      <c r="H44" s="2262"/>
      <c r="I44" s="2262"/>
      <c r="J44" s="2262"/>
      <c r="K44" s="2262"/>
      <c r="L44" s="2262"/>
      <c r="M44" s="2262"/>
      <c r="N44" s="2262"/>
      <c r="O44" s="2262"/>
      <c r="P44" s="2262"/>
      <c r="Q44" s="2262"/>
      <c r="R44" s="2262"/>
      <c r="S44" s="2262"/>
      <c r="T44" s="2262"/>
      <c r="U44" s="2262"/>
      <c r="V44" s="2262"/>
      <c r="W44" s="2262"/>
      <c r="X44" s="2262"/>
      <c r="Y44" s="2262"/>
      <c r="Z44" s="2262"/>
      <c r="AA44" s="2262"/>
      <c r="AB44" s="2263"/>
    </row>
    <row r="45" spans="1:28" s="2088" customFormat="1" ht="15.75" thickBot="1">
      <c r="A45" s="2223">
        <v>250</v>
      </c>
      <c r="B45" s="2224"/>
      <c r="C45" s="2264"/>
      <c r="D45" s="2265"/>
      <c r="E45" s="2264"/>
      <c r="F45" s="2264"/>
      <c r="G45" s="2266"/>
      <c r="H45" s="2266"/>
      <c r="I45" s="2266"/>
      <c r="J45" s="2266"/>
      <c r="K45" s="2266"/>
      <c r="L45" s="2266"/>
      <c r="M45" s="2266"/>
      <c r="N45" s="2266"/>
      <c r="O45" s="2266"/>
      <c r="P45" s="2266"/>
      <c r="Q45" s="2266"/>
      <c r="R45" s="2266"/>
      <c r="S45" s="2266"/>
      <c r="T45" s="2265"/>
      <c r="U45" s="2265"/>
      <c r="V45" s="2265"/>
      <c r="W45" s="2265"/>
      <c r="X45" s="2265"/>
      <c r="Y45" s="2265"/>
      <c r="Z45" s="2265"/>
      <c r="AA45" s="2265"/>
      <c r="AB45" s="2267"/>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23" priority="4" stopIfTrue="1" operator="equal">
      <formula>#REF!</formula>
    </cfRule>
  </conditionalFormatting>
  <conditionalFormatting sqref="B18:B23">
    <cfRule type="cellIs" dxfId="22" priority="3" stopIfTrue="1" operator="equal">
      <formula>#REF!</formula>
    </cfRule>
  </conditionalFormatting>
  <conditionalFormatting sqref="B27:B36">
    <cfRule type="cellIs" dxfId="21" priority="2" stopIfTrue="1" operator="equal">
      <formula>#REF!</formula>
    </cfRule>
  </conditionalFormatting>
  <conditionalFormatting sqref="B42:B44">
    <cfRule type="cellIs" dxfId="2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8"/>
  <sheetViews>
    <sheetView workbookViewId="0"/>
  </sheetViews>
  <sheetFormatPr defaultColWidth="11.42578125" defaultRowHeight="15"/>
  <cols>
    <col min="1" max="1" width="8" style="1881" customWidth="1"/>
    <col min="2" max="2" width="43.28515625" style="1881" customWidth="1"/>
    <col min="3" max="3" width="12.85546875" style="1881" customWidth="1"/>
    <col min="4" max="4" width="12.5703125" style="1881" customWidth="1"/>
    <col min="5" max="5" width="12.28515625" style="1881" customWidth="1"/>
    <col min="6" max="6" width="15.5703125" style="1881" customWidth="1"/>
    <col min="7" max="7" width="11.42578125" style="1881" customWidth="1"/>
    <col min="8" max="8" width="10" style="1881" customWidth="1"/>
    <col min="9" max="9" width="11.42578125" style="1881" customWidth="1"/>
    <col min="10" max="10" width="11" style="1881" customWidth="1"/>
    <col min="11" max="11" width="11.42578125" style="1881" customWidth="1"/>
    <col min="12" max="12" width="13.85546875" style="1881" customWidth="1"/>
    <col min="13" max="13" width="21" style="1881" customWidth="1"/>
    <col min="14" max="14" width="14.5703125" style="1881" customWidth="1"/>
    <col min="15" max="15" width="16.85546875" style="1881" customWidth="1"/>
    <col min="16" max="16" width="18.42578125" style="1881" customWidth="1"/>
    <col min="17" max="17" width="16.140625" style="1881" customWidth="1"/>
    <col min="18" max="18" width="11" style="1881" customWidth="1"/>
    <col min="19" max="19" width="8.7109375" style="1881" customWidth="1"/>
    <col min="20" max="20" width="11.140625" style="1881" customWidth="1"/>
    <col min="21" max="21" width="13.140625" style="1881" customWidth="1"/>
    <col min="22" max="22" width="12.28515625" style="1881" customWidth="1"/>
    <col min="23" max="23" width="13.5703125" style="1881" customWidth="1"/>
    <col min="24" max="24" width="12.42578125" style="1881" customWidth="1"/>
    <col min="25" max="25" width="13.5703125" style="1881" customWidth="1"/>
    <col min="26" max="26" width="12.8554687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2311" t="s">
        <v>2850</v>
      </c>
      <c r="L1" s="2086" t="s">
        <v>2836</v>
      </c>
      <c r="M1" s="2086"/>
      <c r="N1" s="2086"/>
      <c r="O1" s="2086"/>
      <c r="P1" s="2086"/>
      <c r="Q1" s="2086"/>
      <c r="R1" s="2086"/>
      <c r="S1" s="2086"/>
      <c r="T1" s="2086"/>
      <c r="U1" s="2086"/>
      <c r="X1" s="2087"/>
      <c r="Y1" s="2087"/>
      <c r="Z1" s="2087"/>
      <c r="AA1" s="2087"/>
    </row>
    <row r="2" spans="1:28" s="2088" customFormat="1">
      <c r="B2" s="32" t="s">
        <v>106</v>
      </c>
      <c r="C2" s="32" t="s">
        <v>2715</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14"/>
      <c r="E8" s="4714"/>
      <c r="F8" s="4714"/>
      <c r="G8" s="4734" t="s">
        <v>2797</v>
      </c>
      <c r="H8" s="4735"/>
      <c r="I8" s="4734" t="s">
        <v>2315</v>
      </c>
      <c r="J8" s="4735"/>
      <c r="K8" s="4734" t="s">
        <v>2798</v>
      </c>
      <c r="L8" s="4735"/>
      <c r="M8" s="4714"/>
      <c r="N8" s="4714" t="s">
        <v>2799</v>
      </c>
      <c r="O8" s="4736" t="s">
        <v>2800</v>
      </c>
      <c r="P8" s="2104"/>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14"/>
      <c r="E9" s="4714"/>
      <c r="F9" s="4714"/>
      <c r="G9" s="4748" t="s">
        <v>2829</v>
      </c>
      <c r="H9" s="4748" t="s">
        <v>2803</v>
      </c>
      <c r="I9" s="4749" t="s">
        <v>2830</v>
      </c>
      <c r="J9" s="4749" t="s">
        <v>2831</v>
      </c>
      <c r="K9" s="4748" t="s">
        <v>2832</v>
      </c>
      <c r="L9" s="4748" t="s">
        <v>2804</v>
      </c>
      <c r="M9" s="4714"/>
      <c r="N9" s="4714"/>
      <c r="O9" s="4714"/>
      <c r="P9" s="4736" t="s">
        <v>2833</v>
      </c>
      <c r="Q9" s="4720"/>
      <c r="R9" s="4751"/>
      <c r="S9" s="4752"/>
      <c r="T9" s="4752"/>
      <c r="U9" s="4752"/>
      <c r="V9" s="4723"/>
      <c r="W9" s="4754"/>
      <c r="X9" s="4728"/>
      <c r="Y9" s="4726"/>
      <c r="Z9" s="4728"/>
      <c r="AA9" s="4726"/>
      <c r="AB9" s="4747"/>
    </row>
    <row r="10" spans="1:28" s="2088" customFormat="1" ht="63.75" customHeight="1">
      <c r="A10" s="2102"/>
      <c r="B10" s="2103"/>
      <c r="C10" s="4733"/>
      <c r="D10" s="4714"/>
      <c r="E10" s="4714"/>
      <c r="F10" s="4714"/>
      <c r="G10" s="4736"/>
      <c r="H10" s="4736"/>
      <c r="I10" s="4714"/>
      <c r="J10" s="4714"/>
      <c r="K10" s="4736"/>
      <c r="L10" s="4736"/>
      <c r="M10" s="4714"/>
      <c r="N10" s="4714"/>
      <c r="O10" s="4714"/>
      <c r="P10" s="4736"/>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114" t="s">
        <v>2809</v>
      </c>
      <c r="C12" s="2115"/>
      <c r="D12" s="2115"/>
      <c r="E12" s="2115"/>
      <c r="F12" s="2116"/>
      <c r="G12" s="2116"/>
      <c r="H12" s="2116"/>
      <c r="I12" s="2116"/>
      <c r="J12" s="2116"/>
      <c r="K12" s="2117">
        <f>G12+H12+I12+J12</f>
        <v>0</v>
      </c>
      <c r="L12" s="2116"/>
      <c r="M12" s="2118">
        <f>F12-K12+L12</f>
        <v>0</v>
      </c>
      <c r="N12" s="2116"/>
      <c r="O12" s="2116"/>
      <c r="P12" s="2116"/>
      <c r="Q12" s="2119">
        <f>M12+N12-O12</f>
        <v>0</v>
      </c>
      <c r="R12" s="2116"/>
      <c r="S12" s="2116"/>
      <c r="T12" s="2116"/>
      <c r="U12" s="2116"/>
      <c r="V12" s="2118">
        <f>Q12-R12-0.8*S12-0.5*T12</f>
        <v>0</v>
      </c>
      <c r="W12" s="2120"/>
      <c r="X12" s="2121"/>
      <c r="Y12" s="2121"/>
      <c r="Z12" s="2309">
        <f>X12-Y12</f>
        <v>0</v>
      </c>
      <c r="AA12" s="2121"/>
      <c r="AB12" s="2122"/>
    </row>
    <row r="13" spans="1:28" s="2126" customFormat="1" ht="12">
      <c r="A13" s="2123" t="s">
        <v>2414</v>
      </c>
      <c r="B13" s="2310" t="s">
        <v>2810</v>
      </c>
      <c r="C13" s="2115"/>
      <c r="D13" s="2115"/>
      <c r="E13" s="2115"/>
      <c r="F13" s="2116"/>
      <c r="G13" s="2116"/>
      <c r="H13" s="2116"/>
      <c r="I13" s="2116"/>
      <c r="J13" s="2116"/>
      <c r="K13" s="2117">
        <f t="shared" ref="K13:K14" si="0">G13+H13+I13+J13</f>
        <v>0</v>
      </c>
      <c r="L13" s="2116"/>
      <c r="M13" s="2118">
        <f t="shared" ref="M13:M14" si="1">F13-K13+L13</f>
        <v>0</v>
      </c>
      <c r="N13" s="2116"/>
      <c r="O13" s="2116"/>
      <c r="P13" s="2116"/>
      <c r="Q13" s="2119">
        <f t="shared" ref="Q13:Q14" si="2">M13+N13-O13</f>
        <v>0</v>
      </c>
      <c r="R13" s="2116"/>
      <c r="S13" s="2116"/>
      <c r="T13" s="2116"/>
      <c r="U13" s="2116"/>
      <c r="V13" s="2118">
        <f t="shared" ref="V13:V14" si="3">Q13-R13-0.8*S13-0.5*T13</f>
        <v>0</v>
      </c>
      <c r="W13" s="2120"/>
      <c r="X13" s="2121"/>
      <c r="Y13" s="2121"/>
      <c r="Z13" s="2309">
        <f t="shared" ref="Z13:Z14" si="4">X13-Y13</f>
        <v>0</v>
      </c>
      <c r="AA13" s="2124"/>
      <c r="AB13" s="2125"/>
    </row>
    <row r="14" spans="1:28" s="2126" customFormat="1" ht="36">
      <c r="A14" s="2113" t="s">
        <v>2416</v>
      </c>
      <c r="B14" s="2246" t="s">
        <v>2811</v>
      </c>
      <c r="C14" s="2115"/>
      <c r="D14" s="2115"/>
      <c r="E14" s="2115"/>
      <c r="F14" s="2116"/>
      <c r="G14" s="2116"/>
      <c r="H14" s="2116"/>
      <c r="I14" s="2116"/>
      <c r="J14" s="2116"/>
      <c r="K14" s="2117">
        <f t="shared" si="0"/>
        <v>0</v>
      </c>
      <c r="L14" s="2116"/>
      <c r="M14" s="2118">
        <f t="shared" si="1"/>
        <v>0</v>
      </c>
      <c r="N14" s="2116"/>
      <c r="O14" s="2116"/>
      <c r="P14" s="2116"/>
      <c r="Q14" s="2119">
        <f t="shared" si="2"/>
        <v>0</v>
      </c>
      <c r="R14" s="2116"/>
      <c r="S14" s="2116"/>
      <c r="T14" s="2116"/>
      <c r="U14" s="2116"/>
      <c r="V14" s="2118">
        <f t="shared" si="3"/>
        <v>0</v>
      </c>
      <c r="W14" s="2120"/>
      <c r="X14" s="2121"/>
      <c r="Y14" s="2121"/>
      <c r="Z14" s="2309">
        <f t="shared" si="4"/>
        <v>0</v>
      </c>
      <c r="AA14" s="2124"/>
      <c r="AB14" s="2125"/>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35"/>
      <c r="D18" s="2136"/>
      <c r="E18" s="2137"/>
      <c r="F18" s="2138"/>
      <c r="G18" s="2139"/>
      <c r="H18" s="2139"/>
      <c r="I18" s="2139"/>
      <c r="J18" s="2139"/>
      <c r="K18" s="2140">
        <f>G18+H18+I18+J18</f>
        <v>0</v>
      </c>
      <c r="L18" s="2139"/>
      <c r="M18" s="2118">
        <f>F18-K18+L18</f>
        <v>0</v>
      </c>
      <c r="N18" s="2139"/>
      <c r="O18" s="2139"/>
      <c r="P18" s="2141"/>
      <c r="Q18" s="2119">
        <f>M18+N18-O18</f>
        <v>0</v>
      </c>
      <c r="R18" s="2142"/>
      <c r="S18" s="2143"/>
      <c r="T18" s="2143"/>
      <c r="U18" s="2144"/>
      <c r="V18" s="2145"/>
      <c r="W18" s="2146"/>
      <c r="X18" s="2147"/>
      <c r="Y18" s="2148"/>
      <c r="Z18" s="2148"/>
      <c r="AA18" s="2149"/>
      <c r="AB18" s="2150"/>
    </row>
    <row r="19" spans="1:28" s="2088" customFormat="1" ht="21" customHeight="1">
      <c r="A19" s="2151" t="s">
        <v>1095</v>
      </c>
      <c r="B19" s="2152" t="s">
        <v>2815</v>
      </c>
      <c r="C19" s="2135"/>
      <c r="D19" s="2136"/>
      <c r="E19" s="2137"/>
      <c r="F19" s="2153"/>
      <c r="G19" s="2154"/>
      <c r="H19" s="2154"/>
      <c r="I19" s="2154"/>
      <c r="J19" s="2154"/>
      <c r="K19" s="2140">
        <f>G19+H19+I19+J19</f>
        <v>0</v>
      </c>
      <c r="L19" s="2154"/>
      <c r="M19" s="2118">
        <f>F19-K19+L19</f>
        <v>0</v>
      </c>
      <c r="N19" s="2154"/>
      <c r="O19" s="2154"/>
      <c r="P19" s="2155"/>
      <c r="Q19" s="2119">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35"/>
      <c r="D20" s="2136"/>
      <c r="E20" s="2137"/>
      <c r="F20" s="2128"/>
      <c r="G20" s="2160"/>
      <c r="H20" s="2136"/>
      <c r="I20" s="2136"/>
      <c r="J20" s="2136"/>
      <c r="K20" s="2136"/>
      <c r="L20" s="2161"/>
      <c r="M20" s="2162"/>
      <c r="N20" s="2136"/>
      <c r="O20" s="2136"/>
      <c r="P20" s="2136"/>
      <c r="Q20" s="2163"/>
      <c r="R20" s="2135"/>
      <c r="S20" s="2129"/>
      <c r="T20" s="2129"/>
      <c r="U20" s="2164"/>
      <c r="V20" s="2135"/>
      <c r="W20" s="2165"/>
      <c r="X20" s="2166"/>
      <c r="Y20" s="2166"/>
      <c r="Z20" s="2166"/>
      <c r="AA20" s="2163"/>
      <c r="AB20" s="2167"/>
    </row>
    <row r="21" spans="1:28" s="2170" customFormat="1" ht="20.25" customHeight="1">
      <c r="A21" s="2123" t="s">
        <v>1098</v>
      </c>
      <c r="B21" s="2152" t="s">
        <v>2817</v>
      </c>
      <c r="C21" s="2135"/>
      <c r="D21" s="2129"/>
      <c r="E21" s="2137"/>
      <c r="F21" s="2168"/>
      <c r="G21" s="2154"/>
      <c r="H21" s="2154"/>
      <c r="I21" s="2154"/>
      <c r="J21" s="2154"/>
      <c r="K21" s="2140">
        <f>G21+H21+I21+J21</f>
        <v>0</v>
      </c>
      <c r="L21" s="2154"/>
      <c r="M21" s="2118">
        <f>F21-K21+L21</f>
        <v>0</v>
      </c>
      <c r="N21" s="2154"/>
      <c r="O21" s="2154"/>
      <c r="P21" s="2154"/>
      <c r="Q21" s="2119">
        <f>M21+N21-O21</f>
        <v>0</v>
      </c>
      <c r="R21" s="2160"/>
      <c r="S21" s="2136"/>
      <c r="T21" s="2136"/>
      <c r="U21" s="2161"/>
      <c r="V21" s="2145"/>
      <c r="W21" s="2146"/>
      <c r="X21" s="2146"/>
      <c r="Y21" s="2169"/>
      <c r="Z21" s="2169"/>
      <c r="AA21" s="2163"/>
      <c r="AB21" s="2167"/>
    </row>
    <row r="22" spans="1:28" s="2170" customFormat="1" ht="21.75" customHeight="1">
      <c r="A22" s="2171" t="s">
        <v>1100</v>
      </c>
      <c r="B22" s="2152"/>
      <c r="C22" s="2135"/>
      <c r="D22" s="2129"/>
      <c r="E22" s="2137"/>
      <c r="F22" s="2137"/>
      <c r="G22" s="2160"/>
      <c r="H22" s="2136"/>
      <c r="I22" s="2136"/>
      <c r="J22" s="2136"/>
      <c r="K22" s="2136"/>
      <c r="L22" s="2161"/>
      <c r="M22" s="2172"/>
      <c r="N22" s="2136"/>
      <c r="O22" s="2136"/>
      <c r="P22" s="2136"/>
      <c r="Q22" s="2163"/>
      <c r="R22" s="2160"/>
      <c r="S22" s="2136"/>
      <c r="T22" s="2136"/>
      <c r="U22" s="2161"/>
      <c r="V22" s="2135"/>
      <c r="W22" s="2164"/>
      <c r="X22" s="2163"/>
      <c r="Y22" s="2163"/>
      <c r="Z22" s="2163"/>
      <c r="AA22" s="2163"/>
      <c r="AB22" s="2167"/>
    </row>
    <row r="23" spans="1:28" s="2170" customFormat="1" ht="24" customHeight="1">
      <c r="A23" s="2171" t="s">
        <v>1103</v>
      </c>
      <c r="B23" s="2152" t="s">
        <v>2818</v>
      </c>
      <c r="C23" s="2135"/>
      <c r="D23" s="2129"/>
      <c r="E23" s="2137"/>
      <c r="F23" s="2168"/>
      <c r="G23" s="2154"/>
      <c r="H23" s="2154"/>
      <c r="I23" s="2154"/>
      <c r="J23" s="2154"/>
      <c r="K23" s="2140">
        <f>G23+H23+I23+J23</f>
        <v>0</v>
      </c>
      <c r="L23" s="2154"/>
      <c r="M23" s="2118">
        <f>F23-K23+L23</f>
        <v>0</v>
      </c>
      <c r="N23" s="2154"/>
      <c r="O23" s="2154"/>
      <c r="P23" s="2154"/>
      <c r="Q23" s="2119">
        <f>M23+N23-O23</f>
        <v>0</v>
      </c>
      <c r="R23" s="2160"/>
      <c r="S23" s="2136"/>
      <c r="T23" s="2136"/>
      <c r="U23" s="2161"/>
      <c r="V23" s="2145"/>
      <c r="W23" s="2146"/>
      <c r="X23" s="2146"/>
      <c r="Y23" s="2169"/>
      <c r="Z23" s="2169"/>
      <c r="AA23" s="2163"/>
      <c r="AB23" s="2167"/>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21" customHeight="1">
      <c r="A27" s="2151" t="s">
        <v>1111</v>
      </c>
      <c r="B27" s="2180" t="s">
        <v>2820</v>
      </c>
      <c r="C27" s="2181"/>
      <c r="D27" s="2182"/>
      <c r="E27" s="2183"/>
      <c r="F27" s="2184"/>
      <c r="G27" s="2185"/>
      <c r="H27" s="2186"/>
      <c r="I27" s="2187"/>
      <c r="J27" s="2187"/>
      <c r="K27" s="2187"/>
      <c r="L27" s="2188"/>
      <c r="M27" s="2189"/>
      <c r="N27" s="2190"/>
      <c r="O27" s="2187"/>
      <c r="P27" s="2188"/>
      <c r="Q27" s="2191"/>
      <c r="R27" s="2192"/>
      <c r="S27" s="2192"/>
      <c r="T27" s="2192"/>
      <c r="U27" s="2192"/>
      <c r="V27" s="2157">
        <f>Q27-R27-0.8*S27-0.5*T27</f>
        <v>0</v>
      </c>
      <c r="W27" s="2192"/>
      <c r="X27" s="2193">
        <f>V27*0%</f>
        <v>0</v>
      </c>
      <c r="Y27" s="2192"/>
      <c r="Z27" s="2193">
        <f>X27-Y27</f>
        <v>0</v>
      </c>
      <c r="AA27" s="2192"/>
      <c r="AB27" s="2194"/>
    </row>
    <row r="28" spans="1:28" s="2088" customFormat="1" ht="12">
      <c r="A28" s="2123">
        <v>100</v>
      </c>
      <c r="B28" s="2180">
        <v>0.1</v>
      </c>
      <c r="C28" s="2185"/>
      <c r="D28" s="2186"/>
      <c r="E28" s="2195"/>
      <c r="F28" s="2184"/>
      <c r="G28" s="2185"/>
      <c r="H28" s="2186"/>
      <c r="I28" s="2187"/>
      <c r="J28" s="2187"/>
      <c r="K28" s="2187"/>
      <c r="L28" s="2188"/>
      <c r="M28" s="2189"/>
      <c r="N28" s="2190"/>
      <c r="O28" s="2187"/>
      <c r="P28" s="2188"/>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180">
        <v>0.2</v>
      </c>
      <c r="C29" s="2196"/>
      <c r="D29" s="2115"/>
      <c r="E29" s="2124"/>
      <c r="F29" s="2184"/>
      <c r="G29" s="2196"/>
      <c r="H29" s="2115"/>
      <c r="I29" s="2187"/>
      <c r="J29" s="2187"/>
      <c r="K29" s="2187"/>
      <c r="L29" s="2188"/>
      <c r="M29" s="2189"/>
      <c r="N29" s="2190"/>
      <c r="O29" s="2187"/>
      <c r="P29" s="2188"/>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180">
        <v>0.35</v>
      </c>
      <c r="C30" s="2185"/>
      <c r="D30" s="2186"/>
      <c r="E30" s="2195"/>
      <c r="F30" s="2184"/>
      <c r="G30" s="2185"/>
      <c r="H30" s="2186"/>
      <c r="I30" s="2187"/>
      <c r="J30" s="2187"/>
      <c r="K30" s="2187"/>
      <c r="L30" s="2188"/>
      <c r="M30" s="2189"/>
      <c r="N30" s="2190"/>
      <c r="O30" s="2187"/>
      <c r="P30" s="2188"/>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180">
        <v>0.5</v>
      </c>
      <c r="C31" s="2160"/>
      <c r="D31" s="2136"/>
      <c r="E31" s="2161"/>
      <c r="F31" s="2184"/>
      <c r="G31" s="2185"/>
      <c r="H31" s="2186"/>
      <c r="I31" s="2187"/>
      <c r="J31" s="2187"/>
      <c r="K31" s="2187"/>
      <c r="L31" s="2188"/>
      <c r="M31" s="2189"/>
      <c r="N31" s="2190"/>
      <c r="O31" s="2187"/>
      <c r="P31" s="2188"/>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180">
        <v>0.75</v>
      </c>
      <c r="C32" s="2160"/>
      <c r="D32" s="2136"/>
      <c r="E32" s="2161"/>
      <c r="F32" s="2184"/>
      <c r="G32" s="2185"/>
      <c r="H32" s="2186"/>
      <c r="I32" s="2187"/>
      <c r="J32" s="2187"/>
      <c r="K32" s="2187"/>
      <c r="L32" s="2188"/>
      <c r="M32" s="2189"/>
      <c r="N32" s="2190"/>
      <c r="O32" s="2187"/>
      <c r="P32" s="2188"/>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180">
        <v>0.85</v>
      </c>
      <c r="C33" s="2197"/>
      <c r="D33" s="2198"/>
      <c r="E33" s="2199"/>
      <c r="F33" s="2184"/>
      <c r="G33" s="2200"/>
      <c r="H33" s="2201"/>
      <c r="I33" s="2202"/>
      <c r="J33" s="2202"/>
      <c r="K33" s="2202"/>
      <c r="L33" s="2203"/>
      <c r="M33" s="2204"/>
      <c r="N33" s="2205"/>
      <c r="O33" s="2202"/>
      <c r="P33" s="2203"/>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180">
        <v>1</v>
      </c>
      <c r="C34" s="2160"/>
      <c r="D34" s="2136"/>
      <c r="E34" s="2161"/>
      <c r="F34" s="2184"/>
      <c r="G34" s="2185"/>
      <c r="H34" s="2186"/>
      <c r="I34" s="2187"/>
      <c r="J34" s="2187"/>
      <c r="K34" s="2187"/>
      <c r="L34" s="2188"/>
      <c r="M34" s="2189"/>
      <c r="N34" s="2190"/>
      <c r="O34" s="2187"/>
      <c r="P34" s="2188"/>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180">
        <v>1.25</v>
      </c>
      <c r="C35" s="2160"/>
      <c r="D35" s="2136"/>
      <c r="E35" s="2161"/>
      <c r="F35" s="2184"/>
      <c r="G35" s="2185"/>
      <c r="H35" s="2186"/>
      <c r="I35" s="2187"/>
      <c r="J35" s="2187"/>
      <c r="K35" s="2187"/>
      <c r="L35" s="2188"/>
      <c r="M35" s="2189"/>
      <c r="N35" s="2190"/>
      <c r="O35" s="2187"/>
      <c r="P35" s="2188"/>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180">
        <v>1.5</v>
      </c>
      <c r="C36" s="2197"/>
      <c r="D36" s="2198"/>
      <c r="E36" s="2161"/>
      <c r="F36" s="2184"/>
      <c r="G36" s="2185"/>
      <c r="H36" s="2186"/>
      <c r="I36" s="2187"/>
      <c r="J36" s="2187"/>
      <c r="K36" s="2187"/>
      <c r="L36" s="2188"/>
      <c r="M36" s="2189"/>
      <c r="N36" s="2190"/>
      <c r="O36" s="2187"/>
      <c r="P36" s="2188"/>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180">
        <v>2</v>
      </c>
      <c r="C37" s="2197"/>
      <c r="D37" s="2198"/>
      <c r="E37" s="2199"/>
      <c r="F37" s="2184"/>
      <c r="G37" s="2200"/>
      <c r="H37" s="2201"/>
      <c r="I37" s="2202"/>
      <c r="J37" s="2202"/>
      <c r="K37" s="2202"/>
      <c r="L37" s="2203"/>
      <c r="M37" s="2204"/>
      <c r="N37" s="2205"/>
      <c r="O37" s="2202"/>
      <c r="P37" s="2203"/>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180">
        <v>2.5</v>
      </c>
      <c r="C38" s="2197"/>
      <c r="D38" s="2198"/>
      <c r="E38" s="2161"/>
      <c r="F38" s="2184"/>
      <c r="G38" s="2185"/>
      <c r="H38" s="2186"/>
      <c r="I38" s="2187"/>
      <c r="J38" s="2187"/>
      <c r="K38" s="2187"/>
      <c r="L38" s="2188"/>
      <c r="M38" s="2189"/>
      <c r="N38" s="2190"/>
      <c r="O38" s="2187"/>
      <c r="P38" s="2188"/>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180">
        <v>12.5</v>
      </c>
      <c r="C39" s="2197"/>
      <c r="D39" s="2198"/>
      <c r="E39" s="2199"/>
      <c r="F39" s="2184"/>
      <c r="G39" s="2200"/>
      <c r="H39" s="2201"/>
      <c r="I39" s="2202"/>
      <c r="J39" s="2202"/>
      <c r="K39" s="2202"/>
      <c r="L39" s="2203"/>
      <c r="M39" s="2204"/>
      <c r="N39" s="2205"/>
      <c r="O39" s="2202"/>
      <c r="P39" s="2203"/>
      <c r="Q39" s="2192"/>
      <c r="R39" s="2192"/>
      <c r="S39" s="2192"/>
      <c r="T39" s="2192"/>
      <c r="U39" s="2192"/>
      <c r="V39" s="2157">
        <f t="shared" si="6"/>
        <v>0</v>
      </c>
      <c r="W39" s="2192"/>
      <c r="X39" s="2193">
        <f>V39*1250%</f>
        <v>0</v>
      </c>
      <c r="Y39" s="2192"/>
      <c r="Z39" s="2193">
        <f t="shared" si="7"/>
        <v>0</v>
      </c>
      <c r="AA39" s="2192"/>
      <c r="AB39" s="2194"/>
    </row>
    <row r="40" spans="1:28" s="2088" customFormat="1" ht="12">
      <c r="A40" s="2206">
        <v>210</v>
      </c>
      <c r="B40" s="2180" t="s">
        <v>2821</v>
      </c>
      <c r="C40" s="2197"/>
      <c r="D40" s="2198"/>
      <c r="E40" s="2199"/>
      <c r="F40" s="2207"/>
      <c r="G40" s="2202"/>
      <c r="H40" s="2202"/>
      <c r="I40" s="2202"/>
      <c r="J40" s="2202"/>
      <c r="K40" s="2202"/>
      <c r="L40" s="2203"/>
      <c r="M40" s="2204"/>
      <c r="N40" s="2205"/>
      <c r="O40" s="2202"/>
      <c r="P40" s="2203"/>
      <c r="Q40" s="2208"/>
      <c r="R40" s="2208"/>
      <c r="S40" s="2208"/>
      <c r="T40" s="2208"/>
      <c r="U40" s="2208"/>
      <c r="V40" s="2157">
        <f>Q40-R40-0.8*S40-0.5*T40</f>
        <v>0</v>
      </c>
      <c r="W40" s="2208"/>
      <c r="X40" s="2192"/>
      <c r="Y40" s="2208"/>
      <c r="Z40" s="2208"/>
      <c r="AA40" s="2208"/>
      <c r="AB40" s="2209"/>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10">
        <v>220</v>
      </c>
      <c r="B42" s="2152" t="s">
        <v>2823</v>
      </c>
      <c r="C42" s="2211"/>
      <c r="D42" s="2212"/>
      <c r="E42" s="2213"/>
      <c r="F42" s="2211"/>
      <c r="G42" s="2212"/>
      <c r="H42" s="2212"/>
      <c r="I42" s="2212"/>
      <c r="J42" s="2212"/>
      <c r="K42" s="2212"/>
      <c r="L42" s="2212"/>
      <c r="M42" s="2214"/>
      <c r="N42" s="2212"/>
      <c r="O42" s="2212"/>
      <c r="P42" s="2212"/>
      <c r="Q42" s="2212"/>
      <c r="R42" s="2212"/>
      <c r="S42" s="2212"/>
      <c r="T42" s="2212"/>
      <c r="U42" s="2212"/>
      <c r="V42" s="2212"/>
      <c r="W42" s="2212"/>
      <c r="X42" s="2212"/>
      <c r="Y42" s="2212"/>
      <c r="Z42" s="2212"/>
      <c r="AA42" s="2215"/>
      <c r="AB42" s="2216"/>
    </row>
    <row r="43" spans="1:28" s="2088" customFormat="1" ht="12">
      <c r="A43" s="2210">
        <v>230</v>
      </c>
      <c r="B43" s="2152" t="s">
        <v>2824</v>
      </c>
      <c r="C43" s="2217"/>
      <c r="D43" s="2218"/>
      <c r="E43" s="2219"/>
      <c r="F43" s="2217"/>
      <c r="G43" s="2218"/>
      <c r="H43" s="2218"/>
      <c r="I43" s="2218"/>
      <c r="J43" s="2218"/>
      <c r="K43" s="2218"/>
      <c r="L43" s="2218"/>
      <c r="M43" s="2220"/>
      <c r="N43" s="2218"/>
      <c r="O43" s="2218"/>
      <c r="P43" s="2218"/>
      <c r="Q43" s="2218"/>
      <c r="R43" s="2218"/>
      <c r="S43" s="2218"/>
      <c r="T43" s="2218"/>
      <c r="U43" s="2218"/>
      <c r="V43" s="2218"/>
      <c r="W43" s="2218"/>
      <c r="X43" s="2218"/>
      <c r="Y43" s="2218"/>
      <c r="Z43" s="2218"/>
      <c r="AA43" s="2221"/>
      <c r="AB43" s="2222"/>
    </row>
    <row r="44" spans="1:28" s="2088" customFormat="1" ht="12">
      <c r="A44" s="2210">
        <v>240</v>
      </c>
      <c r="B44" s="2152" t="s">
        <v>2825</v>
      </c>
      <c r="C44" s="2217"/>
      <c r="D44" s="2218"/>
      <c r="E44" s="2219"/>
      <c r="F44" s="2217"/>
      <c r="G44" s="2218"/>
      <c r="H44" s="2218"/>
      <c r="I44" s="2218"/>
      <c r="J44" s="2218"/>
      <c r="K44" s="2218"/>
      <c r="L44" s="2218"/>
      <c r="M44" s="2220"/>
      <c r="N44" s="2218"/>
      <c r="O44" s="2218"/>
      <c r="P44" s="2218"/>
      <c r="Q44" s="2218"/>
      <c r="R44" s="2218"/>
      <c r="S44" s="2218"/>
      <c r="T44" s="2218"/>
      <c r="U44" s="2218"/>
      <c r="V44" s="2218"/>
      <c r="W44" s="2218"/>
      <c r="X44" s="2218"/>
      <c r="Y44" s="2218"/>
      <c r="Z44" s="2218"/>
      <c r="AA44" s="2221"/>
      <c r="AB44" s="2222"/>
    </row>
    <row r="45" spans="1:28" s="2088" customFormat="1" ht="12.75" thickBot="1">
      <c r="A45" s="2223">
        <v>250</v>
      </c>
      <c r="B45" s="2224"/>
      <c r="C45" s="2225"/>
      <c r="D45" s="2226"/>
      <c r="E45" s="2227"/>
      <c r="F45" s="2225"/>
      <c r="G45" s="2226"/>
      <c r="H45" s="2226"/>
      <c r="I45" s="2226"/>
      <c r="J45" s="2226"/>
      <c r="K45" s="2226"/>
      <c r="L45" s="2226"/>
      <c r="M45" s="2228"/>
      <c r="N45" s="2226"/>
      <c r="O45" s="2226"/>
      <c r="P45" s="2226"/>
      <c r="Q45" s="2226"/>
      <c r="R45" s="2226"/>
      <c r="S45" s="2226"/>
      <c r="T45" s="2226"/>
      <c r="U45" s="2226"/>
      <c r="V45" s="2226"/>
      <c r="W45" s="2226"/>
      <c r="X45" s="2226"/>
      <c r="Y45" s="2226"/>
      <c r="Z45" s="2226"/>
      <c r="AA45" s="2229"/>
      <c r="AB45" s="2230"/>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19" priority="4" stopIfTrue="1" operator="equal">
      <formula>#REF!</formula>
    </cfRule>
  </conditionalFormatting>
  <conditionalFormatting sqref="B18:B23">
    <cfRule type="cellIs" dxfId="18" priority="3" stopIfTrue="1" operator="equal">
      <formula>#REF!</formula>
    </cfRule>
  </conditionalFormatting>
  <conditionalFormatting sqref="B27:B36">
    <cfRule type="cellIs" dxfId="17" priority="2" stopIfTrue="1" operator="equal">
      <formula>#REF!</formula>
    </cfRule>
  </conditionalFormatting>
  <conditionalFormatting sqref="B42:B44">
    <cfRule type="cellIs" dxfId="16" priority="1" stopIfTrue="1" operator="equal">
      <formula>#REF!</formula>
    </cfRule>
  </conditionalFormatting>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8"/>
  <sheetViews>
    <sheetView workbookViewId="0"/>
  </sheetViews>
  <sheetFormatPr defaultColWidth="11.42578125" defaultRowHeight="15"/>
  <cols>
    <col min="1" max="1" width="7.140625" style="1881" customWidth="1"/>
    <col min="2" max="2" width="46.85546875" style="1881" customWidth="1"/>
    <col min="3" max="3" width="8.28515625" style="1881" customWidth="1"/>
    <col min="4" max="4" width="8.140625" style="1881" customWidth="1"/>
    <col min="5" max="5" width="9.85546875" style="1881" customWidth="1"/>
    <col min="6" max="6" width="14.140625" style="1881" customWidth="1"/>
    <col min="7" max="7" width="14.5703125" style="1881" customWidth="1"/>
    <col min="8" max="8" width="12.28515625" style="1881" customWidth="1"/>
    <col min="9" max="9" width="13.7109375" style="1881" customWidth="1"/>
    <col min="10" max="10" width="14.28515625" style="1881" customWidth="1"/>
    <col min="11" max="11" width="12.85546875" style="1881" customWidth="1"/>
    <col min="12" max="12" width="14.42578125" style="1881" customWidth="1"/>
    <col min="13" max="13" width="18.5703125" style="1881" customWidth="1"/>
    <col min="14" max="14" width="14.5703125" style="1881" customWidth="1"/>
    <col min="15" max="15" width="16.42578125" style="1881" customWidth="1"/>
    <col min="16" max="16" width="17.5703125" style="1881" customWidth="1"/>
    <col min="17" max="17" width="15.5703125" style="1881" customWidth="1"/>
    <col min="18" max="18" width="11.7109375" style="1881" customWidth="1"/>
    <col min="19" max="19" width="13.42578125" style="1881" customWidth="1"/>
    <col min="20" max="20" width="11.7109375" style="1881" customWidth="1"/>
    <col min="21" max="21" width="16.42578125" style="1881" customWidth="1"/>
    <col min="22" max="22" width="16.85546875" style="1881" customWidth="1"/>
    <col min="23" max="23" width="12.5703125" style="1881" customWidth="1"/>
    <col min="24" max="24" width="14.85546875" style="1881" customWidth="1"/>
    <col min="25" max="25" width="15.28515625" style="1881" customWidth="1"/>
    <col min="26" max="26" width="18.5703125" style="1881" customWidth="1"/>
    <col min="27" max="257" width="11.42578125" style="1881"/>
    <col min="258" max="258" width="108.140625" style="1881" customWidth="1"/>
    <col min="259" max="259" width="28.7109375" style="1881" customWidth="1"/>
    <col min="260" max="260" width="32.5703125" style="1881" customWidth="1"/>
    <col min="261" max="261" width="28.7109375" style="1881" customWidth="1"/>
    <col min="262" max="263" width="31.7109375" style="1881" customWidth="1"/>
    <col min="264" max="264" width="30.140625" style="1881" customWidth="1"/>
    <col min="265" max="265" width="33.7109375" style="1881" customWidth="1"/>
    <col min="266" max="266" width="27" style="1881" customWidth="1"/>
    <col min="267" max="267" width="28.7109375" style="1881" customWidth="1"/>
    <col min="268" max="268" width="34.85546875" style="1881" customWidth="1"/>
    <col min="269" max="269" width="37" style="1881" customWidth="1"/>
    <col min="270" max="270" width="34.85546875" style="1881" customWidth="1"/>
    <col min="271" max="271" width="27.5703125" style="1881" customWidth="1"/>
    <col min="272" max="272" width="36.85546875" style="1881" customWidth="1"/>
    <col min="273" max="273" width="38.7109375" style="1881" customWidth="1"/>
    <col min="274" max="276" width="14.7109375" style="1881" customWidth="1"/>
    <col min="277" max="277" width="18.7109375" style="1881" customWidth="1"/>
    <col min="278" max="278" width="25.42578125" style="1881" customWidth="1"/>
    <col min="279" max="279" width="34.85546875" style="1881" customWidth="1"/>
    <col min="280" max="280" width="28" style="1881" customWidth="1"/>
    <col min="281" max="281" width="34.140625" style="1881" customWidth="1"/>
    <col min="282" max="282" width="34" style="1881" customWidth="1"/>
    <col min="283" max="513" width="11.42578125" style="1881"/>
    <col min="514" max="514" width="108.140625" style="1881" customWidth="1"/>
    <col min="515" max="515" width="28.7109375" style="1881" customWidth="1"/>
    <col min="516" max="516" width="32.5703125" style="1881" customWidth="1"/>
    <col min="517" max="517" width="28.7109375" style="1881" customWidth="1"/>
    <col min="518" max="519" width="31.7109375" style="1881" customWidth="1"/>
    <col min="520" max="520" width="30.140625" style="1881" customWidth="1"/>
    <col min="521" max="521" width="33.7109375" style="1881" customWidth="1"/>
    <col min="522" max="522" width="27" style="1881" customWidth="1"/>
    <col min="523" max="523" width="28.7109375" style="1881" customWidth="1"/>
    <col min="524" max="524" width="34.85546875" style="1881" customWidth="1"/>
    <col min="525" max="525" width="37" style="1881" customWidth="1"/>
    <col min="526" max="526" width="34.85546875" style="1881" customWidth="1"/>
    <col min="527" max="527" width="27.5703125" style="1881" customWidth="1"/>
    <col min="528" max="528" width="36.85546875" style="1881" customWidth="1"/>
    <col min="529" max="529" width="38.7109375" style="1881" customWidth="1"/>
    <col min="530" max="532" width="14.7109375" style="1881" customWidth="1"/>
    <col min="533" max="533" width="18.7109375" style="1881" customWidth="1"/>
    <col min="534" max="534" width="25.42578125" style="1881" customWidth="1"/>
    <col min="535" max="535" width="34.85546875" style="1881" customWidth="1"/>
    <col min="536" max="536" width="28" style="1881" customWidth="1"/>
    <col min="537" max="537" width="34.140625" style="1881" customWidth="1"/>
    <col min="538" max="538" width="34" style="1881" customWidth="1"/>
    <col min="539" max="769" width="11.42578125" style="1881"/>
    <col min="770" max="770" width="108.140625" style="1881" customWidth="1"/>
    <col min="771" max="771" width="28.7109375" style="1881" customWidth="1"/>
    <col min="772" max="772" width="32.5703125" style="1881" customWidth="1"/>
    <col min="773" max="773" width="28.7109375" style="1881" customWidth="1"/>
    <col min="774" max="775" width="31.7109375" style="1881" customWidth="1"/>
    <col min="776" max="776" width="30.140625" style="1881" customWidth="1"/>
    <col min="777" max="777" width="33.7109375" style="1881" customWidth="1"/>
    <col min="778" max="778" width="27" style="1881" customWidth="1"/>
    <col min="779" max="779" width="28.7109375" style="1881" customWidth="1"/>
    <col min="780" max="780" width="34.85546875" style="1881" customWidth="1"/>
    <col min="781" max="781" width="37" style="1881" customWidth="1"/>
    <col min="782" max="782" width="34.85546875" style="1881" customWidth="1"/>
    <col min="783" max="783" width="27.5703125" style="1881" customWidth="1"/>
    <col min="784" max="784" width="36.85546875" style="1881" customWidth="1"/>
    <col min="785" max="785" width="38.7109375" style="1881" customWidth="1"/>
    <col min="786" max="788" width="14.7109375" style="1881" customWidth="1"/>
    <col min="789" max="789" width="18.7109375" style="1881" customWidth="1"/>
    <col min="790" max="790" width="25.42578125" style="1881" customWidth="1"/>
    <col min="791" max="791" width="34.85546875" style="1881" customWidth="1"/>
    <col min="792" max="792" width="28" style="1881" customWidth="1"/>
    <col min="793" max="793" width="34.140625" style="1881" customWidth="1"/>
    <col min="794" max="794" width="34" style="1881" customWidth="1"/>
    <col min="795" max="1025" width="11.42578125" style="1881"/>
    <col min="1026" max="1026" width="108.140625" style="1881" customWidth="1"/>
    <col min="1027" max="1027" width="28.7109375" style="1881" customWidth="1"/>
    <col min="1028" max="1028" width="32.5703125" style="1881" customWidth="1"/>
    <col min="1029" max="1029" width="28.7109375" style="1881" customWidth="1"/>
    <col min="1030" max="1031" width="31.7109375" style="1881" customWidth="1"/>
    <col min="1032" max="1032" width="30.140625" style="1881" customWidth="1"/>
    <col min="1033" max="1033" width="33.7109375" style="1881" customWidth="1"/>
    <col min="1034" max="1034" width="27" style="1881" customWidth="1"/>
    <col min="1035" max="1035" width="28.7109375" style="1881" customWidth="1"/>
    <col min="1036" max="1036" width="34.85546875" style="1881" customWidth="1"/>
    <col min="1037" max="1037" width="37" style="1881" customWidth="1"/>
    <col min="1038" max="1038" width="34.85546875" style="1881" customWidth="1"/>
    <col min="1039" max="1039" width="27.5703125" style="1881" customWidth="1"/>
    <col min="1040" max="1040" width="36.85546875" style="1881" customWidth="1"/>
    <col min="1041" max="1041" width="38.7109375" style="1881" customWidth="1"/>
    <col min="1042" max="1044" width="14.7109375" style="1881" customWidth="1"/>
    <col min="1045" max="1045" width="18.7109375" style="1881" customWidth="1"/>
    <col min="1046" max="1046" width="25.42578125" style="1881" customWidth="1"/>
    <col min="1047" max="1047" width="34.85546875" style="1881" customWidth="1"/>
    <col min="1048" max="1048" width="28" style="1881" customWidth="1"/>
    <col min="1049" max="1049" width="34.140625" style="1881" customWidth="1"/>
    <col min="1050" max="1050" width="34" style="1881" customWidth="1"/>
    <col min="1051" max="1281" width="11.42578125" style="1881"/>
    <col min="1282" max="1282" width="108.140625" style="1881" customWidth="1"/>
    <col min="1283" max="1283" width="28.7109375" style="1881" customWidth="1"/>
    <col min="1284" max="1284" width="32.5703125" style="1881" customWidth="1"/>
    <col min="1285" max="1285" width="28.7109375" style="1881" customWidth="1"/>
    <col min="1286" max="1287" width="31.7109375" style="1881" customWidth="1"/>
    <col min="1288" max="1288" width="30.140625" style="1881" customWidth="1"/>
    <col min="1289" max="1289" width="33.7109375" style="1881" customWidth="1"/>
    <col min="1290" max="1290" width="27" style="1881" customWidth="1"/>
    <col min="1291" max="1291" width="28.7109375" style="1881" customWidth="1"/>
    <col min="1292" max="1292" width="34.85546875" style="1881" customWidth="1"/>
    <col min="1293" max="1293" width="37" style="1881" customWidth="1"/>
    <col min="1294" max="1294" width="34.85546875" style="1881" customWidth="1"/>
    <col min="1295" max="1295" width="27.5703125" style="1881" customWidth="1"/>
    <col min="1296" max="1296" width="36.85546875" style="1881" customWidth="1"/>
    <col min="1297" max="1297" width="38.7109375" style="1881" customWidth="1"/>
    <col min="1298" max="1300" width="14.7109375" style="1881" customWidth="1"/>
    <col min="1301" max="1301" width="18.7109375" style="1881" customWidth="1"/>
    <col min="1302" max="1302" width="25.42578125" style="1881" customWidth="1"/>
    <col min="1303" max="1303" width="34.85546875" style="1881" customWidth="1"/>
    <col min="1304" max="1304" width="28" style="1881" customWidth="1"/>
    <col min="1305" max="1305" width="34.140625" style="1881" customWidth="1"/>
    <col min="1306" max="1306" width="34" style="1881" customWidth="1"/>
    <col min="1307" max="1537" width="11.42578125" style="1881"/>
    <col min="1538" max="1538" width="108.140625" style="1881" customWidth="1"/>
    <col min="1539" max="1539" width="28.7109375" style="1881" customWidth="1"/>
    <col min="1540" max="1540" width="32.5703125" style="1881" customWidth="1"/>
    <col min="1541" max="1541" width="28.7109375" style="1881" customWidth="1"/>
    <col min="1542" max="1543" width="31.7109375" style="1881" customWidth="1"/>
    <col min="1544" max="1544" width="30.140625" style="1881" customWidth="1"/>
    <col min="1545" max="1545" width="33.7109375" style="1881" customWidth="1"/>
    <col min="1546" max="1546" width="27" style="1881" customWidth="1"/>
    <col min="1547" max="1547" width="28.7109375" style="1881" customWidth="1"/>
    <col min="1548" max="1548" width="34.85546875" style="1881" customWidth="1"/>
    <col min="1549" max="1549" width="37" style="1881" customWidth="1"/>
    <col min="1550" max="1550" width="34.85546875" style="1881" customWidth="1"/>
    <col min="1551" max="1551" width="27.5703125" style="1881" customWidth="1"/>
    <col min="1552" max="1552" width="36.85546875" style="1881" customWidth="1"/>
    <col min="1553" max="1553" width="38.7109375" style="1881" customWidth="1"/>
    <col min="1554" max="1556" width="14.7109375" style="1881" customWidth="1"/>
    <col min="1557" max="1557" width="18.7109375" style="1881" customWidth="1"/>
    <col min="1558" max="1558" width="25.42578125" style="1881" customWidth="1"/>
    <col min="1559" max="1559" width="34.85546875" style="1881" customWidth="1"/>
    <col min="1560" max="1560" width="28" style="1881" customWidth="1"/>
    <col min="1561" max="1561" width="34.140625" style="1881" customWidth="1"/>
    <col min="1562" max="1562" width="34" style="1881" customWidth="1"/>
    <col min="1563" max="1793" width="11.42578125" style="1881"/>
    <col min="1794" max="1794" width="108.140625" style="1881" customWidth="1"/>
    <col min="1795" max="1795" width="28.7109375" style="1881" customWidth="1"/>
    <col min="1796" max="1796" width="32.5703125" style="1881" customWidth="1"/>
    <col min="1797" max="1797" width="28.7109375" style="1881" customWidth="1"/>
    <col min="1798" max="1799" width="31.7109375" style="1881" customWidth="1"/>
    <col min="1800" max="1800" width="30.140625" style="1881" customWidth="1"/>
    <col min="1801" max="1801" width="33.7109375" style="1881" customWidth="1"/>
    <col min="1802" max="1802" width="27" style="1881" customWidth="1"/>
    <col min="1803" max="1803" width="28.7109375" style="1881" customWidth="1"/>
    <col min="1804" max="1804" width="34.85546875" style="1881" customWidth="1"/>
    <col min="1805" max="1805" width="37" style="1881" customWidth="1"/>
    <col min="1806" max="1806" width="34.85546875" style="1881" customWidth="1"/>
    <col min="1807" max="1807" width="27.5703125" style="1881" customWidth="1"/>
    <col min="1808" max="1808" width="36.85546875" style="1881" customWidth="1"/>
    <col min="1809" max="1809" width="38.7109375" style="1881" customWidth="1"/>
    <col min="1810" max="1812" width="14.7109375" style="1881" customWidth="1"/>
    <col min="1813" max="1813" width="18.7109375" style="1881" customWidth="1"/>
    <col min="1814" max="1814" width="25.42578125" style="1881" customWidth="1"/>
    <col min="1815" max="1815" width="34.85546875" style="1881" customWidth="1"/>
    <col min="1816" max="1816" width="28" style="1881" customWidth="1"/>
    <col min="1817" max="1817" width="34.140625" style="1881" customWidth="1"/>
    <col min="1818" max="1818" width="34" style="1881" customWidth="1"/>
    <col min="1819" max="2049" width="11.42578125" style="1881"/>
    <col min="2050" max="2050" width="108.140625" style="1881" customWidth="1"/>
    <col min="2051" max="2051" width="28.7109375" style="1881" customWidth="1"/>
    <col min="2052" max="2052" width="32.5703125" style="1881" customWidth="1"/>
    <col min="2053" max="2053" width="28.7109375" style="1881" customWidth="1"/>
    <col min="2054" max="2055" width="31.7109375" style="1881" customWidth="1"/>
    <col min="2056" max="2056" width="30.140625" style="1881" customWidth="1"/>
    <col min="2057" max="2057" width="33.7109375" style="1881" customWidth="1"/>
    <col min="2058" max="2058" width="27" style="1881" customWidth="1"/>
    <col min="2059" max="2059" width="28.7109375" style="1881" customWidth="1"/>
    <col min="2060" max="2060" width="34.85546875" style="1881" customWidth="1"/>
    <col min="2061" max="2061" width="37" style="1881" customWidth="1"/>
    <col min="2062" max="2062" width="34.85546875" style="1881" customWidth="1"/>
    <col min="2063" max="2063" width="27.5703125" style="1881" customWidth="1"/>
    <col min="2064" max="2064" width="36.85546875" style="1881" customWidth="1"/>
    <col min="2065" max="2065" width="38.7109375" style="1881" customWidth="1"/>
    <col min="2066" max="2068" width="14.7109375" style="1881" customWidth="1"/>
    <col min="2069" max="2069" width="18.7109375" style="1881" customWidth="1"/>
    <col min="2070" max="2070" width="25.42578125" style="1881" customWidth="1"/>
    <col min="2071" max="2071" width="34.85546875" style="1881" customWidth="1"/>
    <col min="2072" max="2072" width="28" style="1881" customWidth="1"/>
    <col min="2073" max="2073" width="34.140625" style="1881" customWidth="1"/>
    <col min="2074" max="2074" width="34" style="1881" customWidth="1"/>
    <col min="2075" max="2305" width="11.42578125" style="1881"/>
    <col min="2306" max="2306" width="108.140625" style="1881" customWidth="1"/>
    <col min="2307" max="2307" width="28.7109375" style="1881" customWidth="1"/>
    <col min="2308" max="2308" width="32.5703125" style="1881" customWidth="1"/>
    <col min="2309" max="2309" width="28.7109375" style="1881" customWidth="1"/>
    <col min="2310" max="2311" width="31.7109375" style="1881" customWidth="1"/>
    <col min="2312" max="2312" width="30.140625" style="1881" customWidth="1"/>
    <col min="2313" max="2313" width="33.7109375" style="1881" customWidth="1"/>
    <col min="2314" max="2314" width="27" style="1881" customWidth="1"/>
    <col min="2315" max="2315" width="28.7109375" style="1881" customWidth="1"/>
    <col min="2316" max="2316" width="34.85546875" style="1881" customWidth="1"/>
    <col min="2317" max="2317" width="37" style="1881" customWidth="1"/>
    <col min="2318" max="2318" width="34.85546875" style="1881" customWidth="1"/>
    <col min="2319" max="2319" width="27.5703125" style="1881" customWidth="1"/>
    <col min="2320" max="2320" width="36.85546875" style="1881" customWidth="1"/>
    <col min="2321" max="2321" width="38.7109375" style="1881" customWidth="1"/>
    <col min="2322" max="2324" width="14.7109375" style="1881" customWidth="1"/>
    <col min="2325" max="2325" width="18.7109375" style="1881" customWidth="1"/>
    <col min="2326" max="2326" width="25.42578125" style="1881" customWidth="1"/>
    <col min="2327" max="2327" width="34.85546875" style="1881" customWidth="1"/>
    <col min="2328" max="2328" width="28" style="1881" customWidth="1"/>
    <col min="2329" max="2329" width="34.140625" style="1881" customWidth="1"/>
    <col min="2330" max="2330" width="34" style="1881" customWidth="1"/>
    <col min="2331" max="2561" width="11.42578125" style="1881"/>
    <col min="2562" max="2562" width="108.140625" style="1881" customWidth="1"/>
    <col min="2563" max="2563" width="28.7109375" style="1881" customWidth="1"/>
    <col min="2564" max="2564" width="32.5703125" style="1881" customWidth="1"/>
    <col min="2565" max="2565" width="28.7109375" style="1881" customWidth="1"/>
    <col min="2566" max="2567" width="31.7109375" style="1881" customWidth="1"/>
    <col min="2568" max="2568" width="30.140625" style="1881" customWidth="1"/>
    <col min="2569" max="2569" width="33.7109375" style="1881" customWidth="1"/>
    <col min="2570" max="2570" width="27" style="1881" customWidth="1"/>
    <col min="2571" max="2571" width="28.7109375" style="1881" customWidth="1"/>
    <col min="2572" max="2572" width="34.85546875" style="1881" customWidth="1"/>
    <col min="2573" max="2573" width="37" style="1881" customWidth="1"/>
    <col min="2574" max="2574" width="34.85546875" style="1881" customWidth="1"/>
    <col min="2575" max="2575" width="27.5703125" style="1881" customWidth="1"/>
    <col min="2576" max="2576" width="36.85546875" style="1881" customWidth="1"/>
    <col min="2577" max="2577" width="38.7109375" style="1881" customWidth="1"/>
    <col min="2578" max="2580" width="14.7109375" style="1881" customWidth="1"/>
    <col min="2581" max="2581" width="18.7109375" style="1881" customWidth="1"/>
    <col min="2582" max="2582" width="25.42578125" style="1881" customWidth="1"/>
    <col min="2583" max="2583" width="34.85546875" style="1881" customWidth="1"/>
    <col min="2584" max="2584" width="28" style="1881" customWidth="1"/>
    <col min="2585" max="2585" width="34.140625" style="1881" customWidth="1"/>
    <col min="2586" max="2586" width="34" style="1881" customWidth="1"/>
    <col min="2587" max="2817" width="11.42578125" style="1881"/>
    <col min="2818" max="2818" width="108.140625" style="1881" customWidth="1"/>
    <col min="2819" max="2819" width="28.7109375" style="1881" customWidth="1"/>
    <col min="2820" max="2820" width="32.5703125" style="1881" customWidth="1"/>
    <col min="2821" max="2821" width="28.7109375" style="1881" customWidth="1"/>
    <col min="2822" max="2823" width="31.7109375" style="1881" customWidth="1"/>
    <col min="2824" max="2824" width="30.140625" style="1881" customWidth="1"/>
    <col min="2825" max="2825" width="33.7109375" style="1881" customWidth="1"/>
    <col min="2826" max="2826" width="27" style="1881" customWidth="1"/>
    <col min="2827" max="2827" width="28.7109375" style="1881" customWidth="1"/>
    <col min="2828" max="2828" width="34.85546875" style="1881" customWidth="1"/>
    <col min="2829" max="2829" width="37" style="1881" customWidth="1"/>
    <col min="2830" max="2830" width="34.85546875" style="1881" customWidth="1"/>
    <col min="2831" max="2831" width="27.5703125" style="1881" customWidth="1"/>
    <col min="2832" max="2832" width="36.85546875" style="1881" customWidth="1"/>
    <col min="2833" max="2833" width="38.7109375" style="1881" customWidth="1"/>
    <col min="2834" max="2836" width="14.7109375" style="1881" customWidth="1"/>
    <col min="2837" max="2837" width="18.7109375" style="1881" customWidth="1"/>
    <col min="2838" max="2838" width="25.42578125" style="1881" customWidth="1"/>
    <col min="2839" max="2839" width="34.85546875" style="1881" customWidth="1"/>
    <col min="2840" max="2840" width="28" style="1881" customWidth="1"/>
    <col min="2841" max="2841" width="34.140625" style="1881" customWidth="1"/>
    <col min="2842" max="2842" width="34" style="1881" customWidth="1"/>
    <col min="2843" max="3073" width="11.42578125" style="1881"/>
    <col min="3074" max="3074" width="108.140625" style="1881" customWidth="1"/>
    <col min="3075" max="3075" width="28.7109375" style="1881" customWidth="1"/>
    <col min="3076" max="3076" width="32.5703125" style="1881" customWidth="1"/>
    <col min="3077" max="3077" width="28.7109375" style="1881" customWidth="1"/>
    <col min="3078" max="3079" width="31.7109375" style="1881" customWidth="1"/>
    <col min="3080" max="3080" width="30.140625" style="1881" customWidth="1"/>
    <col min="3081" max="3081" width="33.7109375" style="1881" customWidth="1"/>
    <col min="3082" max="3082" width="27" style="1881" customWidth="1"/>
    <col min="3083" max="3083" width="28.7109375" style="1881" customWidth="1"/>
    <col min="3084" max="3084" width="34.85546875" style="1881" customWidth="1"/>
    <col min="3085" max="3085" width="37" style="1881" customWidth="1"/>
    <col min="3086" max="3086" width="34.85546875" style="1881" customWidth="1"/>
    <col min="3087" max="3087" width="27.5703125" style="1881" customWidth="1"/>
    <col min="3088" max="3088" width="36.85546875" style="1881" customWidth="1"/>
    <col min="3089" max="3089" width="38.7109375" style="1881" customWidth="1"/>
    <col min="3090" max="3092" width="14.7109375" style="1881" customWidth="1"/>
    <col min="3093" max="3093" width="18.7109375" style="1881" customWidth="1"/>
    <col min="3094" max="3094" width="25.42578125" style="1881" customWidth="1"/>
    <col min="3095" max="3095" width="34.85546875" style="1881" customWidth="1"/>
    <col min="3096" max="3096" width="28" style="1881" customWidth="1"/>
    <col min="3097" max="3097" width="34.140625" style="1881" customWidth="1"/>
    <col min="3098" max="3098" width="34" style="1881" customWidth="1"/>
    <col min="3099" max="3329" width="11.42578125" style="1881"/>
    <col min="3330" max="3330" width="108.140625" style="1881" customWidth="1"/>
    <col min="3331" max="3331" width="28.7109375" style="1881" customWidth="1"/>
    <col min="3332" max="3332" width="32.5703125" style="1881" customWidth="1"/>
    <col min="3333" max="3333" width="28.7109375" style="1881" customWidth="1"/>
    <col min="3334" max="3335" width="31.7109375" style="1881" customWidth="1"/>
    <col min="3336" max="3336" width="30.140625" style="1881" customWidth="1"/>
    <col min="3337" max="3337" width="33.7109375" style="1881" customWidth="1"/>
    <col min="3338" max="3338" width="27" style="1881" customWidth="1"/>
    <col min="3339" max="3339" width="28.7109375" style="1881" customWidth="1"/>
    <col min="3340" max="3340" width="34.85546875" style="1881" customWidth="1"/>
    <col min="3341" max="3341" width="37" style="1881" customWidth="1"/>
    <col min="3342" max="3342" width="34.85546875" style="1881" customWidth="1"/>
    <col min="3343" max="3343" width="27.5703125" style="1881" customWidth="1"/>
    <col min="3344" max="3344" width="36.85546875" style="1881" customWidth="1"/>
    <col min="3345" max="3345" width="38.7109375" style="1881" customWidth="1"/>
    <col min="3346" max="3348" width="14.7109375" style="1881" customWidth="1"/>
    <col min="3349" max="3349" width="18.7109375" style="1881" customWidth="1"/>
    <col min="3350" max="3350" width="25.42578125" style="1881" customWidth="1"/>
    <col min="3351" max="3351" width="34.85546875" style="1881" customWidth="1"/>
    <col min="3352" max="3352" width="28" style="1881" customWidth="1"/>
    <col min="3353" max="3353" width="34.140625" style="1881" customWidth="1"/>
    <col min="3354" max="3354" width="34" style="1881" customWidth="1"/>
    <col min="3355" max="3585" width="11.42578125" style="1881"/>
    <col min="3586" max="3586" width="108.140625" style="1881" customWidth="1"/>
    <col min="3587" max="3587" width="28.7109375" style="1881" customWidth="1"/>
    <col min="3588" max="3588" width="32.5703125" style="1881" customWidth="1"/>
    <col min="3589" max="3589" width="28.7109375" style="1881" customWidth="1"/>
    <col min="3590" max="3591" width="31.7109375" style="1881" customWidth="1"/>
    <col min="3592" max="3592" width="30.140625" style="1881" customWidth="1"/>
    <col min="3593" max="3593" width="33.7109375" style="1881" customWidth="1"/>
    <col min="3594" max="3594" width="27" style="1881" customWidth="1"/>
    <col min="3595" max="3595" width="28.7109375" style="1881" customWidth="1"/>
    <col min="3596" max="3596" width="34.85546875" style="1881" customWidth="1"/>
    <col min="3597" max="3597" width="37" style="1881" customWidth="1"/>
    <col min="3598" max="3598" width="34.85546875" style="1881" customWidth="1"/>
    <col min="3599" max="3599" width="27.5703125" style="1881" customWidth="1"/>
    <col min="3600" max="3600" width="36.85546875" style="1881" customWidth="1"/>
    <col min="3601" max="3601" width="38.7109375" style="1881" customWidth="1"/>
    <col min="3602" max="3604" width="14.7109375" style="1881" customWidth="1"/>
    <col min="3605" max="3605" width="18.7109375" style="1881" customWidth="1"/>
    <col min="3606" max="3606" width="25.42578125" style="1881" customWidth="1"/>
    <col min="3607" max="3607" width="34.85546875" style="1881" customWidth="1"/>
    <col min="3608" max="3608" width="28" style="1881" customWidth="1"/>
    <col min="3609" max="3609" width="34.140625" style="1881" customWidth="1"/>
    <col min="3610" max="3610" width="34" style="1881" customWidth="1"/>
    <col min="3611" max="3841" width="11.42578125" style="1881"/>
    <col min="3842" max="3842" width="108.140625" style="1881" customWidth="1"/>
    <col min="3843" max="3843" width="28.7109375" style="1881" customWidth="1"/>
    <col min="3844" max="3844" width="32.5703125" style="1881" customWidth="1"/>
    <col min="3845" max="3845" width="28.7109375" style="1881" customWidth="1"/>
    <col min="3846" max="3847" width="31.7109375" style="1881" customWidth="1"/>
    <col min="3848" max="3848" width="30.140625" style="1881" customWidth="1"/>
    <col min="3849" max="3849" width="33.7109375" style="1881" customWidth="1"/>
    <col min="3850" max="3850" width="27" style="1881" customWidth="1"/>
    <col min="3851" max="3851" width="28.7109375" style="1881" customWidth="1"/>
    <col min="3852" max="3852" width="34.85546875" style="1881" customWidth="1"/>
    <col min="3853" max="3853" width="37" style="1881" customWidth="1"/>
    <col min="3854" max="3854" width="34.85546875" style="1881" customWidth="1"/>
    <col min="3855" max="3855" width="27.5703125" style="1881" customWidth="1"/>
    <col min="3856" max="3856" width="36.85546875" style="1881" customWidth="1"/>
    <col min="3857" max="3857" width="38.7109375" style="1881" customWidth="1"/>
    <col min="3858" max="3860" width="14.7109375" style="1881" customWidth="1"/>
    <col min="3861" max="3861" width="18.7109375" style="1881" customWidth="1"/>
    <col min="3862" max="3862" width="25.42578125" style="1881" customWidth="1"/>
    <col min="3863" max="3863" width="34.85546875" style="1881" customWidth="1"/>
    <col min="3864" max="3864" width="28" style="1881" customWidth="1"/>
    <col min="3865" max="3865" width="34.140625" style="1881" customWidth="1"/>
    <col min="3866" max="3866" width="34" style="1881" customWidth="1"/>
    <col min="3867" max="4097" width="11.42578125" style="1881"/>
    <col min="4098" max="4098" width="108.140625" style="1881" customWidth="1"/>
    <col min="4099" max="4099" width="28.7109375" style="1881" customWidth="1"/>
    <col min="4100" max="4100" width="32.5703125" style="1881" customWidth="1"/>
    <col min="4101" max="4101" width="28.7109375" style="1881" customWidth="1"/>
    <col min="4102" max="4103" width="31.7109375" style="1881" customWidth="1"/>
    <col min="4104" max="4104" width="30.140625" style="1881" customWidth="1"/>
    <col min="4105" max="4105" width="33.7109375" style="1881" customWidth="1"/>
    <col min="4106" max="4106" width="27" style="1881" customWidth="1"/>
    <col min="4107" max="4107" width="28.7109375" style="1881" customWidth="1"/>
    <col min="4108" max="4108" width="34.85546875" style="1881" customWidth="1"/>
    <col min="4109" max="4109" width="37" style="1881" customWidth="1"/>
    <col min="4110" max="4110" width="34.85546875" style="1881" customWidth="1"/>
    <col min="4111" max="4111" width="27.5703125" style="1881" customWidth="1"/>
    <col min="4112" max="4112" width="36.85546875" style="1881" customWidth="1"/>
    <col min="4113" max="4113" width="38.7109375" style="1881" customWidth="1"/>
    <col min="4114" max="4116" width="14.7109375" style="1881" customWidth="1"/>
    <col min="4117" max="4117" width="18.7109375" style="1881" customWidth="1"/>
    <col min="4118" max="4118" width="25.42578125" style="1881" customWidth="1"/>
    <col min="4119" max="4119" width="34.85546875" style="1881" customWidth="1"/>
    <col min="4120" max="4120" width="28" style="1881" customWidth="1"/>
    <col min="4121" max="4121" width="34.140625" style="1881" customWidth="1"/>
    <col min="4122" max="4122" width="34" style="1881" customWidth="1"/>
    <col min="4123" max="4353" width="11.42578125" style="1881"/>
    <col min="4354" max="4354" width="108.140625" style="1881" customWidth="1"/>
    <col min="4355" max="4355" width="28.7109375" style="1881" customWidth="1"/>
    <col min="4356" max="4356" width="32.5703125" style="1881" customWidth="1"/>
    <col min="4357" max="4357" width="28.7109375" style="1881" customWidth="1"/>
    <col min="4358" max="4359" width="31.7109375" style="1881" customWidth="1"/>
    <col min="4360" max="4360" width="30.140625" style="1881" customWidth="1"/>
    <col min="4361" max="4361" width="33.7109375" style="1881" customWidth="1"/>
    <col min="4362" max="4362" width="27" style="1881" customWidth="1"/>
    <col min="4363" max="4363" width="28.7109375" style="1881" customWidth="1"/>
    <col min="4364" max="4364" width="34.85546875" style="1881" customWidth="1"/>
    <col min="4365" max="4365" width="37" style="1881" customWidth="1"/>
    <col min="4366" max="4366" width="34.85546875" style="1881" customWidth="1"/>
    <col min="4367" max="4367" width="27.5703125" style="1881" customWidth="1"/>
    <col min="4368" max="4368" width="36.85546875" style="1881" customWidth="1"/>
    <col min="4369" max="4369" width="38.7109375" style="1881" customWidth="1"/>
    <col min="4370" max="4372" width="14.7109375" style="1881" customWidth="1"/>
    <col min="4373" max="4373" width="18.7109375" style="1881" customWidth="1"/>
    <col min="4374" max="4374" width="25.42578125" style="1881" customWidth="1"/>
    <col min="4375" max="4375" width="34.85546875" style="1881" customWidth="1"/>
    <col min="4376" max="4376" width="28" style="1881" customWidth="1"/>
    <col min="4377" max="4377" width="34.140625" style="1881" customWidth="1"/>
    <col min="4378" max="4378" width="34" style="1881" customWidth="1"/>
    <col min="4379" max="4609" width="11.42578125" style="1881"/>
    <col min="4610" max="4610" width="108.140625" style="1881" customWidth="1"/>
    <col min="4611" max="4611" width="28.7109375" style="1881" customWidth="1"/>
    <col min="4612" max="4612" width="32.5703125" style="1881" customWidth="1"/>
    <col min="4613" max="4613" width="28.7109375" style="1881" customWidth="1"/>
    <col min="4614" max="4615" width="31.7109375" style="1881" customWidth="1"/>
    <col min="4616" max="4616" width="30.140625" style="1881" customWidth="1"/>
    <col min="4617" max="4617" width="33.7109375" style="1881" customWidth="1"/>
    <col min="4618" max="4618" width="27" style="1881" customWidth="1"/>
    <col min="4619" max="4619" width="28.7109375" style="1881" customWidth="1"/>
    <col min="4620" max="4620" width="34.85546875" style="1881" customWidth="1"/>
    <col min="4621" max="4621" width="37" style="1881" customWidth="1"/>
    <col min="4622" max="4622" width="34.85546875" style="1881" customWidth="1"/>
    <col min="4623" max="4623" width="27.5703125" style="1881" customWidth="1"/>
    <col min="4624" max="4624" width="36.85546875" style="1881" customWidth="1"/>
    <col min="4625" max="4625" width="38.7109375" style="1881" customWidth="1"/>
    <col min="4626" max="4628" width="14.7109375" style="1881" customWidth="1"/>
    <col min="4629" max="4629" width="18.7109375" style="1881" customWidth="1"/>
    <col min="4630" max="4630" width="25.42578125" style="1881" customWidth="1"/>
    <col min="4631" max="4631" width="34.85546875" style="1881" customWidth="1"/>
    <col min="4632" max="4632" width="28" style="1881" customWidth="1"/>
    <col min="4633" max="4633" width="34.140625" style="1881" customWidth="1"/>
    <col min="4634" max="4634" width="34" style="1881" customWidth="1"/>
    <col min="4635" max="4865" width="11.42578125" style="1881"/>
    <col min="4866" max="4866" width="108.140625" style="1881" customWidth="1"/>
    <col min="4867" max="4867" width="28.7109375" style="1881" customWidth="1"/>
    <col min="4868" max="4868" width="32.5703125" style="1881" customWidth="1"/>
    <col min="4869" max="4869" width="28.7109375" style="1881" customWidth="1"/>
    <col min="4870" max="4871" width="31.7109375" style="1881" customWidth="1"/>
    <col min="4872" max="4872" width="30.140625" style="1881" customWidth="1"/>
    <col min="4873" max="4873" width="33.7109375" style="1881" customWidth="1"/>
    <col min="4874" max="4874" width="27" style="1881" customWidth="1"/>
    <col min="4875" max="4875" width="28.7109375" style="1881" customWidth="1"/>
    <col min="4876" max="4876" width="34.85546875" style="1881" customWidth="1"/>
    <col min="4877" max="4877" width="37" style="1881" customWidth="1"/>
    <col min="4878" max="4878" width="34.85546875" style="1881" customWidth="1"/>
    <col min="4879" max="4879" width="27.5703125" style="1881" customWidth="1"/>
    <col min="4880" max="4880" width="36.85546875" style="1881" customWidth="1"/>
    <col min="4881" max="4881" width="38.7109375" style="1881" customWidth="1"/>
    <col min="4882" max="4884" width="14.7109375" style="1881" customWidth="1"/>
    <col min="4885" max="4885" width="18.7109375" style="1881" customWidth="1"/>
    <col min="4886" max="4886" width="25.42578125" style="1881" customWidth="1"/>
    <col min="4887" max="4887" width="34.85546875" style="1881" customWidth="1"/>
    <col min="4888" max="4888" width="28" style="1881" customWidth="1"/>
    <col min="4889" max="4889" width="34.140625" style="1881" customWidth="1"/>
    <col min="4890" max="4890" width="34" style="1881" customWidth="1"/>
    <col min="4891" max="5121" width="11.42578125" style="1881"/>
    <col min="5122" max="5122" width="108.140625" style="1881" customWidth="1"/>
    <col min="5123" max="5123" width="28.7109375" style="1881" customWidth="1"/>
    <col min="5124" max="5124" width="32.5703125" style="1881" customWidth="1"/>
    <col min="5125" max="5125" width="28.7109375" style="1881" customWidth="1"/>
    <col min="5126" max="5127" width="31.7109375" style="1881" customWidth="1"/>
    <col min="5128" max="5128" width="30.140625" style="1881" customWidth="1"/>
    <col min="5129" max="5129" width="33.7109375" style="1881" customWidth="1"/>
    <col min="5130" max="5130" width="27" style="1881" customWidth="1"/>
    <col min="5131" max="5131" width="28.7109375" style="1881" customWidth="1"/>
    <col min="5132" max="5132" width="34.85546875" style="1881" customWidth="1"/>
    <col min="5133" max="5133" width="37" style="1881" customWidth="1"/>
    <col min="5134" max="5134" width="34.85546875" style="1881" customWidth="1"/>
    <col min="5135" max="5135" width="27.5703125" style="1881" customWidth="1"/>
    <col min="5136" max="5136" width="36.85546875" style="1881" customWidth="1"/>
    <col min="5137" max="5137" width="38.7109375" style="1881" customWidth="1"/>
    <col min="5138" max="5140" width="14.7109375" style="1881" customWidth="1"/>
    <col min="5141" max="5141" width="18.7109375" style="1881" customWidth="1"/>
    <col min="5142" max="5142" width="25.42578125" style="1881" customWidth="1"/>
    <col min="5143" max="5143" width="34.85546875" style="1881" customWidth="1"/>
    <col min="5144" max="5144" width="28" style="1881" customWidth="1"/>
    <col min="5145" max="5145" width="34.140625" style="1881" customWidth="1"/>
    <col min="5146" max="5146" width="34" style="1881" customWidth="1"/>
    <col min="5147" max="5377" width="11.42578125" style="1881"/>
    <col min="5378" max="5378" width="108.140625" style="1881" customWidth="1"/>
    <col min="5379" max="5379" width="28.7109375" style="1881" customWidth="1"/>
    <col min="5380" max="5380" width="32.5703125" style="1881" customWidth="1"/>
    <col min="5381" max="5381" width="28.7109375" style="1881" customWidth="1"/>
    <col min="5382" max="5383" width="31.7109375" style="1881" customWidth="1"/>
    <col min="5384" max="5384" width="30.140625" style="1881" customWidth="1"/>
    <col min="5385" max="5385" width="33.7109375" style="1881" customWidth="1"/>
    <col min="5386" max="5386" width="27" style="1881" customWidth="1"/>
    <col min="5387" max="5387" width="28.7109375" style="1881" customWidth="1"/>
    <col min="5388" max="5388" width="34.85546875" style="1881" customWidth="1"/>
    <col min="5389" max="5389" width="37" style="1881" customWidth="1"/>
    <col min="5390" max="5390" width="34.85546875" style="1881" customWidth="1"/>
    <col min="5391" max="5391" width="27.5703125" style="1881" customWidth="1"/>
    <col min="5392" max="5392" width="36.85546875" style="1881" customWidth="1"/>
    <col min="5393" max="5393" width="38.7109375" style="1881" customWidth="1"/>
    <col min="5394" max="5396" width="14.7109375" style="1881" customWidth="1"/>
    <col min="5397" max="5397" width="18.7109375" style="1881" customWidth="1"/>
    <col min="5398" max="5398" width="25.42578125" style="1881" customWidth="1"/>
    <col min="5399" max="5399" width="34.85546875" style="1881" customWidth="1"/>
    <col min="5400" max="5400" width="28" style="1881" customWidth="1"/>
    <col min="5401" max="5401" width="34.140625" style="1881" customWidth="1"/>
    <col min="5402" max="5402" width="34" style="1881" customWidth="1"/>
    <col min="5403" max="5633" width="11.42578125" style="1881"/>
    <col min="5634" max="5634" width="108.140625" style="1881" customWidth="1"/>
    <col min="5635" max="5635" width="28.7109375" style="1881" customWidth="1"/>
    <col min="5636" max="5636" width="32.5703125" style="1881" customWidth="1"/>
    <col min="5637" max="5637" width="28.7109375" style="1881" customWidth="1"/>
    <col min="5638" max="5639" width="31.7109375" style="1881" customWidth="1"/>
    <col min="5640" max="5640" width="30.140625" style="1881" customWidth="1"/>
    <col min="5641" max="5641" width="33.7109375" style="1881" customWidth="1"/>
    <col min="5642" max="5642" width="27" style="1881" customWidth="1"/>
    <col min="5643" max="5643" width="28.7109375" style="1881" customWidth="1"/>
    <col min="5644" max="5644" width="34.85546875" style="1881" customWidth="1"/>
    <col min="5645" max="5645" width="37" style="1881" customWidth="1"/>
    <col min="5646" max="5646" width="34.85546875" style="1881" customWidth="1"/>
    <col min="5647" max="5647" width="27.5703125" style="1881" customWidth="1"/>
    <col min="5648" max="5648" width="36.85546875" style="1881" customWidth="1"/>
    <col min="5649" max="5649" width="38.7109375" style="1881" customWidth="1"/>
    <col min="5650" max="5652" width="14.7109375" style="1881" customWidth="1"/>
    <col min="5653" max="5653" width="18.7109375" style="1881" customWidth="1"/>
    <col min="5654" max="5654" width="25.42578125" style="1881" customWidth="1"/>
    <col min="5655" max="5655" width="34.85546875" style="1881" customWidth="1"/>
    <col min="5656" max="5656" width="28" style="1881" customWidth="1"/>
    <col min="5657" max="5657" width="34.140625" style="1881" customWidth="1"/>
    <col min="5658" max="5658" width="34" style="1881" customWidth="1"/>
    <col min="5659" max="5889" width="11.42578125" style="1881"/>
    <col min="5890" max="5890" width="108.140625" style="1881" customWidth="1"/>
    <col min="5891" max="5891" width="28.7109375" style="1881" customWidth="1"/>
    <col min="5892" max="5892" width="32.5703125" style="1881" customWidth="1"/>
    <col min="5893" max="5893" width="28.7109375" style="1881" customWidth="1"/>
    <col min="5894" max="5895" width="31.7109375" style="1881" customWidth="1"/>
    <col min="5896" max="5896" width="30.140625" style="1881" customWidth="1"/>
    <col min="5897" max="5897" width="33.7109375" style="1881" customWidth="1"/>
    <col min="5898" max="5898" width="27" style="1881" customWidth="1"/>
    <col min="5899" max="5899" width="28.7109375" style="1881" customWidth="1"/>
    <col min="5900" max="5900" width="34.85546875" style="1881" customWidth="1"/>
    <col min="5901" max="5901" width="37" style="1881" customWidth="1"/>
    <col min="5902" max="5902" width="34.85546875" style="1881" customWidth="1"/>
    <col min="5903" max="5903" width="27.5703125" style="1881" customWidth="1"/>
    <col min="5904" max="5904" width="36.85546875" style="1881" customWidth="1"/>
    <col min="5905" max="5905" width="38.7109375" style="1881" customWidth="1"/>
    <col min="5906" max="5908" width="14.7109375" style="1881" customWidth="1"/>
    <col min="5909" max="5909" width="18.7109375" style="1881" customWidth="1"/>
    <col min="5910" max="5910" width="25.42578125" style="1881" customWidth="1"/>
    <col min="5911" max="5911" width="34.85546875" style="1881" customWidth="1"/>
    <col min="5912" max="5912" width="28" style="1881" customWidth="1"/>
    <col min="5913" max="5913" width="34.140625" style="1881" customWidth="1"/>
    <col min="5914" max="5914" width="34" style="1881" customWidth="1"/>
    <col min="5915" max="6145" width="11.42578125" style="1881"/>
    <col min="6146" max="6146" width="108.140625" style="1881" customWidth="1"/>
    <col min="6147" max="6147" width="28.7109375" style="1881" customWidth="1"/>
    <col min="6148" max="6148" width="32.5703125" style="1881" customWidth="1"/>
    <col min="6149" max="6149" width="28.7109375" style="1881" customWidth="1"/>
    <col min="6150" max="6151" width="31.7109375" style="1881" customWidth="1"/>
    <col min="6152" max="6152" width="30.140625" style="1881" customWidth="1"/>
    <col min="6153" max="6153" width="33.7109375" style="1881" customWidth="1"/>
    <col min="6154" max="6154" width="27" style="1881" customWidth="1"/>
    <col min="6155" max="6155" width="28.7109375" style="1881" customWidth="1"/>
    <col min="6156" max="6156" width="34.85546875" style="1881" customWidth="1"/>
    <col min="6157" max="6157" width="37" style="1881" customWidth="1"/>
    <col min="6158" max="6158" width="34.85546875" style="1881" customWidth="1"/>
    <col min="6159" max="6159" width="27.5703125" style="1881" customWidth="1"/>
    <col min="6160" max="6160" width="36.85546875" style="1881" customWidth="1"/>
    <col min="6161" max="6161" width="38.7109375" style="1881" customWidth="1"/>
    <col min="6162" max="6164" width="14.7109375" style="1881" customWidth="1"/>
    <col min="6165" max="6165" width="18.7109375" style="1881" customWidth="1"/>
    <col min="6166" max="6166" width="25.42578125" style="1881" customWidth="1"/>
    <col min="6167" max="6167" width="34.85546875" style="1881" customWidth="1"/>
    <col min="6168" max="6168" width="28" style="1881" customWidth="1"/>
    <col min="6169" max="6169" width="34.140625" style="1881" customWidth="1"/>
    <col min="6170" max="6170" width="34" style="1881" customWidth="1"/>
    <col min="6171" max="6401" width="11.42578125" style="1881"/>
    <col min="6402" max="6402" width="108.140625" style="1881" customWidth="1"/>
    <col min="6403" max="6403" width="28.7109375" style="1881" customWidth="1"/>
    <col min="6404" max="6404" width="32.5703125" style="1881" customWidth="1"/>
    <col min="6405" max="6405" width="28.7109375" style="1881" customWidth="1"/>
    <col min="6406" max="6407" width="31.7109375" style="1881" customWidth="1"/>
    <col min="6408" max="6408" width="30.140625" style="1881" customWidth="1"/>
    <col min="6409" max="6409" width="33.7109375" style="1881" customWidth="1"/>
    <col min="6410" max="6410" width="27" style="1881" customWidth="1"/>
    <col min="6411" max="6411" width="28.7109375" style="1881" customWidth="1"/>
    <col min="6412" max="6412" width="34.85546875" style="1881" customWidth="1"/>
    <col min="6413" max="6413" width="37" style="1881" customWidth="1"/>
    <col min="6414" max="6414" width="34.85546875" style="1881" customWidth="1"/>
    <col min="6415" max="6415" width="27.5703125" style="1881" customWidth="1"/>
    <col min="6416" max="6416" width="36.85546875" style="1881" customWidth="1"/>
    <col min="6417" max="6417" width="38.7109375" style="1881" customWidth="1"/>
    <col min="6418" max="6420" width="14.7109375" style="1881" customWidth="1"/>
    <col min="6421" max="6421" width="18.7109375" style="1881" customWidth="1"/>
    <col min="6422" max="6422" width="25.42578125" style="1881" customWidth="1"/>
    <col min="6423" max="6423" width="34.85546875" style="1881" customWidth="1"/>
    <col min="6424" max="6424" width="28" style="1881" customWidth="1"/>
    <col min="6425" max="6425" width="34.140625" style="1881" customWidth="1"/>
    <col min="6426" max="6426" width="34" style="1881" customWidth="1"/>
    <col min="6427" max="6657" width="11.42578125" style="1881"/>
    <col min="6658" max="6658" width="108.140625" style="1881" customWidth="1"/>
    <col min="6659" max="6659" width="28.7109375" style="1881" customWidth="1"/>
    <col min="6660" max="6660" width="32.5703125" style="1881" customWidth="1"/>
    <col min="6661" max="6661" width="28.7109375" style="1881" customWidth="1"/>
    <col min="6662" max="6663" width="31.7109375" style="1881" customWidth="1"/>
    <col min="6664" max="6664" width="30.140625" style="1881" customWidth="1"/>
    <col min="6665" max="6665" width="33.7109375" style="1881" customWidth="1"/>
    <col min="6666" max="6666" width="27" style="1881" customWidth="1"/>
    <col min="6667" max="6667" width="28.7109375" style="1881" customWidth="1"/>
    <col min="6668" max="6668" width="34.85546875" style="1881" customWidth="1"/>
    <col min="6669" max="6669" width="37" style="1881" customWidth="1"/>
    <col min="6670" max="6670" width="34.85546875" style="1881" customWidth="1"/>
    <col min="6671" max="6671" width="27.5703125" style="1881" customWidth="1"/>
    <col min="6672" max="6672" width="36.85546875" style="1881" customWidth="1"/>
    <col min="6673" max="6673" width="38.7109375" style="1881" customWidth="1"/>
    <col min="6674" max="6676" width="14.7109375" style="1881" customWidth="1"/>
    <col min="6677" max="6677" width="18.7109375" style="1881" customWidth="1"/>
    <col min="6678" max="6678" width="25.42578125" style="1881" customWidth="1"/>
    <col min="6679" max="6679" width="34.85546875" style="1881" customWidth="1"/>
    <col min="6680" max="6680" width="28" style="1881" customWidth="1"/>
    <col min="6681" max="6681" width="34.140625" style="1881" customWidth="1"/>
    <col min="6682" max="6682" width="34" style="1881" customWidth="1"/>
    <col min="6683" max="6913" width="11.42578125" style="1881"/>
    <col min="6914" max="6914" width="108.140625" style="1881" customWidth="1"/>
    <col min="6915" max="6915" width="28.7109375" style="1881" customWidth="1"/>
    <col min="6916" max="6916" width="32.5703125" style="1881" customWidth="1"/>
    <col min="6917" max="6917" width="28.7109375" style="1881" customWidth="1"/>
    <col min="6918" max="6919" width="31.7109375" style="1881" customWidth="1"/>
    <col min="6920" max="6920" width="30.140625" style="1881" customWidth="1"/>
    <col min="6921" max="6921" width="33.7109375" style="1881" customWidth="1"/>
    <col min="6922" max="6922" width="27" style="1881" customWidth="1"/>
    <col min="6923" max="6923" width="28.7109375" style="1881" customWidth="1"/>
    <col min="6924" max="6924" width="34.85546875" style="1881" customWidth="1"/>
    <col min="6925" max="6925" width="37" style="1881" customWidth="1"/>
    <col min="6926" max="6926" width="34.85546875" style="1881" customWidth="1"/>
    <col min="6927" max="6927" width="27.5703125" style="1881" customWidth="1"/>
    <col min="6928" max="6928" width="36.85546875" style="1881" customWidth="1"/>
    <col min="6929" max="6929" width="38.7109375" style="1881" customWidth="1"/>
    <col min="6930" max="6932" width="14.7109375" style="1881" customWidth="1"/>
    <col min="6933" max="6933" width="18.7109375" style="1881" customWidth="1"/>
    <col min="6934" max="6934" width="25.42578125" style="1881" customWidth="1"/>
    <col min="6935" max="6935" width="34.85546875" style="1881" customWidth="1"/>
    <col min="6936" max="6936" width="28" style="1881" customWidth="1"/>
    <col min="6937" max="6937" width="34.140625" style="1881" customWidth="1"/>
    <col min="6938" max="6938" width="34" style="1881" customWidth="1"/>
    <col min="6939" max="7169" width="11.42578125" style="1881"/>
    <col min="7170" max="7170" width="108.140625" style="1881" customWidth="1"/>
    <col min="7171" max="7171" width="28.7109375" style="1881" customWidth="1"/>
    <col min="7172" max="7172" width="32.5703125" style="1881" customWidth="1"/>
    <col min="7173" max="7173" width="28.7109375" style="1881" customWidth="1"/>
    <col min="7174" max="7175" width="31.7109375" style="1881" customWidth="1"/>
    <col min="7176" max="7176" width="30.140625" style="1881" customWidth="1"/>
    <col min="7177" max="7177" width="33.7109375" style="1881" customWidth="1"/>
    <col min="7178" max="7178" width="27" style="1881" customWidth="1"/>
    <col min="7179" max="7179" width="28.7109375" style="1881" customWidth="1"/>
    <col min="7180" max="7180" width="34.85546875" style="1881" customWidth="1"/>
    <col min="7181" max="7181" width="37" style="1881" customWidth="1"/>
    <col min="7182" max="7182" width="34.85546875" style="1881" customWidth="1"/>
    <col min="7183" max="7183" width="27.5703125" style="1881" customWidth="1"/>
    <col min="7184" max="7184" width="36.85546875" style="1881" customWidth="1"/>
    <col min="7185" max="7185" width="38.7109375" style="1881" customWidth="1"/>
    <col min="7186" max="7188" width="14.7109375" style="1881" customWidth="1"/>
    <col min="7189" max="7189" width="18.7109375" style="1881" customWidth="1"/>
    <col min="7190" max="7190" width="25.42578125" style="1881" customWidth="1"/>
    <col min="7191" max="7191" width="34.85546875" style="1881" customWidth="1"/>
    <col min="7192" max="7192" width="28" style="1881" customWidth="1"/>
    <col min="7193" max="7193" width="34.140625" style="1881" customWidth="1"/>
    <col min="7194" max="7194" width="34" style="1881" customWidth="1"/>
    <col min="7195" max="7425" width="11.42578125" style="1881"/>
    <col min="7426" max="7426" width="108.140625" style="1881" customWidth="1"/>
    <col min="7427" max="7427" width="28.7109375" style="1881" customWidth="1"/>
    <col min="7428" max="7428" width="32.5703125" style="1881" customWidth="1"/>
    <col min="7429" max="7429" width="28.7109375" style="1881" customWidth="1"/>
    <col min="7430" max="7431" width="31.7109375" style="1881" customWidth="1"/>
    <col min="7432" max="7432" width="30.140625" style="1881" customWidth="1"/>
    <col min="7433" max="7433" width="33.7109375" style="1881" customWidth="1"/>
    <col min="7434" max="7434" width="27" style="1881" customWidth="1"/>
    <col min="7435" max="7435" width="28.7109375" style="1881" customWidth="1"/>
    <col min="7436" max="7436" width="34.85546875" style="1881" customWidth="1"/>
    <col min="7437" max="7437" width="37" style="1881" customWidth="1"/>
    <col min="7438" max="7438" width="34.85546875" style="1881" customWidth="1"/>
    <col min="7439" max="7439" width="27.5703125" style="1881" customWidth="1"/>
    <col min="7440" max="7440" width="36.85546875" style="1881" customWidth="1"/>
    <col min="7441" max="7441" width="38.7109375" style="1881" customWidth="1"/>
    <col min="7442" max="7444" width="14.7109375" style="1881" customWidth="1"/>
    <col min="7445" max="7445" width="18.7109375" style="1881" customWidth="1"/>
    <col min="7446" max="7446" width="25.42578125" style="1881" customWidth="1"/>
    <col min="7447" max="7447" width="34.85546875" style="1881" customWidth="1"/>
    <col min="7448" max="7448" width="28" style="1881" customWidth="1"/>
    <col min="7449" max="7449" width="34.140625" style="1881" customWidth="1"/>
    <col min="7450" max="7450" width="34" style="1881" customWidth="1"/>
    <col min="7451" max="7681" width="11.42578125" style="1881"/>
    <col min="7682" max="7682" width="108.140625" style="1881" customWidth="1"/>
    <col min="7683" max="7683" width="28.7109375" style="1881" customWidth="1"/>
    <col min="7684" max="7684" width="32.5703125" style="1881" customWidth="1"/>
    <col min="7685" max="7685" width="28.7109375" style="1881" customWidth="1"/>
    <col min="7686" max="7687" width="31.7109375" style="1881" customWidth="1"/>
    <col min="7688" max="7688" width="30.140625" style="1881" customWidth="1"/>
    <col min="7689" max="7689" width="33.7109375" style="1881" customWidth="1"/>
    <col min="7690" max="7690" width="27" style="1881" customWidth="1"/>
    <col min="7691" max="7691" width="28.7109375" style="1881" customWidth="1"/>
    <col min="7692" max="7692" width="34.85546875" style="1881" customWidth="1"/>
    <col min="7693" max="7693" width="37" style="1881" customWidth="1"/>
    <col min="7694" max="7694" width="34.85546875" style="1881" customWidth="1"/>
    <col min="7695" max="7695" width="27.5703125" style="1881" customWidth="1"/>
    <col min="7696" max="7696" width="36.85546875" style="1881" customWidth="1"/>
    <col min="7697" max="7697" width="38.7109375" style="1881" customWidth="1"/>
    <col min="7698" max="7700" width="14.7109375" style="1881" customWidth="1"/>
    <col min="7701" max="7701" width="18.7109375" style="1881" customWidth="1"/>
    <col min="7702" max="7702" width="25.42578125" style="1881" customWidth="1"/>
    <col min="7703" max="7703" width="34.85546875" style="1881" customWidth="1"/>
    <col min="7704" max="7704" width="28" style="1881" customWidth="1"/>
    <col min="7705" max="7705" width="34.140625" style="1881" customWidth="1"/>
    <col min="7706" max="7706" width="34" style="1881" customWidth="1"/>
    <col min="7707" max="7937" width="11.42578125" style="1881"/>
    <col min="7938" max="7938" width="108.140625" style="1881" customWidth="1"/>
    <col min="7939" max="7939" width="28.7109375" style="1881" customWidth="1"/>
    <col min="7940" max="7940" width="32.5703125" style="1881" customWidth="1"/>
    <col min="7941" max="7941" width="28.7109375" style="1881" customWidth="1"/>
    <col min="7942" max="7943" width="31.7109375" style="1881" customWidth="1"/>
    <col min="7944" max="7944" width="30.140625" style="1881" customWidth="1"/>
    <col min="7945" max="7945" width="33.7109375" style="1881" customWidth="1"/>
    <col min="7946" max="7946" width="27" style="1881" customWidth="1"/>
    <col min="7947" max="7947" width="28.7109375" style="1881" customWidth="1"/>
    <col min="7948" max="7948" width="34.85546875" style="1881" customWidth="1"/>
    <col min="7949" max="7949" width="37" style="1881" customWidth="1"/>
    <col min="7950" max="7950" width="34.85546875" style="1881" customWidth="1"/>
    <col min="7951" max="7951" width="27.5703125" style="1881" customWidth="1"/>
    <col min="7952" max="7952" width="36.85546875" style="1881" customWidth="1"/>
    <col min="7953" max="7953" width="38.7109375" style="1881" customWidth="1"/>
    <col min="7954" max="7956" width="14.7109375" style="1881" customWidth="1"/>
    <col min="7957" max="7957" width="18.7109375" style="1881" customWidth="1"/>
    <col min="7958" max="7958" width="25.42578125" style="1881" customWidth="1"/>
    <col min="7959" max="7959" width="34.85546875" style="1881" customWidth="1"/>
    <col min="7960" max="7960" width="28" style="1881" customWidth="1"/>
    <col min="7961" max="7961" width="34.140625" style="1881" customWidth="1"/>
    <col min="7962" max="7962" width="34" style="1881" customWidth="1"/>
    <col min="7963" max="8193" width="11.42578125" style="1881"/>
    <col min="8194" max="8194" width="108.140625" style="1881" customWidth="1"/>
    <col min="8195" max="8195" width="28.7109375" style="1881" customWidth="1"/>
    <col min="8196" max="8196" width="32.5703125" style="1881" customWidth="1"/>
    <col min="8197" max="8197" width="28.7109375" style="1881" customWidth="1"/>
    <col min="8198" max="8199" width="31.7109375" style="1881" customWidth="1"/>
    <col min="8200" max="8200" width="30.140625" style="1881" customWidth="1"/>
    <col min="8201" max="8201" width="33.7109375" style="1881" customWidth="1"/>
    <col min="8202" max="8202" width="27" style="1881" customWidth="1"/>
    <col min="8203" max="8203" width="28.7109375" style="1881" customWidth="1"/>
    <col min="8204" max="8204" width="34.85546875" style="1881" customWidth="1"/>
    <col min="8205" max="8205" width="37" style="1881" customWidth="1"/>
    <col min="8206" max="8206" width="34.85546875" style="1881" customWidth="1"/>
    <col min="8207" max="8207" width="27.5703125" style="1881" customWidth="1"/>
    <col min="8208" max="8208" width="36.85546875" style="1881" customWidth="1"/>
    <col min="8209" max="8209" width="38.7109375" style="1881" customWidth="1"/>
    <col min="8210" max="8212" width="14.7109375" style="1881" customWidth="1"/>
    <col min="8213" max="8213" width="18.7109375" style="1881" customWidth="1"/>
    <col min="8214" max="8214" width="25.42578125" style="1881" customWidth="1"/>
    <col min="8215" max="8215" width="34.85546875" style="1881" customWidth="1"/>
    <col min="8216" max="8216" width="28" style="1881" customWidth="1"/>
    <col min="8217" max="8217" width="34.140625" style="1881" customWidth="1"/>
    <col min="8218" max="8218" width="34" style="1881" customWidth="1"/>
    <col min="8219" max="8449" width="11.42578125" style="1881"/>
    <col min="8450" max="8450" width="108.140625" style="1881" customWidth="1"/>
    <col min="8451" max="8451" width="28.7109375" style="1881" customWidth="1"/>
    <col min="8452" max="8452" width="32.5703125" style="1881" customWidth="1"/>
    <col min="8453" max="8453" width="28.7109375" style="1881" customWidth="1"/>
    <col min="8454" max="8455" width="31.7109375" style="1881" customWidth="1"/>
    <col min="8456" max="8456" width="30.140625" style="1881" customWidth="1"/>
    <col min="8457" max="8457" width="33.7109375" style="1881" customWidth="1"/>
    <col min="8458" max="8458" width="27" style="1881" customWidth="1"/>
    <col min="8459" max="8459" width="28.7109375" style="1881" customWidth="1"/>
    <col min="8460" max="8460" width="34.85546875" style="1881" customWidth="1"/>
    <col min="8461" max="8461" width="37" style="1881" customWidth="1"/>
    <col min="8462" max="8462" width="34.85546875" style="1881" customWidth="1"/>
    <col min="8463" max="8463" width="27.5703125" style="1881" customWidth="1"/>
    <col min="8464" max="8464" width="36.85546875" style="1881" customWidth="1"/>
    <col min="8465" max="8465" width="38.7109375" style="1881" customWidth="1"/>
    <col min="8466" max="8468" width="14.7109375" style="1881" customWidth="1"/>
    <col min="8469" max="8469" width="18.7109375" style="1881" customWidth="1"/>
    <col min="8470" max="8470" width="25.42578125" style="1881" customWidth="1"/>
    <col min="8471" max="8471" width="34.85546875" style="1881" customWidth="1"/>
    <col min="8472" max="8472" width="28" style="1881" customWidth="1"/>
    <col min="8473" max="8473" width="34.140625" style="1881" customWidth="1"/>
    <col min="8474" max="8474" width="34" style="1881" customWidth="1"/>
    <col min="8475" max="8705" width="11.42578125" style="1881"/>
    <col min="8706" max="8706" width="108.140625" style="1881" customWidth="1"/>
    <col min="8707" max="8707" width="28.7109375" style="1881" customWidth="1"/>
    <col min="8708" max="8708" width="32.5703125" style="1881" customWidth="1"/>
    <col min="8709" max="8709" width="28.7109375" style="1881" customWidth="1"/>
    <col min="8710" max="8711" width="31.7109375" style="1881" customWidth="1"/>
    <col min="8712" max="8712" width="30.140625" style="1881" customWidth="1"/>
    <col min="8713" max="8713" width="33.7109375" style="1881" customWidth="1"/>
    <col min="8714" max="8714" width="27" style="1881" customWidth="1"/>
    <col min="8715" max="8715" width="28.7109375" style="1881" customWidth="1"/>
    <col min="8716" max="8716" width="34.85546875" style="1881" customWidth="1"/>
    <col min="8717" max="8717" width="37" style="1881" customWidth="1"/>
    <col min="8718" max="8718" width="34.85546875" style="1881" customWidth="1"/>
    <col min="8719" max="8719" width="27.5703125" style="1881" customWidth="1"/>
    <col min="8720" max="8720" width="36.85546875" style="1881" customWidth="1"/>
    <col min="8721" max="8721" width="38.7109375" style="1881" customWidth="1"/>
    <col min="8722" max="8724" width="14.7109375" style="1881" customWidth="1"/>
    <col min="8725" max="8725" width="18.7109375" style="1881" customWidth="1"/>
    <col min="8726" max="8726" width="25.42578125" style="1881" customWidth="1"/>
    <col min="8727" max="8727" width="34.85546875" style="1881" customWidth="1"/>
    <col min="8728" max="8728" width="28" style="1881" customWidth="1"/>
    <col min="8729" max="8729" width="34.140625" style="1881" customWidth="1"/>
    <col min="8730" max="8730" width="34" style="1881" customWidth="1"/>
    <col min="8731" max="8961" width="11.42578125" style="1881"/>
    <col min="8962" max="8962" width="108.140625" style="1881" customWidth="1"/>
    <col min="8963" max="8963" width="28.7109375" style="1881" customWidth="1"/>
    <col min="8964" max="8964" width="32.5703125" style="1881" customWidth="1"/>
    <col min="8965" max="8965" width="28.7109375" style="1881" customWidth="1"/>
    <col min="8966" max="8967" width="31.7109375" style="1881" customWidth="1"/>
    <col min="8968" max="8968" width="30.140625" style="1881" customWidth="1"/>
    <col min="8969" max="8969" width="33.7109375" style="1881" customWidth="1"/>
    <col min="8970" max="8970" width="27" style="1881" customWidth="1"/>
    <col min="8971" max="8971" width="28.7109375" style="1881" customWidth="1"/>
    <col min="8972" max="8972" width="34.85546875" style="1881" customWidth="1"/>
    <col min="8973" max="8973" width="37" style="1881" customWidth="1"/>
    <col min="8974" max="8974" width="34.85546875" style="1881" customWidth="1"/>
    <col min="8975" max="8975" width="27.5703125" style="1881" customWidth="1"/>
    <col min="8976" max="8976" width="36.85546875" style="1881" customWidth="1"/>
    <col min="8977" max="8977" width="38.7109375" style="1881" customWidth="1"/>
    <col min="8978" max="8980" width="14.7109375" style="1881" customWidth="1"/>
    <col min="8981" max="8981" width="18.7109375" style="1881" customWidth="1"/>
    <col min="8982" max="8982" width="25.42578125" style="1881" customWidth="1"/>
    <col min="8983" max="8983" width="34.85546875" style="1881" customWidth="1"/>
    <col min="8984" max="8984" width="28" style="1881" customWidth="1"/>
    <col min="8985" max="8985" width="34.140625" style="1881" customWidth="1"/>
    <col min="8986" max="8986" width="34" style="1881" customWidth="1"/>
    <col min="8987" max="9217" width="11.42578125" style="1881"/>
    <col min="9218" max="9218" width="108.140625" style="1881" customWidth="1"/>
    <col min="9219" max="9219" width="28.7109375" style="1881" customWidth="1"/>
    <col min="9220" max="9220" width="32.5703125" style="1881" customWidth="1"/>
    <col min="9221" max="9221" width="28.7109375" style="1881" customWidth="1"/>
    <col min="9222" max="9223" width="31.7109375" style="1881" customWidth="1"/>
    <col min="9224" max="9224" width="30.140625" style="1881" customWidth="1"/>
    <col min="9225" max="9225" width="33.7109375" style="1881" customWidth="1"/>
    <col min="9226" max="9226" width="27" style="1881" customWidth="1"/>
    <col min="9227" max="9227" width="28.7109375" style="1881" customWidth="1"/>
    <col min="9228" max="9228" width="34.85546875" style="1881" customWidth="1"/>
    <col min="9229" max="9229" width="37" style="1881" customWidth="1"/>
    <col min="9230" max="9230" width="34.85546875" style="1881" customWidth="1"/>
    <col min="9231" max="9231" width="27.5703125" style="1881" customWidth="1"/>
    <col min="9232" max="9232" width="36.85546875" style="1881" customWidth="1"/>
    <col min="9233" max="9233" width="38.7109375" style="1881" customWidth="1"/>
    <col min="9234" max="9236" width="14.7109375" style="1881" customWidth="1"/>
    <col min="9237" max="9237" width="18.7109375" style="1881" customWidth="1"/>
    <col min="9238" max="9238" width="25.42578125" style="1881" customWidth="1"/>
    <col min="9239" max="9239" width="34.85546875" style="1881" customWidth="1"/>
    <col min="9240" max="9240" width="28" style="1881" customWidth="1"/>
    <col min="9241" max="9241" width="34.140625" style="1881" customWidth="1"/>
    <col min="9242" max="9242" width="34" style="1881" customWidth="1"/>
    <col min="9243" max="9473" width="11.42578125" style="1881"/>
    <col min="9474" max="9474" width="108.140625" style="1881" customWidth="1"/>
    <col min="9475" max="9475" width="28.7109375" style="1881" customWidth="1"/>
    <col min="9476" max="9476" width="32.5703125" style="1881" customWidth="1"/>
    <col min="9477" max="9477" width="28.7109375" style="1881" customWidth="1"/>
    <col min="9478" max="9479" width="31.7109375" style="1881" customWidth="1"/>
    <col min="9480" max="9480" width="30.140625" style="1881" customWidth="1"/>
    <col min="9481" max="9481" width="33.7109375" style="1881" customWidth="1"/>
    <col min="9482" max="9482" width="27" style="1881" customWidth="1"/>
    <col min="9483" max="9483" width="28.7109375" style="1881" customWidth="1"/>
    <col min="9484" max="9484" width="34.85546875" style="1881" customWidth="1"/>
    <col min="9485" max="9485" width="37" style="1881" customWidth="1"/>
    <col min="9486" max="9486" width="34.85546875" style="1881" customWidth="1"/>
    <col min="9487" max="9487" width="27.5703125" style="1881" customWidth="1"/>
    <col min="9488" max="9488" width="36.85546875" style="1881" customWidth="1"/>
    <col min="9489" max="9489" width="38.7109375" style="1881" customWidth="1"/>
    <col min="9490" max="9492" width="14.7109375" style="1881" customWidth="1"/>
    <col min="9493" max="9493" width="18.7109375" style="1881" customWidth="1"/>
    <col min="9494" max="9494" width="25.42578125" style="1881" customWidth="1"/>
    <col min="9495" max="9495" width="34.85546875" style="1881" customWidth="1"/>
    <col min="9496" max="9496" width="28" style="1881" customWidth="1"/>
    <col min="9497" max="9497" width="34.140625" style="1881" customWidth="1"/>
    <col min="9498" max="9498" width="34" style="1881" customWidth="1"/>
    <col min="9499" max="9729" width="11.42578125" style="1881"/>
    <col min="9730" max="9730" width="108.140625" style="1881" customWidth="1"/>
    <col min="9731" max="9731" width="28.7109375" style="1881" customWidth="1"/>
    <col min="9732" max="9732" width="32.5703125" style="1881" customWidth="1"/>
    <col min="9733" max="9733" width="28.7109375" style="1881" customWidth="1"/>
    <col min="9734" max="9735" width="31.7109375" style="1881" customWidth="1"/>
    <col min="9736" max="9736" width="30.140625" style="1881" customWidth="1"/>
    <col min="9737" max="9737" width="33.7109375" style="1881" customWidth="1"/>
    <col min="9738" max="9738" width="27" style="1881" customWidth="1"/>
    <col min="9739" max="9739" width="28.7109375" style="1881" customWidth="1"/>
    <col min="9740" max="9740" width="34.85546875" style="1881" customWidth="1"/>
    <col min="9741" max="9741" width="37" style="1881" customWidth="1"/>
    <col min="9742" max="9742" width="34.85546875" style="1881" customWidth="1"/>
    <col min="9743" max="9743" width="27.5703125" style="1881" customWidth="1"/>
    <col min="9744" max="9744" width="36.85546875" style="1881" customWidth="1"/>
    <col min="9745" max="9745" width="38.7109375" style="1881" customWidth="1"/>
    <col min="9746" max="9748" width="14.7109375" style="1881" customWidth="1"/>
    <col min="9749" max="9749" width="18.7109375" style="1881" customWidth="1"/>
    <col min="9750" max="9750" width="25.42578125" style="1881" customWidth="1"/>
    <col min="9751" max="9751" width="34.85546875" style="1881" customWidth="1"/>
    <col min="9752" max="9752" width="28" style="1881" customWidth="1"/>
    <col min="9753" max="9753" width="34.140625" style="1881" customWidth="1"/>
    <col min="9754" max="9754" width="34" style="1881" customWidth="1"/>
    <col min="9755" max="9985" width="11.42578125" style="1881"/>
    <col min="9986" max="9986" width="108.140625" style="1881" customWidth="1"/>
    <col min="9987" max="9987" width="28.7109375" style="1881" customWidth="1"/>
    <col min="9988" max="9988" width="32.5703125" style="1881" customWidth="1"/>
    <col min="9989" max="9989" width="28.7109375" style="1881" customWidth="1"/>
    <col min="9990" max="9991" width="31.7109375" style="1881" customWidth="1"/>
    <col min="9992" max="9992" width="30.140625" style="1881" customWidth="1"/>
    <col min="9993" max="9993" width="33.7109375" style="1881" customWidth="1"/>
    <col min="9994" max="9994" width="27" style="1881" customWidth="1"/>
    <col min="9995" max="9995" width="28.7109375" style="1881" customWidth="1"/>
    <col min="9996" max="9996" width="34.85546875" style="1881" customWidth="1"/>
    <col min="9997" max="9997" width="37" style="1881" customWidth="1"/>
    <col min="9998" max="9998" width="34.85546875" style="1881" customWidth="1"/>
    <col min="9999" max="9999" width="27.5703125" style="1881" customWidth="1"/>
    <col min="10000" max="10000" width="36.85546875" style="1881" customWidth="1"/>
    <col min="10001" max="10001" width="38.7109375" style="1881" customWidth="1"/>
    <col min="10002" max="10004" width="14.7109375" style="1881" customWidth="1"/>
    <col min="10005" max="10005" width="18.7109375" style="1881" customWidth="1"/>
    <col min="10006" max="10006" width="25.42578125" style="1881" customWidth="1"/>
    <col min="10007" max="10007" width="34.85546875" style="1881" customWidth="1"/>
    <col min="10008" max="10008" width="28" style="1881" customWidth="1"/>
    <col min="10009" max="10009" width="34.140625" style="1881" customWidth="1"/>
    <col min="10010" max="10010" width="34" style="1881" customWidth="1"/>
    <col min="10011" max="10241" width="11.42578125" style="1881"/>
    <col min="10242" max="10242" width="108.140625" style="1881" customWidth="1"/>
    <col min="10243" max="10243" width="28.7109375" style="1881" customWidth="1"/>
    <col min="10244" max="10244" width="32.5703125" style="1881" customWidth="1"/>
    <col min="10245" max="10245" width="28.7109375" style="1881" customWidth="1"/>
    <col min="10246" max="10247" width="31.7109375" style="1881" customWidth="1"/>
    <col min="10248" max="10248" width="30.140625" style="1881" customWidth="1"/>
    <col min="10249" max="10249" width="33.7109375" style="1881" customWidth="1"/>
    <col min="10250" max="10250" width="27" style="1881" customWidth="1"/>
    <col min="10251" max="10251" width="28.7109375" style="1881" customWidth="1"/>
    <col min="10252" max="10252" width="34.85546875" style="1881" customWidth="1"/>
    <col min="10253" max="10253" width="37" style="1881" customWidth="1"/>
    <col min="10254" max="10254" width="34.85546875" style="1881" customWidth="1"/>
    <col min="10255" max="10255" width="27.5703125" style="1881" customWidth="1"/>
    <col min="10256" max="10256" width="36.85546875" style="1881" customWidth="1"/>
    <col min="10257" max="10257" width="38.7109375" style="1881" customWidth="1"/>
    <col min="10258" max="10260" width="14.7109375" style="1881" customWidth="1"/>
    <col min="10261" max="10261" width="18.7109375" style="1881" customWidth="1"/>
    <col min="10262" max="10262" width="25.42578125" style="1881" customWidth="1"/>
    <col min="10263" max="10263" width="34.85546875" style="1881" customWidth="1"/>
    <col min="10264" max="10264" width="28" style="1881" customWidth="1"/>
    <col min="10265" max="10265" width="34.140625" style="1881" customWidth="1"/>
    <col min="10266" max="10266" width="34" style="1881" customWidth="1"/>
    <col min="10267" max="10497" width="11.42578125" style="1881"/>
    <col min="10498" max="10498" width="108.140625" style="1881" customWidth="1"/>
    <col min="10499" max="10499" width="28.7109375" style="1881" customWidth="1"/>
    <col min="10500" max="10500" width="32.5703125" style="1881" customWidth="1"/>
    <col min="10501" max="10501" width="28.7109375" style="1881" customWidth="1"/>
    <col min="10502" max="10503" width="31.7109375" style="1881" customWidth="1"/>
    <col min="10504" max="10504" width="30.140625" style="1881" customWidth="1"/>
    <col min="10505" max="10505" width="33.7109375" style="1881" customWidth="1"/>
    <col min="10506" max="10506" width="27" style="1881" customWidth="1"/>
    <col min="10507" max="10507" width="28.7109375" style="1881" customWidth="1"/>
    <col min="10508" max="10508" width="34.85546875" style="1881" customWidth="1"/>
    <col min="10509" max="10509" width="37" style="1881" customWidth="1"/>
    <col min="10510" max="10510" width="34.85546875" style="1881" customWidth="1"/>
    <col min="10511" max="10511" width="27.5703125" style="1881" customWidth="1"/>
    <col min="10512" max="10512" width="36.85546875" style="1881" customWidth="1"/>
    <col min="10513" max="10513" width="38.7109375" style="1881" customWidth="1"/>
    <col min="10514" max="10516" width="14.7109375" style="1881" customWidth="1"/>
    <col min="10517" max="10517" width="18.7109375" style="1881" customWidth="1"/>
    <col min="10518" max="10518" width="25.42578125" style="1881" customWidth="1"/>
    <col min="10519" max="10519" width="34.85546875" style="1881" customWidth="1"/>
    <col min="10520" max="10520" width="28" style="1881" customWidth="1"/>
    <col min="10521" max="10521" width="34.140625" style="1881" customWidth="1"/>
    <col min="10522" max="10522" width="34" style="1881" customWidth="1"/>
    <col min="10523" max="10753" width="11.42578125" style="1881"/>
    <col min="10754" max="10754" width="108.140625" style="1881" customWidth="1"/>
    <col min="10755" max="10755" width="28.7109375" style="1881" customWidth="1"/>
    <col min="10756" max="10756" width="32.5703125" style="1881" customWidth="1"/>
    <col min="10757" max="10757" width="28.7109375" style="1881" customWidth="1"/>
    <col min="10758" max="10759" width="31.7109375" style="1881" customWidth="1"/>
    <col min="10760" max="10760" width="30.140625" style="1881" customWidth="1"/>
    <col min="10761" max="10761" width="33.7109375" style="1881" customWidth="1"/>
    <col min="10762" max="10762" width="27" style="1881" customWidth="1"/>
    <col min="10763" max="10763" width="28.7109375" style="1881" customWidth="1"/>
    <col min="10764" max="10764" width="34.85546875" style="1881" customWidth="1"/>
    <col min="10765" max="10765" width="37" style="1881" customWidth="1"/>
    <col min="10766" max="10766" width="34.85546875" style="1881" customWidth="1"/>
    <col min="10767" max="10767" width="27.5703125" style="1881" customWidth="1"/>
    <col min="10768" max="10768" width="36.85546875" style="1881" customWidth="1"/>
    <col min="10769" max="10769" width="38.7109375" style="1881" customWidth="1"/>
    <col min="10770" max="10772" width="14.7109375" style="1881" customWidth="1"/>
    <col min="10773" max="10773" width="18.7109375" style="1881" customWidth="1"/>
    <col min="10774" max="10774" width="25.42578125" style="1881" customWidth="1"/>
    <col min="10775" max="10775" width="34.85546875" style="1881" customWidth="1"/>
    <col min="10776" max="10776" width="28" style="1881" customWidth="1"/>
    <col min="10777" max="10777" width="34.140625" style="1881" customWidth="1"/>
    <col min="10778" max="10778" width="34" style="1881" customWidth="1"/>
    <col min="10779" max="11009" width="11.42578125" style="1881"/>
    <col min="11010" max="11010" width="108.140625" style="1881" customWidth="1"/>
    <col min="11011" max="11011" width="28.7109375" style="1881" customWidth="1"/>
    <col min="11012" max="11012" width="32.5703125" style="1881" customWidth="1"/>
    <col min="11013" max="11013" width="28.7109375" style="1881" customWidth="1"/>
    <col min="11014" max="11015" width="31.7109375" style="1881" customWidth="1"/>
    <col min="11016" max="11016" width="30.140625" style="1881" customWidth="1"/>
    <col min="11017" max="11017" width="33.7109375" style="1881" customWidth="1"/>
    <col min="11018" max="11018" width="27" style="1881" customWidth="1"/>
    <col min="11019" max="11019" width="28.7109375" style="1881" customWidth="1"/>
    <col min="11020" max="11020" width="34.85546875" style="1881" customWidth="1"/>
    <col min="11021" max="11021" width="37" style="1881" customWidth="1"/>
    <col min="11022" max="11022" width="34.85546875" style="1881" customWidth="1"/>
    <col min="11023" max="11023" width="27.5703125" style="1881" customWidth="1"/>
    <col min="11024" max="11024" width="36.85546875" style="1881" customWidth="1"/>
    <col min="11025" max="11025" width="38.7109375" style="1881" customWidth="1"/>
    <col min="11026" max="11028" width="14.7109375" style="1881" customWidth="1"/>
    <col min="11029" max="11029" width="18.7109375" style="1881" customWidth="1"/>
    <col min="11030" max="11030" width="25.42578125" style="1881" customWidth="1"/>
    <col min="11031" max="11031" width="34.85546875" style="1881" customWidth="1"/>
    <col min="11032" max="11032" width="28" style="1881" customWidth="1"/>
    <col min="11033" max="11033" width="34.140625" style="1881" customWidth="1"/>
    <col min="11034" max="11034" width="34" style="1881" customWidth="1"/>
    <col min="11035" max="11265" width="11.42578125" style="1881"/>
    <col min="11266" max="11266" width="108.140625" style="1881" customWidth="1"/>
    <col min="11267" max="11267" width="28.7109375" style="1881" customWidth="1"/>
    <col min="11268" max="11268" width="32.5703125" style="1881" customWidth="1"/>
    <col min="11269" max="11269" width="28.7109375" style="1881" customWidth="1"/>
    <col min="11270" max="11271" width="31.7109375" style="1881" customWidth="1"/>
    <col min="11272" max="11272" width="30.140625" style="1881" customWidth="1"/>
    <col min="11273" max="11273" width="33.7109375" style="1881" customWidth="1"/>
    <col min="11274" max="11274" width="27" style="1881" customWidth="1"/>
    <col min="11275" max="11275" width="28.7109375" style="1881" customWidth="1"/>
    <col min="11276" max="11276" width="34.85546875" style="1881" customWidth="1"/>
    <col min="11277" max="11277" width="37" style="1881" customWidth="1"/>
    <col min="11278" max="11278" width="34.85546875" style="1881" customWidth="1"/>
    <col min="11279" max="11279" width="27.5703125" style="1881" customWidth="1"/>
    <col min="11280" max="11280" width="36.85546875" style="1881" customWidth="1"/>
    <col min="11281" max="11281" width="38.7109375" style="1881" customWidth="1"/>
    <col min="11282" max="11284" width="14.7109375" style="1881" customWidth="1"/>
    <col min="11285" max="11285" width="18.7109375" style="1881" customWidth="1"/>
    <col min="11286" max="11286" width="25.42578125" style="1881" customWidth="1"/>
    <col min="11287" max="11287" width="34.85546875" style="1881" customWidth="1"/>
    <col min="11288" max="11288" width="28" style="1881" customWidth="1"/>
    <col min="11289" max="11289" width="34.140625" style="1881" customWidth="1"/>
    <col min="11290" max="11290" width="34" style="1881" customWidth="1"/>
    <col min="11291" max="11521" width="11.42578125" style="1881"/>
    <col min="11522" max="11522" width="108.140625" style="1881" customWidth="1"/>
    <col min="11523" max="11523" width="28.7109375" style="1881" customWidth="1"/>
    <col min="11524" max="11524" width="32.5703125" style="1881" customWidth="1"/>
    <col min="11525" max="11525" width="28.7109375" style="1881" customWidth="1"/>
    <col min="11526" max="11527" width="31.7109375" style="1881" customWidth="1"/>
    <col min="11528" max="11528" width="30.140625" style="1881" customWidth="1"/>
    <col min="11529" max="11529" width="33.7109375" style="1881" customWidth="1"/>
    <col min="11530" max="11530" width="27" style="1881" customWidth="1"/>
    <col min="11531" max="11531" width="28.7109375" style="1881" customWidth="1"/>
    <col min="11532" max="11532" width="34.85546875" style="1881" customWidth="1"/>
    <col min="11533" max="11533" width="37" style="1881" customWidth="1"/>
    <col min="11534" max="11534" width="34.85546875" style="1881" customWidth="1"/>
    <col min="11535" max="11535" width="27.5703125" style="1881" customWidth="1"/>
    <col min="11536" max="11536" width="36.85546875" style="1881" customWidth="1"/>
    <col min="11537" max="11537" width="38.7109375" style="1881" customWidth="1"/>
    <col min="11538" max="11540" width="14.7109375" style="1881" customWidth="1"/>
    <col min="11541" max="11541" width="18.7109375" style="1881" customWidth="1"/>
    <col min="11542" max="11542" width="25.42578125" style="1881" customWidth="1"/>
    <col min="11543" max="11543" width="34.85546875" style="1881" customWidth="1"/>
    <col min="11544" max="11544" width="28" style="1881" customWidth="1"/>
    <col min="11545" max="11545" width="34.140625" style="1881" customWidth="1"/>
    <col min="11546" max="11546" width="34" style="1881" customWidth="1"/>
    <col min="11547" max="11777" width="11.42578125" style="1881"/>
    <col min="11778" max="11778" width="108.140625" style="1881" customWidth="1"/>
    <col min="11779" max="11779" width="28.7109375" style="1881" customWidth="1"/>
    <col min="11780" max="11780" width="32.5703125" style="1881" customWidth="1"/>
    <col min="11781" max="11781" width="28.7109375" style="1881" customWidth="1"/>
    <col min="11782" max="11783" width="31.7109375" style="1881" customWidth="1"/>
    <col min="11784" max="11784" width="30.140625" style="1881" customWidth="1"/>
    <col min="11785" max="11785" width="33.7109375" style="1881" customWidth="1"/>
    <col min="11786" max="11786" width="27" style="1881" customWidth="1"/>
    <col min="11787" max="11787" width="28.7109375" style="1881" customWidth="1"/>
    <col min="11788" max="11788" width="34.85546875" style="1881" customWidth="1"/>
    <col min="11789" max="11789" width="37" style="1881" customWidth="1"/>
    <col min="11790" max="11790" width="34.85546875" style="1881" customWidth="1"/>
    <col min="11791" max="11791" width="27.5703125" style="1881" customWidth="1"/>
    <col min="11792" max="11792" width="36.85546875" style="1881" customWidth="1"/>
    <col min="11793" max="11793" width="38.7109375" style="1881" customWidth="1"/>
    <col min="11794" max="11796" width="14.7109375" style="1881" customWidth="1"/>
    <col min="11797" max="11797" width="18.7109375" style="1881" customWidth="1"/>
    <col min="11798" max="11798" width="25.42578125" style="1881" customWidth="1"/>
    <col min="11799" max="11799" width="34.85546875" style="1881" customWidth="1"/>
    <col min="11800" max="11800" width="28" style="1881" customWidth="1"/>
    <col min="11801" max="11801" width="34.140625" style="1881" customWidth="1"/>
    <col min="11802" max="11802" width="34" style="1881" customWidth="1"/>
    <col min="11803" max="12033" width="11.42578125" style="1881"/>
    <col min="12034" max="12034" width="108.140625" style="1881" customWidth="1"/>
    <col min="12035" max="12035" width="28.7109375" style="1881" customWidth="1"/>
    <col min="12036" max="12036" width="32.5703125" style="1881" customWidth="1"/>
    <col min="12037" max="12037" width="28.7109375" style="1881" customWidth="1"/>
    <col min="12038" max="12039" width="31.7109375" style="1881" customWidth="1"/>
    <col min="12040" max="12040" width="30.140625" style="1881" customWidth="1"/>
    <col min="12041" max="12041" width="33.7109375" style="1881" customWidth="1"/>
    <col min="12042" max="12042" width="27" style="1881" customWidth="1"/>
    <col min="12043" max="12043" width="28.7109375" style="1881" customWidth="1"/>
    <col min="12044" max="12044" width="34.85546875" style="1881" customWidth="1"/>
    <col min="12045" max="12045" width="37" style="1881" customWidth="1"/>
    <col min="12046" max="12046" width="34.85546875" style="1881" customWidth="1"/>
    <col min="12047" max="12047" width="27.5703125" style="1881" customWidth="1"/>
    <col min="12048" max="12048" width="36.85546875" style="1881" customWidth="1"/>
    <col min="12049" max="12049" width="38.7109375" style="1881" customWidth="1"/>
    <col min="12050" max="12052" width="14.7109375" style="1881" customWidth="1"/>
    <col min="12053" max="12053" width="18.7109375" style="1881" customWidth="1"/>
    <col min="12054" max="12054" width="25.42578125" style="1881" customWidth="1"/>
    <col min="12055" max="12055" width="34.85546875" style="1881" customWidth="1"/>
    <col min="12056" max="12056" width="28" style="1881" customWidth="1"/>
    <col min="12057" max="12057" width="34.140625" style="1881" customWidth="1"/>
    <col min="12058" max="12058" width="34" style="1881" customWidth="1"/>
    <col min="12059" max="12289" width="11.42578125" style="1881"/>
    <col min="12290" max="12290" width="108.140625" style="1881" customWidth="1"/>
    <col min="12291" max="12291" width="28.7109375" style="1881" customWidth="1"/>
    <col min="12292" max="12292" width="32.5703125" style="1881" customWidth="1"/>
    <col min="12293" max="12293" width="28.7109375" style="1881" customWidth="1"/>
    <col min="12294" max="12295" width="31.7109375" style="1881" customWidth="1"/>
    <col min="12296" max="12296" width="30.140625" style="1881" customWidth="1"/>
    <col min="12297" max="12297" width="33.7109375" style="1881" customWidth="1"/>
    <col min="12298" max="12298" width="27" style="1881" customWidth="1"/>
    <col min="12299" max="12299" width="28.7109375" style="1881" customWidth="1"/>
    <col min="12300" max="12300" width="34.85546875" style="1881" customWidth="1"/>
    <col min="12301" max="12301" width="37" style="1881" customWidth="1"/>
    <col min="12302" max="12302" width="34.85546875" style="1881" customWidth="1"/>
    <col min="12303" max="12303" width="27.5703125" style="1881" customWidth="1"/>
    <col min="12304" max="12304" width="36.85546875" style="1881" customWidth="1"/>
    <col min="12305" max="12305" width="38.7109375" style="1881" customWidth="1"/>
    <col min="12306" max="12308" width="14.7109375" style="1881" customWidth="1"/>
    <col min="12309" max="12309" width="18.7109375" style="1881" customWidth="1"/>
    <col min="12310" max="12310" width="25.42578125" style="1881" customWidth="1"/>
    <col min="12311" max="12311" width="34.85546875" style="1881" customWidth="1"/>
    <col min="12312" max="12312" width="28" style="1881" customWidth="1"/>
    <col min="12313" max="12313" width="34.140625" style="1881" customWidth="1"/>
    <col min="12314" max="12314" width="34" style="1881" customWidth="1"/>
    <col min="12315" max="12545" width="11.42578125" style="1881"/>
    <col min="12546" max="12546" width="108.140625" style="1881" customWidth="1"/>
    <col min="12547" max="12547" width="28.7109375" style="1881" customWidth="1"/>
    <col min="12548" max="12548" width="32.5703125" style="1881" customWidth="1"/>
    <col min="12549" max="12549" width="28.7109375" style="1881" customWidth="1"/>
    <col min="12550" max="12551" width="31.7109375" style="1881" customWidth="1"/>
    <col min="12552" max="12552" width="30.140625" style="1881" customWidth="1"/>
    <col min="12553" max="12553" width="33.7109375" style="1881" customWidth="1"/>
    <col min="12554" max="12554" width="27" style="1881" customWidth="1"/>
    <col min="12555" max="12555" width="28.7109375" style="1881" customWidth="1"/>
    <col min="12556" max="12556" width="34.85546875" style="1881" customWidth="1"/>
    <col min="12557" max="12557" width="37" style="1881" customWidth="1"/>
    <col min="12558" max="12558" width="34.85546875" style="1881" customWidth="1"/>
    <col min="12559" max="12559" width="27.5703125" style="1881" customWidth="1"/>
    <col min="12560" max="12560" width="36.85546875" style="1881" customWidth="1"/>
    <col min="12561" max="12561" width="38.7109375" style="1881" customWidth="1"/>
    <col min="12562" max="12564" width="14.7109375" style="1881" customWidth="1"/>
    <col min="12565" max="12565" width="18.7109375" style="1881" customWidth="1"/>
    <col min="12566" max="12566" width="25.42578125" style="1881" customWidth="1"/>
    <col min="12567" max="12567" width="34.85546875" style="1881" customWidth="1"/>
    <col min="12568" max="12568" width="28" style="1881" customWidth="1"/>
    <col min="12569" max="12569" width="34.140625" style="1881" customWidth="1"/>
    <col min="12570" max="12570" width="34" style="1881" customWidth="1"/>
    <col min="12571" max="12801" width="11.42578125" style="1881"/>
    <col min="12802" max="12802" width="108.140625" style="1881" customWidth="1"/>
    <col min="12803" max="12803" width="28.7109375" style="1881" customWidth="1"/>
    <col min="12804" max="12804" width="32.5703125" style="1881" customWidth="1"/>
    <col min="12805" max="12805" width="28.7109375" style="1881" customWidth="1"/>
    <col min="12806" max="12807" width="31.7109375" style="1881" customWidth="1"/>
    <col min="12808" max="12808" width="30.140625" style="1881" customWidth="1"/>
    <col min="12809" max="12809" width="33.7109375" style="1881" customWidth="1"/>
    <col min="12810" max="12810" width="27" style="1881" customWidth="1"/>
    <col min="12811" max="12811" width="28.7109375" style="1881" customWidth="1"/>
    <col min="12812" max="12812" width="34.85546875" style="1881" customWidth="1"/>
    <col min="12813" max="12813" width="37" style="1881" customWidth="1"/>
    <col min="12814" max="12814" width="34.85546875" style="1881" customWidth="1"/>
    <col min="12815" max="12815" width="27.5703125" style="1881" customWidth="1"/>
    <col min="12816" max="12816" width="36.85546875" style="1881" customWidth="1"/>
    <col min="12817" max="12817" width="38.7109375" style="1881" customWidth="1"/>
    <col min="12818" max="12820" width="14.7109375" style="1881" customWidth="1"/>
    <col min="12821" max="12821" width="18.7109375" style="1881" customWidth="1"/>
    <col min="12822" max="12822" width="25.42578125" style="1881" customWidth="1"/>
    <col min="12823" max="12823" width="34.85546875" style="1881" customWidth="1"/>
    <col min="12824" max="12824" width="28" style="1881" customWidth="1"/>
    <col min="12825" max="12825" width="34.140625" style="1881" customWidth="1"/>
    <col min="12826" max="12826" width="34" style="1881" customWidth="1"/>
    <col min="12827" max="13057" width="11.42578125" style="1881"/>
    <col min="13058" max="13058" width="108.140625" style="1881" customWidth="1"/>
    <col min="13059" max="13059" width="28.7109375" style="1881" customWidth="1"/>
    <col min="13060" max="13060" width="32.5703125" style="1881" customWidth="1"/>
    <col min="13061" max="13061" width="28.7109375" style="1881" customWidth="1"/>
    <col min="13062" max="13063" width="31.7109375" style="1881" customWidth="1"/>
    <col min="13064" max="13064" width="30.140625" style="1881" customWidth="1"/>
    <col min="13065" max="13065" width="33.7109375" style="1881" customWidth="1"/>
    <col min="13066" max="13066" width="27" style="1881" customWidth="1"/>
    <col min="13067" max="13067" width="28.7109375" style="1881" customWidth="1"/>
    <col min="13068" max="13068" width="34.85546875" style="1881" customWidth="1"/>
    <col min="13069" max="13069" width="37" style="1881" customWidth="1"/>
    <col min="13070" max="13070" width="34.85546875" style="1881" customWidth="1"/>
    <col min="13071" max="13071" width="27.5703125" style="1881" customWidth="1"/>
    <col min="13072" max="13072" width="36.85546875" style="1881" customWidth="1"/>
    <col min="13073" max="13073" width="38.7109375" style="1881" customWidth="1"/>
    <col min="13074" max="13076" width="14.7109375" style="1881" customWidth="1"/>
    <col min="13077" max="13077" width="18.7109375" style="1881" customWidth="1"/>
    <col min="13078" max="13078" width="25.42578125" style="1881" customWidth="1"/>
    <col min="13079" max="13079" width="34.85546875" style="1881" customWidth="1"/>
    <col min="13080" max="13080" width="28" style="1881" customWidth="1"/>
    <col min="13081" max="13081" width="34.140625" style="1881" customWidth="1"/>
    <col min="13082" max="13082" width="34" style="1881" customWidth="1"/>
    <col min="13083" max="13313" width="11.42578125" style="1881"/>
    <col min="13314" max="13314" width="108.140625" style="1881" customWidth="1"/>
    <col min="13315" max="13315" width="28.7109375" style="1881" customWidth="1"/>
    <col min="13316" max="13316" width="32.5703125" style="1881" customWidth="1"/>
    <col min="13317" max="13317" width="28.7109375" style="1881" customWidth="1"/>
    <col min="13318" max="13319" width="31.7109375" style="1881" customWidth="1"/>
    <col min="13320" max="13320" width="30.140625" style="1881" customWidth="1"/>
    <col min="13321" max="13321" width="33.7109375" style="1881" customWidth="1"/>
    <col min="13322" max="13322" width="27" style="1881" customWidth="1"/>
    <col min="13323" max="13323" width="28.7109375" style="1881" customWidth="1"/>
    <col min="13324" max="13324" width="34.85546875" style="1881" customWidth="1"/>
    <col min="13325" max="13325" width="37" style="1881" customWidth="1"/>
    <col min="13326" max="13326" width="34.85546875" style="1881" customWidth="1"/>
    <col min="13327" max="13327" width="27.5703125" style="1881" customWidth="1"/>
    <col min="13328" max="13328" width="36.85546875" style="1881" customWidth="1"/>
    <col min="13329" max="13329" width="38.7109375" style="1881" customWidth="1"/>
    <col min="13330" max="13332" width="14.7109375" style="1881" customWidth="1"/>
    <col min="13333" max="13333" width="18.7109375" style="1881" customWidth="1"/>
    <col min="13334" max="13334" width="25.42578125" style="1881" customWidth="1"/>
    <col min="13335" max="13335" width="34.85546875" style="1881" customWidth="1"/>
    <col min="13336" max="13336" width="28" style="1881" customWidth="1"/>
    <col min="13337" max="13337" width="34.140625" style="1881" customWidth="1"/>
    <col min="13338" max="13338" width="34" style="1881" customWidth="1"/>
    <col min="13339" max="13569" width="11.42578125" style="1881"/>
    <col min="13570" max="13570" width="108.140625" style="1881" customWidth="1"/>
    <col min="13571" max="13571" width="28.7109375" style="1881" customWidth="1"/>
    <col min="13572" max="13572" width="32.5703125" style="1881" customWidth="1"/>
    <col min="13573" max="13573" width="28.7109375" style="1881" customWidth="1"/>
    <col min="13574" max="13575" width="31.7109375" style="1881" customWidth="1"/>
    <col min="13576" max="13576" width="30.140625" style="1881" customWidth="1"/>
    <col min="13577" max="13577" width="33.7109375" style="1881" customWidth="1"/>
    <col min="13578" max="13578" width="27" style="1881" customWidth="1"/>
    <col min="13579" max="13579" width="28.7109375" style="1881" customWidth="1"/>
    <col min="13580" max="13580" width="34.85546875" style="1881" customWidth="1"/>
    <col min="13581" max="13581" width="37" style="1881" customWidth="1"/>
    <col min="13582" max="13582" width="34.85546875" style="1881" customWidth="1"/>
    <col min="13583" max="13583" width="27.5703125" style="1881" customWidth="1"/>
    <col min="13584" max="13584" width="36.85546875" style="1881" customWidth="1"/>
    <col min="13585" max="13585" width="38.7109375" style="1881" customWidth="1"/>
    <col min="13586" max="13588" width="14.7109375" style="1881" customWidth="1"/>
    <col min="13589" max="13589" width="18.7109375" style="1881" customWidth="1"/>
    <col min="13590" max="13590" width="25.42578125" style="1881" customWidth="1"/>
    <col min="13591" max="13591" width="34.85546875" style="1881" customWidth="1"/>
    <col min="13592" max="13592" width="28" style="1881" customWidth="1"/>
    <col min="13593" max="13593" width="34.140625" style="1881" customWidth="1"/>
    <col min="13594" max="13594" width="34" style="1881" customWidth="1"/>
    <col min="13595" max="13825" width="11.42578125" style="1881"/>
    <col min="13826" max="13826" width="108.140625" style="1881" customWidth="1"/>
    <col min="13827" max="13827" width="28.7109375" style="1881" customWidth="1"/>
    <col min="13828" max="13828" width="32.5703125" style="1881" customWidth="1"/>
    <col min="13829" max="13829" width="28.7109375" style="1881" customWidth="1"/>
    <col min="13830" max="13831" width="31.7109375" style="1881" customWidth="1"/>
    <col min="13832" max="13832" width="30.140625" style="1881" customWidth="1"/>
    <col min="13833" max="13833" width="33.7109375" style="1881" customWidth="1"/>
    <col min="13834" max="13834" width="27" style="1881" customWidth="1"/>
    <col min="13835" max="13835" width="28.7109375" style="1881" customWidth="1"/>
    <col min="13836" max="13836" width="34.85546875" style="1881" customWidth="1"/>
    <col min="13837" max="13837" width="37" style="1881" customWidth="1"/>
    <col min="13838" max="13838" width="34.85546875" style="1881" customWidth="1"/>
    <col min="13839" max="13839" width="27.5703125" style="1881" customWidth="1"/>
    <col min="13840" max="13840" width="36.85546875" style="1881" customWidth="1"/>
    <col min="13841" max="13841" width="38.7109375" style="1881" customWidth="1"/>
    <col min="13842" max="13844" width="14.7109375" style="1881" customWidth="1"/>
    <col min="13845" max="13845" width="18.7109375" style="1881" customWidth="1"/>
    <col min="13846" max="13846" width="25.42578125" style="1881" customWidth="1"/>
    <col min="13847" max="13847" width="34.85546875" style="1881" customWidth="1"/>
    <col min="13848" max="13848" width="28" style="1881" customWidth="1"/>
    <col min="13849" max="13849" width="34.140625" style="1881" customWidth="1"/>
    <col min="13850" max="13850" width="34" style="1881" customWidth="1"/>
    <col min="13851" max="14081" width="11.42578125" style="1881"/>
    <col min="14082" max="14082" width="108.140625" style="1881" customWidth="1"/>
    <col min="14083" max="14083" width="28.7109375" style="1881" customWidth="1"/>
    <col min="14084" max="14084" width="32.5703125" style="1881" customWidth="1"/>
    <col min="14085" max="14085" width="28.7109375" style="1881" customWidth="1"/>
    <col min="14086" max="14087" width="31.7109375" style="1881" customWidth="1"/>
    <col min="14088" max="14088" width="30.140625" style="1881" customWidth="1"/>
    <col min="14089" max="14089" width="33.7109375" style="1881" customWidth="1"/>
    <col min="14090" max="14090" width="27" style="1881" customWidth="1"/>
    <col min="14091" max="14091" width="28.7109375" style="1881" customWidth="1"/>
    <col min="14092" max="14092" width="34.85546875" style="1881" customWidth="1"/>
    <col min="14093" max="14093" width="37" style="1881" customWidth="1"/>
    <col min="14094" max="14094" width="34.85546875" style="1881" customWidth="1"/>
    <col min="14095" max="14095" width="27.5703125" style="1881" customWidth="1"/>
    <col min="14096" max="14096" width="36.85546875" style="1881" customWidth="1"/>
    <col min="14097" max="14097" width="38.7109375" style="1881" customWidth="1"/>
    <col min="14098" max="14100" width="14.7109375" style="1881" customWidth="1"/>
    <col min="14101" max="14101" width="18.7109375" style="1881" customWidth="1"/>
    <col min="14102" max="14102" width="25.42578125" style="1881" customWidth="1"/>
    <col min="14103" max="14103" width="34.85546875" style="1881" customWidth="1"/>
    <col min="14104" max="14104" width="28" style="1881" customWidth="1"/>
    <col min="14105" max="14105" width="34.140625" style="1881" customWidth="1"/>
    <col min="14106" max="14106" width="34" style="1881" customWidth="1"/>
    <col min="14107" max="14337" width="11.42578125" style="1881"/>
    <col min="14338" max="14338" width="108.140625" style="1881" customWidth="1"/>
    <col min="14339" max="14339" width="28.7109375" style="1881" customWidth="1"/>
    <col min="14340" max="14340" width="32.5703125" style="1881" customWidth="1"/>
    <col min="14341" max="14341" width="28.7109375" style="1881" customWidth="1"/>
    <col min="14342" max="14343" width="31.7109375" style="1881" customWidth="1"/>
    <col min="14344" max="14344" width="30.140625" style="1881" customWidth="1"/>
    <col min="14345" max="14345" width="33.7109375" style="1881" customWidth="1"/>
    <col min="14346" max="14346" width="27" style="1881" customWidth="1"/>
    <col min="14347" max="14347" width="28.7109375" style="1881" customWidth="1"/>
    <col min="14348" max="14348" width="34.85546875" style="1881" customWidth="1"/>
    <col min="14349" max="14349" width="37" style="1881" customWidth="1"/>
    <col min="14350" max="14350" width="34.85546875" style="1881" customWidth="1"/>
    <col min="14351" max="14351" width="27.5703125" style="1881" customWidth="1"/>
    <col min="14352" max="14352" width="36.85546875" style="1881" customWidth="1"/>
    <col min="14353" max="14353" width="38.7109375" style="1881" customWidth="1"/>
    <col min="14354" max="14356" width="14.7109375" style="1881" customWidth="1"/>
    <col min="14357" max="14357" width="18.7109375" style="1881" customWidth="1"/>
    <col min="14358" max="14358" width="25.42578125" style="1881" customWidth="1"/>
    <col min="14359" max="14359" width="34.85546875" style="1881" customWidth="1"/>
    <col min="14360" max="14360" width="28" style="1881" customWidth="1"/>
    <col min="14361" max="14361" width="34.140625" style="1881" customWidth="1"/>
    <col min="14362" max="14362" width="34" style="1881" customWidth="1"/>
    <col min="14363" max="14593" width="11.42578125" style="1881"/>
    <col min="14594" max="14594" width="108.140625" style="1881" customWidth="1"/>
    <col min="14595" max="14595" width="28.7109375" style="1881" customWidth="1"/>
    <col min="14596" max="14596" width="32.5703125" style="1881" customWidth="1"/>
    <col min="14597" max="14597" width="28.7109375" style="1881" customWidth="1"/>
    <col min="14598" max="14599" width="31.7109375" style="1881" customWidth="1"/>
    <col min="14600" max="14600" width="30.140625" style="1881" customWidth="1"/>
    <col min="14601" max="14601" width="33.7109375" style="1881" customWidth="1"/>
    <col min="14602" max="14602" width="27" style="1881" customWidth="1"/>
    <col min="14603" max="14603" width="28.7109375" style="1881" customWidth="1"/>
    <col min="14604" max="14604" width="34.85546875" style="1881" customWidth="1"/>
    <col min="14605" max="14605" width="37" style="1881" customWidth="1"/>
    <col min="14606" max="14606" width="34.85546875" style="1881" customWidth="1"/>
    <col min="14607" max="14607" width="27.5703125" style="1881" customWidth="1"/>
    <col min="14608" max="14608" width="36.85546875" style="1881" customWidth="1"/>
    <col min="14609" max="14609" width="38.7109375" style="1881" customWidth="1"/>
    <col min="14610" max="14612" width="14.7109375" style="1881" customWidth="1"/>
    <col min="14613" max="14613" width="18.7109375" style="1881" customWidth="1"/>
    <col min="14614" max="14614" width="25.42578125" style="1881" customWidth="1"/>
    <col min="14615" max="14615" width="34.85546875" style="1881" customWidth="1"/>
    <col min="14616" max="14616" width="28" style="1881" customWidth="1"/>
    <col min="14617" max="14617" width="34.140625" style="1881" customWidth="1"/>
    <col min="14618" max="14618" width="34" style="1881" customWidth="1"/>
    <col min="14619" max="14849" width="11.42578125" style="1881"/>
    <col min="14850" max="14850" width="108.140625" style="1881" customWidth="1"/>
    <col min="14851" max="14851" width="28.7109375" style="1881" customWidth="1"/>
    <col min="14852" max="14852" width="32.5703125" style="1881" customWidth="1"/>
    <col min="14853" max="14853" width="28.7109375" style="1881" customWidth="1"/>
    <col min="14854" max="14855" width="31.7109375" style="1881" customWidth="1"/>
    <col min="14856" max="14856" width="30.140625" style="1881" customWidth="1"/>
    <col min="14857" max="14857" width="33.7109375" style="1881" customWidth="1"/>
    <col min="14858" max="14858" width="27" style="1881" customWidth="1"/>
    <col min="14859" max="14859" width="28.7109375" style="1881" customWidth="1"/>
    <col min="14860" max="14860" width="34.85546875" style="1881" customWidth="1"/>
    <col min="14861" max="14861" width="37" style="1881" customWidth="1"/>
    <col min="14862" max="14862" width="34.85546875" style="1881" customWidth="1"/>
    <col min="14863" max="14863" width="27.5703125" style="1881" customWidth="1"/>
    <col min="14864" max="14864" width="36.85546875" style="1881" customWidth="1"/>
    <col min="14865" max="14865" width="38.7109375" style="1881" customWidth="1"/>
    <col min="14866" max="14868" width="14.7109375" style="1881" customWidth="1"/>
    <col min="14869" max="14869" width="18.7109375" style="1881" customWidth="1"/>
    <col min="14870" max="14870" width="25.42578125" style="1881" customWidth="1"/>
    <col min="14871" max="14871" width="34.85546875" style="1881" customWidth="1"/>
    <col min="14872" max="14872" width="28" style="1881" customWidth="1"/>
    <col min="14873" max="14873" width="34.140625" style="1881" customWidth="1"/>
    <col min="14874" max="14874" width="34" style="1881" customWidth="1"/>
    <col min="14875" max="15105" width="11.42578125" style="1881"/>
    <col min="15106" max="15106" width="108.140625" style="1881" customWidth="1"/>
    <col min="15107" max="15107" width="28.7109375" style="1881" customWidth="1"/>
    <col min="15108" max="15108" width="32.5703125" style="1881" customWidth="1"/>
    <col min="15109" max="15109" width="28.7109375" style="1881" customWidth="1"/>
    <col min="15110" max="15111" width="31.7109375" style="1881" customWidth="1"/>
    <col min="15112" max="15112" width="30.140625" style="1881" customWidth="1"/>
    <col min="15113" max="15113" width="33.7109375" style="1881" customWidth="1"/>
    <col min="15114" max="15114" width="27" style="1881" customWidth="1"/>
    <col min="15115" max="15115" width="28.7109375" style="1881" customWidth="1"/>
    <col min="15116" max="15116" width="34.85546875" style="1881" customWidth="1"/>
    <col min="15117" max="15117" width="37" style="1881" customWidth="1"/>
    <col min="15118" max="15118" width="34.85546875" style="1881" customWidth="1"/>
    <col min="15119" max="15119" width="27.5703125" style="1881" customWidth="1"/>
    <col min="15120" max="15120" width="36.85546875" style="1881" customWidth="1"/>
    <col min="15121" max="15121" width="38.7109375" style="1881" customWidth="1"/>
    <col min="15122" max="15124" width="14.7109375" style="1881" customWidth="1"/>
    <col min="15125" max="15125" width="18.7109375" style="1881" customWidth="1"/>
    <col min="15126" max="15126" width="25.42578125" style="1881" customWidth="1"/>
    <col min="15127" max="15127" width="34.85546875" style="1881" customWidth="1"/>
    <col min="15128" max="15128" width="28" style="1881" customWidth="1"/>
    <col min="15129" max="15129" width="34.140625" style="1881" customWidth="1"/>
    <col min="15130" max="15130" width="34" style="1881" customWidth="1"/>
    <col min="15131" max="15361" width="11.42578125" style="1881"/>
    <col min="15362" max="15362" width="108.140625" style="1881" customWidth="1"/>
    <col min="15363" max="15363" width="28.7109375" style="1881" customWidth="1"/>
    <col min="15364" max="15364" width="32.5703125" style="1881" customWidth="1"/>
    <col min="15365" max="15365" width="28.7109375" style="1881" customWidth="1"/>
    <col min="15366" max="15367" width="31.7109375" style="1881" customWidth="1"/>
    <col min="15368" max="15368" width="30.140625" style="1881" customWidth="1"/>
    <col min="15369" max="15369" width="33.7109375" style="1881" customWidth="1"/>
    <col min="15370" max="15370" width="27" style="1881" customWidth="1"/>
    <col min="15371" max="15371" width="28.7109375" style="1881" customWidth="1"/>
    <col min="15372" max="15372" width="34.85546875" style="1881" customWidth="1"/>
    <col min="15373" max="15373" width="37" style="1881" customWidth="1"/>
    <col min="15374" max="15374" width="34.85546875" style="1881" customWidth="1"/>
    <col min="15375" max="15375" width="27.5703125" style="1881" customWidth="1"/>
    <col min="15376" max="15376" width="36.85546875" style="1881" customWidth="1"/>
    <col min="15377" max="15377" width="38.7109375" style="1881" customWidth="1"/>
    <col min="15378" max="15380" width="14.7109375" style="1881" customWidth="1"/>
    <col min="15381" max="15381" width="18.7109375" style="1881" customWidth="1"/>
    <col min="15382" max="15382" width="25.42578125" style="1881" customWidth="1"/>
    <col min="15383" max="15383" width="34.85546875" style="1881" customWidth="1"/>
    <col min="15384" max="15384" width="28" style="1881" customWidth="1"/>
    <col min="15385" max="15385" width="34.140625" style="1881" customWidth="1"/>
    <col min="15386" max="15386" width="34" style="1881" customWidth="1"/>
    <col min="15387" max="15617" width="11.42578125" style="1881"/>
    <col min="15618" max="15618" width="108.140625" style="1881" customWidth="1"/>
    <col min="15619" max="15619" width="28.7109375" style="1881" customWidth="1"/>
    <col min="15620" max="15620" width="32.5703125" style="1881" customWidth="1"/>
    <col min="15621" max="15621" width="28.7109375" style="1881" customWidth="1"/>
    <col min="15622" max="15623" width="31.7109375" style="1881" customWidth="1"/>
    <col min="15624" max="15624" width="30.140625" style="1881" customWidth="1"/>
    <col min="15625" max="15625" width="33.7109375" style="1881" customWidth="1"/>
    <col min="15626" max="15626" width="27" style="1881" customWidth="1"/>
    <col min="15627" max="15627" width="28.7109375" style="1881" customWidth="1"/>
    <col min="15628" max="15628" width="34.85546875" style="1881" customWidth="1"/>
    <col min="15629" max="15629" width="37" style="1881" customWidth="1"/>
    <col min="15630" max="15630" width="34.85546875" style="1881" customWidth="1"/>
    <col min="15631" max="15631" width="27.5703125" style="1881" customWidth="1"/>
    <col min="15632" max="15632" width="36.85546875" style="1881" customWidth="1"/>
    <col min="15633" max="15633" width="38.7109375" style="1881" customWidth="1"/>
    <col min="15634" max="15636" width="14.7109375" style="1881" customWidth="1"/>
    <col min="15637" max="15637" width="18.7109375" style="1881" customWidth="1"/>
    <col min="15638" max="15638" width="25.42578125" style="1881" customWidth="1"/>
    <col min="15639" max="15639" width="34.85546875" style="1881" customWidth="1"/>
    <col min="15640" max="15640" width="28" style="1881" customWidth="1"/>
    <col min="15641" max="15641" width="34.140625" style="1881" customWidth="1"/>
    <col min="15642" max="15642" width="34" style="1881" customWidth="1"/>
    <col min="15643" max="15873" width="11.42578125" style="1881"/>
    <col min="15874" max="15874" width="108.140625" style="1881" customWidth="1"/>
    <col min="15875" max="15875" width="28.7109375" style="1881" customWidth="1"/>
    <col min="15876" max="15876" width="32.5703125" style="1881" customWidth="1"/>
    <col min="15877" max="15877" width="28.7109375" style="1881" customWidth="1"/>
    <col min="15878" max="15879" width="31.7109375" style="1881" customWidth="1"/>
    <col min="15880" max="15880" width="30.140625" style="1881" customWidth="1"/>
    <col min="15881" max="15881" width="33.7109375" style="1881" customWidth="1"/>
    <col min="15882" max="15882" width="27" style="1881" customWidth="1"/>
    <col min="15883" max="15883" width="28.7109375" style="1881" customWidth="1"/>
    <col min="15884" max="15884" width="34.85546875" style="1881" customWidth="1"/>
    <col min="15885" max="15885" width="37" style="1881" customWidth="1"/>
    <col min="15886" max="15886" width="34.85546875" style="1881" customWidth="1"/>
    <col min="15887" max="15887" width="27.5703125" style="1881" customWidth="1"/>
    <col min="15888" max="15888" width="36.85546875" style="1881" customWidth="1"/>
    <col min="15889" max="15889" width="38.7109375" style="1881" customWidth="1"/>
    <col min="15890" max="15892" width="14.7109375" style="1881" customWidth="1"/>
    <col min="15893" max="15893" width="18.7109375" style="1881" customWidth="1"/>
    <col min="15894" max="15894" width="25.42578125" style="1881" customWidth="1"/>
    <col min="15895" max="15895" width="34.85546875" style="1881" customWidth="1"/>
    <col min="15896" max="15896" width="28" style="1881" customWidth="1"/>
    <col min="15897" max="15897" width="34.140625" style="1881" customWidth="1"/>
    <col min="15898" max="15898" width="34" style="1881" customWidth="1"/>
    <col min="15899" max="16129" width="11.42578125" style="1881"/>
    <col min="16130" max="16130" width="108.140625" style="1881" customWidth="1"/>
    <col min="16131" max="16131" width="28.7109375" style="1881" customWidth="1"/>
    <col min="16132" max="16132" width="32.5703125" style="1881" customWidth="1"/>
    <col min="16133" max="16133" width="28.7109375" style="1881" customWidth="1"/>
    <col min="16134" max="16135" width="31.7109375" style="1881" customWidth="1"/>
    <col min="16136" max="16136" width="30.140625" style="1881" customWidth="1"/>
    <col min="16137" max="16137" width="33.7109375" style="1881" customWidth="1"/>
    <col min="16138" max="16138" width="27" style="1881" customWidth="1"/>
    <col min="16139" max="16139" width="28.7109375" style="1881" customWidth="1"/>
    <col min="16140" max="16140" width="34.85546875" style="1881" customWidth="1"/>
    <col min="16141" max="16141" width="37" style="1881" customWidth="1"/>
    <col min="16142" max="16142" width="34.85546875" style="1881" customWidth="1"/>
    <col min="16143" max="16143" width="27.5703125" style="1881" customWidth="1"/>
    <col min="16144" max="16144" width="36.85546875" style="1881" customWidth="1"/>
    <col min="16145" max="16145" width="38.7109375" style="1881" customWidth="1"/>
    <col min="16146" max="16148" width="14.7109375" style="1881" customWidth="1"/>
    <col min="16149" max="16149" width="18.7109375" style="1881" customWidth="1"/>
    <col min="16150" max="16150" width="25.42578125" style="1881" customWidth="1"/>
    <col min="16151" max="16151" width="34.85546875" style="1881" customWidth="1"/>
    <col min="16152" max="16152" width="28" style="1881" customWidth="1"/>
    <col min="16153" max="16153" width="34.140625" style="1881" customWidth="1"/>
    <col min="16154" max="16154" width="34" style="1881" customWidth="1"/>
    <col min="16155" max="16384" width="11.42578125" style="1881"/>
  </cols>
  <sheetData>
    <row r="1" spans="1:28" s="2085" customFormat="1" ht="24.75" customHeight="1">
      <c r="A1" s="2084"/>
      <c r="B1" s="32" t="s">
        <v>2717</v>
      </c>
      <c r="C1" s="2312" t="s">
        <v>2851</v>
      </c>
      <c r="L1" s="2086" t="s">
        <v>2836</v>
      </c>
      <c r="M1" s="2086"/>
      <c r="N1" s="2086"/>
      <c r="O1" s="2086"/>
      <c r="P1" s="2086"/>
      <c r="Q1" s="2086"/>
      <c r="R1" s="2086"/>
      <c r="S1" s="2086"/>
      <c r="T1" s="2086"/>
      <c r="U1" s="2086"/>
      <c r="X1" s="2087"/>
      <c r="Y1" s="2087"/>
      <c r="Z1" s="2087"/>
      <c r="AA1" s="2087"/>
    </row>
    <row r="2" spans="1:28" s="2088" customFormat="1">
      <c r="B2" s="32" t="s">
        <v>106</v>
      </c>
      <c r="C2" s="32" t="s">
        <v>2716</v>
      </c>
      <c r="L2" s="2092" t="s">
        <v>2784</v>
      </c>
      <c r="M2" s="2089"/>
      <c r="N2" s="2235"/>
      <c r="O2" s="2090"/>
      <c r="P2" s="2091"/>
      <c r="Q2" s="2090"/>
      <c r="R2" s="2090"/>
      <c r="S2" s="2090"/>
      <c r="T2" s="2090"/>
      <c r="U2" s="2087"/>
      <c r="V2" s="2087"/>
      <c r="W2" s="2087"/>
      <c r="X2" s="2087"/>
      <c r="Y2" s="2087"/>
      <c r="Z2" s="2087"/>
      <c r="AA2" s="2087"/>
    </row>
    <row r="3" spans="1:28" s="2088" customFormat="1">
      <c r="B3" s="32" t="s">
        <v>108</v>
      </c>
      <c r="C3" s="32" t="s">
        <v>883</v>
      </c>
      <c r="M3" s="2092"/>
      <c r="N3" s="4710"/>
      <c r="O3" s="4710"/>
      <c r="P3" s="4710"/>
      <c r="Q3" s="4710"/>
      <c r="R3" s="4710"/>
      <c r="S3" s="4710"/>
      <c r="T3" s="4710"/>
      <c r="U3" s="4710"/>
      <c r="V3" s="4710"/>
      <c r="W3" s="2087"/>
      <c r="X3" s="2093"/>
      <c r="Y3" s="2093"/>
      <c r="Z3" s="2093"/>
    </row>
    <row r="4" spans="1:28" s="2088" customFormat="1">
      <c r="B4" s="32" t="s">
        <v>110</v>
      </c>
      <c r="C4" s="32" t="s">
        <v>4</v>
      </c>
      <c r="M4" s="2084"/>
      <c r="N4" s="2087"/>
      <c r="O4" s="2087"/>
      <c r="P4" s="2087"/>
      <c r="Q4" s="2087"/>
      <c r="R4" s="2087"/>
      <c r="S4" s="2087"/>
      <c r="T4" s="2087"/>
      <c r="U4" s="2087"/>
      <c r="V4" s="2087"/>
      <c r="W4" s="2087"/>
      <c r="X4" s="2093"/>
      <c r="Y4" s="2093"/>
      <c r="Z4" s="2093"/>
    </row>
    <row r="5" spans="1:28" s="2088" customFormat="1">
      <c r="B5" s="32" t="s">
        <v>111</v>
      </c>
      <c r="C5" s="32" t="s">
        <v>112</v>
      </c>
      <c r="O5" s="2087"/>
      <c r="P5" s="2087"/>
      <c r="Q5" s="2087"/>
      <c r="R5" s="2087"/>
      <c r="S5" s="2087"/>
      <c r="T5" s="2087"/>
      <c r="U5" s="2087"/>
      <c r="V5" s="2087"/>
      <c r="W5" s="2087"/>
      <c r="X5" s="2094"/>
      <c r="Y5" s="2094"/>
      <c r="Z5" s="2094"/>
    </row>
    <row r="6" spans="1:28" s="2088" customFormat="1" ht="13.5" thickBot="1">
      <c r="B6" s="2095"/>
      <c r="C6" s="2092"/>
      <c r="D6" s="2087"/>
      <c r="E6" s="2087"/>
      <c r="F6" s="2087"/>
      <c r="G6" s="2087"/>
      <c r="H6" s="2087"/>
      <c r="I6" s="2087"/>
      <c r="J6" s="2087"/>
      <c r="K6" s="2087"/>
      <c r="L6" s="2087"/>
      <c r="M6" s="2087"/>
      <c r="N6" s="2096"/>
      <c r="O6" s="2096"/>
      <c r="P6" s="2096"/>
      <c r="Q6" s="2096"/>
      <c r="R6" s="2096"/>
      <c r="S6" s="2094"/>
      <c r="T6" s="2094"/>
      <c r="U6" s="2094"/>
      <c r="V6" s="2094"/>
      <c r="W6" s="2094"/>
      <c r="X6" s="2094"/>
      <c r="Y6" s="2094"/>
      <c r="Z6" s="2094"/>
    </row>
    <row r="7" spans="1:28" s="2088" customFormat="1" ht="36" customHeight="1">
      <c r="A7" s="2097"/>
      <c r="B7" s="2098"/>
      <c r="C7" s="4711" t="s">
        <v>2785</v>
      </c>
      <c r="D7" s="4712"/>
      <c r="E7" s="4713" t="s">
        <v>2786</v>
      </c>
      <c r="F7" s="4713" t="s">
        <v>2787</v>
      </c>
      <c r="G7" s="4715" t="s">
        <v>2788</v>
      </c>
      <c r="H7" s="4716"/>
      <c r="I7" s="4716"/>
      <c r="J7" s="4716"/>
      <c r="K7" s="4716"/>
      <c r="L7" s="4717"/>
      <c r="M7" s="4713" t="s">
        <v>2789</v>
      </c>
      <c r="N7" s="4711" t="s">
        <v>2790</v>
      </c>
      <c r="O7" s="4718"/>
      <c r="P7" s="4718"/>
      <c r="Q7" s="4719" t="s">
        <v>2791</v>
      </c>
      <c r="R7" s="4718" t="s">
        <v>2792</v>
      </c>
      <c r="S7" s="4718"/>
      <c r="T7" s="4718"/>
      <c r="U7" s="4712"/>
      <c r="V7" s="4722" t="s">
        <v>2793</v>
      </c>
      <c r="W7" s="2099"/>
      <c r="X7" s="4727" t="s">
        <v>2794</v>
      </c>
      <c r="Y7" s="4730" t="s">
        <v>2795</v>
      </c>
      <c r="Z7" s="4727" t="s">
        <v>2796</v>
      </c>
      <c r="AA7" s="2100"/>
      <c r="AB7" s="2101"/>
    </row>
    <row r="8" spans="1:28" s="2088" customFormat="1" ht="44.25" customHeight="1">
      <c r="A8" s="2102"/>
      <c r="B8" s="2103"/>
      <c r="C8" s="4732"/>
      <c r="D8" s="4714"/>
      <c r="E8" s="4714"/>
      <c r="F8" s="4714"/>
      <c r="G8" s="4734" t="s">
        <v>2797</v>
      </c>
      <c r="H8" s="4735"/>
      <c r="I8" s="4734" t="s">
        <v>2315</v>
      </c>
      <c r="J8" s="4735"/>
      <c r="K8" s="4734" t="s">
        <v>2798</v>
      </c>
      <c r="L8" s="4735"/>
      <c r="M8" s="4714"/>
      <c r="N8" s="4714" t="s">
        <v>2799</v>
      </c>
      <c r="O8" s="4736" t="s">
        <v>2800</v>
      </c>
      <c r="P8" s="2104"/>
      <c r="Q8" s="4720"/>
      <c r="R8" s="4750">
        <v>0</v>
      </c>
      <c r="S8" s="4724">
        <v>0.2</v>
      </c>
      <c r="T8" s="4724">
        <v>0.5</v>
      </c>
      <c r="U8" s="4724">
        <v>1</v>
      </c>
      <c r="V8" s="4723"/>
      <c r="W8" s="4753" t="s">
        <v>2828</v>
      </c>
      <c r="X8" s="4728"/>
      <c r="Y8" s="4726"/>
      <c r="Z8" s="4728"/>
      <c r="AA8" s="4725" t="s">
        <v>2801</v>
      </c>
      <c r="AB8" s="4746" t="s">
        <v>2802</v>
      </c>
    </row>
    <row r="9" spans="1:28" s="2088" customFormat="1" ht="15" customHeight="1">
      <c r="A9" s="2102"/>
      <c r="B9" s="2103"/>
      <c r="C9" s="4733"/>
      <c r="D9" s="4714"/>
      <c r="E9" s="4714"/>
      <c r="F9" s="4714"/>
      <c r="G9" s="4748" t="s">
        <v>2829</v>
      </c>
      <c r="H9" s="4748" t="s">
        <v>2803</v>
      </c>
      <c r="I9" s="4749" t="s">
        <v>2830</v>
      </c>
      <c r="J9" s="4749" t="s">
        <v>2831</v>
      </c>
      <c r="K9" s="4748" t="s">
        <v>2832</v>
      </c>
      <c r="L9" s="4748" t="s">
        <v>2804</v>
      </c>
      <c r="M9" s="4714"/>
      <c r="N9" s="4714"/>
      <c r="O9" s="4714"/>
      <c r="P9" s="4736" t="s">
        <v>2833</v>
      </c>
      <c r="Q9" s="4720"/>
      <c r="R9" s="4751"/>
      <c r="S9" s="4752"/>
      <c r="T9" s="4752"/>
      <c r="U9" s="4752"/>
      <c r="V9" s="4723"/>
      <c r="W9" s="4754"/>
      <c r="X9" s="4728"/>
      <c r="Y9" s="4726"/>
      <c r="Z9" s="4728"/>
      <c r="AA9" s="4726"/>
      <c r="AB9" s="4747"/>
    </row>
    <row r="10" spans="1:28" s="2088" customFormat="1" ht="63.75" customHeight="1">
      <c r="A10" s="2102"/>
      <c r="B10" s="2103"/>
      <c r="C10" s="4733"/>
      <c r="D10" s="4714"/>
      <c r="E10" s="4714"/>
      <c r="F10" s="4714"/>
      <c r="G10" s="4736"/>
      <c r="H10" s="4736"/>
      <c r="I10" s="4714"/>
      <c r="J10" s="4714"/>
      <c r="K10" s="4736"/>
      <c r="L10" s="4736"/>
      <c r="M10" s="4714"/>
      <c r="N10" s="4714"/>
      <c r="O10" s="4714"/>
      <c r="P10" s="4736"/>
      <c r="Q10" s="4721"/>
      <c r="R10" s="4751"/>
      <c r="S10" s="4752"/>
      <c r="T10" s="4752"/>
      <c r="U10" s="4752"/>
      <c r="V10" s="4724"/>
      <c r="W10" s="4754" t="s">
        <v>2805</v>
      </c>
      <c r="X10" s="4729"/>
      <c r="Y10" s="4731"/>
      <c r="Z10" s="4729"/>
      <c r="AA10" s="4726"/>
      <c r="AB10" s="4747"/>
    </row>
    <row r="11" spans="1:28" s="2088" customFormat="1" ht="25.5" customHeight="1">
      <c r="A11" s="2105"/>
      <c r="B11" s="2106"/>
      <c r="C11" s="2107" t="s">
        <v>1088</v>
      </c>
      <c r="D11" s="2108" t="s">
        <v>1092</v>
      </c>
      <c r="E11" s="2107" t="s">
        <v>1095</v>
      </c>
      <c r="F11" s="2108" t="s">
        <v>1098</v>
      </c>
      <c r="G11" s="2107" t="s">
        <v>1100</v>
      </c>
      <c r="H11" s="2107" t="s">
        <v>1103</v>
      </c>
      <c r="I11" s="2107" t="s">
        <v>1105</v>
      </c>
      <c r="J11" s="2107" t="s">
        <v>1108</v>
      </c>
      <c r="K11" s="2107" t="s">
        <v>1111</v>
      </c>
      <c r="L11" s="2107" t="s">
        <v>2428</v>
      </c>
      <c r="M11" s="2107" t="s">
        <v>2806</v>
      </c>
      <c r="N11" s="2109" t="s">
        <v>2432</v>
      </c>
      <c r="O11" s="2110" t="s">
        <v>1120</v>
      </c>
      <c r="P11" s="2109" t="s">
        <v>1123</v>
      </c>
      <c r="Q11" s="2111" t="s">
        <v>2807</v>
      </c>
      <c r="R11" s="2111" t="s">
        <v>1129</v>
      </c>
      <c r="S11" s="2111" t="s">
        <v>2438</v>
      </c>
      <c r="T11" s="2111" t="s">
        <v>2440</v>
      </c>
      <c r="U11" s="2111" t="s">
        <v>2442</v>
      </c>
      <c r="V11" s="2111" t="s">
        <v>2808</v>
      </c>
      <c r="W11" s="2108" t="s">
        <v>2445</v>
      </c>
      <c r="X11" s="2112" t="s">
        <v>2447</v>
      </c>
      <c r="Y11" s="2237">
        <v>230</v>
      </c>
      <c r="Z11" s="2237">
        <v>240</v>
      </c>
      <c r="AA11" s="2238" t="s">
        <v>1137</v>
      </c>
      <c r="AB11" s="2239" t="s">
        <v>1140</v>
      </c>
    </row>
    <row r="12" spans="1:28" s="2088" customFormat="1" ht="18.75" customHeight="1">
      <c r="A12" s="2113" t="s">
        <v>1088</v>
      </c>
      <c r="B12" s="2114" t="s">
        <v>2809</v>
      </c>
      <c r="C12" s="2115"/>
      <c r="D12" s="2115"/>
      <c r="E12" s="2115"/>
      <c r="F12" s="2116"/>
      <c r="G12" s="2116"/>
      <c r="H12" s="2116"/>
      <c r="I12" s="2116"/>
      <c r="J12" s="2116"/>
      <c r="K12" s="2117">
        <f>G12+H12+I12+J12</f>
        <v>0</v>
      </c>
      <c r="L12" s="2116"/>
      <c r="M12" s="2118">
        <f>F12-K12+L12</f>
        <v>0</v>
      </c>
      <c r="N12" s="2116"/>
      <c r="O12" s="2116"/>
      <c r="P12" s="2116"/>
      <c r="Q12" s="2119">
        <f>M12+N12-O12</f>
        <v>0</v>
      </c>
      <c r="R12" s="2116"/>
      <c r="S12" s="2116"/>
      <c r="T12" s="2116"/>
      <c r="U12" s="2116"/>
      <c r="V12" s="2118">
        <f>Q12-R12-0.8*S12-0.5*T12</f>
        <v>0</v>
      </c>
      <c r="W12" s="2120"/>
      <c r="X12" s="2121"/>
      <c r="Y12" s="2121"/>
      <c r="Z12" s="2309">
        <f>X12-Y12</f>
        <v>0</v>
      </c>
      <c r="AA12" s="2121"/>
      <c r="AB12" s="2122"/>
    </row>
    <row r="13" spans="1:28" s="2126" customFormat="1" ht="12">
      <c r="A13" s="2123" t="s">
        <v>2414</v>
      </c>
      <c r="B13" s="2310" t="s">
        <v>2810</v>
      </c>
      <c r="C13" s="2115"/>
      <c r="D13" s="2115"/>
      <c r="E13" s="2115"/>
      <c r="F13" s="2116"/>
      <c r="G13" s="2116"/>
      <c r="H13" s="2116"/>
      <c r="I13" s="2116"/>
      <c r="J13" s="2116"/>
      <c r="K13" s="2117">
        <f t="shared" ref="K13:K14" si="0">G13+H13+I13+J13</f>
        <v>0</v>
      </c>
      <c r="L13" s="2116"/>
      <c r="M13" s="2118">
        <f t="shared" ref="M13:M14" si="1">F13-K13+L13</f>
        <v>0</v>
      </c>
      <c r="N13" s="2116"/>
      <c r="O13" s="2116"/>
      <c r="P13" s="2116"/>
      <c r="Q13" s="2119">
        <f t="shared" ref="Q13:Q14" si="2">M13+N13-O13</f>
        <v>0</v>
      </c>
      <c r="R13" s="2116"/>
      <c r="S13" s="2116"/>
      <c r="T13" s="2116"/>
      <c r="U13" s="2116"/>
      <c r="V13" s="2118">
        <f t="shared" ref="V13:V14" si="3">Q13-R13-0.8*S13-0.5*T13</f>
        <v>0</v>
      </c>
      <c r="W13" s="2120"/>
      <c r="X13" s="2121"/>
      <c r="Y13" s="2121"/>
      <c r="Z13" s="2309">
        <f t="shared" ref="Z13:Z14" si="4">X13-Y13</f>
        <v>0</v>
      </c>
      <c r="AA13" s="2124"/>
      <c r="AB13" s="2125"/>
    </row>
    <row r="14" spans="1:28" s="2126" customFormat="1" ht="36">
      <c r="A14" s="2113" t="s">
        <v>2416</v>
      </c>
      <c r="B14" s="2246" t="s">
        <v>2811</v>
      </c>
      <c r="C14" s="2115"/>
      <c r="D14" s="2115"/>
      <c r="E14" s="2115"/>
      <c r="F14" s="2116"/>
      <c r="G14" s="2116"/>
      <c r="H14" s="2116"/>
      <c r="I14" s="2116"/>
      <c r="J14" s="2116"/>
      <c r="K14" s="2117">
        <f t="shared" si="0"/>
        <v>0</v>
      </c>
      <c r="L14" s="2116"/>
      <c r="M14" s="2118">
        <f t="shared" si="1"/>
        <v>0</v>
      </c>
      <c r="N14" s="2116"/>
      <c r="O14" s="2116"/>
      <c r="P14" s="2116"/>
      <c r="Q14" s="2119">
        <f t="shared" si="2"/>
        <v>0</v>
      </c>
      <c r="R14" s="2116"/>
      <c r="S14" s="2116"/>
      <c r="T14" s="2116"/>
      <c r="U14" s="2116"/>
      <c r="V14" s="2118">
        <f t="shared" si="3"/>
        <v>0</v>
      </c>
      <c r="W14" s="2120"/>
      <c r="X14" s="2121"/>
      <c r="Y14" s="2121"/>
      <c r="Z14" s="2309">
        <f t="shared" si="4"/>
        <v>0</v>
      </c>
      <c r="AA14" s="2124"/>
      <c r="AB14" s="2125"/>
    </row>
    <row r="15" spans="1:28" s="2088" customFormat="1" ht="15.75" customHeight="1">
      <c r="A15" s="2123" t="s">
        <v>2418</v>
      </c>
      <c r="B15" s="2127"/>
      <c r="C15" s="2115"/>
      <c r="D15" s="2115"/>
      <c r="E15" s="2115"/>
      <c r="F15" s="2128"/>
      <c r="G15" s="2128"/>
      <c r="H15" s="2128"/>
      <c r="I15" s="2128"/>
      <c r="J15" s="2128"/>
      <c r="K15" s="2128"/>
      <c r="L15" s="2128"/>
      <c r="M15" s="2128"/>
      <c r="N15" s="2128"/>
      <c r="O15" s="2128"/>
      <c r="P15" s="2128"/>
      <c r="Q15" s="2129"/>
      <c r="R15" s="2128"/>
      <c r="S15" s="2128"/>
      <c r="T15" s="2128"/>
      <c r="U15" s="2128"/>
      <c r="V15" s="2115"/>
      <c r="W15" s="2128"/>
      <c r="X15" s="2128"/>
      <c r="Y15" s="2128"/>
      <c r="Z15" s="2128"/>
      <c r="AA15" s="2128"/>
      <c r="AB15" s="2130"/>
    </row>
    <row r="16" spans="1:28" s="2088" customFormat="1" ht="16.899999999999999" customHeight="1">
      <c r="A16" s="2131" t="s">
        <v>2812</v>
      </c>
      <c r="B16" s="2127"/>
      <c r="C16" s="2115"/>
      <c r="D16" s="2115"/>
      <c r="E16" s="2115"/>
      <c r="F16" s="2128"/>
      <c r="G16" s="2128"/>
      <c r="H16" s="2128"/>
      <c r="I16" s="2128"/>
      <c r="J16" s="2128"/>
      <c r="K16" s="2128"/>
      <c r="L16" s="2128"/>
      <c r="M16" s="2128"/>
      <c r="N16" s="2128"/>
      <c r="O16" s="2128"/>
      <c r="P16" s="2128"/>
      <c r="Q16" s="2129"/>
      <c r="R16" s="2128"/>
      <c r="S16" s="2128"/>
      <c r="T16" s="2128"/>
      <c r="U16" s="2128"/>
      <c r="V16" s="2115"/>
      <c r="W16" s="2128"/>
      <c r="X16" s="2128"/>
      <c r="Y16" s="2128"/>
      <c r="Z16" s="2128"/>
      <c r="AA16" s="2128"/>
      <c r="AB16" s="2132"/>
    </row>
    <row r="17" spans="1:28" s="2088" customFormat="1" ht="15" customHeight="1">
      <c r="A17" s="2133"/>
      <c r="B17" s="4737" t="s">
        <v>2813</v>
      </c>
      <c r="C17" s="4738"/>
      <c r="D17" s="4738"/>
      <c r="E17" s="4738"/>
      <c r="F17" s="4738"/>
      <c r="G17" s="4738"/>
      <c r="H17" s="4738"/>
      <c r="I17" s="4738"/>
      <c r="J17" s="4738"/>
      <c r="K17" s="4738"/>
      <c r="L17" s="4738"/>
      <c r="M17" s="4738"/>
      <c r="N17" s="4738"/>
      <c r="O17" s="4738"/>
      <c r="P17" s="4738"/>
      <c r="Q17" s="4738"/>
      <c r="R17" s="4738"/>
      <c r="S17" s="4738"/>
      <c r="T17" s="4738"/>
      <c r="U17" s="4738"/>
      <c r="V17" s="4738"/>
      <c r="W17" s="4738"/>
      <c r="X17" s="4738"/>
      <c r="Y17" s="4738"/>
      <c r="Z17" s="4738"/>
      <c r="AA17" s="4738"/>
      <c r="AB17" s="4739"/>
    </row>
    <row r="18" spans="1:28" s="2088" customFormat="1" ht="22.5" customHeight="1">
      <c r="A18" s="2113" t="s">
        <v>1092</v>
      </c>
      <c r="B18" s="2134" t="s">
        <v>2814</v>
      </c>
      <c r="C18" s="2135"/>
      <c r="D18" s="2136"/>
      <c r="E18" s="2137"/>
      <c r="F18" s="2138"/>
      <c r="G18" s="2139"/>
      <c r="H18" s="2139"/>
      <c r="I18" s="2139"/>
      <c r="J18" s="2139"/>
      <c r="K18" s="2140">
        <f>G18+H18+I18+J18</f>
        <v>0</v>
      </c>
      <c r="L18" s="2139"/>
      <c r="M18" s="2118">
        <f>F18-K18+L18</f>
        <v>0</v>
      </c>
      <c r="N18" s="2139"/>
      <c r="O18" s="2139"/>
      <c r="P18" s="2141"/>
      <c r="Q18" s="2119">
        <f>M18+N18-O18</f>
        <v>0</v>
      </c>
      <c r="R18" s="2142"/>
      <c r="S18" s="2143"/>
      <c r="T18" s="2143"/>
      <c r="U18" s="2144"/>
      <c r="V18" s="2145"/>
      <c r="W18" s="2146"/>
      <c r="X18" s="2147"/>
      <c r="Y18" s="2148"/>
      <c r="Z18" s="2148"/>
      <c r="AA18" s="2149"/>
      <c r="AB18" s="2150"/>
    </row>
    <row r="19" spans="1:28" s="2088" customFormat="1" ht="21" customHeight="1">
      <c r="A19" s="2151" t="s">
        <v>1095</v>
      </c>
      <c r="B19" s="2152" t="s">
        <v>2815</v>
      </c>
      <c r="C19" s="2135"/>
      <c r="D19" s="2136"/>
      <c r="E19" s="2137"/>
      <c r="F19" s="2153"/>
      <c r="G19" s="2154"/>
      <c r="H19" s="2154"/>
      <c r="I19" s="2154"/>
      <c r="J19" s="2154"/>
      <c r="K19" s="2140">
        <f>G19+H19+I19+J19</f>
        <v>0</v>
      </c>
      <c r="L19" s="2154"/>
      <c r="M19" s="2118">
        <f>F19-K19+L19</f>
        <v>0</v>
      </c>
      <c r="N19" s="2154"/>
      <c r="O19" s="2154"/>
      <c r="P19" s="2155"/>
      <c r="Q19" s="2119">
        <f>M19+N19-O19</f>
        <v>0</v>
      </c>
      <c r="R19" s="2156">
        <f>R12</f>
        <v>0</v>
      </c>
      <c r="S19" s="2156">
        <f t="shared" ref="S19:U19" si="5">S12</f>
        <v>0</v>
      </c>
      <c r="T19" s="2156">
        <f t="shared" si="5"/>
        <v>0</v>
      </c>
      <c r="U19" s="2156">
        <f t="shared" si="5"/>
        <v>0</v>
      </c>
      <c r="V19" s="2157">
        <f>Q19-R19-0.8*S19-0.5*T19</f>
        <v>0</v>
      </c>
      <c r="W19" s="2147"/>
      <c r="X19" s="2147"/>
      <c r="Y19" s="2147"/>
      <c r="Z19" s="2147"/>
      <c r="AA19" s="2158"/>
      <c r="AB19" s="2159"/>
    </row>
    <row r="20" spans="1:28" s="2088" customFormat="1" ht="22.5" customHeight="1">
      <c r="A20" s="2123"/>
      <c r="B20" s="2152" t="s">
        <v>2816</v>
      </c>
      <c r="C20" s="2135"/>
      <c r="D20" s="2136"/>
      <c r="E20" s="2137"/>
      <c r="F20" s="2128"/>
      <c r="G20" s="2160"/>
      <c r="H20" s="2136"/>
      <c r="I20" s="2136"/>
      <c r="J20" s="2136"/>
      <c r="K20" s="2136"/>
      <c r="L20" s="2161"/>
      <c r="M20" s="2162"/>
      <c r="N20" s="2136"/>
      <c r="O20" s="2136"/>
      <c r="P20" s="2136"/>
      <c r="Q20" s="2163"/>
      <c r="R20" s="2135"/>
      <c r="S20" s="2129"/>
      <c r="T20" s="2129"/>
      <c r="U20" s="2164"/>
      <c r="V20" s="2135"/>
      <c r="W20" s="2165"/>
      <c r="X20" s="2166"/>
      <c r="Y20" s="2166"/>
      <c r="Z20" s="2166"/>
      <c r="AA20" s="2163"/>
      <c r="AB20" s="2167"/>
    </row>
    <row r="21" spans="1:28" s="2170" customFormat="1" ht="20.25" customHeight="1">
      <c r="A21" s="2123" t="s">
        <v>1098</v>
      </c>
      <c r="B21" s="2152" t="s">
        <v>2817</v>
      </c>
      <c r="C21" s="2135"/>
      <c r="D21" s="2129"/>
      <c r="E21" s="2137"/>
      <c r="F21" s="2168"/>
      <c r="G21" s="2154"/>
      <c r="H21" s="2154"/>
      <c r="I21" s="2154"/>
      <c r="J21" s="2154"/>
      <c r="K21" s="2140">
        <f>G21+H21+I21+J21</f>
        <v>0</v>
      </c>
      <c r="L21" s="2154"/>
      <c r="M21" s="2118">
        <f>F21-K21+L21</f>
        <v>0</v>
      </c>
      <c r="N21" s="2154"/>
      <c r="O21" s="2154"/>
      <c r="P21" s="2154"/>
      <c r="Q21" s="2119">
        <f>M21+N21-O21</f>
        <v>0</v>
      </c>
      <c r="R21" s="2160"/>
      <c r="S21" s="2136"/>
      <c r="T21" s="2136"/>
      <c r="U21" s="2161"/>
      <c r="V21" s="2145"/>
      <c r="W21" s="2146"/>
      <c r="X21" s="2146"/>
      <c r="Y21" s="2169"/>
      <c r="Z21" s="2169"/>
      <c r="AA21" s="2163"/>
      <c r="AB21" s="2167"/>
    </row>
    <row r="22" spans="1:28" s="2170" customFormat="1" ht="21.75" customHeight="1">
      <c r="A22" s="2171" t="s">
        <v>1100</v>
      </c>
      <c r="B22" s="2152"/>
      <c r="C22" s="2135"/>
      <c r="D22" s="2129"/>
      <c r="E22" s="2137"/>
      <c r="F22" s="2137"/>
      <c r="G22" s="2160"/>
      <c r="H22" s="2136"/>
      <c r="I22" s="2136"/>
      <c r="J22" s="2136"/>
      <c r="K22" s="2136"/>
      <c r="L22" s="2161"/>
      <c r="M22" s="2172"/>
      <c r="N22" s="2136"/>
      <c r="O22" s="2136"/>
      <c r="P22" s="2136"/>
      <c r="Q22" s="2163"/>
      <c r="R22" s="2160"/>
      <c r="S22" s="2136"/>
      <c r="T22" s="2136"/>
      <c r="U22" s="2161"/>
      <c r="V22" s="2135"/>
      <c r="W22" s="2164"/>
      <c r="X22" s="2163"/>
      <c r="Y22" s="2163"/>
      <c r="Z22" s="2163"/>
      <c r="AA22" s="2163"/>
      <c r="AB22" s="2167"/>
    </row>
    <row r="23" spans="1:28" s="2170" customFormat="1" ht="24" customHeight="1">
      <c r="A23" s="2171" t="s">
        <v>1103</v>
      </c>
      <c r="B23" s="2152" t="s">
        <v>2818</v>
      </c>
      <c r="C23" s="2135"/>
      <c r="D23" s="2129"/>
      <c r="E23" s="2137"/>
      <c r="F23" s="2168"/>
      <c r="G23" s="2154"/>
      <c r="H23" s="2154"/>
      <c r="I23" s="2154"/>
      <c r="J23" s="2154"/>
      <c r="K23" s="2140">
        <f>G23+H23+I23+J23</f>
        <v>0</v>
      </c>
      <c r="L23" s="2154"/>
      <c r="M23" s="2118">
        <f>F23-K23+L23</f>
        <v>0</v>
      </c>
      <c r="N23" s="2154"/>
      <c r="O23" s="2154"/>
      <c r="P23" s="2154"/>
      <c r="Q23" s="2119">
        <f>M23+N23-O23</f>
        <v>0</v>
      </c>
      <c r="R23" s="2160"/>
      <c r="S23" s="2136"/>
      <c r="T23" s="2136"/>
      <c r="U23" s="2161"/>
      <c r="V23" s="2145"/>
      <c r="W23" s="2146"/>
      <c r="X23" s="2146"/>
      <c r="Y23" s="2169"/>
      <c r="Z23" s="2169"/>
      <c r="AA23" s="2163"/>
      <c r="AB23" s="2167"/>
    </row>
    <row r="24" spans="1:28" s="2170" customFormat="1" ht="12">
      <c r="A24" s="2171" t="s">
        <v>1105</v>
      </c>
      <c r="B24" s="2173"/>
      <c r="C24" s="2135"/>
      <c r="D24" s="2129"/>
      <c r="E24" s="2137"/>
      <c r="F24" s="2137"/>
      <c r="G24" s="2160"/>
      <c r="H24" s="2136"/>
      <c r="I24" s="2136"/>
      <c r="J24" s="2136"/>
      <c r="K24" s="2136"/>
      <c r="L24" s="2161"/>
      <c r="M24" s="2172"/>
      <c r="N24" s="2136"/>
      <c r="O24" s="2136"/>
      <c r="P24" s="2136"/>
      <c r="Q24" s="2163"/>
      <c r="R24" s="2160"/>
      <c r="S24" s="2136"/>
      <c r="T24" s="2136"/>
      <c r="U24" s="2161"/>
      <c r="V24" s="2135"/>
      <c r="W24" s="2164"/>
      <c r="X24" s="2163"/>
      <c r="Y24" s="2163"/>
      <c r="Z24" s="2163"/>
      <c r="AA24" s="2163"/>
      <c r="AB24" s="2167"/>
    </row>
    <row r="25" spans="1:28" s="2170" customFormat="1" ht="12">
      <c r="A25" s="2171" t="s">
        <v>1108</v>
      </c>
      <c r="B25" s="2174"/>
      <c r="C25" s="2175"/>
      <c r="D25" s="2176"/>
      <c r="E25" s="2177"/>
      <c r="F25" s="2177"/>
      <c r="G25" s="2142"/>
      <c r="H25" s="2143"/>
      <c r="I25" s="2143"/>
      <c r="J25" s="2143"/>
      <c r="K25" s="2143"/>
      <c r="L25" s="2144"/>
      <c r="M25" s="2178"/>
      <c r="N25" s="2143"/>
      <c r="O25" s="2143"/>
      <c r="P25" s="2143"/>
      <c r="Q25" s="2149"/>
      <c r="R25" s="2142"/>
      <c r="S25" s="2143"/>
      <c r="T25" s="2143"/>
      <c r="U25" s="2144"/>
      <c r="V25" s="2175"/>
      <c r="W25" s="2179"/>
      <c r="X25" s="2149"/>
      <c r="Y25" s="2163"/>
      <c r="Z25" s="2163"/>
      <c r="AA25" s="2163"/>
      <c r="AB25" s="2167"/>
    </row>
    <row r="26" spans="1:28" s="2088" customFormat="1" ht="12">
      <c r="A26" s="2151"/>
      <c r="B26" s="4740" t="s">
        <v>2819</v>
      </c>
      <c r="C26" s="4741"/>
      <c r="D26" s="4741"/>
      <c r="E26" s="4741"/>
      <c r="F26" s="4740"/>
      <c r="G26" s="4740"/>
      <c r="H26" s="4740"/>
      <c r="I26" s="4740"/>
      <c r="J26" s="4740"/>
      <c r="K26" s="4740"/>
      <c r="L26" s="4740"/>
      <c r="M26" s="4740"/>
      <c r="N26" s="4740"/>
      <c r="O26" s="4740"/>
      <c r="P26" s="4740"/>
      <c r="Q26" s="4740"/>
      <c r="R26" s="4740"/>
      <c r="S26" s="4740"/>
      <c r="T26" s="4740"/>
      <c r="U26" s="4740"/>
      <c r="V26" s="4740"/>
      <c r="W26" s="4740"/>
      <c r="X26" s="4740"/>
      <c r="Y26" s="4740"/>
      <c r="Z26" s="4740"/>
      <c r="AA26" s="4740"/>
      <c r="AB26" s="4742"/>
    </row>
    <row r="27" spans="1:28" s="2088" customFormat="1" ht="21" customHeight="1">
      <c r="A27" s="2151" t="s">
        <v>1111</v>
      </c>
      <c r="B27" s="2180" t="s">
        <v>2820</v>
      </c>
      <c r="C27" s="2181"/>
      <c r="D27" s="2182"/>
      <c r="E27" s="2183"/>
      <c r="F27" s="2184"/>
      <c r="G27" s="2185"/>
      <c r="H27" s="2186"/>
      <c r="I27" s="2187"/>
      <c r="J27" s="2187"/>
      <c r="K27" s="2187"/>
      <c r="L27" s="2188"/>
      <c r="M27" s="2189"/>
      <c r="N27" s="2190"/>
      <c r="O27" s="2187"/>
      <c r="P27" s="2188"/>
      <c r="Q27" s="2191"/>
      <c r="R27" s="2192"/>
      <c r="S27" s="2192"/>
      <c r="T27" s="2192"/>
      <c r="U27" s="2192"/>
      <c r="V27" s="2157">
        <f>Q27-R27-0.8*S27-0.5*T27</f>
        <v>0</v>
      </c>
      <c r="W27" s="2192"/>
      <c r="X27" s="2193">
        <f>V27*0%</f>
        <v>0</v>
      </c>
      <c r="Y27" s="2192"/>
      <c r="Z27" s="2193">
        <f>X27-Y27</f>
        <v>0</v>
      </c>
      <c r="AA27" s="2192"/>
      <c r="AB27" s="2194"/>
    </row>
    <row r="28" spans="1:28" s="2088" customFormat="1" ht="12">
      <c r="A28" s="2123">
        <v>100</v>
      </c>
      <c r="B28" s="2180">
        <v>0.1</v>
      </c>
      <c r="C28" s="2185"/>
      <c r="D28" s="2186"/>
      <c r="E28" s="2195"/>
      <c r="F28" s="2184"/>
      <c r="G28" s="2185"/>
      <c r="H28" s="2186"/>
      <c r="I28" s="2187"/>
      <c r="J28" s="2187"/>
      <c r="K28" s="2187"/>
      <c r="L28" s="2188"/>
      <c r="M28" s="2189"/>
      <c r="N28" s="2190"/>
      <c r="O28" s="2187"/>
      <c r="P28" s="2188"/>
      <c r="Q28" s="2192"/>
      <c r="R28" s="2192"/>
      <c r="S28" s="2192"/>
      <c r="T28" s="2192"/>
      <c r="U28" s="2192"/>
      <c r="V28" s="2157">
        <f t="shared" ref="V28:V39" si="6">Q28-R28-0.8*S28-0.5*T28</f>
        <v>0</v>
      </c>
      <c r="W28" s="2192"/>
      <c r="X28" s="2193">
        <f>V28*10%</f>
        <v>0</v>
      </c>
      <c r="Y28" s="2192"/>
      <c r="Z28" s="2193">
        <f t="shared" ref="Z28:Z39" si="7">X28-Y28</f>
        <v>0</v>
      </c>
      <c r="AA28" s="2192"/>
      <c r="AB28" s="2194"/>
    </row>
    <row r="29" spans="1:28" s="2088" customFormat="1" ht="12">
      <c r="A29" s="2123">
        <v>110</v>
      </c>
      <c r="B29" s="2180">
        <v>0.2</v>
      </c>
      <c r="C29" s="2196"/>
      <c r="D29" s="2115"/>
      <c r="E29" s="2124"/>
      <c r="F29" s="2184"/>
      <c r="G29" s="2196"/>
      <c r="H29" s="2115"/>
      <c r="I29" s="2187"/>
      <c r="J29" s="2187"/>
      <c r="K29" s="2187"/>
      <c r="L29" s="2188"/>
      <c r="M29" s="2189"/>
      <c r="N29" s="2190"/>
      <c r="O29" s="2187"/>
      <c r="P29" s="2188"/>
      <c r="Q29" s="2192"/>
      <c r="R29" s="2192"/>
      <c r="S29" s="2192"/>
      <c r="T29" s="2192"/>
      <c r="U29" s="2192"/>
      <c r="V29" s="2157">
        <f t="shared" si="6"/>
        <v>0</v>
      </c>
      <c r="W29" s="2192"/>
      <c r="X29" s="2193">
        <f>V29*20%</f>
        <v>0</v>
      </c>
      <c r="Y29" s="2192"/>
      <c r="Z29" s="2193">
        <f t="shared" si="7"/>
        <v>0</v>
      </c>
      <c r="AA29" s="2192"/>
      <c r="AB29" s="2194"/>
    </row>
    <row r="30" spans="1:28" s="2088" customFormat="1" ht="12">
      <c r="A30" s="2123">
        <v>120</v>
      </c>
      <c r="B30" s="2180">
        <v>0.35</v>
      </c>
      <c r="C30" s="2185"/>
      <c r="D30" s="2186"/>
      <c r="E30" s="2195"/>
      <c r="F30" s="2184"/>
      <c r="G30" s="2185"/>
      <c r="H30" s="2186"/>
      <c r="I30" s="2187"/>
      <c r="J30" s="2187"/>
      <c r="K30" s="2187"/>
      <c r="L30" s="2188"/>
      <c r="M30" s="2189"/>
      <c r="N30" s="2190"/>
      <c r="O30" s="2187"/>
      <c r="P30" s="2188"/>
      <c r="Q30" s="2192"/>
      <c r="R30" s="2192"/>
      <c r="S30" s="2192"/>
      <c r="T30" s="2192"/>
      <c r="U30" s="2192"/>
      <c r="V30" s="2157">
        <f t="shared" si="6"/>
        <v>0</v>
      </c>
      <c r="W30" s="2192"/>
      <c r="X30" s="2193">
        <f>V30*35%</f>
        <v>0</v>
      </c>
      <c r="Y30" s="2192"/>
      <c r="Z30" s="2193">
        <f t="shared" si="7"/>
        <v>0</v>
      </c>
      <c r="AA30" s="2192"/>
      <c r="AB30" s="2194"/>
    </row>
    <row r="31" spans="1:28" s="2088" customFormat="1" ht="12">
      <c r="A31" s="2123">
        <v>130</v>
      </c>
      <c r="B31" s="2180">
        <v>0.5</v>
      </c>
      <c r="C31" s="2160"/>
      <c r="D31" s="2136"/>
      <c r="E31" s="2161"/>
      <c r="F31" s="2184"/>
      <c r="G31" s="2185"/>
      <c r="H31" s="2186"/>
      <c r="I31" s="2187"/>
      <c r="J31" s="2187"/>
      <c r="K31" s="2187"/>
      <c r="L31" s="2188"/>
      <c r="M31" s="2189"/>
      <c r="N31" s="2190"/>
      <c r="O31" s="2187"/>
      <c r="P31" s="2188"/>
      <c r="Q31" s="2192"/>
      <c r="R31" s="2192"/>
      <c r="S31" s="2192"/>
      <c r="T31" s="2192"/>
      <c r="U31" s="2192"/>
      <c r="V31" s="2157">
        <f t="shared" si="6"/>
        <v>0</v>
      </c>
      <c r="W31" s="2192"/>
      <c r="X31" s="2193">
        <f>V31*50%</f>
        <v>0</v>
      </c>
      <c r="Y31" s="2192"/>
      <c r="Z31" s="2193">
        <f t="shared" si="7"/>
        <v>0</v>
      </c>
      <c r="AA31" s="2192"/>
      <c r="AB31" s="2194"/>
    </row>
    <row r="32" spans="1:28" s="2088" customFormat="1" ht="12">
      <c r="A32" s="2123">
        <v>140</v>
      </c>
      <c r="B32" s="2180">
        <v>0.75</v>
      </c>
      <c r="C32" s="2160"/>
      <c r="D32" s="2136"/>
      <c r="E32" s="2161"/>
      <c r="F32" s="2184"/>
      <c r="G32" s="2185"/>
      <c r="H32" s="2186"/>
      <c r="I32" s="2187"/>
      <c r="J32" s="2187"/>
      <c r="K32" s="2187"/>
      <c r="L32" s="2188"/>
      <c r="M32" s="2189"/>
      <c r="N32" s="2190"/>
      <c r="O32" s="2187"/>
      <c r="P32" s="2188"/>
      <c r="Q32" s="2192"/>
      <c r="R32" s="2192"/>
      <c r="S32" s="2192"/>
      <c r="T32" s="2192"/>
      <c r="U32" s="2192"/>
      <c r="V32" s="2157">
        <f t="shared" si="6"/>
        <v>0</v>
      </c>
      <c r="W32" s="2192"/>
      <c r="X32" s="2193">
        <f>V32*75%</f>
        <v>0</v>
      </c>
      <c r="Y32" s="2192"/>
      <c r="Z32" s="2193">
        <f t="shared" si="7"/>
        <v>0</v>
      </c>
      <c r="AA32" s="2192"/>
      <c r="AB32" s="2194"/>
    </row>
    <row r="33" spans="1:28" s="2088" customFormat="1" ht="12">
      <c r="A33" s="2123">
        <v>150</v>
      </c>
      <c r="B33" s="2180">
        <v>0.85</v>
      </c>
      <c r="C33" s="2197"/>
      <c r="D33" s="2198"/>
      <c r="E33" s="2199"/>
      <c r="F33" s="2184"/>
      <c r="G33" s="2200"/>
      <c r="H33" s="2201"/>
      <c r="I33" s="2202"/>
      <c r="J33" s="2202"/>
      <c r="K33" s="2202"/>
      <c r="L33" s="2203"/>
      <c r="M33" s="2204"/>
      <c r="N33" s="2205"/>
      <c r="O33" s="2202"/>
      <c r="P33" s="2203"/>
      <c r="Q33" s="2192"/>
      <c r="R33" s="2192"/>
      <c r="S33" s="2192"/>
      <c r="T33" s="2192"/>
      <c r="U33" s="2192"/>
      <c r="V33" s="2157">
        <f t="shared" si="6"/>
        <v>0</v>
      </c>
      <c r="W33" s="2192"/>
      <c r="X33" s="2193">
        <f>V33*85%</f>
        <v>0</v>
      </c>
      <c r="Y33" s="2192"/>
      <c r="Z33" s="2193">
        <f t="shared" si="7"/>
        <v>0</v>
      </c>
      <c r="AA33" s="2192"/>
      <c r="AB33" s="2194"/>
    </row>
    <row r="34" spans="1:28" s="2088" customFormat="1" ht="12">
      <c r="A34" s="2123">
        <v>160</v>
      </c>
      <c r="B34" s="2180">
        <v>1</v>
      </c>
      <c r="C34" s="2160"/>
      <c r="D34" s="2136"/>
      <c r="E34" s="2161"/>
      <c r="F34" s="2184"/>
      <c r="G34" s="2185"/>
      <c r="H34" s="2186"/>
      <c r="I34" s="2187"/>
      <c r="J34" s="2187"/>
      <c r="K34" s="2187"/>
      <c r="L34" s="2188"/>
      <c r="M34" s="2189"/>
      <c r="N34" s="2190"/>
      <c r="O34" s="2187"/>
      <c r="P34" s="2188"/>
      <c r="Q34" s="2192"/>
      <c r="R34" s="2192"/>
      <c r="S34" s="2192"/>
      <c r="T34" s="2192"/>
      <c r="U34" s="2192"/>
      <c r="V34" s="2157">
        <f t="shared" si="6"/>
        <v>0</v>
      </c>
      <c r="W34" s="2192"/>
      <c r="X34" s="2193">
        <f>V34*100%</f>
        <v>0</v>
      </c>
      <c r="Y34" s="2192"/>
      <c r="Z34" s="2193">
        <f t="shared" si="7"/>
        <v>0</v>
      </c>
      <c r="AA34" s="2192"/>
      <c r="AB34" s="2194"/>
    </row>
    <row r="35" spans="1:28" s="2088" customFormat="1" ht="12">
      <c r="A35" s="2123">
        <v>170</v>
      </c>
      <c r="B35" s="2180">
        <v>1.25</v>
      </c>
      <c r="C35" s="2160"/>
      <c r="D35" s="2136"/>
      <c r="E35" s="2161"/>
      <c r="F35" s="2184"/>
      <c r="G35" s="2185"/>
      <c r="H35" s="2186"/>
      <c r="I35" s="2187"/>
      <c r="J35" s="2187"/>
      <c r="K35" s="2187"/>
      <c r="L35" s="2188"/>
      <c r="M35" s="2189"/>
      <c r="N35" s="2190"/>
      <c r="O35" s="2187"/>
      <c r="P35" s="2188"/>
      <c r="Q35" s="2192"/>
      <c r="R35" s="2192"/>
      <c r="S35" s="2192"/>
      <c r="T35" s="2192"/>
      <c r="U35" s="2192"/>
      <c r="V35" s="2157">
        <f t="shared" si="6"/>
        <v>0</v>
      </c>
      <c r="W35" s="2192"/>
      <c r="X35" s="2193">
        <f>V35*125%</f>
        <v>0</v>
      </c>
      <c r="Y35" s="2192"/>
      <c r="Z35" s="2193">
        <f t="shared" si="7"/>
        <v>0</v>
      </c>
      <c r="AA35" s="2192"/>
      <c r="AB35" s="2194"/>
    </row>
    <row r="36" spans="1:28" s="2088" customFormat="1" ht="12">
      <c r="A36" s="2123">
        <v>180</v>
      </c>
      <c r="B36" s="2180">
        <v>1.5</v>
      </c>
      <c r="C36" s="2197"/>
      <c r="D36" s="2198"/>
      <c r="E36" s="2161"/>
      <c r="F36" s="2184"/>
      <c r="G36" s="2185"/>
      <c r="H36" s="2186"/>
      <c r="I36" s="2187"/>
      <c r="J36" s="2187"/>
      <c r="K36" s="2187"/>
      <c r="L36" s="2188"/>
      <c r="M36" s="2189"/>
      <c r="N36" s="2190"/>
      <c r="O36" s="2187"/>
      <c r="P36" s="2188"/>
      <c r="Q36" s="2192"/>
      <c r="R36" s="2192"/>
      <c r="S36" s="2192"/>
      <c r="T36" s="2192"/>
      <c r="U36" s="2192"/>
      <c r="V36" s="2157">
        <f t="shared" si="6"/>
        <v>0</v>
      </c>
      <c r="W36" s="2192"/>
      <c r="X36" s="2193">
        <f>V36*150%</f>
        <v>0</v>
      </c>
      <c r="Y36" s="2192"/>
      <c r="Z36" s="2193">
        <f t="shared" si="7"/>
        <v>0</v>
      </c>
      <c r="AA36" s="2192"/>
      <c r="AB36" s="2194"/>
    </row>
    <row r="37" spans="1:28" s="2088" customFormat="1" ht="12">
      <c r="A37" s="2123">
        <v>190</v>
      </c>
      <c r="B37" s="2180">
        <v>2</v>
      </c>
      <c r="C37" s="2197"/>
      <c r="D37" s="2198"/>
      <c r="E37" s="2199"/>
      <c r="F37" s="2184"/>
      <c r="G37" s="2200"/>
      <c r="H37" s="2201"/>
      <c r="I37" s="2202"/>
      <c r="J37" s="2202"/>
      <c r="K37" s="2202"/>
      <c r="L37" s="2203"/>
      <c r="M37" s="2204"/>
      <c r="N37" s="2205"/>
      <c r="O37" s="2202"/>
      <c r="P37" s="2203"/>
      <c r="Q37" s="2192"/>
      <c r="R37" s="2192"/>
      <c r="S37" s="2192"/>
      <c r="T37" s="2192"/>
      <c r="U37" s="2192"/>
      <c r="V37" s="2157">
        <f>Q37-R37-0.8*S37-0.5*T37</f>
        <v>0</v>
      </c>
      <c r="W37" s="2192"/>
      <c r="X37" s="2193">
        <f>V37*200%</f>
        <v>0</v>
      </c>
      <c r="Y37" s="2192"/>
      <c r="Z37" s="2193">
        <f>X37-Y37</f>
        <v>0</v>
      </c>
      <c r="AA37" s="2192"/>
      <c r="AB37" s="2194"/>
    </row>
    <row r="38" spans="1:28" s="2088" customFormat="1" ht="12">
      <c r="A38" s="2123">
        <v>195</v>
      </c>
      <c r="B38" s="2180">
        <v>2.5</v>
      </c>
      <c r="C38" s="2197"/>
      <c r="D38" s="2198"/>
      <c r="E38" s="2161"/>
      <c r="F38" s="2184"/>
      <c r="G38" s="2185"/>
      <c r="H38" s="2186"/>
      <c r="I38" s="2187"/>
      <c r="J38" s="2187"/>
      <c r="K38" s="2187"/>
      <c r="L38" s="2188"/>
      <c r="M38" s="2189"/>
      <c r="N38" s="2190"/>
      <c r="O38" s="2187"/>
      <c r="P38" s="2188"/>
      <c r="Q38" s="2192"/>
      <c r="R38" s="2192"/>
      <c r="S38" s="2192"/>
      <c r="T38" s="2192"/>
      <c r="U38" s="2192"/>
      <c r="V38" s="2157">
        <f>Q38-R38-0.8*S38-0.5*T38</f>
        <v>0</v>
      </c>
      <c r="W38" s="2192"/>
      <c r="X38" s="2193">
        <f>V38*250%</f>
        <v>0</v>
      </c>
      <c r="Y38" s="2192"/>
      <c r="Z38" s="2193">
        <f t="shared" si="7"/>
        <v>0</v>
      </c>
      <c r="AA38" s="2192"/>
      <c r="AB38" s="2194"/>
    </row>
    <row r="39" spans="1:28" s="2088" customFormat="1" ht="12">
      <c r="A39" s="2123">
        <v>200</v>
      </c>
      <c r="B39" s="2180">
        <v>12.5</v>
      </c>
      <c r="C39" s="2197"/>
      <c r="D39" s="2198"/>
      <c r="E39" s="2199"/>
      <c r="F39" s="2184"/>
      <c r="G39" s="2200"/>
      <c r="H39" s="2201"/>
      <c r="I39" s="2202"/>
      <c r="J39" s="2202"/>
      <c r="K39" s="2202"/>
      <c r="L39" s="2203"/>
      <c r="M39" s="2204"/>
      <c r="N39" s="2205"/>
      <c r="O39" s="2202"/>
      <c r="P39" s="2203"/>
      <c r="Q39" s="2192"/>
      <c r="R39" s="2192"/>
      <c r="S39" s="2192"/>
      <c r="T39" s="2192"/>
      <c r="U39" s="2192"/>
      <c r="V39" s="2157">
        <f t="shared" si="6"/>
        <v>0</v>
      </c>
      <c r="W39" s="2192"/>
      <c r="X39" s="2193">
        <f>V39*1250%</f>
        <v>0</v>
      </c>
      <c r="Y39" s="2192"/>
      <c r="Z39" s="2193">
        <f t="shared" si="7"/>
        <v>0</v>
      </c>
      <c r="AA39" s="2192"/>
      <c r="AB39" s="2194"/>
    </row>
    <row r="40" spans="1:28" s="2088" customFormat="1" ht="12">
      <c r="A40" s="2206">
        <v>210</v>
      </c>
      <c r="B40" s="2180" t="s">
        <v>2821</v>
      </c>
      <c r="C40" s="2197"/>
      <c r="D40" s="2198"/>
      <c r="E40" s="2199"/>
      <c r="F40" s="2207"/>
      <c r="G40" s="2202"/>
      <c r="H40" s="2202"/>
      <c r="I40" s="2202"/>
      <c r="J40" s="2202"/>
      <c r="K40" s="2202"/>
      <c r="L40" s="2203"/>
      <c r="M40" s="2204"/>
      <c r="N40" s="2205"/>
      <c r="O40" s="2202"/>
      <c r="P40" s="2203"/>
      <c r="Q40" s="2208"/>
      <c r="R40" s="2208"/>
      <c r="S40" s="2208"/>
      <c r="T40" s="2208"/>
      <c r="U40" s="2208"/>
      <c r="V40" s="2157">
        <f>Q40-R40-0.8*S40-0.5*T40</f>
        <v>0</v>
      </c>
      <c r="W40" s="2208"/>
      <c r="X40" s="2192"/>
      <c r="Y40" s="2208"/>
      <c r="Z40" s="2208"/>
      <c r="AA40" s="2208"/>
      <c r="AB40" s="2209"/>
    </row>
    <row r="41" spans="1:28" s="2088" customFormat="1" ht="15" customHeight="1">
      <c r="A41" s="4743" t="s">
        <v>2822</v>
      </c>
      <c r="B41" s="4744"/>
      <c r="C41" s="4744"/>
      <c r="D41" s="4744"/>
      <c r="E41" s="4744"/>
      <c r="F41" s="4744"/>
      <c r="G41" s="4744"/>
      <c r="H41" s="4744"/>
      <c r="I41" s="4744"/>
      <c r="J41" s="4744"/>
      <c r="K41" s="4744"/>
      <c r="L41" s="4744"/>
      <c r="M41" s="4744"/>
      <c r="N41" s="4744"/>
      <c r="O41" s="4744"/>
      <c r="P41" s="4744"/>
      <c r="Q41" s="4744"/>
      <c r="R41" s="4744"/>
      <c r="S41" s="4744"/>
      <c r="T41" s="4744"/>
      <c r="U41" s="4744"/>
      <c r="V41" s="4744"/>
      <c r="W41" s="4744"/>
      <c r="X41" s="4744"/>
      <c r="Y41" s="4744"/>
      <c r="Z41" s="4744"/>
      <c r="AA41" s="4744"/>
      <c r="AB41" s="4745"/>
    </row>
    <row r="42" spans="1:28" s="2088" customFormat="1" ht="12">
      <c r="A42" s="2210">
        <v>220</v>
      </c>
      <c r="B42" s="2152" t="s">
        <v>2823</v>
      </c>
      <c r="C42" s="2211"/>
      <c r="D42" s="2212"/>
      <c r="E42" s="2213"/>
      <c r="F42" s="2211"/>
      <c r="G42" s="2212"/>
      <c r="H42" s="2212"/>
      <c r="I42" s="2212"/>
      <c r="J42" s="2212"/>
      <c r="K42" s="2212"/>
      <c r="L42" s="2212"/>
      <c r="M42" s="2214"/>
      <c r="N42" s="2212"/>
      <c r="O42" s="2212"/>
      <c r="P42" s="2212"/>
      <c r="Q42" s="2212"/>
      <c r="R42" s="2212"/>
      <c r="S42" s="2212"/>
      <c r="T42" s="2212"/>
      <c r="U42" s="2212"/>
      <c r="V42" s="2212"/>
      <c r="W42" s="2212"/>
      <c r="X42" s="2212"/>
      <c r="Y42" s="2212"/>
      <c r="Z42" s="2212"/>
      <c r="AA42" s="2215"/>
      <c r="AB42" s="2216"/>
    </row>
    <row r="43" spans="1:28" s="2088" customFormat="1" ht="12">
      <c r="A43" s="2210">
        <v>230</v>
      </c>
      <c r="B43" s="2152" t="s">
        <v>2824</v>
      </c>
      <c r="C43" s="2217"/>
      <c r="D43" s="2218"/>
      <c r="E43" s="2219"/>
      <c r="F43" s="2217"/>
      <c r="G43" s="2218"/>
      <c r="H43" s="2218"/>
      <c r="I43" s="2218"/>
      <c r="J43" s="2218"/>
      <c r="K43" s="2218"/>
      <c r="L43" s="2218"/>
      <c r="M43" s="2220"/>
      <c r="N43" s="2218"/>
      <c r="O43" s="2218"/>
      <c r="P43" s="2218"/>
      <c r="Q43" s="2218"/>
      <c r="R43" s="2218"/>
      <c r="S43" s="2218"/>
      <c r="T43" s="2218"/>
      <c r="U43" s="2218"/>
      <c r="V43" s="2218"/>
      <c r="W43" s="2218"/>
      <c r="X43" s="2218"/>
      <c r="Y43" s="2218"/>
      <c r="Z43" s="2218"/>
      <c r="AA43" s="2221"/>
      <c r="AB43" s="2222"/>
    </row>
    <row r="44" spans="1:28" s="2088" customFormat="1" ht="12">
      <c r="A44" s="2210">
        <v>240</v>
      </c>
      <c r="B44" s="2152" t="s">
        <v>2825</v>
      </c>
      <c r="C44" s="2217"/>
      <c r="D44" s="2218"/>
      <c r="E44" s="2219"/>
      <c r="F44" s="2217"/>
      <c r="G44" s="2218"/>
      <c r="H44" s="2218"/>
      <c r="I44" s="2218"/>
      <c r="J44" s="2218"/>
      <c r="K44" s="2218"/>
      <c r="L44" s="2218"/>
      <c r="M44" s="2220"/>
      <c r="N44" s="2218"/>
      <c r="O44" s="2218"/>
      <c r="P44" s="2218"/>
      <c r="Q44" s="2218"/>
      <c r="R44" s="2218"/>
      <c r="S44" s="2218"/>
      <c r="T44" s="2218"/>
      <c r="U44" s="2218"/>
      <c r="V44" s="2218"/>
      <c r="W44" s="2218"/>
      <c r="X44" s="2218"/>
      <c r="Y44" s="2218"/>
      <c r="Z44" s="2218"/>
      <c r="AA44" s="2221"/>
      <c r="AB44" s="2222"/>
    </row>
    <row r="45" spans="1:28" s="2088" customFormat="1" ht="12.75" thickBot="1">
      <c r="A45" s="2223">
        <v>250</v>
      </c>
      <c r="B45" s="2224"/>
      <c r="C45" s="2225"/>
      <c r="D45" s="2226"/>
      <c r="E45" s="2227"/>
      <c r="F45" s="2225"/>
      <c r="G45" s="2226"/>
      <c r="H45" s="2226"/>
      <c r="I45" s="2226"/>
      <c r="J45" s="2226"/>
      <c r="K45" s="2226"/>
      <c r="L45" s="2226"/>
      <c r="M45" s="2228"/>
      <c r="N45" s="2226"/>
      <c r="O45" s="2226"/>
      <c r="P45" s="2226"/>
      <c r="Q45" s="2226"/>
      <c r="R45" s="2226"/>
      <c r="S45" s="2226"/>
      <c r="T45" s="2226"/>
      <c r="U45" s="2226"/>
      <c r="V45" s="2226"/>
      <c r="W45" s="2226"/>
      <c r="X45" s="2226"/>
      <c r="Y45" s="2226"/>
      <c r="Z45" s="2226"/>
      <c r="AA45" s="2229"/>
      <c r="AB45" s="2230"/>
    </row>
    <row r="46" spans="1:28">
      <c r="A46" s="2231"/>
      <c r="G46" s="2232"/>
      <c r="H46" s="2233"/>
      <c r="I46" s="2233"/>
      <c r="J46" s="2234"/>
      <c r="K46" s="2234"/>
      <c r="L46" s="2234"/>
      <c r="M46" s="2234"/>
      <c r="N46" s="2234"/>
      <c r="O46" s="2234"/>
      <c r="P46" s="2234"/>
      <c r="Q46" s="2234"/>
      <c r="R46" s="2232"/>
      <c r="S46" s="2232"/>
      <c r="T46" s="2232"/>
      <c r="U46" s="2232"/>
      <c r="V46" s="2232"/>
      <c r="W46" s="2232"/>
      <c r="X46" s="2232"/>
      <c r="Y46" s="2232"/>
      <c r="Z46" s="2232"/>
      <c r="AA46" s="2232"/>
    </row>
    <row r="47" spans="1:28">
      <c r="A47" s="2231"/>
      <c r="B47" s="1881" t="s">
        <v>2835</v>
      </c>
      <c r="G47" s="2232"/>
      <c r="H47" s="2232"/>
      <c r="I47" s="2232"/>
      <c r="J47" s="2232"/>
      <c r="K47" s="2232"/>
      <c r="L47" s="2232"/>
      <c r="M47" s="2232"/>
      <c r="N47" s="2232"/>
      <c r="O47" s="2232"/>
      <c r="P47" s="2232"/>
      <c r="Q47" s="2232"/>
      <c r="R47" s="2232"/>
      <c r="S47" s="2232"/>
      <c r="T47" s="2232"/>
      <c r="U47" s="2232"/>
      <c r="V47" s="2232"/>
      <c r="W47" s="2232"/>
      <c r="X47" s="2232"/>
      <c r="Y47" s="2232"/>
      <c r="Z47" s="2232"/>
      <c r="AA47" s="2232"/>
    </row>
    <row r="48" spans="1:28">
      <c r="A48" s="2231"/>
      <c r="B48" s="2235"/>
      <c r="J48" s="2232"/>
      <c r="K48" s="2232"/>
      <c r="L48" s="2232"/>
      <c r="M48" s="2232"/>
      <c r="N48" s="2232"/>
      <c r="O48" s="2232"/>
      <c r="P48" s="2232"/>
      <c r="Q48" s="2232"/>
      <c r="R48" s="2232"/>
      <c r="S48" s="2232"/>
      <c r="T48" s="2232"/>
      <c r="U48" s="2232"/>
      <c r="V48" s="2232"/>
      <c r="W48" s="2232"/>
      <c r="X48" s="2232"/>
      <c r="Y48" s="2232"/>
      <c r="Z48" s="2232"/>
      <c r="AA48" s="2232"/>
    </row>
  </sheetData>
  <mergeCells count="37">
    <mergeCell ref="B17:AB17"/>
    <mergeCell ref="B26:AB26"/>
    <mergeCell ref="A41:AB41"/>
    <mergeCell ref="AB8:AB10"/>
    <mergeCell ref="G9:G10"/>
    <mergeCell ref="H9:H10"/>
    <mergeCell ref="I9:I10"/>
    <mergeCell ref="J9:J10"/>
    <mergeCell ref="K9:K10"/>
    <mergeCell ref="L9:L10"/>
    <mergeCell ref="P9:P10"/>
    <mergeCell ref="R8:R10"/>
    <mergeCell ref="S8:S10"/>
    <mergeCell ref="T8:T10"/>
    <mergeCell ref="U8:U10"/>
    <mergeCell ref="W8:W10"/>
    <mergeCell ref="AA8:AA10"/>
    <mergeCell ref="X7:X10"/>
    <mergeCell ref="Y7:Y10"/>
    <mergeCell ref="Z7:Z10"/>
    <mergeCell ref="C8:C10"/>
    <mergeCell ref="D8:D10"/>
    <mergeCell ref="G8:H8"/>
    <mergeCell ref="I8:J8"/>
    <mergeCell ref="K8:L8"/>
    <mergeCell ref="N8:N10"/>
    <mergeCell ref="O8:O10"/>
    <mergeCell ref="N3:V3"/>
    <mergeCell ref="C7:D7"/>
    <mergeCell ref="E7:E10"/>
    <mergeCell ref="F7:F10"/>
    <mergeCell ref="G7:L7"/>
    <mergeCell ref="M7:M10"/>
    <mergeCell ref="N7:P7"/>
    <mergeCell ref="Q7:Q10"/>
    <mergeCell ref="R7:U7"/>
    <mergeCell ref="V7:V10"/>
  </mergeCells>
  <conditionalFormatting sqref="B17 B24:B26 B38 B39:F40 B37:F37">
    <cfRule type="cellIs" dxfId="15" priority="4" stopIfTrue="1" operator="equal">
      <formula>#REF!</formula>
    </cfRule>
  </conditionalFormatting>
  <conditionalFormatting sqref="B18:B23">
    <cfRule type="cellIs" dxfId="14" priority="3" stopIfTrue="1" operator="equal">
      <formula>#REF!</formula>
    </cfRule>
  </conditionalFormatting>
  <conditionalFormatting sqref="B27:B36">
    <cfRule type="cellIs" dxfId="13" priority="2" stopIfTrue="1" operator="equal">
      <formula>#REF!</formula>
    </cfRule>
  </conditionalFormatting>
  <conditionalFormatting sqref="B42:B44">
    <cfRule type="cellIs" dxfId="12" priority="1" stopIfTrue="1" operator="equal">
      <formula>#REF!</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zoomScale="85" zoomScaleNormal="85" workbookViewId="0">
      <selection activeCell="M32" sqref="M32"/>
    </sheetView>
  </sheetViews>
  <sheetFormatPr defaultRowHeight="12.75"/>
  <cols>
    <col min="1" max="1" width="36.85546875" style="116" customWidth="1"/>
    <col min="2" max="2" width="17.140625" style="116" customWidth="1"/>
    <col min="3" max="3" width="15.140625" style="116" customWidth="1"/>
    <col min="4" max="4" width="9.140625" style="116"/>
    <col min="5" max="5" width="10.28515625" style="116" bestFit="1" customWidth="1"/>
    <col min="6" max="6" width="9.28515625" style="116" bestFit="1" customWidth="1"/>
    <col min="7" max="16384" width="9.140625" style="116"/>
  </cols>
  <sheetData>
    <row r="1" spans="1:9" s="348" customFormat="1" ht="15">
      <c r="A1" s="129" t="s">
        <v>120</v>
      </c>
      <c r="B1" s="347">
        <v>36.1</v>
      </c>
      <c r="C1" s="347"/>
      <c r="D1" s="325"/>
      <c r="E1" s="325"/>
      <c r="F1" s="325"/>
      <c r="G1" s="325"/>
      <c r="H1" s="325"/>
      <c r="I1" s="123"/>
    </row>
    <row r="2" spans="1:9" s="348" customFormat="1" ht="17.25">
      <c r="A2" s="129" t="s">
        <v>106</v>
      </c>
      <c r="B2" s="117" t="s">
        <v>691</v>
      </c>
      <c r="C2" s="349"/>
      <c r="D2" s="325"/>
      <c r="E2" s="325"/>
      <c r="F2" s="325"/>
      <c r="G2" s="325"/>
      <c r="H2" s="325"/>
      <c r="I2" s="123"/>
    </row>
    <row r="3" spans="1:9" s="348" customFormat="1" ht="15">
      <c r="A3" s="350" t="s">
        <v>108</v>
      </c>
      <c r="B3" s="351" t="s">
        <v>122</v>
      </c>
      <c r="C3" s="351"/>
      <c r="D3" s="325"/>
      <c r="E3" s="325"/>
      <c r="F3" s="325"/>
      <c r="G3" s="325"/>
      <c r="H3" s="325"/>
      <c r="I3" s="123"/>
    </row>
    <row r="4" spans="1:9" s="348" customFormat="1" ht="15">
      <c r="A4" s="350" t="s">
        <v>110</v>
      </c>
      <c r="B4" s="351" t="s">
        <v>692</v>
      </c>
      <c r="C4" s="351"/>
      <c r="D4" s="325"/>
      <c r="E4" s="325"/>
      <c r="F4" s="325"/>
      <c r="G4" s="325"/>
      <c r="H4" s="325"/>
      <c r="I4" s="123"/>
    </row>
    <row r="5" spans="1:9" s="348" customFormat="1" ht="15">
      <c r="A5" s="350" t="s">
        <v>111</v>
      </c>
      <c r="B5" s="351" t="s">
        <v>124</v>
      </c>
      <c r="C5" s="351"/>
      <c r="D5" s="325"/>
      <c r="E5" s="325"/>
      <c r="F5" s="325"/>
      <c r="G5" s="325"/>
      <c r="H5" s="325"/>
      <c r="I5" s="123"/>
    </row>
    <row r="6" spans="1:9" s="348" customFormat="1" ht="15">
      <c r="A6" s="132"/>
      <c r="B6" s="133"/>
      <c r="C6" s="325"/>
      <c r="D6" s="325"/>
      <c r="E6" s="325"/>
      <c r="F6" s="325"/>
      <c r="G6" s="325"/>
      <c r="H6" s="325"/>
      <c r="I6" s="123"/>
    </row>
    <row r="7" spans="1:9" s="348" customFormat="1" ht="75.75" customHeight="1">
      <c r="A7" s="352" t="s">
        <v>693</v>
      </c>
      <c r="B7" s="353" t="s">
        <v>694</v>
      </c>
      <c r="C7" s="353" t="s">
        <v>695</v>
      </c>
    </row>
    <row r="8" spans="1:9" ht="15">
      <c r="A8" s="308" t="s">
        <v>4</v>
      </c>
      <c r="B8" s="43">
        <f>SUM(B9:B11)</f>
        <v>0</v>
      </c>
      <c r="C8" s="43" t="e">
        <f>(C9*B9+C10*B10+C12*B12+C13*B13+C14*B14+B15*C15+C16*B16+C17*B17+C18*B18+C19*B19)/B8</f>
        <v>#DIV/0!</v>
      </c>
      <c r="E8" s="124"/>
      <c r="F8" s="124"/>
    </row>
    <row r="9" spans="1:9" ht="15">
      <c r="A9" s="354" t="s">
        <v>696</v>
      </c>
      <c r="B9" s="58">
        <v>0</v>
      </c>
      <c r="C9" s="58">
        <v>0</v>
      </c>
    </row>
    <row r="10" spans="1:9" ht="15">
      <c r="A10" s="354" t="s">
        <v>32</v>
      </c>
      <c r="B10" s="58">
        <v>0</v>
      </c>
      <c r="C10" s="58">
        <v>0</v>
      </c>
    </row>
    <row r="11" spans="1:9" ht="15">
      <c r="A11" s="355" t="s">
        <v>658</v>
      </c>
      <c r="B11" s="43">
        <f>SUM(B12:B19)</f>
        <v>0</v>
      </c>
      <c r="C11" s="43" t="e">
        <f>(B12*C12+C13*B13+B14*C14+B15*C15+B16*C16+B17*C17+B18*C18+B19*C19)/B11</f>
        <v>#DIV/0!</v>
      </c>
    </row>
    <row r="12" spans="1:9" ht="15">
      <c r="A12" s="354" t="s">
        <v>697</v>
      </c>
      <c r="B12" s="58">
        <v>0</v>
      </c>
      <c r="C12" s="58">
        <v>0</v>
      </c>
    </row>
    <row r="13" spans="1:9" ht="15">
      <c r="A13" s="354" t="s">
        <v>698</v>
      </c>
      <c r="B13" s="58">
        <v>0</v>
      </c>
      <c r="C13" s="58">
        <v>0</v>
      </c>
    </row>
    <row r="14" spans="1:9" ht="15">
      <c r="A14" s="354" t="s">
        <v>699</v>
      </c>
      <c r="B14" s="58">
        <v>0</v>
      </c>
      <c r="C14" s="58">
        <v>0</v>
      </c>
    </row>
    <row r="15" spans="1:9" ht="15">
      <c r="A15" s="354" t="s">
        <v>700</v>
      </c>
      <c r="B15" s="58">
        <v>0</v>
      </c>
      <c r="C15" s="58">
        <v>0</v>
      </c>
    </row>
    <row r="16" spans="1:9" ht="15">
      <c r="A16" s="354" t="s">
        <v>701</v>
      </c>
      <c r="B16" s="58">
        <v>0</v>
      </c>
      <c r="C16" s="58">
        <v>0</v>
      </c>
    </row>
    <row r="17" spans="1:8" ht="15">
      <c r="A17" s="354" t="s">
        <v>702</v>
      </c>
      <c r="B17" s="58">
        <v>0</v>
      </c>
      <c r="C17" s="58">
        <v>0</v>
      </c>
    </row>
    <row r="18" spans="1:8" ht="15">
      <c r="A18" s="354" t="s">
        <v>703</v>
      </c>
      <c r="B18" s="58">
        <v>0</v>
      </c>
      <c r="C18" s="58">
        <v>0</v>
      </c>
      <c r="H18" s="125"/>
    </row>
    <row r="19" spans="1:8" ht="15">
      <c r="A19" s="354" t="s">
        <v>704</v>
      </c>
      <c r="B19" s="58">
        <v>0</v>
      </c>
      <c r="C19" s="58">
        <v>0</v>
      </c>
    </row>
    <row r="20" spans="1:8" ht="15">
      <c r="A20" s="308" t="s">
        <v>6</v>
      </c>
      <c r="B20" s="43">
        <f>SUM(B21:B23)</f>
        <v>0</v>
      </c>
      <c r="C20" s="43" t="e">
        <f>(C21*B21+C22*B22+C24*B24+C25*B25+C26*B26+B27*C27+C28*B28+C29*B29+C30*B30+C31*B31)/B20</f>
        <v>#DIV/0!</v>
      </c>
      <c r="H20" s="127"/>
    </row>
    <row r="21" spans="1:8" ht="15">
      <c r="A21" s="354" t="s">
        <v>696</v>
      </c>
      <c r="B21" s="58">
        <v>0</v>
      </c>
      <c r="C21" s="58">
        <v>0</v>
      </c>
    </row>
    <row r="22" spans="1:8" ht="15">
      <c r="A22" s="354" t="s">
        <v>32</v>
      </c>
      <c r="B22" s="58">
        <v>0</v>
      </c>
      <c r="C22" s="58">
        <v>0</v>
      </c>
    </row>
    <row r="23" spans="1:8" ht="15">
      <c r="A23" s="355" t="s">
        <v>658</v>
      </c>
      <c r="B23" s="43">
        <f>SUM(B24:B31)</f>
        <v>0</v>
      </c>
      <c r="C23" s="43" t="e">
        <f>(B24*C24+C25*B25+B26*C26+B27*C27+B28*C28+B29*C29+B30*C30+B31*C31)/B23</f>
        <v>#DIV/0!</v>
      </c>
    </row>
    <row r="24" spans="1:8" ht="15">
      <c r="A24" s="354" t="s">
        <v>697</v>
      </c>
      <c r="B24" s="58">
        <v>0</v>
      </c>
      <c r="C24" s="58">
        <v>0</v>
      </c>
    </row>
    <row r="25" spans="1:8" ht="15">
      <c r="A25" s="354" t="s">
        <v>698</v>
      </c>
      <c r="B25" s="58">
        <v>0</v>
      </c>
      <c r="C25" s="58">
        <v>0</v>
      </c>
    </row>
    <row r="26" spans="1:8" ht="15">
      <c r="A26" s="354" t="s">
        <v>699</v>
      </c>
      <c r="B26" s="58">
        <v>0</v>
      </c>
      <c r="C26" s="58">
        <v>0</v>
      </c>
    </row>
    <row r="27" spans="1:8" ht="15">
      <c r="A27" s="354" t="s">
        <v>700</v>
      </c>
      <c r="B27" s="58">
        <v>0</v>
      </c>
      <c r="C27" s="58">
        <v>0</v>
      </c>
    </row>
    <row r="28" spans="1:8" ht="15">
      <c r="A28" s="354" t="s">
        <v>701</v>
      </c>
      <c r="B28" s="58">
        <v>0</v>
      </c>
      <c r="C28" s="58">
        <v>0</v>
      </c>
    </row>
    <row r="29" spans="1:8" ht="15">
      <c r="A29" s="354" t="s">
        <v>702</v>
      </c>
      <c r="B29" s="58">
        <v>0</v>
      </c>
      <c r="C29" s="58">
        <v>0</v>
      </c>
    </row>
    <row r="30" spans="1:8" ht="15">
      <c r="A30" s="354" t="s">
        <v>703</v>
      </c>
      <c r="B30" s="58">
        <v>0</v>
      </c>
      <c r="C30" s="58">
        <v>0</v>
      </c>
    </row>
    <row r="31" spans="1:8" ht="15">
      <c r="A31" s="354" t="s">
        <v>704</v>
      </c>
      <c r="B31" s="58">
        <v>0</v>
      </c>
      <c r="C31" s="58">
        <v>0</v>
      </c>
    </row>
    <row r="32" spans="1:8" ht="15">
      <c r="A32" s="308" t="s">
        <v>7</v>
      </c>
      <c r="B32" s="43">
        <f>SUM(B33:B35)</f>
        <v>0</v>
      </c>
      <c r="C32" s="43" t="e">
        <f>(C33*B33+C34*B34+C36*B36+C37*B37+C38*B38+B39*C39+C40*B40+C41*B41+C42*B42+C43*B43)/B32</f>
        <v>#DIV/0!</v>
      </c>
    </row>
    <row r="33" spans="1:3" ht="15">
      <c r="A33" s="354" t="s">
        <v>696</v>
      </c>
      <c r="B33" s="58">
        <v>0</v>
      </c>
      <c r="C33" s="58">
        <v>0</v>
      </c>
    </row>
    <row r="34" spans="1:3" ht="15">
      <c r="A34" s="354" t="s">
        <v>32</v>
      </c>
      <c r="B34" s="58">
        <v>0</v>
      </c>
      <c r="C34" s="58">
        <v>0</v>
      </c>
    </row>
    <row r="35" spans="1:3" ht="15">
      <c r="A35" s="355" t="s">
        <v>658</v>
      </c>
      <c r="B35" s="43">
        <f>SUM(B36:B43)</f>
        <v>0</v>
      </c>
      <c r="C35" s="43" t="e">
        <f>(B36*C36+C37*B37+B38*C38+B39*C39+B40*C40+B41*C41+B42*C42+B43*C43)/B35</f>
        <v>#DIV/0!</v>
      </c>
    </row>
    <row r="36" spans="1:3" ht="15">
      <c r="A36" s="354" t="s">
        <v>697</v>
      </c>
      <c r="B36" s="58">
        <v>0</v>
      </c>
      <c r="C36" s="58">
        <v>0</v>
      </c>
    </row>
    <row r="37" spans="1:3" ht="15">
      <c r="A37" s="354" t="s">
        <v>698</v>
      </c>
      <c r="B37" s="58">
        <v>0</v>
      </c>
      <c r="C37" s="58">
        <v>0</v>
      </c>
    </row>
    <row r="38" spans="1:3" ht="15">
      <c r="A38" s="354" t="s">
        <v>699</v>
      </c>
      <c r="B38" s="58">
        <v>0</v>
      </c>
      <c r="C38" s="58">
        <v>0</v>
      </c>
    </row>
    <row r="39" spans="1:3" ht="15">
      <c r="A39" s="354" t="s">
        <v>700</v>
      </c>
      <c r="B39" s="58">
        <v>0</v>
      </c>
      <c r="C39" s="58">
        <v>0</v>
      </c>
    </row>
    <row r="40" spans="1:3" ht="15">
      <c r="A40" s="354" t="s">
        <v>701</v>
      </c>
      <c r="B40" s="58">
        <v>0</v>
      </c>
      <c r="C40" s="58">
        <v>0</v>
      </c>
    </row>
    <row r="41" spans="1:3" ht="15">
      <c r="A41" s="354" t="s">
        <v>702</v>
      </c>
      <c r="B41" s="58">
        <v>0</v>
      </c>
      <c r="C41" s="58">
        <v>0</v>
      </c>
    </row>
    <row r="42" spans="1:3" ht="15">
      <c r="A42" s="354" t="s">
        <v>703</v>
      </c>
      <c r="B42" s="58">
        <v>0</v>
      </c>
      <c r="C42" s="58">
        <v>0</v>
      </c>
    </row>
    <row r="43" spans="1:3" ht="15">
      <c r="A43" s="354" t="s">
        <v>704</v>
      </c>
      <c r="B43" s="58">
        <v>0</v>
      </c>
      <c r="C43" s="58">
        <v>0</v>
      </c>
    </row>
    <row r="44" spans="1:3" ht="15">
      <c r="A44" s="308" t="s">
        <v>8</v>
      </c>
      <c r="B44" s="43">
        <f>SUM(B45:B47)</f>
        <v>0</v>
      </c>
      <c r="C44" s="43" t="e">
        <f>(C45*B45+C46*B46+C48*B48+C49*B49+C50*B50+B51*C51+C52*B52+C53*B53+C54*B54+C55*B55)/B44</f>
        <v>#DIV/0!</v>
      </c>
    </row>
    <row r="45" spans="1:3" ht="15">
      <c r="A45" s="354" t="s">
        <v>696</v>
      </c>
      <c r="B45" s="58">
        <v>0</v>
      </c>
      <c r="C45" s="58">
        <v>0</v>
      </c>
    </row>
    <row r="46" spans="1:3" ht="15">
      <c r="A46" s="354" t="s">
        <v>32</v>
      </c>
      <c r="B46" s="58">
        <v>0</v>
      </c>
      <c r="C46" s="58">
        <v>0</v>
      </c>
    </row>
    <row r="47" spans="1:3" ht="15">
      <c r="A47" s="355" t="s">
        <v>658</v>
      </c>
      <c r="B47" s="43">
        <f>SUM(B48:B55)</f>
        <v>0</v>
      </c>
      <c r="C47" s="43" t="e">
        <f>(B48*C48+C49*B49+B50*C50+B51*C51+B52*C52+B53*C53+B54*C54+B55*C55)/B47</f>
        <v>#DIV/0!</v>
      </c>
    </row>
    <row r="48" spans="1:3" ht="15">
      <c r="A48" s="354" t="s">
        <v>697</v>
      </c>
      <c r="B48" s="58">
        <v>0</v>
      </c>
      <c r="C48" s="58">
        <v>0</v>
      </c>
    </row>
    <row r="49" spans="1:3" ht="15">
      <c r="A49" s="354" t="s">
        <v>698</v>
      </c>
      <c r="B49" s="58">
        <v>0</v>
      </c>
      <c r="C49" s="58">
        <v>0</v>
      </c>
    </row>
    <row r="50" spans="1:3" ht="15">
      <c r="A50" s="354" t="s">
        <v>699</v>
      </c>
      <c r="B50" s="58">
        <v>0</v>
      </c>
      <c r="C50" s="58">
        <v>0</v>
      </c>
    </row>
    <row r="51" spans="1:3" ht="15">
      <c r="A51" s="354" t="s">
        <v>700</v>
      </c>
      <c r="B51" s="58">
        <v>0</v>
      </c>
      <c r="C51" s="58">
        <v>0</v>
      </c>
    </row>
    <row r="52" spans="1:3" ht="15">
      <c r="A52" s="354" t="s">
        <v>701</v>
      </c>
      <c r="B52" s="58">
        <v>0</v>
      </c>
      <c r="C52" s="58">
        <v>0</v>
      </c>
    </row>
    <row r="53" spans="1:3" ht="15">
      <c r="A53" s="354" t="s">
        <v>702</v>
      </c>
      <c r="B53" s="58">
        <v>0</v>
      </c>
      <c r="C53" s="58">
        <v>0</v>
      </c>
    </row>
    <row r="54" spans="1:3" ht="15">
      <c r="A54" s="354" t="s">
        <v>703</v>
      </c>
      <c r="B54" s="58">
        <v>0</v>
      </c>
      <c r="C54" s="58">
        <v>0</v>
      </c>
    </row>
    <row r="55" spans="1:3" ht="15">
      <c r="A55" s="354" t="s">
        <v>704</v>
      </c>
      <c r="B55" s="58">
        <v>0</v>
      </c>
      <c r="C55" s="58">
        <v>0</v>
      </c>
    </row>
    <row r="56" spans="1:3" ht="15">
      <c r="A56" s="308" t="s">
        <v>9</v>
      </c>
      <c r="B56" s="43">
        <f>SUM(B57:B59)</f>
        <v>0</v>
      </c>
      <c r="C56" s="43" t="e">
        <f>(C57*B57+C58*B58+C60*B60+C61*B61+C62*B62+B63*C63+C64*B64+C65*B65+C66*B66+C67*B67)/B56</f>
        <v>#DIV/0!</v>
      </c>
    </row>
    <row r="57" spans="1:3" ht="15">
      <c r="A57" s="354" t="s">
        <v>696</v>
      </c>
      <c r="B57" s="58">
        <v>0</v>
      </c>
      <c r="C57" s="58">
        <v>0</v>
      </c>
    </row>
    <row r="58" spans="1:3" ht="15">
      <c r="A58" s="354" t="s">
        <v>32</v>
      </c>
      <c r="B58" s="58">
        <v>0</v>
      </c>
      <c r="C58" s="58">
        <v>0</v>
      </c>
    </row>
    <row r="59" spans="1:3" ht="15">
      <c r="A59" s="355" t="s">
        <v>658</v>
      </c>
      <c r="B59" s="43">
        <f>SUM(B60:B67)</f>
        <v>0</v>
      </c>
      <c r="C59" s="43" t="e">
        <f>(B60*C60+C61*B61+B62*C62+B63*C63+B64*C64+B65*C65+B66*C66+B67*C67)/B59</f>
        <v>#DIV/0!</v>
      </c>
    </row>
    <row r="60" spans="1:3" ht="15">
      <c r="A60" s="354" t="s">
        <v>697</v>
      </c>
      <c r="B60" s="58">
        <v>0</v>
      </c>
      <c r="C60" s="58">
        <v>0</v>
      </c>
    </row>
    <row r="61" spans="1:3" ht="15">
      <c r="A61" s="354" t="s">
        <v>698</v>
      </c>
      <c r="B61" s="58">
        <v>0</v>
      </c>
      <c r="C61" s="58">
        <v>0</v>
      </c>
    </row>
    <row r="62" spans="1:3" ht="15">
      <c r="A62" s="354" t="s">
        <v>699</v>
      </c>
      <c r="B62" s="58">
        <v>0</v>
      </c>
      <c r="C62" s="58">
        <v>0</v>
      </c>
    </row>
    <row r="63" spans="1:3" ht="15">
      <c r="A63" s="354" t="s">
        <v>700</v>
      </c>
      <c r="B63" s="58">
        <v>0</v>
      </c>
      <c r="C63" s="58">
        <v>0</v>
      </c>
    </row>
    <row r="64" spans="1:3" ht="15">
      <c r="A64" s="354" t="s">
        <v>701</v>
      </c>
      <c r="B64" s="58">
        <v>0</v>
      </c>
      <c r="C64" s="58">
        <v>0</v>
      </c>
    </row>
    <row r="65" spans="1:3" ht="15">
      <c r="A65" s="354" t="s">
        <v>702</v>
      </c>
      <c r="B65" s="58">
        <v>0</v>
      </c>
      <c r="C65" s="58">
        <v>0</v>
      </c>
    </row>
    <row r="66" spans="1:3" ht="15">
      <c r="A66" s="354" t="s">
        <v>703</v>
      </c>
      <c r="B66" s="58">
        <v>0</v>
      </c>
      <c r="C66" s="58">
        <v>0</v>
      </c>
    </row>
    <row r="67" spans="1:3" ht="15">
      <c r="A67" s="354" t="s">
        <v>704</v>
      </c>
      <c r="B67" s="58">
        <v>0</v>
      </c>
      <c r="C67" s="58">
        <v>0</v>
      </c>
    </row>
    <row r="68" spans="1:3" ht="15">
      <c r="A68" s="308" t="s">
        <v>10</v>
      </c>
      <c r="B68" s="43">
        <f>SUM(B69:B71)</f>
        <v>0</v>
      </c>
      <c r="C68" s="43" t="e">
        <f>(C69*B69+C70*B70+C72*B72+C73*B73+C74*B74+B75*C75+C76*B76+C77*B77+C78*B78+C79*B79)/B68</f>
        <v>#DIV/0!</v>
      </c>
    </row>
    <row r="69" spans="1:3" ht="15">
      <c r="A69" s="354" t="s">
        <v>696</v>
      </c>
      <c r="B69" s="58">
        <v>0</v>
      </c>
      <c r="C69" s="58">
        <v>0</v>
      </c>
    </row>
    <row r="70" spans="1:3" ht="15">
      <c r="A70" s="354" t="s">
        <v>32</v>
      </c>
      <c r="B70" s="58">
        <v>0</v>
      </c>
      <c r="C70" s="58">
        <v>0</v>
      </c>
    </row>
    <row r="71" spans="1:3" ht="15">
      <c r="A71" s="355" t="s">
        <v>658</v>
      </c>
      <c r="B71" s="43">
        <f>SUM(B72:B79)</f>
        <v>0</v>
      </c>
      <c r="C71" s="43" t="e">
        <f>(B72*C72+C73*B73+B74*C74+B75*C75+B76*C76+B77*C77+B78*C78+B79*C79)/B71</f>
        <v>#DIV/0!</v>
      </c>
    </row>
    <row r="72" spans="1:3" ht="15">
      <c r="A72" s="354" t="s">
        <v>697</v>
      </c>
      <c r="B72" s="58">
        <v>0</v>
      </c>
      <c r="C72" s="58">
        <v>0</v>
      </c>
    </row>
    <row r="73" spans="1:3" ht="15">
      <c r="A73" s="354" t="s">
        <v>698</v>
      </c>
      <c r="B73" s="58">
        <v>0</v>
      </c>
      <c r="C73" s="58">
        <v>0</v>
      </c>
    </row>
    <row r="74" spans="1:3" ht="15">
      <c r="A74" s="354" t="s">
        <v>699</v>
      </c>
      <c r="B74" s="58">
        <v>0</v>
      </c>
      <c r="C74" s="58">
        <v>0</v>
      </c>
    </row>
    <row r="75" spans="1:3" ht="15">
      <c r="A75" s="354" t="s">
        <v>700</v>
      </c>
      <c r="B75" s="58">
        <v>0</v>
      </c>
      <c r="C75" s="58">
        <v>0</v>
      </c>
    </row>
    <row r="76" spans="1:3" ht="15">
      <c r="A76" s="354" t="s">
        <v>701</v>
      </c>
      <c r="B76" s="58">
        <v>0</v>
      </c>
      <c r="C76" s="58">
        <v>0</v>
      </c>
    </row>
    <row r="77" spans="1:3" ht="15">
      <c r="A77" s="354" t="s">
        <v>702</v>
      </c>
      <c r="B77" s="58">
        <v>0</v>
      </c>
      <c r="C77" s="58">
        <v>0</v>
      </c>
    </row>
    <row r="78" spans="1:3" ht="15">
      <c r="A78" s="354" t="s">
        <v>703</v>
      </c>
      <c r="B78" s="58">
        <v>0</v>
      </c>
      <c r="C78" s="58">
        <v>0</v>
      </c>
    </row>
    <row r="79" spans="1:3" ht="15">
      <c r="A79" s="354" t="s">
        <v>704</v>
      </c>
      <c r="B79" s="58">
        <v>0</v>
      </c>
      <c r="C79" s="58">
        <v>0</v>
      </c>
    </row>
    <row r="80" spans="1:3" ht="15">
      <c r="A80" s="308" t="s">
        <v>12</v>
      </c>
      <c r="B80" s="43">
        <f>SUM(B81:B83)</f>
        <v>0</v>
      </c>
      <c r="C80" s="43" t="e">
        <f>(C81*B81+C82*B82+C84*B84+C85*B85+C86*B86+B87*C87+C88*B88+C89*B89+C90*B90+C91*B91)/B80</f>
        <v>#DIV/0!</v>
      </c>
    </row>
    <row r="81" spans="1:3" ht="15">
      <c r="A81" s="354" t="s">
        <v>696</v>
      </c>
      <c r="B81" s="58">
        <v>0</v>
      </c>
      <c r="C81" s="58">
        <v>0</v>
      </c>
    </row>
    <row r="82" spans="1:3" ht="15">
      <c r="A82" s="354" t="s">
        <v>32</v>
      </c>
      <c r="B82" s="58">
        <v>0</v>
      </c>
      <c r="C82" s="58">
        <v>0</v>
      </c>
    </row>
    <row r="83" spans="1:3" ht="15">
      <c r="A83" s="355" t="s">
        <v>658</v>
      </c>
      <c r="B83" s="43">
        <f>SUM(B84:B91)</f>
        <v>0</v>
      </c>
      <c r="C83" s="43" t="e">
        <f>(B84*C84+C85*B85+B86*C86+B87*C87+B88*C88+B89*C89+B90*C90+B91*C91)/B83</f>
        <v>#DIV/0!</v>
      </c>
    </row>
    <row r="84" spans="1:3" ht="15">
      <c r="A84" s="354" t="s">
        <v>697</v>
      </c>
      <c r="B84" s="58">
        <v>0</v>
      </c>
      <c r="C84" s="58">
        <v>0</v>
      </c>
    </row>
    <row r="85" spans="1:3" ht="15">
      <c r="A85" s="354" t="s">
        <v>698</v>
      </c>
      <c r="B85" s="58">
        <v>0</v>
      </c>
      <c r="C85" s="58">
        <v>0</v>
      </c>
    </row>
    <row r="86" spans="1:3" ht="15">
      <c r="A86" s="354" t="s">
        <v>699</v>
      </c>
      <c r="B86" s="58">
        <v>0</v>
      </c>
      <c r="C86" s="58">
        <v>0</v>
      </c>
    </row>
    <row r="87" spans="1:3" ht="15">
      <c r="A87" s="354" t="s">
        <v>700</v>
      </c>
      <c r="B87" s="58">
        <v>0</v>
      </c>
      <c r="C87" s="58">
        <v>0</v>
      </c>
    </row>
    <row r="88" spans="1:3" ht="15">
      <c r="A88" s="354" t="s">
        <v>701</v>
      </c>
      <c r="B88" s="58">
        <v>0</v>
      </c>
      <c r="C88" s="58">
        <v>0</v>
      </c>
    </row>
    <row r="89" spans="1:3" ht="15">
      <c r="A89" s="354" t="s">
        <v>702</v>
      </c>
      <c r="B89" s="58">
        <v>0</v>
      </c>
      <c r="C89" s="58">
        <v>0</v>
      </c>
    </row>
    <row r="90" spans="1:3" ht="15">
      <c r="A90" s="354" t="s">
        <v>703</v>
      </c>
      <c r="B90" s="58">
        <v>0</v>
      </c>
      <c r="C90" s="58">
        <v>0</v>
      </c>
    </row>
    <row r="91" spans="1:3" ht="15">
      <c r="A91" s="354" t="s">
        <v>704</v>
      </c>
      <c r="B91" s="58">
        <v>0</v>
      </c>
      <c r="C91" s="58">
        <v>0</v>
      </c>
    </row>
    <row r="92" spans="1:3" ht="15">
      <c r="A92" s="308" t="s">
        <v>11</v>
      </c>
      <c r="B92" s="43">
        <f>SUM(B93:B95)</f>
        <v>0</v>
      </c>
      <c r="C92" s="43" t="e">
        <f>(C93*B93+C94*B94+C96*B96+C97*B97+C98*B98+B99*C99+C100*B100+C101*B101+C102*B102+C103*B103)/B92</f>
        <v>#DIV/0!</v>
      </c>
    </row>
    <row r="93" spans="1:3" ht="15">
      <c r="A93" s="354" t="s">
        <v>696</v>
      </c>
      <c r="B93" s="58">
        <v>0</v>
      </c>
      <c r="C93" s="58">
        <v>0</v>
      </c>
    </row>
    <row r="94" spans="1:3" ht="15">
      <c r="A94" s="354" t="s">
        <v>32</v>
      </c>
      <c r="B94" s="58">
        <v>0</v>
      </c>
      <c r="C94" s="58">
        <v>0</v>
      </c>
    </row>
    <row r="95" spans="1:3" ht="15">
      <c r="A95" s="355" t="s">
        <v>658</v>
      </c>
      <c r="B95" s="43">
        <f>SUM(B96:B103)</f>
        <v>0</v>
      </c>
      <c r="C95" s="43" t="e">
        <f>(B96*C96+C97*B97+B98*C98+B99*C99+B100*C100+B101*C101+B102*C102+B103*C103)/B95</f>
        <v>#DIV/0!</v>
      </c>
    </row>
    <row r="96" spans="1:3" ht="15">
      <c r="A96" s="354" t="s">
        <v>697</v>
      </c>
      <c r="B96" s="58">
        <v>0</v>
      </c>
      <c r="C96" s="58">
        <v>0</v>
      </c>
    </row>
    <row r="97" spans="1:3" ht="15">
      <c r="A97" s="354" t="s">
        <v>698</v>
      </c>
      <c r="B97" s="58">
        <v>0</v>
      </c>
      <c r="C97" s="58">
        <v>0</v>
      </c>
    </row>
    <row r="98" spans="1:3" ht="15">
      <c r="A98" s="354" t="s">
        <v>699</v>
      </c>
      <c r="B98" s="58">
        <v>0</v>
      </c>
      <c r="C98" s="58">
        <v>0</v>
      </c>
    </row>
    <row r="99" spans="1:3" ht="15">
      <c r="A99" s="354" t="s">
        <v>700</v>
      </c>
      <c r="B99" s="58">
        <v>0</v>
      </c>
      <c r="C99" s="58">
        <v>0</v>
      </c>
    </row>
    <row r="100" spans="1:3" ht="15">
      <c r="A100" s="354" t="s">
        <v>701</v>
      </c>
      <c r="B100" s="58">
        <v>0</v>
      </c>
      <c r="C100" s="58">
        <v>0</v>
      </c>
    </row>
    <row r="101" spans="1:3" ht="15">
      <c r="A101" s="354" t="s">
        <v>702</v>
      </c>
      <c r="B101" s="58">
        <v>0</v>
      </c>
      <c r="C101" s="58">
        <v>0</v>
      </c>
    </row>
    <row r="102" spans="1:3" ht="15">
      <c r="A102" s="354" t="s">
        <v>703</v>
      </c>
      <c r="B102" s="58">
        <v>0</v>
      </c>
      <c r="C102" s="58">
        <v>0</v>
      </c>
    </row>
    <row r="103" spans="1:3" ht="15">
      <c r="A103" s="354" t="s">
        <v>704</v>
      </c>
      <c r="B103" s="58">
        <v>0</v>
      </c>
      <c r="C103" s="58">
        <v>0</v>
      </c>
    </row>
    <row r="104" spans="1:3" ht="15">
      <c r="A104" s="308" t="s">
        <v>19</v>
      </c>
      <c r="B104" s="43">
        <f>SUM(B105:B107)</f>
        <v>0</v>
      </c>
      <c r="C104" s="43" t="e">
        <f>(C105*B105+C106*B106+C108*B108+C109*B109+C110*B110+B111*C111+C112*B112+C113*B113+C114*B114+C115*B115)/B104</f>
        <v>#DIV/0!</v>
      </c>
    </row>
    <row r="105" spans="1:3" ht="15">
      <c r="A105" s="354" t="s">
        <v>696</v>
      </c>
      <c r="B105" s="58">
        <v>0</v>
      </c>
      <c r="C105" s="58">
        <v>0</v>
      </c>
    </row>
    <row r="106" spans="1:3" ht="15">
      <c r="A106" s="354" t="s">
        <v>32</v>
      </c>
      <c r="B106" s="58">
        <v>0</v>
      </c>
      <c r="C106" s="58">
        <v>0</v>
      </c>
    </row>
    <row r="107" spans="1:3" ht="15">
      <c r="A107" s="355" t="s">
        <v>658</v>
      </c>
      <c r="B107" s="43">
        <f>SUM(B108:B115)</f>
        <v>0</v>
      </c>
      <c r="C107" s="43" t="e">
        <f>(B108*C108+C109*B109+B110*C110+B111*C111+B112*C112+B113*C113+B114*C114+B115*C115)/B107</f>
        <v>#DIV/0!</v>
      </c>
    </row>
    <row r="108" spans="1:3" ht="15">
      <c r="A108" s="354" t="s">
        <v>697</v>
      </c>
      <c r="B108" s="58">
        <v>0</v>
      </c>
      <c r="C108" s="58">
        <v>0</v>
      </c>
    </row>
    <row r="109" spans="1:3" ht="15">
      <c r="A109" s="354" t="s">
        <v>698</v>
      </c>
      <c r="B109" s="58">
        <v>0</v>
      </c>
      <c r="C109" s="58">
        <v>0</v>
      </c>
    </row>
    <row r="110" spans="1:3" ht="15">
      <c r="A110" s="354" t="s">
        <v>699</v>
      </c>
      <c r="B110" s="58">
        <v>0</v>
      </c>
      <c r="C110" s="58">
        <v>0</v>
      </c>
    </row>
    <row r="111" spans="1:3" ht="15">
      <c r="A111" s="354" t="s">
        <v>700</v>
      </c>
      <c r="B111" s="58">
        <v>0</v>
      </c>
      <c r="C111" s="58">
        <v>0</v>
      </c>
    </row>
    <row r="112" spans="1:3" ht="15">
      <c r="A112" s="354" t="s">
        <v>701</v>
      </c>
      <c r="B112" s="58">
        <v>0</v>
      </c>
      <c r="C112" s="58">
        <v>0</v>
      </c>
    </row>
    <row r="113" spans="1:3" ht="15">
      <c r="A113" s="354" t="s">
        <v>702</v>
      </c>
      <c r="B113" s="58">
        <v>0</v>
      </c>
      <c r="C113" s="58">
        <v>0</v>
      </c>
    </row>
    <row r="114" spans="1:3" ht="15">
      <c r="A114" s="354" t="s">
        <v>703</v>
      </c>
      <c r="B114" s="58">
        <v>0</v>
      </c>
      <c r="C114" s="58">
        <v>0</v>
      </c>
    </row>
    <row r="115" spans="1:3" ht="15">
      <c r="A115" s="354" t="s">
        <v>704</v>
      </c>
      <c r="B115" s="58">
        <v>0</v>
      </c>
      <c r="C115" s="58">
        <v>0</v>
      </c>
    </row>
    <row r="116" spans="1:3" ht="15">
      <c r="A116" s="308" t="s">
        <v>14</v>
      </c>
      <c r="B116" s="43">
        <f>SUM(B117:B119)</f>
        <v>0</v>
      </c>
      <c r="C116" s="43" t="e">
        <f>(C117*B117+C118*B118+C120*B120+C121*B121+C122*B122+B123*C123+C124*B124+C125*B125+C126*B126+C127*B127)/B116</f>
        <v>#DIV/0!</v>
      </c>
    </row>
    <row r="117" spans="1:3" ht="15">
      <c r="A117" s="354" t="s">
        <v>696</v>
      </c>
      <c r="B117" s="58">
        <v>0</v>
      </c>
      <c r="C117" s="58">
        <v>0</v>
      </c>
    </row>
    <row r="118" spans="1:3" ht="15">
      <c r="A118" s="354" t="s">
        <v>32</v>
      </c>
      <c r="B118" s="58">
        <v>0</v>
      </c>
      <c r="C118" s="58">
        <v>0</v>
      </c>
    </row>
    <row r="119" spans="1:3" ht="15">
      <c r="A119" s="355" t="s">
        <v>658</v>
      </c>
      <c r="B119" s="43">
        <f>SUM(B120:B127)</f>
        <v>0</v>
      </c>
      <c r="C119" s="43" t="e">
        <f>(B120*C120+C121*B121+B122*C122+B123*C123+B124*C124+B125*C125+B126*C126+B127*C127)/B119</f>
        <v>#DIV/0!</v>
      </c>
    </row>
    <row r="120" spans="1:3" ht="15">
      <c r="A120" s="354" t="s">
        <v>697</v>
      </c>
      <c r="B120" s="58">
        <v>0</v>
      </c>
      <c r="C120" s="58">
        <v>0</v>
      </c>
    </row>
    <row r="121" spans="1:3" ht="15">
      <c r="A121" s="354" t="s">
        <v>698</v>
      </c>
      <c r="B121" s="58">
        <v>0</v>
      </c>
      <c r="C121" s="58">
        <v>0</v>
      </c>
    </row>
    <row r="122" spans="1:3" ht="15">
      <c r="A122" s="354" t="s">
        <v>699</v>
      </c>
      <c r="B122" s="58">
        <v>0</v>
      </c>
      <c r="C122" s="58">
        <v>0</v>
      </c>
    </row>
    <row r="123" spans="1:3" ht="15">
      <c r="A123" s="354" t="s">
        <v>700</v>
      </c>
      <c r="B123" s="58">
        <v>0</v>
      </c>
      <c r="C123" s="58">
        <v>0</v>
      </c>
    </row>
    <row r="124" spans="1:3" ht="15">
      <c r="A124" s="354" t="s">
        <v>701</v>
      </c>
      <c r="B124" s="58">
        <v>0</v>
      </c>
      <c r="C124" s="58">
        <v>0</v>
      </c>
    </row>
    <row r="125" spans="1:3" ht="15">
      <c r="A125" s="354" t="s">
        <v>702</v>
      </c>
      <c r="B125" s="58">
        <v>0</v>
      </c>
      <c r="C125" s="58">
        <v>0</v>
      </c>
    </row>
    <row r="126" spans="1:3" ht="15">
      <c r="A126" s="354" t="s">
        <v>703</v>
      </c>
      <c r="B126" s="58">
        <v>0</v>
      </c>
      <c r="C126" s="58">
        <v>0</v>
      </c>
    </row>
    <row r="127" spans="1:3" ht="15">
      <c r="A127" s="354" t="s">
        <v>704</v>
      </c>
      <c r="B127" s="58">
        <v>0</v>
      </c>
      <c r="C127" s="58">
        <v>0</v>
      </c>
    </row>
    <row r="128" spans="1:3" ht="15">
      <c r="A128" s="308" t="s">
        <v>13</v>
      </c>
      <c r="B128" s="43">
        <f>SUM(B129:B131)</f>
        <v>0</v>
      </c>
      <c r="C128" s="43" t="e">
        <f>(C129*B129+C130*B130+C132*B132+C133*B133+C134*B134+B135*C135+C136*B136+C137*B137+C138*B138+C139*B139)/B128</f>
        <v>#DIV/0!</v>
      </c>
    </row>
    <row r="129" spans="1:3" ht="15">
      <c r="A129" s="354" t="s">
        <v>696</v>
      </c>
      <c r="B129" s="58">
        <v>0</v>
      </c>
      <c r="C129" s="58">
        <v>0</v>
      </c>
    </row>
    <row r="130" spans="1:3" ht="15">
      <c r="A130" s="354" t="s">
        <v>32</v>
      </c>
      <c r="B130" s="58">
        <v>0</v>
      </c>
      <c r="C130" s="58">
        <v>0</v>
      </c>
    </row>
    <row r="131" spans="1:3" ht="15">
      <c r="A131" s="355" t="s">
        <v>658</v>
      </c>
      <c r="B131" s="43">
        <f>SUM(B132:B139)</f>
        <v>0</v>
      </c>
      <c r="C131" s="43" t="e">
        <f>(B132*C132+C133*B133+B134*C134+B135*C135+B136*C136+B137*C137+B138*C138+B139*C139)/B131</f>
        <v>#DIV/0!</v>
      </c>
    </row>
    <row r="132" spans="1:3" ht="15">
      <c r="A132" s="354" t="s">
        <v>697</v>
      </c>
      <c r="B132" s="58">
        <v>0</v>
      </c>
      <c r="C132" s="58">
        <v>0</v>
      </c>
    </row>
    <row r="133" spans="1:3" ht="15">
      <c r="A133" s="354" t="s">
        <v>698</v>
      </c>
      <c r="B133" s="58">
        <v>0</v>
      </c>
      <c r="C133" s="58">
        <v>0</v>
      </c>
    </row>
    <row r="134" spans="1:3" ht="15">
      <c r="A134" s="354" t="s">
        <v>699</v>
      </c>
      <c r="B134" s="58">
        <v>0</v>
      </c>
      <c r="C134" s="58">
        <v>0</v>
      </c>
    </row>
    <row r="135" spans="1:3" ht="15">
      <c r="A135" s="354" t="s">
        <v>700</v>
      </c>
      <c r="B135" s="58">
        <v>0</v>
      </c>
      <c r="C135" s="58">
        <v>0</v>
      </c>
    </row>
    <row r="136" spans="1:3" ht="15">
      <c r="A136" s="354" t="s">
        <v>701</v>
      </c>
      <c r="B136" s="58">
        <v>0</v>
      </c>
      <c r="C136" s="58">
        <v>0</v>
      </c>
    </row>
    <row r="137" spans="1:3" ht="15">
      <c r="A137" s="354" t="s">
        <v>702</v>
      </c>
      <c r="B137" s="58">
        <v>0</v>
      </c>
      <c r="C137" s="58">
        <v>0</v>
      </c>
    </row>
    <row r="138" spans="1:3" ht="15">
      <c r="A138" s="354" t="s">
        <v>703</v>
      </c>
      <c r="B138" s="58">
        <v>0</v>
      </c>
      <c r="C138" s="58">
        <v>0</v>
      </c>
    </row>
    <row r="139" spans="1:3" ht="15">
      <c r="A139" s="356" t="s">
        <v>704</v>
      </c>
      <c r="B139" s="165">
        <v>0</v>
      </c>
      <c r="C139" s="166">
        <v>0</v>
      </c>
    </row>
    <row r="140" spans="1:3" ht="15">
      <c r="A140" s="122"/>
    </row>
    <row r="141" spans="1:3" ht="92.25" customHeight="1">
      <c r="A141" s="357" t="s">
        <v>705</v>
      </c>
    </row>
    <row r="142" spans="1:3" ht="15">
      <c r="A142" s="129"/>
    </row>
    <row r="143" spans="1:3" ht="15">
      <c r="A143" s="129"/>
    </row>
    <row r="144" spans="1:3" ht="15">
      <c r="A144" s="129"/>
    </row>
  </sheetData>
  <pageMargins left="0.7" right="0.7" top="0.75" bottom="0.75" header="0.3" footer="0.3"/>
  <pageSetup orientation="portrait" r:id="rId1"/>
  <ignoredErrors>
    <ignoredError sqref="C8" evalError="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4"/>
  <sheetViews>
    <sheetView zoomScaleNormal="100" zoomScaleSheetLayoutView="30" workbookViewId="0"/>
  </sheetViews>
  <sheetFormatPr defaultColWidth="11.42578125" defaultRowHeight="14.25"/>
  <cols>
    <col min="1" max="1" width="11.42578125" style="2313"/>
    <col min="2" max="2" width="33.42578125" style="2314" customWidth="1"/>
    <col min="3" max="20" width="11.42578125" style="2314"/>
    <col min="21" max="21" width="11.42578125" style="2317"/>
    <col min="22" max="23" width="11.42578125" style="2318"/>
    <col min="24" max="24" width="11.42578125" style="2317"/>
    <col min="25" max="32" width="11.42578125" style="2313"/>
    <col min="33" max="33" width="13.42578125" style="2313" customWidth="1"/>
    <col min="34" max="37" width="11.42578125" style="2313"/>
    <col min="38" max="38" width="15.42578125" style="2313" customWidth="1"/>
    <col min="39" max="16384" width="11.42578125" style="2313"/>
  </cols>
  <sheetData>
    <row r="1" spans="1:44" ht="15">
      <c r="B1" s="32" t="s">
        <v>2717</v>
      </c>
      <c r="C1" s="32">
        <v>18</v>
      </c>
      <c r="H1" s="2315"/>
      <c r="I1" s="2316"/>
      <c r="T1" s="2317"/>
      <c r="U1" s="2318"/>
      <c r="W1" s="2317"/>
      <c r="X1" s="2313"/>
    </row>
    <row r="2" spans="1:44" ht="30" customHeight="1">
      <c r="B2" s="32" t="s">
        <v>106</v>
      </c>
      <c r="C2" s="32" t="s">
        <v>2852</v>
      </c>
      <c r="D2" s="2319"/>
      <c r="E2" s="32"/>
      <c r="F2" s="2316" t="s">
        <v>2853</v>
      </c>
      <c r="G2" s="2320"/>
      <c r="H2" s="2235"/>
      <c r="I2" s="2316"/>
      <c r="R2" s="2320"/>
      <c r="S2" s="2320"/>
      <c r="T2" s="2320"/>
      <c r="U2" s="2320"/>
      <c r="V2" s="2320"/>
      <c r="W2" s="2320"/>
      <c r="X2" s="2320"/>
      <c r="Y2" s="2320"/>
      <c r="Z2" s="2320"/>
      <c r="AA2" s="2320"/>
      <c r="AB2" s="2320"/>
      <c r="AC2" s="2320"/>
      <c r="AD2" s="2320"/>
      <c r="AE2" s="2320"/>
      <c r="AF2" s="2320"/>
      <c r="AG2" s="2320"/>
      <c r="AH2" s="2320"/>
      <c r="AI2" s="2268"/>
      <c r="AJ2" s="2268"/>
      <c r="AK2" s="2268"/>
      <c r="AL2" s="2268"/>
    </row>
    <row r="3" spans="1:44" ht="35.25">
      <c r="B3" s="32" t="s">
        <v>108</v>
      </c>
      <c r="C3" s="32" t="s">
        <v>883</v>
      </c>
      <c r="D3" s="2320"/>
      <c r="E3" s="2320"/>
      <c r="F3" s="2092" t="s">
        <v>2784</v>
      </c>
      <c r="G3" s="2320"/>
      <c r="H3" s="2235"/>
      <c r="I3" s="2321"/>
      <c r="R3" s="2320"/>
      <c r="S3" s="2320"/>
      <c r="T3" s="2320"/>
      <c r="U3" s="2320"/>
      <c r="V3" s="2320"/>
      <c r="W3" s="2320"/>
      <c r="X3" s="2320"/>
      <c r="Y3" s="2320"/>
      <c r="Z3" s="2320"/>
      <c r="AA3" s="2320"/>
      <c r="AB3" s="2320"/>
      <c r="AC3" s="2320"/>
      <c r="AD3" s="2320"/>
      <c r="AE3" s="2320"/>
      <c r="AF3" s="2320"/>
      <c r="AG3" s="2320"/>
      <c r="AH3" s="2320"/>
      <c r="AI3" s="2268"/>
      <c r="AJ3" s="2268"/>
      <c r="AK3" s="2268"/>
      <c r="AL3" s="2268"/>
    </row>
    <row r="4" spans="1:44" ht="18.75" customHeight="1">
      <c r="B4" s="32" t="s">
        <v>110</v>
      </c>
      <c r="C4" s="32" t="s">
        <v>4</v>
      </c>
      <c r="D4" s="2320"/>
      <c r="E4" s="2322"/>
      <c r="F4" s="2322"/>
      <c r="G4" s="2320"/>
      <c r="H4" s="2315"/>
      <c r="I4" s="2321"/>
      <c r="R4" s="2320"/>
      <c r="S4" s="2320"/>
      <c r="T4" s="2320"/>
      <c r="U4" s="2320"/>
      <c r="V4" s="2320"/>
      <c r="W4" s="2320"/>
      <c r="X4" s="2320"/>
      <c r="Y4" s="2320"/>
      <c r="Z4" s="2320"/>
      <c r="AA4" s="2320"/>
      <c r="AB4" s="2320"/>
      <c r="AC4" s="2320"/>
      <c r="AD4" s="2320"/>
      <c r="AE4" s="2320"/>
      <c r="AF4" s="2320"/>
      <c r="AG4" s="2320"/>
      <c r="AH4" s="2320"/>
      <c r="AI4" s="2268"/>
      <c r="AJ4" s="2268"/>
      <c r="AK4" s="2268"/>
      <c r="AL4" s="2268"/>
    </row>
    <row r="5" spans="1:44" ht="22.5" customHeight="1" thickBot="1">
      <c r="B5" s="32" t="s">
        <v>111</v>
      </c>
      <c r="C5" s="32" t="s">
        <v>112</v>
      </c>
      <c r="D5" s="2320"/>
      <c r="E5" s="2320"/>
      <c r="F5" s="2320"/>
      <c r="G5" s="2320"/>
      <c r="I5" s="2323"/>
      <c r="R5" s="2320"/>
      <c r="S5" s="2320"/>
      <c r="T5" s="2320"/>
      <c r="U5" s="2320"/>
      <c r="V5" s="2320"/>
      <c r="W5" s="2320"/>
      <c r="X5" s="2320"/>
      <c r="Y5" s="2320"/>
      <c r="Z5" s="2320"/>
      <c r="AA5" s="2320"/>
      <c r="AB5" s="2320"/>
      <c r="AC5" s="2320"/>
      <c r="AD5" s="2320"/>
      <c r="AE5" s="2320"/>
      <c r="AF5" s="2320"/>
      <c r="AG5" s="2320"/>
      <c r="AH5" s="2320"/>
      <c r="AI5" s="2268"/>
      <c r="AJ5" s="2268"/>
      <c r="AK5" s="2268"/>
      <c r="AL5" s="2268"/>
    </row>
    <row r="6" spans="1:44" ht="22.5" customHeight="1" thickBot="1">
      <c r="B6" s="2324"/>
      <c r="C6" s="2325"/>
      <c r="D6" s="2325"/>
      <c r="E6" s="2325"/>
      <c r="F6" s="2325"/>
      <c r="G6" s="2325"/>
      <c r="H6" s="2325"/>
      <c r="I6" s="2325"/>
      <c r="J6" s="2325"/>
      <c r="K6" s="2325"/>
      <c r="L6" s="2325"/>
      <c r="M6" s="2325"/>
      <c r="N6" s="2325"/>
      <c r="O6" s="2325"/>
      <c r="P6" s="2325"/>
      <c r="Q6" s="2325"/>
      <c r="R6" s="2325"/>
      <c r="S6" s="2325"/>
      <c r="T6" s="2325"/>
      <c r="U6" s="2325"/>
      <c r="V6" s="2325"/>
      <c r="W6" s="4761"/>
      <c r="X6" s="4762"/>
      <c r="Y6" s="4762"/>
      <c r="Z6" s="4762"/>
      <c r="AA6" s="4762"/>
      <c r="AB6" s="4762"/>
      <c r="AC6" s="4763"/>
      <c r="AD6" s="2325"/>
      <c r="AE6" s="2325"/>
      <c r="AF6" s="2270"/>
      <c r="AG6" s="2270"/>
      <c r="AH6" s="2270"/>
      <c r="AI6" s="2270"/>
      <c r="AJ6" s="2270"/>
      <c r="AK6" s="2270"/>
      <c r="AL6" s="2271"/>
    </row>
    <row r="7" spans="1:44" ht="24">
      <c r="A7" s="2326"/>
      <c r="B7" s="2327"/>
      <c r="C7" s="4764" t="s">
        <v>2854</v>
      </c>
      <c r="D7" s="4767" t="s">
        <v>2855</v>
      </c>
      <c r="E7" s="4768"/>
      <c r="F7" s="4769"/>
      <c r="G7" s="2328" t="s">
        <v>2856</v>
      </c>
      <c r="H7" s="4764" t="s">
        <v>2857</v>
      </c>
      <c r="I7" s="4764" t="s">
        <v>2858</v>
      </c>
      <c r="J7" s="4768" t="s">
        <v>2859</v>
      </c>
      <c r="K7" s="4768"/>
      <c r="L7" s="4768"/>
      <c r="M7" s="4769"/>
      <c r="N7" s="4764" t="s">
        <v>2860</v>
      </c>
      <c r="O7" s="4764" t="s">
        <v>2861</v>
      </c>
      <c r="P7" s="4770" t="s">
        <v>2791</v>
      </c>
      <c r="Q7" s="2329"/>
      <c r="R7" s="4771" t="s">
        <v>2862</v>
      </c>
      <c r="S7" s="2330"/>
      <c r="T7" s="4770" t="s">
        <v>2793</v>
      </c>
      <c r="U7" s="2329"/>
      <c r="V7" s="2331"/>
      <c r="W7" s="4767" t="s">
        <v>2863</v>
      </c>
      <c r="X7" s="4768"/>
      <c r="Y7" s="4768"/>
      <c r="Z7" s="4768"/>
      <c r="AA7" s="4768"/>
      <c r="AB7" s="4769"/>
      <c r="AC7" s="4764" t="s">
        <v>2864</v>
      </c>
      <c r="AD7" s="4770" t="s">
        <v>2865</v>
      </c>
      <c r="AE7" s="2332"/>
      <c r="AF7" s="4764" t="s">
        <v>2866</v>
      </c>
      <c r="AG7" s="4764" t="s">
        <v>2867</v>
      </c>
      <c r="AH7" s="4764" t="s">
        <v>2868</v>
      </c>
      <c r="AI7" s="4764" t="s">
        <v>2869</v>
      </c>
      <c r="AJ7" s="4764" t="s">
        <v>2870</v>
      </c>
      <c r="AK7" s="4764" t="s">
        <v>2871</v>
      </c>
      <c r="AL7" s="4774" t="s">
        <v>2872</v>
      </c>
      <c r="AM7" s="2333"/>
      <c r="AN7" s="2333"/>
      <c r="AO7" s="2333"/>
      <c r="AP7" s="2333"/>
      <c r="AQ7" s="2333"/>
      <c r="AR7" s="2333"/>
    </row>
    <row r="8" spans="1:44" ht="24">
      <c r="A8" s="2334"/>
      <c r="B8" s="2335"/>
      <c r="C8" s="4765"/>
      <c r="D8" s="4777" t="s">
        <v>2873</v>
      </c>
      <c r="E8" s="2336" t="s">
        <v>2874</v>
      </c>
      <c r="F8" s="4777" t="s">
        <v>2875</v>
      </c>
      <c r="G8" s="4777" t="s">
        <v>2876</v>
      </c>
      <c r="H8" s="4765"/>
      <c r="I8" s="4765"/>
      <c r="J8" s="4778" t="s">
        <v>2877</v>
      </c>
      <c r="K8" s="4777" t="s">
        <v>2878</v>
      </c>
      <c r="L8" s="4781" t="s">
        <v>2879</v>
      </c>
      <c r="M8" s="4782"/>
      <c r="N8" s="4765"/>
      <c r="O8" s="4765"/>
      <c r="P8" s="4765"/>
      <c r="Q8" s="4783" t="s">
        <v>2880</v>
      </c>
      <c r="R8" s="4772"/>
      <c r="S8" s="4772" t="s">
        <v>2881</v>
      </c>
      <c r="T8" s="4765"/>
      <c r="U8" s="4784" t="s">
        <v>2882</v>
      </c>
      <c r="V8" s="4765" t="s">
        <v>2883</v>
      </c>
      <c r="W8" s="4780" t="s">
        <v>2884</v>
      </c>
      <c r="X8" s="4780"/>
      <c r="Y8" s="4780"/>
      <c r="Z8" s="4780"/>
      <c r="AA8" s="4780"/>
      <c r="AB8" s="4780"/>
      <c r="AC8" s="4765"/>
      <c r="AD8" s="4765"/>
      <c r="AE8" s="4765" t="s">
        <v>2885</v>
      </c>
      <c r="AF8" s="4765"/>
      <c r="AG8" s="4765"/>
      <c r="AH8" s="4765"/>
      <c r="AI8" s="4765"/>
      <c r="AJ8" s="4765"/>
      <c r="AK8" s="4765"/>
      <c r="AL8" s="4775"/>
      <c r="AM8" s="2333"/>
      <c r="AN8" s="2333"/>
      <c r="AO8" s="2333"/>
      <c r="AP8" s="2333"/>
      <c r="AQ8" s="2333"/>
      <c r="AR8" s="2333"/>
    </row>
    <row r="9" spans="1:44" ht="81" customHeight="1">
      <c r="A9" s="2334"/>
      <c r="B9" s="2335"/>
      <c r="C9" s="4766"/>
      <c r="D9" s="4765"/>
      <c r="E9" s="2336" t="s">
        <v>2886</v>
      </c>
      <c r="F9" s="4765"/>
      <c r="G9" s="4766"/>
      <c r="H9" s="4766"/>
      <c r="I9" s="4766"/>
      <c r="J9" s="4779"/>
      <c r="K9" s="4766"/>
      <c r="L9" s="2337" t="s">
        <v>2832</v>
      </c>
      <c r="M9" s="2337" t="s">
        <v>2887</v>
      </c>
      <c r="N9" s="4765"/>
      <c r="O9" s="4765"/>
      <c r="P9" s="4765"/>
      <c r="Q9" s="4772"/>
      <c r="R9" s="4773"/>
      <c r="S9" s="4773"/>
      <c r="T9" s="4765"/>
      <c r="U9" s="4785"/>
      <c r="V9" s="4766"/>
      <c r="W9" s="2338" t="s">
        <v>2888</v>
      </c>
      <c r="X9" s="2338" t="s">
        <v>2889</v>
      </c>
      <c r="Y9" s="2338" t="s">
        <v>2890</v>
      </c>
      <c r="Z9" s="2338" t="s">
        <v>2891</v>
      </c>
      <c r="AA9" s="2338" t="s">
        <v>2892</v>
      </c>
      <c r="AB9" s="2338" t="s">
        <v>2893</v>
      </c>
      <c r="AC9" s="4766"/>
      <c r="AD9" s="4766"/>
      <c r="AE9" s="4766"/>
      <c r="AF9" s="4766"/>
      <c r="AG9" s="4766"/>
      <c r="AH9" s="4766"/>
      <c r="AI9" s="4766"/>
      <c r="AJ9" s="4766"/>
      <c r="AK9" s="4766"/>
      <c r="AL9" s="4776"/>
      <c r="AM9" s="2333"/>
      <c r="AN9" s="2333"/>
      <c r="AO9" s="2333"/>
      <c r="AP9" s="2333"/>
      <c r="AQ9" s="2333"/>
      <c r="AR9" s="2333"/>
    </row>
    <row r="10" spans="1:44" ht="20.25">
      <c r="A10" s="2334"/>
      <c r="B10" s="2339"/>
      <c r="C10" s="2340" t="s">
        <v>1088</v>
      </c>
      <c r="D10" s="2340" t="s">
        <v>1092</v>
      </c>
      <c r="E10" s="2340" t="s">
        <v>1095</v>
      </c>
      <c r="F10" s="2340" t="s">
        <v>1098</v>
      </c>
      <c r="G10" s="2340" t="s">
        <v>1100</v>
      </c>
      <c r="H10" s="2341" t="s">
        <v>1103</v>
      </c>
      <c r="I10" s="2337" t="s">
        <v>2894</v>
      </c>
      <c r="J10" s="2342" t="s">
        <v>1108</v>
      </c>
      <c r="K10" s="2342" t="s">
        <v>1111</v>
      </c>
      <c r="L10" s="2342">
        <v>100</v>
      </c>
      <c r="M10" s="2342">
        <v>110</v>
      </c>
      <c r="N10" s="2340">
        <v>120</v>
      </c>
      <c r="O10" s="2340">
        <v>130</v>
      </c>
      <c r="P10" s="2340">
        <v>140</v>
      </c>
      <c r="Q10" s="2340">
        <v>150</v>
      </c>
      <c r="R10" s="2340">
        <v>160</v>
      </c>
      <c r="S10" s="2340">
        <v>170</v>
      </c>
      <c r="T10" s="2340">
        <v>180</v>
      </c>
      <c r="U10" s="2340">
        <v>190</v>
      </c>
      <c r="V10" s="2336" t="s">
        <v>2895</v>
      </c>
      <c r="W10" s="2340">
        <v>210</v>
      </c>
      <c r="X10" s="2340">
        <v>220</v>
      </c>
      <c r="Y10" s="2340">
        <v>230</v>
      </c>
      <c r="Z10" s="2340">
        <v>240</v>
      </c>
      <c r="AA10" s="2340">
        <v>250</v>
      </c>
      <c r="AB10" s="2340">
        <v>260</v>
      </c>
      <c r="AC10" s="2340">
        <v>270</v>
      </c>
      <c r="AD10" s="2340">
        <v>280</v>
      </c>
      <c r="AE10" s="2340">
        <v>290</v>
      </c>
      <c r="AF10" s="2340">
        <v>300</v>
      </c>
      <c r="AG10" s="2340">
        <v>310</v>
      </c>
      <c r="AH10" s="2340">
        <v>320</v>
      </c>
      <c r="AI10" s="2336">
        <v>330</v>
      </c>
      <c r="AJ10" s="2336">
        <v>340</v>
      </c>
      <c r="AK10" s="2336">
        <v>350</v>
      </c>
      <c r="AL10" s="2343">
        <v>360</v>
      </c>
      <c r="AM10" s="2344"/>
      <c r="AN10" s="2344"/>
      <c r="AO10" s="2344"/>
      <c r="AP10" s="2344"/>
      <c r="AQ10" s="2344"/>
      <c r="AR10" s="2344"/>
    </row>
    <row r="11" spans="1:44" ht="22.5">
      <c r="A11" s="2345" t="s">
        <v>1088</v>
      </c>
      <c r="B11" s="2346" t="s">
        <v>2896</v>
      </c>
      <c r="C11" s="2347"/>
      <c r="D11" s="2347"/>
      <c r="E11" s="2347"/>
      <c r="F11" s="2347"/>
      <c r="G11" s="2347"/>
      <c r="H11" s="2347"/>
      <c r="I11" s="2348">
        <f>G11-H11</f>
        <v>0</v>
      </c>
      <c r="J11" s="2347"/>
      <c r="K11" s="2347"/>
      <c r="L11" s="2347"/>
      <c r="M11" s="2347"/>
      <c r="N11" s="2347"/>
      <c r="O11" s="2347"/>
      <c r="P11" s="2347"/>
      <c r="Q11" s="2347"/>
      <c r="R11" s="2347"/>
      <c r="S11" s="2347"/>
      <c r="T11" s="2347"/>
      <c r="U11" s="2347"/>
      <c r="V11" s="2348">
        <f>T11-U11</f>
        <v>0</v>
      </c>
      <c r="W11" s="2347"/>
      <c r="X11" s="2347"/>
      <c r="Y11" s="2347"/>
      <c r="Z11" s="2347"/>
      <c r="AA11" s="2347"/>
      <c r="AB11" s="2347"/>
      <c r="AC11" s="2347"/>
      <c r="AD11" s="2347"/>
      <c r="AE11" s="2347"/>
      <c r="AF11" s="2347"/>
      <c r="AG11" s="2347"/>
      <c r="AH11" s="2347"/>
      <c r="AI11" s="2347"/>
      <c r="AJ11" s="2347"/>
      <c r="AK11" s="2347"/>
      <c r="AL11" s="2349"/>
      <c r="AM11" s="2350"/>
      <c r="AN11" s="2350"/>
      <c r="AO11" s="2350"/>
      <c r="AP11" s="2350"/>
      <c r="AQ11" s="2350"/>
      <c r="AR11" s="2350"/>
    </row>
    <row r="12" spans="1:44" ht="22.5">
      <c r="A12" s="2351" t="s">
        <v>1092</v>
      </c>
      <c r="B12" s="2352" t="s">
        <v>2897</v>
      </c>
      <c r="C12" s="2347"/>
      <c r="D12" s="2347"/>
      <c r="E12" s="2347"/>
      <c r="F12" s="2347"/>
      <c r="G12" s="2347"/>
      <c r="H12" s="2347"/>
      <c r="I12" s="2348">
        <f t="shared" ref="I12:I25" si="0">G12-H12</f>
        <v>0</v>
      </c>
      <c r="J12" s="2347"/>
      <c r="K12" s="2347"/>
      <c r="L12" s="2347"/>
      <c r="M12" s="2347"/>
      <c r="N12" s="2347"/>
      <c r="O12" s="2347"/>
      <c r="P12" s="2347"/>
      <c r="Q12" s="2347"/>
      <c r="R12" s="2347"/>
      <c r="S12" s="2347"/>
      <c r="T12" s="2347"/>
      <c r="U12" s="2347"/>
      <c r="V12" s="2348">
        <f t="shared" ref="V12:V25" si="1">T12-U12</f>
        <v>0</v>
      </c>
      <c r="W12" s="2347"/>
      <c r="X12" s="2347"/>
      <c r="Y12" s="2347"/>
      <c r="Z12" s="2347"/>
      <c r="AA12" s="2347"/>
      <c r="AB12" s="2347"/>
      <c r="AC12" s="2347"/>
      <c r="AD12" s="2347"/>
      <c r="AE12" s="2347"/>
      <c r="AF12" s="2347"/>
      <c r="AG12" s="2347"/>
      <c r="AH12" s="2347"/>
      <c r="AI12" s="2347"/>
      <c r="AJ12" s="2347"/>
      <c r="AK12" s="2347"/>
      <c r="AL12" s="2349"/>
      <c r="AM12" s="2350"/>
      <c r="AN12" s="2350"/>
      <c r="AO12" s="2350"/>
      <c r="AP12" s="2350"/>
      <c r="AQ12" s="2350"/>
      <c r="AR12" s="2350"/>
    </row>
    <row r="13" spans="1:44" ht="22.5">
      <c r="A13" s="2351" t="s">
        <v>1095</v>
      </c>
      <c r="B13" s="2352" t="s">
        <v>2898</v>
      </c>
      <c r="C13" s="2347"/>
      <c r="D13" s="2347"/>
      <c r="E13" s="2347"/>
      <c r="F13" s="2347"/>
      <c r="G13" s="2347"/>
      <c r="H13" s="2347"/>
      <c r="I13" s="2348">
        <f t="shared" si="0"/>
        <v>0</v>
      </c>
      <c r="J13" s="2347"/>
      <c r="K13" s="2347"/>
      <c r="L13" s="2347"/>
      <c r="M13" s="2347"/>
      <c r="N13" s="2347"/>
      <c r="O13" s="2347"/>
      <c r="P13" s="2347"/>
      <c r="Q13" s="2347"/>
      <c r="R13" s="2347"/>
      <c r="S13" s="2347"/>
      <c r="T13" s="2347"/>
      <c r="U13" s="2347"/>
      <c r="V13" s="2348">
        <f t="shared" si="1"/>
        <v>0</v>
      </c>
      <c r="W13" s="2347"/>
      <c r="X13" s="2347"/>
      <c r="Y13" s="2347"/>
      <c r="Z13" s="2347"/>
      <c r="AA13" s="2347"/>
      <c r="AB13" s="2347"/>
      <c r="AC13" s="2347"/>
      <c r="AD13" s="2347"/>
      <c r="AE13" s="2347"/>
      <c r="AF13" s="2347"/>
      <c r="AG13" s="2347"/>
      <c r="AH13" s="2347"/>
      <c r="AI13" s="2347"/>
      <c r="AJ13" s="2347"/>
      <c r="AK13" s="2347"/>
      <c r="AL13" s="2349"/>
      <c r="AM13" s="2350"/>
      <c r="AN13" s="2350"/>
      <c r="AO13" s="2350"/>
      <c r="AP13" s="2350"/>
      <c r="AQ13" s="2350"/>
      <c r="AR13" s="2350"/>
    </row>
    <row r="14" spans="1:44" ht="12.75">
      <c r="A14" s="2351" t="s">
        <v>1098</v>
      </c>
      <c r="B14" s="2353" t="s">
        <v>2899</v>
      </c>
      <c r="C14" s="2274"/>
      <c r="D14" s="2274"/>
      <c r="E14" s="2274"/>
      <c r="F14" s="2274"/>
      <c r="G14" s="2347"/>
      <c r="H14" s="2274"/>
      <c r="I14" s="2348">
        <f t="shared" si="0"/>
        <v>0</v>
      </c>
      <c r="J14" s="2274"/>
      <c r="K14" s="2274"/>
      <c r="L14" s="2274"/>
      <c r="M14" s="2274"/>
      <c r="N14" s="2347"/>
      <c r="O14" s="2274"/>
      <c r="P14" s="2274"/>
      <c r="Q14" s="2274"/>
      <c r="R14" s="2274"/>
      <c r="S14" s="2274"/>
      <c r="T14" s="2347"/>
      <c r="U14" s="2347"/>
      <c r="V14" s="2348">
        <f t="shared" si="1"/>
        <v>0</v>
      </c>
      <c r="W14" s="2347"/>
      <c r="X14" s="2347"/>
      <c r="Y14" s="2347"/>
      <c r="Z14" s="2347"/>
      <c r="AA14" s="2347"/>
      <c r="AB14" s="2347"/>
      <c r="AC14" s="2347"/>
      <c r="AD14" s="2276"/>
      <c r="AE14" s="2276"/>
      <c r="AF14" s="2276"/>
      <c r="AG14" s="2276"/>
      <c r="AH14" s="2276"/>
      <c r="AI14" s="2276"/>
      <c r="AJ14" s="2276"/>
      <c r="AK14" s="2276"/>
      <c r="AL14" s="2276"/>
      <c r="AM14" s="2354"/>
      <c r="AN14" s="2350"/>
      <c r="AO14" s="2350"/>
      <c r="AP14" s="2350"/>
      <c r="AQ14" s="2350"/>
      <c r="AR14" s="2350"/>
    </row>
    <row r="15" spans="1:44" ht="24">
      <c r="A15" s="2351" t="s">
        <v>1100</v>
      </c>
      <c r="B15" s="2352" t="s">
        <v>2900</v>
      </c>
      <c r="C15" s="2274"/>
      <c r="D15" s="2274"/>
      <c r="E15" s="2274"/>
      <c r="F15" s="2274"/>
      <c r="G15" s="2347"/>
      <c r="H15" s="2274"/>
      <c r="I15" s="2348">
        <f t="shared" si="0"/>
        <v>0</v>
      </c>
      <c r="J15" s="2274"/>
      <c r="K15" s="2274"/>
      <c r="L15" s="2274"/>
      <c r="M15" s="2274"/>
      <c r="N15" s="2274"/>
      <c r="O15" s="2274"/>
      <c r="P15" s="2274"/>
      <c r="Q15" s="2355"/>
      <c r="R15" s="2274"/>
      <c r="S15" s="2274"/>
      <c r="T15" s="2347"/>
      <c r="U15" s="2347"/>
      <c r="V15" s="2348">
        <f t="shared" si="1"/>
        <v>0</v>
      </c>
      <c r="W15" s="2347"/>
      <c r="X15" s="2347"/>
      <c r="Y15" s="2347"/>
      <c r="Z15" s="2347"/>
      <c r="AA15" s="2347"/>
      <c r="AB15" s="2347"/>
      <c r="AC15" s="2347"/>
      <c r="AD15" s="2276"/>
      <c r="AE15" s="2276"/>
      <c r="AF15" s="2275"/>
      <c r="AG15" s="2276"/>
      <c r="AH15" s="2276"/>
      <c r="AI15" s="2356"/>
      <c r="AJ15" s="2356"/>
      <c r="AK15" s="2356"/>
      <c r="AL15" s="2356"/>
      <c r="AM15" s="2350"/>
      <c r="AN15" s="2350"/>
      <c r="AO15" s="2350"/>
      <c r="AP15" s="2350"/>
      <c r="AQ15" s="2350"/>
      <c r="AR15" s="2350"/>
    </row>
    <row r="16" spans="1:44" ht="24">
      <c r="A16" s="2351" t="s">
        <v>1103</v>
      </c>
      <c r="B16" s="2352" t="s">
        <v>2901</v>
      </c>
      <c r="C16" s="2274"/>
      <c r="D16" s="2274"/>
      <c r="E16" s="2274"/>
      <c r="F16" s="2274"/>
      <c r="G16" s="2347"/>
      <c r="H16" s="2274"/>
      <c r="I16" s="2348">
        <f t="shared" si="0"/>
        <v>0</v>
      </c>
      <c r="J16" s="2274"/>
      <c r="K16" s="2274"/>
      <c r="L16" s="2274"/>
      <c r="M16" s="2274"/>
      <c r="N16" s="2274"/>
      <c r="O16" s="2274"/>
      <c r="P16" s="2274"/>
      <c r="Q16" s="2274"/>
      <c r="R16" s="2274"/>
      <c r="S16" s="2274"/>
      <c r="T16" s="2347"/>
      <c r="U16" s="2347"/>
      <c r="V16" s="2348">
        <f t="shared" si="1"/>
        <v>0</v>
      </c>
      <c r="W16" s="2347"/>
      <c r="X16" s="2347"/>
      <c r="Y16" s="2347"/>
      <c r="Z16" s="2347"/>
      <c r="AA16" s="2347"/>
      <c r="AB16" s="2347"/>
      <c r="AC16" s="2347"/>
      <c r="AD16" s="2276"/>
      <c r="AE16" s="2276"/>
      <c r="AF16" s="2276"/>
      <c r="AG16" s="2276"/>
      <c r="AH16" s="2276"/>
      <c r="AI16" s="2356"/>
      <c r="AJ16" s="2356"/>
      <c r="AK16" s="2356"/>
      <c r="AL16" s="2356"/>
      <c r="AM16" s="2350"/>
      <c r="AN16" s="2350"/>
      <c r="AO16" s="2350"/>
      <c r="AP16" s="2350"/>
      <c r="AQ16" s="2350"/>
      <c r="AR16" s="2350"/>
    </row>
    <row r="17" spans="1:44" ht="12.75">
      <c r="A17" s="2351" t="s">
        <v>1105</v>
      </c>
      <c r="B17" s="2352" t="s">
        <v>2902</v>
      </c>
      <c r="C17" s="2274"/>
      <c r="D17" s="2274"/>
      <c r="E17" s="2274"/>
      <c r="F17" s="2274"/>
      <c r="G17" s="2347"/>
      <c r="H17" s="2274"/>
      <c r="I17" s="2348">
        <f t="shared" si="0"/>
        <v>0</v>
      </c>
      <c r="J17" s="2274"/>
      <c r="K17" s="2274"/>
      <c r="L17" s="2274"/>
      <c r="M17" s="2274"/>
      <c r="N17" s="2274"/>
      <c r="O17" s="2274"/>
      <c r="P17" s="2274"/>
      <c r="Q17" s="2274"/>
      <c r="R17" s="2274"/>
      <c r="S17" s="2274"/>
      <c r="T17" s="2347"/>
      <c r="U17" s="2347"/>
      <c r="V17" s="2348">
        <f t="shared" si="1"/>
        <v>0</v>
      </c>
      <c r="W17" s="2347"/>
      <c r="X17" s="2347"/>
      <c r="Y17" s="2347"/>
      <c r="Z17" s="2347"/>
      <c r="AA17" s="2347"/>
      <c r="AB17" s="2347"/>
      <c r="AC17" s="2347"/>
      <c r="AD17" s="2276"/>
      <c r="AE17" s="2276"/>
      <c r="AF17" s="2276"/>
      <c r="AG17" s="2276"/>
      <c r="AH17" s="2276"/>
      <c r="AI17" s="2356"/>
      <c r="AJ17" s="2356"/>
      <c r="AK17" s="2356"/>
      <c r="AL17" s="2356"/>
      <c r="AM17" s="2350"/>
      <c r="AN17" s="2350"/>
      <c r="AO17" s="2350"/>
      <c r="AP17" s="2350"/>
      <c r="AQ17" s="2350"/>
      <c r="AR17" s="2350"/>
    </row>
    <row r="18" spans="1:44" ht="12.75">
      <c r="A18" s="2351" t="s">
        <v>1108</v>
      </c>
      <c r="B18" s="2353" t="s">
        <v>2903</v>
      </c>
      <c r="C18" s="2272"/>
      <c r="D18" s="2272"/>
      <c r="E18" s="2272"/>
      <c r="F18" s="2272"/>
      <c r="G18" s="2347"/>
      <c r="H18" s="2357"/>
      <c r="I18" s="2348">
        <f t="shared" si="0"/>
        <v>0</v>
      </c>
      <c r="J18" s="2357"/>
      <c r="K18" s="2357"/>
      <c r="L18" s="2357"/>
      <c r="M18" s="2357"/>
      <c r="N18" s="2347"/>
      <c r="O18" s="2357"/>
      <c r="P18" s="2357"/>
      <c r="Q18" s="2357"/>
      <c r="R18" s="2272"/>
      <c r="S18" s="2272"/>
      <c r="T18" s="2347"/>
      <c r="U18" s="2347"/>
      <c r="V18" s="2348">
        <f t="shared" si="1"/>
        <v>0</v>
      </c>
      <c r="W18" s="2347"/>
      <c r="X18" s="2347"/>
      <c r="Y18" s="2347"/>
      <c r="Z18" s="2347"/>
      <c r="AA18" s="2347"/>
      <c r="AB18" s="2347"/>
      <c r="AC18" s="2347"/>
      <c r="AD18" s="2276"/>
      <c r="AE18" s="2276"/>
      <c r="AF18" s="2276"/>
      <c r="AG18" s="2276"/>
      <c r="AH18" s="2276"/>
      <c r="AI18" s="2356"/>
      <c r="AJ18" s="2356"/>
      <c r="AK18" s="2356"/>
      <c r="AL18" s="2356"/>
      <c r="AM18" s="2350"/>
      <c r="AN18" s="2350"/>
      <c r="AO18" s="2350"/>
      <c r="AP18" s="2350"/>
      <c r="AQ18" s="2350"/>
      <c r="AR18" s="2350"/>
    </row>
    <row r="19" spans="1:44" ht="24">
      <c r="A19" s="2351" t="s">
        <v>1111</v>
      </c>
      <c r="B19" s="2352" t="s">
        <v>2900</v>
      </c>
      <c r="C19" s="2272"/>
      <c r="D19" s="2272"/>
      <c r="E19" s="2272"/>
      <c r="F19" s="2272"/>
      <c r="G19" s="2357"/>
      <c r="H19" s="2357"/>
      <c r="I19" s="2348">
        <f t="shared" si="0"/>
        <v>0</v>
      </c>
      <c r="J19" s="2357"/>
      <c r="K19" s="2357"/>
      <c r="L19" s="2357"/>
      <c r="M19" s="2357"/>
      <c r="N19" s="2357"/>
      <c r="O19" s="2357"/>
      <c r="P19" s="2357"/>
      <c r="Q19" s="2272"/>
      <c r="R19" s="2272"/>
      <c r="S19" s="2272"/>
      <c r="T19" s="2347"/>
      <c r="U19" s="2347"/>
      <c r="V19" s="2348">
        <f t="shared" si="1"/>
        <v>0</v>
      </c>
      <c r="W19" s="2347"/>
      <c r="X19" s="2347"/>
      <c r="Y19" s="2347"/>
      <c r="Z19" s="2347"/>
      <c r="AA19" s="2347"/>
      <c r="AB19" s="2347"/>
      <c r="AC19" s="2347"/>
      <c r="AD19" s="2276"/>
      <c r="AE19" s="2276"/>
      <c r="AF19" s="2275"/>
      <c r="AG19" s="2276"/>
      <c r="AH19" s="2276"/>
      <c r="AI19" s="2356"/>
      <c r="AJ19" s="2356"/>
      <c r="AK19" s="2356"/>
      <c r="AL19" s="2356"/>
      <c r="AM19" s="2350"/>
      <c r="AN19" s="2350"/>
      <c r="AO19" s="2350"/>
      <c r="AP19" s="2350"/>
      <c r="AQ19" s="2350"/>
      <c r="AR19" s="2350"/>
    </row>
    <row r="20" spans="1:44" ht="24">
      <c r="A20" s="2351" t="s">
        <v>2904</v>
      </c>
      <c r="B20" s="2352" t="s">
        <v>2905</v>
      </c>
      <c r="C20" s="2272"/>
      <c r="D20" s="2272"/>
      <c r="E20" s="2272"/>
      <c r="F20" s="2272"/>
      <c r="G20" s="2357"/>
      <c r="H20" s="2357"/>
      <c r="I20" s="2348">
        <f t="shared" si="0"/>
        <v>0</v>
      </c>
      <c r="J20" s="2357"/>
      <c r="K20" s="2357"/>
      <c r="L20" s="2357"/>
      <c r="M20" s="2357"/>
      <c r="N20" s="2357"/>
      <c r="O20" s="2357"/>
      <c r="P20" s="2357"/>
      <c r="Q20" s="2357"/>
      <c r="R20" s="2272"/>
      <c r="S20" s="2272"/>
      <c r="T20" s="2347"/>
      <c r="U20" s="2347"/>
      <c r="V20" s="2348">
        <f t="shared" si="1"/>
        <v>0</v>
      </c>
      <c r="W20" s="2347"/>
      <c r="X20" s="2347"/>
      <c r="Y20" s="2347"/>
      <c r="Z20" s="2347"/>
      <c r="AA20" s="2347"/>
      <c r="AB20" s="2347"/>
      <c r="AC20" s="2347"/>
      <c r="AD20" s="2276"/>
      <c r="AE20" s="2276"/>
      <c r="AF20" s="2276"/>
      <c r="AG20" s="2276"/>
      <c r="AH20" s="2276"/>
      <c r="AI20" s="2356"/>
      <c r="AJ20" s="2356"/>
      <c r="AK20" s="2356"/>
      <c r="AL20" s="2356"/>
      <c r="AM20" s="2350"/>
      <c r="AN20" s="2350"/>
      <c r="AO20" s="2350"/>
      <c r="AP20" s="2350"/>
      <c r="AQ20" s="2350"/>
      <c r="AR20" s="2350"/>
    </row>
    <row r="21" spans="1:44" ht="12.75">
      <c r="A21" s="2351" t="s">
        <v>2906</v>
      </c>
      <c r="B21" s="2352" t="s">
        <v>2902</v>
      </c>
      <c r="C21" s="2272"/>
      <c r="D21" s="2272"/>
      <c r="E21" s="2272"/>
      <c r="F21" s="2272"/>
      <c r="G21" s="2357"/>
      <c r="H21" s="2357"/>
      <c r="I21" s="2348">
        <f t="shared" si="0"/>
        <v>0</v>
      </c>
      <c r="J21" s="2357"/>
      <c r="K21" s="2357"/>
      <c r="L21" s="2357"/>
      <c r="M21" s="2357"/>
      <c r="N21" s="2357"/>
      <c r="O21" s="2357"/>
      <c r="P21" s="2357"/>
      <c r="Q21" s="2357"/>
      <c r="R21" s="2272"/>
      <c r="S21" s="2272"/>
      <c r="T21" s="2347"/>
      <c r="U21" s="2347"/>
      <c r="V21" s="2348">
        <f t="shared" si="1"/>
        <v>0</v>
      </c>
      <c r="W21" s="2347"/>
      <c r="X21" s="2347"/>
      <c r="Y21" s="2347"/>
      <c r="Z21" s="2347"/>
      <c r="AA21" s="2347"/>
      <c r="AB21" s="2347"/>
      <c r="AC21" s="2347"/>
      <c r="AD21" s="2276"/>
      <c r="AE21" s="2276"/>
      <c r="AF21" s="2276"/>
      <c r="AG21" s="2276"/>
      <c r="AH21" s="2276"/>
      <c r="AI21" s="2356"/>
      <c r="AJ21" s="2356"/>
      <c r="AK21" s="2356"/>
      <c r="AL21" s="2356"/>
      <c r="AM21" s="2350"/>
      <c r="AN21" s="2350"/>
      <c r="AO21" s="2350"/>
      <c r="AP21" s="2350"/>
      <c r="AQ21" s="2350"/>
      <c r="AR21" s="2350"/>
    </row>
    <row r="22" spans="1:44" ht="12.75">
      <c r="A22" s="2351" t="s">
        <v>2907</v>
      </c>
      <c r="B22" s="2353" t="s">
        <v>2908</v>
      </c>
      <c r="C22" s="2272"/>
      <c r="D22" s="2277"/>
      <c r="E22" s="2277"/>
      <c r="F22" s="2277"/>
      <c r="G22" s="2347"/>
      <c r="H22" s="2347"/>
      <c r="I22" s="2348">
        <f t="shared" si="0"/>
        <v>0</v>
      </c>
      <c r="J22" s="2347"/>
      <c r="K22" s="2347"/>
      <c r="L22" s="2347"/>
      <c r="M22" s="2347"/>
      <c r="N22" s="2347"/>
      <c r="O22" s="2347"/>
      <c r="P22" s="2347"/>
      <c r="Q22" s="2347"/>
      <c r="R22" s="2277"/>
      <c r="S22" s="2277"/>
      <c r="T22" s="2347"/>
      <c r="U22" s="2347"/>
      <c r="V22" s="2348">
        <f t="shared" si="1"/>
        <v>0</v>
      </c>
      <c r="W22" s="2347"/>
      <c r="X22" s="2347"/>
      <c r="Y22" s="2347"/>
      <c r="Z22" s="2347"/>
      <c r="AA22" s="2347"/>
      <c r="AB22" s="2347"/>
      <c r="AC22" s="2347"/>
      <c r="AD22" s="2276"/>
      <c r="AE22" s="2276"/>
      <c r="AF22" s="2276"/>
      <c r="AG22" s="2276"/>
      <c r="AH22" s="2276"/>
      <c r="AI22" s="2356"/>
      <c r="AJ22" s="2356"/>
      <c r="AK22" s="2356"/>
      <c r="AL22" s="2356"/>
      <c r="AM22" s="2350"/>
      <c r="AN22" s="2350"/>
      <c r="AO22" s="2350"/>
      <c r="AP22" s="2350"/>
      <c r="AQ22" s="2350"/>
      <c r="AR22" s="2350"/>
    </row>
    <row r="23" spans="1:44" ht="24">
      <c r="A23" s="2351" t="s">
        <v>2909</v>
      </c>
      <c r="B23" s="2352" t="s">
        <v>2900</v>
      </c>
      <c r="C23" s="2272"/>
      <c r="D23" s="2277"/>
      <c r="E23" s="2277"/>
      <c r="F23" s="2277"/>
      <c r="G23" s="2347"/>
      <c r="H23" s="2347"/>
      <c r="I23" s="2348">
        <f t="shared" si="0"/>
        <v>0</v>
      </c>
      <c r="J23" s="2347"/>
      <c r="K23" s="2347"/>
      <c r="L23" s="2347"/>
      <c r="M23" s="2347"/>
      <c r="N23" s="2347"/>
      <c r="O23" s="2347"/>
      <c r="P23" s="2347"/>
      <c r="Q23" s="2277"/>
      <c r="R23" s="2277"/>
      <c r="S23" s="2277"/>
      <c r="T23" s="2347"/>
      <c r="U23" s="2347"/>
      <c r="V23" s="2348">
        <f t="shared" si="1"/>
        <v>0</v>
      </c>
      <c r="W23" s="2347"/>
      <c r="X23" s="2347"/>
      <c r="Y23" s="2347"/>
      <c r="Z23" s="2347"/>
      <c r="AA23" s="2347"/>
      <c r="AB23" s="2347"/>
      <c r="AC23" s="2347"/>
      <c r="AD23" s="2276"/>
      <c r="AE23" s="2276"/>
      <c r="AF23" s="2275"/>
      <c r="AG23" s="2276"/>
      <c r="AH23" s="2276"/>
      <c r="AI23" s="2356"/>
      <c r="AJ23" s="2356"/>
      <c r="AK23" s="2356"/>
      <c r="AL23" s="2356"/>
      <c r="AM23" s="2350"/>
      <c r="AN23" s="2350"/>
      <c r="AO23" s="2350"/>
      <c r="AP23" s="2350"/>
      <c r="AQ23" s="2350"/>
      <c r="AR23" s="2350"/>
    </row>
    <row r="24" spans="1:44" ht="24">
      <c r="A24" s="2351" t="s">
        <v>2910</v>
      </c>
      <c r="B24" s="2352" t="s">
        <v>2901</v>
      </c>
      <c r="C24" s="2272"/>
      <c r="D24" s="2277"/>
      <c r="E24" s="2277"/>
      <c r="F24" s="2277"/>
      <c r="G24" s="2347"/>
      <c r="H24" s="2347"/>
      <c r="I24" s="2348">
        <f t="shared" si="0"/>
        <v>0</v>
      </c>
      <c r="J24" s="2347"/>
      <c r="K24" s="2347"/>
      <c r="L24" s="2347"/>
      <c r="M24" s="2347"/>
      <c r="N24" s="2347"/>
      <c r="O24" s="2347"/>
      <c r="P24" s="2347"/>
      <c r="Q24" s="2347"/>
      <c r="R24" s="2277"/>
      <c r="S24" s="2277"/>
      <c r="T24" s="2347"/>
      <c r="U24" s="2347"/>
      <c r="V24" s="2348">
        <f t="shared" si="1"/>
        <v>0</v>
      </c>
      <c r="W24" s="2347"/>
      <c r="X24" s="2347"/>
      <c r="Y24" s="2347"/>
      <c r="Z24" s="2347"/>
      <c r="AA24" s="2347"/>
      <c r="AB24" s="2347"/>
      <c r="AC24" s="2347"/>
      <c r="AD24" s="2276"/>
      <c r="AE24" s="2276"/>
      <c r="AF24" s="2276"/>
      <c r="AG24" s="2276"/>
      <c r="AH24" s="2276"/>
      <c r="AI24" s="2356"/>
      <c r="AJ24" s="2356"/>
      <c r="AK24" s="2356"/>
      <c r="AL24" s="2356"/>
      <c r="AM24" s="2350"/>
      <c r="AN24" s="2350"/>
      <c r="AO24" s="2350"/>
      <c r="AP24" s="2350"/>
      <c r="AQ24" s="2350"/>
      <c r="AR24" s="2350"/>
    </row>
    <row r="25" spans="1:44" ht="12.75">
      <c r="A25" s="2351" t="s">
        <v>2911</v>
      </c>
      <c r="B25" s="2352" t="s">
        <v>2902</v>
      </c>
      <c r="C25" s="2272"/>
      <c r="D25" s="2277"/>
      <c r="E25" s="2277"/>
      <c r="F25" s="2277"/>
      <c r="G25" s="2347"/>
      <c r="H25" s="2347"/>
      <c r="I25" s="2348">
        <f t="shared" si="0"/>
        <v>0</v>
      </c>
      <c r="J25" s="2347"/>
      <c r="K25" s="2347"/>
      <c r="L25" s="2347"/>
      <c r="M25" s="2347"/>
      <c r="N25" s="2347"/>
      <c r="O25" s="2347"/>
      <c r="P25" s="2347"/>
      <c r="Q25" s="2347"/>
      <c r="R25" s="2277"/>
      <c r="S25" s="2277"/>
      <c r="T25" s="2347"/>
      <c r="U25" s="2347"/>
      <c r="V25" s="2348">
        <f t="shared" si="1"/>
        <v>0</v>
      </c>
      <c r="W25" s="2347"/>
      <c r="X25" s="2347"/>
      <c r="Y25" s="2347"/>
      <c r="Z25" s="2347"/>
      <c r="AA25" s="2347"/>
      <c r="AB25" s="2347"/>
      <c r="AC25" s="2347"/>
      <c r="AD25" s="2276"/>
      <c r="AE25" s="2276"/>
      <c r="AF25" s="2276"/>
      <c r="AG25" s="2276"/>
      <c r="AH25" s="2276"/>
      <c r="AI25" s="2356"/>
      <c r="AJ25" s="2356"/>
      <c r="AK25" s="2356"/>
      <c r="AL25" s="2356"/>
      <c r="AM25" s="2350"/>
      <c r="AN25" s="2350"/>
      <c r="AO25" s="2350"/>
      <c r="AP25" s="2350"/>
      <c r="AQ25" s="2350"/>
      <c r="AR25" s="2350"/>
    </row>
    <row r="26" spans="1:44" ht="27">
      <c r="A26" s="2358"/>
      <c r="B26" s="2359"/>
      <c r="C26" s="2360"/>
      <c r="D26" s="2360"/>
      <c r="E26" s="2360"/>
      <c r="F26" s="2360"/>
      <c r="G26" s="2360"/>
      <c r="H26" s="2360"/>
      <c r="I26" s="2360"/>
      <c r="J26" s="2360"/>
      <c r="K26" s="2360"/>
      <c r="L26" s="2360"/>
      <c r="M26" s="2360"/>
      <c r="N26" s="2360"/>
      <c r="O26" s="2360"/>
      <c r="P26" s="2360"/>
      <c r="Q26" s="2360"/>
      <c r="R26" s="2360"/>
      <c r="S26" s="2360"/>
      <c r="T26" s="2360"/>
      <c r="U26" s="2360"/>
      <c r="V26" s="2360"/>
      <c r="W26" s="2360"/>
      <c r="X26" s="2360"/>
      <c r="Y26" s="2360"/>
      <c r="Z26" s="2360"/>
      <c r="AA26" s="2360"/>
      <c r="AB26" s="2360"/>
      <c r="AC26" s="2360"/>
      <c r="AD26" s="2361"/>
      <c r="AE26" s="2361"/>
      <c r="AF26" s="2361"/>
      <c r="AG26" s="2361"/>
      <c r="AH26" s="2361"/>
      <c r="AI26" s="2350"/>
      <c r="AJ26" s="2350"/>
      <c r="AK26" s="2360"/>
      <c r="AL26" s="2360"/>
      <c r="AM26" s="2360"/>
      <c r="AN26" s="2360"/>
      <c r="AO26" s="2360"/>
      <c r="AP26" s="2360"/>
      <c r="AQ26" s="2360"/>
      <c r="AR26" s="2360"/>
    </row>
    <row r="27" spans="1:44" ht="15">
      <c r="A27" s="1881"/>
      <c r="B27" s="1881" t="s">
        <v>2835</v>
      </c>
      <c r="C27" s="1881"/>
      <c r="D27" s="1881"/>
      <c r="E27" s="1881"/>
      <c r="F27" s="1881"/>
      <c r="G27" s="1881"/>
      <c r="H27" s="2232"/>
      <c r="I27" s="2232"/>
      <c r="J27" s="2232"/>
      <c r="K27" s="2232"/>
      <c r="L27" s="2232"/>
      <c r="M27" s="2232"/>
      <c r="N27" s="2232"/>
      <c r="O27" s="2232"/>
      <c r="P27" s="2232"/>
      <c r="Q27" s="2232"/>
      <c r="R27" s="2232"/>
      <c r="S27" s="2232"/>
      <c r="T27" s="2232"/>
      <c r="U27" s="2232"/>
      <c r="V27" s="2232"/>
      <c r="W27" s="2232"/>
      <c r="X27" s="2232"/>
      <c r="Y27" s="2232"/>
      <c r="Z27" s="1881"/>
      <c r="AA27" s="1881"/>
      <c r="AB27" s="1881"/>
      <c r="AC27" s="1881"/>
      <c r="AD27" s="1881"/>
      <c r="AE27" s="1881"/>
      <c r="AF27" s="1881"/>
      <c r="AG27" s="1881"/>
      <c r="AH27" s="1881"/>
      <c r="AI27" s="1881"/>
      <c r="AJ27" s="1881"/>
      <c r="AK27" s="1881"/>
      <c r="AL27" s="1881"/>
      <c r="AM27" s="1881"/>
      <c r="AN27" s="1881"/>
      <c r="AO27" s="1881"/>
      <c r="AP27" s="1881"/>
      <c r="AQ27" s="1881"/>
      <c r="AR27" s="1881"/>
    </row>
    <row r="28" spans="1:44" ht="15">
      <c r="A28" s="1881"/>
      <c r="B28" s="2074"/>
      <c r="C28" s="2323"/>
      <c r="D28" s="1881"/>
      <c r="E28" s="1881"/>
      <c r="F28" s="1881"/>
      <c r="G28" s="1881"/>
      <c r="H28" s="1881"/>
      <c r="I28" s="1881"/>
      <c r="J28" s="1881"/>
      <c r="K28" s="2232"/>
      <c r="L28" s="2232"/>
      <c r="M28" s="2232"/>
      <c r="N28" s="2232"/>
      <c r="O28" s="2232"/>
      <c r="P28" s="2232"/>
      <c r="Q28" s="2232"/>
      <c r="R28" s="2232"/>
      <c r="S28" s="2232"/>
      <c r="T28" s="2232"/>
      <c r="U28" s="2232"/>
      <c r="V28" s="2232"/>
      <c r="W28" s="2232"/>
      <c r="X28" s="2232"/>
      <c r="Y28" s="2232"/>
      <c r="Z28" s="1881"/>
      <c r="AA28" s="1881"/>
      <c r="AB28" s="1881"/>
      <c r="AC28" s="1881"/>
      <c r="AD28" s="1881"/>
      <c r="AE28" s="1881"/>
      <c r="AF28" s="1881"/>
      <c r="AG28" s="1881"/>
      <c r="AH28" s="1881"/>
      <c r="AI28" s="1881"/>
      <c r="AJ28" s="1881"/>
      <c r="AK28" s="1881"/>
      <c r="AL28" s="1881"/>
      <c r="AM28" s="1881"/>
      <c r="AN28" s="1881"/>
      <c r="AO28" s="1881"/>
      <c r="AP28" s="1881"/>
      <c r="AQ28" s="1881"/>
      <c r="AR28" s="1881"/>
    </row>
    <row r="29" spans="1:44">
      <c r="T29" s="2317"/>
      <c r="U29" s="2318"/>
      <c r="W29" s="2317"/>
      <c r="X29" s="2313"/>
    </row>
    <row r="30" spans="1:44">
      <c r="T30" s="2317"/>
      <c r="U30" s="2318"/>
      <c r="W30" s="2317"/>
      <c r="X30" s="2313"/>
    </row>
    <row r="31" spans="1:44">
      <c r="T31" s="2317"/>
      <c r="U31" s="2318"/>
      <c r="W31" s="2317"/>
      <c r="X31" s="2313"/>
    </row>
    <row r="32" spans="1:44">
      <c r="T32" s="2317"/>
      <c r="U32" s="2318"/>
      <c r="W32" s="2317"/>
      <c r="X32" s="2313"/>
    </row>
    <row r="33" spans="20:24">
      <c r="T33" s="2317"/>
      <c r="U33" s="2318"/>
      <c r="W33" s="2317"/>
      <c r="X33" s="2313"/>
    </row>
    <row r="34" spans="20:24">
      <c r="T34" s="2317"/>
      <c r="U34" s="2318"/>
      <c r="W34" s="2317"/>
      <c r="X34" s="2313"/>
    </row>
    <row r="35" spans="20:24">
      <c r="T35" s="2317"/>
      <c r="U35" s="2318"/>
      <c r="W35" s="2317"/>
      <c r="X35" s="2313"/>
    </row>
    <row r="36" spans="20:24">
      <c r="T36" s="2317"/>
      <c r="U36" s="2318"/>
      <c r="W36" s="2317"/>
      <c r="X36" s="2313"/>
    </row>
    <row r="37" spans="20:24">
      <c r="T37" s="2317"/>
      <c r="U37" s="2318"/>
      <c r="W37" s="2317"/>
      <c r="X37" s="2313"/>
    </row>
    <row r="38" spans="20:24">
      <c r="T38" s="2317"/>
      <c r="U38" s="2318"/>
      <c r="W38" s="2317"/>
      <c r="X38" s="2313"/>
    </row>
    <row r="39" spans="20:24">
      <c r="T39" s="2317"/>
      <c r="U39" s="2318"/>
      <c r="W39" s="2317"/>
      <c r="X39" s="2313"/>
    </row>
    <row r="40" spans="20:24">
      <c r="T40" s="2317"/>
      <c r="U40" s="2318"/>
      <c r="W40" s="2317"/>
      <c r="X40" s="2313"/>
    </row>
    <row r="41" spans="20:24">
      <c r="T41" s="2317"/>
      <c r="U41" s="2318"/>
      <c r="W41" s="2317"/>
      <c r="X41" s="2313"/>
    </row>
    <row r="42" spans="20:24">
      <c r="T42" s="2317"/>
      <c r="U42" s="2318"/>
      <c r="W42" s="2317"/>
      <c r="X42" s="2313"/>
    </row>
    <row r="43" spans="20:24">
      <c r="T43" s="2317"/>
      <c r="U43" s="2318"/>
      <c r="W43" s="2317"/>
      <c r="X43" s="2313"/>
    </row>
    <row r="44" spans="20:24">
      <c r="T44" s="2317"/>
      <c r="U44" s="2318"/>
      <c r="W44" s="2317"/>
      <c r="X44" s="2313"/>
    </row>
  </sheetData>
  <mergeCells count="33">
    <mergeCell ref="AJ7:AJ9"/>
    <mergeCell ref="AK7:AK9"/>
    <mergeCell ref="L8:M8"/>
    <mergeCell ref="Q8:Q9"/>
    <mergeCell ref="S8:S9"/>
    <mergeCell ref="U8:U9"/>
    <mergeCell ref="V8:V9"/>
    <mergeCell ref="AL7:AL9"/>
    <mergeCell ref="D8:D9"/>
    <mergeCell ref="F8:F9"/>
    <mergeCell ref="G8:G9"/>
    <mergeCell ref="J8:J9"/>
    <mergeCell ref="K8:K9"/>
    <mergeCell ref="T7:T9"/>
    <mergeCell ref="W7:AB7"/>
    <mergeCell ref="AC7:AC9"/>
    <mergeCell ref="AD7:AD9"/>
    <mergeCell ref="AF7:AF9"/>
    <mergeCell ref="AG7:AG9"/>
    <mergeCell ref="AE8:AE9"/>
    <mergeCell ref="W8:AB8"/>
    <mergeCell ref="AH7:AH9"/>
    <mergeCell ref="AI7:AI9"/>
    <mergeCell ref="W6:AC6"/>
    <mergeCell ref="C7:C9"/>
    <mergeCell ref="D7:F7"/>
    <mergeCell ref="H7:H9"/>
    <mergeCell ref="I7:I9"/>
    <mergeCell ref="J7:M7"/>
    <mergeCell ref="N7:N9"/>
    <mergeCell ref="O7:O9"/>
    <mergeCell ref="P7:P9"/>
    <mergeCell ref="R7:R9"/>
  </mergeCells>
  <printOptions horizontalCentered="1" verticalCentered="1"/>
  <pageMargins left="0.74803149606299213" right="0.74803149606299213" top="0.98425196850393704" bottom="0.98425196850393704" header="0.51181102362204722" footer="0.51181102362204722"/>
  <pageSetup paperSize="8" scale="10"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0"/>
  <sheetViews>
    <sheetView zoomScaleNormal="100" workbookViewId="0"/>
  </sheetViews>
  <sheetFormatPr defaultRowHeight="15"/>
  <cols>
    <col min="1" max="1" width="9.140625" style="32"/>
    <col min="2" max="2" width="30.5703125" style="32" customWidth="1"/>
    <col min="3" max="3" width="12.28515625" style="32" customWidth="1"/>
    <col min="4" max="4" width="13.42578125" style="32" customWidth="1"/>
    <col min="5" max="5" width="14.42578125" style="32" customWidth="1"/>
    <col min="6" max="6" width="14" style="32" customWidth="1"/>
    <col min="7" max="7" width="12" style="32" customWidth="1"/>
    <col min="8" max="8" width="14.42578125" style="32" customWidth="1"/>
    <col min="9" max="9" width="14.5703125" style="32" customWidth="1"/>
    <col min="10" max="10" width="13.7109375" style="32" customWidth="1"/>
    <col min="11" max="11" width="11.42578125" style="32" customWidth="1"/>
    <col min="12" max="12" width="13.5703125" style="32" bestFit="1" customWidth="1"/>
    <col min="13" max="13" width="14.140625" style="32" customWidth="1"/>
    <col min="14" max="14" width="15.85546875" style="32" customWidth="1"/>
    <col min="15" max="15" width="17.140625" style="32" customWidth="1"/>
    <col min="16" max="16" width="10.28515625" style="32" customWidth="1"/>
    <col min="17" max="17" width="9.140625" style="32"/>
    <col min="18" max="18" width="12.85546875" style="32" customWidth="1"/>
    <col min="19" max="19" width="12" style="32" customWidth="1"/>
    <col min="20" max="47" width="9.140625" style="32"/>
    <col min="48" max="48" width="12" style="32" customWidth="1"/>
    <col min="49" max="51" width="9.140625" style="32"/>
    <col min="52" max="53" width="14" style="32" customWidth="1"/>
    <col min="54" max="55" width="9.140625" style="32"/>
    <col min="56" max="56" width="11" style="32" customWidth="1"/>
    <col min="57" max="57" width="14.42578125" style="32" customWidth="1"/>
    <col min="58" max="58" width="24.42578125" style="32" customWidth="1"/>
    <col min="59" max="16384" width="9.140625" style="32"/>
  </cols>
  <sheetData>
    <row r="1" spans="1:58">
      <c r="A1" s="2313"/>
      <c r="B1" s="32" t="s">
        <v>2717</v>
      </c>
      <c r="C1" s="32">
        <v>19</v>
      </c>
      <c r="D1" s="2314"/>
      <c r="E1" s="2314"/>
      <c r="F1" s="2314"/>
      <c r="G1" s="2314"/>
      <c r="H1" s="2315"/>
      <c r="I1" s="2316"/>
      <c r="J1" s="2314"/>
      <c r="K1" s="2314"/>
      <c r="L1" s="2314"/>
      <c r="M1" s="2314"/>
      <c r="N1" s="2314"/>
      <c r="O1" s="2314"/>
      <c r="P1" s="2314"/>
      <c r="Q1" s="2314"/>
      <c r="R1" s="2314"/>
      <c r="S1" s="2314"/>
      <c r="T1" s="2317"/>
      <c r="U1" s="2318"/>
      <c r="V1" s="2318"/>
      <c r="W1" s="2317"/>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row>
    <row r="2" spans="1:58" ht="35.25">
      <c r="A2" s="2313"/>
      <c r="B2" s="32" t="s">
        <v>106</v>
      </c>
      <c r="C2" s="32" t="s">
        <v>2712</v>
      </c>
      <c r="D2" s="2319"/>
      <c r="F2" s="2316" t="s">
        <v>2853</v>
      </c>
      <c r="G2" s="2320"/>
      <c r="H2" s="2235"/>
      <c r="I2" s="2316"/>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268"/>
      <c r="BC2" s="2268"/>
      <c r="BD2" s="2268"/>
      <c r="BE2" s="2268"/>
      <c r="BF2" s="2268"/>
    </row>
    <row r="3" spans="1:58" ht="35.25">
      <c r="A3" s="2313"/>
      <c r="B3" s="32" t="s">
        <v>108</v>
      </c>
      <c r="C3" s="32" t="s">
        <v>883</v>
      </c>
      <c r="D3" s="2320"/>
      <c r="E3" s="2320"/>
      <c r="F3" s="2092" t="s">
        <v>2784</v>
      </c>
      <c r="G3" s="2320"/>
      <c r="H3" s="2235"/>
      <c r="I3" s="2321"/>
      <c r="J3" s="2320"/>
      <c r="K3" s="2320"/>
      <c r="L3" s="2320"/>
      <c r="M3" s="2320"/>
      <c r="N3" s="2320"/>
      <c r="O3" s="2320"/>
      <c r="P3" s="2320"/>
      <c r="Q3" s="2320"/>
      <c r="R3" s="2320"/>
      <c r="S3" s="2320"/>
      <c r="T3" s="2320"/>
      <c r="U3" s="2320"/>
      <c r="V3" s="2320"/>
      <c r="W3" s="2320"/>
      <c r="X3" s="2320"/>
      <c r="Y3" s="2320"/>
      <c r="Z3" s="2320"/>
      <c r="AA3" s="2320"/>
      <c r="AB3" s="2320"/>
      <c r="AC3" s="2320"/>
      <c r="AD3" s="2320"/>
      <c r="AE3" s="2320"/>
      <c r="AF3" s="2320"/>
      <c r="AG3" s="2320"/>
      <c r="AH3" s="2320"/>
      <c r="AI3" s="2320"/>
      <c r="AJ3" s="2320"/>
      <c r="AK3" s="2320"/>
      <c r="AL3" s="2320"/>
      <c r="AM3" s="2320"/>
      <c r="AN3" s="2320"/>
      <c r="AO3" s="2320"/>
      <c r="AP3" s="2320"/>
      <c r="AQ3" s="2320"/>
      <c r="AR3" s="2320"/>
      <c r="AS3" s="2320"/>
      <c r="AT3" s="2320"/>
      <c r="AU3" s="2320"/>
      <c r="AV3" s="2320"/>
      <c r="AW3" s="2320"/>
      <c r="AX3" s="2320"/>
      <c r="AY3" s="2320"/>
      <c r="AZ3" s="2320"/>
      <c r="BA3" s="2320"/>
      <c r="BB3" s="2268"/>
      <c r="BC3" s="2268"/>
      <c r="BD3" s="2268"/>
      <c r="BE3" s="2268"/>
      <c r="BF3" s="2268"/>
    </row>
    <row r="4" spans="1:58" ht="35.25">
      <c r="A4" s="2313"/>
      <c r="B4" s="32" t="s">
        <v>110</v>
      </c>
      <c r="C4" s="32" t="s">
        <v>4</v>
      </c>
      <c r="D4" s="2320"/>
      <c r="E4" s="2322"/>
      <c r="F4" s="2322"/>
      <c r="G4" s="2320"/>
      <c r="H4" s="2315"/>
      <c r="I4" s="2321"/>
      <c r="J4" s="2320"/>
      <c r="K4" s="2320"/>
      <c r="L4" s="2320"/>
      <c r="M4" s="2320"/>
      <c r="N4" s="2320"/>
      <c r="O4" s="2320"/>
      <c r="P4" s="2320"/>
      <c r="Q4" s="2320"/>
      <c r="R4" s="2320"/>
      <c r="S4" s="2320"/>
      <c r="T4" s="2320"/>
      <c r="U4" s="2320"/>
      <c r="V4" s="2320"/>
      <c r="W4" s="2320"/>
      <c r="X4" s="2320"/>
      <c r="Y4" s="2320"/>
      <c r="Z4" s="2320"/>
      <c r="AA4" s="2320"/>
      <c r="AB4" s="2320"/>
      <c r="AC4" s="2320"/>
      <c r="AD4" s="2320"/>
      <c r="AE4" s="2320"/>
      <c r="AF4" s="2320"/>
      <c r="AG4" s="2320"/>
      <c r="AH4" s="2320"/>
      <c r="AI4" s="2320"/>
      <c r="AJ4" s="2320"/>
      <c r="AK4" s="2320"/>
      <c r="AL4" s="2320"/>
      <c r="AM4" s="2320"/>
      <c r="AN4" s="2320"/>
      <c r="AO4" s="2320"/>
      <c r="AP4" s="2320"/>
      <c r="AQ4" s="2320"/>
      <c r="AR4" s="2320"/>
      <c r="AS4" s="2320"/>
      <c r="AT4" s="2320"/>
      <c r="AU4" s="2320"/>
      <c r="AV4" s="2320"/>
      <c r="AW4" s="2320"/>
      <c r="AX4" s="2320"/>
      <c r="AY4" s="2320"/>
      <c r="AZ4" s="2320"/>
      <c r="BA4" s="2320"/>
      <c r="BB4" s="2268"/>
      <c r="BC4" s="2268"/>
      <c r="BD4" s="2268"/>
      <c r="BE4" s="2268"/>
      <c r="BF4" s="2268"/>
    </row>
    <row r="5" spans="1:58" ht="35.25">
      <c r="A5" s="2313"/>
      <c r="B5" s="32" t="s">
        <v>111</v>
      </c>
      <c r="C5" s="32" t="s">
        <v>112</v>
      </c>
      <c r="D5" s="2320"/>
      <c r="E5" s="2320"/>
      <c r="F5" s="2320"/>
      <c r="G5" s="2320"/>
      <c r="H5" s="2314"/>
      <c r="I5" s="2323"/>
      <c r="J5" s="2320"/>
      <c r="K5" s="2320"/>
      <c r="L5" s="2320"/>
      <c r="M5" s="2320"/>
      <c r="N5" s="2320"/>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268"/>
      <c r="BC5" s="2268"/>
      <c r="BD5" s="2268"/>
      <c r="BE5" s="2268"/>
      <c r="BF5" s="2268"/>
    </row>
    <row r="6" spans="1:58" s="2273" customFormat="1" ht="13.5" thickBot="1">
      <c r="A6" s="2362"/>
      <c r="D6" s="2363"/>
      <c r="F6" s="2363"/>
      <c r="H6" s="2363"/>
      <c r="J6" s="2363"/>
      <c r="L6" s="2363"/>
      <c r="N6" s="2363"/>
      <c r="P6" s="2363"/>
      <c r="R6" s="2363"/>
      <c r="T6" s="2363"/>
      <c r="V6" s="2363"/>
      <c r="X6" s="2363"/>
      <c r="Z6" s="2363"/>
      <c r="AB6" s="2363"/>
      <c r="AD6" s="2363"/>
      <c r="AF6" s="2363"/>
      <c r="AH6" s="2363"/>
      <c r="AJ6" s="2363"/>
      <c r="AL6" s="2363"/>
      <c r="AN6" s="2363"/>
      <c r="AP6" s="2363"/>
      <c r="AR6" s="2363"/>
      <c r="AS6" s="2363"/>
      <c r="AU6" s="2363"/>
      <c r="AW6" s="2363"/>
      <c r="AY6" s="2363"/>
      <c r="BA6" s="2363"/>
      <c r="BC6" s="2363"/>
      <c r="BE6" s="2363"/>
    </row>
    <row r="7" spans="1:58" ht="24" customHeight="1">
      <c r="A7" s="2326"/>
      <c r="B7" s="2327"/>
      <c r="C7" s="4764" t="s">
        <v>2854</v>
      </c>
      <c r="D7" s="4767" t="s">
        <v>2855</v>
      </c>
      <c r="E7" s="4768"/>
      <c r="F7" s="4769"/>
      <c r="G7" s="2328" t="s">
        <v>2856</v>
      </c>
      <c r="H7" s="4764" t="s">
        <v>2912</v>
      </c>
      <c r="I7" s="4764" t="s">
        <v>2858</v>
      </c>
      <c r="J7" s="4768" t="s">
        <v>2859</v>
      </c>
      <c r="K7" s="4768"/>
      <c r="L7" s="4768"/>
      <c r="M7" s="4769"/>
      <c r="N7" s="4764" t="s">
        <v>2860</v>
      </c>
      <c r="O7" s="4764" t="s">
        <v>2861</v>
      </c>
      <c r="P7" s="4770" t="s">
        <v>2791</v>
      </c>
      <c r="Q7" s="2364"/>
      <c r="R7" s="4771" t="s">
        <v>2862</v>
      </c>
      <c r="S7" s="4771" t="s">
        <v>2913</v>
      </c>
      <c r="T7" s="4770" t="s">
        <v>2914</v>
      </c>
      <c r="U7" s="2329"/>
      <c r="V7" s="2331"/>
      <c r="W7" s="4767" t="s">
        <v>2863</v>
      </c>
      <c r="X7" s="4768"/>
      <c r="Y7" s="4768"/>
      <c r="Z7" s="4768"/>
      <c r="AA7" s="4768"/>
      <c r="AB7" s="4768"/>
      <c r="AC7" s="4768"/>
      <c r="AD7" s="4768"/>
      <c r="AE7" s="4768"/>
      <c r="AF7" s="4768"/>
      <c r="AG7" s="4768"/>
      <c r="AH7" s="4768"/>
      <c r="AI7" s="4768"/>
      <c r="AJ7" s="4768"/>
      <c r="AK7" s="4768"/>
      <c r="AL7" s="4768"/>
      <c r="AM7" s="4768"/>
      <c r="AN7" s="4768"/>
      <c r="AO7" s="4768"/>
      <c r="AP7" s="4768"/>
      <c r="AQ7" s="4768"/>
      <c r="AR7" s="4769"/>
      <c r="AS7" s="4792" t="s">
        <v>2915</v>
      </c>
      <c r="AT7" s="4793"/>
      <c r="AU7" s="4793"/>
      <c r="AV7" s="4793"/>
      <c r="AW7" s="4793"/>
      <c r="AX7" s="4793"/>
      <c r="AY7" s="4794"/>
      <c r="AZ7" s="4764" t="s">
        <v>2866</v>
      </c>
      <c r="BA7" s="4764" t="s">
        <v>2867</v>
      </c>
      <c r="BB7" s="4764" t="s">
        <v>2868</v>
      </c>
      <c r="BC7" s="4764" t="s">
        <v>2869</v>
      </c>
      <c r="BD7" s="4764" t="s">
        <v>2870</v>
      </c>
      <c r="BE7" s="4764" t="s">
        <v>2871</v>
      </c>
      <c r="BF7" s="4764" t="s">
        <v>2872</v>
      </c>
    </row>
    <row r="8" spans="1:58" ht="34.5" customHeight="1">
      <c r="A8" s="2334"/>
      <c r="B8" s="2335"/>
      <c r="C8" s="4765"/>
      <c r="D8" s="4777" t="s">
        <v>2873</v>
      </c>
      <c r="E8" s="4777" t="s">
        <v>2916</v>
      </c>
      <c r="F8" s="4777" t="s">
        <v>2875</v>
      </c>
      <c r="G8" s="4777" t="s">
        <v>2876</v>
      </c>
      <c r="H8" s="4765"/>
      <c r="I8" s="4765"/>
      <c r="J8" s="4778" t="s">
        <v>2877</v>
      </c>
      <c r="K8" s="4777" t="s">
        <v>2878</v>
      </c>
      <c r="L8" s="4784" t="s">
        <v>2879</v>
      </c>
      <c r="M8" s="4778"/>
      <c r="N8" s="4765"/>
      <c r="O8" s="4765"/>
      <c r="P8" s="4765"/>
      <c r="Q8" s="4783" t="s">
        <v>2880</v>
      </c>
      <c r="R8" s="4772"/>
      <c r="S8" s="4772"/>
      <c r="T8" s="4765"/>
      <c r="U8" s="4784" t="s">
        <v>2882</v>
      </c>
      <c r="V8" s="4765" t="s">
        <v>2883</v>
      </c>
      <c r="W8" s="4781" t="s">
        <v>2917</v>
      </c>
      <c r="X8" s="4786"/>
      <c r="Y8" s="4786"/>
      <c r="Z8" s="4782"/>
      <c r="AA8" s="4789" t="s">
        <v>2918</v>
      </c>
      <c r="AB8" s="4790"/>
      <c r="AC8" s="4790"/>
      <c r="AD8" s="4790"/>
      <c r="AE8" s="4790"/>
      <c r="AF8" s="4790"/>
      <c r="AG8" s="4790"/>
      <c r="AH8" s="4790"/>
      <c r="AI8" s="4790"/>
      <c r="AJ8" s="4790"/>
      <c r="AK8" s="4790"/>
      <c r="AL8" s="4790"/>
      <c r="AM8" s="4790"/>
      <c r="AN8" s="4790"/>
      <c r="AO8" s="4790"/>
      <c r="AP8" s="4790"/>
      <c r="AQ8" s="4790"/>
      <c r="AR8" s="4791"/>
      <c r="AS8" s="4784" t="s">
        <v>2915</v>
      </c>
      <c r="AT8" s="4781" t="s">
        <v>2919</v>
      </c>
      <c r="AU8" s="4786"/>
      <c r="AV8" s="4786"/>
      <c r="AW8" s="4786"/>
      <c r="AX8" s="4786"/>
      <c r="AY8" s="4777" t="s">
        <v>2885</v>
      </c>
      <c r="AZ8" s="4765"/>
      <c r="BA8" s="4765"/>
      <c r="BB8" s="4765"/>
      <c r="BC8" s="4765"/>
      <c r="BD8" s="4765"/>
      <c r="BE8" s="4765"/>
      <c r="BF8" s="4765"/>
    </row>
    <row r="9" spans="1:58" ht="15" customHeight="1">
      <c r="A9" s="2334"/>
      <c r="B9" s="2335"/>
      <c r="C9" s="4765"/>
      <c r="D9" s="4765"/>
      <c r="E9" s="4766"/>
      <c r="F9" s="4765"/>
      <c r="G9" s="4765"/>
      <c r="H9" s="4765"/>
      <c r="I9" s="4765"/>
      <c r="J9" s="4787"/>
      <c r="K9" s="4765"/>
      <c r="L9" s="4785"/>
      <c r="M9" s="4779"/>
      <c r="N9" s="4765"/>
      <c r="O9" s="4765"/>
      <c r="P9" s="4765"/>
      <c r="Q9" s="4772"/>
      <c r="R9" s="4772"/>
      <c r="S9" s="4772"/>
      <c r="T9" s="4765"/>
      <c r="U9" s="4788"/>
      <c r="V9" s="4765"/>
      <c r="W9" s="4783" t="s">
        <v>2920</v>
      </c>
      <c r="X9" s="4783" t="s">
        <v>2921</v>
      </c>
      <c r="Y9" s="4783" t="s">
        <v>2922</v>
      </c>
      <c r="Z9" s="4783" t="s">
        <v>2923</v>
      </c>
      <c r="AA9" s="4783" t="s">
        <v>2920</v>
      </c>
      <c r="AB9" s="4783" t="s">
        <v>2921</v>
      </c>
      <c r="AC9" s="4783" t="s">
        <v>2922</v>
      </c>
      <c r="AD9" s="4783" t="s">
        <v>2924</v>
      </c>
      <c r="AE9" s="4783" t="s">
        <v>2925</v>
      </c>
      <c r="AF9" s="4783" t="s">
        <v>2926</v>
      </c>
      <c r="AG9" s="4783" t="s">
        <v>2927</v>
      </c>
      <c r="AH9" s="4783" t="s">
        <v>2928</v>
      </c>
      <c r="AI9" s="4783" t="s">
        <v>2929</v>
      </c>
      <c r="AJ9" s="4783" t="s">
        <v>2930</v>
      </c>
      <c r="AK9" s="4783" t="s">
        <v>2931</v>
      </c>
      <c r="AL9" s="4783" t="s">
        <v>2932</v>
      </c>
      <c r="AM9" s="4783" t="s">
        <v>2933</v>
      </c>
      <c r="AN9" s="4783" t="s">
        <v>2934</v>
      </c>
      <c r="AO9" s="4783" t="s">
        <v>2935</v>
      </c>
      <c r="AP9" s="4783" t="s">
        <v>2936</v>
      </c>
      <c r="AQ9" s="4783" t="s">
        <v>2937</v>
      </c>
      <c r="AR9" s="4783" t="s">
        <v>2923</v>
      </c>
      <c r="AS9" s="4765"/>
      <c r="AT9" s="4784" t="s">
        <v>2938</v>
      </c>
      <c r="AU9" s="4777" t="s">
        <v>2939</v>
      </c>
      <c r="AV9" s="4787" t="s">
        <v>2940</v>
      </c>
      <c r="AW9" s="4795" t="s">
        <v>2941</v>
      </c>
      <c r="AX9" s="4797" t="s">
        <v>2942</v>
      </c>
      <c r="AY9" s="4765"/>
      <c r="AZ9" s="4765"/>
      <c r="BA9" s="4765"/>
      <c r="BB9" s="4765"/>
      <c r="BC9" s="4765"/>
      <c r="BD9" s="4765"/>
      <c r="BE9" s="4765"/>
      <c r="BF9" s="4765"/>
    </row>
    <row r="10" spans="1:58" ht="72" customHeight="1">
      <c r="A10" s="2334"/>
      <c r="B10" s="2335"/>
      <c r="C10" s="4766"/>
      <c r="D10" s="4765"/>
      <c r="E10" s="2336" t="s">
        <v>2886</v>
      </c>
      <c r="F10" s="4765"/>
      <c r="G10" s="4766"/>
      <c r="H10" s="4766"/>
      <c r="I10" s="4766"/>
      <c r="J10" s="4779"/>
      <c r="K10" s="4766"/>
      <c r="L10" s="2337" t="s">
        <v>2832</v>
      </c>
      <c r="M10" s="2337" t="s">
        <v>2887</v>
      </c>
      <c r="N10" s="4765"/>
      <c r="O10" s="4765"/>
      <c r="P10" s="4765"/>
      <c r="Q10" s="4773"/>
      <c r="R10" s="4773"/>
      <c r="S10" s="4773"/>
      <c r="T10" s="4765"/>
      <c r="U10" s="4785"/>
      <c r="V10" s="4766"/>
      <c r="W10" s="4773"/>
      <c r="X10" s="4773"/>
      <c r="Y10" s="4773"/>
      <c r="Z10" s="4773"/>
      <c r="AA10" s="4773"/>
      <c r="AB10" s="4773"/>
      <c r="AC10" s="4773"/>
      <c r="AD10" s="4773"/>
      <c r="AE10" s="4773"/>
      <c r="AF10" s="4773"/>
      <c r="AG10" s="4773"/>
      <c r="AH10" s="4773"/>
      <c r="AI10" s="4773"/>
      <c r="AJ10" s="4773"/>
      <c r="AK10" s="4773"/>
      <c r="AL10" s="4773"/>
      <c r="AM10" s="4773"/>
      <c r="AN10" s="4773"/>
      <c r="AO10" s="4773"/>
      <c r="AP10" s="4773"/>
      <c r="AQ10" s="4773"/>
      <c r="AR10" s="4773"/>
      <c r="AS10" s="4766"/>
      <c r="AT10" s="4785"/>
      <c r="AU10" s="4766"/>
      <c r="AV10" s="4779"/>
      <c r="AW10" s="4796"/>
      <c r="AX10" s="4798"/>
      <c r="AY10" s="4766"/>
      <c r="AZ10" s="4766"/>
      <c r="BA10" s="4766"/>
      <c r="BB10" s="4766"/>
      <c r="BC10" s="4766"/>
      <c r="BD10" s="4766"/>
      <c r="BE10" s="4766"/>
      <c r="BF10" s="4766"/>
    </row>
    <row r="11" spans="1:58" ht="24">
      <c r="A11" s="2334"/>
      <c r="B11" s="2339"/>
      <c r="C11" s="2340" t="s">
        <v>1088</v>
      </c>
      <c r="D11" s="2340" t="s">
        <v>1092</v>
      </c>
      <c r="E11" s="2340" t="s">
        <v>1095</v>
      </c>
      <c r="F11" s="2340" t="s">
        <v>1098</v>
      </c>
      <c r="G11" s="2340" t="s">
        <v>1100</v>
      </c>
      <c r="H11" s="2341" t="s">
        <v>1103</v>
      </c>
      <c r="I11" s="2337" t="s">
        <v>2894</v>
      </c>
      <c r="J11" s="2342" t="s">
        <v>1108</v>
      </c>
      <c r="K11" s="2342" t="s">
        <v>1111</v>
      </c>
      <c r="L11" s="2342">
        <v>100</v>
      </c>
      <c r="M11" s="2342">
        <v>110</v>
      </c>
      <c r="N11" s="2340">
        <v>120</v>
      </c>
      <c r="O11" s="2340">
        <v>130</v>
      </c>
      <c r="P11" s="2340">
        <v>140</v>
      </c>
      <c r="Q11" s="2340">
        <v>150</v>
      </c>
      <c r="R11" s="2340">
        <v>160</v>
      </c>
      <c r="S11" s="2340">
        <v>170</v>
      </c>
      <c r="T11" s="2340">
        <v>180</v>
      </c>
      <c r="U11" s="2340">
        <v>190</v>
      </c>
      <c r="V11" s="2336" t="s">
        <v>2943</v>
      </c>
      <c r="W11" s="2340">
        <v>210</v>
      </c>
      <c r="X11" s="2340">
        <v>220</v>
      </c>
      <c r="Y11" s="2340">
        <v>230</v>
      </c>
      <c r="Z11" s="2340">
        <v>240</v>
      </c>
      <c r="AA11" s="2340">
        <v>250</v>
      </c>
      <c r="AB11" s="2340">
        <v>260</v>
      </c>
      <c r="AC11" s="2340">
        <v>270</v>
      </c>
      <c r="AD11" s="2340">
        <v>280</v>
      </c>
      <c r="AE11" s="2340">
        <v>290</v>
      </c>
      <c r="AF11" s="2340">
        <v>300</v>
      </c>
      <c r="AG11" s="2340">
        <v>310</v>
      </c>
      <c r="AH11" s="2340">
        <v>320</v>
      </c>
      <c r="AI11" s="2340">
        <v>330</v>
      </c>
      <c r="AJ11" s="2340">
        <v>340</v>
      </c>
      <c r="AK11" s="2340">
        <v>350</v>
      </c>
      <c r="AL11" s="2340">
        <v>360</v>
      </c>
      <c r="AM11" s="2340">
        <v>370</v>
      </c>
      <c r="AN11" s="2340">
        <v>380</v>
      </c>
      <c r="AO11" s="2340">
        <v>390</v>
      </c>
      <c r="AP11" s="2340">
        <v>400</v>
      </c>
      <c r="AQ11" s="2340">
        <v>410</v>
      </c>
      <c r="AR11" s="2340">
        <v>420</v>
      </c>
      <c r="AS11" s="2340">
        <v>430</v>
      </c>
      <c r="AT11" s="2340">
        <v>440</v>
      </c>
      <c r="AU11" s="2340">
        <v>450</v>
      </c>
      <c r="AV11" s="2340">
        <v>460</v>
      </c>
      <c r="AW11" s="2340">
        <v>470</v>
      </c>
      <c r="AX11" s="2340">
        <v>480</v>
      </c>
      <c r="AY11" s="2340">
        <v>490</v>
      </c>
      <c r="AZ11" s="2340">
        <v>500</v>
      </c>
      <c r="BA11" s="2340">
        <v>510</v>
      </c>
      <c r="BB11" s="2340">
        <v>520</v>
      </c>
      <c r="BC11" s="2336">
        <v>530</v>
      </c>
      <c r="BD11" s="2336">
        <v>540</v>
      </c>
      <c r="BE11" s="2336">
        <v>550</v>
      </c>
      <c r="BF11" s="2336">
        <v>560</v>
      </c>
    </row>
    <row r="12" spans="1:58">
      <c r="A12" s="2345" t="s">
        <v>1088</v>
      </c>
      <c r="B12" s="2346" t="s">
        <v>2896</v>
      </c>
      <c r="C12" s="2347"/>
      <c r="D12" s="2347"/>
      <c r="E12" s="2347"/>
      <c r="F12" s="2347"/>
      <c r="G12" s="2347"/>
      <c r="H12" s="2347"/>
      <c r="I12" s="2365">
        <f>G12-H12</f>
        <v>0</v>
      </c>
      <c r="J12" s="2347"/>
      <c r="K12" s="2347"/>
      <c r="L12" s="2347"/>
      <c r="M12" s="2347"/>
      <c r="N12" s="2347"/>
      <c r="O12" s="2347"/>
      <c r="P12" s="2347"/>
      <c r="Q12" s="2347"/>
      <c r="R12" s="2347"/>
      <c r="S12" s="2347"/>
      <c r="T12" s="2347"/>
      <c r="U12" s="2347"/>
      <c r="V12" s="2365">
        <f>T12-U12</f>
        <v>0</v>
      </c>
      <c r="W12" s="2347"/>
      <c r="X12" s="2347"/>
      <c r="Y12" s="2347"/>
      <c r="Z12" s="2347"/>
      <c r="AA12" s="2347"/>
      <c r="AB12" s="2347"/>
      <c r="AC12" s="2347"/>
      <c r="AD12" s="2347"/>
      <c r="AE12" s="2347"/>
      <c r="AF12" s="2347"/>
      <c r="AG12" s="2347"/>
      <c r="AH12" s="2347"/>
      <c r="AI12" s="2347"/>
      <c r="AJ12" s="2347"/>
      <c r="AK12" s="2347"/>
      <c r="AL12" s="2347"/>
      <c r="AM12" s="2347"/>
      <c r="AN12" s="2347"/>
      <c r="AO12" s="2347"/>
      <c r="AP12" s="2347"/>
      <c r="AQ12" s="2347"/>
      <c r="AR12" s="2347"/>
      <c r="AS12" s="2347"/>
      <c r="AT12" s="2347"/>
      <c r="AU12" s="2347"/>
      <c r="AV12" s="2347"/>
      <c r="AW12" s="2347"/>
      <c r="AX12" s="2347"/>
      <c r="AY12" s="2347"/>
      <c r="AZ12" s="2347"/>
      <c r="BA12" s="2347"/>
      <c r="BB12" s="2347"/>
      <c r="BC12" s="2347"/>
      <c r="BD12" s="2347"/>
      <c r="BE12" s="2347"/>
      <c r="BF12" s="2356"/>
    </row>
    <row r="13" spans="1:58">
      <c r="A13" s="2351" t="s">
        <v>1092</v>
      </c>
      <c r="B13" s="2352" t="s">
        <v>2944</v>
      </c>
      <c r="C13" s="2347"/>
      <c r="D13" s="2347"/>
      <c r="E13" s="2347"/>
      <c r="F13" s="2347"/>
      <c r="G13" s="2347"/>
      <c r="H13" s="2347"/>
      <c r="I13" s="2365">
        <f t="shared" ref="I13:I26" si="0">G13-H13</f>
        <v>0</v>
      </c>
      <c r="J13" s="2347"/>
      <c r="K13" s="2347"/>
      <c r="L13" s="2347"/>
      <c r="M13" s="2347"/>
      <c r="N13" s="2347"/>
      <c r="O13" s="2347"/>
      <c r="P13" s="2347"/>
      <c r="Q13" s="2347"/>
      <c r="R13" s="2347"/>
      <c r="S13" s="2347"/>
      <c r="T13" s="2347"/>
      <c r="U13" s="2347"/>
      <c r="V13" s="2365">
        <f t="shared" ref="V13:V26" si="1">T13-U13</f>
        <v>0</v>
      </c>
      <c r="W13" s="2347"/>
      <c r="X13" s="2347"/>
      <c r="Y13" s="2347"/>
      <c r="Z13" s="2347"/>
      <c r="AA13" s="2347"/>
      <c r="AB13" s="2347"/>
      <c r="AC13" s="2347"/>
      <c r="AD13" s="2347"/>
      <c r="AE13" s="2347"/>
      <c r="AF13" s="2347"/>
      <c r="AG13" s="2347"/>
      <c r="AH13" s="2347"/>
      <c r="AI13" s="2347"/>
      <c r="AJ13" s="2347"/>
      <c r="AK13" s="2347"/>
      <c r="AL13" s="2347"/>
      <c r="AM13" s="2347"/>
      <c r="AN13" s="2347"/>
      <c r="AO13" s="2347"/>
      <c r="AP13" s="2347"/>
      <c r="AQ13" s="2347"/>
      <c r="AR13" s="2347"/>
      <c r="AS13" s="2347"/>
      <c r="AT13" s="2347"/>
      <c r="AU13" s="2347"/>
      <c r="AV13" s="2347"/>
      <c r="AW13" s="2347"/>
      <c r="AX13" s="2347"/>
      <c r="AY13" s="2347"/>
      <c r="AZ13" s="2347"/>
      <c r="BA13" s="2347"/>
      <c r="BB13" s="2347"/>
      <c r="BC13" s="2347"/>
      <c r="BD13" s="2347"/>
      <c r="BE13" s="2347"/>
      <c r="BF13" s="2356"/>
    </row>
    <row r="14" spans="1:58">
      <c r="A14" s="2351" t="s">
        <v>1095</v>
      </c>
      <c r="B14" s="2352" t="s">
        <v>2898</v>
      </c>
      <c r="C14" s="2347"/>
      <c r="D14" s="2347"/>
      <c r="E14" s="2347"/>
      <c r="F14" s="2347"/>
      <c r="G14" s="2347"/>
      <c r="H14" s="2347"/>
      <c r="I14" s="2365">
        <f t="shared" si="0"/>
        <v>0</v>
      </c>
      <c r="J14" s="2347"/>
      <c r="K14" s="2347"/>
      <c r="L14" s="2347"/>
      <c r="M14" s="2347"/>
      <c r="N14" s="2347"/>
      <c r="O14" s="2347"/>
      <c r="P14" s="2347"/>
      <c r="Q14" s="2347"/>
      <c r="R14" s="2347"/>
      <c r="S14" s="2347"/>
      <c r="T14" s="2347"/>
      <c r="U14" s="2347"/>
      <c r="V14" s="2365">
        <f t="shared" si="1"/>
        <v>0</v>
      </c>
      <c r="W14" s="2347"/>
      <c r="X14" s="2347"/>
      <c r="Y14" s="2347"/>
      <c r="Z14" s="2347"/>
      <c r="AA14" s="2347"/>
      <c r="AB14" s="2347"/>
      <c r="AC14" s="2347"/>
      <c r="AD14" s="2347"/>
      <c r="AE14" s="2347"/>
      <c r="AF14" s="2347"/>
      <c r="AG14" s="2347"/>
      <c r="AH14" s="2347"/>
      <c r="AI14" s="2347"/>
      <c r="AJ14" s="2347"/>
      <c r="AK14" s="2347"/>
      <c r="AL14" s="2347"/>
      <c r="AM14" s="2347"/>
      <c r="AN14" s="2347"/>
      <c r="AO14" s="2347"/>
      <c r="AP14" s="2347"/>
      <c r="AQ14" s="2347"/>
      <c r="AR14" s="2347"/>
      <c r="AS14" s="2347"/>
      <c r="AT14" s="2347"/>
      <c r="AU14" s="2347"/>
      <c r="AV14" s="2347"/>
      <c r="AW14" s="2347"/>
      <c r="AX14" s="2347"/>
      <c r="AY14" s="2347"/>
      <c r="AZ14" s="2347"/>
      <c r="BA14" s="2347"/>
      <c r="BB14" s="2347"/>
      <c r="BC14" s="2347"/>
      <c r="BD14" s="2347"/>
      <c r="BE14" s="2347"/>
      <c r="BF14" s="2356"/>
    </row>
    <row r="15" spans="1:58">
      <c r="A15" s="2351" t="s">
        <v>1098</v>
      </c>
      <c r="B15" s="2353" t="s">
        <v>2899</v>
      </c>
      <c r="C15" s="2274"/>
      <c r="D15" s="2274"/>
      <c r="E15" s="2274"/>
      <c r="F15" s="2274"/>
      <c r="G15" s="2347"/>
      <c r="H15" s="2274"/>
      <c r="I15" s="2365">
        <f t="shared" si="0"/>
        <v>0</v>
      </c>
      <c r="J15" s="2274"/>
      <c r="K15" s="2274"/>
      <c r="L15" s="2274"/>
      <c r="M15" s="2274"/>
      <c r="N15" s="2347"/>
      <c r="O15" s="2274"/>
      <c r="P15" s="2274"/>
      <c r="Q15" s="2274"/>
      <c r="R15" s="2274"/>
      <c r="S15" s="2274"/>
      <c r="T15" s="2347"/>
      <c r="U15" s="2347"/>
      <c r="V15" s="2365">
        <f t="shared" si="1"/>
        <v>0</v>
      </c>
      <c r="W15" s="2347"/>
      <c r="X15" s="2347"/>
      <c r="Y15" s="2347"/>
      <c r="Z15" s="2347"/>
      <c r="AA15" s="2347"/>
      <c r="AB15" s="2347"/>
      <c r="AC15" s="2347"/>
      <c r="AD15" s="2347"/>
      <c r="AE15" s="2347"/>
      <c r="AF15" s="2347"/>
      <c r="AG15" s="2347"/>
      <c r="AH15" s="2347"/>
      <c r="AI15" s="2347"/>
      <c r="AJ15" s="2347"/>
      <c r="AK15" s="2347"/>
      <c r="AL15" s="2347"/>
      <c r="AM15" s="2347"/>
      <c r="AN15" s="2347"/>
      <c r="AO15" s="2347"/>
      <c r="AP15" s="2347"/>
      <c r="AQ15" s="2347"/>
      <c r="AR15" s="2347"/>
      <c r="AS15" s="2276"/>
      <c r="AT15" s="2276"/>
      <c r="AU15" s="2276"/>
      <c r="AV15" s="2276"/>
      <c r="AW15" s="2276"/>
      <c r="AX15" s="2276"/>
      <c r="AY15" s="2276"/>
      <c r="AZ15" s="2276"/>
      <c r="BA15" s="2276"/>
      <c r="BB15" s="2276"/>
      <c r="BC15" s="2276"/>
      <c r="BD15" s="2276"/>
      <c r="BE15" s="2276"/>
      <c r="BF15" s="2276"/>
    </row>
    <row r="16" spans="1:58" ht="24">
      <c r="A16" s="2351" t="s">
        <v>1100</v>
      </c>
      <c r="B16" s="2352" t="s">
        <v>2900</v>
      </c>
      <c r="C16" s="2274"/>
      <c r="D16" s="2274"/>
      <c r="E16" s="2274"/>
      <c r="F16" s="2274"/>
      <c r="G16" s="2347"/>
      <c r="H16" s="2274"/>
      <c r="I16" s="2365">
        <f t="shared" si="0"/>
        <v>0</v>
      </c>
      <c r="J16" s="2274"/>
      <c r="K16" s="2274"/>
      <c r="L16" s="2274"/>
      <c r="M16" s="2274"/>
      <c r="N16" s="2274"/>
      <c r="O16" s="2274"/>
      <c r="P16" s="2274"/>
      <c r="Q16" s="2355"/>
      <c r="R16" s="2274"/>
      <c r="S16" s="2274"/>
      <c r="T16" s="2347"/>
      <c r="U16" s="2347"/>
      <c r="V16" s="2365">
        <f t="shared" si="1"/>
        <v>0</v>
      </c>
      <c r="W16" s="2347"/>
      <c r="X16" s="2347"/>
      <c r="Y16" s="2347"/>
      <c r="Z16" s="2347"/>
      <c r="AA16" s="2347"/>
      <c r="AB16" s="2347"/>
      <c r="AC16" s="2347"/>
      <c r="AD16" s="2347"/>
      <c r="AE16" s="2347"/>
      <c r="AF16" s="2347"/>
      <c r="AG16" s="2347"/>
      <c r="AH16" s="2347"/>
      <c r="AI16" s="2347"/>
      <c r="AJ16" s="2347"/>
      <c r="AK16" s="2347"/>
      <c r="AL16" s="2347"/>
      <c r="AM16" s="2347"/>
      <c r="AN16" s="2347"/>
      <c r="AO16" s="2347"/>
      <c r="AP16" s="2347"/>
      <c r="AQ16" s="2347"/>
      <c r="AR16" s="2347"/>
      <c r="AS16" s="2276"/>
      <c r="AT16" s="2276"/>
      <c r="AU16" s="2276"/>
      <c r="AV16" s="2276"/>
      <c r="AW16" s="2276"/>
      <c r="AX16" s="2276"/>
      <c r="AY16" s="2276"/>
      <c r="AZ16" s="2275"/>
      <c r="BA16" s="2276"/>
      <c r="BB16" s="2356"/>
      <c r="BC16" s="2356"/>
      <c r="BD16" s="2356"/>
      <c r="BE16" s="2356"/>
      <c r="BF16" s="2356"/>
    </row>
    <row r="17" spans="1:58" ht="24">
      <c r="A17" s="2351" t="s">
        <v>1103</v>
      </c>
      <c r="B17" s="2352" t="s">
        <v>2901</v>
      </c>
      <c r="C17" s="2274"/>
      <c r="D17" s="2274"/>
      <c r="E17" s="2274"/>
      <c r="F17" s="2274"/>
      <c r="G17" s="2347"/>
      <c r="H17" s="2274"/>
      <c r="I17" s="2365">
        <f t="shared" si="0"/>
        <v>0</v>
      </c>
      <c r="J17" s="2274"/>
      <c r="K17" s="2274"/>
      <c r="L17" s="2274"/>
      <c r="M17" s="2274"/>
      <c r="N17" s="2274"/>
      <c r="O17" s="2274"/>
      <c r="P17" s="2274"/>
      <c r="Q17" s="2274"/>
      <c r="R17" s="2274"/>
      <c r="S17" s="2274"/>
      <c r="T17" s="2347"/>
      <c r="U17" s="2347"/>
      <c r="V17" s="2365">
        <f t="shared" si="1"/>
        <v>0</v>
      </c>
      <c r="W17" s="2347"/>
      <c r="X17" s="2347"/>
      <c r="Y17" s="2347"/>
      <c r="Z17" s="2347"/>
      <c r="AA17" s="2347"/>
      <c r="AB17" s="2347"/>
      <c r="AC17" s="2347"/>
      <c r="AD17" s="2347"/>
      <c r="AE17" s="2347"/>
      <c r="AF17" s="2347"/>
      <c r="AG17" s="2347"/>
      <c r="AH17" s="2347"/>
      <c r="AI17" s="2347"/>
      <c r="AJ17" s="2347"/>
      <c r="AK17" s="2347"/>
      <c r="AL17" s="2347"/>
      <c r="AM17" s="2347"/>
      <c r="AN17" s="2347"/>
      <c r="AO17" s="2347"/>
      <c r="AP17" s="2347"/>
      <c r="AQ17" s="2347"/>
      <c r="AR17" s="2347"/>
      <c r="AS17" s="2276"/>
      <c r="AT17" s="2276"/>
      <c r="AU17" s="2276"/>
      <c r="AV17" s="2276"/>
      <c r="AW17" s="2276"/>
      <c r="AX17" s="2276"/>
      <c r="AY17" s="2276"/>
      <c r="AZ17" s="2276"/>
      <c r="BA17" s="2276"/>
      <c r="BB17" s="2356"/>
      <c r="BC17" s="2356"/>
      <c r="BD17" s="2356"/>
      <c r="BE17" s="2356"/>
      <c r="BF17" s="2356"/>
    </row>
    <row r="18" spans="1:58">
      <c r="A18" s="2351" t="s">
        <v>1105</v>
      </c>
      <c r="B18" s="2352" t="s">
        <v>2902</v>
      </c>
      <c r="C18" s="2274"/>
      <c r="D18" s="2274"/>
      <c r="E18" s="2274"/>
      <c r="F18" s="2274"/>
      <c r="G18" s="2347"/>
      <c r="H18" s="2274"/>
      <c r="I18" s="2365">
        <f t="shared" si="0"/>
        <v>0</v>
      </c>
      <c r="J18" s="2274"/>
      <c r="K18" s="2274"/>
      <c r="L18" s="2274"/>
      <c r="M18" s="2274"/>
      <c r="N18" s="2274"/>
      <c r="O18" s="2274"/>
      <c r="P18" s="2274"/>
      <c r="Q18" s="2274"/>
      <c r="R18" s="2274"/>
      <c r="S18" s="2274"/>
      <c r="T18" s="2347"/>
      <c r="U18" s="2347"/>
      <c r="V18" s="2365">
        <f t="shared" si="1"/>
        <v>0</v>
      </c>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7"/>
      <c r="AS18" s="2276"/>
      <c r="AT18" s="2276"/>
      <c r="AU18" s="2276"/>
      <c r="AV18" s="2276"/>
      <c r="AW18" s="2276"/>
      <c r="AX18" s="2276"/>
      <c r="AY18" s="2276"/>
      <c r="AZ18" s="2276"/>
      <c r="BA18" s="2276"/>
      <c r="BB18" s="2356"/>
      <c r="BC18" s="2356"/>
      <c r="BD18" s="2356"/>
      <c r="BE18" s="2356"/>
      <c r="BF18" s="2356"/>
    </row>
    <row r="19" spans="1:58">
      <c r="A19" s="2351" t="s">
        <v>1108</v>
      </c>
      <c r="B19" s="2353" t="s">
        <v>2903</v>
      </c>
      <c r="C19" s="2272"/>
      <c r="D19" s="2272"/>
      <c r="E19" s="2272"/>
      <c r="F19" s="2272"/>
      <c r="G19" s="2347"/>
      <c r="H19" s="2357"/>
      <c r="I19" s="2365">
        <f t="shared" si="0"/>
        <v>0</v>
      </c>
      <c r="J19" s="2357"/>
      <c r="K19" s="2357"/>
      <c r="L19" s="2357"/>
      <c r="M19" s="2357"/>
      <c r="N19" s="2347"/>
      <c r="O19" s="2357"/>
      <c r="P19" s="2357"/>
      <c r="Q19" s="2357"/>
      <c r="R19" s="2272"/>
      <c r="S19" s="2272"/>
      <c r="T19" s="2347"/>
      <c r="U19" s="2347"/>
      <c r="V19" s="2365">
        <f t="shared" si="1"/>
        <v>0</v>
      </c>
      <c r="W19" s="2347"/>
      <c r="X19" s="2347"/>
      <c r="Y19" s="2347"/>
      <c r="Z19" s="2347"/>
      <c r="AA19" s="2347"/>
      <c r="AB19" s="2347"/>
      <c r="AC19" s="2347"/>
      <c r="AD19" s="2347"/>
      <c r="AE19" s="2347"/>
      <c r="AF19" s="2347"/>
      <c r="AG19" s="2347"/>
      <c r="AH19" s="2347"/>
      <c r="AI19" s="2347"/>
      <c r="AJ19" s="2347"/>
      <c r="AK19" s="2347"/>
      <c r="AL19" s="2347"/>
      <c r="AM19" s="2347"/>
      <c r="AN19" s="2347"/>
      <c r="AO19" s="2347"/>
      <c r="AP19" s="2347"/>
      <c r="AQ19" s="2347"/>
      <c r="AR19" s="2347"/>
      <c r="AS19" s="2276"/>
      <c r="AT19" s="2276"/>
      <c r="AU19" s="2276"/>
      <c r="AV19" s="2276"/>
      <c r="AW19" s="2276"/>
      <c r="AX19" s="2276"/>
      <c r="AY19" s="2276"/>
      <c r="AZ19" s="2276"/>
      <c r="BA19" s="2276"/>
      <c r="BB19" s="2356"/>
      <c r="BC19" s="2356"/>
      <c r="BD19" s="2356"/>
      <c r="BE19" s="2356"/>
      <c r="BF19" s="2356"/>
    </row>
    <row r="20" spans="1:58" ht="24">
      <c r="A20" s="2351" t="s">
        <v>1111</v>
      </c>
      <c r="B20" s="2352" t="s">
        <v>2945</v>
      </c>
      <c r="C20" s="2272"/>
      <c r="D20" s="2272"/>
      <c r="E20" s="2272"/>
      <c r="F20" s="2272"/>
      <c r="G20" s="2357"/>
      <c r="H20" s="2357"/>
      <c r="I20" s="2365">
        <f t="shared" si="0"/>
        <v>0</v>
      </c>
      <c r="J20" s="2357"/>
      <c r="K20" s="2357"/>
      <c r="L20" s="2357"/>
      <c r="M20" s="2357"/>
      <c r="N20" s="2357"/>
      <c r="O20" s="2357"/>
      <c r="P20" s="2357"/>
      <c r="Q20" s="2272"/>
      <c r="R20" s="2272"/>
      <c r="S20" s="2272"/>
      <c r="T20" s="2347"/>
      <c r="U20" s="2347"/>
      <c r="V20" s="2365">
        <f t="shared" si="1"/>
        <v>0</v>
      </c>
      <c r="W20" s="2347"/>
      <c r="X20" s="2347"/>
      <c r="Y20" s="2347"/>
      <c r="Z20" s="2347"/>
      <c r="AA20" s="2347"/>
      <c r="AB20" s="2347"/>
      <c r="AC20" s="2347"/>
      <c r="AD20" s="2347"/>
      <c r="AE20" s="2347"/>
      <c r="AF20" s="2347"/>
      <c r="AG20" s="2347"/>
      <c r="AH20" s="2347"/>
      <c r="AI20" s="2347"/>
      <c r="AJ20" s="2347"/>
      <c r="AK20" s="2347"/>
      <c r="AL20" s="2347"/>
      <c r="AM20" s="2347"/>
      <c r="AN20" s="2347"/>
      <c r="AO20" s="2347"/>
      <c r="AP20" s="2347"/>
      <c r="AQ20" s="2347"/>
      <c r="AR20" s="2347"/>
      <c r="AS20" s="2276"/>
      <c r="AT20" s="2276"/>
      <c r="AU20" s="2276"/>
      <c r="AV20" s="2276"/>
      <c r="AW20" s="2276"/>
      <c r="AX20" s="2276"/>
      <c r="AY20" s="2276"/>
      <c r="AZ20" s="2275"/>
      <c r="BA20" s="2276"/>
      <c r="BB20" s="2356"/>
      <c r="BC20" s="2356"/>
      <c r="BD20" s="2356"/>
      <c r="BE20" s="2356"/>
      <c r="BF20" s="2356"/>
    </row>
    <row r="21" spans="1:58" ht="24">
      <c r="A21" s="2351" t="s">
        <v>2904</v>
      </c>
      <c r="B21" s="2352" t="s">
        <v>2905</v>
      </c>
      <c r="C21" s="2272"/>
      <c r="D21" s="2272"/>
      <c r="E21" s="2272"/>
      <c r="F21" s="2272"/>
      <c r="G21" s="2357"/>
      <c r="H21" s="2357"/>
      <c r="I21" s="2365">
        <f t="shared" si="0"/>
        <v>0</v>
      </c>
      <c r="J21" s="2357"/>
      <c r="K21" s="2357"/>
      <c r="L21" s="2357"/>
      <c r="M21" s="2357"/>
      <c r="N21" s="2357"/>
      <c r="O21" s="2357"/>
      <c r="P21" s="2357"/>
      <c r="Q21" s="2357"/>
      <c r="R21" s="2272"/>
      <c r="S21" s="2272"/>
      <c r="T21" s="2347"/>
      <c r="U21" s="2347"/>
      <c r="V21" s="2365">
        <f t="shared" si="1"/>
        <v>0</v>
      </c>
      <c r="W21" s="2347"/>
      <c r="X21" s="2347"/>
      <c r="Y21" s="2347"/>
      <c r="Z21" s="2347"/>
      <c r="AA21" s="2347"/>
      <c r="AB21" s="2347"/>
      <c r="AC21" s="2347"/>
      <c r="AD21" s="2347"/>
      <c r="AE21" s="2347"/>
      <c r="AF21" s="2347"/>
      <c r="AG21" s="2347"/>
      <c r="AH21" s="2347"/>
      <c r="AI21" s="2347"/>
      <c r="AJ21" s="2347"/>
      <c r="AK21" s="2347"/>
      <c r="AL21" s="2347"/>
      <c r="AM21" s="2347"/>
      <c r="AN21" s="2347"/>
      <c r="AO21" s="2347"/>
      <c r="AP21" s="2347"/>
      <c r="AQ21" s="2347"/>
      <c r="AR21" s="2347"/>
      <c r="AS21" s="2276"/>
      <c r="AT21" s="2276"/>
      <c r="AU21" s="2276"/>
      <c r="AV21" s="2276"/>
      <c r="AW21" s="2276"/>
      <c r="AX21" s="2276"/>
      <c r="AY21" s="2276"/>
      <c r="AZ21" s="2276"/>
      <c r="BA21" s="2276"/>
      <c r="BB21" s="2356"/>
      <c r="BC21" s="2356"/>
      <c r="BD21" s="2356"/>
      <c r="BE21" s="2356"/>
      <c r="BF21" s="2356"/>
    </row>
    <row r="22" spans="1:58">
      <c r="A22" s="2351" t="s">
        <v>2906</v>
      </c>
      <c r="B22" s="2352" t="s">
        <v>2902</v>
      </c>
      <c r="C22" s="2272"/>
      <c r="D22" s="2272"/>
      <c r="E22" s="2272"/>
      <c r="F22" s="2272"/>
      <c r="G22" s="2357"/>
      <c r="H22" s="2357"/>
      <c r="I22" s="2365">
        <f t="shared" si="0"/>
        <v>0</v>
      </c>
      <c r="J22" s="2357"/>
      <c r="K22" s="2357"/>
      <c r="L22" s="2357"/>
      <c r="M22" s="2357"/>
      <c r="N22" s="2357"/>
      <c r="O22" s="2357"/>
      <c r="P22" s="2357"/>
      <c r="Q22" s="2357"/>
      <c r="R22" s="2272"/>
      <c r="S22" s="2272"/>
      <c r="T22" s="2347"/>
      <c r="U22" s="2347"/>
      <c r="V22" s="2365">
        <f t="shared" si="1"/>
        <v>0</v>
      </c>
      <c r="W22" s="2347"/>
      <c r="X22" s="2347"/>
      <c r="Y22" s="2347"/>
      <c r="Z22" s="2347"/>
      <c r="AA22" s="2347"/>
      <c r="AB22" s="2347"/>
      <c r="AC22" s="2347"/>
      <c r="AD22" s="2347"/>
      <c r="AE22" s="2347"/>
      <c r="AF22" s="2347"/>
      <c r="AG22" s="2347"/>
      <c r="AH22" s="2347"/>
      <c r="AI22" s="2347"/>
      <c r="AJ22" s="2347"/>
      <c r="AK22" s="2347"/>
      <c r="AL22" s="2347"/>
      <c r="AM22" s="2347"/>
      <c r="AN22" s="2347"/>
      <c r="AO22" s="2347"/>
      <c r="AP22" s="2347"/>
      <c r="AQ22" s="2347"/>
      <c r="AR22" s="2347"/>
      <c r="AS22" s="2276"/>
      <c r="AT22" s="2276"/>
      <c r="AU22" s="2276"/>
      <c r="AV22" s="2276"/>
      <c r="AW22" s="2276"/>
      <c r="AX22" s="2276"/>
      <c r="AY22" s="2276"/>
      <c r="AZ22" s="2276"/>
      <c r="BA22" s="2276"/>
      <c r="BB22" s="2356"/>
      <c r="BC22" s="2356"/>
      <c r="BD22" s="2356"/>
      <c r="BE22" s="2356"/>
      <c r="BF22" s="2356"/>
    </row>
    <row r="23" spans="1:58">
      <c r="A23" s="2351" t="s">
        <v>2907</v>
      </c>
      <c r="B23" s="2353" t="s">
        <v>2946</v>
      </c>
      <c r="C23" s="2272"/>
      <c r="D23" s="2277"/>
      <c r="E23" s="2277"/>
      <c r="F23" s="2277"/>
      <c r="G23" s="2347"/>
      <c r="H23" s="2347"/>
      <c r="I23" s="2365">
        <f t="shared" si="0"/>
        <v>0</v>
      </c>
      <c r="J23" s="2347"/>
      <c r="K23" s="2347"/>
      <c r="L23" s="2347"/>
      <c r="M23" s="2347"/>
      <c r="N23" s="2347"/>
      <c r="O23" s="2347"/>
      <c r="P23" s="2347"/>
      <c r="Q23" s="2347"/>
      <c r="R23" s="2277"/>
      <c r="S23" s="2277"/>
      <c r="T23" s="2347"/>
      <c r="U23" s="2347"/>
      <c r="V23" s="2365">
        <f t="shared" si="1"/>
        <v>0</v>
      </c>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c r="AS23" s="2276"/>
      <c r="AT23" s="2276"/>
      <c r="AU23" s="2276"/>
      <c r="AV23" s="2276"/>
      <c r="AW23" s="2276"/>
      <c r="AX23" s="2276"/>
      <c r="AY23" s="2276"/>
      <c r="AZ23" s="2276"/>
      <c r="BA23" s="2276"/>
      <c r="BB23" s="2356"/>
      <c r="BC23" s="2356"/>
      <c r="BD23" s="2356"/>
      <c r="BE23" s="2356"/>
      <c r="BF23" s="2356"/>
    </row>
    <row r="24" spans="1:58" ht="24">
      <c r="A24" s="2351" t="s">
        <v>2909</v>
      </c>
      <c r="B24" s="2352" t="s">
        <v>2900</v>
      </c>
      <c r="C24" s="2272"/>
      <c r="D24" s="2277"/>
      <c r="E24" s="2277"/>
      <c r="F24" s="2277"/>
      <c r="G24" s="2347"/>
      <c r="H24" s="2347"/>
      <c r="I24" s="2365">
        <f t="shared" si="0"/>
        <v>0</v>
      </c>
      <c r="J24" s="2347"/>
      <c r="K24" s="2347"/>
      <c r="L24" s="2347"/>
      <c r="M24" s="2347"/>
      <c r="N24" s="2347"/>
      <c r="O24" s="2347"/>
      <c r="P24" s="2347"/>
      <c r="Q24" s="2277"/>
      <c r="R24" s="2277"/>
      <c r="S24" s="2277"/>
      <c r="T24" s="2347"/>
      <c r="U24" s="2347"/>
      <c r="V24" s="2365">
        <f t="shared" si="1"/>
        <v>0</v>
      </c>
      <c r="W24" s="2347"/>
      <c r="X24" s="2347"/>
      <c r="Y24" s="2347"/>
      <c r="Z24" s="2347"/>
      <c r="AA24" s="2347"/>
      <c r="AB24" s="2347"/>
      <c r="AC24" s="2347"/>
      <c r="AD24" s="2347"/>
      <c r="AE24" s="2347"/>
      <c r="AF24" s="2347"/>
      <c r="AG24" s="2347"/>
      <c r="AH24" s="2347"/>
      <c r="AI24" s="2347"/>
      <c r="AJ24" s="2347"/>
      <c r="AK24" s="2347"/>
      <c r="AL24" s="2347"/>
      <c r="AM24" s="2347"/>
      <c r="AN24" s="2347"/>
      <c r="AO24" s="2347"/>
      <c r="AP24" s="2347"/>
      <c r="AQ24" s="2347"/>
      <c r="AR24" s="2347"/>
      <c r="AS24" s="2276"/>
      <c r="AT24" s="2276"/>
      <c r="AU24" s="2276"/>
      <c r="AV24" s="2276"/>
      <c r="AW24" s="2276"/>
      <c r="AX24" s="2276"/>
      <c r="AY24" s="2276"/>
      <c r="AZ24" s="2275"/>
      <c r="BA24" s="2276"/>
      <c r="BB24" s="2356"/>
      <c r="BC24" s="2356"/>
      <c r="BD24" s="2356"/>
      <c r="BE24" s="2356"/>
      <c r="BF24" s="2356"/>
    </row>
    <row r="25" spans="1:58" ht="24">
      <c r="A25" s="2351" t="s">
        <v>2910</v>
      </c>
      <c r="B25" s="2352" t="s">
        <v>2901</v>
      </c>
      <c r="C25" s="2272"/>
      <c r="D25" s="2277"/>
      <c r="E25" s="2277"/>
      <c r="F25" s="2277"/>
      <c r="G25" s="2347"/>
      <c r="H25" s="2347"/>
      <c r="I25" s="2365">
        <f t="shared" si="0"/>
        <v>0</v>
      </c>
      <c r="J25" s="2347"/>
      <c r="K25" s="2347"/>
      <c r="L25" s="2347"/>
      <c r="M25" s="2347"/>
      <c r="N25" s="2347"/>
      <c r="O25" s="2347"/>
      <c r="P25" s="2347"/>
      <c r="Q25" s="2347"/>
      <c r="R25" s="2277"/>
      <c r="S25" s="2277"/>
      <c r="T25" s="2347"/>
      <c r="U25" s="2347"/>
      <c r="V25" s="2365">
        <f t="shared" si="1"/>
        <v>0</v>
      </c>
      <c r="W25" s="2347"/>
      <c r="X25" s="2347"/>
      <c r="Y25" s="2347"/>
      <c r="Z25" s="2347"/>
      <c r="AA25" s="2347"/>
      <c r="AB25" s="2347"/>
      <c r="AC25" s="2347"/>
      <c r="AD25" s="2347"/>
      <c r="AE25" s="2347"/>
      <c r="AF25" s="2347"/>
      <c r="AG25" s="2347"/>
      <c r="AH25" s="2347"/>
      <c r="AI25" s="2347"/>
      <c r="AJ25" s="2347"/>
      <c r="AK25" s="2347"/>
      <c r="AL25" s="2347"/>
      <c r="AM25" s="2347"/>
      <c r="AN25" s="2347"/>
      <c r="AO25" s="2347"/>
      <c r="AP25" s="2347"/>
      <c r="AQ25" s="2347"/>
      <c r="AR25" s="2347"/>
      <c r="AS25" s="2276"/>
      <c r="AT25" s="2276"/>
      <c r="AU25" s="2276"/>
      <c r="AV25" s="2276"/>
      <c r="AW25" s="2276"/>
      <c r="AX25" s="2276"/>
      <c r="AY25" s="2276"/>
      <c r="AZ25" s="2276"/>
      <c r="BA25" s="2276"/>
      <c r="BB25" s="2356"/>
      <c r="BC25" s="2356"/>
      <c r="BD25" s="2356"/>
      <c r="BE25" s="2356"/>
      <c r="BF25" s="2356"/>
    </row>
    <row r="26" spans="1:58">
      <c r="A26" s="2351" t="s">
        <v>2911</v>
      </c>
      <c r="B26" s="2352" t="s">
        <v>2902</v>
      </c>
      <c r="C26" s="2272"/>
      <c r="D26" s="2277"/>
      <c r="E26" s="2277"/>
      <c r="F26" s="2277"/>
      <c r="G26" s="2347"/>
      <c r="H26" s="2347"/>
      <c r="I26" s="2365">
        <f t="shared" si="0"/>
        <v>0</v>
      </c>
      <c r="J26" s="2347"/>
      <c r="K26" s="2347"/>
      <c r="L26" s="2347"/>
      <c r="M26" s="2347"/>
      <c r="N26" s="2347"/>
      <c r="O26" s="2347"/>
      <c r="P26" s="2347"/>
      <c r="Q26" s="2347"/>
      <c r="R26" s="2277"/>
      <c r="S26" s="2277"/>
      <c r="T26" s="2347"/>
      <c r="U26" s="2347"/>
      <c r="V26" s="2365">
        <f t="shared" si="1"/>
        <v>0</v>
      </c>
      <c r="W26" s="2347"/>
      <c r="X26" s="2347"/>
      <c r="Y26" s="2347"/>
      <c r="Z26" s="2347"/>
      <c r="AA26" s="2347"/>
      <c r="AB26" s="2347"/>
      <c r="AC26" s="2347"/>
      <c r="AD26" s="2347"/>
      <c r="AE26" s="2347"/>
      <c r="AF26" s="2347"/>
      <c r="AG26" s="2347"/>
      <c r="AH26" s="2347"/>
      <c r="AI26" s="2347"/>
      <c r="AJ26" s="2347"/>
      <c r="AK26" s="2347"/>
      <c r="AL26" s="2347"/>
      <c r="AM26" s="2347"/>
      <c r="AN26" s="2347"/>
      <c r="AO26" s="2347"/>
      <c r="AP26" s="2347"/>
      <c r="AQ26" s="2347"/>
      <c r="AR26" s="2347"/>
      <c r="AS26" s="2276"/>
      <c r="AT26" s="2276"/>
      <c r="AU26" s="2276"/>
      <c r="AV26" s="2276"/>
      <c r="AW26" s="2276"/>
      <c r="AX26" s="2276"/>
      <c r="AY26" s="2276"/>
      <c r="AZ26" s="2276"/>
      <c r="BA26" s="2276"/>
      <c r="BB26" s="2356"/>
      <c r="BC26" s="2356"/>
      <c r="BD26" s="2356"/>
      <c r="BE26" s="2356"/>
      <c r="BF26" s="2356"/>
    </row>
    <row r="27" spans="1:58">
      <c r="A27" s="2351" t="s">
        <v>2947</v>
      </c>
      <c r="B27" s="4799" t="s">
        <v>2948</v>
      </c>
      <c r="C27" s="4800"/>
      <c r="D27" s="4800"/>
      <c r="E27" s="4800"/>
      <c r="F27" s="4800"/>
      <c r="G27" s="4800"/>
      <c r="H27" s="4800"/>
      <c r="I27" s="4800"/>
      <c r="J27" s="4800"/>
      <c r="K27" s="4800"/>
      <c r="L27" s="4800"/>
      <c r="M27" s="4800"/>
      <c r="N27" s="4800"/>
      <c r="O27" s="4800"/>
      <c r="P27" s="4800"/>
      <c r="Q27" s="4800"/>
      <c r="R27" s="4800"/>
      <c r="S27" s="4800"/>
      <c r="T27" s="4800"/>
      <c r="U27" s="4800"/>
      <c r="V27" s="4800"/>
      <c r="W27" s="4800"/>
      <c r="X27" s="4800"/>
      <c r="Y27" s="4800"/>
      <c r="Z27" s="4800"/>
      <c r="AA27" s="4800"/>
      <c r="AB27" s="4800"/>
      <c r="AC27" s="4800"/>
      <c r="AD27" s="4800"/>
      <c r="AE27" s="4800"/>
      <c r="AF27" s="4800"/>
      <c r="AG27" s="4800"/>
      <c r="AH27" s="4800"/>
      <c r="AI27" s="4800"/>
      <c r="AJ27" s="4800"/>
      <c r="AK27" s="4800"/>
      <c r="AL27" s="4800"/>
      <c r="AM27" s="4800"/>
      <c r="AN27" s="4800"/>
      <c r="AO27" s="4800"/>
      <c r="AP27" s="4800"/>
      <c r="AQ27" s="4800"/>
      <c r="AR27" s="4800"/>
      <c r="AS27" s="4800"/>
      <c r="AT27" s="4800"/>
      <c r="AU27" s="4800"/>
      <c r="AV27" s="4800"/>
      <c r="AW27" s="4800"/>
      <c r="AX27" s="4800"/>
      <c r="AY27" s="4800"/>
      <c r="AZ27" s="4800"/>
      <c r="BA27" s="4800"/>
      <c r="BB27" s="4800"/>
      <c r="BC27" s="4800"/>
      <c r="BD27" s="4800"/>
      <c r="BE27" s="4800"/>
      <c r="BF27" s="4800"/>
    </row>
    <row r="28" spans="1:58" ht="27">
      <c r="A28" s="2351" t="s">
        <v>2949</v>
      </c>
      <c r="B28" s="2352" t="s">
        <v>2920</v>
      </c>
      <c r="C28" s="2366"/>
      <c r="D28" s="2367"/>
      <c r="E28" s="2367"/>
      <c r="F28" s="2367"/>
      <c r="G28" s="2367"/>
      <c r="H28" s="2367"/>
      <c r="I28" s="2367"/>
      <c r="J28" s="2367"/>
      <c r="K28" s="2367"/>
      <c r="L28" s="2367"/>
      <c r="M28" s="2367"/>
      <c r="N28" s="2367"/>
      <c r="O28" s="2367"/>
      <c r="P28" s="2367"/>
      <c r="Q28" s="2367"/>
      <c r="R28" s="2367"/>
      <c r="S28" s="2367"/>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2368"/>
      <c r="AT28" s="2368"/>
      <c r="AU28" s="2368"/>
      <c r="AV28" s="2368"/>
      <c r="AW28" s="2368"/>
      <c r="AX28" s="2368"/>
      <c r="AY28" s="2367"/>
      <c r="AZ28" s="2367"/>
      <c r="BA28" s="2367"/>
      <c r="BB28" s="2367"/>
      <c r="BC28" s="2367"/>
      <c r="BD28" s="2367"/>
      <c r="BE28" s="2367"/>
      <c r="BF28" s="2367"/>
    </row>
    <row r="29" spans="1:58" ht="27">
      <c r="A29" s="2351" t="s">
        <v>2950</v>
      </c>
      <c r="B29" s="2352" t="s">
        <v>2921</v>
      </c>
      <c r="C29" s="2366"/>
      <c r="D29" s="2367"/>
      <c r="E29" s="2367"/>
      <c r="F29" s="2367"/>
      <c r="G29" s="2367"/>
      <c r="H29" s="2367"/>
      <c r="I29" s="2367"/>
      <c r="J29" s="2367"/>
      <c r="K29" s="2367"/>
      <c r="L29" s="2367"/>
      <c r="M29" s="2367"/>
      <c r="N29" s="2367"/>
      <c r="O29" s="2367"/>
      <c r="P29" s="2367"/>
      <c r="Q29" s="2367"/>
      <c r="R29" s="2367"/>
      <c r="S29" s="2367"/>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2368"/>
      <c r="AT29" s="2368"/>
      <c r="AU29" s="2368"/>
      <c r="AV29" s="2368"/>
      <c r="AW29" s="2368"/>
      <c r="AX29" s="2368"/>
      <c r="AY29" s="2367"/>
      <c r="AZ29" s="2367"/>
      <c r="BA29" s="2367"/>
      <c r="BB29" s="2367"/>
      <c r="BC29" s="2367"/>
      <c r="BD29" s="2367"/>
      <c r="BE29" s="2367"/>
      <c r="BF29" s="2367"/>
    </row>
    <row r="30" spans="1:58" ht="27">
      <c r="A30" s="2351" t="s">
        <v>2951</v>
      </c>
      <c r="B30" s="2352" t="s">
        <v>2922</v>
      </c>
      <c r="C30" s="2366"/>
      <c r="D30" s="2367"/>
      <c r="E30" s="2367"/>
      <c r="F30" s="2367"/>
      <c r="G30" s="2367"/>
      <c r="H30" s="2367"/>
      <c r="I30" s="2367"/>
      <c r="J30" s="2367"/>
      <c r="K30" s="2367"/>
      <c r="L30" s="2367"/>
      <c r="M30" s="2367"/>
      <c r="N30" s="2367"/>
      <c r="O30" s="2367"/>
      <c r="P30" s="2367"/>
      <c r="Q30" s="2367"/>
      <c r="R30" s="2367"/>
      <c r="S30" s="2367"/>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2368"/>
      <c r="AT30" s="2368"/>
      <c r="AU30" s="2368"/>
      <c r="AV30" s="2368"/>
      <c r="AW30" s="2368"/>
      <c r="AX30" s="2368"/>
      <c r="AY30" s="2367"/>
      <c r="AZ30" s="2367"/>
      <c r="BA30" s="2367"/>
      <c r="BB30" s="2367"/>
      <c r="BC30" s="2367"/>
      <c r="BD30" s="2367"/>
      <c r="BE30" s="2367"/>
      <c r="BF30" s="2367"/>
    </row>
    <row r="31" spans="1:58" ht="27">
      <c r="A31" s="2351" t="s">
        <v>2952</v>
      </c>
      <c r="B31" s="2352" t="s">
        <v>2953</v>
      </c>
      <c r="C31" s="2366"/>
      <c r="D31" s="2367"/>
      <c r="E31" s="2367"/>
      <c r="F31" s="2367"/>
      <c r="G31" s="2367"/>
      <c r="H31" s="2367"/>
      <c r="I31" s="2367"/>
      <c r="J31" s="2367"/>
      <c r="K31" s="2367"/>
      <c r="L31" s="2367"/>
      <c r="M31" s="2367"/>
      <c r="N31" s="2367"/>
      <c r="O31" s="2367"/>
      <c r="P31" s="2367"/>
      <c r="Q31" s="2367"/>
      <c r="R31" s="2367"/>
      <c r="S31" s="2367"/>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2368"/>
      <c r="AT31" s="2368"/>
      <c r="AU31" s="2368"/>
      <c r="AV31" s="2368"/>
      <c r="AW31" s="2368"/>
      <c r="AX31" s="2368"/>
      <c r="AY31" s="2367"/>
      <c r="AZ31" s="2367"/>
      <c r="BA31" s="2367"/>
      <c r="BB31" s="2367"/>
      <c r="BC31" s="2367"/>
      <c r="BD31" s="2367"/>
      <c r="BE31" s="2367"/>
      <c r="BF31" s="2367"/>
    </row>
    <row r="32" spans="1:58">
      <c r="A32" s="2351" t="s">
        <v>2954</v>
      </c>
      <c r="B32" s="4801" t="s">
        <v>2955</v>
      </c>
      <c r="C32" s="4802"/>
      <c r="D32" s="4802"/>
      <c r="E32" s="4802"/>
      <c r="F32" s="4802"/>
      <c r="G32" s="4802"/>
      <c r="H32" s="4802"/>
      <c r="I32" s="4802"/>
      <c r="J32" s="4802"/>
      <c r="K32" s="4802"/>
      <c r="L32" s="4802"/>
      <c r="M32" s="4802"/>
      <c r="N32" s="4802"/>
      <c r="O32" s="4802"/>
      <c r="P32" s="4802"/>
      <c r="Q32" s="4802"/>
      <c r="R32" s="4802"/>
      <c r="S32" s="4802"/>
      <c r="T32" s="4802"/>
      <c r="U32" s="4802"/>
      <c r="V32" s="4802"/>
      <c r="W32" s="4802"/>
      <c r="X32" s="4802"/>
      <c r="Y32" s="4802"/>
      <c r="Z32" s="4802"/>
      <c r="AA32" s="4802"/>
      <c r="AB32" s="4802"/>
      <c r="AC32" s="4802"/>
      <c r="AD32" s="4802"/>
      <c r="AE32" s="4802"/>
      <c r="AF32" s="4802"/>
      <c r="AG32" s="4802"/>
      <c r="AH32" s="4802"/>
      <c r="AI32" s="4802"/>
      <c r="AJ32" s="4802"/>
      <c r="AK32" s="4802"/>
      <c r="AL32" s="4802"/>
      <c r="AM32" s="4802"/>
      <c r="AN32" s="4802"/>
      <c r="AO32" s="4802"/>
      <c r="AP32" s="4802"/>
      <c r="AQ32" s="4802"/>
      <c r="AR32" s="4802"/>
      <c r="AS32" s="4802"/>
      <c r="AT32" s="4802"/>
      <c r="AU32" s="4802"/>
      <c r="AV32" s="4802"/>
      <c r="AW32" s="4802"/>
      <c r="AX32" s="4802"/>
      <c r="AY32" s="4802"/>
      <c r="AZ32" s="4802"/>
      <c r="BA32" s="4802"/>
      <c r="BB32" s="4802"/>
      <c r="BC32" s="4802"/>
      <c r="BD32" s="4802"/>
      <c r="BE32" s="4802"/>
      <c r="BF32" s="4802"/>
    </row>
    <row r="33" spans="1:58" ht="27">
      <c r="A33" s="2351" t="s">
        <v>2956</v>
      </c>
      <c r="B33" s="2352" t="s">
        <v>2920</v>
      </c>
      <c r="C33" s="2366"/>
      <c r="D33" s="2367"/>
      <c r="E33" s="2367"/>
      <c r="F33" s="2367"/>
      <c r="G33" s="2367"/>
      <c r="H33" s="2367"/>
      <c r="I33" s="2367"/>
      <c r="J33" s="2367"/>
      <c r="K33" s="2367"/>
      <c r="L33" s="2367"/>
      <c r="M33" s="2367"/>
      <c r="N33" s="2367"/>
      <c r="O33" s="2367"/>
      <c r="P33" s="2367"/>
      <c r="Q33" s="2367"/>
      <c r="R33" s="2367"/>
      <c r="S33" s="2367"/>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2368"/>
      <c r="AT33" s="2368"/>
      <c r="AU33" s="2368"/>
      <c r="AV33" s="2368"/>
      <c r="AW33" s="2368"/>
      <c r="AX33" s="2368"/>
      <c r="AY33" s="2367"/>
      <c r="AZ33" s="2367"/>
      <c r="BA33" s="2367"/>
      <c r="BB33" s="2367"/>
      <c r="BC33" s="2367"/>
      <c r="BD33" s="2367"/>
      <c r="BE33" s="2367"/>
      <c r="BF33" s="2367"/>
    </row>
    <row r="34" spans="1:58" ht="27">
      <c r="A34" s="2351" t="s">
        <v>2957</v>
      </c>
      <c r="B34" s="2352" t="s">
        <v>2921</v>
      </c>
      <c r="C34" s="2366"/>
      <c r="D34" s="2367"/>
      <c r="E34" s="2367"/>
      <c r="F34" s="2367"/>
      <c r="G34" s="2367"/>
      <c r="H34" s="2367"/>
      <c r="I34" s="2367"/>
      <c r="J34" s="2367"/>
      <c r="K34" s="2367"/>
      <c r="L34" s="2367"/>
      <c r="M34" s="2367"/>
      <c r="N34" s="2367"/>
      <c r="O34" s="2367"/>
      <c r="P34" s="2367"/>
      <c r="Q34" s="2367"/>
      <c r="R34" s="2367"/>
      <c r="S34" s="2367"/>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2368"/>
      <c r="AT34" s="2368"/>
      <c r="AU34" s="2368"/>
      <c r="AV34" s="2368"/>
      <c r="AW34" s="2368"/>
      <c r="AX34" s="2368"/>
      <c r="AY34" s="2367"/>
      <c r="AZ34" s="2367"/>
      <c r="BA34" s="2367"/>
      <c r="BB34" s="2367"/>
      <c r="BC34" s="2367"/>
      <c r="BD34" s="2367"/>
      <c r="BE34" s="2367"/>
      <c r="BF34" s="2367"/>
    </row>
    <row r="35" spans="1:58" ht="27">
      <c r="A35" s="2351" t="s">
        <v>2958</v>
      </c>
      <c r="B35" s="2352" t="s">
        <v>2922</v>
      </c>
      <c r="C35" s="2366"/>
      <c r="D35" s="2367"/>
      <c r="E35" s="2367"/>
      <c r="F35" s="2367"/>
      <c r="G35" s="2367"/>
      <c r="H35" s="2367"/>
      <c r="I35" s="2367"/>
      <c r="J35" s="2367"/>
      <c r="K35" s="2367"/>
      <c r="L35" s="2367"/>
      <c r="M35" s="2367"/>
      <c r="N35" s="2367"/>
      <c r="O35" s="2367"/>
      <c r="P35" s="2367"/>
      <c r="Q35" s="2367"/>
      <c r="R35" s="2367"/>
      <c r="S35" s="2367"/>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2368"/>
      <c r="AT35" s="2368"/>
      <c r="AU35" s="2368"/>
      <c r="AV35" s="2368"/>
      <c r="AW35" s="2368"/>
      <c r="AX35" s="2368"/>
      <c r="AY35" s="2367"/>
      <c r="AZ35" s="2367"/>
      <c r="BA35" s="2367"/>
      <c r="BB35" s="2367"/>
      <c r="BC35" s="2367"/>
      <c r="BD35" s="2367"/>
      <c r="BE35" s="2367"/>
      <c r="BF35" s="2367"/>
    </row>
    <row r="36" spans="1:58" ht="27">
      <c r="A36" s="2351" t="s">
        <v>2959</v>
      </c>
      <c r="B36" s="2352" t="s">
        <v>2924</v>
      </c>
      <c r="C36" s="2366"/>
      <c r="D36" s="2367"/>
      <c r="E36" s="2367"/>
      <c r="F36" s="2367"/>
      <c r="G36" s="2367"/>
      <c r="H36" s="2367"/>
      <c r="I36" s="2367"/>
      <c r="J36" s="2367"/>
      <c r="K36" s="2367"/>
      <c r="L36" s="2367"/>
      <c r="M36" s="2367"/>
      <c r="N36" s="2367"/>
      <c r="O36" s="2367"/>
      <c r="P36" s="2367"/>
      <c r="Q36" s="2367"/>
      <c r="R36" s="2367"/>
      <c r="S36" s="2367"/>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c r="AS36" s="2368"/>
      <c r="AT36" s="2368"/>
      <c r="AU36" s="2368"/>
      <c r="AV36" s="2368"/>
      <c r="AW36" s="2368"/>
      <c r="AX36" s="2368"/>
      <c r="AY36" s="2367"/>
      <c r="AZ36" s="2367"/>
      <c r="BA36" s="2367"/>
      <c r="BB36" s="2367"/>
      <c r="BC36" s="2367"/>
      <c r="BD36" s="2367"/>
      <c r="BE36" s="2367"/>
      <c r="BF36" s="2367"/>
    </row>
    <row r="37" spans="1:58" ht="27">
      <c r="A37" s="2351" t="s">
        <v>2960</v>
      </c>
      <c r="B37" s="2352" t="s">
        <v>2925</v>
      </c>
      <c r="C37" s="2366"/>
      <c r="D37" s="2367"/>
      <c r="E37" s="2367"/>
      <c r="F37" s="2367"/>
      <c r="G37" s="2367"/>
      <c r="H37" s="2367"/>
      <c r="I37" s="2367"/>
      <c r="J37" s="2367"/>
      <c r="K37" s="2367"/>
      <c r="L37" s="2367"/>
      <c r="M37" s="2367"/>
      <c r="N37" s="2367"/>
      <c r="O37" s="2367"/>
      <c r="P37" s="2367"/>
      <c r="Q37" s="2367"/>
      <c r="R37" s="2367"/>
      <c r="S37" s="2367"/>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c r="AS37" s="2368"/>
      <c r="AT37" s="2368"/>
      <c r="AU37" s="2368"/>
      <c r="AV37" s="2368"/>
      <c r="AW37" s="2368"/>
      <c r="AX37" s="2368"/>
      <c r="AY37" s="2367"/>
      <c r="AZ37" s="2367"/>
      <c r="BA37" s="2367"/>
      <c r="BB37" s="2367"/>
      <c r="BC37" s="2367"/>
      <c r="BD37" s="2367"/>
      <c r="BE37" s="2367"/>
      <c r="BF37" s="2367"/>
    </row>
    <row r="38" spans="1:58" ht="27">
      <c r="A38" s="2351" t="s">
        <v>2961</v>
      </c>
      <c r="B38" s="2352" t="s">
        <v>2926</v>
      </c>
      <c r="C38" s="2366"/>
      <c r="D38" s="2367"/>
      <c r="E38" s="2367"/>
      <c r="F38" s="2367"/>
      <c r="G38" s="2367"/>
      <c r="H38" s="2367"/>
      <c r="I38" s="2367"/>
      <c r="J38" s="2367"/>
      <c r="K38" s="2367"/>
      <c r="L38" s="2367"/>
      <c r="M38" s="2367"/>
      <c r="N38" s="2367"/>
      <c r="O38" s="2367"/>
      <c r="P38" s="2367"/>
      <c r="Q38" s="2367"/>
      <c r="R38" s="2367"/>
      <c r="S38" s="2367"/>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c r="AS38" s="2368"/>
      <c r="AT38" s="2368"/>
      <c r="AU38" s="2368"/>
      <c r="AV38" s="2368"/>
      <c r="AW38" s="2368"/>
      <c r="AX38" s="2368"/>
      <c r="AY38" s="2367"/>
      <c r="AZ38" s="2367"/>
      <c r="BA38" s="2367"/>
      <c r="BB38" s="2367"/>
      <c r="BC38" s="2367"/>
      <c r="BD38" s="2367"/>
      <c r="BE38" s="2367"/>
      <c r="BF38" s="2367"/>
    </row>
    <row r="39" spans="1:58" ht="27">
      <c r="A39" s="2351" t="s">
        <v>2962</v>
      </c>
      <c r="B39" s="2352" t="s">
        <v>2927</v>
      </c>
      <c r="C39" s="2366"/>
      <c r="D39" s="2367"/>
      <c r="E39" s="2367"/>
      <c r="F39" s="2367"/>
      <c r="G39" s="2367"/>
      <c r="H39" s="2367"/>
      <c r="I39" s="2367"/>
      <c r="J39" s="2367"/>
      <c r="K39" s="2367"/>
      <c r="L39" s="2367"/>
      <c r="M39" s="2367"/>
      <c r="N39" s="2367"/>
      <c r="O39" s="2367"/>
      <c r="P39" s="2367"/>
      <c r="Q39" s="2367"/>
      <c r="R39" s="2367"/>
      <c r="S39" s="2367"/>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c r="AS39" s="2368"/>
      <c r="AT39" s="2368"/>
      <c r="AU39" s="2368"/>
      <c r="AV39" s="2368"/>
      <c r="AW39" s="2368"/>
      <c r="AX39" s="2368"/>
      <c r="AY39" s="2367"/>
      <c r="AZ39" s="2367"/>
      <c r="BA39" s="2367"/>
      <c r="BB39" s="2367"/>
      <c r="BC39" s="2367"/>
      <c r="BD39" s="2367"/>
      <c r="BE39" s="2367"/>
      <c r="BF39" s="2367"/>
    </row>
    <row r="40" spans="1:58" ht="27">
      <c r="A40" s="2351" t="s">
        <v>2963</v>
      </c>
      <c r="B40" s="2352" t="s">
        <v>2928</v>
      </c>
      <c r="C40" s="2366"/>
      <c r="D40" s="2367"/>
      <c r="E40" s="2367"/>
      <c r="F40" s="2367"/>
      <c r="G40" s="2367"/>
      <c r="H40" s="2367"/>
      <c r="I40" s="2367"/>
      <c r="J40" s="2367"/>
      <c r="K40" s="2367"/>
      <c r="L40" s="2367"/>
      <c r="M40" s="2367"/>
      <c r="N40" s="2367"/>
      <c r="O40" s="2367"/>
      <c r="P40" s="2367"/>
      <c r="Q40" s="2367"/>
      <c r="R40" s="2367"/>
      <c r="S40" s="2367"/>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c r="AS40" s="2368"/>
      <c r="AT40" s="2368"/>
      <c r="AU40" s="2368"/>
      <c r="AV40" s="2368"/>
      <c r="AW40" s="2368"/>
      <c r="AX40" s="2368"/>
      <c r="AY40" s="2367"/>
      <c r="AZ40" s="2367"/>
      <c r="BA40" s="2367"/>
      <c r="BB40" s="2367"/>
      <c r="BC40" s="2367"/>
      <c r="BD40" s="2367"/>
      <c r="BE40" s="2367"/>
      <c r="BF40" s="2367"/>
    </row>
    <row r="41" spans="1:58" ht="27">
      <c r="A41" s="2351" t="s">
        <v>2964</v>
      </c>
      <c r="B41" s="2352" t="s">
        <v>2929</v>
      </c>
      <c r="C41" s="2366"/>
      <c r="D41" s="2367"/>
      <c r="E41" s="2367"/>
      <c r="F41" s="2367"/>
      <c r="G41" s="2367"/>
      <c r="H41" s="2367"/>
      <c r="I41" s="2367"/>
      <c r="J41" s="2367"/>
      <c r="K41" s="2367"/>
      <c r="L41" s="2367"/>
      <c r="M41" s="2367"/>
      <c r="N41" s="2367"/>
      <c r="O41" s="2367"/>
      <c r="P41" s="2367"/>
      <c r="Q41" s="2367"/>
      <c r="R41" s="2367"/>
      <c r="S41" s="2367"/>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c r="AS41" s="2368"/>
      <c r="AT41" s="2368"/>
      <c r="AU41" s="2368"/>
      <c r="AV41" s="2368"/>
      <c r="AW41" s="2368"/>
      <c r="AX41" s="2368"/>
      <c r="AY41" s="2367"/>
      <c r="AZ41" s="2367"/>
      <c r="BA41" s="2367"/>
      <c r="BB41" s="2367"/>
      <c r="BC41" s="2367"/>
      <c r="BD41" s="2367"/>
      <c r="BE41" s="2367"/>
      <c r="BF41" s="2367"/>
    </row>
    <row r="42" spans="1:58" ht="27">
      <c r="A42" s="2351" t="s">
        <v>2965</v>
      </c>
      <c r="B42" s="2352" t="s">
        <v>2930</v>
      </c>
      <c r="C42" s="2366"/>
      <c r="D42" s="2367"/>
      <c r="E42" s="2367"/>
      <c r="F42" s="2367"/>
      <c r="G42" s="2367"/>
      <c r="H42" s="2367"/>
      <c r="I42" s="2367"/>
      <c r="J42" s="2367"/>
      <c r="K42" s="2367"/>
      <c r="L42" s="2367"/>
      <c r="M42" s="2367"/>
      <c r="N42" s="2367"/>
      <c r="O42" s="2367"/>
      <c r="P42" s="2367"/>
      <c r="Q42" s="2367"/>
      <c r="R42" s="2367"/>
      <c r="S42" s="2367"/>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c r="AS42" s="2368"/>
      <c r="AT42" s="2368"/>
      <c r="AU42" s="2368"/>
      <c r="AV42" s="2368"/>
      <c r="AW42" s="2368"/>
      <c r="AX42" s="2368"/>
      <c r="AY42" s="2367"/>
      <c r="AZ42" s="2367"/>
      <c r="BA42" s="2367"/>
      <c r="BB42" s="2367"/>
      <c r="BC42" s="2367"/>
      <c r="BD42" s="2367"/>
      <c r="BE42" s="2367"/>
      <c r="BF42" s="2367"/>
    </row>
    <row r="43" spans="1:58" ht="27">
      <c r="A43" s="2351" t="s">
        <v>2966</v>
      </c>
      <c r="B43" s="2352" t="s">
        <v>2931</v>
      </c>
      <c r="C43" s="2366"/>
      <c r="D43" s="2367"/>
      <c r="E43" s="2367"/>
      <c r="F43" s="2367"/>
      <c r="G43" s="2367"/>
      <c r="H43" s="2367"/>
      <c r="I43" s="2367"/>
      <c r="J43" s="2367"/>
      <c r="K43" s="2367"/>
      <c r="L43" s="2367"/>
      <c r="M43" s="2367"/>
      <c r="N43" s="2367"/>
      <c r="O43" s="2367"/>
      <c r="P43" s="2367"/>
      <c r="Q43" s="2367"/>
      <c r="R43" s="2367"/>
      <c r="S43" s="2367"/>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c r="AS43" s="2368"/>
      <c r="AT43" s="2368"/>
      <c r="AU43" s="2368"/>
      <c r="AV43" s="2368"/>
      <c r="AW43" s="2368"/>
      <c r="AX43" s="2368"/>
      <c r="AY43" s="2367"/>
      <c r="AZ43" s="2367"/>
      <c r="BA43" s="2367"/>
      <c r="BB43" s="2367"/>
      <c r="BC43" s="2367"/>
      <c r="BD43" s="2367"/>
      <c r="BE43" s="2367"/>
      <c r="BF43" s="2367"/>
    </row>
    <row r="44" spans="1:58" ht="27">
      <c r="A44" s="2351" t="s">
        <v>2967</v>
      </c>
      <c r="B44" s="2352" t="s">
        <v>2932</v>
      </c>
      <c r="C44" s="2366"/>
      <c r="D44" s="2367"/>
      <c r="E44" s="2367"/>
      <c r="F44" s="2367"/>
      <c r="G44" s="2367"/>
      <c r="H44" s="2367"/>
      <c r="I44" s="2367"/>
      <c r="J44" s="2367"/>
      <c r="K44" s="2367"/>
      <c r="L44" s="2367"/>
      <c r="M44" s="2367"/>
      <c r="N44" s="2367"/>
      <c r="O44" s="2367"/>
      <c r="P44" s="2367"/>
      <c r="Q44" s="2367"/>
      <c r="R44" s="2367"/>
      <c r="S44" s="2367"/>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2368"/>
      <c r="AT44" s="2368"/>
      <c r="AU44" s="2368"/>
      <c r="AV44" s="2368"/>
      <c r="AW44" s="2368"/>
      <c r="AX44" s="2368"/>
      <c r="AY44" s="2367"/>
      <c r="AZ44" s="2367"/>
      <c r="BA44" s="2367"/>
      <c r="BB44" s="2367"/>
      <c r="BC44" s="2367"/>
      <c r="BD44" s="2367"/>
      <c r="BE44" s="2367"/>
      <c r="BF44" s="2367"/>
    </row>
    <row r="45" spans="1:58" ht="27">
      <c r="A45" s="2351" t="s">
        <v>2968</v>
      </c>
      <c r="B45" s="2352" t="s">
        <v>2933</v>
      </c>
      <c r="C45" s="2366"/>
      <c r="D45" s="2367"/>
      <c r="E45" s="2367"/>
      <c r="F45" s="2367"/>
      <c r="G45" s="2367"/>
      <c r="H45" s="2367"/>
      <c r="I45" s="2367"/>
      <c r="J45" s="2367"/>
      <c r="K45" s="2367"/>
      <c r="L45" s="2367"/>
      <c r="M45" s="2367"/>
      <c r="N45" s="2367"/>
      <c r="O45" s="2367"/>
      <c r="P45" s="2367"/>
      <c r="Q45" s="2367"/>
      <c r="R45" s="2367"/>
      <c r="S45" s="2367"/>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c r="AS45" s="2368"/>
      <c r="AT45" s="2368"/>
      <c r="AU45" s="2368"/>
      <c r="AV45" s="2368"/>
      <c r="AW45" s="2368"/>
      <c r="AX45" s="2368"/>
      <c r="AY45" s="2367"/>
      <c r="AZ45" s="2367"/>
      <c r="BA45" s="2367"/>
      <c r="BB45" s="2367"/>
      <c r="BC45" s="2367"/>
      <c r="BD45" s="2367"/>
      <c r="BE45" s="2367"/>
      <c r="BF45" s="2367"/>
    </row>
    <row r="46" spans="1:58" ht="27">
      <c r="A46" s="2351" t="s">
        <v>2969</v>
      </c>
      <c r="B46" s="2352" t="s">
        <v>2934</v>
      </c>
      <c r="C46" s="2366"/>
      <c r="D46" s="2367"/>
      <c r="E46" s="2367"/>
      <c r="F46" s="2367"/>
      <c r="G46" s="2367"/>
      <c r="H46" s="2367"/>
      <c r="I46" s="2367"/>
      <c r="J46" s="2367"/>
      <c r="K46" s="2367"/>
      <c r="L46" s="2367"/>
      <c r="M46" s="2367"/>
      <c r="N46" s="2367"/>
      <c r="O46" s="2367"/>
      <c r="P46" s="2367"/>
      <c r="Q46" s="2367"/>
      <c r="R46" s="2367"/>
      <c r="S46" s="2367"/>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c r="AS46" s="2368"/>
      <c r="AT46" s="2368"/>
      <c r="AU46" s="2368"/>
      <c r="AV46" s="2368"/>
      <c r="AW46" s="2368"/>
      <c r="AX46" s="2368"/>
      <c r="AY46" s="2367"/>
      <c r="AZ46" s="2367"/>
      <c r="BA46" s="2367"/>
      <c r="BB46" s="2367"/>
      <c r="BC46" s="2367"/>
      <c r="BD46" s="2367"/>
      <c r="BE46" s="2367"/>
      <c r="BF46" s="2367"/>
    </row>
    <row r="47" spans="1:58" ht="27">
      <c r="A47" s="2351" t="s">
        <v>2970</v>
      </c>
      <c r="B47" s="2352" t="s">
        <v>2935</v>
      </c>
      <c r="C47" s="2366"/>
      <c r="D47" s="2367"/>
      <c r="E47" s="2367"/>
      <c r="F47" s="2367"/>
      <c r="G47" s="2367"/>
      <c r="H47" s="2367"/>
      <c r="I47" s="2367"/>
      <c r="J47" s="2367"/>
      <c r="K47" s="2367"/>
      <c r="L47" s="2367"/>
      <c r="M47" s="2367"/>
      <c r="N47" s="2367"/>
      <c r="O47" s="2367"/>
      <c r="P47" s="2367"/>
      <c r="Q47" s="2367"/>
      <c r="R47" s="2367"/>
      <c r="S47" s="2367"/>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c r="AS47" s="2368"/>
      <c r="AT47" s="2368"/>
      <c r="AU47" s="2368"/>
      <c r="AV47" s="2368"/>
      <c r="AW47" s="2368"/>
      <c r="AX47" s="2368"/>
      <c r="AY47" s="2367"/>
      <c r="AZ47" s="2367"/>
      <c r="BA47" s="2367"/>
      <c r="BB47" s="2367"/>
      <c r="BC47" s="2367"/>
      <c r="BD47" s="2367"/>
      <c r="BE47" s="2367"/>
      <c r="BF47" s="2367"/>
    </row>
    <row r="48" spans="1:58" ht="27">
      <c r="A48" s="2351" t="s">
        <v>2971</v>
      </c>
      <c r="B48" s="2352" t="s">
        <v>2936</v>
      </c>
      <c r="C48" s="2366"/>
      <c r="D48" s="2367"/>
      <c r="E48" s="2367"/>
      <c r="F48" s="2367"/>
      <c r="G48" s="2367"/>
      <c r="H48" s="2367"/>
      <c r="I48" s="2367"/>
      <c r="J48" s="2367"/>
      <c r="K48" s="2367"/>
      <c r="L48" s="2367"/>
      <c r="M48" s="2367"/>
      <c r="N48" s="2367"/>
      <c r="O48" s="2367"/>
      <c r="P48" s="2367"/>
      <c r="Q48" s="2367"/>
      <c r="R48" s="2367"/>
      <c r="S48" s="2367"/>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c r="AS48" s="2368"/>
      <c r="AT48" s="2368"/>
      <c r="AU48" s="2368"/>
      <c r="AV48" s="2368"/>
      <c r="AW48" s="2368"/>
      <c r="AX48" s="2368"/>
      <c r="AY48" s="2367"/>
      <c r="AZ48" s="2367"/>
      <c r="BA48" s="2367"/>
      <c r="BB48" s="2367"/>
      <c r="BC48" s="2367"/>
      <c r="BD48" s="2367"/>
      <c r="BE48" s="2367"/>
      <c r="BF48" s="2367"/>
    </row>
    <row r="49" spans="1:58" ht="27">
      <c r="A49" s="2351" t="s">
        <v>2972</v>
      </c>
      <c r="B49" s="2352" t="s">
        <v>2937</v>
      </c>
      <c r="C49" s="2366"/>
      <c r="D49" s="2367"/>
      <c r="E49" s="2367"/>
      <c r="F49" s="2367"/>
      <c r="G49" s="2367"/>
      <c r="H49" s="2367"/>
      <c r="I49" s="2367"/>
      <c r="J49" s="2367"/>
      <c r="K49" s="2367"/>
      <c r="L49" s="2367"/>
      <c r="M49" s="2367"/>
      <c r="N49" s="2367"/>
      <c r="O49" s="2367"/>
      <c r="P49" s="2367"/>
      <c r="Q49" s="2367"/>
      <c r="R49" s="2367"/>
      <c r="S49" s="2367"/>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c r="AS49" s="2368"/>
      <c r="AT49" s="2368"/>
      <c r="AU49" s="2368"/>
      <c r="AV49" s="2368"/>
      <c r="AW49" s="2368"/>
      <c r="AX49" s="2368"/>
      <c r="AY49" s="2367"/>
      <c r="AZ49" s="2367"/>
      <c r="BA49" s="2367"/>
      <c r="BB49" s="2367"/>
      <c r="BC49" s="2367"/>
      <c r="BD49" s="2367"/>
      <c r="BE49" s="2367"/>
      <c r="BF49" s="2367"/>
    </row>
    <row r="50" spans="1:58" ht="27">
      <c r="A50" s="2351" t="s">
        <v>2973</v>
      </c>
      <c r="B50" s="2352" t="s">
        <v>2953</v>
      </c>
      <c r="C50" s="2366"/>
      <c r="D50" s="2367"/>
      <c r="E50" s="2367"/>
      <c r="F50" s="2367"/>
      <c r="G50" s="2367"/>
      <c r="H50" s="2367"/>
      <c r="I50" s="2367"/>
      <c r="J50" s="2367"/>
      <c r="K50" s="2367"/>
      <c r="L50" s="2367"/>
      <c r="M50" s="2367"/>
      <c r="N50" s="2367"/>
      <c r="O50" s="2367"/>
      <c r="P50" s="2367"/>
      <c r="Q50" s="2367"/>
      <c r="R50" s="2367"/>
      <c r="S50" s="2367"/>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c r="AS50" s="2368"/>
      <c r="AT50" s="2368"/>
      <c r="AU50" s="2368"/>
      <c r="AV50" s="2368"/>
      <c r="AW50" s="2368"/>
      <c r="AX50" s="2368"/>
      <c r="AY50" s="2367"/>
      <c r="AZ50" s="2367"/>
      <c r="BA50" s="2367"/>
      <c r="BB50" s="2367"/>
      <c r="BC50" s="2367"/>
      <c r="BD50" s="2367"/>
      <c r="BE50" s="2367"/>
      <c r="BF50" s="2367"/>
    </row>
  </sheetData>
  <mergeCells count="64">
    <mergeCell ref="AW9:AW10"/>
    <mergeCell ref="AX9:AX10"/>
    <mergeCell ref="B27:BF27"/>
    <mergeCell ref="B32:BF32"/>
    <mergeCell ref="AO9:AO10"/>
    <mergeCell ref="AP9:AP10"/>
    <mergeCell ref="AQ9:AQ10"/>
    <mergeCell ref="AR9:AR10"/>
    <mergeCell ref="AT9:AT10"/>
    <mergeCell ref="AU9:AU10"/>
    <mergeCell ref="AI9:AI10"/>
    <mergeCell ref="AJ9:AJ10"/>
    <mergeCell ref="AK9:AK10"/>
    <mergeCell ref="AL9:AL10"/>
    <mergeCell ref="AM9:AM10"/>
    <mergeCell ref="AN9:AN10"/>
    <mergeCell ref="AC9:AC10"/>
    <mergeCell ref="AD9:AD10"/>
    <mergeCell ref="AE9:AE10"/>
    <mergeCell ref="AF9:AF10"/>
    <mergeCell ref="AG9:AG10"/>
    <mergeCell ref="X9:X10"/>
    <mergeCell ref="Y9:Y10"/>
    <mergeCell ref="Z9:Z10"/>
    <mergeCell ref="AA9:AA10"/>
    <mergeCell ref="AB9:AB10"/>
    <mergeCell ref="BE7:BE10"/>
    <mergeCell ref="BF7:BF10"/>
    <mergeCell ref="D8:D10"/>
    <mergeCell ref="E8:E9"/>
    <mergeCell ref="F8:F10"/>
    <mergeCell ref="G8:G10"/>
    <mergeCell ref="J8:J10"/>
    <mergeCell ref="K8:K10"/>
    <mergeCell ref="L8:M9"/>
    <mergeCell ref="Q8:Q10"/>
    <mergeCell ref="AS7:AY7"/>
    <mergeCell ref="AZ7:AZ10"/>
    <mergeCell ref="BA7:BA10"/>
    <mergeCell ref="BB7:BB10"/>
    <mergeCell ref="BC7:BC10"/>
    <mergeCell ref="BD7:BD10"/>
    <mergeCell ref="AS8:AS10"/>
    <mergeCell ref="AT8:AX8"/>
    <mergeCell ref="AY8:AY10"/>
    <mergeCell ref="AV9:AV10"/>
    <mergeCell ref="O7:O10"/>
    <mergeCell ref="P7:P10"/>
    <mergeCell ref="R7:R10"/>
    <mergeCell ref="S7:S10"/>
    <mergeCell ref="T7:T10"/>
    <mergeCell ref="W7:AR7"/>
    <mergeCell ref="U8:U10"/>
    <mergeCell ref="V8:V10"/>
    <mergeCell ref="W8:Z8"/>
    <mergeCell ref="AA8:AR8"/>
    <mergeCell ref="AH9:AH10"/>
    <mergeCell ref="W9:W10"/>
    <mergeCell ref="N7:N10"/>
    <mergeCell ref="C7:C10"/>
    <mergeCell ref="D7:F7"/>
    <mergeCell ref="H7:H10"/>
    <mergeCell ref="I7:I10"/>
    <mergeCell ref="J7:M7"/>
  </mergeCells>
  <pageMargins left="0.7" right="0.7" top="0.75" bottom="0.75" header="0.3" footer="0.3"/>
  <pageSetup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zoomScale="110" zoomScaleNormal="110" zoomScaleSheetLayoutView="55" workbookViewId="0"/>
  </sheetViews>
  <sheetFormatPr defaultColWidth="13.28515625" defaultRowHeight="12.75"/>
  <cols>
    <col min="1" max="1" width="5.5703125" style="2457" customWidth="1"/>
    <col min="2" max="2" width="48.140625" style="2313" customWidth="1"/>
    <col min="3" max="3" width="17.140625" style="2458" customWidth="1"/>
    <col min="4" max="4" width="16.7109375" style="2458" customWidth="1"/>
    <col min="5" max="5" width="14.140625" style="2458" customWidth="1"/>
    <col min="6" max="6" width="14.5703125" style="2458" customWidth="1"/>
    <col min="7" max="7" width="15.140625" style="2458" customWidth="1"/>
    <col min="8" max="8" width="14.7109375" style="2313" customWidth="1"/>
    <col min="9" max="9" width="16.5703125" style="2313" customWidth="1"/>
    <col min="10" max="10" width="23.140625" style="2313" customWidth="1"/>
    <col min="11" max="251" width="11.42578125" style="2313" customWidth="1"/>
    <col min="252" max="253" width="13.28515625" style="2313"/>
    <col min="254" max="254" width="8.7109375" style="2313" customWidth="1"/>
    <col min="255" max="255" width="13.28515625" style="2313" customWidth="1"/>
    <col min="256" max="256" width="35" style="2313" customWidth="1"/>
    <col min="257" max="257" width="14.85546875" style="2313" customWidth="1"/>
    <col min="258" max="258" width="67.85546875" style="2313" customWidth="1"/>
    <col min="259" max="259" width="24.42578125" style="2313" customWidth="1"/>
    <col min="260" max="260" width="25.85546875" style="2313" customWidth="1"/>
    <col min="261" max="261" width="22.7109375" style="2313" customWidth="1"/>
    <col min="262" max="262" width="25.28515625" style="2313" customWidth="1"/>
    <col min="263" max="265" width="22.7109375" style="2313" customWidth="1"/>
    <col min="266" max="266" width="24.7109375" style="2313" customWidth="1"/>
    <col min="267" max="507" width="11.42578125" style="2313" customWidth="1"/>
    <col min="508" max="509" width="13.28515625" style="2313"/>
    <col min="510" max="510" width="8.7109375" style="2313" customWidth="1"/>
    <col min="511" max="511" width="13.28515625" style="2313" customWidth="1"/>
    <col min="512" max="512" width="35" style="2313" customWidth="1"/>
    <col min="513" max="513" width="14.85546875" style="2313" customWidth="1"/>
    <col min="514" max="514" width="67.85546875" style="2313" customWidth="1"/>
    <col min="515" max="515" width="24.42578125" style="2313" customWidth="1"/>
    <col min="516" max="516" width="25.85546875" style="2313" customWidth="1"/>
    <col min="517" max="517" width="22.7109375" style="2313" customWidth="1"/>
    <col min="518" max="518" width="25.28515625" style="2313" customWidth="1"/>
    <col min="519" max="521" width="22.7109375" style="2313" customWidth="1"/>
    <col min="522" max="522" width="24.7109375" style="2313" customWidth="1"/>
    <col min="523" max="763" width="11.42578125" style="2313" customWidth="1"/>
    <col min="764" max="765" width="13.28515625" style="2313"/>
    <col min="766" max="766" width="8.7109375" style="2313" customWidth="1"/>
    <col min="767" max="767" width="13.28515625" style="2313" customWidth="1"/>
    <col min="768" max="768" width="35" style="2313" customWidth="1"/>
    <col min="769" max="769" width="14.85546875" style="2313" customWidth="1"/>
    <col min="770" max="770" width="67.85546875" style="2313" customWidth="1"/>
    <col min="771" max="771" width="24.42578125" style="2313" customWidth="1"/>
    <col min="772" max="772" width="25.85546875" style="2313" customWidth="1"/>
    <col min="773" max="773" width="22.7109375" style="2313" customWidth="1"/>
    <col min="774" max="774" width="25.28515625" style="2313" customWidth="1"/>
    <col min="775" max="777" width="22.7109375" style="2313" customWidth="1"/>
    <col min="778" max="778" width="24.7109375" style="2313" customWidth="1"/>
    <col min="779" max="1019" width="11.42578125" style="2313" customWidth="1"/>
    <col min="1020" max="1021" width="13.28515625" style="2313"/>
    <col min="1022" max="1022" width="8.7109375" style="2313" customWidth="1"/>
    <col min="1023" max="1023" width="13.28515625" style="2313" customWidth="1"/>
    <col min="1024" max="1024" width="35" style="2313" customWidth="1"/>
    <col min="1025" max="1025" width="14.85546875" style="2313" customWidth="1"/>
    <col min="1026" max="1026" width="67.85546875" style="2313" customWidth="1"/>
    <col min="1027" max="1027" width="24.42578125" style="2313" customWidth="1"/>
    <col min="1028" max="1028" width="25.85546875" style="2313" customWidth="1"/>
    <col min="1029" max="1029" width="22.7109375" style="2313" customWidth="1"/>
    <col min="1030" max="1030" width="25.28515625" style="2313" customWidth="1"/>
    <col min="1031" max="1033" width="22.7109375" style="2313" customWidth="1"/>
    <col min="1034" max="1034" width="24.7109375" style="2313" customWidth="1"/>
    <col min="1035" max="1275" width="11.42578125" style="2313" customWidth="1"/>
    <col min="1276" max="1277" width="13.28515625" style="2313"/>
    <col min="1278" max="1278" width="8.7109375" style="2313" customWidth="1"/>
    <col min="1279" max="1279" width="13.28515625" style="2313" customWidth="1"/>
    <col min="1280" max="1280" width="35" style="2313" customWidth="1"/>
    <col min="1281" max="1281" width="14.85546875" style="2313" customWidth="1"/>
    <col min="1282" max="1282" width="67.85546875" style="2313" customWidth="1"/>
    <col min="1283" max="1283" width="24.42578125" style="2313" customWidth="1"/>
    <col min="1284" max="1284" width="25.85546875" style="2313" customWidth="1"/>
    <col min="1285" max="1285" width="22.7109375" style="2313" customWidth="1"/>
    <col min="1286" max="1286" width="25.28515625" style="2313" customWidth="1"/>
    <col min="1287" max="1289" width="22.7109375" style="2313" customWidth="1"/>
    <col min="1290" max="1290" width="24.7109375" style="2313" customWidth="1"/>
    <col min="1291" max="1531" width="11.42578125" style="2313" customWidth="1"/>
    <col min="1532" max="1533" width="13.28515625" style="2313"/>
    <col min="1534" max="1534" width="8.7109375" style="2313" customWidth="1"/>
    <col min="1535" max="1535" width="13.28515625" style="2313" customWidth="1"/>
    <col min="1536" max="1536" width="35" style="2313" customWidth="1"/>
    <col min="1537" max="1537" width="14.85546875" style="2313" customWidth="1"/>
    <col min="1538" max="1538" width="67.85546875" style="2313" customWidth="1"/>
    <col min="1539" max="1539" width="24.42578125" style="2313" customWidth="1"/>
    <col min="1540" max="1540" width="25.85546875" style="2313" customWidth="1"/>
    <col min="1541" max="1541" width="22.7109375" style="2313" customWidth="1"/>
    <col min="1542" max="1542" width="25.28515625" style="2313" customWidth="1"/>
    <col min="1543" max="1545" width="22.7109375" style="2313" customWidth="1"/>
    <col min="1546" max="1546" width="24.7109375" style="2313" customWidth="1"/>
    <col min="1547" max="1787" width="11.42578125" style="2313" customWidth="1"/>
    <col min="1788" max="1789" width="13.28515625" style="2313"/>
    <col min="1790" max="1790" width="8.7109375" style="2313" customWidth="1"/>
    <col min="1791" max="1791" width="13.28515625" style="2313" customWidth="1"/>
    <col min="1792" max="1792" width="35" style="2313" customWidth="1"/>
    <col min="1793" max="1793" width="14.85546875" style="2313" customWidth="1"/>
    <col min="1794" max="1794" width="67.85546875" style="2313" customWidth="1"/>
    <col min="1795" max="1795" width="24.42578125" style="2313" customWidth="1"/>
    <col min="1796" max="1796" width="25.85546875" style="2313" customWidth="1"/>
    <col min="1797" max="1797" width="22.7109375" style="2313" customWidth="1"/>
    <col min="1798" max="1798" width="25.28515625" style="2313" customWidth="1"/>
    <col min="1799" max="1801" width="22.7109375" style="2313" customWidth="1"/>
    <col min="1802" max="1802" width="24.7109375" style="2313" customWidth="1"/>
    <col min="1803" max="2043" width="11.42578125" style="2313" customWidth="1"/>
    <col min="2044" max="2045" width="13.28515625" style="2313"/>
    <col min="2046" max="2046" width="8.7109375" style="2313" customWidth="1"/>
    <col min="2047" max="2047" width="13.28515625" style="2313" customWidth="1"/>
    <col min="2048" max="2048" width="35" style="2313" customWidth="1"/>
    <col min="2049" max="2049" width="14.85546875" style="2313" customWidth="1"/>
    <col min="2050" max="2050" width="67.85546875" style="2313" customWidth="1"/>
    <col min="2051" max="2051" width="24.42578125" style="2313" customWidth="1"/>
    <col min="2052" max="2052" width="25.85546875" style="2313" customWidth="1"/>
    <col min="2053" max="2053" width="22.7109375" style="2313" customWidth="1"/>
    <col min="2054" max="2054" width="25.28515625" style="2313" customWidth="1"/>
    <col min="2055" max="2057" width="22.7109375" style="2313" customWidth="1"/>
    <col min="2058" max="2058" width="24.7109375" style="2313" customWidth="1"/>
    <col min="2059" max="2299" width="11.42578125" style="2313" customWidth="1"/>
    <col min="2300" max="2301" width="13.28515625" style="2313"/>
    <col min="2302" max="2302" width="8.7109375" style="2313" customWidth="1"/>
    <col min="2303" max="2303" width="13.28515625" style="2313" customWidth="1"/>
    <col min="2304" max="2304" width="35" style="2313" customWidth="1"/>
    <col min="2305" max="2305" width="14.85546875" style="2313" customWidth="1"/>
    <col min="2306" max="2306" width="67.85546875" style="2313" customWidth="1"/>
    <col min="2307" max="2307" width="24.42578125" style="2313" customWidth="1"/>
    <col min="2308" max="2308" width="25.85546875" style="2313" customWidth="1"/>
    <col min="2309" max="2309" width="22.7109375" style="2313" customWidth="1"/>
    <col min="2310" max="2310" width="25.28515625" style="2313" customWidth="1"/>
    <col min="2311" max="2313" width="22.7109375" style="2313" customWidth="1"/>
    <col min="2314" max="2314" width="24.7109375" style="2313" customWidth="1"/>
    <col min="2315" max="2555" width="11.42578125" style="2313" customWidth="1"/>
    <col min="2556" max="2557" width="13.28515625" style="2313"/>
    <col min="2558" max="2558" width="8.7109375" style="2313" customWidth="1"/>
    <col min="2559" max="2559" width="13.28515625" style="2313" customWidth="1"/>
    <col min="2560" max="2560" width="35" style="2313" customWidth="1"/>
    <col min="2561" max="2561" width="14.85546875" style="2313" customWidth="1"/>
    <col min="2562" max="2562" width="67.85546875" style="2313" customWidth="1"/>
    <col min="2563" max="2563" width="24.42578125" style="2313" customWidth="1"/>
    <col min="2564" max="2564" width="25.85546875" style="2313" customWidth="1"/>
    <col min="2565" max="2565" width="22.7109375" style="2313" customWidth="1"/>
    <col min="2566" max="2566" width="25.28515625" style="2313" customWidth="1"/>
    <col min="2567" max="2569" width="22.7109375" style="2313" customWidth="1"/>
    <col min="2570" max="2570" width="24.7109375" style="2313" customWidth="1"/>
    <col min="2571" max="2811" width="11.42578125" style="2313" customWidth="1"/>
    <col min="2812" max="2813" width="13.28515625" style="2313"/>
    <col min="2814" max="2814" width="8.7109375" style="2313" customWidth="1"/>
    <col min="2815" max="2815" width="13.28515625" style="2313" customWidth="1"/>
    <col min="2816" max="2816" width="35" style="2313" customWidth="1"/>
    <col min="2817" max="2817" width="14.85546875" style="2313" customWidth="1"/>
    <col min="2818" max="2818" width="67.85546875" style="2313" customWidth="1"/>
    <col min="2819" max="2819" width="24.42578125" style="2313" customWidth="1"/>
    <col min="2820" max="2820" width="25.85546875" style="2313" customWidth="1"/>
    <col min="2821" max="2821" width="22.7109375" style="2313" customWidth="1"/>
    <col min="2822" max="2822" width="25.28515625" style="2313" customWidth="1"/>
    <col min="2823" max="2825" width="22.7109375" style="2313" customWidth="1"/>
    <col min="2826" max="2826" width="24.7109375" style="2313" customWidth="1"/>
    <col min="2827" max="3067" width="11.42578125" style="2313" customWidth="1"/>
    <col min="3068" max="3069" width="13.28515625" style="2313"/>
    <col min="3070" max="3070" width="8.7109375" style="2313" customWidth="1"/>
    <col min="3071" max="3071" width="13.28515625" style="2313" customWidth="1"/>
    <col min="3072" max="3072" width="35" style="2313" customWidth="1"/>
    <col min="3073" max="3073" width="14.85546875" style="2313" customWidth="1"/>
    <col min="3074" max="3074" width="67.85546875" style="2313" customWidth="1"/>
    <col min="3075" max="3075" width="24.42578125" style="2313" customWidth="1"/>
    <col min="3076" max="3076" width="25.85546875" style="2313" customWidth="1"/>
    <col min="3077" max="3077" width="22.7109375" style="2313" customWidth="1"/>
    <col min="3078" max="3078" width="25.28515625" style="2313" customWidth="1"/>
    <col min="3079" max="3081" width="22.7109375" style="2313" customWidth="1"/>
    <col min="3082" max="3082" width="24.7109375" style="2313" customWidth="1"/>
    <col min="3083" max="3323" width="11.42578125" style="2313" customWidth="1"/>
    <col min="3324" max="3325" width="13.28515625" style="2313"/>
    <col min="3326" max="3326" width="8.7109375" style="2313" customWidth="1"/>
    <col min="3327" max="3327" width="13.28515625" style="2313" customWidth="1"/>
    <col min="3328" max="3328" width="35" style="2313" customWidth="1"/>
    <col min="3329" max="3329" width="14.85546875" style="2313" customWidth="1"/>
    <col min="3330" max="3330" width="67.85546875" style="2313" customWidth="1"/>
    <col min="3331" max="3331" width="24.42578125" style="2313" customWidth="1"/>
    <col min="3332" max="3332" width="25.85546875" style="2313" customWidth="1"/>
    <col min="3333" max="3333" width="22.7109375" style="2313" customWidth="1"/>
    <col min="3334" max="3334" width="25.28515625" style="2313" customWidth="1"/>
    <col min="3335" max="3337" width="22.7109375" style="2313" customWidth="1"/>
    <col min="3338" max="3338" width="24.7109375" style="2313" customWidth="1"/>
    <col min="3339" max="3579" width="11.42578125" style="2313" customWidth="1"/>
    <col min="3580" max="3581" width="13.28515625" style="2313"/>
    <col min="3582" max="3582" width="8.7109375" style="2313" customWidth="1"/>
    <col min="3583" max="3583" width="13.28515625" style="2313" customWidth="1"/>
    <col min="3584" max="3584" width="35" style="2313" customWidth="1"/>
    <col min="3585" max="3585" width="14.85546875" style="2313" customWidth="1"/>
    <col min="3586" max="3586" width="67.85546875" style="2313" customWidth="1"/>
    <col min="3587" max="3587" width="24.42578125" style="2313" customWidth="1"/>
    <col min="3588" max="3588" width="25.85546875" style="2313" customWidth="1"/>
    <col min="3589" max="3589" width="22.7109375" style="2313" customWidth="1"/>
    <col min="3590" max="3590" width="25.28515625" style="2313" customWidth="1"/>
    <col min="3591" max="3593" width="22.7109375" style="2313" customWidth="1"/>
    <col min="3594" max="3594" width="24.7109375" style="2313" customWidth="1"/>
    <col min="3595" max="3835" width="11.42578125" style="2313" customWidth="1"/>
    <col min="3836" max="3837" width="13.28515625" style="2313"/>
    <col min="3838" max="3838" width="8.7109375" style="2313" customWidth="1"/>
    <col min="3839" max="3839" width="13.28515625" style="2313" customWidth="1"/>
    <col min="3840" max="3840" width="35" style="2313" customWidth="1"/>
    <col min="3841" max="3841" width="14.85546875" style="2313" customWidth="1"/>
    <col min="3842" max="3842" width="67.85546875" style="2313" customWidth="1"/>
    <col min="3843" max="3843" width="24.42578125" style="2313" customWidth="1"/>
    <col min="3844" max="3844" width="25.85546875" style="2313" customWidth="1"/>
    <col min="3845" max="3845" width="22.7109375" style="2313" customWidth="1"/>
    <col min="3846" max="3846" width="25.28515625" style="2313" customWidth="1"/>
    <col min="3847" max="3849" width="22.7109375" style="2313" customWidth="1"/>
    <col min="3850" max="3850" width="24.7109375" style="2313" customWidth="1"/>
    <col min="3851" max="4091" width="11.42578125" style="2313" customWidth="1"/>
    <col min="4092" max="4093" width="13.28515625" style="2313"/>
    <col min="4094" max="4094" width="8.7109375" style="2313" customWidth="1"/>
    <col min="4095" max="4095" width="13.28515625" style="2313" customWidth="1"/>
    <col min="4096" max="4096" width="35" style="2313" customWidth="1"/>
    <col min="4097" max="4097" width="14.85546875" style="2313" customWidth="1"/>
    <col min="4098" max="4098" width="67.85546875" style="2313" customWidth="1"/>
    <col min="4099" max="4099" width="24.42578125" style="2313" customWidth="1"/>
    <col min="4100" max="4100" width="25.85546875" style="2313" customWidth="1"/>
    <col min="4101" max="4101" width="22.7109375" style="2313" customWidth="1"/>
    <col min="4102" max="4102" width="25.28515625" style="2313" customWidth="1"/>
    <col min="4103" max="4105" width="22.7109375" style="2313" customWidth="1"/>
    <col min="4106" max="4106" width="24.7109375" style="2313" customWidth="1"/>
    <col min="4107" max="4347" width="11.42578125" style="2313" customWidth="1"/>
    <col min="4348" max="4349" width="13.28515625" style="2313"/>
    <col min="4350" max="4350" width="8.7109375" style="2313" customWidth="1"/>
    <col min="4351" max="4351" width="13.28515625" style="2313" customWidth="1"/>
    <col min="4352" max="4352" width="35" style="2313" customWidth="1"/>
    <col min="4353" max="4353" width="14.85546875" style="2313" customWidth="1"/>
    <col min="4354" max="4354" width="67.85546875" style="2313" customWidth="1"/>
    <col min="4355" max="4355" width="24.42578125" style="2313" customWidth="1"/>
    <col min="4356" max="4356" width="25.85546875" style="2313" customWidth="1"/>
    <col min="4357" max="4357" width="22.7109375" style="2313" customWidth="1"/>
    <col min="4358" max="4358" width="25.28515625" style="2313" customWidth="1"/>
    <col min="4359" max="4361" width="22.7109375" style="2313" customWidth="1"/>
    <col min="4362" max="4362" width="24.7109375" style="2313" customWidth="1"/>
    <col min="4363" max="4603" width="11.42578125" style="2313" customWidth="1"/>
    <col min="4604" max="4605" width="13.28515625" style="2313"/>
    <col min="4606" max="4606" width="8.7109375" style="2313" customWidth="1"/>
    <col min="4607" max="4607" width="13.28515625" style="2313" customWidth="1"/>
    <col min="4608" max="4608" width="35" style="2313" customWidth="1"/>
    <col min="4609" max="4609" width="14.85546875" style="2313" customWidth="1"/>
    <col min="4610" max="4610" width="67.85546875" style="2313" customWidth="1"/>
    <col min="4611" max="4611" width="24.42578125" style="2313" customWidth="1"/>
    <col min="4612" max="4612" width="25.85546875" style="2313" customWidth="1"/>
    <col min="4613" max="4613" width="22.7109375" style="2313" customWidth="1"/>
    <col min="4614" max="4614" width="25.28515625" style="2313" customWidth="1"/>
    <col min="4615" max="4617" width="22.7109375" style="2313" customWidth="1"/>
    <col min="4618" max="4618" width="24.7109375" style="2313" customWidth="1"/>
    <col min="4619" max="4859" width="11.42578125" style="2313" customWidth="1"/>
    <col min="4860" max="4861" width="13.28515625" style="2313"/>
    <col min="4862" max="4862" width="8.7109375" style="2313" customWidth="1"/>
    <col min="4863" max="4863" width="13.28515625" style="2313" customWidth="1"/>
    <col min="4864" max="4864" width="35" style="2313" customWidth="1"/>
    <col min="4865" max="4865" width="14.85546875" style="2313" customWidth="1"/>
    <col min="4866" max="4866" width="67.85546875" style="2313" customWidth="1"/>
    <col min="4867" max="4867" width="24.42578125" style="2313" customWidth="1"/>
    <col min="4868" max="4868" width="25.85546875" style="2313" customWidth="1"/>
    <col min="4869" max="4869" width="22.7109375" style="2313" customWidth="1"/>
    <col min="4870" max="4870" width="25.28515625" style="2313" customWidth="1"/>
    <col min="4871" max="4873" width="22.7109375" style="2313" customWidth="1"/>
    <col min="4874" max="4874" width="24.7109375" style="2313" customWidth="1"/>
    <col min="4875" max="5115" width="11.42578125" style="2313" customWidth="1"/>
    <col min="5116" max="5117" width="13.28515625" style="2313"/>
    <col min="5118" max="5118" width="8.7109375" style="2313" customWidth="1"/>
    <col min="5119" max="5119" width="13.28515625" style="2313" customWidth="1"/>
    <col min="5120" max="5120" width="35" style="2313" customWidth="1"/>
    <col min="5121" max="5121" width="14.85546875" style="2313" customWidth="1"/>
    <col min="5122" max="5122" width="67.85546875" style="2313" customWidth="1"/>
    <col min="5123" max="5123" width="24.42578125" style="2313" customWidth="1"/>
    <col min="5124" max="5124" width="25.85546875" style="2313" customWidth="1"/>
    <col min="5125" max="5125" width="22.7109375" style="2313" customWidth="1"/>
    <col min="5126" max="5126" width="25.28515625" style="2313" customWidth="1"/>
    <col min="5127" max="5129" width="22.7109375" style="2313" customWidth="1"/>
    <col min="5130" max="5130" width="24.7109375" style="2313" customWidth="1"/>
    <col min="5131" max="5371" width="11.42578125" style="2313" customWidth="1"/>
    <col min="5372" max="5373" width="13.28515625" style="2313"/>
    <col min="5374" max="5374" width="8.7109375" style="2313" customWidth="1"/>
    <col min="5375" max="5375" width="13.28515625" style="2313" customWidth="1"/>
    <col min="5376" max="5376" width="35" style="2313" customWidth="1"/>
    <col min="5377" max="5377" width="14.85546875" style="2313" customWidth="1"/>
    <col min="5378" max="5378" width="67.85546875" style="2313" customWidth="1"/>
    <col min="5379" max="5379" width="24.42578125" style="2313" customWidth="1"/>
    <col min="5380" max="5380" width="25.85546875" style="2313" customWidth="1"/>
    <col min="5381" max="5381" width="22.7109375" style="2313" customWidth="1"/>
    <col min="5382" max="5382" width="25.28515625" style="2313" customWidth="1"/>
    <col min="5383" max="5385" width="22.7109375" style="2313" customWidth="1"/>
    <col min="5386" max="5386" width="24.7109375" style="2313" customWidth="1"/>
    <col min="5387" max="5627" width="11.42578125" style="2313" customWidth="1"/>
    <col min="5628" max="5629" width="13.28515625" style="2313"/>
    <col min="5630" max="5630" width="8.7109375" style="2313" customWidth="1"/>
    <col min="5631" max="5631" width="13.28515625" style="2313" customWidth="1"/>
    <col min="5632" max="5632" width="35" style="2313" customWidth="1"/>
    <col min="5633" max="5633" width="14.85546875" style="2313" customWidth="1"/>
    <col min="5634" max="5634" width="67.85546875" style="2313" customWidth="1"/>
    <col min="5635" max="5635" width="24.42578125" style="2313" customWidth="1"/>
    <col min="5636" max="5636" width="25.85546875" style="2313" customWidth="1"/>
    <col min="5637" max="5637" width="22.7109375" style="2313" customWidth="1"/>
    <col min="5638" max="5638" width="25.28515625" style="2313" customWidth="1"/>
    <col min="5639" max="5641" width="22.7109375" style="2313" customWidth="1"/>
    <col min="5642" max="5642" width="24.7109375" style="2313" customWidth="1"/>
    <col min="5643" max="5883" width="11.42578125" style="2313" customWidth="1"/>
    <col min="5884" max="5885" width="13.28515625" style="2313"/>
    <col min="5886" max="5886" width="8.7109375" style="2313" customWidth="1"/>
    <col min="5887" max="5887" width="13.28515625" style="2313" customWidth="1"/>
    <col min="5888" max="5888" width="35" style="2313" customWidth="1"/>
    <col min="5889" max="5889" width="14.85546875" style="2313" customWidth="1"/>
    <col min="5890" max="5890" width="67.85546875" style="2313" customWidth="1"/>
    <col min="5891" max="5891" width="24.42578125" style="2313" customWidth="1"/>
    <col min="5892" max="5892" width="25.85546875" style="2313" customWidth="1"/>
    <col min="5893" max="5893" width="22.7109375" style="2313" customWidth="1"/>
    <col min="5894" max="5894" width="25.28515625" style="2313" customWidth="1"/>
    <col min="5895" max="5897" width="22.7109375" style="2313" customWidth="1"/>
    <col min="5898" max="5898" width="24.7109375" style="2313" customWidth="1"/>
    <col min="5899" max="6139" width="11.42578125" style="2313" customWidth="1"/>
    <col min="6140" max="6141" width="13.28515625" style="2313"/>
    <col min="6142" max="6142" width="8.7109375" style="2313" customWidth="1"/>
    <col min="6143" max="6143" width="13.28515625" style="2313" customWidth="1"/>
    <col min="6144" max="6144" width="35" style="2313" customWidth="1"/>
    <col min="6145" max="6145" width="14.85546875" style="2313" customWidth="1"/>
    <col min="6146" max="6146" width="67.85546875" style="2313" customWidth="1"/>
    <col min="6147" max="6147" width="24.42578125" style="2313" customWidth="1"/>
    <col min="6148" max="6148" width="25.85546875" style="2313" customWidth="1"/>
    <col min="6149" max="6149" width="22.7109375" style="2313" customWidth="1"/>
    <col min="6150" max="6150" width="25.28515625" style="2313" customWidth="1"/>
    <col min="6151" max="6153" width="22.7109375" style="2313" customWidth="1"/>
    <col min="6154" max="6154" width="24.7109375" style="2313" customWidth="1"/>
    <col min="6155" max="6395" width="11.42578125" style="2313" customWidth="1"/>
    <col min="6396" max="6397" width="13.28515625" style="2313"/>
    <col min="6398" max="6398" width="8.7109375" style="2313" customWidth="1"/>
    <col min="6399" max="6399" width="13.28515625" style="2313" customWidth="1"/>
    <col min="6400" max="6400" width="35" style="2313" customWidth="1"/>
    <col min="6401" max="6401" width="14.85546875" style="2313" customWidth="1"/>
    <col min="6402" max="6402" width="67.85546875" style="2313" customWidth="1"/>
    <col min="6403" max="6403" width="24.42578125" style="2313" customWidth="1"/>
    <col min="6404" max="6404" width="25.85546875" style="2313" customWidth="1"/>
    <col min="6405" max="6405" width="22.7109375" style="2313" customWidth="1"/>
    <col min="6406" max="6406" width="25.28515625" style="2313" customWidth="1"/>
    <col min="6407" max="6409" width="22.7109375" style="2313" customWidth="1"/>
    <col min="6410" max="6410" width="24.7109375" style="2313" customWidth="1"/>
    <col min="6411" max="6651" width="11.42578125" style="2313" customWidth="1"/>
    <col min="6652" max="6653" width="13.28515625" style="2313"/>
    <col min="6654" max="6654" width="8.7109375" style="2313" customWidth="1"/>
    <col min="6655" max="6655" width="13.28515625" style="2313" customWidth="1"/>
    <col min="6656" max="6656" width="35" style="2313" customWidth="1"/>
    <col min="6657" max="6657" width="14.85546875" style="2313" customWidth="1"/>
    <col min="6658" max="6658" width="67.85546875" style="2313" customWidth="1"/>
    <col min="6659" max="6659" width="24.42578125" style="2313" customWidth="1"/>
    <col min="6660" max="6660" width="25.85546875" style="2313" customWidth="1"/>
    <col min="6661" max="6661" width="22.7109375" style="2313" customWidth="1"/>
    <col min="6662" max="6662" width="25.28515625" style="2313" customWidth="1"/>
    <col min="6663" max="6665" width="22.7109375" style="2313" customWidth="1"/>
    <col min="6666" max="6666" width="24.7109375" style="2313" customWidth="1"/>
    <col min="6667" max="6907" width="11.42578125" style="2313" customWidth="1"/>
    <col min="6908" max="6909" width="13.28515625" style="2313"/>
    <col min="6910" max="6910" width="8.7109375" style="2313" customWidth="1"/>
    <col min="6911" max="6911" width="13.28515625" style="2313" customWidth="1"/>
    <col min="6912" max="6912" width="35" style="2313" customWidth="1"/>
    <col min="6913" max="6913" width="14.85546875" style="2313" customWidth="1"/>
    <col min="6914" max="6914" width="67.85546875" style="2313" customWidth="1"/>
    <col min="6915" max="6915" width="24.42578125" style="2313" customWidth="1"/>
    <col min="6916" max="6916" width="25.85546875" style="2313" customWidth="1"/>
    <col min="6917" max="6917" width="22.7109375" style="2313" customWidth="1"/>
    <col min="6918" max="6918" width="25.28515625" style="2313" customWidth="1"/>
    <col min="6919" max="6921" width="22.7109375" style="2313" customWidth="1"/>
    <col min="6922" max="6922" width="24.7109375" style="2313" customWidth="1"/>
    <col min="6923" max="7163" width="11.42578125" style="2313" customWidth="1"/>
    <col min="7164" max="7165" width="13.28515625" style="2313"/>
    <col min="7166" max="7166" width="8.7109375" style="2313" customWidth="1"/>
    <col min="7167" max="7167" width="13.28515625" style="2313" customWidth="1"/>
    <col min="7168" max="7168" width="35" style="2313" customWidth="1"/>
    <col min="7169" max="7169" width="14.85546875" style="2313" customWidth="1"/>
    <col min="7170" max="7170" width="67.85546875" style="2313" customWidth="1"/>
    <col min="7171" max="7171" width="24.42578125" style="2313" customWidth="1"/>
    <col min="7172" max="7172" width="25.85546875" style="2313" customWidth="1"/>
    <col min="7173" max="7173" width="22.7109375" style="2313" customWidth="1"/>
    <col min="7174" max="7174" width="25.28515625" style="2313" customWidth="1"/>
    <col min="7175" max="7177" width="22.7109375" style="2313" customWidth="1"/>
    <col min="7178" max="7178" width="24.7109375" style="2313" customWidth="1"/>
    <col min="7179" max="7419" width="11.42578125" style="2313" customWidth="1"/>
    <col min="7420" max="7421" width="13.28515625" style="2313"/>
    <col min="7422" max="7422" width="8.7109375" style="2313" customWidth="1"/>
    <col min="7423" max="7423" width="13.28515625" style="2313" customWidth="1"/>
    <col min="7424" max="7424" width="35" style="2313" customWidth="1"/>
    <col min="7425" max="7425" width="14.85546875" style="2313" customWidth="1"/>
    <col min="7426" max="7426" width="67.85546875" style="2313" customWidth="1"/>
    <col min="7427" max="7427" width="24.42578125" style="2313" customWidth="1"/>
    <col min="7428" max="7428" width="25.85546875" style="2313" customWidth="1"/>
    <col min="7429" max="7429" width="22.7109375" style="2313" customWidth="1"/>
    <col min="7430" max="7430" width="25.28515625" style="2313" customWidth="1"/>
    <col min="7431" max="7433" width="22.7109375" style="2313" customWidth="1"/>
    <col min="7434" max="7434" width="24.7109375" style="2313" customWidth="1"/>
    <col min="7435" max="7675" width="11.42578125" style="2313" customWidth="1"/>
    <col min="7676" max="7677" width="13.28515625" style="2313"/>
    <col min="7678" max="7678" width="8.7109375" style="2313" customWidth="1"/>
    <col min="7679" max="7679" width="13.28515625" style="2313" customWidth="1"/>
    <col min="7680" max="7680" width="35" style="2313" customWidth="1"/>
    <col min="7681" max="7681" width="14.85546875" style="2313" customWidth="1"/>
    <col min="7682" max="7682" width="67.85546875" style="2313" customWidth="1"/>
    <col min="7683" max="7683" width="24.42578125" style="2313" customWidth="1"/>
    <col min="7684" max="7684" width="25.85546875" style="2313" customWidth="1"/>
    <col min="7685" max="7685" width="22.7109375" style="2313" customWidth="1"/>
    <col min="7686" max="7686" width="25.28515625" style="2313" customWidth="1"/>
    <col min="7687" max="7689" width="22.7109375" style="2313" customWidth="1"/>
    <col min="7690" max="7690" width="24.7109375" style="2313" customWidth="1"/>
    <col min="7691" max="7931" width="11.42578125" style="2313" customWidth="1"/>
    <col min="7932" max="7933" width="13.28515625" style="2313"/>
    <col min="7934" max="7934" width="8.7109375" style="2313" customWidth="1"/>
    <col min="7935" max="7935" width="13.28515625" style="2313" customWidth="1"/>
    <col min="7936" max="7936" width="35" style="2313" customWidth="1"/>
    <col min="7937" max="7937" width="14.85546875" style="2313" customWidth="1"/>
    <col min="7938" max="7938" width="67.85546875" style="2313" customWidth="1"/>
    <col min="7939" max="7939" width="24.42578125" style="2313" customWidth="1"/>
    <col min="7940" max="7940" width="25.85546875" style="2313" customWidth="1"/>
    <col min="7941" max="7941" width="22.7109375" style="2313" customWidth="1"/>
    <col min="7942" max="7942" width="25.28515625" style="2313" customWidth="1"/>
    <col min="7943" max="7945" width="22.7109375" style="2313" customWidth="1"/>
    <col min="7946" max="7946" width="24.7109375" style="2313" customWidth="1"/>
    <col min="7947" max="8187" width="11.42578125" style="2313" customWidth="1"/>
    <col min="8188" max="8189" width="13.28515625" style="2313"/>
    <col min="8190" max="8190" width="8.7109375" style="2313" customWidth="1"/>
    <col min="8191" max="8191" width="13.28515625" style="2313" customWidth="1"/>
    <col min="8192" max="8192" width="35" style="2313" customWidth="1"/>
    <col min="8193" max="8193" width="14.85546875" style="2313" customWidth="1"/>
    <col min="8194" max="8194" width="67.85546875" style="2313" customWidth="1"/>
    <col min="8195" max="8195" width="24.42578125" style="2313" customWidth="1"/>
    <col min="8196" max="8196" width="25.85546875" style="2313" customWidth="1"/>
    <col min="8197" max="8197" width="22.7109375" style="2313" customWidth="1"/>
    <col min="8198" max="8198" width="25.28515625" style="2313" customWidth="1"/>
    <col min="8199" max="8201" width="22.7109375" style="2313" customWidth="1"/>
    <col min="8202" max="8202" width="24.7109375" style="2313" customWidth="1"/>
    <col min="8203" max="8443" width="11.42578125" style="2313" customWidth="1"/>
    <col min="8444" max="8445" width="13.28515625" style="2313"/>
    <col min="8446" max="8446" width="8.7109375" style="2313" customWidth="1"/>
    <col min="8447" max="8447" width="13.28515625" style="2313" customWidth="1"/>
    <col min="8448" max="8448" width="35" style="2313" customWidth="1"/>
    <col min="8449" max="8449" width="14.85546875" style="2313" customWidth="1"/>
    <col min="8450" max="8450" width="67.85546875" style="2313" customWidth="1"/>
    <col min="8451" max="8451" width="24.42578125" style="2313" customWidth="1"/>
    <col min="8452" max="8452" width="25.85546875" style="2313" customWidth="1"/>
    <col min="8453" max="8453" width="22.7109375" style="2313" customWidth="1"/>
    <col min="8454" max="8454" width="25.28515625" style="2313" customWidth="1"/>
    <col min="8455" max="8457" width="22.7109375" style="2313" customWidth="1"/>
    <col min="8458" max="8458" width="24.7109375" style="2313" customWidth="1"/>
    <col min="8459" max="8699" width="11.42578125" style="2313" customWidth="1"/>
    <col min="8700" max="8701" width="13.28515625" style="2313"/>
    <col min="8702" max="8702" width="8.7109375" style="2313" customWidth="1"/>
    <col min="8703" max="8703" width="13.28515625" style="2313" customWidth="1"/>
    <col min="8704" max="8704" width="35" style="2313" customWidth="1"/>
    <col min="8705" max="8705" width="14.85546875" style="2313" customWidth="1"/>
    <col min="8706" max="8706" width="67.85546875" style="2313" customWidth="1"/>
    <col min="8707" max="8707" width="24.42578125" style="2313" customWidth="1"/>
    <col min="8708" max="8708" width="25.85546875" style="2313" customWidth="1"/>
    <col min="8709" max="8709" width="22.7109375" style="2313" customWidth="1"/>
    <col min="8710" max="8710" width="25.28515625" style="2313" customWidth="1"/>
    <col min="8711" max="8713" width="22.7109375" style="2313" customWidth="1"/>
    <col min="8714" max="8714" width="24.7109375" style="2313" customWidth="1"/>
    <col min="8715" max="8955" width="11.42578125" style="2313" customWidth="1"/>
    <col min="8956" max="8957" width="13.28515625" style="2313"/>
    <col min="8958" max="8958" width="8.7109375" style="2313" customWidth="1"/>
    <col min="8959" max="8959" width="13.28515625" style="2313" customWidth="1"/>
    <col min="8960" max="8960" width="35" style="2313" customWidth="1"/>
    <col min="8961" max="8961" width="14.85546875" style="2313" customWidth="1"/>
    <col min="8962" max="8962" width="67.85546875" style="2313" customWidth="1"/>
    <col min="8963" max="8963" width="24.42578125" style="2313" customWidth="1"/>
    <col min="8964" max="8964" width="25.85546875" style="2313" customWidth="1"/>
    <col min="8965" max="8965" width="22.7109375" style="2313" customWidth="1"/>
    <col min="8966" max="8966" width="25.28515625" style="2313" customWidth="1"/>
    <col min="8967" max="8969" width="22.7109375" style="2313" customWidth="1"/>
    <col min="8970" max="8970" width="24.7109375" style="2313" customWidth="1"/>
    <col min="8971" max="9211" width="11.42578125" style="2313" customWidth="1"/>
    <col min="9212" max="9213" width="13.28515625" style="2313"/>
    <col min="9214" max="9214" width="8.7109375" style="2313" customWidth="1"/>
    <col min="9215" max="9215" width="13.28515625" style="2313" customWidth="1"/>
    <col min="9216" max="9216" width="35" style="2313" customWidth="1"/>
    <col min="9217" max="9217" width="14.85546875" style="2313" customWidth="1"/>
    <col min="9218" max="9218" width="67.85546875" style="2313" customWidth="1"/>
    <col min="9219" max="9219" width="24.42578125" style="2313" customWidth="1"/>
    <col min="9220" max="9220" width="25.85546875" style="2313" customWidth="1"/>
    <col min="9221" max="9221" width="22.7109375" style="2313" customWidth="1"/>
    <col min="9222" max="9222" width="25.28515625" style="2313" customWidth="1"/>
    <col min="9223" max="9225" width="22.7109375" style="2313" customWidth="1"/>
    <col min="9226" max="9226" width="24.7109375" style="2313" customWidth="1"/>
    <col min="9227" max="9467" width="11.42578125" style="2313" customWidth="1"/>
    <col min="9468" max="9469" width="13.28515625" style="2313"/>
    <col min="9470" max="9470" width="8.7109375" style="2313" customWidth="1"/>
    <col min="9471" max="9471" width="13.28515625" style="2313" customWidth="1"/>
    <col min="9472" max="9472" width="35" style="2313" customWidth="1"/>
    <col min="9473" max="9473" width="14.85546875" style="2313" customWidth="1"/>
    <col min="9474" max="9474" width="67.85546875" style="2313" customWidth="1"/>
    <col min="9475" max="9475" width="24.42578125" style="2313" customWidth="1"/>
    <col min="9476" max="9476" width="25.85546875" style="2313" customWidth="1"/>
    <col min="9477" max="9477" width="22.7109375" style="2313" customWidth="1"/>
    <col min="9478" max="9478" width="25.28515625" style="2313" customWidth="1"/>
    <col min="9479" max="9481" width="22.7109375" style="2313" customWidth="1"/>
    <col min="9482" max="9482" width="24.7109375" style="2313" customWidth="1"/>
    <col min="9483" max="9723" width="11.42578125" style="2313" customWidth="1"/>
    <col min="9724" max="9725" width="13.28515625" style="2313"/>
    <col min="9726" max="9726" width="8.7109375" style="2313" customWidth="1"/>
    <col min="9727" max="9727" width="13.28515625" style="2313" customWidth="1"/>
    <col min="9728" max="9728" width="35" style="2313" customWidth="1"/>
    <col min="9729" max="9729" width="14.85546875" style="2313" customWidth="1"/>
    <col min="9730" max="9730" width="67.85546875" style="2313" customWidth="1"/>
    <col min="9731" max="9731" width="24.42578125" style="2313" customWidth="1"/>
    <col min="9732" max="9732" width="25.85546875" style="2313" customWidth="1"/>
    <col min="9733" max="9733" width="22.7109375" style="2313" customWidth="1"/>
    <col min="9734" max="9734" width="25.28515625" style="2313" customWidth="1"/>
    <col min="9735" max="9737" width="22.7109375" style="2313" customWidth="1"/>
    <col min="9738" max="9738" width="24.7109375" style="2313" customWidth="1"/>
    <col min="9739" max="9979" width="11.42578125" style="2313" customWidth="1"/>
    <col min="9980" max="9981" width="13.28515625" style="2313"/>
    <col min="9982" max="9982" width="8.7109375" style="2313" customWidth="1"/>
    <col min="9983" max="9983" width="13.28515625" style="2313" customWidth="1"/>
    <col min="9984" max="9984" width="35" style="2313" customWidth="1"/>
    <col min="9985" max="9985" width="14.85546875" style="2313" customWidth="1"/>
    <col min="9986" max="9986" width="67.85546875" style="2313" customWidth="1"/>
    <col min="9987" max="9987" width="24.42578125" style="2313" customWidth="1"/>
    <col min="9988" max="9988" width="25.85546875" style="2313" customWidth="1"/>
    <col min="9989" max="9989" width="22.7109375" style="2313" customWidth="1"/>
    <col min="9990" max="9990" width="25.28515625" style="2313" customWidth="1"/>
    <col min="9991" max="9993" width="22.7109375" style="2313" customWidth="1"/>
    <col min="9994" max="9994" width="24.7109375" style="2313" customWidth="1"/>
    <col min="9995" max="10235" width="11.42578125" style="2313" customWidth="1"/>
    <col min="10236" max="10237" width="13.28515625" style="2313"/>
    <col min="10238" max="10238" width="8.7109375" style="2313" customWidth="1"/>
    <col min="10239" max="10239" width="13.28515625" style="2313" customWidth="1"/>
    <col min="10240" max="10240" width="35" style="2313" customWidth="1"/>
    <col min="10241" max="10241" width="14.85546875" style="2313" customWidth="1"/>
    <col min="10242" max="10242" width="67.85546875" style="2313" customWidth="1"/>
    <col min="10243" max="10243" width="24.42578125" style="2313" customWidth="1"/>
    <col min="10244" max="10244" width="25.85546875" style="2313" customWidth="1"/>
    <col min="10245" max="10245" width="22.7109375" style="2313" customWidth="1"/>
    <col min="10246" max="10246" width="25.28515625" style="2313" customWidth="1"/>
    <col min="10247" max="10249" width="22.7109375" style="2313" customWidth="1"/>
    <col min="10250" max="10250" width="24.7109375" style="2313" customWidth="1"/>
    <col min="10251" max="10491" width="11.42578125" style="2313" customWidth="1"/>
    <col min="10492" max="10493" width="13.28515625" style="2313"/>
    <col min="10494" max="10494" width="8.7109375" style="2313" customWidth="1"/>
    <col min="10495" max="10495" width="13.28515625" style="2313" customWidth="1"/>
    <col min="10496" max="10496" width="35" style="2313" customWidth="1"/>
    <col min="10497" max="10497" width="14.85546875" style="2313" customWidth="1"/>
    <col min="10498" max="10498" width="67.85546875" style="2313" customWidth="1"/>
    <col min="10499" max="10499" width="24.42578125" style="2313" customWidth="1"/>
    <col min="10500" max="10500" width="25.85546875" style="2313" customWidth="1"/>
    <col min="10501" max="10501" width="22.7109375" style="2313" customWidth="1"/>
    <col min="10502" max="10502" width="25.28515625" style="2313" customWidth="1"/>
    <col min="10503" max="10505" width="22.7109375" style="2313" customWidth="1"/>
    <col min="10506" max="10506" width="24.7109375" style="2313" customWidth="1"/>
    <col min="10507" max="10747" width="11.42578125" style="2313" customWidth="1"/>
    <col min="10748" max="10749" width="13.28515625" style="2313"/>
    <col min="10750" max="10750" width="8.7109375" style="2313" customWidth="1"/>
    <col min="10751" max="10751" width="13.28515625" style="2313" customWidth="1"/>
    <col min="10752" max="10752" width="35" style="2313" customWidth="1"/>
    <col min="10753" max="10753" width="14.85546875" style="2313" customWidth="1"/>
    <col min="10754" max="10754" width="67.85546875" style="2313" customWidth="1"/>
    <col min="10755" max="10755" width="24.42578125" style="2313" customWidth="1"/>
    <col min="10756" max="10756" width="25.85546875" style="2313" customWidth="1"/>
    <col min="10757" max="10757" width="22.7109375" style="2313" customWidth="1"/>
    <col min="10758" max="10758" width="25.28515625" style="2313" customWidth="1"/>
    <col min="10759" max="10761" width="22.7109375" style="2313" customWidth="1"/>
    <col min="10762" max="10762" width="24.7109375" style="2313" customWidth="1"/>
    <col min="10763" max="11003" width="11.42578125" style="2313" customWidth="1"/>
    <col min="11004" max="11005" width="13.28515625" style="2313"/>
    <col min="11006" max="11006" width="8.7109375" style="2313" customWidth="1"/>
    <col min="11007" max="11007" width="13.28515625" style="2313" customWidth="1"/>
    <col min="11008" max="11008" width="35" style="2313" customWidth="1"/>
    <col min="11009" max="11009" width="14.85546875" style="2313" customWidth="1"/>
    <col min="11010" max="11010" width="67.85546875" style="2313" customWidth="1"/>
    <col min="11011" max="11011" width="24.42578125" style="2313" customWidth="1"/>
    <col min="11012" max="11012" width="25.85546875" style="2313" customWidth="1"/>
    <col min="11013" max="11013" width="22.7109375" style="2313" customWidth="1"/>
    <col min="11014" max="11014" width="25.28515625" style="2313" customWidth="1"/>
    <col min="11015" max="11017" width="22.7109375" style="2313" customWidth="1"/>
    <col min="11018" max="11018" width="24.7109375" style="2313" customWidth="1"/>
    <col min="11019" max="11259" width="11.42578125" style="2313" customWidth="1"/>
    <col min="11260" max="11261" width="13.28515625" style="2313"/>
    <col min="11262" max="11262" width="8.7109375" style="2313" customWidth="1"/>
    <col min="11263" max="11263" width="13.28515625" style="2313" customWidth="1"/>
    <col min="11264" max="11264" width="35" style="2313" customWidth="1"/>
    <col min="11265" max="11265" width="14.85546875" style="2313" customWidth="1"/>
    <col min="11266" max="11266" width="67.85546875" style="2313" customWidth="1"/>
    <col min="11267" max="11267" width="24.42578125" style="2313" customWidth="1"/>
    <col min="11268" max="11268" width="25.85546875" style="2313" customWidth="1"/>
    <col min="11269" max="11269" width="22.7109375" style="2313" customWidth="1"/>
    <col min="11270" max="11270" width="25.28515625" style="2313" customWidth="1"/>
    <col min="11271" max="11273" width="22.7109375" style="2313" customWidth="1"/>
    <col min="11274" max="11274" width="24.7109375" style="2313" customWidth="1"/>
    <col min="11275" max="11515" width="11.42578125" style="2313" customWidth="1"/>
    <col min="11516" max="11517" width="13.28515625" style="2313"/>
    <col min="11518" max="11518" width="8.7109375" style="2313" customWidth="1"/>
    <col min="11519" max="11519" width="13.28515625" style="2313" customWidth="1"/>
    <col min="11520" max="11520" width="35" style="2313" customWidth="1"/>
    <col min="11521" max="11521" width="14.85546875" style="2313" customWidth="1"/>
    <col min="11522" max="11522" width="67.85546875" style="2313" customWidth="1"/>
    <col min="11523" max="11523" width="24.42578125" style="2313" customWidth="1"/>
    <col min="11524" max="11524" width="25.85546875" style="2313" customWidth="1"/>
    <col min="11525" max="11525" width="22.7109375" style="2313" customWidth="1"/>
    <col min="11526" max="11526" width="25.28515625" style="2313" customWidth="1"/>
    <col min="11527" max="11529" width="22.7109375" style="2313" customWidth="1"/>
    <col min="11530" max="11530" width="24.7109375" style="2313" customWidth="1"/>
    <col min="11531" max="11771" width="11.42578125" style="2313" customWidth="1"/>
    <col min="11772" max="11773" width="13.28515625" style="2313"/>
    <col min="11774" max="11774" width="8.7109375" style="2313" customWidth="1"/>
    <col min="11775" max="11775" width="13.28515625" style="2313" customWidth="1"/>
    <col min="11776" max="11776" width="35" style="2313" customWidth="1"/>
    <col min="11777" max="11777" width="14.85546875" style="2313" customWidth="1"/>
    <col min="11778" max="11778" width="67.85546875" style="2313" customWidth="1"/>
    <col min="11779" max="11779" width="24.42578125" style="2313" customWidth="1"/>
    <col min="11780" max="11780" width="25.85546875" style="2313" customWidth="1"/>
    <col min="11781" max="11781" width="22.7109375" style="2313" customWidth="1"/>
    <col min="11782" max="11782" width="25.28515625" style="2313" customWidth="1"/>
    <col min="11783" max="11785" width="22.7109375" style="2313" customWidth="1"/>
    <col min="11786" max="11786" width="24.7109375" style="2313" customWidth="1"/>
    <col min="11787" max="12027" width="11.42578125" style="2313" customWidth="1"/>
    <col min="12028" max="12029" width="13.28515625" style="2313"/>
    <col min="12030" max="12030" width="8.7109375" style="2313" customWidth="1"/>
    <col min="12031" max="12031" width="13.28515625" style="2313" customWidth="1"/>
    <col min="12032" max="12032" width="35" style="2313" customWidth="1"/>
    <col min="12033" max="12033" width="14.85546875" style="2313" customWidth="1"/>
    <col min="12034" max="12034" width="67.85546875" style="2313" customWidth="1"/>
    <col min="12035" max="12035" width="24.42578125" style="2313" customWidth="1"/>
    <col min="12036" max="12036" width="25.85546875" style="2313" customWidth="1"/>
    <col min="12037" max="12037" width="22.7109375" style="2313" customWidth="1"/>
    <col min="12038" max="12038" width="25.28515625" style="2313" customWidth="1"/>
    <col min="12039" max="12041" width="22.7109375" style="2313" customWidth="1"/>
    <col min="12042" max="12042" width="24.7109375" style="2313" customWidth="1"/>
    <col min="12043" max="12283" width="11.42578125" style="2313" customWidth="1"/>
    <col min="12284" max="12285" width="13.28515625" style="2313"/>
    <col min="12286" max="12286" width="8.7109375" style="2313" customWidth="1"/>
    <col min="12287" max="12287" width="13.28515625" style="2313" customWidth="1"/>
    <col min="12288" max="12288" width="35" style="2313" customWidth="1"/>
    <col min="12289" max="12289" width="14.85546875" style="2313" customWidth="1"/>
    <col min="12290" max="12290" width="67.85546875" style="2313" customWidth="1"/>
    <col min="12291" max="12291" width="24.42578125" style="2313" customWidth="1"/>
    <col min="12292" max="12292" width="25.85546875" style="2313" customWidth="1"/>
    <col min="12293" max="12293" width="22.7109375" style="2313" customWidth="1"/>
    <col min="12294" max="12294" width="25.28515625" style="2313" customWidth="1"/>
    <col min="12295" max="12297" width="22.7109375" style="2313" customWidth="1"/>
    <col min="12298" max="12298" width="24.7109375" style="2313" customWidth="1"/>
    <col min="12299" max="12539" width="11.42578125" style="2313" customWidth="1"/>
    <col min="12540" max="12541" width="13.28515625" style="2313"/>
    <col min="12542" max="12542" width="8.7109375" style="2313" customWidth="1"/>
    <col min="12543" max="12543" width="13.28515625" style="2313" customWidth="1"/>
    <col min="12544" max="12544" width="35" style="2313" customWidth="1"/>
    <col min="12545" max="12545" width="14.85546875" style="2313" customWidth="1"/>
    <col min="12546" max="12546" width="67.85546875" style="2313" customWidth="1"/>
    <col min="12547" max="12547" width="24.42578125" style="2313" customWidth="1"/>
    <col min="12548" max="12548" width="25.85546875" style="2313" customWidth="1"/>
    <col min="12549" max="12549" width="22.7109375" style="2313" customWidth="1"/>
    <col min="12550" max="12550" width="25.28515625" style="2313" customWidth="1"/>
    <col min="12551" max="12553" width="22.7109375" style="2313" customWidth="1"/>
    <col min="12554" max="12554" width="24.7109375" style="2313" customWidth="1"/>
    <col min="12555" max="12795" width="11.42578125" style="2313" customWidth="1"/>
    <col min="12796" max="12797" width="13.28515625" style="2313"/>
    <col min="12798" max="12798" width="8.7109375" style="2313" customWidth="1"/>
    <col min="12799" max="12799" width="13.28515625" style="2313" customWidth="1"/>
    <col min="12800" max="12800" width="35" style="2313" customWidth="1"/>
    <col min="12801" max="12801" width="14.85546875" style="2313" customWidth="1"/>
    <col min="12802" max="12802" width="67.85546875" style="2313" customWidth="1"/>
    <col min="12803" max="12803" width="24.42578125" style="2313" customWidth="1"/>
    <col min="12804" max="12804" width="25.85546875" style="2313" customWidth="1"/>
    <col min="12805" max="12805" width="22.7109375" style="2313" customWidth="1"/>
    <col min="12806" max="12806" width="25.28515625" style="2313" customWidth="1"/>
    <col min="12807" max="12809" width="22.7109375" style="2313" customWidth="1"/>
    <col min="12810" max="12810" width="24.7109375" style="2313" customWidth="1"/>
    <col min="12811" max="13051" width="11.42578125" style="2313" customWidth="1"/>
    <col min="13052" max="13053" width="13.28515625" style="2313"/>
    <col min="13054" max="13054" width="8.7109375" style="2313" customWidth="1"/>
    <col min="13055" max="13055" width="13.28515625" style="2313" customWidth="1"/>
    <col min="13056" max="13056" width="35" style="2313" customWidth="1"/>
    <col min="13057" max="13057" width="14.85546875" style="2313" customWidth="1"/>
    <col min="13058" max="13058" width="67.85546875" style="2313" customWidth="1"/>
    <col min="13059" max="13059" width="24.42578125" style="2313" customWidth="1"/>
    <col min="13060" max="13060" width="25.85546875" style="2313" customWidth="1"/>
    <col min="13061" max="13061" width="22.7109375" style="2313" customWidth="1"/>
    <col min="13062" max="13062" width="25.28515625" style="2313" customWidth="1"/>
    <col min="13063" max="13065" width="22.7109375" style="2313" customWidth="1"/>
    <col min="13066" max="13066" width="24.7109375" style="2313" customWidth="1"/>
    <col min="13067" max="13307" width="11.42578125" style="2313" customWidth="1"/>
    <col min="13308" max="13309" width="13.28515625" style="2313"/>
    <col min="13310" max="13310" width="8.7109375" style="2313" customWidth="1"/>
    <col min="13311" max="13311" width="13.28515625" style="2313" customWidth="1"/>
    <col min="13312" max="13312" width="35" style="2313" customWidth="1"/>
    <col min="13313" max="13313" width="14.85546875" style="2313" customWidth="1"/>
    <col min="13314" max="13314" width="67.85546875" style="2313" customWidth="1"/>
    <col min="13315" max="13315" width="24.42578125" style="2313" customWidth="1"/>
    <col min="13316" max="13316" width="25.85546875" style="2313" customWidth="1"/>
    <col min="13317" max="13317" width="22.7109375" style="2313" customWidth="1"/>
    <col min="13318" max="13318" width="25.28515625" style="2313" customWidth="1"/>
    <col min="13319" max="13321" width="22.7109375" style="2313" customWidth="1"/>
    <col min="13322" max="13322" width="24.7109375" style="2313" customWidth="1"/>
    <col min="13323" max="13563" width="11.42578125" style="2313" customWidth="1"/>
    <col min="13564" max="13565" width="13.28515625" style="2313"/>
    <col min="13566" max="13566" width="8.7109375" style="2313" customWidth="1"/>
    <col min="13567" max="13567" width="13.28515625" style="2313" customWidth="1"/>
    <col min="13568" max="13568" width="35" style="2313" customWidth="1"/>
    <col min="13569" max="13569" width="14.85546875" style="2313" customWidth="1"/>
    <col min="13570" max="13570" width="67.85546875" style="2313" customWidth="1"/>
    <col min="13571" max="13571" width="24.42578125" style="2313" customWidth="1"/>
    <col min="13572" max="13572" width="25.85546875" style="2313" customWidth="1"/>
    <col min="13573" max="13573" width="22.7109375" style="2313" customWidth="1"/>
    <col min="13574" max="13574" width="25.28515625" style="2313" customWidth="1"/>
    <col min="13575" max="13577" width="22.7109375" style="2313" customWidth="1"/>
    <col min="13578" max="13578" width="24.7109375" style="2313" customWidth="1"/>
    <col min="13579" max="13819" width="11.42578125" style="2313" customWidth="1"/>
    <col min="13820" max="13821" width="13.28515625" style="2313"/>
    <col min="13822" max="13822" width="8.7109375" style="2313" customWidth="1"/>
    <col min="13823" max="13823" width="13.28515625" style="2313" customWidth="1"/>
    <col min="13824" max="13824" width="35" style="2313" customWidth="1"/>
    <col min="13825" max="13825" width="14.85546875" style="2313" customWidth="1"/>
    <col min="13826" max="13826" width="67.85546875" style="2313" customWidth="1"/>
    <col min="13827" max="13827" width="24.42578125" style="2313" customWidth="1"/>
    <col min="13828" max="13828" width="25.85546875" style="2313" customWidth="1"/>
    <col min="13829" max="13829" width="22.7109375" style="2313" customWidth="1"/>
    <col min="13830" max="13830" width="25.28515625" style="2313" customWidth="1"/>
    <col min="13831" max="13833" width="22.7109375" style="2313" customWidth="1"/>
    <col min="13834" max="13834" width="24.7109375" style="2313" customWidth="1"/>
    <col min="13835" max="14075" width="11.42578125" style="2313" customWidth="1"/>
    <col min="14076" max="14077" width="13.28515625" style="2313"/>
    <col min="14078" max="14078" width="8.7109375" style="2313" customWidth="1"/>
    <col min="14079" max="14079" width="13.28515625" style="2313" customWidth="1"/>
    <col min="14080" max="14080" width="35" style="2313" customWidth="1"/>
    <col min="14081" max="14081" width="14.85546875" style="2313" customWidth="1"/>
    <col min="14082" max="14082" width="67.85546875" style="2313" customWidth="1"/>
    <col min="14083" max="14083" width="24.42578125" style="2313" customWidth="1"/>
    <col min="14084" max="14084" width="25.85546875" style="2313" customWidth="1"/>
    <col min="14085" max="14085" width="22.7109375" style="2313" customWidth="1"/>
    <col min="14086" max="14086" width="25.28515625" style="2313" customWidth="1"/>
    <col min="14087" max="14089" width="22.7109375" style="2313" customWidth="1"/>
    <col min="14090" max="14090" width="24.7109375" style="2313" customWidth="1"/>
    <col min="14091" max="14331" width="11.42578125" style="2313" customWidth="1"/>
    <col min="14332" max="14333" width="13.28515625" style="2313"/>
    <col min="14334" max="14334" width="8.7109375" style="2313" customWidth="1"/>
    <col min="14335" max="14335" width="13.28515625" style="2313" customWidth="1"/>
    <col min="14336" max="14336" width="35" style="2313" customWidth="1"/>
    <col min="14337" max="14337" width="14.85546875" style="2313" customWidth="1"/>
    <col min="14338" max="14338" width="67.85546875" style="2313" customWidth="1"/>
    <col min="14339" max="14339" width="24.42578125" style="2313" customWidth="1"/>
    <col min="14340" max="14340" width="25.85546875" style="2313" customWidth="1"/>
    <col min="14341" max="14341" width="22.7109375" style="2313" customWidth="1"/>
    <col min="14342" max="14342" width="25.28515625" style="2313" customWidth="1"/>
    <col min="14343" max="14345" width="22.7109375" style="2313" customWidth="1"/>
    <col min="14346" max="14346" width="24.7109375" style="2313" customWidth="1"/>
    <col min="14347" max="14587" width="11.42578125" style="2313" customWidth="1"/>
    <col min="14588" max="14589" width="13.28515625" style="2313"/>
    <col min="14590" max="14590" width="8.7109375" style="2313" customWidth="1"/>
    <col min="14591" max="14591" width="13.28515625" style="2313" customWidth="1"/>
    <col min="14592" max="14592" width="35" style="2313" customWidth="1"/>
    <col min="14593" max="14593" width="14.85546875" style="2313" customWidth="1"/>
    <col min="14594" max="14594" width="67.85546875" style="2313" customWidth="1"/>
    <col min="14595" max="14595" width="24.42578125" style="2313" customWidth="1"/>
    <col min="14596" max="14596" width="25.85546875" style="2313" customWidth="1"/>
    <col min="14597" max="14597" width="22.7109375" style="2313" customWidth="1"/>
    <col min="14598" max="14598" width="25.28515625" style="2313" customWidth="1"/>
    <col min="14599" max="14601" width="22.7109375" style="2313" customWidth="1"/>
    <col min="14602" max="14602" width="24.7109375" style="2313" customWidth="1"/>
    <col min="14603" max="14843" width="11.42578125" style="2313" customWidth="1"/>
    <col min="14844" max="14845" width="13.28515625" style="2313"/>
    <col min="14846" max="14846" width="8.7109375" style="2313" customWidth="1"/>
    <col min="14847" max="14847" width="13.28515625" style="2313" customWidth="1"/>
    <col min="14848" max="14848" width="35" style="2313" customWidth="1"/>
    <col min="14849" max="14849" width="14.85546875" style="2313" customWidth="1"/>
    <col min="14850" max="14850" width="67.85546875" style="2313" customWidth="1"/>
    <col min="14851" max="14851" width="24.42578125" style="2313" customWidth="1"/>
    <col min="14852" max="14852" width="25.85546875" style="2313" customWidth="1"/>
    <col min="14853" max="14853" width="22.7109375" style="2313" customWidth="1"/>
    <col min="14854" max="14854" width="25.28515625" style="2313" customWidth="1"/>
    <col min="14855" max="14857" width="22.7109375" style="2313" customWidth="1"/>
    <col min="14858" max="14858" width="24.7109375" style="2313" customWidth="1"/>
    <col min="14859" max="15099" width="11.42578125" style="2313" customWidth="1"/>
    <col min="15100" max="15101" width="13.28515625" style="2313"/>
    <col min="15102" max="15102" width="8.7109375" style="2313" customWidth="1"/>
    <col min="15103" max="15103" width="13.28515625" style="2313" customWidth="1"/>
    <col min="15104" max="15104" width="35" style="2313" customWidth="1"/>
    <col min="15105" max="15105" width="14.85546875" style="2313" customWidth="1"/>
    <col min="15106" max="15106" width="67.85546875" style="2313" customWidth="1"/>
    <col min="15107" max="15107" width="24.42578125" style="2313" customWidth="1"/>
    <col min="15108" max="15108" width="25.85546875" style="2313" customWidth="1"/>
    <col min="15109" max="15109" width="22.7109375" style="2313" customWidth="1"/>
    <col min="15110" max="15110" width="25.28515625" style="2313" customWidth="1"/>
    <col min="15111" max="15113" width="22.7109375" style="2313" customWidth="1"/>
    <col min="15114" max="15114" width="24.7109375" style="2313" customWidth="1"/>
    <col min="15115" max="15355" width="11.42578125" style="2313" customWidth="1"/>
    <col min="15356" max="15357" width="13.28515625" style="2313"/>
    <col min="15358" max="15358" width="8.7109375" style="2313" customWidth="1"/>
    <col min="15359" max="15359" width="13.28515625" style="2313" customWidth="1"/>
    <col min="15360" max="15360" width="35" style="2313" customWidth="1"/>
    <col min="15361" max="15361" width="14.85546875" style="2313" customWidth="1"/>
    <col min="15362" max="15362" width="67.85546875" style="2313" customWidth="1"/>
    <col min="15363" max="15363" width="24.42578125" style="2313" customWidth="1"/>
    <col min="15364" max="15364" width="25.85546875" style="2313" customWidth="1"/>
    <col min="15365" max="15365" width="22.7109375" style="2313" customWidth="1"/>
    <col min="15366" max="15366" width="25.28515625" style="2313" customWidth="1"/>
    <col min="15367" max="15369" width="22.7109375" style="2313" customWidth="1"/>
    <col min="15370" max="15370" width="24.7109375" style="2313" customWidth="1"/>
    <col min="15371" max="15611" width="11.42578125" style="2313" customWidth="1"/>
    <col min="15612" max="15613" width="13.28515625" style="2313"/>
    <col min="15614" max="15614" width="8.7109375" style="2313" customWidth="1"/>
    <col min="15615" max="15615" width="13.28515625" style="2313" customWidth="1"/>
    <col min="15616" max="15616" width="35" style="2313" customWidth="1"/>
    <col min="15617" max="15617" width="14.85546875" style="2313" customWidth="1"/>
    <col min="15618" max="15618" width="67.85546875" style="2313" customWidth="1"/>
    <col min="15619" max="15619" width="24.42578125" style="2313" customWidth="1"/>
    <col min="15620" max="15620" width="25.85546875" style="2313" customWidth="1"/>
    <col min="15621" max="15621" width="22.7109375" style="2313" customWidth="1"/>
    <col min="15622" max="15622" width="25.28515625" style="2313" customWidth="1"/>
    <col min="15623" max="15625" width="22.7109375" style="2313" customWidth="1"/>
    <col min="15626" max="15626" width="24.7109375" style="2313" customWidth="1"/>
    <col min="15627" max="15867" width="11.42578125" style="2313" customWidth="1"/>
    <col min="15868" max="15869" width="13.28515625" style="2313"/>
    <col min="15870" max="15870" width="8.7109375" style="2313" customWidth="1"/>
    <col min="15871" max="15871" width="13.28515625" style="2313" customWidth="1"/>
    <col min="15872" max="15872" width="35" style="2313" customWidth="1"/>
    <col min="15873" max="15873" width="14.85546875" style="2313" customWidth="1"/>
    <col min="15874" max="15874" width="67.85546875" style="2313" customWidth="1"/>
    <col min="15875" max="15875" width="24.42578125" style="2313" customWidth="1"/>
    <col min="15876" max="15876" width="25.85546875" style="2313" customWidth="1"/>
    <col min="15877" max="15877" width="22.7109375" style="2313" customWidth="1"/>
    <col min="15878" max="15878" width="25.28515625" style="2313" customWidth="1"/>
    <col min="15879" max="15881" width="22.7109375" style="2313" customWidth="1"/>
    <col min="15882" max="15882" width="24.7109375" style="2313" customWidth="1"/>
    <col min="15883" max="16123" width="11.42578125" style="2313" customWidth="1"/>
    <col min="16124" max="16125" width="13.28515625" style="2313"/>
    <col min="16126" max="16126" width="8.7109375" style="2313" customWidth="1"/>
    <col min="16127" max="16127" width="13.28515625" style="2313" customWidth="1"/>
    <col min="16128" max="16128" width="35" style="2313" customWidth="1"/>
    <col min="16129" max="16129" width="14.85546875" style="2313" customWidth="1"/>
    <col min="16130" max="16130" width="67.85546875" style="2313" customWidth="1"/>
    <col min="16131" max="16131" width="24.42578125" style="2313" customWidth="1"/>
    <col min="16132" max="16132" width="25.85546875" style="2313" customWidth="1"/>
    <col min="16133" max="16133" width="22.7109375" style="2313" customWidth="1"/>
    <col min="16134" max="16134" width="25.28515625" style="2313" customWidth="1"/>
    <col min="16135" max="16137" width="22.7109375" style="2313" customWidth="1"/>
    <col min="16138" max="16138" width="24.7109375" style="2313" customWidth="1"/>
    <col min="16139" max="16379" width="11.42578125" style="2313" customWidth="1"/>
    <col min="16380" max="16384" width="13.28515625" style="2313"/>
  </cols>
  <sheetData>
    <row r="1" spans="1:10" s="2373" customFormat="1" ht="21" customHeight="1">
      <c r="A1" s="2371"/>
      <c r="B1" s="32" t="s">
        <v>2717</v>
      </c>
      <c r="C1" s="32">
        <v>17</v>
      </c>
      <c r="D1" s="1806"/>
      <c r="E1" s="2092"/>
      <c r="F1" s="1806"/>
      <c r="G1" s="2372"/>
    </row>
    <row r="2" spans="1:10" s="2373" customFormat="1" ht="16.5" customHeight="1">
      <c r="A2" s="2371"/>
      <c r="B2" s="32" t="s">
        <v>106</v>
      </c>
      <c r="C2" s="2374" t="s">
        <v>2982</v>
      </c>
      <c r="D2" s="2375"/>
      <c r="E2" s="1806"/>
      <c r="F2" s="1806"/>
      <c r="G2" s="2372"/>
    </row>
    <row r="3" spans="1:10" s="2373" customFormat="1" ht="17.25" customHeight="1">
      <c r="A3" s="2371"/>
      <c r="B3" s="32" t="s">
        <v>108</v>
      </c>
      <c r="C3" s="32" t="s">
        <v>2983</v>
      </c>
      <c r="E3" s="2372"/>
      <c r="F3" s="2372"/>
      <c r="G3" s="2372"/>
    </row>
    <row r="4" spans="1:10" ht="20.25" customHeight="1">
      <c r="A4" s="2376"/>
      <c r="B4" s="32" t="s">
        <v>110</v>
      </c>
      <c r="C4" s="32" t="s">
        <v>4</v>
      </c>
      <c r="D4" s="2377"/>
      <c r="E4" s="2377"/>
      <c r="F4" s="2377"/>
      <c r="G4" s="2377"/>
      <c r="H4" s="2378"/>
      <c r="I4" s="2378"/>
      <c r="J4" s="2378"/>
    </row>
    <row r="5" spans="1:10" ht="20.25" customHeight="1">
      <c r="A5" s="2376"/>
      <c r="B5" s="32" t="s">
        <v>111</v>
      </c>
      <c r="C5" s="32" t="s">
        <v>124</v>
      </c>
      <c r="D5" s="2377"/>
      <c r="E5" s="2377"/>
      <c r="F5" s="2377"/>
      <c r="G5" s="2377"/>
      <c r="H5" s="2378"/>
      <c r="I5" s="2378"/>
      <c r="J5" s="2378"/>
    </row>
    <row r="6" spans="1:10" ht="20.25" customHeight="1" thickBot="1">
      <c r="A6" s="2376"/>
      <c r="B6" s="2379"/>
      <c r="C6" s="2380"/>
      <c r="D6" s="2377"/>
      <c r="E6" s="2377"/>
      <c r="F6" s="2377"/>
      <c r="G6" s="2377"/>
      <c r="H6" s="2378"/>
      <c r="I6" s="2378"/>
      <c r="J6" s="2378"/>
    </row>
    <row r="7" spans="1:10" s="2383" customFormat="1" ht="24" customHeight="1">
      <c r="A7" s="2381"/>
      <c r="B7" s="2382"/>
      <c r="C7" s="4803" t="s">
        <v>2407</v>
      </c>
      <c r="D7" s="4804"/>
      <c r="E7" s="4804"/>
      <c r="F7" s="4804"/>
      <c r="G7" s="4805"/>
      <c r="H7" s="4806" t="s">
        <v>2984</v>
      </c>
      <c r="I7" s="4806" t="s">
        <v>2985</v>
      </c>
      <c r="J7" s="4809" t="s">
        <v>2410</v>
      </c>
    </row>
    <row r="8" spans="1:10" s="2383" customFormat="1" ht="24" customHeight="1">
      <c r="A8" s="2384"/>
      <c r="B8" s="2385"/>
      <c r="C8" s="4811" t="s">
        <v>2411</v>
      </c>
      <c r="D8" s="4812"/>
      <c r="E8" s="4811" t="s">
        <v>2412</v>
      </c>
      <c r="F8" s="4812"/>
      <c r="G8" s="4813" t="s">
        <v>2413</v>
      </c>
      <c r="H8" s="4807"/>
      <c r="I8" s="4807"/>
      <c r="J8" s="4810"/>
    </row>
    <row r="9" spans="1:10" s="2383" customFormat="1" ht="21.75" customHeight="1">
      <c r="A9" s="2384"/>
      <c r="B9" s="2385"/>
      <c r="C9" s="2386" t="s">
        <v>2331</v>
      </c>
      <c r="D9" s="2387" t="s">
        <v>2332</v>
      </c>
      <c r="E9" s="2388" t="s">
        <v>2331</v>
      </c>
      <c r="F9" s="2388" t="s">
        <v>2332</v>
      </c>
      <c r="G9" s="4814"/>
      <c r="H9" s="4808"/>
      <c r="I9" s="4808"/>
      <c r="J9" s="4810"/>
    </row>
    <row r="10" spans="1:10" s="2383" customFormat="1" ht="20.25" customHeight="1" thickBot="1">
      <c r="A10" s="2389"/>
      <c r="B10" s="2390"/>
      <c r="C10" s="2391" t="s">
        <v>1088</v>
      </c>
      <c r="D10" s="2391" t="s">
        <v>1092</v>
      </c>
      <c r="E10" s="2392" t="s">
        <v>1095</v>
      </c>
      <c r="F10" s="2392" t="s">
        <v>1098</v>
      </c>
      <c r="G10" s="2393" t="s">
        <v>1100</v>
      </c>
      <c r="H10" s="2394"/>
      <c r="I10" s="2391" t="s">
        <v>1103</v>
      </c>
      <c r="J10" s="2395" t="s">
        <v>1105</v>
      </c>
    </row>
    <row r="11" spans="1:10" s="2405" customFormat="1" ht="18" customHeight="1">
      <c r="A11" s="2396" t="s">
        <v>1088</v>
      </c>
      <c r="B11" s="2397" t="s">
        <v>2986</v>
      </c>
      <c r="C11" s="2398"/>
      <c r="D11" s="2399"/>
      <c r="E11" s="2400"/>
      <c r="F11" s="2401"/>
      <c r="G11" s="2401"/>
      <c r="H11" s="2402"/>
      <c r="I11" s="2403">
        <f>I12+I38+I51+I52</f>
        <v>0</v>
      </c>
      <c r="J11" s="2404">
        <f>I11*12.5</f>
        <v>0</v>
      </c>
    </row>
    <row r="12" spans="1:10" s="2405" customFormat="1" ht="21" customHeight="1">
      <c r="A12" s="2406" t="s">
        <v>2414</v>
      </c>
      <c r="B12" s="2407" t="s">
        <v>2415</v>
      </c>
      <c r="C12" s="2398"/>
      <c r="D12" s="2399"/>
      <c r="E12" s="2400"/>
      <c r="F12" s="2401"/>
      <c r="G12" s="2401"/>
      <c r="H12" s="2402"/>
      <c r="I12" s="2408">
        <f>I15+I34</f>
        <v>0</v>
      </c>
      <c r="J12" s="2409"/>
    </row>
    <row r="13" spans="1:10" s="2405" customFormat="1" ht="21" customHeight="1">
      <c r="A13" s="2406" t="s">
        <v>2416</v>
      </c>
      <c r="B13" s="2410" t="s">
        <v>2417</v>
      </c>
      <c r="C13" s="2411"/>
      <c r="D13" s="2412"/>
      <c r="E13" s="2400"/>
      <c r="F13" s="2401"/>
      <c r="G13" s="2401"/>
      <c r="H13" s="2402"/>
      <c r="I13" s="2413"/>
      <c r="J13" s="2414"/>
    </row>
    <row r="14" spans="1:10" s="2405" customFormat="1" ht="20.25" customHeight="1">
      <c r="A14" s="2406" t="s">
        <v>2418</v>
      </c>
      <c r="B14" s="2415" t="s">
        <v>2419</v>
      </c>
      <c r="C14" s="2416"/>
      <c r="D14" s="2417"/>
      <c r="E14" s="2400"/>
      <c r="F14" s="2401"/>
      <c r="G14" s="2401"/>
      <c r="H14" s="2402"/>
      <c r="I14" s="2413"/>
      <c r="J14" s="2414"/>
    </row>
    <row r="15" spans="1:10" s="2383" customFormat="1" ht="21" customHeight="1">
      <c r="A15" s="2396" t="s">
        <v>1092</v>
      </c>
      <c r="B15" s="2418" t="s">
        <v>2420</v>
      </c>
      <c r="C15" s="2416"/>
      <c r="D15" s="2419"/>
      <c r="E15" s="2419"/>
      <c r="F15" s="2417"/>
      <c r="G15" s="2417"/>
      <c r="H15" s="2420"/>
      <c r="I15" s="2421"/>
      <c r="J15" s="2409"/>
    </row>
    <row r="16" spans="1:10" s="2383" customFormat="1" ht="18.75" customHeight="1">
      <c r="A16" s="2396" t="s">
        <v>1095</v>
      </c>
      <c r="B16" s="2422" t="s">
        <v>2421</v>
      </c>
      <c r="C16" s="2416"/>
      <c r="D16" s="2419"/>
      <c r="E16" s="2419"/>
      <c r="F16" s="2417"/>
      <c r="G16" s="2423"/>
      <c r="H16" s="2420"/>
      <c r="I16" s="2424"/>
      <c r="J16" s="2409"/>
    </row>
    <row r="17" spans="1:10" s="2383" customFormat="1" ht="18" customHeight="1">
      <c r="A17" s="2396" t="s">
        <v>1098</v>
      </c>
      <c r="B17" s="2425" t="s">
        <v>2422</v>
      </c>
      <c r="C17" s="2426"/>
      <c r="D17" s="2423"/>
      <c r="E17" s="2416"/>
      <c r="F17" s="2417"/>
      <c r="G17" s="2423"/>
      <c r="H17" s="2420"/>
      <c r="I17" s="2424"/>
      <c r="J17" s="2409"/>
    </row>
    <row r="18" spans="1:10" s="2383" customFormat="1" ht="20.25" customHeight="1">
      <c r="A18" s="2396" t="s">
        <v>1100</v>
      </c>
      <c r="B18" s="2425" t="s">
        <v>2423</v>
      </c>
      <c r="C18" s="2426"/>
      <c r="D18" s="2423"/>
      <c r="E18" s="2416"/>
      <c r="F18" s="2417"/>
      <c r="G18" s="2423"/>
      <c r="H18" s="2420"/>
      <c r="I18" s="2424"/>
      <c r="J18" s="2409"/>
    </row>
    <row r="19" spans="1:10" s="2383" customFormat="1" ht="24" customHeight="1">
      <c r="A19" s="2396" t="s">
        <v>1103</v>
      </c>
      <c r="B19" s="2425" t="s">
        <v>2424</v>
      </c>
      <c r="C19" s="2426"/>
      <c r="D19" s="2423"/>
      <c r="E19" s="2416"/>
      <c r="F19" s="2417"/>
      <c r="G19" s="2423"/>
      <c r="H19" s="2420"/>
      <c r="I19" s="2424"/>
      <c r="J19" s="2409"/>
    </row>
    <row r="20" spans="1:10" s="2383" customFormat="1" ht="18.75" customHeight="1">
      <c r="A20" s="2396" t="s">
        <v>1105</v>
      </c>
      <c r="B20" s="2425" t="s">
        <v>2425</v>
      </c>
      <c r="C20" s="2426"/>
      <c r="D20" s="2423"/>
      <c r="E20" s="2416"/>
      <c r="F20" s="2417"/>
      <c r="G20" s="2423"/>
      <c r="H20" s="2420"/>
      <c r="I20" s="2424"/>
      <c r="J20" s="2409"/>
    </row>
    <row r="21" spans="1:10" s="2383" customFormat="1" ht="19.5" customHeight="1">
      <c r="A21" s="2396" t="s">
        <v>1108</v>
      </c>
      <c r="B21" s="2422" t="s">
        <v>2426</v>
      </c>
      <c r="C21" s="2416"/>
      <c r="D21" s="2417"/>
      <c r="E21" s="2416"/>
      <c r="F21" s="2417"/>
      <c r="G21" s="2423"/>
      <c r="H21" s="2420"/>
      <c r="I21" s="2424"/>
      <c r="J21" s="2409"/>
    </row>
    <row r="22" spans="1:10" s="2383" customFormat="1" ht="21.75" customHeight="1">
      <c r="A22" s="2396" t="s">
        <v>1111</v>
      </c>
      <c r="B22" s="2425" t="s">
        <v>2427</v>
      </c>
      <c r="C22" s="2426"/>
      <c r="D22" s="2423"/>
      <c r="E22" s="2416"/>
      <c r="F22" s="2417"/>
      <c r="G22" s="2423"/>
      <c r="H22" s="2420"/>
      <c r="I22" s="2424"/>
      <c r="J22" s="2409"/>
    </row>
    <row r="23" spans="1:10" s="2383" customFormat="1" ht="18" customHeight="1">
      <c r="A23" s="2396" t="s">
        <v>2428</v>
      </c>
      <c r="B23" s="2425" t="s">
        <v>2429</v>
      </c>
      <c r="C23" s="2426"/>
      <c r="D23" s="2423"/>
      <c r="E23" s="2416"/>
      <c r="F23" s="2417"/>
      <c r="G23" s="2423"/>
      <c r="H23" s="2420"/>
      <c r="I23" s="2424"/>
      <c r="J23" s="2409"/>
    </row>
    <row r="24" spans="1:10" s="2383" customFormat="1" ht="20.25" customHeight="1">
      <c r="A24" s="2396" t="s">
        <v>2430</v>
      </c>
      <c r="B24" s="2425" t="s">
        <v>2431</v>
      </c>
      <c r="C24" s="2426"/>
      <c r="D24" s="2423"/>
      <c r="E24" s="2416"/>
      <c r="F24" s="2417"/>
      <c r="G24" s="2423"/>
      <c r="H24" s="2420"/>
      <c r="I24" s="2424"/>
      <c r="J24" s="2409"/>
    </row>
    <row r="25" spans="1:10" s="2383" customFormat="1" ht="15.75" customHeight="1">
      <c r="A25" s="2396" t="s">
        <v>2432</v>
      </c>
      <c r="B25" s="2422" t="s">
        <v>2433</v>
      </c>
      <c r="C25" s="2416"/>
      <c r="D25" s="2417"/>
      <c r="E25" s="2416"/>
      <c r="F25" s="2417"/>
      <c r="G25" s="2423"/>
      <c r="H25" s="2420"/>
      <c r="I25" s="2424"/>
      <c r="J25" s="2409"/>
    </row>
    <row r="26" spans="1:10" s="2383" customFormat="1" ht="15" customHeight="1">
      <c r="A26" s="2396" t="s">
        <v>1120</v>
      </c>
      <c r="B26" s="2425" t="s">
        <v>2987</v>
      </c>
      <c r="C26" s="2426"/>
      <c r="D26" s="2423"/>
      <c r="E26" s="2416"/>
      <c r="F26" s="2417"/>
      <c r="G26" s="2423"/>
      <c r="H26" s="2420"/>
      <c r="I26" s="2424"/>
      <c r="J26" s="2409"/>
    </row>
    <row r="27" spans="1:10" s="2383" customFormat="1" ht="15" customHeight="1">
      <c r="A27" s="2396" t="s">
        <v>1123</v>
      </c>
      <c r="B27" s="2425" t="s">
        <v>2988</v>
      </c>
      <c r="C27" s="2426"/>
      <c r="D27" s="2423"/>
      <c r="E27" s="2416"/>
      <c r="F27" s="2417"/>
      <c r="G27" s="2423"/>
      <c r="H27" s="2420"/>
      <c r="I27" s="2424"/>
      <c r="J27" s="2409"/>
    </row>
    <row r="28" spans="1:10" s="2383" customFormat="1" ht="15" customHeight="1">
      <c r="A28" s="2396" t="s">
        <v>1126</v>
      </c>
      <c r="B28" s="2425" t="s">
        <v>2989</v>
      </c>
      <c r="C28" s="2426"/>
      <c r="D28" s="2423"/>
      <c r="E28" s="2416"/>
      <c r="F28" s="2417"/>
      <c r="G28" s="2423"/>
      <c r="H28" s="2420"/>
      <c r="I28" s="2424"/>
      <c r="J28" s="2409"/>
    </row>
    <row r="29" spans="1:10" s="2383" customFormat="1" ht="15" customHeight="1">
      <c r="A29" s="2396" t="s">
        <v>1129</v>
      </c>
      <c r="B29" s="2425" t="s">
        <v>2990</v>
      </c>
      <c r="C29" s="2426"/>
      <c r="D29" s="2423"/>
      <c r="E29" s="2416"/>
      <c r="F29" s="2417"/>
      <c r="G29" s="2423"/>
      <c r="H29" s="2420"/>
      <c r="I29" s="2424"/>
      <c r="J29" s="2409"/>
    </row>
    <row r="30" spans="1:10" s="2383" customFormat="1" ht="15" customHeight="1">
      <c r="A30" s="2396" t="s">
        <v>2438</v>
      </c>
      <c r="B30" s="2425" t="s">
        <v>2991</v>
      </c>
      <c r="C30" s="2426"/>
      <c r="D30" s="2423"/>
      <c r="E30" s="2416"/>
      <c r="F30" s="2417"/>
      <c r="G30" s="2423"/>
      <c r="H30" s="2420"/>
      <c r="I30" s="2424"/>
      <c r="J30" s="2409"/>
    </row>
    <row r="31" spans="1:10" s="2383" customFormat="1" ht="15" customHeight="1">
      <c r="A31" s="2396" t="s">
        <v>2440</v>
      </c>
      <c r="B31" s="2425" t="s">
        <v>2992</v>
      </c>
      <c r="C31" s="2426"/>
      <c r="D31" s="2423"/>
      <c r="E31" s="2416"/>
      <c r="F31" s="2417"/>
      <c r="G31" s="2423"/>
      <c r="H31" s="2420"/>
      <c r="I31" s="2424"/>
      <c r="J31" s="2409"/>
    </row>
    <row r="32" spans="1:10" s="2383" customFormat="1" ht="15" customHeight="1">
      <c r="A32" s="2396" t="s">
        <v>2442</v>
      </c>
      <c r="B32" s="2425" t="s">
        <v>2993</v>
      </c>
      <c r="C32" s="2426"/>
      <c r="D32" s="2423"/>
      <c r="E32" s="2416"/>
      <c r="F32" s="2417"/>
      <c r="G32" s="2423"/>
      <c r="H32" s="2420"/>
      <c r="I32" s="2424"/>
      <c r="J32" s="2409"/>
    </row>
    <row r="33" spans="1:10" s="2383" customFormat="1" ht="15" customHeight="1">
      <c r="A33" s="2396" t="s">
        <v>1132</v>
      </c>
      <c r="B33" s="2425" t="s">
        <v>2994</v>
      </c>
      <c r="C33" s="2426"/>
      <c r="D33" s="2423"/>
      <c r="E33" s="2416"/>
      <c r="F33" s="2417"/>
      <c r="G33" s="2423"/>
      <c r="H33" s="2420"/>
      <c r="I33" s="2427"/>
      <c r="J33" s="2428"/>
    </row>
    <row r="34" spans="1:10" s="2383" customFormat="1" ht="24" customHeight="1">
      <c r="A34" s="2396" t="s">
        <v>2445</v>
      </c>
      <c r="B34" s="2418" t="s">
        <v>2446</v>
      </c>
      <c r="C34" s="2416"/>
      <c r="D34" s="2429"/>
      <c r="E34" s="2416"/>
      <c r="F34" s="2417"/>
      <c r="G34" s="2417"/>
      <c r="H34" s="2420"/>
      <c r="I34" s="2421"/>
      <c r="J34" s="2409"/>
    </row>
    <row r="35" spans="1:10" s="2383" customFormat="1" ht="20.25" customHeight="1">
      <c r="A35" s="2396" t="s">
        <v>2447</v>
      </c>
      <c r="B35" s="2422" t="s">
        <v>2421</v>
      </c>
      <c r="C35" s="2416"/>
      <c r="D35" s="2429"/>
      <c r="E35" s="2416"/>
      <c r="F35" s="2417"/>
      <c r="G35" s="2423"/>
      <c r="H35" s="2420"/>
      <c r="I35" s="2424"/>
      <c r="J35" s="2409"/>
    </row>
    <row r="36" spans="1:10" s="2383" customFormat="1" ht="18.75" customHeight="1">
      <c r="A36" s="2396" t="s">
        <v>2448</v>
      </c>
      <c r="B36" s="2422" t="s">
        <v>2426</v>
      </c>
      <c r="C36" s="2416"/>
      <c r="D36" s="2429"/>
      <c r="E36" s="2416"/>
      <c r="F36" s="2417"/>
      <c r="G36" s="2423"/>
      <c r="H36" s="2420"/>
      <c r="I36" s="2424"/>
      <c r="J36" s="2409"/>
    </row>
    <row r="37" spans="1:10" s="2383" customFormat="1" ht="19.5" customHeight="1">
      <c r="A37" s="2396" t="s">
        <v>2449</v>
      </c>
      <c r="B37" s="2422" t="s">
        <v>2433</v>
      </c>
      <c r="C37" s="2416"/>
      <c r="D37" s="2429"/>
      <c r="E37" s="2416"/>
      <c r="F37" s="2417"/>
      <c r="G37" s="2423"/>
      <c r="H37" s="2420"/>
      <c r="I37" s="2424"/>
      <c r="J37" s="2409"/>
    </row>
    <row r="38" spans="1:10" s="2383" customFormat="1" ht="18" customHeight="1">
      <c r="A38" s="2396" t="s">
        <v>1137</v>
      </c>
      <c r="B38" s="2430" t="s">
        <v>2450</v>
      </c>
      <c r="C38" s="2416"/>
      <c r="D38" s="2429"/>
      <c r="E38" s="2416"/>
      <c r="F38" s="2429"/>
      <c r="G38" s="2429"/>
      <c r="H38" s="2420"/>
      <c r="I38" s="2431">
        <f>+I39+I48+I49</f>
        <v>0</v>
      </c>
      <c r="J38" s="2409"/>
    </row>
    <row r="39" spans="1:10" s="2383" customFormat="1" ht="26.25" customHeight="1">
      <c r="A39" s="2396">
        <v>251</v>
      </c>
      <c r="B39" s="2432" t="s">
        <v>2451</v>
      </c>
      <c r="C39" s="2426"/>
      <c r="D39" s="2399"/>
      <c r="E39" s="2426"/>
      <c r="F39" s="2423"/>
      <c r="G39" s="2423"/>
      <c r="H39" s="2420"/>
      <c r="I39" s="2431">
        <f>+I40+I41+I45+I46+I47</f>
        <v>0</v>
      </c>
      <c r="J39" s="2409"/>
    </row>
    <row r="40" spans="1:10" s="2383" customFormat="1" ht="29.25" customHeight="1">
      <c r="A40" s="2396" t="s">
        <v>1140</v>
      </c>
      <c r="B40" s="2433" t="s">
        <v>2452</v>
      </c>
      <c r="C40" s="2416"/>
      <c r="D40" s="2429"/>
      <c r="E40" s="2416"/>
      <c r="F40" s="2417"/>
      <c r="G40" s="2416"/>
      <c r="H40" s="2434">
        <v>0</v>
      </c>
      <c r="I40" s="2431">
        <f>+G40*0</f>
        <v>0</v>
      </c>
      <c r="J40" s="2409"/>
    </row>
    <row r="41" spans="1:10" s="2383" customFormat="1" ht="28.5" customHeight="1">
      <c r="A41" s="2396" t="s">
        <v>1143</v>
      </c>
      <c r="B41" s="2433" t="s">
        <v>2453</v>
      </c>
      <c r="C41" s="2416"/>
      <c r="D41" s="2429"/>
      <c r="E41" s="2416"/>
      <c r="F41" s="2417"/>
      <c r="G41" s="2417"/>
      <c r="H41" s="2434"/>
      <c r="I41" s="2431">
        <f>+I42+I43+I44</f>
        <v>0</v>
      </c>
      <c r="J41" s="2409"/>
    </row>
    <row r="42" spans="1:10" s="2383" customFormat="1" ht="24" customHeight="1">
      <c r="A42" s="2396" t="s">
        <v>1146</v>
      </c>
      <c r="B42" s="2435" t="s">
        <v>2454</v>
      </c>
      <c r="C42" s="2416"/>
      <c r="D42" s="2429"/>
      <c r="E42" s="2416"/>
      <c r="F42" s="2417"/>
      <c r="G42" s="2417"/>
      <c r="H42" s="2434">
        <v>0.25</v>
      </c>
      <c r="I42" s="2431">
        <f>+G42*0.0025</f>
        <v>0</v>
      </c>
      <c r="J42" s="2409"/>
    </row>
    <row r="43" spans="1:10" s="2383" customFormat="1" ht="22.5" customHeight="1">
      <c r="A43" s="2396" t="s">
        <v>1152</v>
      </c>
      <c r="B43" s="2435" t="s">
        <v>2455</v>
      </c>
      <c r="C43" s="2416"/>
      <c r="D43" s="2429"/>
      <c r="E43" s="2416"/>
      <c r="F43" s="2417"/>
      <c r="G43" s="2417"/>
      <c r="H43" s="2434">
        <v>1</v>
      </c>
      <c r="I43" s="2431">
        <f>+G43*0.01</f>
        <v>0</v>
      </c>
      <c r="J43" s="2409"/>
    </row>
    <row r="44" spans="1:10" s="2383" customFormat="1" ht="18.75" customHeight="1">
      <c r="A44" s="2396" t="s">
        <v>1155</v>
      </c>
      <c r="B44" s="2435" t="s">
        <v>2456</v>
      </c>
      <c r="C44" s="2416"/>
      <c r="D44" s="2429"/>
      <c r="E44" s="2416"/>
      <c r="F44" s="2417"/>
      <c r="G44" s="2417"/>
      <c r="H44" s="2434">
        <v>1.6</v>
      </c>
      <c r="I44" s="2431">
        <f>+G44*0.016</f>
        <v>0</v>
      </c>
      <c r="J44" s="2409"/>
    </row>
    <row r="45" spans="1:10" s="2383" customFormat="1" ht="26.25" customHeight="1">
      <c r="A45" s="2396" t="s">
        <v>1158</v>
      </c>
      <c r="B45" s="2433" t="s">
        <v>2457</v>
      </c>
      <c r="C45" s="2416"/>
      <c r="D45" s="2429"/>
      <c r="E45" s="2416"/>
      <c r="F45" s="2417"/>
      <c r="G45" s="2417"/>
      <c r="H45" s="2434">
        <v>8</v>
      </c>
      <c r="I45" s="2431">
        <f>+G45*0.08</f>
        <v>0</v>
      </c>
      <c r="J45" s="2409"/>
    </row>
    <row r="46" spans="1:10" s="2383" customFormat="1" ht="29.25" customHeight="1">
      <c r="A46" s="2396" t="s">
        <v>1161</v>
      </c>
      <c r="B46" s="2433" t="s">
        <v>2458</v>
      </c>
      <c r="C46" s="2416"/>
      <c r="D46" s="2429"/>
      <c r="E46" s="2416"/>
      <c r="F46" s="2417"/>
      <c r="G46" s="2417"/>
      <c r="H46" s="2434">
        <v>12</v>
      </c>
      <c r="I46" s="2431">
        <f>+G46*0.12</f>
        <v>0</v>
      </c>
      <c r="J46" s="2409"/>
    </row>
    <row r="47" spans="1:10" s="2383" customFormat="1" ht="19.5" customHeight="1">
      <c r="A47" s="2396" t="s">
        <v>2459</v>
      </c>
      <c r="B47" s="2436" t="s">
        <v>2460</v>
      </c>
      <c r="C47" s="2416"/>
      <c r="D47" s="2429"/>
      <c r="E47" s="2416"/>
      <c r="F47" s="2417"/>
      <c r="G47" s="2417"/>
      <c r="H47" s="2434"/>
      <c r="I47" s="2421"/>
      <c r="J47" s="2437"/>
    </row>
    <row r="48" spans="1:10" s="2383" customFormat="1" ht="17.25" customHeight="1">
      <c r="A48" s="2396">
        <v>325</v>
      </c>
      <c r="B48" s="2432" t="s">
        <v>2995</v>
      </c>
      <c r="C48" s="2416"/>
      <c r="D48" s="2417"/>
      <c r="E48" s="2416"/>
      <c r="F48" s="2417"/>
      <c r="G48" s="2419"/>
      <c r="H48" s="2434"/>
      <c r="I48" s="2421"/>
      <c r="J48" s="2437"/>
    </row>
    <row r="49" spans="1:10" s="2383" customFormat="1" ht="17.25" customHeight="1">
      <c r="A49" s="2396">
        <v>326</v>
      </c>
      <c r="B49" s="2432" t="s">
        <v>2996</v>
      </c>
      <c r="C49" s="2416"/>
      <c r="D49" s="2417"/>
      <c r="E49" s="2416"/>
      <c r="F49" s="2417"/>
      <c r="G49" s="2419"/>
      <c r="H49" s="2434"/>
      <c r="I49" s="2421"/>
      <c r="J49" s="2437"/>
    </row>
    <row r="50" spans="1:10" s="2383" customFormat="1" ht="19.5" customHeight="1">
      <c r="A50" s="2396">
        <v>330</v>
      </c>
      <c r="B50" s="2438"/>
      <c r="C50" s="2426"/>
      <c r="D50" s="2399"/>
      <c r="E50" s="2426"/>
      <c r="F50" s="2399"/>
      <c r="G50" s="2423"/>
      <c r="H50" s="2434"/>
      <c r="I50" s="2424"/>
      <c r="J50" s="2437"/>
    </row>
    <row r="51" spans="1:10" s="2383" customFormat="1" ht="21.75" customHeight="1">
      <c r="A51" s="2396">
        <v>340</v>
      </c>
      <c r="B51" s="2425" t="s">
        <v>2462</v>
      </c>
      <c r="C51" s="2439"/>
      <c r="D51" s="2440"/>
      <c r="E51" s="2439"/>
      <c r="F51" s="2440"/>
      <c r="G51" s="2441"/>
      <c r="H51" s="2434"/>
      <c r="I51" s="2442"/>
      <c r="J51" s="2437"/>
    </row>
    <row r="52" spans="1:10" s="2383" customFormat="1" ht="20.25" customHeight="1">
      <c r="A52" s="2396" t="s">
        <v>1170</v>
      </c>
      <c r="B52" s="2425" t="s">
        <v>2463</v>
      </c>
      <c r="C52" s="2439"/>
      <c r="D52" s="2440"/>
      <c r="E52" s="2439"/>
      <c r="F52" s="2440"/>
      <c r="G52" s="2441"/>
      <c r="H52" s="2434"/>
      <c r="I52" s="2431">
        <f>I53+I54+I55</f>
        <v>0</v>
      </c>
      <c r="J52" s="2437"/>
    </row>
    <row r="53" spans="1:10" s="2383" customFormat="1" ht="18.75" customHeight="1">
      <c r="A53" s="2396">
        <v>360</v>
      </c>
      <c r="B53" s="2443" t="s">
        <v>2464</v>
      </c>
      <c r="C53" s="2439"/>
      <c r="D53" s="2440"/>
      <c r="E53" s="2439"/>
      <c r="F53" s="2440"/>
      <c r="G53" s="2441"/>
      <c r="H53" s="2434"/>
      <c r="I53" s="2442"/>
      <c r="J53" s="2437"/>
    </row>
    <row r="54" spans="1:10" s="2383" customFormat="1" ht="19.5" customHeight="1">
      <c r="A54" s="2396">
        <v>370</v>
      </c>
      <c r="B54" s="2443" t="s">
        <v>2997</v>
      </c>
      <c r="C54" s="2439"/>
      <c r="D54" s="2440"/>
      <c r="E54" s="2439"/>
      <c r="F54" s="2440"/>
      <c r="G54" s="2441"/>
      <c r="H54" s="2434"/>
      <c r="I54" s="2442"/>
      <c r="J54" s="2437"/>
    </row>
    <row r="55" spans="1:10" s="2383" customFormat="1" ht="16.5" customHeight="1">
      <c r="A55" s="2396">
        <v>380</v>
      </c>
      <c r="B55" s="2443" t="s">
        <v>2466</v>
      </c>
      <c r="C55" s="2439"/>
      <c r="D55" s="2440"/>
      <c r="E55" s="2439"/>
      <c r="F55" s="2440"/>
      <c r="G55" s="2441"/>
      <c r="H55" s="2434"/>
      <c r="I55" s="2442"/>
      <c r="J55" s="2437"/>
    </row>
    <row r="56" spans="1:10" s="2383" customFormat="1" ht="21" customHeight="1" thickBot="1">
      <c r="A56" s="2444">
        <v>390</v>
      </c>
      <c r="B56" s="2445"/>
      <c r="C56" s="2446"/>
      <c r="D56" s="2447"/>
      <c r="E56" s="2446"/>
      <c r="F56" s="2447"/>
      <c r="G56" s="2448"/>
      <c r="H56" s="2449"/>
      <c r="I56" s="2450"/>
      <c r="J56" s="2451"/>
    </row>
    <row r="57" spans="1:10" s="2455" customFormat="1" ht="20.25" customHeight="1">
      <c r="A57" s="2452"/>
      <c r="B57" s="2453"/>
      <c r="C57" s="2454"/>
      <c r="D57" s="2454"/>
      <c r="E57" s="2454"/>
      <c r="F57" s="2454"/>
      <c r="G57" s="2454"/>
      <c r="H57" s="2453"/>
      <c r="I57" s="2453"/>
      <c r="J57" s="2453"/>
    </row>
    <row r="58" spans="1:10" s="2455" customFormat="1" ht="24.75" customHeight="1">
      <c r="A58" s="2371"/>
      <c r="B58" s="1881" t="s">
        <v>2998</v>
      </c>
      <c r="C58" s="2456"/>
      <c r="D58" s="2456"/>
      <c r="E58" s="2456"/>
      <c r="F58" s="2456"/>
      <c r="G58" s="2456"/>
    </row>
    <row r="59" spans="1:10" ht="15">
      <c r="B59" s="2074"/>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zoomScaleSheetLayoutView="55" workbookViewId="0"/>
  </sheetViews>
  <sheetFormatPr defaultColWidth="13.28515625" defaultRowHeight="12.75"/>
  <cols>
    <col min="1" max="1" width="6.28515625" style="2457" customWidth="1"/>
    <col min="2" max="2" width="47.140625" style="2313" customWidth="1"/>
    <col min="3" max="3" width="15.42578125" style="2458" customWidth="1"/>
    <col min="4" max="4" width="15.7109375" style="2458" customWidth="1"/>
    <col min="5" max="5" width="13.28515625" style="2458" customWidth="1"/>
    <col min="6" max="6" width="16.140625" style="2458" customWidth="1"/>
    <col min="7" max="7" width="15.140625" style="2458" customWidth="1"/>
    <col min="8" max="8" width="16.42578125" style="2313" customWidth="1"/>
    <col min="9" max="9" width="15.42578125" style="2313" customWidth="1"/>
    <col min="10" max="10" width="18.28515625" style="2313" customWidth="1"/>
    <col min="11" max="251" width="11.42578125" style="2313" customWidth="1"/>
    <col min="252" max="253" width="13.28515625" style="2313"/>
    <col min="254" max="254" width="8.7109375" style="2313" customWidth="1"/>
    <col min="255" max="255" width="13.28515625" style="2313" customWidth="1"/>
    <col min="256" max="256" width="35" style="2313" customWidth="1"/>
    <col min="257" max="257" width="14.85546875" style="2313" customWidth="1"/>
    <col min="258" max="258" width="67.85546875" style="2313" customWidth="1"/>
    <col min="259" max="259" width="24.42578125" style="2313" customWidth="1"/>
    <col min="260" max="260" width="25.85546875" style="2313" customWidth="1"/>
    <col min="261" max="261" width="22.7109375" style="2313" customWidth="1"/>
    <col min="262" max="262" width="25.28515625" style="2313" customWidth="1"/>
    <col min="263" max="265" width="22.7109375" style="2313" customWidth="1"/>
    <col min="266" max="266" width="24.7109375" style="2313" customWidth="1"/>
    <col min="267" max="507" width="11.42578125" style="2313" customWidth="1"/>
    <col min="508" max="509" width="13.28515625" style="2313"/>
    <col min="510" max="510" width="8.7109375" style="2313" customWidth="1"/>
    <col min="511" max="511" width="13.28515625" style="2313" customWidth="1"/>
    <col min="512" max="512" width="35" style="2313" customWidth="1"/>
    <col min="513" max="513" width="14.85546875" style="2313" customWidth="1"/>
    <col min="514" max="514" width="67.85546875" style="2313" customWidth="1"/>
    <col min="515" max="515" width="24.42578125" style="2313" customWidth="1"/>
    <col min="516" max="516" width="25.85546875" style="2313" customWidth="1"/>
    <col min="517" max="517" width="22.7109375" style="2313" customWidth="1"/>
    <col min="518" max="518" width="25.28515625" style="2313" customWidth="1"/>
    <col min="519" max="521" width="22.7109375" style="2313" customWidth="1"/>
    <col min="522" max="522" width="24.7109375" style="2313" customWidth="1"/>
    <col min="523" max="763" width="11.42578125" style="2313" customWidth="1"/>
    <col min="764" max="765" width="13.28515625" style="2313"/>
    <col min="766" max="766" width="8.7109375" style="2313" customWidth="1"/>
    <col min="767" max="767" width="13.28515625" style="2313" customWidth="1"/>
    <col min="768" max="768" width="35" style="2313" customWidth="1"/>
    <col min="769" max="769" width="14.85546875" style="2313" customWidth="1"/>
    <col min="770" max="770" width="67.85546875" style="2313" customWidth="1"/>
    <col min="771" max="771" width="24.42578125" style="2313" customWidth="1"/>
    <col min="772" max="772" width="25.85546875" style="2313" customWidth="1"/>
    <col min="773" max="773" width="22.7109375" style="2313" customWidth="1"/>
    <col min="774" max="774" width="25.28515625" style="2313" customWidth="1"/>
    <col min="775" max="777" width="22.7109375" style="2313" customWidth="1"/>
    <col min="778" max="778" width="24.7109375" style="2313" customWidth="1"/>
    <col min="779" max="1019" width="11.42578125" style="2313" customWidth="1"/>
    <col min="1020" max="1021" width="13.28515625" style="2313"/>
    <col min="1022" max="1022" width="8.7109375" style="2313" customWidth="1"/>
    <col min="1023" max="1023" width="13.28515625" style="2313" customWidth="1"/>
    <col min="1024" max="1024" width="35" style="2313" customWidth="1"/>
    <col min="1025" max="1025" width="14.85546875" style="2313" customWidth="1"/>
    <col min="1026" max="1026" width="67.85546875" style="2313" customWidth="1"/>
    <col min="1027" max="1027" width="24.42578125" style="2313" customWidth="1"/>
    <col min="1028" max="1028" width="25.85546875" style="2313" customWidth="1"/>
    <col min="1029" max="1029" width="22.7109375" style="2313" customWidth="1"/>
    <col min="1030" max="1030" width="25.28515625" style="2313" customWidth="1"/>
    <col min="1031" max="1033" width="22.7109375" style="2313" customWidth="1"/>
    <col min="1034" max="1034" width="24.7109375" style="2313" customWidth="1"/>
    <col min="1035" max="1275" width="11.42578125" style="2313" customWidth="1"/>
    <col min="1276" max="1277" width="13.28515625" style="2313"/>
    <col min="1278" max="1278" width="8.7109375" style="2313" customWidth="1"/>
    <col min="1279" max="1279" width="13.28515625" style="2313" customWidth="1"/>
    <col min="1280" max="1280" width="35" style="2313" customWidth="1"/>
    <col min="1281" max="1281" width="14.85546875" style="2313" customWidth="1"/>
    <col min="1282" max="1282" width="67.85546875" style="2313" customWidth="1"/>
    <col min="1283" max="1283" width="24.42578125" style="2313" customWidth="1"/>
    <col min="1284" max="1284" width="25.85546875" style="2313" customWidth="1"/>
    <col min="1285" max="1285" width="22.7109375" style="2313" customWidth="1"/>
    <col min="1286" max="1286" width="25.28515625" style="2313" customWidth="1"/>
    <col min="1287" max="1289" width="22.7109375" style="2313" customWidth="1"/>
    <col min="1290" max="1290" width="24.7109375" style="2313" customWidth="1"/>
    <col min="1291" max="1531" width="11.42578125" style="2313" customWidth="1"/>
    <col min="1532" max="1533" width="13.28515625" style="2313"/>
    <col min="1534" max="1534" width="8.7109375" style="2313" customWidth="1"/>
    <col min="1535" max="1535" width="13.28515625" style="2313" customWidth="1"/>
    <col min="1536" max="1536" width="35" style="2313" customWidth="1"/>
    <col min="1537" max="1537" width="14.85546875" style="2313" customWidth="1"/>
    <col min="1538" max="1538" width="67.85546875" style="2313" customWidth="1"/>
    <col min="1539" max="1539" width="24.42578125" style="2313" customWidth="1"/>
    <col min="1540" max="1540" width="25.85546875" style="2313" customWidth="1"/>
    <col min="1541" max="1541" width="22.7109375" style="2313" customWidth="1"/>
    <col min="1542" max="1542" width="25.28515625" style="2313" customWidth="1"/>
    <col min="1543" max="1545" width="22.7109375" style="2313" customWidth="1"/>
    <col min="1546" max="1546" width="24.7109375" style="2313" customWidth="1"/>
    <col min="1547" max="1787" width="11.42578125" style="2313" customWidth="1"/>
    <col min="1788" max="1789" width="13.28515625" style="2313"/>
    <col min="1790" max="1790" width="8.7109375" style="2313" customWidth="1"/>
    <col min="1791" max="1791" width="13.28515625" style="2313" customWidth="1"/>
    <col min="1792" max="1792" width="35" style="2313" customWidth="1"/>
    <col min="1793" max="1793" width="14.85546875" style="2313" customWidth="1"/>
    <col min="1794" max="1794" width="67.85546875" style="2313" customWidth="1"/>
    <col min="1795" max="1795" width="24.42578125" style="2313" customWidth="1"/>
    <col min="1796" max="1796" width="25.85546875" style="2313" customWidth="1"/>
    <col min="1797" max="1797" width="22.7109375" style="2313" customWidth="1"/>
    <col min="1798" max="1798" width="25.28515625" style="2313" customWidth="1"/>
    <col min="1799" max="1801" width="22.7109375" style="2313" customWidth="1"/>
    <col min="1802" max="1802" width="24.7109375" style="2313" customWidth="1"/>
    <col min="1803" max="2043" width="11.42578125" style="2313" customWidth="1"/>
    <col min="2044" max="2045" width="13.28515625" style="2313"/>
    <col min="2046" max="2046" width="8.7109375" style="2313" customWidth="1"/>
    <col min="2047" max="2047" width="13.28515625" style="2313" customWidth="1"/>
    <col min="2048" max="2048" width="35" style="2313" customWidth="1"/>
    <col min="2049" max="2049" width="14.85546875" style="2313" customWidth="1"/>
    <col min="2050" max="2050" width="67.85546875" style="2313" customWidth="1"/>
    <col min="2051" max="2051" width="24.42578125" style="2313" customWidth="1"/>
    <col min="2052" max="2052" width="25.85546875" style="2313" customWidth="1"/>
    <col min="2053" max="2053" width="22.7109375" style="2313" customWidth="1"/>
    <col min="2054" max="2054" width="25.28515625" style="2313" customWidth="1"/>
    <col min="2055" max="2057" width="22.7109375" style="2313" customWidth="1"/>
    <col min="2058" max="2058" width="24.7109375" style="2313" customWidth="1"/>
    <col min="2059" max="2299" width="11.42578125" style="2313" customWidth="1"/>
    <col min="2300" max="2301" width="13.28515625" style="2313"/>
    <col min="2302" max="2302" width="8.7109375" style="2313" customWidth="1"/>
    <col min="2303" max="2303" width="13.28515625" style="2313" customWidth="1"/>
    <col min="2304" max="2304" width="35" style="2313" customWidth="1"/>
    <col min="2305" max="2305" width="14.85546875" style="2313" customWidth="1"/>
    <col min="2306" max="2306" width="67.85546875" style="2313" customWidth="1"/>
    <col min="2307" max="2307" width="24.42578125" style="2313" customWidth="1"/>
    <col min="2308" max="2308" width="25.85546875" style="2313" customWidth="1"/>
    <col min="2309" max="2309" width="22.7109375" style="2313" customWidth="1"/>
    <col min="2310" max="2310" width="25.28515625" style="2313" customWidth="1"/>
    <col min="2311" max="2313" width="22.7109375" style="2313" customWidth="1"/>
    <col min="2314" max="2314" width="24.7109375" style="2313" customWidth="1"/>
    <col min="2315" max="2555" width="11.42578125" style="2313" customWidth="1"/>
    <col min="2556" max="2557" width="13.28515625" style="2313"/>
    <col min="2558" max="2558" width="8.7109375" style="2313" customWidth="1"/>
    <col min="2559" max="2559" width="13.28515625" style="2313" customWidth="1"/>
    <col min="2560" max="2560" width="35" style="2313" customWidth="1"/>
    <col min="2561" max="2561" width="14.85546875" style="2313" customWidth="1"/>
    <col min="2562" max="2562" width="67.85546875" style="2313" customWidth="1"/>
    <col min="2563" max="2563" width="24.42578125" style="2313" customWidth="1"/>
    <col min="2564" max="2564" width="25.85546875" style="2313" customWidth="1"/>
    <col min="2565" max="2565" width="22.7109375" style="2313" customWidth="1"/>
    <col min="2566" max="2566" width="25.28515625" style="2313" customWidth="1"/>
    <col min="2567" max="2569" width="22.7109375" style="2313" customWidth="1"/>
    <col min="2570" max="2570" width="24.7109375" style="2313" customWidth="1"/>
    <col min="2571" max="2811" width="11.42578125" style="2313" customWidth="1"/>
    <col min="2812" max="2813" width="13.28515625" style="2313"/>
    <col min="2814" max="2814" width="8.7109375" style="2313" customWidth="1"/>
    <col min="2815" max="2815" width="13.28515625" style="2313" customWidth="1"/>
    <col min="2816" max="2816" width="35" style="2313" customWidth="1"/>
    <col min="2817" max="2817" width="14.85546875" style="2313" customWidth="1"/>
    <col min="2818" max="2818" width="67.85546875" style="2313" customWidth="1"/>
    <col min="2819" max="2819" width="24.42578125" style="2313" customWidth="1"/>
    <col min="2820" max="2820" width="25.85546875" style="2313" customWidth="1"/>
    <col min="2821" max="2821" width="22.7109375" style="2313" customWidth="1"/>
    <col min="2822" max="2822" width="25.28515625" style="2313" customWidth="1"/>
    <col min="2823" max="2825" width="22.7109375" style="2313" customWidth="1"/>
    <col min="2826" max="2826" width="24.7109375" style="2313" customWidth="1"/>
    <col min="2827" max="3067" width="11.42578125" style="2313" customWidth="1"/>
    <col min="3068" max="3069" width="13.28515625" style="2313"/>
    <col min="3070" max="3070" width="8.7109375" style="2313" customWidth="1"/>
    <col min="3071" max="3071" width="13.28515625" style="2313" customWidth="1"/>
    <col min="3072" max="3072" width="35" style="2313" customWidth="1"/>
    <col min="3073" max="3073" width="14.85546875" style="2313" customWidth="1"/>
    <col min="3074" max="3074" width="67.85546875" style="2313" customWidth="1"/>
    <col min="3075" max="3075" width="24.42578125" style="2313" customWidth="1"/>
    <col min="3076" max="3076" width="25.85546875" style="2313" customWidth="1"/>
    <col min="3077" max="3077" width="22.7109375" style="2313" customWidth="1"/>
    <col min="3078" max="3078" width="25.28515625" style="2313" customWidth="1"/>
    <col min="3079" max="3081" width="22.7109375" style="2313" customWidth="1"/>
    <col min="3082" max="3082" width="24.7109375" style="2313" customWidth="1"/>
    <col min="3083" max="3323" width="11.42578125" style="2313" customWidth="1"/>
    <col min="3324" max="3325" width="13.28515625" style="2313"/>
    <col min="3326" max="3326" width="8.7109375" style="2313" customWidth="1"/>
    <col min="3327" max="3327" width="13.28515625" style="2313" customWidth="1"/>
    <col min="3328" max="3328" width="35" style="2313" customWidth="1"/>
    <col min="3329" max="3329" width="14.85546875" style="2313" customWidth="1"/>
    <col min="3330" max="3330" width="67.85546875" style="2313" customWidth="1"/>
    <col min="3331" max="3331" width="24.42578125" style="2313" customWidth="1"/>
    <col min="3332" max="3332" width="25.85546875" style="2313" customWidth="1"/>
    <col min="3333" max="3333" width="22.7109375" style="2313" customWidth="1"/>
    <col min="3334" max="3334" width="25.28515625" style="2313" customWidth="1"/>
    <col min="3335" max="3337" width="22.7109375" style="2313" customWidth="1"/>
    <col min="3338" max="3338" width="24.7109375" style="2313" customWidth="1"/>
    <col min="3339" max="3579" width="11.42578125" style="2313" customWidth="1"/>
    <col min="3580" max="3581" width="13.28515625" style="2313"/>
    <col min="3582" max="3582" width="8.7109375" style="2313" customWidth="1"/>
    <col min="3583" max="3583" width="13.28515625" style="2313" customWidth="1"/>
    <col min="3584" max="3584" width="35" style="2313" customWidth="1"/>
    <col min="3585" max="3585" width="14.85546875" style="2313" customWidth="1"/>
    <col min="3586" max="3586" width="67.85546875" style="2313" customWidth="1"/>
    <col min="3587" max="3587" width="24.42578125" style="2313" customWidth="1"/>
    <col min="3588" max="3588" width="25.85546875" style="2313" customWidth="1"/>
    <col min="3589" max="3589" width="22.7109375" style="2313" customWidth="1"/>
    <col min="3590" max="3590" width="25.28515625" style="2313" customWidth="1"/>
    <col min="3591" max="3593" width="22.7109375" style="2313" customWidth="1"/>
    <col min="3594" max="3594" width="24.7109375" style="2313" customWidth="1"/>
    <col min="3595" max="3835" width="11.42578125" style="2313" customWidth="1"/>
    <col min="3836" max="3837" width="13.28515625" style="2313"/>
    <col min="3838" max="3838" width="8.7109375" style="2313" customWidth="1"/>
    <col min="3839" max="3839" width="13.28515625" style="2313" customWidth="1"/>
    <col min="3840" max="3840" width="35" style="2313" customWidth="1"/>
    <col min="3841" max="3841" width="14.85546875" style="2313" customWidth="1"/>
    <col min="3842" max="3842" width="67.85546875" style="2313" customWidth="1"/>
    <col min="3843" max="3843" width="24.42578125" style="2313" customWidth="1"/>
    <col min="3844" max="3844" width="25.85546875" style="2313" customWidth="1"/>
    <col min="3845" max="3845" width="22.7109375" style="2313" customWidth="1"/>
    <col min="3846" max="3846" width="25.28515625" style="2313" customWidth="1"/>
    <col min="3847" max="3849" width="22.7109375" style="2313" customWidth="1"/>
    <col min="3850" max="3850" width="24.7109375" style="2313" customWidth="1"/>
    <col min="3851" max="4091" width="11.42578125" style="2313" customWidth="1"/>
    <col min="4092" max="4093" width="13.28515625" style="2313"/>
    <col min="4094" max="4094" width="8.7109375" style="2313" customWidth="1"/>
    <col min="4095" max="4095" width="13.28515625" style="2313" customWidth="1"/>
    <col min="4096" max="4096" width="35" style="2313" customWidth="1"/>
    <col min="4097" max="4097" width="14.85546875" style="2313" customWidth="1"/>
    <col min="4098" max="4098" width="67.85546875" style="2313" customWidth="1"/>
    <col min="4099" max="4099" width="24.42578125" style="2313" customWidth="1"/>
    <col min="4100" max="4100" width="25.85546875" style="2313" customWidth="1"/>
    <col min="4101" max="4101" width="22.7109375" style="2313" customWidth="1"/>
    <col min="4102" max="4102" width="25.28515625" style="2313" customWidth="1"/>
    <col min="4103" max="4105" width="22.7109375" style="2313" customWidth="1"/>
    <col min="4106" max="4106" width="24.7109375" style="2313" customWidth="1"/>
    <col min="4107" max="4347" width="11.42578125" style="2313" customWidth="1"/>
    <col min="4348" max="4349" width="13.28515625" style="2313"/>
    <col min="4350" max="4350" width="8.7109375" style="2313" customWidth="1"/>
    <col min="4351" max="4351" width="13.28515625" style="2313" customWidth="1"/>
    <col min="4352" max="4352" width="35" style="2313" customWidth="1"/>
    <col min="4353" max="4353" width="14.85546875" style="2313" customWidth="1"/>
    <col min="4354" max="4354" width="67.85546875" style="2313" customWidth="1"/>
    <col min="4355" max="4355" width="24.42578125" style="2313" customWidth="1"/>
    <col min="4356" max="4356" width="25.85546875" style="2313" customWidth="1"/>
    <col min="4357" max="4357" width="22.7109375" style="2313" customWidth="1"/>
    <col min="4358" max="4358" width="25.28515625" style="2313" customWidth="1"/>
    <col min="4359" max="4361" width="22.7109375" style="2313" customWidth="1"/>
    <col min="4362" max="4362" width="24.7109375" style="2313" customWidth="1"/>
    <col min="4363" max="4603" width="11.42578125" style="2313" customWidth="1"/>
    <col min="4604" max="4605" width="13.28515625" style="2313"/>
    <col min="4606" max="4606" width="8.7109375" style="2313" customWidth="1"/>
    <col min="4607" max="4607" width="13.28515625" style="2313" customWidth="1"/>
    <col min="4608" max="4608" width="35" style="2313" customWidth="1"/>
    <col min="4609" max="4609" width="14.85546875" style="2313" customWidth="1"/>
    <col min="4610" max="4610" width="67.85546875" style="2313" customWidth="1"/>
    <col min="4611" max="4611" width="24.42578125" style="2313" customWidth="1"/>
    <col min="4612" max="4612" width="25.85546875" style="2313" customWidth="1"/>
    <col min="4613" max="4613" width="22.7109375" style="2313" customWidth="1"/>
    <col min="4614" max="4614" width="25.28515625" style="2313" customWidth="1"/>
    <col min="4615" max="4617" width="22.7109375" style="2313" customWidth="1"/>
    <col min="4618" max="4618" width="24.7109375" style="2313" customWidth="1"/>
    <col min="4619" max="4859" width="11.42578125" style="2313" customWidth="1"/>
    <col min="4860" max="4861" width="13.28515625" style="2313"/>
    <col min="4862" max="4862" width="8.7109375" style="2313" customWidth="1"/>
    <col min="4863" max="4863" width="13.28515625" style="2313" customWidth="1"/>
    <col min="4864" max="4864" width="35" style="2313" customWidth="1"/>
    <col min="4865" max="4865" width="14.85546875" style="2313" customWidth="1"/>
    <col min="4866" max="4866" width="67.85546875" style="2313" customWidth="1"/>
    <col min="4867" max="4867" width="24.42578125" style="2313" customWidth="1"/>
    <col min="4868" max="4868" width="25.85546875" style="2313" customWidth="1"/>
    <col min="4869" max="4869" width="22.7109375" style="2313" customWidth="1"/>
    <col min="4870" max="4870" width="25.28515625" style="2313" customWidth="1"/>
    <col min="4871" max="4873" width="22.7109375" style="2313" customWidth="1"/>
    <col min="4874" max="4874" width="24.7109375" style="2313" customWidth="1"/>
    <col min="4875" max="5115" width="11.42578125" style="2313" customWidth="1"/>
    <col min="5116" max="5117" width="13.28515625" style="2313"/>
    <col min="5118" max="5118" width="8.7109375" style="2313" customWidth="1"/>
    <col min="5119" max="5119" width="13.28515625" style="2313" customWidth="1"/>
    <col min="5120" max="5120" width="35" style="2313" customWidth="1"/>
    <col min="5121" max="5121" width="14.85546875" style="2313" customWidth="1"/>
    <col min="5122" max="5122" width="67.85546875" style="2313" customWidth="1"/>
    <col min="5123" max="5123" width="24.42578125" style="2313" customWidth="1"/>
    <col min="5124" max="5124" width="25.85546875" style="2313" customWidth="1"/>
    <col min="5125" max="5125" width="22.7109375" style="2313" customWidth="1"/>
    <col min="5126" max="5126" width="25.28515625" style="2313" customWidth="1"/>
    <col min="5127" max="5129" width="22.7109375" style="2313" customWidth="1"/>
    <col min="5130" max="5130" width="24.7109375" style="2313" customWidth="1"/>
    <col min="5131" max="5371" width="11.42578125" style="2313" customWidth="1"/>
    <col min="5372" max="5373" width="13.28515625" style="2313"/>
    <col min="5374" max="5374" width="8.7109375" style="2313" customWidth="1"/>
    <col min="5375" max="5375" width="13.28515625" style="2313" customWidth="1"/>
    <col min="5376" max="5376" width="35" style="2313" customWidth="1"/>
    <col min="5377" max="5377" width="14.85546875" style="2313" customWidth="1"/>
    <col min="5378" max="5378" width="67.85546875" style="2313" customWidth="1"/>
    <col min="5379" max="5379" width="24.42578125" style="2313" customWidth="1"/>
    <col min="5380" max="5380" width="25.85546875" style="2313" customWidth="1"/>
    <col min="5381" max="5381" width="22.7109375" style="2313" customWidth="1"/>
    <col min="5382" max="5382" width="25.28515625" style="2313" customWidth="1"/>
    <col min="5383" max="5385" width="22.7109375" style="2313" customWidth="1"/>
    <col min="5386" max="5386" width="24.7109375" style="2313" customWidth="1"/>
    <col min="5387" max="5627" width="11.42578125" style="2313" customWidth="1"/>
    <col min="5628" max="5629" width="13.28515625" style="2313"/>
    <col min="5630" max="5630" width="8.7109375" style="2313" customWidth="1"/>
    <col min="5631" max="5631" width="13.28515625" style="2313" customWidth="1"/>
    <col min="5632" max="5632" width="35" style="2313" customWidth="1"/>
    <col min="5633" max="5633" width="14.85546875" style="2313" customWidth="1"/>
    <col min="5634" max="5634" width="67.85546875" style="2313" customWidth="1"/>
    <col min="5635" max="5635" width="24.42578125" style="2313" customWidth="1"/>
    <col min="5636" max="5636" width="25.85546875" style="2313" customWidth="1"/>
    <col min="5637" max="5637" width="22.7109375" style="2313" customWidth="1"/>
    <col min="5638" max="5638" width="25.28515625" style="2313" customWidth="1"/>
    <col min="5639" max="5641" width="22.7109375" style="2313" customWidth="1"/>
    <col min="5642" max="5642" width="24.7109375" style="2313" customWidth="1"/>
    <col min="5643" max="5883" width="11.42578125" style="2313" customWidth="1"/>
    <col min="5884" max="5885" width="13.28515625" style="2313"/>
    <col min="5886" max="5886" width="8.7109375" style="2313" customWidth="1"/>
    <col min="5887" max="5887" width="13.28515625" style="2313" customWidth="1"/>
    <col min="5888" max="5888" width="35" style="2313" customWidth="1"/>
    <col min="5889" max="5889" width="14.85546875" style="2313" customWidth="1"/>
    <col min="5890" max="5890" width="67.85546875" style="2313" customWidth="1"/>
    <col min="5891" max="5891" width="24.42578125" style="2313" customWidth="1"/>
    <col min="5892" max="5892" width="25.85546875" style="2313" customWidth="1"/>
    <col min="5893" max="5893" width="22.7109375" style="2313" customWidth="1"/>
    <col min="5894" max="5894" width="25.28515625" style="2313" customWidth="1"/>
    <col min="5895" max="5897" width="22.7109375" style="2313" customWidth="1"/>
    <col min="5898" max="5898" width="24.7109375" style="2313" customWidth="1"/>
    <col min="5899" max="6139" width="11.42578125" style="2313" customWidth="1"/>
    <col min="6140" max="6141" width="13.28515625" style="2313"/>
    <col min="6142" max="6142" width="8.7109375" style="2313" customWidth="1"/>
    <col min="6143" max="6143" width="13.28515625" style="2313" customWidth="1"/>
    <col min="6144" max="6144" width="35" style="2313" customWidth="1"/>
    <col min="6145" max="6145" width="14.85546875" style="2313" customWidth="1"/>
    <col min="6146" max="6146" width="67.85546875" style="2313" customWidth="1"/>
    <col min="6147" max="6147" width="24.42578125" style="2313" customWidth="1"/>
    <col min="6148" max="6148" width="25.85546875" style="2313" customWidth="1"/>
    <col min="6149" max="6149" width="22.7109375" style="2313" customWidth="1"/>
    <col min="6150" max="6150" width="25.28515625" style="2313" customWidth="1"/>
    <col min="6151" max="6153" width="22.7109375" style="2313" customWidth="1"/>
    <col min="6154" max="6154" width="24.7109375" style="2313" customWidth="1"/>
    <col min="6155" max="6395" width="11.42578125" style="2313" customWidth="1"/>
    <col min="6396" max="6397" width="13.28515625" style="2313"/>
    <col min="6398" max="6398" width="8.7109375" style="2313" customWidth="1"/>
    <col min="6399" max="6399" width="13.28515625" style="2313" customWidth="1"/>
    <col min="6400" max="6400" width="35" style="2313" customWidth="1"/>
    <col min="6401" max="6401" width="14.85546875" style="2313" customWidth="1"/>
    <col min="6402" max="6402" width="67.85546875" style="2313" customWidth="1"/>
    <col min="6403" max="6403" width="24.42578125" style="2313" customWidth="1"/>
    <col min="6404" max="6404" width="25.85546875" style="2313" customWidth="1"/>
    <col min="6405" max="6405" width="22.7109375" style="2313" customWidth="1"/>
    <col min="6406" max="6406" width="25.28515625" style="2313" customWidth="1"/>
    <col min="6407" max="6409" width="22.7109375" style="2313" customWidth="1"/>
    <col min="6410" max="6410" width="24.7109375" style="2313" customWidth="1"/>
    <col min="6411" max="6651" width="11.42578125" style="2313" customWidth="1"/>
    <col min="6652" max="6653" width="13.28515625" style="2313"/>
    <col min="6654" max="6654" width="8.7109375" style="2313" customWidth="1"/>
    <col min="6655" max="6655" width="13.28515625" style="2313" customWidth="1"/>
    <col min="6656" max="6656" width="35" style="2313" customWidth="1"/>
    <col min="6657" max="6657" width="14.85546875" style="2313" customWidth="1"/>
    <col min="6658" max="6658" width="67.85546875" style="2313" customWidth="1"/>
    <col min="6659" max="6659" width="24.42578125" style="2313" customWidth="1"/>
    <col min="6660" max="6660" width="25.85546875" style="2313" customWidth="1"/>
    <col min="6661" max="6661" width="22.7109375" style="2313" customWidth="1"/>
    <col min="6662" max="6662" width="25.28515625" style="2313" customWidth="1"/>
    <col min="6663" max="6665" width="22.7109375" style="2313" customWidth="1"/>
    <col min="6666" max="6666" width="24.7109375" style="2313" customWidth="1"/>
    <col min="6667" max="6907" width="11.42578125" style="2313" customWidth="1"/>
    <col min="6908" max="6909" width="13.28515625" style="2313"/>
    <col min="6910" max="6910" width="8.7109375" style="2313" customWidth="1"/>
    <col min="6911" max="6911" width="13.28515625" style="2313" customWidth="1"/>
    <col min="6912" max="6912" width="35" style="2313" customWidth="1"/>
    <col min="6913" max="6913" width="14.85546875" style="2313" customWidth="1"/>
    <col min="6914" max="6914" width="67.85546875" style="2313" customWidth="1"/>
    <col min="6915" max="6915" width="24.42578125" style="2313" customWidth="1"/>
    <col min="6916" max="6916" width="25.85546875" style="2313" customWidth="1"/>
    <col min="6917" max="6917" width="22.7109375" style="2313" customWidth="1"/>
    <col min="6918" max="6918" width="25.28515625" style="2313" customWidth="1"/>
    <col min="6919" max="6921" width="22.7109375" style="2313" customWidth="1"/>
    <col min="6922" max="6922" width="24.7109375" style="2313" customWidth="1"/>
    <col min="6923" max="7163" width="11.42578125" style="2313" customWidth="1"/>
    <col min="7164" max="7165" width="13.28515625" style="2313"/>
    <col min="7166" max="7166" width="8.7109375" style="2313" customWidth="1"/>
    <col min="7167" max="7167" width="13.28515625" style="2313" customWidth="1"/>
    <col min="7168" max="7168" width="35" style="2313" customWidth="1"/>
    <col min="7169" max="7169" width="14.85546875" style="2313" customWidth="1"/>
    <col min="7170" max="7170" width="67.85546875" style="2313" customWidth="1"/>
    <col min="7171" max="7171" width="24.42578125" style="2313" customWidth="1"/>
    <col min="7172" max="7172" width="25.85546875" style="2313" customWidth="1"/>
    <col min="7173" max="7173" width="22.7109375" style="2313" customWidth="1"/>
    <col min="7174" max="7174" width="25.28515625" style="2313" customWidth="1"/>
    <col min="7175" max="7177" width="22.7109375" style="2313" customWidth="1"/>
    <col min="7178" max="7178" width="24.7109375" style="2313" customWidth="1"/>
    <col min="7179" max="7419" width="11.42578125" style="2313" customWidth="1"/>
    <col min="7420" max="7421" width="13.28515625" style="2313"/>
    <col min="7422" max="7422" width="8.7109375" style="2313" customWidth="1"/>
    <col min="7423" max="7423" width="13.28515625" style="2313" customWidth="1"/>
    <col min="7424" max="7424" width="35" style="2313" customWidth="1"/>
    <col min="7425" max="7425" width="14.85546875" style="2313" customWidth="1"/>
    <col min="7426" max="7426" width="67.85546875" style="2313" customWidth="1"/>
    <col min="7427" max="7427" width="24.42578125" style="2313" customWidth="1"/>
    <col min="7428" max="7428" width="25.85546875" style="2313" customWidth="1"/>
    <col min="7429" max="7429" width="22.7109375" style="2313" customWidth="1"/>
    <col min="7430" max="7430" width="25.28515625" style="2313" customWidth="1"/>
    <col min="7431" max="7433" width="22.7109375" style="2313" customWidth="1"/>
    <col min="7434" max="7434" width="24.7109375" style="2313" customWidth="1"/>
    <col min="7435" max="7675" width="11.42578125" style="2313" customWidth="1"/>
    <col min="7676" max="7677" width="13.28515625" style="2313"/>
    <col min="7678" max="7678" width="8.7109375" style="2313" customWidth="1"/>
    <col min="7679" max="7679" width="13.28515625" style="2313" customWidth="1"/>
    <col min="7680" max="7680" width="35" style="2313" customWidth="1"/>
    <col min="7681" max="7681" width="14.85546875" style="2313" customWidth="1"/>
    <col min="7682" max="7682" width="67.85546875" style="2313" customWidth="1"/>
    <col min="7683" max="7683" width="24.42578125" style="2313" customWidth="1"/>
    <col min="7684" max="7684" width="25.85546875" style="2313" customWidth="1"/>
    <col min="7685" max="7685" width="22.7109375" style="2313" customWidth="1"/>
    <col min="7686" max="7686" width="25.28515625" style="2313" customWidth="1"/>
    <col min="7687" max="7689" width="22.7109375" style="2313" customWidth="1"/>
    <col min="7690" max="7690" width="24.7109375" style="2313" customWidth="1"/>
    <col min="7691" max="7931" width="11.42578125" style="2313" customWidth="1"/>
    <col min="7932" max="7933" width="13.28515625" style="2313"/>
    <col min="7934" max="7934" width="8.7109375" style="2313" customWidth="1"/>
    <col min="7935" max="7935" width="13.28515625" style="2313" customWidth="1"/>
    <col min="7936" max="7936" width="35" style="2313" customWidth="1"/>
    <col min="7937" max="7937" width="14.85546875" style="2313" customWidth="1"/>
    <col min="7938" max="7938" width="67.85546875" style="2313" customWidth="1"/>
    <col min="7939" max="7939" width="24.42578125" style="2313" customWidth="1"/>
    <col min="7940" max="7940" width="25.85546875" style="2313" customWidth="1"/>
    <col min="7941" max="7941" width="22.7109375" style="2313" customWidth="1"/>
    <col min="7942" max="7942" width="25.28515625" style="2313" customWidth="1"/>
    <col min="7943" max="7945" width="22.7109375" style="2313" customWidth="1"/>
    <col min="7946" max="7946" width="24.7109375" style="2313" customWidth="1"/>
    <col min="7947" max="8187" width="11.42578125" style="2313" customWidth="1"/>
    <col min="8188" max="8189" width="13.28515625" style="2313"/>
    <col min="8190" max="8190" width="8.7109375" style="2313" customWidth="1"/>
    <col min="8191" max="8191" width="13.28515625" style="2313" customWidth="1"/>
    <col min="8192" max="8192" width="35" style="2313" customWidth="1"/>
    <col min="8193" max="8193" width="14.85546875" style="2313" customWidth="1"/>
    <col min="8194" max="8194" width="67.85546875" style="2313" customWidth="1"/>
    <col min="8195" max="8195" width="24.42578125" style="2313" customWidth="1"/>
    <col min="8196" max="8196" width="25.85546875" style="2313" customWidth="1"/>
    <col min="8197" max="8197" width="22.7109375" style="2313" customWidth="1"/>
    <col min="8198" max="8198" width="25.28515625" style="2313" customWidth="1"/>
    <col min="8199" max="8201" width="22.7109375" style="2313" customWidth="1"/>
    <col min="8202" max="8202" width="24.7109375" style="2313" customWidth="1"/>
    <col min="8203" max="8443" width="11.42578125" style="2313" customWidth="1"/>
    <col min="8444" max="8445" width="13.28515625" style="2313"/>
    <col min="8446" max="8446" width="8.7109375" style="2313" customWidth="1"/>
    <col min="8447" max="8447" width="13.28515625" style="2313" customWidth="1"/>
    <col min="8448" max="8448" width="35" style="2313" customWidth="1"/>
    <col min="8449" max="8449" width="14.85546875" style="2313" customWidth="1"/>
    <col min="8450" max="8450" width="67.85546875" style="2313" customWidth="1"/>
    <col min="8451" max="8451" width="24.42578125" style="2313" customWidth="1"/>
    <col min="8452" max="8452" width="25.85546875" style="2313" customWidth="1"/>
    <col min="8453" max="8453" width="22.7109375" style="2313" customWidth="1"/>
    <col min="8454" max="8454" width="25.28515625" style="2313" customWidth="1"/>
    <col min="8455" max="8457" width="22.7109375" style="2313" customWidth="1"/>
    <col min="8458" max="8458" width="24.7109375" style="2313" customWidth="1"/>
    <col min="8459" max="8699" width="11.42578125" style="2313" customWidth="1"/>
    <col min="8700" max="8701" width="13.28515625" style="2313"/>
    <col min="8702" max="8702" width="8.7109375" style="2313" customWidth="1"/>
    <col min="8703" max="8703" width="13.28515625" style="2313" customWidth="1"/>
    <col min="8704" max="8704" width="35" style="2313" customWidth="1"/>
    <col min="8705" max="8705" width="14.85546875" style="2313" customWidth="1"/>
    <col min="8706" max="8706" width="67.85546875" style="2313" customWidth="1"/>
    <col min="8707" max="8707" width="24.42578125" style="2313" customWidth="1"/>
    <col min="8708" max="8708" width="25.85546875" style="2313" customWidth="1"/>
    <col min="8709" max="8709" width="22.7109375" style="2313" customWidth="1"/>
    <col min="8710" max="8710" width="25.28515625" style="2313" customWidth="1"/>
    <col min="8711" max="8713" width="22.7109375" style="2313" customWidth="1"/>
    <col min="8714" max="8714" width="24.7109375" style="2313" customWidth="1"/>
    <col min="8715" max="8955" width="11.42578125" style="2313" customWidth="1"/>
    <col min="8956" max="8957" width="13.28515625" style="2313"/>
    <col min="8958" max="8958" width="8.7109375" style="2313" customWidth="1"/>
    <col min="8959" max="8959" width="13.28515625" style="2313" customWidth="1"/>
    <col min="8960" max="8960" width="35" style="2313" customWidth="1"/>
    <col min="8961" max="8961" width="14.85546875" style="2313" customWidth="1"/>
    <col min="8962" max="8962" width="67.85546875" style="2313" customWidth="1"/>
    <col min="8963" max="8963" width="24.42578125" style="2313" customWidth="1"/>
    <col min="8964" max="8964" width="25.85546875" style="2313" customWidth="1"/>
    <col min="8965" max="8965" width="22.7109375" style="2313" customWidth="1"/>
    <col min="8966" max="8966" width="25.28515625" style="2313" customWidth="1"/>
    <col min="8967" max="8969" width="22.7109375" style="2313" customWidth="1"/>
    <col min="8970" max="8970" width="24.7109375" style="2313" customWidth="1"/>
    <col min="8971" max="9211" width="11.42578125" style="2313" customWidth="1"/>
    <col min="9212" max="9213" width="13.28515625" style="2313"/>
    <col min="9214" max="9214" width="8.7109375" style="2313" customWidth="1"/>
    <col min="9215" max="9215" width="13.28515625" style="2313" customWidth="1"/>
    <col min="9216" max="9216" width="35" style="2313" customWidth="1"/>
    <col min="9217" max="9217" width="14.85546875" style="2313" customWidth="1"/>
    <col min="9218" max="9218" width="67.85546875" style="2313" customWidth="1"/>
    <col min="9219" max="9219" width="24.42578125" style="2313" customWidth="1"/>
    <col min="9220" max="9220" width="25.85546875" style="2313" customWidth="1"/>
    <col min="9221" max="9221" width="22.7109375" style="2313" customWidth="1"/>
    <col min="9222" max="9222" width="25.28515625" style="2313" customWidth="1"/>
    <col min="9223" max="9225" width="22.7109375" style="2313" customWidth="1"/>
    <col min="9226" max="9226" width="24.7109375" style="2313" customWidth="1"/>
    <col min="9227" max="9467" width="11.42578125" style="2313" customWidth="1"/>
    <col min="9468" max="9469" width="13.28515625" style="2313"/>
    <col min="9470" max="9470" width="8.7109375" style="2313" customWidth="1"/>
    <col min="9471" max="9471" width="13.28515625" style="2313" customWidth="1"/>
    <col min="9472" max="9472" width="35" style="2313" customWidth="1"/>
    <col min="9473" max="9473" width="14.85546875" style="2313" customWidth="1"/>
    <col min="9474" max="9474" width="67.85546875" style="2313" customWidth="1"/>
    <col min="9475" max="9475" width="24.42578125" style="2313" customWidth="1"/>
    <col min="9476" max="9476" width="25.85546875" style="2313" customWidth="1"/>
    <col min="9477" max="9477" width="22.7109375" style="2313" customWidth="1"/>
    <col min="9478" max="9478" width="25.28515625" style="2313" customWidth="1"/>
    <col min="9479" max="9481" width="22.7109375" style="2313" customWidth="1"/>
    <col min="9482" max="9482" width="24.7109375" style="2313" customWidth="1"/>
    <col min="9483" max="9723" width="11.42578125" style="2313" customWidth="1"/>
    <col min="9724" max="9725" width="13.28515625" style="2313"/>
    <col min="9726" max="9726" width="8.7109375" style="2313" customWidth="1"/>
    <col min="9727" max="9727" width="13.28515625" style="2313" customWidth="1"/>
    <col min="9728" max="9728" width="35" style="2313" customWidth="1"/>
    <col min="9729" max="9729" width="14.85546875" style="2313" customWidth="1"/>
    <col min="9730" max="9730" width="67.85546875" style="2313" customWidth="1"/>
    <col min="9731" max="9731" width="24.42578125" style="2313" customWidth="1"/>
    <col min="9732" max="9732" width="25.85546875" style="2313" customWidth="1"/>
    <col min="9733" max="9733" width="22.7109375" style="2313" customWidth="1"/>
    <col min="9734" max="9734" width="25.28515625" style="2313" customWidth="1"/>
    <col min="9735" max="9737" width="22.7109375" style="2313" customWidth="1"/>
    <col min="9738" max="9738" width="24.7109375" style="2313" customWidth="1"/>
    <col min="9739" max="9979" width="11.42578125" style="2313" customWidth="1"/>
    <col min="9980" max="9981" width="13.28515625" style="2313"/>
    <col min="9982" max="9982" width="8.7109375" style="2313" customWidth="1"/>
    <col min="9983" max="9983" width="13.28515625" style="2313" customWidth="1"/>
    <col min="9984" max="9984" width="35" style="2313" customWidth="1"/>
    <col min="9985" max="9985" width="14.85546875" style="2313" customWidth="1"/>
    <col min="9986" max="9986" width="67.85546875" style="2313" customWidth="1"/>
    <col min="9987" max="9987" width="24.42578125" style="2313" customWidth="1"/>
    <col min="9988" max="9988" width="25.85546875" style="2313" customWidth="1"/>
    <col min="9989" max="9989" width="22.7109375" style="2313" customWidth="1"/>
    <col min="9990" max="9990" width="25.28515625" style="2313" customWidth="1"/>
    <col min="9991" max="9993" width="22.7109375" style="2313" customWidth="1"/>
    <col min="9994" max="9994" width="24.7109375" style="2313" customWidth="1"/>
    <col min="9995" max="10235" width="11.42578125" style="2313" customWidth="1"/>
    <col min="10236" max="10237" width="13.28515625" style="2313"/>
    <col min="10238" max="10238" width="8.7109375" style="2313" customWidth="1"/>
    <col min="10239" max="10239" width="13.28515625" style="2313" customWidth="1"/>
    <col min="10240" max="10240" width="35" style="2313" customWidth="1"/>
    <col min="10241" max="10241" width="14.85546875" style="2313" customWidth="1"/>
    <col min="10242" max="10242" width="67.85546875" style="2313" customWidth="1"/>
    <col min="10243" max="10243" width="24.42578125" style="2313" customWidth="1"/>
    <col min="10244" max="10244" width="25.85546875" style="2313" customWidth="1"/>
    <col min="10245" max="10245" width="22.7109375" style="2313" customWidth="1"/>
    <col min="10246" max="10246" width="25.28515625" style="2313" customWidth="1"/>
    <col min="10247" max="10249" width="22.7109375" style="2313" customWidth="1"/>
    <col min="10250" max="10250" width="24.7109375" style="2313" customWidth="1"/>
    <col min="10251" max="10491" width="11.42578125" style="2313" customWidth="1"/>
    <col min="10492" max="10493" width="13.28515625" style="2313"/>
    <col min="10494" max="10494" width="8.7109375" style="2313" customWidth="1"/>
    <col min="10495" max="10495" width="13.28515625" style="2313" customWidth="1"/>
    <col min="10496" max="10496" width="35" style="2313" customWidth="1"/>
    <col min="10497" max="10497" width="14.85546875" style="2313" customWidth="1"/>
    <col min="10498" max="10498" width="67.85546875" style="2313" customWidth="1"/>
    <col min="10499" max="10499" width="24.42578125" style="2313" customWidth="1"/>
    <col min="10500" max="10500" width="25.85546875" style="2313" customWidth="1"/>
    <col min="10501" max="10501" width="22.7109375" style="2313" customWidth="1"/>
    <col min="10502" max="10502" width="25.28515625" style="2313" customWidth="1"/>
    <col min="10503" max="10505" width="22.7109375" style="2313" customWidth="1"/>
    <col min="10506" max="10506" width="24.7109375" style="2313" customWidth="1"/>
    <col min="10507" max="10747" width="11.42578125" style="2313" customWidth="1"/>
    <col min="10748" max="10749" width="13.28515625" style="2313"/>
    <col min="10750" max="10750" width="8.7109375" style="2313" customWidth="1"/>
    <col min="10751" max="10751" width="13.28515625" style="2313" customWidth="1"/>
    <col min="10752" max="10752" width="35" style="2313" customWidth="1"/>
    <col min="10753" max="10753" width="14.85546875" style="2313" customWidth="1"/>
    <col min="10754" max="10754" width="67.85546875" style="2313" customWidth="1"/>
    <col min="10755" max="10755" width="24.42578125" style="2313" customWidth="1"/>
    <col min="10756" max="10756" width="25.85546875" style="2313" customWidth="1"/>
    <col min="10757" max="10757" width="22.7109375" style="2313" customWidth="1"/>
    <col min="10758" max="10758" width="25.28515625" style="2313" customWidth="1"/>
    <col min="10759" max="10761" width="22.7109375" style="2313" customWidth="1"/>
    <col min="10762" max="10762" width="24.7109375" style="2313" customWidth="1"/>
    <col min="10763" max="11003" width="11.42578125" style="2313" customWidth="1"/>
    <col min="11004" max="11005" width="13.28515625" style="2313"/>
    <col min="11006" max="11006" width="8.7109375" style="2313" customWidth="1"/>
    <col min="11007" max="11007" width="13.28515625" style="2313" customWidth="1"/>
    <col min="11008" max="11008" width="35" style="2313" customWidth="1"/>
    <col min="11009" max="11009" width="14.85546875" style="2313" customWidth="1"/>
    <col min="11010" max="11010" width="67.85546875" style="2313" customWidth="1"/>
    <col min="11011" max="11011" width="24.42578125" style="2313" customWidth="1"/>
    <col min="11012" max="11012" width="25.85546875" style="2313" customWidth="1"/>
    <col min="11013" max="11013" width="22.7109375" style="2313" customWidth="1"/>
    <col min="11014" max="11014" width="25.28515625" style="2313" customWidth="1"/>
    <col min="11015" max="11017" width="22.7109375" style="2313" customWidth="1"/>
    <col min="11018" max="11018" width="24.7109375" style="2313" customWidth="1"/>
    <col min="11019" max="11259" width="11.42578125" style="2313" customWidth="1"/>
    <col min="11260" max="11261" width="13.28515625" style="2313"/>
    <col min="11262" max="11262" width="8.7109375" style="2313" customWidth="1"/>
    <col min="11263" max="11263" width="13.28515625" style="2313" customWidth="1"/>
    <col min="11264" max="11264" width="35" style="2313" customWidth="1"/>
    <col min="11265" max="11265" width="14.85546875" style="2313" customWidth="1"/>
    <col min="11266" max="11266" width="67.85546875" style="2313" customWidth="1"/>
    <col min="11267" max="11267" width="24.42578125" style="2313" customWidth="1"/>
    <col min="11268" max="11268" width="25.85546875" style="2313" customWidth="1"/>
    <col min="11269" max="11269" width="22.7109375" style="2313" customWidth="1"/>
    <col min="11270" max="11270" width="25.28515625" style="2313" customWidth="1"/>
    <col min="11271" max="11273" width="22.7109375" style="2313" customWidth="1"/>
    <col min="11274" max="11274" width="24.7109375" style="2313" customWidth="1"/>
    <col min="11275" max="11515" width="11.42578125" style="2313" customWidth="1"/>
    <col min="11516" max="11517" width="13.28515625" style="2313"/>
    <col min="11518" max="11518" width="8.7109375" style="2313" customWidth="1"/>
    <col min="11519" max="11519" width="13.28515625" style="2313" customWidth="1"/>
    <col min="11520" max="11520" width="35" style="2313" customWidth="1"/>
    <col min="11521" max="11521" width="14.85546875" style="2313" customWidth="1"/>
    <col min="11522" max="11522" width="67.85546875" style="2313" customWidth="1"/>
    <col min="11523" max="11523" width="24.42578125" style="2313" customWidth="1"/>
    <col min="11524" max="11524" width="25.85546875" style="2313" customWidth="1"/>
    <col min="11525" max="11525" width="22.7109375" style="2313" customWidth="1"/>
    <col min="11526" max="11526" width="25.28515625" style="2313" customWidth="1"/>
    <col min="11527" max="11529" width="22.7109375" style="2313" customWidth="1"/>
    <col min="11530" max="11530" width="24.7109375" style="2313" customWidth="1"/>
    <col min="11531" max="11771" width="11.42578125" style="2313" customWidth="1"/>
    <col min="11772" max="11773" width="13.28515625" style="2313"/>
    <col min="11774" max="11774" width="8.7109375" style="2313" customWidth="1"/>
    <col min="11775" max="11775" width="13.28515625" style="2313" customWidth="1"/>
    <col min="11776" max="11776" width="35" style="2313" customWidth="1"/>
    <col min="11777" max="11777" width="14.85546875" style="2313" customWidth="1"/>
    <col min="11778" max="11778" width="67.85546875" style="2313" customWidth="1"/>
    <col min="11779" max="11779" width="24.42578125" style="2313" customWidth="1"/>
    <col min="11780" max="11780" width="25.85546875" style="2313" customWidth="1"/>
    <col min="11781" max="11781" width="22.7109375" style="2313" customWidth="1"/>
    <col min="11782" max="11782" width="25.28515625" style="2313" customWidth="1"/>
    <col min="11783" max="11785" width="22.7109375" style="2313" customWidth="1"/>
    <col min="11786" max="11786" width="24.7109375" style="2313" customWidth="1"/>
    <col min="11787" max="12027" width="11.42578125" style="2313" customWidth="1"/>
    <col min="12028" max="12029" width="13.28515625" style="2313"/>
    <col min="12030" max="12030" width="8.7109375" style="2313" customWidth="1"/>
    <col min="12031" max="12031" width="13.28515625" style="2313" customWidth="1"/>
    <col min="12032" max="12032" width="35" style="2313" customWidth="1"/>
    <col min="12033" max="12033" width="14.85546875" style="2313" customWidth="1"/>
    <col min="12034" max="12034" width="67.85546875" style="2313" customWidth="1"/>
    <col min="12035" max="12035" width="24.42578125" style="2313" customWidth="1"/>
    <col min="12036" max="12036" width="25.85546875" style="2313" customWidth="1"/>
    <col min="12037" max="12037" width="22.7109375" style="2313" customWidth="1"/>
    <col min="12038" max="12038" width="25.28515625" style="2313" customWidth="1"/>
    <col min="12039" max="12041" width="22.7109375" style="2313" customWidth="1"/>
    <col min="12042" max="12042" width="24.7109375" style="2313" customWidth="1"/>
    <col min="12043" max="12283" width="11.42578125" style="2313" customWidth="1"/>
    <col min="12284" max="12285" width="13.28515625" style="2313"/>
    <col min="12286" max="12286" width="8.7109375" style="2313" customWidth="1"/>
    <col min="12287" max="12287" width="13.28515625" style="2313" customWidth="1"/>
    <col min="12288" max="12288" width="35" style="2313" customWidth="1"/>
    <col min="12289" max="12289" width="14.85546875" style="2313" customWidth="1"/>
    <col min="12290" max="12290" width="67.85546875" style="2313" customWidth="1"/>
    <col min="12291" max="12291" width="24.42578125" style="2313" customWidth="1"/>
    <col min="12292" max="12292" width="25.85546875" style="2313" customWidth="1"/>
    <col min="12293" max="12293" width="22.7109375" style="2313" customWidth="1"/>
    <col min="12294" max="12294" width="25.28515625" style="2313" customWidth="1"/>
    <col min="12295" max="12297" width="22.7109375" style="2313" customWidth="1"/>
    <col min="12298" max="12298" width="24.7109375" style="2313" customWidth="1"/>
    <col min="12299" max="12539" width="11.42578125" style="2313" customWidth="1"/>
    <col min="12540" max="12541" width="13.28515625" style="2313"/>
    <col min="12542" max="12542" width="8.7109375" style="2313" customWidth="1"/>
    <col min="12543" max="12543" width="13.28515625" style="2313" customWidth="1"/>
    <col min="12544" max="12544" width="35" style="2313" customWidth="1"/>
    <col min="12545" max="12545" width="14.85546875" style="2313" customWidth="1"/>
    <col min="12546" max="12546" width="67.85546875" style="2313" customWidth="1"/>
    <col min="12547" max="12547" width="24.42578125" style="2313" customWidth="1"/>
    <col min="12548" max="12548" width="25.85546875" style="2313" customWidth="1"/>
    <col min="12549" max="12549" width="22.7109375" style="2313" customWidth="1"/>
    <col min="12550" max="12550" width="25.28515625" style="2313" customWidth="1"/>
    <col min="12551" max="12553" width="22.7109375" style="2313" customWidth="1"/>
    <col min="12554" max="12554" width="24.7109375" style="2313" customWidth="1"/>
    <col min="12555" max="12795" width="11.42578125" style="2313" customWidth="1"/>
    <col min="12796" max="12797" width="13.28515625" style="2313"/>
    <col min="12798" max="12798" width="8.7109375" style="2313" customWidth="1"/>
    <col min="12799" max="12799" width="13.28515625" style="2313" customWidth="1"/>
    <col min="12800" max="12800" width="35" style="2313" customWidth="1"/>
    <col min="12801" max="12801" width="14.85546875" style="2313" customWidth="1"/>
    <col min="12802" max="12802" width="67.85546875" style="2313" customWidth="1"/>
    <col min="12803" max="12803" width="24.42578125" style="2313" customWidth="1"/>
    <col min="12804" max="12804" width="25.85546875" style="2313" customWidth="1"/>
    <col min="12805" max="12805" width="22.7109375" style="2313" customWidth="1"/>
    <col min="12806" max="12806" width="25.28515625" style="2313" customWidth="1"/>
    <col min="12807" max="12809" width="22.7109375" style="2313" customWidth="1"/>
    <col min="12810" max="12810" width="24.7109375" style="2313" customWidth="1"/>
    <col min="12811" max="13051" width="11.42578125" style="2313" customWidth="1"/>
    <col min="13052" max="13053" width="13.28515625" style="2313"/>
    <col min="13054" max="13054" width="8.7109375" style="2313" customWidth="1"/>
    <col min="13055" max="13055" width="13.28515625" style="2313" customWidth="1"/>
    <col min="13056" max="13056" width="35" style="2313" customWidth="1"/>
    <col min="13057" max="13057" width="14.85546875" style="2313" customWidth="1"/>
    <col min="13058" max="13058" width="67.85546875" style="2313" customWidth="1"/>
    <col min="13059" max="13059" width="24.42578125" style="2313" customWidth="1"/>
    <col min="13060" max="13060" width="25.85546875" style="2313" customWidth="1"/>
    <col min="13061" max="13061" width="22.7109375" style="2313" customWidth="1"/>
    <col min="13062" max="13062" width="25.28515625" style="2313" customWidth="1"/>
    <col min="13063" max="13065" width="22.7109375" style="2313" customWidth="1"/>
    <col min="13066" max="13066" width="24.7109375" style="2313" customWidth="1"/>
    <col min="13067" max="13307" width="11.42578125" style="2313" customWidth="1"/>
    <col min="13308" max="13309" width="13.28515625" style="2313"/>
    <col min="13310" max="13310" width="8.7109375" style="2313" customWidth="1"/>
    <col min="13311" max="13311" width="13.28515625" style="2313" customWidth="1"/>
    <col min="13312" max="13312" width="35" style="2313" customWidth="1"/>
    <col min="13313" max="13313" width="14.85546875" style="2313" customWidth="1"/>
    <col min="13314" max="13314" width="67.85546875" style="2313" customWidth="1"/>
    <col min="13315" max="13315" width="24.42578125" style="2313" customWidth="1"/>
    <col min="13316" max="13316" width="25.85546875" style="2313" customWidth="1"/>
    <col min="13317" max="13317" width="22.7109375" style="2313" customWidth="1"/>
    <col min="13318" max="13318" width="25.28515625" style="2313" customWidth="1"/>
    <col min="13319" max="13321" width="22.7109375" style="2313" customWidth="1"/>
    <col min="13322" max="13322" width="24.7109375" style="2313" customWidth="1"/>
    <col min="13323" max="13563" width="11.42578125" style="2313" customWidth="1"/>
    <col min="13564" max="13565" width="13.28515625" style="2313"/>
    <col min="13566" max="13566" width="8.7109375" style="2313" customWidth="1"/>
    <col min="13567" max="13567" width="13.28515625" style="2313" customWidth="1"/>
    <col min="13568" max="13568" width="35" style="2313" customWidth="1"/>
    <col min="13569" max="13569" width="14.85546875" style="2313" customWidth="1"/>
    <col min="13570" max="13570" width="67.85546875" style="2313" customWidth="1"/>
    <col min="13571" max="13571" width="24.42578125" style="2313" customWidth="1"/>
    <col min="13572" max="13572" width="25.85546875" style="2313" customWidth="1"/>
    <col min="13573" max="13573" width="22.7109375" style="2313" customWidth="1"/>
    <col min="13574" max="13574" width="25.28515625" style="2313" customWidth="1"/>
    <col min="13575" max="13577" width="22.7109375" style="2313" customWidth="1"/>
    <col min="13578" max="13578" width="24.7109375" style="2313" customWidth="1"/>
    <col min="13579" max="13819" width="11.42578125" style="2313" customWidth="1"/>
    <col min="13820" max="13821" width="13.28515625" style="2313"/>
    <col min="13822" max="13822" width="8.7109375" style="2313" customWidth="1"/>
    <col min="13823" max="13823" width="13.28515625" style="2313" customWidth="1"/>
    <col min="13824" max="13824" width="35" style="2313" customWidth="1"/>
    <col min="13825" max="13825" width="14.85546875" style="2313" customWidth="1"/>
    <col min="13826" max="13826" width="67.85546875" style="2313" customWidth="1"/>
    <col min="13827" max="13827" width="24.42578125" style="2313" customWidth="1"/>
    <col min="13828" max="13828" width="25.85546875" style="2313" customWidth="1"/>
    <col min="13829" max="13829" width="22.7109375" style="2313" customWidth="1"/>
    <col min="13830" max="13830" width="25.28515625" style="2313" customWidth="1"/>
    <col min="13831" max="13833" width="22.7109375" style="2313" customWidth="1"/>
    <col min="13834" max="13834" width="24.7109375" style="2313" customWidth="1"/>
    <col min="13835" max="14075" width="11.42578125" style="2313" customWidth="1"/>
    <col min="14076" max="14077" width="13.28515625" style="2313"/>
    <col min="14078" max="14078" width="8.7109375" style="2313" customWidth="1"/>
    <col min="14079" max="14079" width="13.28515625" style="2313" customWidth="1"/>
    <col min="14080" max="14080" width="35" style="2313" customWidth="1"/>
    <col min="14081" max="14081" width="14.85546875" style="2313" customWidth="1"/>
    <col min="14082" max="14082" width="67.85546875" style="2313" customWidth="1"/>
    <col min="14083" max="14083" width="24.42578125" style="2313" customWidth="1"/>
    <col min="14084" max="14084" width="25.85546875" style="2313" customWidth="1"/>
    <col min="14085" max="14085" width="22.7109375" style="2313" customWidth="1"/>
    <col min="14086" max="14086" width="25.28515625" style="2313" customWidth="1"/>
    <col min="14087" max="14089" width="22.7109375" style="2313" customWidth="1"/>
    <col min="14090" max="14090" width="24.7109375" style="2313" customWidth="1"/>
    <col min="14091" max="14331" width="11.42578125" style="2313" customWidth="1"/>
    <col min="14332" max="14333" width="13.28515625" style="2313"/>
    <col min="14334" max="14334" width="8.7109375" style="2313" customWidth="1"/>
    <col min="14335" max="14335" width="13.28515625" style="2313" customWidth="1"/>
    <col min="14336" max="14336" width="35" style="2313" customWidth="1"/>
    <col min="14337" max="14337" width="14.85546875" style="2313" customWidth="1"/>
    <col min="14338" max="14338" width="67.85546875" style="2313" customWidth="1"/>
    <col min="14339" max="14339" width="24.42578125" style="2313" customWidth="1"/>
    <col min="14340" max="14340" width="25.85546875" style="2313" customWidth="1"/>
    <col min="14341" max="14341" width="22.7109375" style="2313" customWidth="1"/>
    <col min="14342" max="14342" width="25.28515625" style="2313" customWidth="1"/>
    <col min="14343" max="14345" width="22.7109375" style="2313" customWidth="1"/>
    <col min="14346" max="14346" width="24.7109375" style="2313" customWidth="1"/>
    <col min="14347" max="14587" width="11.42578125" style="2313" customWidth="1"/>
    <col min="14588" max="14589" width="13.28515625" style="2313"/>
    <col min="14590" max="14590" width="8.7109375" style="2313" customWidth="1"/>
    <col min="14591" max="14591" width="13.28515625" style="2313" customWidth="1"/>
    <col min="14592" max="14592" width="35" style="2313" customWidth="1"/>
    <col min="14593" max="14593" width="14.85546875" style="2313" customWidth="1"/>
    <col min="14594" max="14594" width="67.85546875" style="2313" customWidth="1"/>
    <col min="14595" max="14595" width="24.42578125" style="2313" customWidth="1"/>
    <col min="14596" max="14596" width="25.85546875" style="2313" customWidth="1"/>
    <col min="14597" max="14597" width="22.7109375" style="2313" customWidth="1"/>
    <col min="14598" max="14598" width="25.28515625" style="2313" customWidth="1"/>
    <col min="14599" max="14601" width="22.7109375" style="2313" customWidth="1"/>
    <col min="14602" max="14602" width="24.7109375" style="2313" customWidth="1"/>
    <col min="14603" max="14843" width="11.42578125" style="2313" customWidth="1"/>
    <col min="14844" max="14845" width="13.28515625" style="2313"/>
    <col min="14846" max="14846" width="8.7109375" style="2313" customWidth="1"/>
    <col min="14847" max="14847" width="13.28515625" style="2313" customWidth="1"/>
    <col min="14848" max="14848" width="35" style="2313" customWidth="1"/>
    <col min="14849" max="14849" width="14.85546875" style="2313" customWidth="1"/>
    <col min="14850" max="14850" width="67.85546875" style="2313" customWidth="1"/>
    <col min="14851" max="14851" width="24.42578125" style="2313" customWidth="1"/>
    <col min="14852" max="14852" width="25.85546875" style="2313" customWidth="1"/>
    <col min="14853" max="14853" width="22.7109375" style="2313" customWidth="1"/>
    <col min="14854" max="14854" width="25.28515625" style="2313" customWidth="1"/>
    <col min="14855" max="14857" width="22.7109375" style="2313" customWidth="1"/>
    <col min="14858" max="14858" width="24.7109375" style="2313" customWidth="1"/>
    <col min="14859" max="15099" width="11.42578125" style="2313" customWidth="1"/>
    <col min="15100" max="15101" width="13.28515625" style="2313"/>
    <col min="15102" max="15102" width="8.7109375" style="2313" customWidth="1"/>
    <col min="15103" max="15103" width="13.28515625" style="2313" customWidth="1"/>
    <col min="15104" max="15104" width="35" style="2313" customWidth="1"/>
    <col min="15105" max="15105" width="14.85546875" style="2313" customWidth="1"/>
    <col min="15106" max="15106" width="67.85546875" style="2313" customWidth="1"/>
    <col min="15107" max="15107" width="24.42578125" style="2313" customWidth="1"/>
    <col min="15108" max="15108" width="25.85546875" style="2313" customWidth="1"/>
    <col min="15109" max="15109" width="22.7109375" style="2313" customWidth="1"/>
    <col min="15110" max="15110" width="25.28515625" style="2313" customWidth="1"/>
    <col min="15111" max="15113" width="22.7109375" style="2313" customWidth="1"/>
    <col min="15114" max="15114" width="24.7109375" style="2313" customWidth="1"/>
    <col min="15115" max="15355" width="11.42578125" style="2313" customWidth="1"/>
    <col min="15356" max="15357" width="13.28515625" style="2313"/>
    <col min="15358" max="15358" width="8.7109375" style="2313" customWidth="1"/>
    <col min="15359" max="15359" width="13.28515625" style="2313" customWidth="1"/>
    <col min="15360" max="15360" width="35" style="2313" customWidth="1"/>
    <col min="15361" max="15361" width="14.85546875" style="2313" customWidth="1"/>
    <col min="15362" max="15362" width="67.85546875" style="2313" customWidth="1"/>
    <col min="15363" max="15363" width="24.42578125" style="2313" customWidth="1"/>
    <col min="15364" max="15364" width="25.85546875" style="2313" customWidth="1"/>
    <col min="15365" max="15365" width="22.7109375" style="2313" customWidth="1"/>
    <col min="15366" max="15366" width="25.28515625" style="2313" customWidth="1"/>
    <col min="15367" max="15369" width="22.7109375" style="2313" customWidth="1"/>
    <col min="15370" max="15370" width="24.7109375" style="2313" customWidth="1"/>
    <col min="15371" max="15611" width="11.42578125" style="2313" customWidth="1"/>
    <col min="15612" max="15613" width="13.28515625" style="2313"/>
    <col min="15614" max="15614" width="8.7109375" style="2313" customWidth="1"/>
    <col min="15615" max="15615" width="13.28515625" style="2313" customWidth="1"/>
    <col min="15616" max="15616" width="35" style="2313" customWidth="1"/>
    <col min="15617" max="15617" width="14.85546875" style="2313" customWidth="1"/>
    <col min="15618" max="15618" width="67.85546875" style="2313" customWidth="1"/>
    <col min="15619" max="15619" width="24.42578125" style="2313" customWidth="1"/>
    <col min="15620" max="15620" width="25.85546875" style="2313" customWidth="1"/>
    <col min="15621" max="15621" width="22.7109375" style="2313" customWidth="1"/>
    <col min="15622" max="15622" width="25.28515625" style="2313" customWidth="1"/>
    <col min="15623" max="15625" width="22.7109375" style="2313" customWidth="1"/>
    <col min="15626" max="15626" width="24.7109375" style="2313" customWidth="1"/>
    <col min="15627" max="15867" width="11.42578125" style="2313" customWidth="1"/>
    <col min="15868" max="15869" width="13.28515625" style="2313"/>
    <col min="15870" max="15870" width="8.7109375" style="2313" customWidth="1"/>
    <col min="15871" max="15871" width="13.28515625" style="2313" customWidth="1"/>
    <col min="15872" max="15872" width="35" style="2313" customWidth="1"/>
    <col min="15873" max="15873" width="14.85546875" style="2313" customWidth="1"/>
    <col min="15874" max="15874" width="67.85546875" style="2313" customWidth="1"/>
    <col min="15875" max="15875" width="24.42578125" style="2313" customWidth="1"/>
    <col min="15876" max="15876" width="25.85546875" style="2313" customWidth="1"/>
    <col min="15877" max="15877" width="22.7109375" style="2313" customWidth="1"/>
    <col min="15878" max="15878" width="25.28515625" style="2313" customWidth="1"/>
    <col min="15879" max="15881" width="22.7109375" style="2313" customWidth="1"/>
    <col min="15882" max="15882" width="24.7109375" style="2313" customWidth="1"/>
    <col min="15883" max="16123" width="11.42578125" style="2313" customWidth="1"/>
    <col min="16124" max="16125" width="13.28515625" style="2313"/>
    <col min="16126" max="16126" width="8.7109375" style="2313" customWidth="1"/>
    <col min="16127" max="16127" width="13.28515625" style="2313" customWidth="1"/>
    <col min="16128" max="16128" width="35" style="2313" customWidth="1"/>
    <col min="16129" max="16129" width="14.85546875" style="2313" customWidth="1"/>
    <col min="16130" max="16130" width="67.85546875" style="2313" customWidth="1"/>
    <col min="16131" max="16131" width="24.42578125" style="2313" customWidth="1"/>
    <col min="16132" max="16132" width="25.85546875" style="2313" customWidth="1"/>
    <col min="16133" max="16133" width="22.7109375" style="2313" customWidth="1"/>
    <col min="16134" max="16134" width="25.28515625" style="2313" customWidth="1"/>
    <col min="16135" max="16137" width="22.7109375" style="2313" customWidth="1"/>
    <col min="16138" max="16138" width="24.7109375" style="2313" customWidth="1"/>
    <col min="16139" max="16379" width="11.42578125" style="2313" customWidth="1"/>
    <col min="16380" max="16384" width="13.28515625" style="2313"/>
  </cols>
  <sheetData>
    <row r="1" spans="1:10" s="2373" customFormat="1" ht="21" customHeight="1">
      <c r="A1" s="2371"/>
      <c r="B1" s="32" t="s">
        <v>2717</v>
      </c>
      <c r="C1" s="32">
        <v>18</v>
      </c>
      <c r="D1" s="1806"/>
      <c r="E1" s="2092"/>
      <c r="F1" s="1806"/>
      <c r="G1" s="2372"/>
    </row>
    <row r="2" spans="1:10" s="2373" customFormat="1" ht="16.5" customHeight="1">
      <c r="A2" s="2371"/>
      <c r="B2" s="32" t="s">
        <v>106</v>
      </c>
      <c r="C2" s="2374" t="s">
        <v>2999</v>
      </c>
      <c r="D2" s="2375"/>
      <c r="E2" s="1806"/>
      <c r="F2" s="1806"/>
      <c r="G2" s="2372"/>
    </row>
    <row r="3" spans="1:10" s="2373" customFormat="1" ht="17.25" customHeight="1">
      <c r="A3" s="2371"/>
      <c r="B3" s="32" t="s">
        <v>108</v>
      </c>
      <c r="C3" s="32" t="s">
        <v>2983</v>
      </c>
      <c r="E3" s="2372"/>
      <c r="F3" s="2372"/>
      <c r="G3" s="2372"/>
    </row>
    <row r="4" spans="1:10" ht="20.25" customHeight="1">
      <c r="A4" s="2376"/>
      <c r="B4" s="32" t="s">
        <v>110</v>
      </c>
      <c r="C4" s="32" t="s">
        <v>4</v>
      </c>
      <c r="D4" s="2377"/>
      <c r="E4" s="2377"/>
      <c r="F4" s="2377"/>
      <c r="G4" s="2377"/>
      <c r="H4" s="2378"/>
      <c r="I4" s="2378"/>
      <c r="J4" s="2378"/>
    </row>
    <row r="5" spans="1:10" ht="20.25" customHeight="1">
      <c r="A5" s="2376"/>
      <c r="B5" s="32" t="s">
        <v>111</v>
      </c>
      <c r="C5" s="32" t="s">
        <v>124</v>
      </c>
      <c r="D5" s="2377"/>
      <c r="E5" s="2377"/>
      <c r="F5" s="2377"/>
      <c r="G5" s="2377"/>
      <c r="H5" s="2378"/>
      <c r="I5" s="2378"/>
      <c r="J5" s="2378"/>
    </row>
    <row r="6" spans="1:10" ht="18.75" customHeight="1" thickBot="1">
      <c r="A6" s="2376"/>
      <c r="B6" s="2379"/>
      <c r="C6" s="2380"/>
      <c r="D6" s="2377"/>
      <c r="E6" s="2377"/>
      <c r="F6" s="2377"/>
      <c r="G6" s="2377"/>
      <c r="H6" s="2378"/>
      <c r="I6" s="2378"/>
      <c r="J6" s="2378"/>
    </row>
    <row r="7" spans="1:10" s="2383" customFormat="1" ht="24" customHeight="1">
      <c r="A7" s="2381"/>
      <c r="B7" s="2382"/>
      <c r="C7" s="4815" t="s">
        <v>2407</v>
      </c>
      <c r="D7" s="4816"/>
      <c r="E7" s="4816"/>
      <c r="F7" s="4816"/>
      <c r="G7" s="4817"/>
      <c r="H7" s="4806" t="s">
        <v>2984</v>
      </c>
      <c r="I7" s="4806" t="s">
        <v>2985</v>
      </c>
      <c r="J7" s="4809" t="s">
        <v>2410</v>
      </c>
    </row>
    <row r="8" spans="1:10" s="2383" customFormat="1" ht="24" customHeight="1">
      <c r="A8" s="2384"/>
      <c r="B8" s="2385"/>
      <c r="C8" s="4811" t="s">
        <v>2411</v>
      </c>
      <c r="D8" s="4812"/>
      <c r="E8" s="4811" t="s">
        <v>2412</v>
      </c>
      <c r="F8" s="4812"/>
      <c r="G8" s="4819" t="s">
        <v>2413</v>
      </c>
      <c r="H8" s="4807"/>
      <c r="I8" s="4807"/>
      <c r="J8" s="4810"/>
    </row>
    <row r="9" spans="1:10" s="2383" customFormat="1" ht="21.75" customHeight="1">
      <c r="A9" s="2384"/>
      <c r="B9" s="2385"/>
      <c r="C9" s="2386" t="s">
        <v>2331</v>
      </c>
      <c r="D9" s="2387" t="s">
        <v>2332</v>
      </c>
      <c r="E9" s="2388" t="s">
        <v>2331</v>
      </c>
      <c r="F9" s="2388" t="s">
        <v>2332</v>
      </c>
      <c r="G9" s="4820"/>
      <c r="H9" s="4808"/>
      <c r="I9" s="4808"/>
      <c r="J9" s="4818"/>
    </row>
    <row r="10" spans="1:10" s="2383" customFormat="1" ht="20.25" customHeight="1" thickBot="1">
      <c r="A10" s="2389"/>
      <c r="B10" s="2390"/>
      <c r="C10" s="2391" t="s">
        <v>1088</v>
      </c>
      <c r="D10" s="2391" t="s">
        <v>1092</v>
      </c>
      <c r="E10" s="2392" t="s">
        <v>1095</v>
      </c>
      <c r="F10" s="2392" t="s">
        <v>1098</v>
      </c>
      <c r="G10" s="2393" t="s">
        <v>1100</v>
      </c>
      <c r="H10" s="2394"/>
      <c r="I10" s="2391" t="s">
        <v>1103</v>
      </c>
      <c r="J10" s="2395" t="s">
        <v>1105</v>
      </c>
    </row>
    <row r="11" spans="1:10" s="2405" customFormat="1" ht="18" customHeight="1">
      <c r="A11" s="2396" t="s">
        <v>1088</v>
      </c>
      <c r="B11" s="2397" t="s">
        <v>2986</v>
      </c>
      <c r="C11" s="2398"/>
      <c r="D11" s="2399"/>
      <c r="E11" s="2400"/>
      <c r="F11" s="2401"/>
      <c r="G11" s="2401"/>
      <c r="H11" s="2402"/>
      <c r="I11" s="2403">
        <f>I12+I38+I51+I52</f>
        <v>0</v>
      </c>
      <c r="J11" s="2404">
        <f>I11*12.5</f>
        <v>0</v>
      </c>
    </row>
    <row r="12" spans="1:10" s="2405" customFormat="1" ht="21" customHeight="1">
      <c r="A12" s="2406" t="s">
        <v>2414</v>
      </c>
      <c r="B12" s="2407" t="s">
        <v>2415</v>
      </c>
      <c r="C12" s="2398"/>
      <c r="D12" s="2399"/>
      <c r="E12" s="2400"/>
      <c r="F12" s="2401"/>
      <c r="G12" s="2401"/>
      <c r="H12" s="2402"/>
      <c r="I12" s="2408">
        <f>I15+I34</f>
        <v>0</v>
      </c>
      <c r="J12" s="2409"/>
    </row>
    <row r="13" spans="1:10" s="2405" customFormat="1" ht="21" customHeight="1">
      <c r="A13" s="2406" t="s">
        <v>2416</v>
      </c>
      <c r="B13" s="2410" t="s">
        <v>2417</v>
      </c>
      <c r="C13" s="2411"/>
      <c r="D13" s="2412"/>
      <c r="E13" s="2400"/>
      <c r="F13" s="2401"/>
      <c r="G13" s="2401"/>
      <c r="H13" s="2402"/>
      <c r="I13" s="2413"/>
      <c r="J13" s="2414"/>
    </row>
    <row r="14" spans="1:10" s="2405" customFormat="1" ht="20.25" customHeight="1">
      <c r="A14" s="2406" t="s">
        <v>2418</v>
      </c>
      <c r="B14" s="2415" t="s">
        <v>2419</v>
      </c>
      <c r="C14" s="2416"/>
      <c r="D14" s="2417"/>
      <c r="E14" s="2400"/>
      <c r="F14" s="2401"/>
      <c r="G14" s="2401"/>
      <c r="H14" s="2402"/>
      <c r="I14" s="2413"/>
      <c r="J14" s="2414"/>
    </row>
    <row r="15" spans="1:10" s="2383" customFormat="1" ht="21" customHeight="1">
      <c r="A15" s="2396" t="s">
        <v>1092</v>
      </c>
      <c r="B15" s="2418" t="s">
        <v>2420</v>
      </c>
      <c r="C15" s="2416"/>
      <c r="D15" s="2419"/>
      <c r="E15" s="2419"/>
      <c r="F15" s="2417"/>
      <c r="G15" s="2417"/>
      <c r="H15" s="2420"/>
      <c r="I15" s="2421"/>
      <c r="J15" s="2409"/>
    </row>
    <row r="16" spans="1:10" s="2383" customFormat="1" ht="18.75" customHeight="1">
      <c r="A16" s="2396" t="s">
        <v>1095</v>
      </c>
      <c r="B16" s="2422" t="s">
        <v>2421</v>
      </c>
      <c r="C16" s="2416"/>
      <c r="D16" s="2419"/>
      <c r="E16" s="2419"/>
      <c r="F16" s="2417"/>
      <c r="G16" s="2423"/>
      <c r="H16" s="2420"/>
      <c r="I16" s="2424"/>
      <c r="J16" s="2409"/>
    </row>
    <row r="17" spans="1:10" s="2383" customFormat="1" ht="18" customHeight="1">
      <c r="A17" s="2396" t="s">
        <v>1098</v>
      </c>
      <c r="B17" s="2425" t="s">
        <v>2422</v>
      </c>
      <c r="C17" s="2426"/>
      <c r="D17" s="2423"/>
      <c r="E17" s="2416"/>
      <c r="F17" s="2417"/>
      <c r="G17" s="2423"/>
      <c r="H17" s="2420"/>
      <c r="I17" s="2424"/>
      <c r="J17" s="2409"/>
    </row>
    <row r="18" spans="1:10" s="2383" customFormat="1" ht="20.25" customHeight="1">
      <c r="A18" s="2396" t="s">
        <v>1100</v>
      </c>
      <c r="B18" s="2425" t="s">
        <v>2423</v>
      </c>
      <c r="C18" s="2426"/>
      <c r="D18" s="2423"/>
      <c r="E18" s="2416"/>
      <c r="F18" s="2417"/>
      <c r="G18" s="2423"/>
      <c r="H18" s="2420"/>
      <c r="I18" s="2424"/>
      <c r="J18" s="2409"/>
    </row>
    <row r="19" spans="1:10" s="2383" customFormat="1" ht="24" customHeight="1">
      <c r="A19" s="2396" t="s">
        <v>1103</v>
      </c>
      <c r="B19" s="2425" t="s">
        <v>2424</v>
      </c>
      <c r="C19" s="2426"/>
      <c r="D19" s="2423"/>
      <c r="E19" s="2416"/>
      <c r="F19" s="2417"/>
      <c r="G19" s="2423"/>
      <c r="H19" s="2420"/>
      <c r="I19" s="2424"/>
      <c r="J19" s="2409"/>
    </row>
    <row r="20" spans="1:10" s="2383" customFormat="1" ht="18.75" customHeight="1">
      <c r="A20" s="2396" t="s">
        <v>1105</v>
      </c>
      <c r="B20" s="2425" t="s">
        <v>2425</v>
      </c>
      <c r="C20" s="2426"/>
      <c r="D20" s="2423"/>
      <c r="E20" s="2416"/>
      <c r="F20" s="2417"/>
      <c r="G20" s="2423"/>
      <c r="H20" s="2420"/>
      <c r="I20" s="2424"/>
      <c r="J20" s="2409"/>
    </row>
    <row r="21" spans="1:10" s="2383" customFormat="1" ht="19.5" customHeight="1">
      <c r="A21" s="2396" t="s">
        <v>1108</v>
      </c>
      <c r="B21" s="2422" t="s">
        <v>2426</v>
      </c>
      <c r="C21" s="2416"/>
      <c r="D21" s="2417"/>
      <c r="E21" s="2416"/>
      <c r="F21" s="2417"/>
      <c r="G21" s="2423"/>
      <c r="H21" s="2420"/>
      <c r="I21" s="2424"/>
      <c r="J21" s="2409"/>
    </row>
    <row r="22" spans="1:10" s="2383" customFormat="1" ht="21.75" customHeight="1">
      <c r="A22" s="2396" t="s">
        <v>1111</v>
      </c>
      <c r="B22" s="2425" t="s">
        <v>2427</v>
      </c>
      <c r="C22" s="2426"/>
      <c r="D22" s="2423"/>
      <c r="E22" s="2416"/>
      <c r="F22" s="2417"/>
      <c r="G22" s="2423"/>
      <c r="H22" s="2420"/>
      <c r="I22" s="2424"/>
      <c r="J22" s="2409"/>
    </row>
    <row r="23" spans="1:10" s="2383" customFormat="1" ht="18" customHeight="1">
      <c r="A23" s="2396" t="s">
        <v>2428</v>
      </c>
      <c r="B23" s="2425" t="s">
        <v>2429</v>
      </c>
      <c r="C23" s="2426"/>
      <c r="D23" s="2423"/>
      <c r="E23" s="2416"/>
      <c r="F23" s="2417"/>
      <c r="G23" s="2423"/>
      <c r="H23" s="2420"/>
      <c r="I23" s="2424"/>
      <c r="J23" s="2409"/>
    </row>
    <row r="24" spans="1:10" s="2383" customFormat="1" ht="20.25" customHeight="1">
      <c r="A24" s="2396" t="s">
        <v>2430</v>
      </c>
      <c r="B24" s="2425" t="s">
        <v>2431</v>
      </c>
      <c r="C24" s="2426"/>
      <c r="D24" s="2423"/>
      <c r="E24" s="2416"/>
      <c r="F24" s="2417"/>
      <c r="G24" s="2423"/>
      <c r="H24" s="2420"/>
      <c r="I24" s="2424"/>
      <c r="J24" s="2409"/>
    </row>
    <row r="25" spans="1:10" s="2383" customFormat="1" ht="15.75" customHeight="1">
      <c r="A25" s="2396" t="s">
        <v>2432</v>
      </c>
      <c r="B25" s="2422" t="s">
        <v>2433</v>
      </c>
      <c r="C25" s="2416"/>
      <c r="D25" s="2417"/>
      <c r="E25" s="2416"/>
      <c r="F25" s="2417"/>
      <c r="G25" s="2423"/>
      <c r="H25" s="2420"/>
      <c r="I25" s="2424"/>
      <c r="J25" s="2409"/>
    </row>
    <row r="26" spans="1:10" s="2383" customFormat="1" ht="15" customHeight="1">
      <c r="A26" s="2396" t="s">
        <v>1120</v>
      </c>
      <c r="B26" s="2425" t="s">
        <v>2987</v>
      </c>
      <c r="C26" s="2426"/>
      <c r="D26" s="2423"/>
      <c r="E26" s="2416"/>
      <c r="F26" s="2417"/>
      <c r="G26" s="2423"/>
      <c r="H26" s="2420"/>
      <c r="I26" s="2424"/>
      <c r="J26" s="2409"/>
    </row>
    <row r="27" spans="1:10" s="2383" customFormat="1" ht="15" customHeight="1">
      <c r="A27" s="2396" t="s">
        <v>1123</v>
      </c>
      <c r="B27" s="2425" t="s">
        <v>2988</v>
      </c>
      <c r="C27" s="2426"/>
      <c r="D27" s="2423"/>
      <c r="E27" s="2416"/>
      <c r="F27" s="2417"/>
      <c r="G27" s="2423"/>
      <c r="H27" s="2420"/>
      <c r="I27" s="2424"/>
      <c r="J27" s="2409"/>
    </row>
    <row r="28" spans="1:10" s="2383" customFormat="1" ht="15" customHeight="1">
      <c r="A28" s="2396" t="s">
        <v>1126</v>
      </c>
      <c r="B28" s="2425" t="s">
        <v>2989</v>
      </c>
      <c r="C28" s="2426"/>
      <c r="D28" s="2423"/>
      <c r="E28" s="2416"/>
      <c r="F28" s="2417"/>
      <c r="G28" s="2423"/>
      <c r="H28" s="2420"/>
      <c r="I28" s="2424"/>
      <c r="J28" s="2409"/>
    </row>
    <row r="29" spans="1:10" s="2383" customFormat="1" ht="15" customHeight="1">
      <c r="A29" s="2396" t="s">
        <v>1129</v>
      </c>
      <c r="B29" s="2425" t="s">
        <v>2990</v>
      </c>
      <c r="C29" s="2426"/>
      <c r="D29" s="2423"/>
      <c r="E29" s="2416"/>
      <c r="F29" s="2417"/>
      <c r="G29" s="2423"/>
      <c r="H29" s="2420"/>
      <c r="I29" s="2424"/>
      <c r="J29" s="2409"/>
    </row>
    <row r="30" spans="1:10" s="2383" customFormat="1" ht="15" customHeight="1">
      <c r="A30" s="2396" t="s">
        <v>2438</v>
      </c>
      <c r="B30" s="2425" t="s">
        <v>2991</v>
      </c>
      <c r="C30" s="2426"/>
      <c r="D30" s="2423"/>
      <c r="E30" s="2416"/>
      <c r="F30" s="2417"/>
      <c r="G30" s="2423"/>
      <c r="H30" s="2420"/>
      <c r="I30" s="2424"/>
      <c r="J30" s="2409"/>
    </row>
    <row r="31" spans="1:10" s="2383" customFormat="1" ht="15" customHeight="1">
      <c r="A31" s="2396" t="s">
        <v>2440</v>
      </c>
      <c r="B31" s="2425" t="s">
        <v>2992</v>
      </c>
      <c r="C31" s="2426"/>
      <c r="D31" s="2423"/>
      <c r="E31" s="2416"/>
      <c r="F31" s="2417"/>
      <c r="G31" s="2423"/>
      <c r="H31" s="2420"/>
      <c r="I31" s="2424"/>
      <c r="J31" s="2409"/>
    </row>
    <row r="32" spans="1:10" s="2383" customFormat="1" ht="15" customHeight="1">
      <c r="A32" s="2396" t="s">
        <v>2442</v>
      </c>
      <c r="B32" s="2425" t="s">
        <v>2993</v>
      </c>
      <c r="C32" s="2426"/>
      <c r="D32" s="2423"/>
      <c r="E32" s="2416"/>
      <c r="F32" s="2417"/>
      <c r="G32" s="2423"/>
      <c r="H32" s="2420"/>
      <c r="I32" s="2424"/>
      <c r="J32" s="2409"/>
    </row>
    <row r="33" spans="1:10" s="2383" customFormat="1" ht="15" customHeight="1">
      <c r="A33" s="2396" t="s">
        <v>1132</v>
      </c>
      <c r="B33" s="2425" t="s">
        <v>2994</v>
      </c>
      <c r="C33" s="2426"/>
      <c r="D33" s="2423"/>
      <c r="E33" s="2416"/>
      <c r="F33" s="2417"/>
      <c r="G33" s="2423"/>
      <c r="H33" s="2420"/>
      <c r="I33" s="2427"/>
      <c r="J33" s="2428"/>
    </row>
    <row r="34" spans="1:10" s="2383" customFormat="1" ht="24" customHeight="1">
      <c r="A34" s="2396" t="s">
        <v>2445</v>
      </c>
      <c r="B34" s="2418" t="s">
        <v>2446</v>
      </c>
      <c r="C34" s="2416"/>
      <c r="D34" s="2429"/>
      <c r="E34" s="2416"/>
      <c r="F34" s="2417"/>
      <c r="G34" s="2417"/>
      <c r="H34" s="2420"/>
      <c r="I34" s="2421"/>
      <c r="J34" s="2409"/>
    </row>
    <row r="35" spans="1:10" s="2383" customFormat="1" ht="20.25" customHeight="1">
      <c r="A35" s="2396" t="s">
        <v>2447</v>
      </c>
      <c r="B35" s="2422" t="s">
        <v>2421</v>
      </c>
      <c r="C35" s="2416"/>
      <c r="D35" s="2429"/>
      <c r="E35" s="2416"/>
      <c r="F35" s="2417"/>
      <c r="G35" s="2423"/>
      <c r="H35" s="2420"/>
      <c r="I35" s="2424"/>
      <c r="J35" s="2409"/>
    </row>
    <row r="36" spans="1:10" s="2383" customFormat="1" ht="18.75" customHeight="1">
      <c r="A36" s="2396" t="s">
        <v>2448</v>
      </c>
      <c r="B36" s="2422" t="s">
        <v>2426</v>
      </c>
      <c r="C36" s="2416"/>
      <c r="D36" s="2429"/>
      <c r="E36" s="2416"/>
      <c r="F36" s="2417"/>
      <c r="G36" s="2423"/>
      <c r="H36" s="2420"/>
      <c r="I36" s="2424"/>
      <c r="J36" s="2409"/>
    </row>
    <row r="37" spans="1:10" s="2383" customFormat="1" ht="19.5" customHeight="1">
      <c r="A37" s="2396" t="s">
        <v>2449</v>
      </c>
      <c r="B37" s="2422" t="s">
        <v>2433</v>
      </c>
      <c r="C37" s="2416"/>
      <c r="D37" s="2429"/>
      <c r="E37" s="2416"/>
      <c r="F37" s="2417"/>
      <c r="G37" s="2423"/>
      <c r="H37" s="2420"/>
      <c r="I37" s="2424"/>
      <c r="J37" s="2409"/>
    </row>
    <row r="38" spans="1:10" s="2383" customFormat="1" ht="18" customHeight="1">
      <c r="A38" s="2396" t="s">
        <v>1137</v>
      </c>
      <c r="B38" s="2430" t="s">
        <v>2450</v>
      </c>
      <c r="C38" s="2416"/>
      <c r="D38" s="2429"/>
      <c r="E38" s="2416"/>
      <c r="F38" s="2429"/>
      <c r="G38" s="2429"/>
      <c r="H38" s="2420"/>
      <c r="I38" s="2431">
        <f>+I39+I48+I49</f>
        <v>0</v>
      </c>
      <c r="J38" s="2409"/>
    </row>
    <row r="39" spans="1:10" s="2383" customFormat="1" ht="26.25" customHeight="1">
      <c r="A39" s="2396">
        <v>251</v>
      </c>
      <c r="B39" s="2432" t="s">
        <v>2451</v>
      </c>
      <c r="C39" s="2426"/>
      <c r="D39" s="2399"/>
      <c r="E39" s="2426"/>
      <c r="F39" s="2423"/>
      <c r="G39" s="2423"/>
      <c r="H39" s="2420"/>
      <c r="I39" s="2431">
        <f>+I40+I41+I45+I46+I47</f>
        <v>0</v>
      </c>
      <c r="J39" s="2409"/>
    </row>
    <row r="40" spans="1:10" s="2383" customFormat="1" ht="29.25" customHeight="1">
      <c r="A40" s="2396" t="s">
        <v>1140</v>
      </c>
      <c r="B40" s="2433" t="s">
        <v>2452</v>
      </c>
      <c r="C40" s="2416"/>
      <c r="D40" s="2429"/>
      <c r="E40" s="2416"/>
      <c r="F40" s="2417"/>
      <c r="G40" s="2416"/>
      <c r="H40" s="2434">
        <v>0</v>
      </c>
      <c r="I40" s="2431">
        <f>+G40*0</f>
        <v>0</v>
      </c>
      <c r="J40" s="2409"/>
    </row>
    <row r="41" spans="1:10" s="2383" customFormat="1" ht="28.5" customHeight="1">
      <c r="A41" s="2396" t="s">
        <v>1143</v>
      </c>
      <c r="B41" s="2433" t="s">
        <v>2453</v>
      </c>
      <c r="C41" s="2416"/>
      <c r="D41" s="2429"/>
      <c r="E41" s="2416"/>
      <c r="F41" s="2417"/>
      <c r="G41" s="2417"/>
      <c r="H41" s="2434"/>
      <c r="I41" s="2431">
        <f>+I42+I43+I44</f>
        <v>0</v>
      </c>
      <c r="J41" s="2409"/>
    </row>
    <row r="42" spans="1:10" s="2383" customFormat="1" ht="24" customHeight="1">
      <c r="A42" s="2396" t="s">
        <v>1146</v>
      </c>
      <c r="B42" s="2435" t="s">
        <v>2454</v>
      </c>
      <c r="C42" s="2416"/>
      <c r="D42" s="2429"/>
      <c r="E42" s="2416"/>
      <c r="F42" s="2417"/>
      <c r="G42" s="2417"/>
      <c r="H42" s="2434">
        <v>0.25</v>
      </c>
      <c r="I42" s="2431">
        <f>+G42*0.0025</f>
        <v>0</v>
      </c>
      <c r="J42" s="2409"/>
    </row>
    <row r="43" spans="1:10" s="2383" customFormat="1" ht="22.5" customHeight="1">
      <c r="A43" s="2396" t="s">
        <v>1152</v>
      </c>
      <c r="B43" s="2435" t="s">
        <v>2455</v>
      </c>
      <c r="C43" s="2416"/>
      <c r="D43" s="2429"/>
      <c r="E43" s="2416"/>
      <c r="F43" s="2417"/>
      <c r="G43" s="2417"/>
      <c r="H43" s="2434">
        <v>1</v>
      </c>
      <c r="I43" s="2431">
        <f>+G43*0.01</f>
        <v>0</v>
      </c>
      <c r="J43" s="2409"/>
    </row>
    <row r="44" spans="1:10" s="2383" customFormat="1" ht="18.75" customHeight="1">
      <c r="A44" s="2396" t="s">
        <v>1155</v>
      </c>
      <c r="B44" s="2435" t="s">
        <v>2456</v>
      </c>
      <c r="C44" s="2416"/>
      <c r="D44" s="2429"/>
      <c r="E44" s="2416"/>
      <c r="F44" s="2417"/>
      <c r="G44" s="2417"/>
      <c r="H44" s="2434">
        <v>1.6</v>
      </c>
      <c r="I44" s="2431">
        <f>+G44*0.016</f>
        <v>0</v>
      </c>
      <c r="J44" s="2409"/>
    </row>
    <row r="45" spans="1:10" s="2383" customFormat="1" ht="26.25" customHeight="1">
      <c r="A45" s="2396" t="s">
        <v>1158</v>
      </c>
      <c r="B45" s="2433" t="s">
        <v>2457</v>
      </c>
      <c r="C45" s="2416"/>
      <c r="D45" s="2429"/>
      <c r="E45" s="2416"/>
      <c r="F45" s="2417"/>
      <c r="G45" s="2417"/>
      <c r="H45" s="2434">
        <v>8</v>
      </c>
      <c r="I45" s="2431">
        <f>+G45*0.08</f>
        <v>0</v>
      </c>
      <c r="J45" s="2409"/>
    </row>
    <row r="46" spans="1:10" s="2383" customFormat="1" ht="29.25" customHeight="1">
      <c r="A46" s="2396" t="s">
        <v>1161</v>
      </c>
      <c r="B46" s="2433" t="s">
        <v>2458</v>
      </c>
      <c r="C46" s="2416"/>
      <c r="D46" s="2429"/>
      <c r="E46" s="2416"/>
      <c r="F46" s="2417"/>
      <c r="G46" s="2417"/>
      <c r="H46" s="2434">
        <v>12</v>
      </c>
      <c r="I46" s="2431">
        <f>+G46*0.12</f>
        <v>0</v>
      </c>
      <c r="J46" s="2409"/>
    </row>
    <row r="47" spans="1:10" s="2383" customFormat="1" ht="19.5" customHeight="1">
      <c r="A47" s="2396" t="s">
        <v>2459</v>
      </c>
      <c r="B47" s="2436" t="s">
        <v>2460</v>
      </c>
      <c r="C47" s="2416"/>
      <c r="D47" s="2429"/>
      <c r="E47" s="2416"/>
      <c r="F47" s="2417"/>
      <c r="G47" s="2417"/>
      <c r="H47" s="2434"/>
      <c r="I47" s="2421"/>
      <c r="J47" s="2437"/>
    </row>
    <row r="48" spans="1:10" s="2383" customFormat="1" ht="17.25" customHeight="1">
      <c r="A48" s="2396">
        <v>325</v>
      </c>
      <c r="B48" s="2432" t="s">
        <v>2995</v>
      </c>
      <c r="C48" s="2416"/>
      <c r="D48" s="2417"/>
      <c r="E48" s="2416"/>
      <c r="F48" s="2417"/>
      <c r="G48" s="2419"/>
      <c r="H48" s="2434"/>
      <c r="I48" s="2421"/>
      <c r="J48" s="2437"/>
    </row>
    <row r="49" spans="1:10" s="2383" customFormat="1" ht="17.25" customHeight="1">
      <c r="A49" s="2396">
        <v>326</v>
      </c>
      <c r="B49" s="2432" t="s">
        <v>2996</v>
      </c>
      <c r="C49" s="2416"/>
      <c r="D49" s="2417"/>
      <c r="E49" s="2416"/>
      <c r="F49" s="2417"/>
      <c r="G49" s="2419"/>
      <c r="H49" s="2434"/>
      <c r="I49" s="2421"/>
      <c r="J49" s="2437"/>
    </row>
    <row r="50" spans="1:10" s="2383" customFormat="1" ht="19.5" customHeight="1">
      <c r="A50" s="2396">
        <v>330</v>
      </c>
      <c r="B50" s="2438"/>
      <c r="C50" s="2426"/>
      <c r="D50" s="2399"/>
      <c r="E50" s="2426"/>
      <c r="F50" s="2399"/>
      <c r="G50" s="2423"/>
      <c r="H50" s="2434"/>
      <c r="I50" s="2424"/>
      <c r="J50" s="2437"/>
    </row>
    <row r="51" spans="1:10" s="2383" customFormat="1" ht="21.75" customHeight="1">
      <c r="A51" s="2396">
        <v>340</v>
      </c>
      <c r="B51" s="2425" t="s">
        <v>2462</v>
      </c>
      <c r="C51" s="2439"/>
      <c r="D51" s="2440"/>
      <c r="E51" s="2439"/>
      <c r="F51" s="2440"/>
      <c r="G51" s="2441"/>
      <c r="H51" s="2434"/>
      <c r="I51" s="2442"/>
      <c r="J51" s="2437"/>
    </row>
    <row r="52" spans="1:10" s="2383" customFormat="1" ht="20.25" customHeight="1">
      <c r="A52" s="2396" t="s">
        <v>1170</v>
      </c>
      <c r="B52" s="2425" t="s">
        <v>2463</v>
      </c>
      <c r="C52" s="2439"/>
      <c r="D52" s="2440"/>
      <c r="E52" s="2439"/>
      <c r="F52" s="2440"/>
      <c r="G52" s="2441"/>
      <c r="H52" s="2434"/>
      <c r="I52" s="2431">
        <f>I53+I54+I55</f>
        <v>0</v>
      </c>
      <c r="J52" s="2437"/>
    </row>
    <row r="53" spans="1:10" s="2383" customFormat="1" ht="18.75" customHeight="1">
      <c r="A53" s="2396">
        <v>360</v>
      </c>
      <c r="B53" s="2443" t="s">
        <v>2464</v>
      </c>
      <c r="C53" s="2439"/>
      <c r="D53" s="2440"/>
      <c r="E53" s="2439"/>
      <c r="F53" s="2440"/>
      <c r="G53" s="2441"/>
      <c r="H53" s="2434"/>
      <c r="I53" s="2442"/>
      <c r="J53" s="2437"/>
    </row>
    <row r="54" spans="1:10" s="2383" customFormat="1" ht="19.5" customHeight="1">
      <c r="A54" s="2396">
        <v>370</v>
      </c>
      <c r="B54" s="2443" t="s">
        <v>2997</v>
      </c>
      <c r="C54" s="2439"/>
      <c r="D54" s="2440"/>
      <c r="E54" s="2439"/>
      <c r="F54" s="2440"/>
      <c r="G54" s="2441"/>
      <c r="H54" s="2434"/>
      <c r="I54" s="2442"/>
      <c r="J54" s="2437"/>
    </row>
    <row r="55" spans="1:10" s="2383" customFormat="1" ht="16.5" customHeight="1">
      <c r="A55" s="2396">
        <v>380</v>
      </c>
      <c r="B55" s="2443" t="s">
        <v>2466</v>
      </c>
      <c r="C55" s="2439"/>
      <c r="D55" s="2440"/>
      <c r="E55" s="2439"/>
      <c r="F55" s="2440"/>
      <c r="G55" s="2441"/>
      <c r="H55" s="2434"/>
      <c r="I55" s="2442"/>
      <c r="J55" s="2437"/>
    </row>
    <row r="56" spans="1:10" s="2383" customFormat="1" ht="21" customHeight="1" thickBot="1">
      <c r="A56" s="2444">
        <v>390</v>
      </c>
      <c r="B56" s="2445"/>
      <c r="C56" s="2446"/>
      <c r="D56" s="2447"/>
      <c r="E56" s="2446"/>
      <c r="F56" s="2447"/>
      <c r="G56" s="2448"/>
      <c r="H56" s="2449"/>
      <c r="I56" s="2450"/>
      <c r="J56" s="2451"/>
    </row>
    <row r="57" spans="1:10" s="2455" customFormat="1" ht="20.25" customHeight="1">
      <c r="A57" s="2452"/>
      <c r="B57" s="2453"/>
      <c r="C57" s="2454"/>
      <c r="D57" s="2454"/>
      <c r="E57" s="2454"/>
      <c r="F57" s="2454"/>
      <c r="G57" s="2454"/>
      <c r="H57" s="2453"/>
      <c r="I57" s="2453"/>
      <c r="J57" s="2453"/>
    </row>
    <row r="58" spans="1:10" s="2455" customFormat="1" ht="24.75" customHeight="1">
      <c r="A58" s="2371"/>
      <c r="B58" s="1881" t="s">
        <v>2998</v>
      </c>
      <c r="C58" s="2456"/>
      <c r="D58" s="2456"/>
      <c r="E58" s="2456"/>
      <c r="F58" s="2456"/>
      <c r="G58" s="2456"/>
    </row>
    <row r="59" spans="1:10" ht="15">
      <c r="B59" s="2074"/>
    </row>
    <row r="61" spans="1:10" ht="14.25" customHeight="1"/>
    <row r="65"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65"/>
  <sheetViews>
    <sheetView zoomScale="110" zoomScaleNormal="110" zoomScaleSheetLayoutView="55" workbookViewId="0"/>
  </sheetViews>
  <sheetFormatPr defaultColWidth="13.28515625" defaultRowHeight="12.75"/>
  <cols>
    <col min="1" max="1" width="7.140625" style="2457" customWidth="1"/>
    <col min="2" max="2" width="49.5703125" style="2313" customWidth="1"/>
    <col min="3" max="3" width="17" style="2458" customWidth="1"/>
    <col min="4" max="4" width="14.42578125" style="2458" customWidth="1"/>
    <col min="5" max="5" width="13.85546875" style="2458" customWidth="1"/>
    <col min="6" max="6" width="11.42578125" style="2458" customWidth="1"/>
    <col min="7" max="7" width="16.85546875" style="2458" customWidth="1"/>
    <col min="8" max="8" width="17.28515625" style="2313" customWidth="1"/>
    <col min="9" max="9" width="20" style="2313" customWidth="1"/>
    <col min="10" max="10" width="20.42578125" style="2313" customWidth="1"/>
    <col min="11" max="251" width="11.42578125" style="2313" customWidth="1"/>
    <col min="252" max="253" width="13.28515625" style="2313"/>
    <col min="254" max="254" width="8.7109375" style="2313" customWidth="1"/>
    <col min="255" max="255" width="13.28515625" style="2313" customWidth="1"/>
    <col min="256" max="256" width="35" style="2313" customWidth="1"/>
    <col min="257" max="257" width="14.85546875" style="2313" customWidth="1"/>
    <col min="258" max="258" width="67.85546875" style="2313" customWidth="1"/>
    <col min="259" max="259" width="24.42578125" style="2313" customWidth="1"/>
    <col min="260" max="260" width="25.85546875" style="2313" customWidth="1"/>
    <col min="261" max="261" width="22.7109375" style="2313" customWidth="1"/>
    <col min="262" max="262" width="25.28515625" style="2313" customWidth="1"/>
    <col min="263" max="265" width="22.7109375" style="2313" customWidth="1"/>
    <col min="266" max="266" width="24.7109375" style="2313" customWidth="1"/>
    <col min="267" max="507" width="11.42578125" style="2313" customWidth="1"/>
    <col min="508" max="509" width="13.28515625" style="2313"/>
    <col min="510" max="510" width="8.7109375" style="2313" customWidth="1"/>
    <col min="511" max="511" width="13.28515625" style="2313" customWidth="1"/>
    <col min="512" max="512" width="35" style="2313" customWidth="1"/>
    <col min="513" max="513" width="14.85546875" style="2313" customWidth="1"/>
    <col min="514" max="514" width="67.85546875" style="2313" customWidth="1"/>
    <col min="515" max="515" width="24.42578125" style="2313" customWidth="1"/>
    <col min="516" max="516" width="25.85546875" style="2313" customWidth="1"/>
    <col min="517" max="517" width="22.7109375" style="2313" customWidth="1"/>
    <col min="518" max="518" width="25.28515625" style="2313" customWidth="1"/>
    <col min="519" max="521" width="22.7109375" style="2313" customWidth="1"/>
    <col min="522" max="522" width="24.7109375" style="2313" customWidth="1"/>
    <col min="523" max="763" width="11.42578125" style="2313" customWidth="1"/>
    <col min="764" max="765" width="13.28515625" style="2313"/>
    <col min="766" max="766" width="8.7109375" style="2313" customWidth="1"/>
    <col min="767" max="767" width="13.28515625" style="2313" customWidth="1"/>
    <col min="768" max="768" width="35" style="2313" customWidth="1"/>
    <col min="769" max="769" width="14.85546875" style="2313" customWidth="1"/>
    <col min="770" max="770" width="67.85546875" style="2313" customWidth="1"/>
    <col min="771" max="771" width="24.42578125" style="2313" customWidth="1"/>
    <col min="772" max="772" width="25.85546875" style="2313" customWidth="1"/>
    <col min="773" max="773" width="22.7109375" style="2313" customWidth="1"/>
    <col min="774" max="774" width="25.28515625" style="2313" customWidth="1"/>
    <col min="775" max="777" width="22.7109375" style="2313" customWidth="1"/>
    <col min="778" max="778" width="24.7109375" style="2313" customWidth="1"/>
    <col min="779" max="1019" width="11.42578125" style="2313" customWidth="1"/>
    <col min="1020" max="1021" width="13.28515625" style="2313"/>
    <col min="1022" max="1022" width="8.7109375" style="2313" customWidth="1"/>
    <col min="1023" max="1023" width="13.28515625" style="2313" customWidth="1"/>
    <col min="1024" max="1024" width="35" style="2313" customWidth="1"/>
    <col min="1025" max="1025" width="14.85546875" style="2313" customWidth="1"/>
    <col min="1026" max="1026" width="67.85546875" style="2313" customWidth="1"/>
    <col min="1027" max="1027" width="24.42578125" style="2313" customWidth="1"/>
    <col min="1028" max="1028" width="25.85546875" style="2313" customWidth="1"/>
    <col min="1029" max="1029" width="22.7109375" style="2313" customWidth="1"/>
    <col min="1030" max="1030" width="25.28515625" style="2313" customWidth="1"/>
    <col min="1031" max="1033" width="22.7109375" style="2313" customWidth="1"/>
    <col min="1034" max="1034" width="24.7109375" style="2313" customWidth="1"/>
    <col min="1035" max="1275" width="11.42578125" style="2313" customWidth="1"/>
    <col min="1276" max="1277" width="13.28515625" style="2313"/>
    <col min="1278" max="1278" width="8.7109375" style="2313" customWidth="1"/>
    <col min="1279" max="1279" width="13.28515625" style="2313" customWidth="1"/>
    <col min="1280" max="1280" width="35" style="2313" customWidth="1"/>
    <col min="1281" max="1281" width="14.85546875" style="2313" customWidth="1"/>
    <col min="1282" max="1282" width="67.85546875" style="2313" customWidth="1"/>
    <col min="1283" max="1283" width="24.42578125" style="2313" customWidth="1"/>
    <col min="1284" max="1284" width="25.85546875" style="2313" customWidth="1"/>
    <col min="1285" max="1285" width="22.7109375" style="2313" customWidth="1"/>
    <col min="1286" max="1286" width="25.28515625" style="2313" customWidth="1"/>
    <col min="1287" max="1289" width="22.7109375" style="2313" customWidth="1"/>
    <col min="1290" max="1290" width="24.7109375" style="2313" customWidth="1"/>
    <col min="1291" max="1531" width="11.42578125" style="2313" customWidth="1"/>
    <col min="1532" max="1533" width="13.28515625" style="2313"/>
    <col min="1534" max="1534" width="8.7109375" style="2313" customWidth="1"/>
    <col min="1535" max="1535" width="13.28515625" style="2313" customWidth="1"/>
    <col min="1536" max="1536" width="35" style="2313" customWidth="1"/>
    <col min="1537" max="1537" width="14.85546875" style="2313" customWidth="1"/>
    <col min="1538" max="1538" width="67.85546875" style="2313" customWidth="1"/>
    <col min="1539" max="1539" width="24.42578125" style="2313" customWidth="1"/>
    <col min="1540" max="1540" width="25.85546875" style="2313" customWidth="1"/>
    <col min="1541" max="1541" width="22.7109375" style="2313" customWidth="1"/>
    <col min="1542" max="1542" width="25.28515625" style="2313" customWidth="1"/>
    <col min="1543" max="1545" width="22.7109375" style="2313" customWidth="1"/>
    <col min="1546" max="1546" width="24.7109375" style="2313" customWidth="1"/>
    <col min="1547" max="1787" width="11.42578125" style="2313" customWidth="1"/>
    <col min="1788" max="1789" width="13.28515625" style="2313"/>
    <col min="1790" max="1790" width="8.7109375" style="2313" customWidth="1"/>
    <col min="1791" max="1791" width="13.28515625" style="2313" customWidth="1"/>
    <col min="1792" max="1792" width="35" style="2313" customWidth="1"/>
    <col min="1793" max="1793" width="14.85546875" style="2313" customWidth="1"/>
    <col min="1794" max="1794" width="67.85546875" style="2313" customWidth="1"/>
    <col min="1795" max="1795" width="24.42578125" style="2313" customWidth="1"/>
    <col min="1796" max="1796" width="25.85546875" style="2313" customWidth="1"/>
    <col min="1797" max="1797" width="22.7109375" style="2313" customWidth="1"/>
    <col min="1798" max="1798" width="25.28515625" style="2313" customWidth="1"/>
    <col min="1799" max="1801" width="22.7109375" style="2313" customWidth="1"/>
    <col min="1802" max="1802" width="24.7109375" style="2313" customWidth="1"/>
    <col min="1803" max="2043" width="11.42578125" style="2313" customWidth="1"/>
    <col min="2044" max="2045" width="13.28515625" style="2313"/>
    <col min="2046" max="2046" width="8.7109375" style="2313" customWidth="1"/>
    <col min="2047" max="2047" width="13.28515625" style="2313" customWidth="1"/>
    <col min="2048" max="2048" width="35" style="2313" customWidth="1"/>
    <col min="2049" max="2049" width="14.85546875" style="2313" customWidth="1"/>
    <col min="2050" max="2050" width="67.85546875" style="2313" customWidth="1"/>
    <col min="2051" max="2051" width="24.42578125" style="2313" customWidth="1"/>
    <col min="2052" max="2052" width="25.85546875" style="2313" customWidth="1"/>
    <col min="2053" max="2053" width="22.7109375" style="2313" customWidth="1"/>
    <col min="2054" max="2054" width="25.28515625" style="2313" customWidth="1"/>
    <col min="2055" max="2057" width="22.7109375" style="2313" customWidth="1"/>
    <col min="2058" max="2058" width="24.7109375" style="2313" customWidth="1"/>
    <col min="2059" max="2299" width="11.42578125" style="2313" customWidth="1"/>
    <col min="2300" max="2301" width="13.28515625" style="2313"/>
    <col min="2302" max="2302" width="8.7109375" style="2313" customWidth="1"/>
    <col min="2303" max="2303" width="13.28515625" style="2313" customWidth="1"/>
    <col min="2304" max="2304" width="35" style="2313" customWidth="1"/>
    <col min="2305" max="2305" width="14.85546875" style="2313" customWidth="1"/>
    <col min="2306" max="2306" width="67.85546875" style="2313" customWidth="1"/>
    <col min="2307" max="2307" width="24.42578125" style="2313" customWidth="1"/>
    <col min="2308" max="2308" width="25.85546875" style="2313" customWidth="1"/>
    <col min="2309" max="2309" width="22.7109375" style="2313" customWidth="1"/>
    <col min="2310" max="2310" width="25.28515625" style="2313" customWidth="1"/>
    <col min="2311" max="2313" width="22.7109375" style="2313" customWidth="1"/>
    <col min="2314" max="2314" width="24.7109375" style="2313" customWidth="1"/>
    <col min="2315" max="2555" width="11.42578125" style="2313" customWidth="1"/>
    <col min="2556" max="2557" width="13.28515625" style="2313"/>
    <col min="2558" max="2558" width="8.7109375" style="2313" customWidth="1"/>
    <col min="2559" max="2559" width="13.28515625" style="2313" customWidth="1"/>
    <col min="2560" max="2560" width="35" style="2313" customWidth="1"/>
    <col min="2561" max="2561" width="14.85546875" style="2313" customWidth="1"/>
    <col min="2562" max="2562" width="67.85546875" style="2313" customWidth="1"/>
    <col min="2563" max="2563" width="24.42578125" style="2313" customWidth="1"/>
    <col min="2564" max="2564" width="25.85546875" style="2313" customWidth="1"/>
    <col min="2565" max="2565" width="22.7109375" style="2313" customWidth="1"/>
    <col min="2566" max="2566" width="25.28515625" style="2313" customWidth="1"/>
    <col min="2567" max="2569" width="22.7109375" style="2313" customWidth="1"/>
    <col min="2570" max="2570" width="24.7109375" style="2313" customWidth="1"/>
    <col min="2571" max="2811" width="11.42578125" style="2313" customWidth="1"/>
    <col min="2812" max="2813" width="13.28515625" style="2313"/>
    <col min="2814" max="2814" width="8.7109375" style="2313" customWidth="1"/>
    <col min="2815" max="2815" width="13.28515625" style="2313" customWidth="1"/>
    <col min="2816" max="2816" width="35" style="2313" customWidth="1"/>
    <col min="2817" max="2817" width="14.85546875" style="2313" customWidth="1"/>
    <col min="2818" max="2818" width="67.85546875" style="2313" customWidth="1"/>
    <col min="2819" max="2819" width="24.42578125" style="2313" customWidth="1"/>
    <col min="2820" max="2820" width="25.85546875" style="2313" customWidth="1"/>
    <col min="2821" max="2821" width="22.7109375" style="2313" customWidth="1"/>
    <col min="2822" max="2822" width="25.28515625" style="2313" customWidth="1"/>
    <col min="2823" max="2825" width="22.7109375" style="2313" customWidth="1"/>
    <col min="2826" max="2826" width="24.7109375" style="2313" customWidth="1"/>
    <col min="2827" max="3067" width="11.42578125" style="2313" customWidth="1"/>
    <col min="3068" max="3069" width="13.28515625" style="2313"/>
    <col min="3070" max="3070" width="8.7109375" style="2313" customWidth="1"/>
    <col min="3071" max="3071" width="13.28515625" style="2313" customWidth="1"/>
    <col min="3072" max="3072" width="35" style="2313" customWidth="1"/>
    <col min="3073" max="3073" width="14.85546875" style="2313" customWidth="1"/>
    <col min="3074" max="3074" width="67.85546875" style="2313" customWidth="1"/>
    <col min="3075" max="3075" width="24.42578125" style="2313" customWidth="1"/>
    <col min="3076" max="3076" width="25.85546875" style="2313" customWidth="1"/>
    <col min="3077" max="3077" width="22.7109375" style="2313" customWidth="1"/>
    <col min="3078" max="3078" width="25.28515625" style="2313" customWidth="1"/>
    <col min="3079" max="3081" width="22.7109375" style="2313" customWidth="1"/>
    <col min="3082" max="3082" width="24.7109375" style="2313" customWidth="1"/>
    <col min="3083" max="3323" width="11.42578125" style="2313" customWidth="1"/>
    <col min="3324" max="3325" width="13.28515625" style="2313"/>
    <col min="3326" max="3326" width="8.7109375" style="2313" customWidth="1"/>
    <col min="3327" max="3327" width="13.28515625" style="2313" customWidth="1"/>
    <col min="3328" max="3328" width="35" style="2313" customWidth="1"/>
    <col min="3329" max="3329" width="14.85546875" style="2313" customWidth="1"/>
    <col min="3330" max="3330" width="67.85546875" style="2313" customWidth="1"/>
    <col min="3331" max="3331" width="24.42578125" style="2313" customWidth="1"/>
    <col min="3332" max="3332" width="25.85546875" style="2313" customWidth="1"/>
    <col min="3333" max="3333" width="22.7109375" style="2313" customWidth="1"/>
    <col min="3334" max="3334" width="25.28515625" style="2313" customWidth="1"/>
    <col min="3335" max="3337" width="22.7109375" style="2313" customWidth="1"/>
    <col min="3338" max="3338" width="24.7109375" style="2313" customWidth="1"/>
    <col min="3339" max="3579" width="11.42578125" style="2313" customWidth="1"/>
    <col min="3580" max="3581" width="13.28515625" style="2313"/>
    <col min="3582" max="3582" width="8.7109375" style="2313" customWidth="1"/>
    <col min="3583" max="3583" width="13.28515625" style="2313" customWidth="1"/>
    <col min="3584" max="3584" width="35" style="2313" customWidth="1"/>
    <col min="3585" max="3585" width="14.85546875" style="2313" customWidth="1"/>
    <col min="3586" max="3586" width="67.85546875" style="2313" customWidth="1"/>
    <col min="3587" max="3587" width="24.42578125" style="2313" customWidth="1"/>
    <col min="3588" max="3588" width="25.85546875" style="2313" customWidth="1"/>
    <col min="3589" max="3589" width="22.7109375" style="2313" customWidth="1"/>
    <col min="3590" max="3590" width="25.28515625" style="2313" customWidth="1"/>
    <col min="3591" max="3593" width="22.7109375" style="2313" customWidth="1"/>
    <col min="3594" max="3594" width="24.7109375" style="2313" customWidth="1"/>
    <col min="3595" max="3835" width="11.42578125" style="2313" customWidth="1"/>
    <col min="3836" max="3837" width="13.28515625" style="2313"/>
    <col min="3838" max="3838" width="8.7109375" style="2313" customWidth="1"/>
    <col min="3839" max="3839" width="13.28515625" style="2313" customWidth="1"/>
    <col min="3840" max="3840" width="35" style="2313" customWidth="1"/>
    <col min="3841" max="3841" width="14.85546875" style="2313" customWidth="1"/>
    <col min="3842" max="3842" width="67.85546875" style="2313" customWidth="1"/>
    <col min="3843" max="3843" width="24.42578125" style="2313" customWidth="1"/>
    <col min="3844" max="3844" width="25.85546875" style="2313" customWidth="1"/>
    <col min="3845" max="3845" width="22.7109375" style="2313" customWidth="1"/>
    <col min="3846" max="3846" width="25.28515625" style="2313" customWidth="1"/>
    <col min="3847" max="3849" width="22.7109375" style="2313" customWidth="1"/>
    <col min="3850" max="3850" width="24.7109375" style="2313" customWidth="1"/>
    <col min="3851" max="4091" width="11.42578125" style="2313" customWidth="1"/>
    <col min="4092" max="4093" width="13.28515625" style="2313"/>
    <col min="4094" max="4094" width="8.7109375" style="2313" customWidth="1"/>
    <col min="4095" max="4095" width="13.28515625" style="2313" customWidth="1"/>
    <col min="4096" max="4096" width="35" style="2313" customWidth="1"/>
    <col min="4097" max="4097" width="14.85546875" style="2313" customWidth="1"/>
    <col min="4098" max="4098" width="67.85546875" style="2313" customWidth="1"/>
    <col min="4099" max="4099" width="24.42578125" style="2313" customWidth="1"/>
    <col min="4100" max="4100" width="25.85546875" style="2313" customWidth="1"/>
    <col min="4101" max="4101" width="22.7109375" style="2313" customWidth="1"/>
    <col min="4102" max="4102" width="25.28515625" style="2313" customWidth="1"/>
    <col min="4103" max="4105" width="22.7109375" style="2313" customWidth="1"/>
    <col min="4106" max="4106" width="24.7109375" style="2313" customWidth="1"/>
    <col min="4107" max="4347" width="11.42578125" style="2313" customWidth="1"/>
    <col min="4348" max="4349" width="13.28515625" style="2313"/>
    <col min="4350" max="4350" width="8.7109375" style="2313" customWidth="1"/>
    <col min="4351" max="4351" width="13.28515625" style="2313" customWidth="1"/>
    <col min="4352" max="4352" width="35" style="2313" customWidth="1"/>
    <col min="4353" max="4353" width="14.85546875" style="2313" customWidth="1"/>
    <col min="4354" max="4354" width="67.85546875" style="2313" customWidth="1"/>
    <col min="4355" max="4355" width="24.42578125" style="2313" customWidth="1"/>
    <col min="4356" max="4356" width="25.85546875" style="2313" customWidth="1"/>
    <col min="4357" max="4357" width="22.7109375" style="2313" customWidth="1"/>
    <col min="4358" max="4358" width="25.28515625" style="2313" customWidth="1"/>
    <col min="4359" max="4361" width="22.7109375" style="2313" customWidth="1"/>
    <col min="4362" max="4362" width="24.7109375" style="2313" customWidth="1"/>
    <col min="4363" max="4603" width="11.42578125" style="2313" customWidth="1"/>
    <col min="4604" max="4605" width="13.28515625" style="2313"/>
    <col min="4606" max="4606" width="8.7109375" style="2313" customWidth="1"/>
    <col min="4607" max="4607" width="13.28515625" style="2313" customWidth="1"/>
    <col min="4608" max="4608" width="35" style="2313" customWidth="1"/>
    <col min="4609" max="4609" width="14.85546875" style="2313" customWidth="1"/>
    <col min="4610" max="4610" width="67.85546875" style="2313" customWidth="1"/>
    <col min="4611" max="4611" width="24.42578125" style="2313" customWidth="1"/>
    <col min="4612" max="4612" width="25.85546875" style="2313" customWidth="1"/>
    <col min="4613" max="4613" width="22.7109375" style="2313" customWidth="1"/>
    <col min="4614" max="4614" width="25.28515625" style="2313" customWidth="1"/>
    <col min="4615" max="4617" width="22.7109375" style="2313" customWidth="1"/>
    <col min="4618" max="4618" width="24.7109375" style="2313" customWidth="1"/>
    <col min="4619" max="4859" width="11.42578125" style="2313" customWidth="1"/>
    <col min="4860" max="4861" width="13.28515625" style="2313"/>
    <col min="4862" max="4862" width="8.7109375" style="2313" customWidth="1"/>
    <col min="4863" max="4863" width="13.28515625" style="2313" customWidth="1"/>
    <col min="4864" max="4864" width="35" style="2313" customWidth="1"/>
    <col min="4865" max="4865" width="14.85546875" style="2313" customWidth="1"/>
    <col min="4866" max="4866" width="67.85546875" style="2313" customWidth="1"/>
    <col min="4867" max="4867" width="24.42578125" style="2313" customWidth="1"/>
    <col min="4868" max="4868" width="25.85546875" style="2313" customWidth="1"/>
    <col min="4869" max="4869" width="22.7109375" style="2313" customWidth="1"/>
    <col min="4870" max="4870" width="25.28515625" style="2313" customWidth="1"/>
    <col min="4871" max="4873" width="22.7109375" style="2313" customWidth="1"/>
    <col min="4874" max="4874" width="24.7109375" style="2313" customWidth="1"/>
    <col min="4875" max="5115" width="11.42578125" style="2313" customWidth="1"/>
    <col min="5116" max="5117" width="13.28515625" style="2313"/>
    <col min="5118" max="5118" width="8.7109375" style="2313" customWidth="1"/>
    <col min="5119" max="5119" width="13.28515625" style="2313" customWidth="1"/>
    <col min="5120" max="5120" width="35" style="2313" customWidth="1"/>
    <col min="5121" max="5121" width="14.85546875" style="2313" customWidth="1"/>
    <col min="5122" max="5122" width="67.85546875" style="2313" customWidth="1"/>
    <col min="5123" max="5123" width="24.42578125" style="2313" customWidth="1"/>
    <col min="5124" max="5124" width="25.85546875" style="2313" customWidth="1"/>
    <col min="5125" max="5125" width="22.7109375" style="2313" customWidth="1"/>
    <col min="5126" max="5126" width="25.28515625" style="2313" customWidth="1"/>
    <col min="5127" max="5129" width="22.7109375" style="2313" customWidth="1"/>
    <col min="5130" max="5130" width="24.7109375" style="2313" customWidth="1"/>
    <col min="5131" max="5371" width="11.42578125" style="2313" customWidth="1"/>
    <col min="5372" max="5373" width="13.28515625" style="2313"/>
    <col min="5374" max="5374" width="8.7109375" style="2313" customWidth="1"/>
    <col min="5375" max="5375" width="13.28515625" style="2313" customWidth="1"/>
    <col min="5376" max="5376" width="35" style="2313" customWidth="1"/>
    <col min="5377" max="5377" width="14.85546875" style="2313" customWidth="1"/>
    <col min="5378" max="5378" width="67.85546875" style="2313" customWidth="1"/>
    <col min="5379" max="5379" width="24.42578125" style="2313" customWidth="1"/>
    <col min="5380" max="5380" width="25.85546875" style="2313" customWidth="1"/>
    <col min="5381" max="5381" width="22.7109375" style="2313" customWidth="1"/>
    <col min="5382" max="5382" width="25.28515625" style="2313" customWidth="1"/>
    <col min="5383" max="5385" width="22.7109375" style="2313" customWidth="1"/>
    <col min="5386" max="5386" width="24.7109375" style="2313" customWidth="1"/>
    <col min="5387" max="5627" width="11.42578125" style="2313" customWidth="1"/>
    <col min="5628" max="5629" width="13.28515625" style="2313"/>
    <col min="5630" max="5630" width="8.7109375" style="2313" customWidth="1"/>
    <col min="5631" max="5631" width="13.28515625" style="2313" customWidth="1"/>
    <col min="5632" max="5632" width="35" style="2313" customWidth="1"/>
    <col min="5633" max="5633" width="14.85546875" style="2313" customWidth="1"/>
    <col min="5634" max="5634" width="67.85546875" style="2313" customWidth="1"/>
    <col min="5635" max="5635" width="24.42578125" style="2313" customWidth="1"/>
    <col min="5636" max="5636" width="25.85546875" style="2313" customWidth="1"/>
    <col min="5637" max="5637" width="22.7109375" style="2313" customWidth="1"/>
    <col min="5638" max="5638" width="25.28515625" style="2313" customWidth="1"/>
    <col min="5639" max="5641" width="22.7109375" style="2313" customWidth="1"/>
    <col min="5642" max="5642" width="24.7109375" style="2313" customWidth="1"/>
    <col min="5643" max="5883" width="11.42578125" style="2313" customWidth="1"/>
    <col min="5884" max="5885" width="13.28515625" style="2313"/>
    <col min="5886" max="5886" width="8.7109375" style="2313" customWidth="1"/>
    <col min="5887" max="5887" width="13.28515625" style="2313" customWidth="1"/>
    <col min="5888" max="5888" width="35" style="2313" customWidth="1"/>
    <col min="5889" max="5889" width="14.85546875" style="2313" customWidth="1"/>
    <col min="5890" max="5890" width="67.85546875" style="2313" customWidth="1"/>
    <col min="5891" max="5891" width="24.42578125" style="2313" customWidth="1"/>
    <col min="5892" max="5892" width="25.85546875" style="2313" customWidth="1"/>
    <col min="5893" max="5893" width="22.7109375" style="2313" customWidth="1"/>
    <col min="5894" max="5894" width="25.28515625" style="2313" customWidth="1"/>
    <col min="5895" max="5897" width="22.7109375" style="2313" customWidth="1"/>
    <col min="5898" max="5898" width="24.7109375" style="2313" customWidth="1"/>
    <col min="5899" max="6139" width="11.42578125" style="2313" customWidth="1"/>
    <col min="6140" max="6141" width="13.28515625" style="2313"/>
    <col min="6142" max="6142" width="8.7109375" style="2313" customWidth="1"/>
    <col min="6143" max="6143" width="13.28515625" style="2313" customWidth="1"/>
    <col min="6144" max="6144" width="35" style="2313" customWidth="1"/>
    <col min="6145" max="6145" width="14.85546875" style="2313" customWidth="1"/>
    <col min="6146" max="6146" width="67.85546875" style="2313" customWidth="1"/>
    <col min="6147" max="6147" width="24.42578125" style="2313" customWidth="1"/>
    <col min="6148" max="6148" width="25.85546875" style="2313" customWidth="1"/>
    <col min="6149" max="6149" width="22.7109375" style="2313" customWidth="1"/>
    <col min="6150" max="6150" width="25.28515625" style="2313" customWidth="1"/>
    <col min="6151" max="6153" width="22.7109375" style="2313" customWidth="1"/>
    <col min="6154" max="6154" width="24.7109375" style="2313" customWidth="1"/>
    <col min="6155" max="6395" width="11.42578125" style="2313" customWidth="1"/>
    <col min="6396" max="6397" width="13.28515625" style="2313"/>
    <col min="6398" max="6398" width="8.7109375" style="2313" customWidth="1"/>
    <col min="6399" max="6399" width="13.28515625" style="2313" customWidth="1"/>
    <col min="6400" max="6400" width="35" style="2313" customWidth="1"/>
    <col min="6401" max="6401" width="14.85546875" style="2313" customWidth="1"/>
    <col min="6402" max="6402" width="67.85546875" style="2313" customWidth="1"/>
    <col min="6403" max="6403" width="24.42578125" style="2313" customWidth="1"/>
    <col min="6404" max="6404" width="25.85546875" style="2313" customWidth="1"/>
    <col min="6405" max="6405" width="22.7109375" style="2313" customWidth="1"/>
    <col min="6406" max="6406" width="25.28515625" style="2313" customWidth="1"/>
    <col min="6407" max="6409" width="22.7109375" style="2313" customWidth="1"/>
    <col min="6410" max="6410" width="24.7109375" style="2313" customWidth="1"/>
    <col min="6411" max="6651" width="11.42578125" style="2313" customWidth="1"/>
    <col min="6652" max="6653" width="13.28515625" style="2313"/>
    <col min="6654" max="6654" width="8.7109375" style="2313" customWidth="1"/>
    <col min="6655" max="6655" width="13.28515625" style="2313" customWidth="1"/>
    <col min="6656" max="6656" width="35" style="2313" customWidth="1"/>
    <col min="6657" max="6657" width="14.85546875" style="2313" customWidth="1"/>
    <col min="6658" max="6658" width="67.85546875" style="2313" customWidth="1"/>
    <col min="6659" max="6659" width="24.42578125" style="2313" customWidth="1"/>
    <col min="6660" max="6660" width="25.85546875" style="2313" customWidth="1"/>
    <col min="6661" max="6661" width="22.7109375" style="2313" customWidth="1"/>
    <col min="6662" max="6662" width="25.28515625" style="2313" customWidth="1"/>
    <col min="6663" max="6665" width="22.7109375" style="2313" customWidth="1"/>
    <col min="6666" max="6666" width="24.7109375" style="2313" customWidth="1"/>
    <col min="6667" max="6907" width="11.42578125" style="2313" customWidth="1"/>
    <col min="6908" max="6909" width="13.28515625" style="2313"/>
    <col min="6910" max="6910" width="8.7109375" style="2313" customWidth="1"/>
    <col min="6911" max="6911" width="13.28515625" style="2313" customWidth="1"/>
    <col min="6912" max="6912" width="35" style="2313" customWidth="1"/>
    <col min="6913" max="6913" width="14.85546875" style="2313" customWidth="1"/>
    <col min="6914" max="6914" width="67.85546875" style="2313" customWidth="1"/>
    <col min="6915" max="6915" width="24.42578125" style="2313" customWidth="1"/>
    <col min="6916" max="6916" width="25.85546875" style="2313" customWidth="1"/>
    <col min="6917" max="6917" width="22.7109375" style="2313" customWidth="1"/>
    <col min="6918" max="6918" width="25.28515625" style="2313" customWidth="1"/>
    <col min="6919" max="6921" width="22.7109375" style="2313" customWidth="1"/>
    <col min="6922" max="6922" width="24.7109375" style="2313" customWidth="1"/>
    <col min="6923" max="7163" width="11.42578125" style="2313" customWidth="1"/>
    <col min="7164" max="7165" width="13.28515625" style="2313"/>
    <col min="7166" max="7166" width="8.7109375" style="2313" customWidth="1"/>
    <col min="7167" max="7167" width="13.28515625" style="2313" customWidth="1"/>
    <col min="7168" max="7168" width="35" style="2313" customWidth="1"/>
    <col min="7169" max="7169" width="14.85546875" style="2313" customWidth="1"/>
    <col min="7170" max="7170" width="67.85546875" style="2313" customWidth="1"/>
    <col min="7171" max="7171" width="24.42578125" style="2313" customWidth="1"/>
    <col min="7172" max="7172" width="25.85546875" style="2313" customWidth="1"/>
    <col min="7173" max="7173" width="22.7109375" style="2313" customWidth="1"/>
    <col min="7174" max="7174" width="25.28515625" style="2313" customWidth="1"/>
    <col min="7175" max="7177" width="22.7109375" style="2313" customWidth="1"/>
    <col min="7178" max="7178" width="24.7109375" style="2313" customWidth="1"/>
    <col min="7179" max="7419" width="11.42578125" style="2313" customWidth="1"/>
    <col min="7420" max="7421" width="13.28515625" style="2313"/>
    <col min="7422" max="7422" width="8.7109375" style="2313" customWidth="1"/>
    <col min="7423" max="7423" width="13.28515625" style="2313" customWidth="1"/>
    <col min="7424" max="7424" width="35" style="2313" customWidth="1"/>
    <col min="7425" max="7425" width="14.85546875" style="2313" customWidth="1"/>
    <col min="7426" max="7426" width="67.85546875" style="2313" customWidth="1"/>
    <col min="7427" max="7427" width="24.42578125" style="2313" customWidth="1"/>
    <col min="7428" max="7428" width="25.85546875" style="2313" customWidth="1"/>
    <col min="7429" max="7429" width="22.7109375" style="2313" customWidth="1"/>
    <col min="7430" max="7430" width="25.28515625" style="2313" customWidth="1"/>
    <col min="7431" max="7433" width="22.7109375" style="2313" customWidth="1"/>
    <col min="7434" max="7434" width="24.7109375" style="2313" customWidth="1"/>
    <col min="7435" max="7675" width="11.42578125" style="2313" customWidth="1"/>
    <col min="7676" max="7677" width="13.28515625" style="2313"/>
    <col min="7678" max="7678" width="8.7109375" style="2313" customWidth="1"/>
    <col min="7679" max="7679" width="13.28515625" style="2313" customWidth="1"/>
    <col min="7680" max="7680" width="35" style="2313" customWidth="1"/>
    <col min="7681" max="7681" width="14.85546875" style="2313" customWidth="1"/>
    <col min="7682" max="7682" width="67.85546875" style="2313" customWidth="1"/>
    <col min="7683" max="7683" width="24.42578125" style="2313" customWidth="1"/>
    <col min="7684" max="7684" width="25.85546875" style="2313" customWidth="1"/>
    <col min="7685" max="7685" width="22.7109375" style="2313" customWidth="1"/>
    <col min="7686" max="7686" width="25.28515625" style="2313" customWidth="1"/>
    <col min="7687" max="7689" width="22.7109375" style="2313" customWidth="1"/>
    <col min="7690" max="7690" width="24.7109375" style="2313" customWidth="1"/>
    <col min="7691" max="7931" width="11.42578125" style="2313" customWidth="1"/>
    <col min="7932" max="7933" width="13.28515625" style="2313"/>
    <col min="7934" max="7934" width="8.7109375" style="2313" customWidth="1"/>
    <col min="7935" max="7935" width="13.28515625" style="2313" customWidth="1"/>
    <col min="7936" max="7936" width="35" style="2313" customWidth="1"/>
    <col min="7937" max="7937" width="14.85546875" style="2313" customWidth="1"/>
    <col min="7938" max="7938" width="67.85546875" style="2313" customWidth="1"/>
    <col min="7939" max="7939" width="24.42578125" style="2313" customWidth="1"/>
    <col min="7940" max="7940" width="25.85546875" style="2313" customWidth="1"/>
    <col min="7941" max="7941" width="22.7109375" style="2313" customWidth="1"/>
    <col min="7942" max="7942" width="25.28515625" style="2313" customWidth="1"/>
    <col min="7943" max="7945" width="22.7109375" style="2313" customWidth="1"/>
    <col min="7946" max="7946" width="24.7109375" style="2313" customWidth="1"/>
    <col min="7947" max="8187" width="11.42578125" style="2313" customWidth="1"/>
    <col min="8188" max="8189" width="13.28515625" style="2313"/>
    <col min="8190" max="8190" width="8.7109375" style="2313" customWidth="1"/>
    <col min="8191" max="8191" width="13.28515625" style="2313" customWidth="1"/>
    <col min="8192" max="8192" width="35" style="2313" customWidth="1"/>
    <col min="8193" max="8193" width="14.85546875" style="2313" customWidth="1"/>
    <col min="8194" max="8194" width="67.85546875" style="2313" customWidth="1"/>
    <col min="8195" max="8195" width="24.42578125" style="2313" customWidth="1"/>
    <col min="8196" max="8196" width="25.85546875" style="2313" customWidth="1"/>
    <col min="8197" max="8197" width="22.7109375" style="2313" customWidth="1"/>
    <col min="8198" max="8198" width="25.28515625" style="2313" customWidth="1"/>
    <col min="8199" max="8201" width="22.7109375" style="2313" customWidth="1"/>
    <col min="8202" max="8202" width="24.7109375" style="2313" customWidth="1"/>
    <col min="8203" max="8443" width="11.42578125" style="2313" customWidth="1"/>
    <col min="8444" max="8445" width="13.28515625" style="2313"/>
    <col min="8446" max="8446" width="8.7109375" style="2313" customWidth="1"/>
    <col min="8447" max="8447" width="13.28515625" style="2313" customWidth="1"/>
    <col min="8448" max="8448" width="35" style="2313" customWidth="1"/>
    <col min="8449" max="8449" width="14.85546875" style="2313" customWidth="1"/>
    <col min="8450" max="8450" width="67.85546875" style="2313" customWidth="1"/>
    <col min="8451" max="8451" width="24.42578125" style="2313" customWidth="1"/>
    <col min="8452" max="8452" width="25.85546875" style="2313" customWidth="1"/>
    <col min="8453" max="8453" width="22.7109375" style="2313" customWidth="1"/>
    <col min="8454" max="8454" width="25.28515625" style="2313" customWidth="1"/>
    <col min="8455" max="8457" width="22.7109375" style="2313" customWidth="1"/>
    <col min="8458" max="8458" width="24.7109375" style="2313" customWidth="1"/>
    <col min="8459" max="8699" width="11.42578125" style="2313" customWidth="1"/>
    <col min="8700" max="8701" width="13.28515625" style="2313"/>
    <col min="8702" max="8702" width="8.7109375" style="2313" customWidth="1"/>
    <col min="8703" max="8703" width="13.28515625" style="2313" customWidth="1"/>
    <col min="8704" max="8704" width="35" style="2313" customWidth="1"/>
    <col min="8705" max="8705" width="14.85546875" style="2313" customWidth="1"/>
    <col min="8706" max="8706" width="67.85546875" style="2313" customWidth="1"/>
    <col min="8707" max="8707" width="24.42578125" style="2313" customWidth="1"/>
    <col min="8708" max="8708" width="25.85546875" style="2313" customWidth="1"/>
    <col min="8709" max="8709" width="22.7109375" style="2313" customWidth="1"/>
    <col min="8710" max="8710" width="25.28515625" style="2313" customWidth="1"/>
    <col min="8711" max="8713" width="22.7109375" style="2313" customWidth="1"/>
    <col min="8714" max="8714" width="24.7109375" style="2313" customWidth="1"/>
    <col min="8715" max="8955" width="11.42578125" style="2313" customWidth="1"/>
    <col min="8956" max="8957" width="13.28515625" style="2313"/>
    <col min="8958" max="8958" width="8.7109375" style="2313" customWidth="1"/>
    <col min="8959" max="8959" width="13.28515625" style="2313" customWidth="1"/>
    <col min="8960" max="8960" width="35" style="2313" customWidth="1"/>
    <col min="8961" max="8961" width="14.85546875" style="2313" customWidth="1"/>
    <col min="8962" max="8962" width="67.85546875" style="2313" customWidth="1"/>
    <col min="8963" max="8963" width="24.42578125" style="2313" customWidth="1"/>
    <col min="8964" max="8964" width="25.85546875" style="2313" customWidth="1"/>
    <col min="8965" max="8965" width="22.7109375" style="2313" customWidth="1"/>
    <col min="8966" max="8966" width="25.28515625" style="2313" customWidth="1"/>
    <col min="8967" max="8969" width="22.7109375" style="2313" customWidth="1"/>
    <col min="8970" max="8970" width="24.7109375" style="2313" customWidth="1"/>
    <col min="8971" max="9211" width="11.42578125" style="2313" customWidth="1"/>
    <col min="9212" max="9213" width="13.28515625" style="2313"/>
    <col min="9214" max="9214" width="8.7109375" style="2313" customWidth="1"/>
    <col min="9215" max="9215" width="13.28515625" style="2313" customWidth="1"/>
    <col min="9216" max="9216" width="35" style="2313" customWidth="1"/>
    <col min="9217" max="9217" width="14.85546875" style="2313" customWidth="1"/>
    <col min="9218" max="9218" width="67.85546875" style="2313" customWidth="1"/>
    <col min="9219" max="9219" width="24.42578125" style="2313" customWidth="1"/>
    <col min="9220" max="9220" width="25.85546875" style="2313" customWidth="1"/>
    <col min="9221" max="9221" width="22.7109375" style="2313" customWidth="1"/>
    <col min="9222" max="9222" width="25.28515625" style="2313" customWidth="1"/>
    <col min="9223" max="9225" width="22.7109375" style="2313" customWidth="1"/>
    <col min="9226" max="9226" width="24.7109375" style="2313" customWidth="1"/>
    <col min="9227" max="9467" width="11.42578125" style="2313" customWidth="1"/>
    <col min="9468" max="9469" width="13.28515625" style="2313"/>
    <col min="9470" max="9470" width="8.7109375" style="2313" customWidth="1"/>
    <col min="9471" max="9471" width="13.28515625" style="2313" customWidth="1"/>
    <col min="9472" max="9472" width="35" style="2313" customWidth="1"/>
    <col min="9473" max="9473" width="14.85546875" style="2313" customWidth="1"/>
    <col min="9474" max="9474" width="67.85546875" style="2313" customWidth="1"/>
    <col min="9475" max="9475" width="24.42578125" style="2313" customWidth="1"/>
    <col min="9476" max="9476" width="25.85546875" style="2313" customWidth="1"/>
    <col min="9477" max="9477" width="22.7109375" style="2313" customWidth="1"/>
    <col min="9478" max="9478" width="25.28515625" style="2313" customWidth="1"/>
    <col min="9479" max="9481" width="22.7109375" style="2313" customWidth="1"/>
    <col min="9482" max="9482" width="24.7109375" style="2313" customWidth="1"/>
    <col min="9483" max="9723" width="11.42578125" style="2313" customWidth="1"/>
    <col min="9724" max="9725" width="13.28515625" style="2313"/>
    <col min="9726" max="9726" width="8.7109375" style="2313" customWidth="1"/>
    <col min="9727" max="9727" width="13.28515625" style="2313" customWidth="1"/>
    <col min="9728" max="9728" width="35" style="2313" customWidth="1"/>
    <col min="9729" max="9729" width="14.85546875" style="2313" customWidth="1"/>
    <col min="9730" max="9730" width="67.85546875" style="2313" customWidth="1"/>
    <col min="9731" max="9731" width="24.42578125" style="2313" customWidth="1"/>
    <col min="9732" max="9732" width="25.85546875" style="2313" customWidth="1"/>
    <col min="9733" max="9733" width="22.7109375" style="2313" customWidth="1"/>
    <col min="9734" max="9734" width="25.28515625" style="2313" customWidth="1"/>
    <col min="9735" max="9737" width="22.7109375" style="2313" customWidth="1"/>
    <col min="9738" max="9738" width="24.7109375" style="2313" customWidth="1"/>
    <col min="9739" max="9979" width="11.42578125" style="2313" customWidth="1"/>
    <col min="9980" max="9981" width="13.28515625" style="2313"/>
    <col min="9982" max="9982" width="8.7109375" style="2313" customWidth="1"/>
    <col min="9983" max="9983" width="13.28515625" style="2313" customWidth="1"/>
    <col min="9984" max="9984" width="35" style="2313" customWidth="1"/>
    <col min="9985" max="9985" width="14.85546875" style="2313" customWidth="1"/>
    <col min="9986" max="9986" width="67.85546875" style="2313" customWidth="1"/>
    <col min="9987" max="9987" width="24.42578125" style="2313" customWidth="1"/>
    <col min="9988" max="9988" width="25.85546875" style="2313" customWidth="1"/>
    <col min="9989" max="9989" width="22.7109375" style="2313" customWidth="1"/>
    <col min="9990" max="9990" width="25.28515625" style="2313" customWidth="1"/>
    <col min="9991" max="9993" width="22.7109375" style="2313" customWidth="1"/>
    <col min="9994" max="9994" width="24.7109375" style="2313" customWidth="1"/>
    <col min="9995" max="10235" width="11.42578125" style="2313" customWidth="1"/>
    <col min="10236" max="10237" width="13.28515625" style="2313"/>
    <col min="10238" max="10238" width="8.7109375" style="2313" customWidth="1"/>
    <col min="10239" max="10239" width="13.28515625" style="2313" customWidth="1"/>
    <col min="10240" max="10240" width="35" style="2313" customWidth="1"/>
    <col min="10241" max="10241" width="14.85546875" style="2313" customWidth="1"/>
    <col min="10242" max="10242" width="67.85546875" style="2313" customWidth="1"/>
    <col min="10243" max="10243" width="24.42578125" style="2313" customWidth="1"/>
    <col min="10244" max="10244" width="25.85546875" style="2313" customWidth="1"/>
    <col min="10245" max="10245" width="22.7109375" style="2313" customWidth="1"/>
    <col min="10246" max="10246" width="25.28515625" style="2313" customWidth="1"/>
    <col min="10247" max="10249" width="22.7109375" style="2313" customWidth="1"/>
    <col min="10250" max="10250" width="24.7109375" style="2313" customWidth="1"/>
    <col min="10251" max="10491" width="11.42578125" style="2313" customWidth="1"/>
    <col min="10492" max="10493" width="13.28515625" style="2313"/>
    <col min="10494" max="10494" width="8.7109375" style="2313" customWidth="1"/>
    <col min="10495" max="10495" width="13.28515625" style="2313" customWidth="1"/>
    <col min="10496" max="10496" width="35" style="2313" customWidth="1"/>
    <col min="10497" max="10497" width="14.85546875" style="2313" customWidth="1"/>
    <col min="10498" max="10498" width="67.85546875" style="2313" customWidth="1"/>
    <col min="10499" max="10499" width="24.42578125" style="2313" customWidth="1"/>
    <col min="10500" max="10500" width="25.85546875" style="2313" customWidth="1"/>
    <col min="10501" max="10501" width="22.7109375" style="2313" customWidth="1"/>
    <col min="10502" max="10502" width="25.28515625" style="2313" customWidth="1"/>
    <col min="10503" max="10505" width="22.7109375" style="2313" customWidth="1"/>
    <col min="10506" max="10506" width="24.7109375" style="2313" customWidth="1"/>
    <col min="10507" max="10747" width="11.42578125" style="2313" customWidth="1"/>
    <col min="10748" max="10749" width="13.28515625" style="2313"/>
    <col min="10750" max="10750" width="8.7109375" style="2313" customWidth="1"/>
    <col min="10751" max="10751" width="13.28515625" style="2313" customWidth="1"/>
    <col min="10752" max="10752" width="35" style="2313" customWidth="1"/>
    <col min="10753" max="10753" width="14.85546875" style="2313" customWidth="1"/>
    <col min="10754" max="10754" width="67.85546875" style="2313" customWidth="1"/>
    <col min="10755" max="10755" width="24.42578125" style="2313" customWidth="1"/>
    <col min="10756" max="10756" width="25.85546875" style="2313" customWidth="1"/>
    <col min="10757" max="10757" width="22.7109375" style="2313" customWidth="1"/>
    <col min="10758" max="10758" width="25.28515625" style="2313" customWidth="1"/>
    <col min="10759" max="10761" width="22.7109375" style="2313" customWidth="1"/>
    <col min="10762" max="10762" width="24.7109375" style="2313" customWidth="1"/>
    <col min="10763" max="11003" width="11.42578125" style="2313" customWidth="1"/>
    <col min="11004" max="11005" width="13.28515625" style="2313"/>
    <col min="11006" max="11006" width="8.7109375" style="2313" customWidth="1"/>
    <col min="11007" max="11007" width="13.28515625" style="2313" customWidth="1"/>
    <col min="11008" max="11008" width="35" style="2313" customWidth="1"/>
    <col min="11009" max="11009" width="14.85546875" style="2313" customWidth="1"/>
    <col min="11010" max="11010" width="67.85546875" style="2313" customWidth="1"/>
    <col min="11011" max="11011" width="24.42578125" style="2313" customWidth="1"/>
    <col min="11012" max="11012" width="25.85546875" style="2313" customWidth="1"/>
    <col min="11013" max="11013" width="22.7109375" style="2313" customWidth="1"/>
    <col min="11014" max="11014" width="25.28515625" style="2313" customWidth="1"/>
    <col min="11015" max="11017" width="22.7109375" style="2313" customWidth="1"/>
    <col min="11018" max="11018" width="24.7109375" style="2313" customWidth="1"/>
    <col min="11019" max="11259" width="11.42578125" style="2313" customWidth="1"/>
    <col min="11260" max="11261" width="13.28515625" style="2313"/>
    <col min="11262" max="11262" width="8.7109375" style="2313" customWidth="1"/>
    <col min="11263" max="11263" width="13.28515625" style="2313" customWidth="1"/>
    <col min="11264" max="11264" width="35" style="2313" customWidth="1"/>
    <col min="11265" max="11265" width="14.85546875" style="2313" customWidth="1"/>
    <col min="11266" max="11266" width="67.85546875" style="2313" customWidth="1"/>
    <col min="11267" max="11267" width="24.42578125" style="2313" customWidth="1"/>
    <col min="11268" max="11268" width="25.85546875" style="2313" customWidth="1"/>
    <col min="11269" max="11269" width="22.7109375" style="2313" customWidth="1"/>
    <col min="11270" max="11270" width="25.28515625" style="2313" customWidth="1"/>
    <col min="11271" max="11273" width="22.7109375" style="2313" customWidth="1"/>
    <col min="11274" max="11274" width="24.7109375" style="2313" customWidth="1"/>
    <col min="11275" max="11515" width="11.42578125" style="2313" customWidth="1"/>
    <col min="11516" max="11517" width="13.28515625" style="2313"/>
    <col min="11518" max="11518" width="8.7109375" style="2313" customWidth="1"/>
    <col min="11519" max="11519" width="13.28515625" style="2313" customWidth="1"/>
    <col min="11520" max="11520" width="35" style="2313" customWidth="1"/>
    <col min="11521" max="11521" width="14.85546875" style="2313" customWidth="1"/>
    <col min="11522" max="11522" width="67.85546875" style="2313" customWidth="1"/>
    <col min="11523" max="11523" width="24.42578125" style="2313" customWidth="1"/>
    <col min="11524" max="11524" width="25.85546875" style="2313" customWidth="1"/>
    <col min="11525" max="11525" width="22.7109375" style="2313" customWidth="1"/>
    <col min="11526" max="11526" width="25.28515625" style="2313" customWidth="1"/>
    <col min="11527" max="11529" width="22.7109375" style="2313" customWidth="1"/>
    <col min="11530" max="11530" width="24.7109375" style="2313" customWidth="1"/>
    <col min="11531" max="11771" width="11.42578125" style="2313" customWidth="1"/>
    <col min="11772" max="11773" width="13.28515625" style="2313"/>
    <col min="11774" max="11774" width="8.7109375" style="2313" customWidth="1"/>
    <col min="11775" max="11775" width="13.28515625" style="2313" customWidth="1"/>
    <col min="11776" max="11776" width="35" style="2313" customWidth="1"/>
    <col min="11777" max="11777" width="14.85546875" style="2313" customWidth="1"/>
    <col min="11778" max="11778" width="67.85546875" style="2313" customWidth="1"/>
    <col min="11779" max="11779" width="24.42578125" style="2313" customWidth="1"/>
    <col min="11780" max="11780" width="25.85546875" style="2313" customWidth="1"/>
    <col min="11781" max="11781" width="22.7109375" style="2313" customWidth="1"/>
    <col min="11782" max="11782" width="25.28515625" style="2313" customWidth="1"/>
    <col min="11783" max="11785" width="22.7109375" style="2313" customWidth="1"/>
    <col min="11786" max="11786" width="24.7109375" style="2313" customWidth="1"/>
    <col min="11787" max="12027" width="11.42578125" style="2313" customWidth="1"/>
    <col min="12028" max="12029" width="13.28515625" style="2313"/>
    <col min="12030" max="12030" width="8.7109375" style="2313" customWidth="1"/>
    <col min="12031" max="12031" width="13.28515625" style="2313" customWidth="1"/>
    <col min="12032" max="12032" width="35" style="2313" customWidth="1"/>
    <col min="12033" max="12033" width="14.85546875" style="2313" customWidth="1"/>
    <col min="12034" max="12034" width="67.85546875" style="2313" customWidth="1"/>
    <col min="12035" max="12035" width="24.42578125" style="2313" customWidth="1"/>
    <col min="12036" max="12036" width="25.85546875" style="2313" customWidth="1"/>
    <col min="12037" max="12037" width="22.7109375" style="2313" customWidth="1"/>
    <col min="12038" max="12038" width="25.28515625" style="2313" customWidth="1"/>
    <col min="12039" max="12041" width="22.7109375" style="2313" customWidth="1"/>
    <col min="12042" max="12042" width="24.7109375" style="2313" customWidth="1"/>
    <col min="12043" max="12283" width="11.42578125" style="2313" customWidth="1"/>
    <col min="12284" max="12285" width="13.28515625" style="2313"/>
    <col min="12286" max="12286" width="8.7109375" style="2313" customWidth="1"/>
    <col min="12287" max="12287" width="13.28515625" style="2313" customWidth="1"/>
    <col min="12288" max="12288" width="35" style="2313" customWidth="1"/>
    <col min="12289" max="12289" width="14.85546875" style="2313" customWidth="1"/>
    <col min="12290" max="12290" width="67.85546875" style="2313" customWidth="1"/>
    <col min="12291" max="12291" width="24.42578125" style="2313" customWidth="1"/>
    <col min="12292" max="12292" width="25.85546875" style="2313" customWidth="1"/>
    <col min="12293" max="12293" width="22.7109375" style="2313" customWidth="1"/>
    <col min="12294" max="12294" width="25.28515625" style="2313" customWidth="1"/>
    <col min="12295" max="12297" width="22.7109375" style="2313" customWidth="1"/>
    <col min="12298" max="12298" width="24.7109375" style="2313" customWidth="1"/>
    <col min="12299" max="12539" width="11.42578125" style="2313" customWidth="1"/>
    <col min="12540" max="12541" width="13.28515625" style="2313"/>
    <col min="12542" max="12542" width="8.7109375" style="2313" customWidth="1"/>
    <col min="12543" max="12543" width="13.28515625" style="2313" customWidth="1"/>
    <col min="12544" max="12544" width="35" style="2313" customWidth="1"/>
    <col min="12545" max="12545" width="14.85546875" style="2313" customWidth="1"/>
    <col min="12546" max="12546" width="67.85546875" style="2313" customWidth="1"/>
    <col min="12547" max="12547" width="24.42578125" style="2313" customWidth="1"/>
    <col min="12548" max="12548" width="25.85546875" style="2313" customWidth="1"/>
    <col min="12549" max="12549" width="22.7109375" style="2313" customWidth="1"/>
    <col min="12550" max="12550" width="25.28515625" style="2313" customWidth="1"/>
    <col min="12551" max="12553" width="22.7109375" style="2313" customWidth="1"/>
    <col min="12554" max="12554" width="24.7109375" style="2313" customWidth="1"/>
    <col min="12555" max="12795" width="11.42578125" style="2313" customWidth="1"/>
    <col min="12796" max="12797" width="13.28515625" style="2313"/>
    <col min="12798" max="12798" width="8.7109375" style="2313" customWidth="1"/>
    <col min="12799" max="12799" width="13.28515625" style="2313" customWidth="1"/>
    <col min="12800" max="12800" width="35" style="2313" customWidth="1"/>
    <col min="12801" max="12801" width="14.85546875" style="2313" customWidth="1"/>
    <col min="12802" max="12802" width="67.85546875" style="2313" customWidth="1"/>
    <col min="12803" max="12803" width="24.42578125" style="2313" customWidth="1"/>
    <col min="12804" max="12804" width="25.85546875" style="2313" customWidth="1"/>
    <col min="12805" max="12805" width="22.7109375" style="2313" customWidth="1"/>
    <col min="12806" max="12806" width="25.28515625" style="2313" customWidth="1"/>
    <col min="12807" max="12809" width="22.7109375" style="2313" customWidth="1"/>
    <col min="12810" max="12810" width="24.7109375" style="2313" customWidth="1"/>
    <col min="12811" max="13051" width="11.42578125" style="2313" customWidth="1"/>
    <col min="13052" max="13053" width="13.28515625" style="2313"/>
    <col min="13054" max="13054" width="8.7109375" style="2313" customWidth="1"/>
    <col min="13055" max="13055" width="13.28515625" style="2313" customWidth="1"/>
    <col min="13056" max="13056" width="35" style="2313" customWidth="1"/>
    <col min="13057" max="13057" width="14.85546875" style="2313" customWidth="1"/>
    <col min="13058" max="13058" width="67.85546875" style="2313" customWidth="1"/>
    <col min="13059" max="13059" width="24.42578125" style="2313" customWidth="1"/>
    <col min="13060" max="13060" width="25.85546875" style="2313" customWidth="1"/>
    <col min="13061" max="13061" width="22.7109375" style="2313" customWidth="1"/>
    <col min="13062" max="13062" width="25.28515625" style="2313" customWidth="1"/>
    <col min="13063" max="13065" width="22.7109375" style="2313" customWidth="1"/>
    <col min="13066" max="13066" width="24.7109375" style="2313" customWidth="1"/>
    <col min="13067" max="13307" width="11.42578125" style="2313" customWidth="1"/>
    <col min="13308" max="13309" width="13.28515625" style="2313"/>
    <col min="13310" max="13310" width="8.7109375" style="2313" customWidth="1"/>
    <col min="13311" max="13311" width="13.28515625" style="2313" customWidth="1"/>
    <col min="13312" max="13312" width="35" style="2313" customWidth="1"/>
    <col min="13313" max="13313" width="14.85546875" style="2313" customWidth="1"/>
    <col min="13314" max="13314" width="67.85546875" style="2313" customWidth="1"/>
    <col min="13315" max="13315" width="24.42578125" style="2313" customWidth="1"/>
    <col min="13316" max="13316" width="25.85546875" style="2313" customWidth="1"/>
    <col min="13317" max="13317" width="22.7109375" style="2313" customWidth="1"/>
    <col min="13318" max="13318" width="25.28515625" style="2313" customWidth="1"/>
    <col min="13319" max="13321" width="22.7109375" style="2313" customWidth="1"/>
    <col min="13322" max="13322" width="24.7109375" style="2313" customWidth="1"/>
    <col min="13323" max="13563" width="11.42578125" style="2313" customWidth="1"/>
    <col min="13564" max="13565" width="13.28515625" style="2313"/>
    <col min="13566" max="13566" width="8.7109375" style="2313" customWidth="1"/>
    <col min="13567" max="13567" width="13.28515625" style="2313" customWidth="1"/>
    <col min="13568" max="13568" width="35" style="2313" customWidth="1"/>
    <col min="13569" max="13569" width="14.85546875" style="2313" customWidth="1"/>
    <col min="13570" max="13570" width="67.85546875" style="2313" customWidth="1"/>
    <col min="13571" max="13571" width="24.42578125" style="2313" customWidth="1"/>
    <col min="13572" max="13572" width="25.85546875" style="2313" customWidth="1"/>
    <col min="13573" max="13573" width="22.7109375" style="2313" customWidth="1"/>
    <col min="13574" max="13574" width="25.28515625" style="2313" customWidth="1"/>
    <col min="13575" max="13577" width="22.7109375" style="2313" customWidth="1"/>
    <col min="13578" max="13578" width="24.7109375" style="2313" customWidth="1"/>
    <col min="13579" max="13819" width="11.42578125" style="2313" customWidth="1"/>
    <col min="13820" max="13821" width="13.28515625" style="2313"/>
    <col min="13822" max="13822" width="8.7109375" style="2313" customWidth="1"/>
    <col min="13823" max="13823" width="13.28515625" style="2313" customWidth="1"/>
    <col min="13824" max="13824" width="35" style="2313" customWidth="1"/>
    <col min="13825" max="13825" width="14.85546875" style="2313" customWidth="1"/>
    <col min="13826" max="13826" width="67.85546875" style="2313" customWidth="1"/>
    <col min="13827" max="13827" width="24.42578125" style="2313" customWidth="1"/>
    <col min="13828" max="13828" width="25.85546875" style="2313" customWidth="1"/>
    <col min="13829" max="13829" width="22.7109375" style="2313" customWidth="1"/>
    <col min="13830" max="13830" width="25.28515625" style="2313" customWidth="1"/>
    <col min="13831" max="13833" width="22.7109375" style="2313" customWidth="1"/>
    <col min="13834" max="13834" width="24.7109375" style="2313" customWidth="1"/>
    <col min="13835" max="14075" width="11.42578125" style="2313" customWidth="1"/>
    <col min="14076" max="14077" width="13.28515625" style="2313"/>
    <col min="14078" max="14078" width="8.7109375" style="2313" customWidth="1"/>
    <col min="14079" max="14079" width="13.28515625" style="2313" customWidth="1"/>
    <col min="14080" max="14080" width="35" style="2313" customWidth="1"/>
    <col min="14081" max="14081" width="14.85546875" style="2313" customWidth="1"/>
    <col min="14082" max="14082" width="67.85546875" style="2313" customWidth="1"/>
    <col min="14083" max="14083" width="24.42578125" style="2313" customWidth="1"/>
    <col min="14084" max="14084" width="25.85546875" style="2313" customWidth="1"/>
    <col min="14085" max="14085" width="22.7109375" style="2313" customWidth="1"/>
    <col min="14086" max="14086" width="25.28515625" style="2313" customWidth="1"/>
    <col min="14087" max="14089" width="22.7109375" style="2313" customWidth="1"/>
    <col min="14090" max="14090" width="24.7109375" style="2313" customWidth="1"/>
    <col min="14091" max="14331" width="11.42578125" style="2313" customWidth="1"/>
    <col min="14332" max="14333" width="13.28515625" style="2313"/>
    <col min="14334" max="14334" width="8.7109375" style="2313" customWidth="1"/>
    <col min="14335" max="14335" width="13.28515625" style="2313" customWidth="1"/>
    <col min="14336" max="14336" width="35" style="2313" customWidth="1"/>
    <col min="14337" max="14337" width="14.85546875" style="2313" customWidth="1"/>
    <col min="14338" max="14338" width="67.85546875" style="2313" customWidth="1"/>
    <col min="14339" max="14339" width="24.42578125" style="2313" customWidth="1"/>
    <col min="14340" max="14340" width="25.85546875" style="2313" customWidth="1"/>
    <col min="14341" max="14341" width="22.7109375" style="2313" customWidth="1"/>
    <col min="14342" max="14342" width="25.28515625" style="2313" customWidth="1"/>
    <col min="14343" max="14345" width="22.7109375" style="2313" customWidth="1"/>
    <col min="14346" max="14346" width="24.7109375" style="2313" customWidth="1"/>
    <col min="14347" max="14587" width="11.42578125" style="2313" customWidth="1"/>
    <col min="14588" max="14589" width="13.28515625" style="2313"/>
    <col min="14590" max="14590" width="8.7109375" style="2313" customWidth="1"/>
    <col min="14591" max="14591" width="13.28515625" style="2313" customWidth="1"/>
    <col min="14592" max="14592" width="35" style="2313" customWidth="1"/>
    <col min="14593" max="14593" width="14.85546875" style="2313" customWidth="1"/>
    <col min="14594" max="14594" width="67.85546875" style="2313" customWidth="1"/>
    <col min="14595" max="14595" width="24.42578125" style="2313" customWidth="1"/>
    <col min="14596" max="14596" width="25.85546875" style="2313" customWidth="1"/>
    <col min="14597" max="14597" width="22.7109375" style="2313" customWidth="1"/>
    <col min="14598" max="14598" width="25.28515625" style="2313" customWidth="1"/>
    <col min="14599" max="14601" width="22.7109375" style="2313" customWidth="1"/>
    <col min="14602" max="14602" width="24.7109375" style="2313" customWidth="1"/>
    <col min="14603" max="14843" width="11.42578125" style="2313" customWidth="1"/>
    <col min="14844" max="14845" width="13.28515625" style="2313"/>
    <col min="14846" max="14846" width="8.7109375" style="2313" customWidth="1"/>
    <col min="14847" max="14847" width="13.28515625" style="2313" customWidth="1"/>
    <col min="14848" max="14848" width="35" style="2313" customWidth="1"/>
    <col min="14849" max="14849" width="14.85546875" style="2313" customWidth="1"/>
    <col min="14850" max="14850" width="67.85546875" style="2313" customWidth="1"/>
    <col min="14851" max="14851" width="24.42578125" style="2313" customWidth="1"/>
    <col min="14852" max="14852" width="25.85546875" style="2313" customWidth="1"/>
    <col min="14853" max="14853" width="22.7109375" style="2313" customWidth="1"/>
    <col min="14854" max="14854" width="25.28515625" style="2313" customWidth="1"/>
    <col min="14855" max="14857" width="22.7109375" style="2313" customWidth="1"/>
    <col min="14858" max="14858" width="24.7109375" style="2313" customWidth="1"/>
    <col min="14859" max="15099" width="11.42578125" style="2313" customWidth="1"/>
    <col min="15100" max="15101" width="13.28515625" style="2313"/>
    <col min="15102" max="15102" width="8.7109375" style="2313" customWidth="1"/>
    <col min="15103" max="15103" width="13.28515625" style="2313" customWidth="1"/>
    <col min="15104" max="15104" width="35" style="2313" customWidth="1"/>
    <col min="15105" max="15105" width="14.85546875" style="2313" customWidth="1"/>
    <col min="15106" max="15106" width="67.85546875" style="2313" customWidth="1"/>
    <col min="15107" max="15107" width="24.42578125" style="2313" customWidth="1"/>
    <col min="15108" max="15108" width="25.85546875" style="2313" customWidth="1"/>
    <col min="15109" max="15109" width="22.7109375" style="2313" customWidth="1"/>
    <col min="15110" max="15110" width="25.28515625" style="2313" customWidth="1"/>
    <col min="15111" max="15113" width="22.7109375" style="2313" customWidth="1"/>
    <col min="15114" max="15114" width="24.7109375" style="2313" customWidth="1"/>
    <col min="15115" max="15355" width="11.42578125" style="2313" customWidth="1"/>
    <col min="15356" max="15357" width="13.28515625" style="2313"/>
    <col min="15358" max="15358" width="8.7109375" style="2313" customWidth="1"/>
    <col min="15359" max="15359" width="13.28515625" style="2313" customWidth="1"/>
    <col min="15360" max="15360" width="35" style="2313" customWidth="1"/>
    <col min="15361" max="15361" width="14.85546875" style="2313" customWidth="1"/>
    <col min="15362" max="15362" width="67.85546875" style="2313" customWidth="1"/>
    <col min="15363" max="15363" width="24.42578125" style="2313" customWidth="1"/>
    <col min="15364" max="15364" width="25.85546875" style="2313" customWidth="1"/>
    <col min="15365" max="15365" width="22.7109375" style="2313" customWidth="1"/>
    <col min="15366" max="15366" width="25.28515625" style="2313" customWidth="1"/>
    <col min="15367" max="15369" width="22.7109375" style="2313" customWidth="1"/>
    <col min="15370" max="15370" width="24.7109375" style="2313" customWidth="1"/>
    <col min="15371" max="15611" width="11.42578125" style="2313" customWidth="1"/>
    <col min="15612" max="15613" width="13.28515625" style="2313"/>
    <col min="15614" max="15614" width="8.7109375" style="2313" customWidth="1"/>
    <col min="15615" max="15615" width="13.28515625" style="2313" customWidth="1"/>
    <col min="15616" max="15616" width="35" style="2313" customWidth="1"/>
    <col min="15617" max="15617" width="14.85546875" style="2313" customWidth="1"/>
    <col min="15618" max="15618" width="67.85546875" style="2313" customWidth="1"/>
    <col min="15619" max="15619" width="24.42578125" style="2313" customWidth="1"/>
    <col min="15620" max="15620" width="25.85546875" style="2313" customWidth="1"/>
    <col min="15621" max="15621" width="22.7109375" style="2313" customWidth="1"/>
    <col min="15622" max="15622" width="25.28515625" style="2313" customWidth="1"/>
    <col min="15623" max="15625" width="22.7109375" style="2313" customWidth="1"/>
    <col min="15626" max="15626" width="24.7109375" style="2313" customWidth="1"/>
    <col min="15627" max="15867" width="11.42578125" style="2313" customWidth="1"/>
    <col min="15868" max="15869" width="13.28515625" style="2313"/>
    <col min="15870" max="15870" width="8.7109375" style="2313" customWidth="1"/>
    <col min="15871" max="15871" width="13.28515625" style="2313" customWidth="1"/>
    <col min="15872" max="15872" width="35" style="2313" customWidth="1"/>
    <col min="15873" max="15873" width="14.85546875" style="2313" customWidth="1"/>
    <col min="15874" max="15874" width="67.85546875" style="2313" customWidth="1"/>
    <col min="15875" max="15875" width="24.42578125" style="2313" customWidth="1"/>
    <col min="15876" max="15876" width="25.85546875" style="2313" customWidth="1"/>
    <col min="15877" max="15877" width="22.7109375" style="2313" customWidth="1"/>
    <col min="15878" max="15878" width="25.28515625" style="2313" customWidth="1"/>
    <col min="15879" max="15881" width="22.7109375" style="2313" customWidth="1"/>
    <col min="15882" max="15882" width="24.7109375" style="2313" customWidth="1"/>
    <col min="15883" max="16123" width="11.42578125" style="2313" customWidth="1"/>
    <col min="16124" max="16125" width="13.28515625" style="2313"/>
    <col min="16126" max="16126" width="8.7109375" style="2313" customWidth="1"/>
    <col min="16127" max="16127" width="13.28515625" style="2313" customWidth="1"/>
    <col min="16128" max="16128" width="35" style="2313" customWidth="1"/>
    <col min="16129" max="16129" width="14.85546875" style="2313" customWidth="1"/>
    <col min="16130" max="16130" width="67.85546875" style="2313" customWidth="1"/>
    <col min="16131" max="16131" width="24.42578125" style="2313" customWidth="1"/>
    <col min="16132" max="16132" width="25.85546875" style="2313" customWidth="1"/>
    <col min="16133" max="16133" width="22.7109375" style="2313" customWidth="1"/>
    <col min="16134" max="16134" width="25.28515625" style="2313" customWidth="1"/>
    <col min="16135" max="16137" width="22.7109375" style="2313" customWidth="1"/>
    <col min="16138" max="16138" width="24.7109375" style="2313" customWidth="1"/>
    <col min="16139" max="16379" width="11.42578125" style="2313" customWidth="1"/>
    <col min="16380" max="16384" width="13.28515625" style="2313"/>
  </cols>
  <sheetData>
    <row r="1" spans="1:10" s="2373" customFormat="1" ht="21" customHeight="1">
      <c r="A1" s="2371"/>
      <c r="B1" s="32" t="s">
        <v>2717</v>
      </c>
      <c r="C1" s="32">
        <v>19</v>
      </c>
      <c r="D1" s="1806"/>
      <c r="E1" s="2092"/>
      <c r="F1" s="1806"/>
      <c r="G1" s="2372"/>
    </row>
    <row r="2" spans="1:10" s="2373" customFormat="1" ht="16.5" customHeight="1">
      <c r="A2" s="2371"/>
      <c r="B2" s="32" t="s">
        <v>106</v>
      </c>
      <c r="C2" s="2374" t="s">
        <v>3000</v>
      </c>
      <c r="D2" s="2375"/>
      <c r="E2" s="1806"/>
      <c r="F2" s="1806"/>
      <c r="G2" s="2372"/>
    </row>
    <row r="3" spans="1:10" s="2373" customFormat="1" ht="17.25" customHeight="1">
      <c r="A3" s="2371"/>
      <c r="B3" s="32" t="s">
        <v>108</v>
      </c>
      <c r="C3" s="32" t="s">
        <v>2983</v>
      </c>
      <c r="E3" s="2372"/>
      <c r="F3" s="2372"/>
      <c r="G3" s="2372"/>
    </row>
    <row r="4" spans="1:10" ht="20.25" customHeight="1">
      <c r="A4" s="2376"/>
      <c r="B4" s="32" t="s">
        <v>110</v>
      </c>
      <c r="C4" s="32" t="s">
        <v>4</v>
      </c>
      <c r="D4" s="2377"/>
      <c r="E4" s="2377"/>
      <c r="F4" s="2377"/>
      <c r="G4" s="2377"/>
      <c r="H4" s="2378"/>
      <c r="I4" s="2378"/>
      <c r="J4" s="2378"/>
    </row>
    <row r="5" spans="1:10" ht="20.25" customHeight="1">
      <c r="A5" s="2376"/>
      <c r="B5" s="32" t="s">
        <v>111</v>
      </c>
      <c r="C5" s="32" t="s">
        <v>124</v>
      </c>
      <c r="D5" s="2377"/>
      <c r="E5" s="2377"/>
      <c r="F5" s="2377"/>
      <c r="G5" s="2377"/>
      <c r="H5" s="2378"/>
      <c r="I5" s="2378"/>
      <c r="J5" s="2378"/>
    </row>
    <row r="6" spans="1:10" ht="18.75" thickBot="1">
      <c r="A6" s="2376"/>
      <c r="B6" s="2379"/>
      <c r="C6" s="2380"/>
      <c r="D6" s="2377"/>
      <c r="E6" s="2377"/>
      <c r="F6" s="2377"/>
      <c r="G6" s="2377"/>
      <c r="H6" s="2378"/>
      <c r="I6" s="2378"/>
      <c r="J6" s="2378"/>
    </row>
    <row r="7" spans="1:10" s="2383" customFormat="1" ht="24" customHeight="1">
      <c r="A7" s="2381"/>
      <c r="B7" s="2382"/>
      <c r="C7" s="4803" t="s">
        <v>2407</v>
      </c>
      <c r="D7" s="4804"/>
      <c r="E7" s="4804"/>
      <c r="F7" s="4804"/>
      <c r="G7" s="4805"/>
      <c r="H7" s="4806" t="s">
        <v>2984</v>
      </c>
      <c r="I7" s="4806" t="s">
        <v>2985</v>
      </c>
      <c r="J7" s="4809" t="s">
        <v>2410</v>
      </c>
    </row>
    <row r="8" spans="1:10" s="2383" customFormat="1" ht="24" customHeight="1">
      <c r="A8" s="2384"/>
      <c r="B8" s="2385"/>
      <c r="C8" s="4811" t="s">
        <v>2411</v>
      </c>
      <c r="D8" s="4812"/>
      <c r="E8" s="4811" t="s">
        <v>2412</v>
      </c>
      <c r="F8" s="4812"/>
      <c r="G8" s="4813" t="s">
        <v>2413</v>
      </c>
      <c r="H8" s="4807"/>
      <c r="I8" s="4807"/>
      <c r="J8" s="4810"/>
    </row>
    <row r="9" spans="1:10" s="2383" customFormat="1" ht="21.75" customHeight="1">
      <c r="A9" s="2384"/>
      <c r="B9" s="2385"/>
      <c r="C9" s="2386" t="s">
        <v>2331</v>
      </c>
      <c r="D9" s="2387" t="s">
        <v>2332</v>
      </c>
      <c r="E9" s="2388" t="s">
        <v>2331</v>
      </c>
      <c r="F9" s="2388" t="s">
        <v>2332</v>
      </c>
      <c r="G9" s="4814"/>
      <c r="H9" s="4808"/>
      <c r="I9" s="4808"/>
      <c r="J9" s="4810"/>
    </row>
    <row r="10" spans="1:10" s="2383" customFormat="1" ht="20.25" customHeight="1" thickBot="1">
      <c r="A10" s="2389"/>
      <c r="B10" s="2390"/>
      <c r="C10" s="2391" t="s">
        <v>1088</v>
      </c>
      <c r="D10" s="2391" t="s">
        <v>1092</v>
      </c>
      <c r="E10" s="2392" t="s">
        <v>1095</v>
      </c>
      <c r="F10" s="2392" t="s">
        <v>1098</v>
      </c>
      <c r="G10" s="2393" t="s">
        <v>1100</v>
      </c>
      <c r="H10" s="2394"/>
      <c r="I10" s="2391" t="s">
        <v>1103</v>
      </c>
      <c r="J10" s="2395" t="s">
        <v>1105</v>
      </c>
    </row>
    <row r="11" spans="1:10" s="2405" customFormat="1" ht="18" customHeight="1">
      <c r="A11" s="2396" t="s">
        <v>1088</v>
      </c>
      <c r="B11" s="2397" t="s">
        <v>2986</v>
      </c>
      <c r="C11" s="2398"/>
      <c r="D11" s="2399"/>
      <c r="E11" s="2400"/>
      <c r="F11" s="2401"/>
      <c r="G11" s="2401"/>
      <c r="H11" s="2402"/>
      <c r="I11" s="2403">
        <f>I12+I38+I51+I52</f>
        <v>0</v>
      </c>
      <c r="J11" s="2404">
        <f>I11*12.5</f>
        <v>0</v>
      </c>
    </row>
    <row r="12" spans="1:10" s="2405" customFormat="1" ht="21" customHeight="1">
      <c r="A12" s="2406" t="s">
        <v>2414</v>
      </c>
      <c r="B12" s="2407" t="s">
        <v>2415</v>
      </c>
      <c r="C12" s="2398"/>
      <c r="D12" s="2399"/>
      <c r="E12" s="2400"/>
      <c r="F12" s="2401"/>
      <c r="G12" s="2401"/>
      <c r="H12" s="2402"/>
      <c r="I12" s="2408">
        <f>I15+I34</f>
        <v>0</v>
      </c>
      <c r="J12" s="2409"/>
    </row>
    <row r="13" spans="1:10" s="2405" customFormat="1" ht="21" customHeight="1">
      <c r="A13" s="2406" t="s">
        <v>2416</v>
      </c>
      <c r="B13" s="2410" t="s">
        <v>2417</v>
      </c>
      <c r="C13" s="2411"/>
      <c r="D13" s="2412"/>
      <c r="E13" s="2400"/>
      <c r="F13" s="2401"/>
      <c r="G13" s="2401"/>
      <c r="H13" s="2402"/>
      <c r="I13" s="2413"/>
      <c r="J13" s="2414"/>
    </row>
    <row r="14" spans="1:10" s="2405" customFormat="1" ht="20.25" customHeight="1">
      <c r="A14" s="2406" t="s">
        <v>2418</v>
      </c>
      <c r="B14" s="2415" t="s">
        <v>2419</v>
      </c>
      <c r="C14" s="2416"/>
      <c r="D14" s="2417"/>
      <c r="E14" s="2400"/>
      <c r="F14" s="2401"/>
      <c r="G14" s="2401"/>
      <c r="H14" s="2402"/>
      <c r="I14" s="2413"/>
      <c r="J14" s="2414"/>
    </row>
    <row r="15" spans="1:10" s="2383" customFormat="1" ht="21" customHeight="1">
      <c r="A15" s="2396" t="s">
        <v>1092</v>
      </c>
      <c r="B15" s="2418" t="s">
        <v>2420</v>
      </c>
      <c r="C15" s="2416"/>
      <c r="D15" s="2419"/>
      <c r="E15" s="2419"/>
      <c r="F15" s="2417"/>
      <c r="G15" s="2417"/>
      <c r="H15" s="2420"/>
      <c r="I15" s="2421"/>
      <c r="J15" s="2409"/>
    </row>
    <row r="16" spans="1:10" s="2383" customFormat="1" ht="18.75" customHeight="1">
      <c r="A16" s="2396" t="s">
        <v>1095</v>
      </c>
      <c r="B16" s="2422" t="s">
        <v>2421</v>
      </c>
      <c r="C16" s="2416"/>
      <c r="D16" s="2419"/>
      <c r="E16" s="2419"/>
      <c r="F16" s="2417"/>
      <c r="G16" s="2423"/>
      <c r="H16" s="2420"/>
      <c r="I16" s="2424"/>
      <c r="J16" s="2409"/>
    </row>
    <row r="17" spans="1:10" s="2383" customFormat="1" ht="18" customHeight="1">
      <c r="A17" s="2396" t="s">
        <v>1098</v>
      </c>
      <c r="B17" s="2425" t="s">
        <v>2422</v>
      </c>
      <c r="C17" s="2426"/>
      <c r="D17" s="2423"/>
      <c r="E17" s="2416"/>
      <c r="F17" s="2417"/>
      <c r="G17" s="2423"/>
      <c r="H17" s="2420"/>
      <c r="I17" s="2424"/>
      <c r="J17" s="2409"/>
    </row>
    <row r="18" spans="1:10" s="2383" customFormat="1" ht="20.25" customHeight="1">
      <c r="A18" s="2396" t="s">
        <v>1100</v>
      </c>
      <c r="B18" s="2425" t="s">
        <v>2423</v>
      </c>
      <c r="C18" s="2426"/>
      <c r="D18" s="2423"/>
      <c r="E18" s="2416"/>
      <c r="F18" s="2417"/>
      <c r="G18" s="2423"/>
      <c r="H18" s="2420"/>
      <c r="I18" s="2424"/>
      <c r="J18" s="2409"/>
    </row>
    <row r="19" spans="1:10" s="2383" customFormat="1" ht="24" customHeight="1">
      <c r="A19" s="2396" t="s">
        <v>1103</v>
      </c>
      <c r="B19" s="2425" t="s">
        <v>2424</v>
      </c>
      <c r="C19" s="2426"/>
      <c r="D19" s="2423"/>
      <c r="E19" s="2416"/>
      <c r="F19" s="2417"/>
      <c r="G19" s="2423"/>
      <c r="H19" s="2420"/>
      <c r="I19" s="2424"/>
      <c r="J19" s="2409"/>
    </row>
    <row r="20" spans="1:10" s="2383" customFormat="1" ht="18.75" customHeight="1">
      <c r="A20" s="2396" t="s">
        <v>1105</v>
      </c>
      <c r="B20" s="2425" t="s">
        <v>2425</v>
      </c>
      <c r="C20" s="2426"/>
      <c r="D20" s="2423"/>
      <c r="E20" s="2416"/>
      <c r="F20" s="2417"/>
      <c r="G20" s="2423"/>
      <c r="H20" s="2420"/>
      <c r="I20" s="2424"/>
      <c r="J20" s="2409"/>
    </row>
    <row r="21" spans="1:10" s="2383" customFormat="1" ht="19.5" customHeight="1">
      <c r="A21" s="2396" t="s">
        <v>1108</v>
      </c>
      <c r="B21" s="2422" t="s">
        <v>2426</v>
      </c>
      <c r="C21" s="2416"/>
      <c r="D21" s="2417"/>
      <c r="E21" s="2416"/>
      <c r="F21" s="2417"/>
      <c r="G21" s="2423"/>
      <c r="H21" s="2420"/>
      <c r="I21" s="2424"/>
      <c r="J21" s="2409"/>
    </row>
    <row r="22" spans="1:10" s="2383" customFormat="1" ht="21.75" customHeight="1">
      <c r="A22" s="2396" t="s">
        <v>1111</v>
      </c>
      <c r="B22" s="2425" t="s">
        <v>2427</v>
      </c>
      <c r="C22" s="2426"/>
      <c r="D22" s="2423"/>
      <c r="E22" s="2416"/>
      <c r="F22" s="2417"/>
      <c r="G22" s="2423"/>
      <c r="H22" s="2420"/>
      <c r="I22" s="2424"/>
      <c r="J22" s="2409"/>
    </row>
    <row r="23" spans="1:10" s="2383" customFormat="1" ht="18" customHeight="1">
      <c r="A23" s="2396" t="s">
        <v>2428</v>
      </c>
      <c r="B23" s="2425" t="s">
        <v>2429</v>
      </c>
      <c r="C23" s="2426"/>
      <c r="D23" s="2423"/>
      <c r="E23" s="2416"/>
      <c r="F23" s="2417"/>
      <c r="G23" s="2423"/>
      <c r="H23" s="2420"/>
      <c r="I23" s="2424"/>
      <c r="J23" s="2409"/>
    </row>
    <row r="24" spans="1:10" s="2383" customFormat="1" ht="20.25" customHeight="1">
      <c r="A24" s="2396" t="s">
        <v>2430</v>
      </c>
      <c r="B24" s="2425" t="s">
        <v>2431</v>
      </c>
      <c r="C24" s="2426"/>
      <c r="D24" s="2423"/>
      <c r="E24" s="2416"/>
      <c r="F24" s="2417"/>
      <c r="G24" s="2423"/>
      <c r="H24" s="2420"/>
      <c r="I24" s="2424"/>
      <c r="J24" s="2409"/>
    </row>
    <row r="25" spans="1:10" s="2383" customFormat="1" ht="15.75" customHeight="1">
      <c r="A25" s="2396" t="s">
        <v>2432</v>
      </c>
      <c r="B25" s="2422" t="s">
        <v>2433</v>
      </c>
      <c r="C25" s="2416"/>
      <c r="D25" s="2417"/>
      <c r="E25" s="2416"/>
      <c r="F25" s="2417"/>
      <c r="G25" s="2423"/>
      <c r="H25" s="2420"/>
      <c r="I25" s="2424"/>
      <c r="J25" s="2409"/>
    </row>
    <row r="26" spans="1:10" s="2383" customFormat="1" ht="15" customHeight="1">
      <c r="A26" s="2396" t="s">
        <v>1120</v>
      </c>
      <c r="B26" s="2425" t="s">
        <v>2987</v>
      </c>
      <c r="C26" s="2426"/>
      <c r="D26" s="2423"/>
      <c r="E26" s="2416"/>
      <c r="F26" s="2417"/>
      <c r="G26" s="2423"/>
      <c r="H26" s="2420"/>
      <c r="I26" s="2424"/>
      <c r="J26" s="2409"/>
    </row>
    <row r="27" spans="1:10" s="2383" customFormat="1" ht="15" customHeight="1">
      <c r="A27" s="2396" t="s">
        <v>1123</v>
      </c>
      <c r="B27" s="2425" t="s">
        <v>2988</v>
      </c>
      <c r="C27" s="2426"/>
      <c r="D27" s="2423"/>
      <c r="E27" s="2416"/>
      <c r="F27" s="2417"/>
      <c r="G27" s="2423"/>
      <c r="H27" s="2420"/>
      <c r="I27" s="2424"/>
      <c r="J27" s="2409"/>
    </row>
    <row r="28" spans="1:10" s="2383" customFormat="1" ht="15" customHeight="1">
      <c r="A28" s="2396" t="s">
        <v>1126</v>
      </c>
      <c r="B28" s="2425" t="s">
        <v>2989</v>
      </c>
      <c r="C28" s="2426"/>
      <c r="D28" s="2423"/>
      <c r="E28" s="2416"/>
      <c r="F28" s="2417"/>
      <c r="G28" s="2423"/>
      <c r="H28" s="2420"/>
      <c r="I28" s="2424"/>
      <c r="J28" s="2409"/>
    </row>
    <row r="29" spans="1:10" s="2383" customFormat="1" ht="15" customHeight="1">
      <c r="A29" s="2396" t="s">
        <v>1129</v>
      </c>
      <c r="B29" s="2425" t="s">
        <v>2990</v>
      </c>
      <c r="C29" s="2426"/>
      <c r="D29" s="2423"/>
      <c r="E29" s="2416"/>
      <c r="F29" s="2417"/>
      <c r="G29" s="2423"/>
      <c r="H29" s="2420"/>
      <c r="I29" s="2424"/>
      <c r="J29" s="2409"/>
    </row>
    <row r="30" spans="1:10" s="2383" customFormat="1" ht="15" customHeight="1">
      <c r="A30" s="2396" t="s">
        <v>2438</v>
      </c>
      <c r="B30" s="2425" t="s">
        <v>2991</v>
      </c>
      <c r="C30" s="2426"/>
      <c r="D30" s="2423"/>
      <c r="E30" s="2416"/>
      <c r="F30" s="2417"/>
      <c r="G30" s="2423"/>
      <c r="H30" s="2420"/>
      <c r="I30" s="2424"/>
      <c r="J30" s="2409"/>
    </row>
    <row r="31" spans="1:10" s="2383" customFormat="1" ht="15" customHeight="1">
      <c r="A31" s="2396" t="s">
        <v>2440</v>
      </c>
      <c r="B31" s="2425" t="s">
        <v>2992</v>
      </c>
      <c r="C31" s="2426"/>
      <c r="D31" s="2423"/>
      <c r="E31" s="2416"/>
      <c r="F31" s="2417"/>
      <c r="G31" s="2423"/>
      <c r="H31" s="2420"/>
      <c r="I31" s="2424"/>
      <c r="J31" s="2409"/>
    </row>
    <row r="32" spans="1:10" s="2383" customFormat="1" ht="15" customHeight="1">
      <c r="A32" s="2396" t="s">
        <v>2442</v>
      </c>
      <c r="B32" s="2425" t="s">
        <v>2993</v>
      </c>
      <c r="C32" s="2426"/>
      <c r="D32" s="2423"/>
      <c r="E32" s="2416"/>
      <c r="F32" s="2417"/>
      <c r="G32" s="2423"/>
      <c r="H32" s="2420"/>
      <c r="I32" s="2424"/>
      <c r="J32" s="2409"/>
    </row>
    <row r="33" spans="1:10" s="2383" customFormat="1" ht="15" customHeight="1">
      <c r="A33" s="2396" t="s">
        <v>1132</v>
      </c>
      <c r="B33" s="2425" t="s">
        <v>2994</v>
      </c>
      <c r="C33" s="2426"/>
      <c r="D33" s="2423"/>
      <c r="E33" s="2416"/>
      <c r="F33" s="2417"/>
      <c r="G33" s="2423"/>
      <c r="H33" s="2420"/>
      <c r="I33" s="2427"/>
      <c r="J33" s="2428"/>
    </row>
    <row r="34" spans="1:10" s="2383" customFormat="1" ht="24" customHeight="1">
      <c r="A34" s="2396" t="s">
        <v>2445</v>
      </c>
      <c r="B34" s="2418" t="s">
        <v>2446</v>
      </c>
      <c r="C34" s="2416"/>
      <c r="D34" s="2429"/>
      <c r="E34" s="2416"/>
      <c r="F34" s="2417"/>
      <c r="G34" s="2417"/>
      <c r="H34" s="2420"/>
      <c r="I34" s="2421"/>
      <c r="J34" s="2409"/>
    </row>
    <row r="35" spans="1:10" s="2383" customFormat="1" ht="20.25" customHeight="1">
      <c r="A35" s="2396" t="s">
        <v>2447</v>
      </c>
      <c r="B35" s="2422" t="s">
        <v>2421</v>
      </c>
      <c r="C35" s="2416"/>
      <c r="D35" s="2429"/>
      <c r="E35" s="2416"/>
      <c r="F35" s="2417"/>
      <c r="G35" s="2423"/>
      <c r="H35" s="2420"/>
      <c r="I35" s="2424"/>
      <c r="J35" s="2409"/>
    </row>
    <row r="36" spans="1:10" s="2383" customFormat="1" ht="18.75" customHeight="1">
      <c r="A36" s="2396" t="s">
        <v>2448</v>
      </c>
      <c r="B36" s="2422" t="s">
        <v>2426</v>
      </c>
      <c r="C36" s="2416"/>
      <c r="D36" s="2429"/>
      <c r="E36" s="2416"/>
      <c r="F36" s="2417"/>
      <c r="G36" s="2423"/>
      <c r="H36" s="2420"/>
      <c r="I36" s="2424"/>
      <c r="J36" s="2409"/>
    </row>
    <row r="37" spans="1:10" s="2383" customFormat="1" ht="19.5" customHeight="1">
      <c r="A37" s="2396" t="s">
        <v>2449</v>
      </c>
      <c r="B37" s="2422" t="s">
        <v>2433</v>
      </c>
      <c r="C37" s="2416"/>
      <c r="D37" s="2429"/>
      <c r="E37" s="2416"/>
      <c r="F37" s="2417"/>
      <c r="G37" s="2423"/>
      <c r="H37" s="2420"/>
      <c r="I37" s="2424"/>
      <c r="J37" s="2409"/>
    </row>
    <row r="38" spans="1:10" s="2383" customFormat="1" ht="18" customHeight="1">
      <c r="A38" s="2396" t="s">
        <v>1137</v>
      </c>
      <c r="B38" s="2430" t="s">
        <v>2450</v>
      </c>
      <c r="C38" s="2416"/>
      <c r="D38" s="2429"/>
      <c r="E38" s="2416"/>
      <c r="F38" s="2429"/>
      <c r="G38" s="2429"/>
      <c r="H38" s="2420"/>
      <c r="I38" s="2431">
        <f>+I39+I48+I49</f>
        <v>0</v>
      </c>
      <c r="J38" s="2409"/>
    </row>
    <row r="39" spans="1:10" s="2383" customFormat="1" ht="26.25" customHeight="1">
      <c r="A39" s="2396">
        <v>251</v>
      </c>
      <c r="B39" s="2432" t="s">
        <v>2451</v>
      </c>
      <c r="C39" s="2426"/>
      <c r="D39" s="2399"/>
      <c r="E39" s="2426"/>
      <c r="F39" s="2423"/>
      <c r="G39" s="2423"/>
      <c r="H39" s="2420"/>
      <c r="I39" s="2431">
        <f>+I40+I41+I45+I46+I47</f>
        <v>0</v>
      </c>
      <c r="J39" s="2409"/>
    </row>
    <row r="40" spans="1:10" s="2383" customFormat="1" ht="29.25" customHeight="1">
      <c r="A40" s="2396" t="s">
        <v>1140</v>
      </c>
      <c r="B40" s="2433" t="s">
        <v>2452</v>
      </c>
      <c r="C40" s="2416"/>
      <c r="D40" s="2429"/>
      <c r="E40" s="2416"/>
      <c r="F40" s="2417"/>
      <c r="G40" s="2416"/>
      <c r="H40" s="2434">
        <v>0</v>
      </c>
      <c r="I40" s="2431">
        <f>+G40*0</f>
        <v>0</v>
      </c>
      <c r="J40" s="2409"/>
    </row>
    <row r="41" spans="1:10" s="2383" customFormat="1" ht="28.5" customHeight="1">
      <c r="A41" s="2396" t="s">
        <v>1143</v>
      </c>
      <c r="B41" s="2433" t="s">
        <v>2453</v>
      </c>
      <c r="C41" s="2416"/>
      <c r="D41" s="2429"/>
      <c r="E41" s="2416"/>
      <c r="F41" s="2417"/>
      <c r="G41" s="2417"/>
      <c r="H41" s="2434"/>
      <c r="I41" s="2431">
        <f>+I42+I43+I44</f>
        <v>0</v>
      </c>
      <c r="J41" s="2409"/>
    </row>
    <row r="42" spans="1:10" s="2383" customFormat="1" ht="24" customHeight="1">
      <c r="A42" s="2396" t="s">
        <v>1146</v>
      </c>
      <c r="B42" s="2435" t="s">
        <v>2454</v>
      </c>
      <c r="C42" s="2416"/>
      <c r="D42" s="2429"/>
      <c r="E42" s="2416"/>
      <c r="F42" s="2417"/>
      <c r="G42" s="2417"/>
      <c r="H42" s="2434">
        <v>0.25</v>
      </c>
      <c r="I42" s="2431">
        <f>+G42*0.0025</f>
        <v>0</v>
      </c>
      <c r="J42" s="2409"/>
    </row>
    <row r="43" spans="1:10" s="2383" customFormat="1" ht="22.5" customHeight="1">
      <c r="A43" s="2396" t="s">
        <v>1152</v>
      </c>
      <c r="B43" s="2435" t="s">
        <v>2455</v>
      </c>
      <c r="C43" s="2416"/>
      <c r="D43" s="2429"/>
      <c r="E43" s="2416"/>
      <c r="F43" s="2417"/>
      <c r="G43" s="2417"/>
      <c r="H43" s="2434">
        <v>1</v>
      </c>
      <c r="I43" s="2431">
        <f>+G43*0.01</f>
        <v>0</v>
      </c>
      <c r="J43" s="2409"/>
    </row>
    <row r="44" spans="1:10" s="2383" customFormat="1" ht="18.75" customHeight="1">
      <c r="A44" s="2396" t="s">
        <v>1155</v>
      </c>
      <c r="B44" s="2435" t="s">
        <v>2456</v>
      </c>
      <c r="C44" s="2416"/>
      <c r="D44" s="2429"/>
      <c r="E44" s="2416"/>
      <c r="F44" s="2417"/>
      <c r="G44" s="2417"/>
      <c r="H44" s="2434">
        <v>1.6</v>
      </c>
      <c r="I44" s="2431">
        <f>+G44*0.016</f>
        <v>0</v>
      </c>
      <c r="J44" s="2409"/>
    </row>
    <row r="45" spans="1:10" s="2383" customFormat="1" ht="26.25" customHeight="1">
      <c r="A45" s="2396" t="s">
        <v>1158</v>
      </c>
      <c r="B45" s="2433" t="s">
        <v>2457</v>
      </c>
      <c r="C45" s="2416"/>
      <c r="D45" s="2429"/>
      <c r="E45" s="2416"/>
      <c r="F45" s="2417"/>
      <c r="G45" s="2417"/>
      <c r="H45" s="2434">
        <v>8</v>
      </c>
      <c r="I45" s="2431">
        <f>+G45*0.08</f>
        <v>0</v>
      </c>
      <c r="J45" s="2409"/>
    </row>
    <row r="46" spans="1:10" s="2383" customFormat="1" ht="29.25" customHeight="1">
      <c r="A46" s="2396" t="s">
        <v>1161</v>
      </c>
      <c r="B46" s="2433" t="s">
        <v>2458</v>
      </c>
      <c r="C46" s="2416"/>
      <c r="D46" s="2429"/>
      <c r="E46" s="2416"/>
      <c r="F46" s="2417"/>
      <c r="G46" s="2417"/>
      <c r="H46" s="2434">
        <v>12</v>
      </c>
      <c r="I46" s="2431">
        <f>+G46*0.12</f>
        <v>0</v>
      </c>
      <c r="J46" s="2409"/>
    </row>
    <row r="47" spans="1:10" s="2383" customFormat="1" ht="19.5" customHeight="1">
      <c r="A47" s="2396" t="s">
        <v>2459</v>
      </c>
      <c r="B47" s="2436" t="s">
        <v>2460</v>
      </c>
      <c r="C47" s="2416"/>
      <c r="D47" s="2429"/>
      <c r="E47" s="2416"/>
      <c r="F47" s="2417"/>
      <c r="G47" s="2417"/>
      <c r="H47" s="2434"/>
      <c r="I47" s="2421"/>
      <c r="J47" s="2437"/>
    </row>
    <row r="48" spans="1:10" s="2383" customFormat="1" ht="17.25" customHeight="1">
      <c r="A48" s="2396">
        <v>325</v>
      </c>
      <c r="B48" s="2432" t="s">
        <v>2995</v>
      </c>
      <c r="C48" s="2416"/>
      <c r="D48" s="2417"/>
      <c r="E48" s="2416"/>
      <c r="F48" s="2417"/>
      <c r="G48" s="2419"/>
      <c r="H48" s="2434"/>
      <c r="I48" s="2421"/>
      <c r="J48" s="2437"/>
    </row>
    <row r="49" spans="1:10" s="2383" customFormat="1" ht="17.25" customHeight="1">
      <c r="A49" s="2396">
        <v>326</v>
      </c>
      <c r="B49" s="2432" t="s">
        <v>2996</v>
      </c>
      <c r="C49" s="2416"/>
      <c r="D49" s="2417"/>
      <c r="E49" s="2416"/>
      <c r="F49" s="2417"/>
      <c r="G49" s="2419"/>
      <c r="H49" s="2434"/>
      <c r="I49" s="2421"/>
      <c r="J49" s="2437"/>
    </row>
    <row r="50" spans="1:10" s="2383" customFormat="1" ht="19.5" customHeight="1">
      <c r="A50" s="2396">
        <v>330</v>
      </c>
      <c r="B50" s="2438"/>
      <c r="C50" s="2426"/>
      <c r="D50" s="2399"/>
      <c r="E50" s="2426"/>
      <c r="F50" s="2399"/>
      <c r="G50" s="2423"/>
      <c r="H50" s="2434"/>
      <c r="I50" s="2424"/>
      <c r="J50" s="2437"/>
    </row>
    <row r="51" spans="1:10" s="2383" customFormat="1" ht="21.75" customHeight="1">
      <c r="A51" s="2396">
        <v>340</v>
      </c>
      <c r="B51" s="2425" t="s">
        <v>2462</v>
      </c>
      <c r="C51" s="2439"/>
      <c r="D51" s="2440"/>
      <c r="E51" s="2439"/>
      <c r="F51" s="2440"/>
      <c r="G51" s="2441"/>
      <c r="H51" s="2434"/>
      <c r="I51" s="2442"/>
      <c r="J51" s="2437"/>
    </row>
    <row r="52" spans="1:10" s="2383" customFormat="1" ht="20.25" customHeight="1">
      <c r="A52" s="2396" t="s">
        <v>1170</v>
      </c>
      <c r="B52" s="2425" t="s">
        <v>2463</v>
      </c>
      <c r="C52" s="2439"/>
      <c r="D52" s="2440"/>
      <c r="E52" s="2439"/>
      <c r="F52" s="2440"/>
      <c r="G52" s="2441"/>
      <c r="H52" s="2434"/>
      <c r="I52" s="2431">
        <f>I53+I54+I55</f>
        <v>0</v>
      </c>
      <c r="J52" s="2437"/>
    </row>
    <row r="53" spans="1:10" s="2383" customFormat="1" ht="18.75" customHeight="1">
      <c r="A53" s="2396">
        <v>360</v>
      </c>
      <c r="B53" s="2443" t="s">
        <v>2464</v>
      </c>
      <c r="C53" s="2439"/>
      <c r="D53" s="2440"/>
      <c r="E53" s="2439"/>
      <c r="F53" s="2440"/>
      <c r="G53" s="2441"/>
      <c r="H53" s="2434"/>
      <c r="I53" s="2442"/>
      <c r="J53" s="2437"/>
    </row>
    <row r="54" spans="1:10" s="2383" customFormat="1" ht="19.5" customHeight="1">
      <c r="A54" s="2396">
        <v>370</v>
      </c>
      <c r="B54" s="2443" t="s">
        <v>2997</v>
      </c>
      <c r="C54" s="2439"/>
      <c r="D54" s="2440"/>
      <c r="E54" s="2439"/>
      <c r="F54" s="2440"/>
      <c r="G54" s="2441"/>
      <c r="H54" s="2434"/>
      <c r="I54" s="2442"/>
      <c r="J54" s="2437"/>
    </row>
    <row r="55" spans="1:10" s="2383" customFormat="1" ht="16.5" customHeight="1">
      <c r="A55" s="2396">
        <v>380</v>
      </c>
      <c r="B55" s="2443" t="s">
        <v>2466</v>
      </c>
      <c r="C55" s="2439"/>
      <c r="D55" s="2440"/>
      <c r="E55" s="2439"/>
      <c r="F55" s="2440"/>
      <c r="G55" s="2441"/>
      <c r="H55" s="2434"/>
      <c r="I55" s="2442"/>
      <c r="J55" s="2437"/>
    </row>
    <row r="56" spans="1:10" s="2383" customFormat="1" ht="21" customHeight="1" thickBot="1">
      <c r="A56" s="2444">
        <v>390</v>
      </c>
      <c r="B56" s="2445"/>
      <c r="C56" s="2446"/>
      <c r="D56" s="2447"/>
      <c r="E56" s="2446"/>
      <c r="F56" s="2447"/>
      <c r="G56" s="2448"/>
      <c r="H56" s="2449"/>
      <c r="I56" s="2450"/>
      <c r="J56" s="2451"/>
    </row>
    <row r="57" spans="1:10" s="2455" customFormat="1" ht="20.25" customHeight="1">
      <c r="A57" s="2452"/>
      <c r="B57" s="2453"/>
      <c r="C57" s="2454"/>
      <c r="D57" s="2454"/>
      <c r="E57" s="2454"/>
      <c r="F57" s="2454"/>
      <c r="G57" s="2454"/>
      <c r="H57" s="2453"/>
      <c r="I57" s="2453"/>
      <c r="J57" s="2453"/>
    </row>
    <row r="58" spans="1:10" s="2455" customFormat="1" ht="24.75" customHeight="1">
      <c r="A58" s="2371"/>
      <c r="B58" s="1881" t="s">
        <v>2998</v>
      </c>
      <c r="C58" s="2456"/>
      <c r="D58" s="2456"/>
      <c r="E58" s="2456"/>
      <c r="F58" s="2456"/>
      <c r="G58" s="2456"/>
    </row>
    <row r="59" spans="1:10" ht="15">
      <c r="B59" s="2074"/>
    </row>
    <row r="61" spans="1:10" ht="14.25" customHeight="1"/>
    <row r="65"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legacy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zoomScaleSheetLayoutView="55" workbookViewId="0">
      <selection activeCell="A7" sqref="A7:B9"/>
    </sheetView>
  </sheetViews>
  <sheetFormatPr defaultColWidth="13.28515625" defaultRowHeight="12.75"/>
  <cols>
    <col min="1" max="1" width="7.140625" style="2457" customWidth="1"/>
    <col min="2" max="2" width="49.5703125" style="2313" customWidth="1"/>
    <col min="3" max="3" width="17" style="2458" customWidth="1"/>
    <col min="4" max="4" width="14.42578125" style="2458" customWidth="1"/>
    <col min="5" max="5" width="13.85546875" style="2458" customWidth="1"/>
    <col min="6" max="6" width="11.42578125" style="2458" customWidth="1"/>
    <col min="7" max="7" width="16.85546875" style="2458" customWidth="1"/>
    <col min="8" max="8" width="17.28515625" style="2313" customWidth="1"/>
    <col min="9" max="9" width="20" style="2313" customWidth="1"/>
    <col min="10" max="10" width="20.42578125" style="2313" customWidth="1"/>
    <col min="11" max="251" width="11.42578125" style="2313" customWidth="1"/>
    <col min="252" max="253" width="13.28515625" style="2313"/>
    <col min="254" max="254" width="8.7109375" style="2313" customWidth="1"/>
    <col min="255" max="255" width="13.28515625" style="2313" customWidth="1"/>
    <col min="256" max="256" width="35" style="2313" customWidth="1"/>
    <col min="257" max="257" width="14.85546875" style="2313" customWidth="1"/>
    <col min="258" max="258" width="67.85546875" style="2313" customWidth="1"/>
    <col min="259" max="259" width="24.42578125" style="2313" customWidth="1"/>
    <col min="260" max="260" width="25.85546875" style="2313" customWidth="1"/>
    <col min="261" max="261" width="22.7109375" style="2313" customWidth="1"/>
    <col min="262" max="262" width="25.28515625" style="2313" customWidth="1"/>
    <col min="263" max="265" width="22.7109375" style="2313" customWidth="1"/>
    <col min="266" max="266" width="24.7109375" style="2313" customWidth="1"/>
    <col min="267" max="507" width="11.42578125" style="2313" customWidth="1"/>
    <col min="508" max="509" width="13.28515625" style="2313"/>
    <col min="510" max="510" width="8.7109375" style="2313" customWidth="1"/>
    <col min="511" max="511" width="13.28515625" style="2313" customWidth="1"/>
    <col min="512" max="512" width="35" style="2313" customWidth="1"/>
    <col min="513" max="513" width="14.85546875" style="2313" customWidth="1"/>
    <col min="514" max="514" width="67.85546875" style="2313" customWidth="1"/>
    <col min="515" max="515" width="24.42578125" style="2313" customWidth="1"/>
    <col min="516" max="516" width="25.85546875" style="2313" customWidth="1"/>
    <col min="517" max="517" width="22.7109375" style="2313" customWidth="1"/>
    <col min="518" max="518" width="25.28515625" style="2313" customWidth="1"/>
    <col min="519" max="521" width="22.7109375" style="2313" customWidth="1"/>
    <col min="522" max="522" width="24.7109375" style="2313" customWidth="1"/>
    <col min="523" max="763" width="11.42578125" style="2313" customWidth="1"/>
    <col min="764" max="765" width="13.28515625" style="2313"/>
    <col min="766" max="766" width="8.7109375" style="2313" customWidth="1"/>
    <col min="767" max="767" width="13.28515625" style="2313" customWidth="1"/>
    <col min="768" max="768" width="35" style="2313" customWidth="1"/>
    <col min="769" max="769" width="14.85546875" style="2313" customWidth="1"/>
    <col min="770" max="770" width="67.85546875" style="2313" customWidth="1"/>
    <col min="771" max="771" width="24.42578125" style="2313" customWidth="1"/>
    <col min="772" max="772" width="25.85546875" style="2313" customWidth="1"/>
    <col min="773" max="773" width="22.7109375" style="2313" customWidth="1"/>
    <col min="774" max="774" width="25.28515625" style="2313" customWidth="1"/>
    <col min="775" max="777" width="22.7109375" style="2313" customWidth="1"/>
    <col min="778" max="778" width="24.7109375" style="2313" customWidth="1"/>
    <col min="779" max="1019" width="11.42578125" style="2313" customWidth="1"/>
    <col min="1020" max="1021" width="13.28515625" style="2313"/>
    <col min="1022" max="1022" width="8.7109375" style="2313" customWidth="1"/>
    <col min="1023" max="1023" width="13.28515625" style="2313" customWidth="1"/>
    <col min="1024" max="1024" width="35" style="2313" customWidth="1"/>
    <col min="1025" max="1025" width="14.85546875" style="2313" customWidth="1"/>
    <col min="1026" max="1026" width="67.85546875" style="2313" customWidth="1"/>
    <col min="1027" max="1027" width="24.42578125" style="2313" customWidth="1"/>
    <col min="1028" max="1028" width="25.85546875" style="2313" customWidth="1"/>
    <col min="1029" max="1029" width="22.7109375" style="2313" customWidth="1"/>
    <col min="1030" max="1030" width="25.28515625" style="2313" customWidth="1"/>
    <col min="1031" max="1033" width="22.7109375" style="2313" customWidth="1"/>
    <col min="1034" max="1034" width="24.7109375" style="2313" customWidth="1"/>
    <col min="1035" max="1275" width="11.42578125" style="2313" customWidth="1"/>
    <col min="1276" max="1277" width="13.28515625" style="2313"/>
    <col min="1278" max="1278" width="8.7109375" style="2313" customWidth="1"/>
    <col min="1279" max="1279" width="13.28515625" style="2313" customWidth="1"/>
    <col min="1280" max="1280" width="35" style="2313" customWidth="1"/>
    <col min="1281" max="1281" width="14.85546875" style="2313" customWidth="1"/>
    <col min="1282" max="1282" width="67.85546875" style="2313" customWidth="1"/>
    <col min="1283" max="1283" width="24.42578125" style="2313" customWidth="1"/>
    <col min="1284" max="1284" width="25.85546875" style="2313" customWidth="1"/>
    <col min="1285" max="1285" width="22.7109375" style="2313" customWidth="1"/>
    <col min="1286" max="1286" width="25.28515625" style="2313" customWidth="1"/>
    <col min="1287" max="1289" width="22.7109375" style="2313" customWidth="1"/>
    <col min="1290" max="1290" width="24.7109375" style="2313" customWidth="1"/>
    <col min="1291" max="1531" width="11.42578125" style="2313" customWidth="1"/>
    <col min="1532" max="1533" width="13.28515625" style="2313"/>
    <col min="1534" max="1534" width="8.7109375" style="2313" customWidth="1"/>
    <col min="1535" max="1535" width="13.28515625" style="2313" customWidth="1"/>
    <col min="1536" max="1536" width="35" style="2313" customWidth="1"/>
    <col min="1537" max="1537" width="14.85546875" style="2313" customWidth="1"/>
    <col min="1538" max="1538" width="67.85546875" style="2313" customWidth="1"/>
    <col min="1539" max="1539" width="24.42578125" style="2313" customWidth="1"/>
    <col min="1540" max="1540" width="25.85546875" style="2313" customWidth="1"/>
    <col min="1541" max="1541" width="22.7109375" style="2313" customWidth="1"/>
    <col min="1542" max="1542" width="25.28515625" style="2313" customWidth="1"/>
    <col min="1543" max="1545" width="22.7109375" style="2313" customWidth="1"/>
    <col min="1546" max="1546" width="24.7109375" style="2313" customWidth="1"/>
    <col min="1547" max="1787" width="11.42578125" style="2313" customWidth="1"/>
    <col min="1788" max="1789" width="13.28515625" style="2313"/>
    <col min="1790" max="1790" width="8.7109375" style="2313" customWidth="1"/>
    <col min="1791" max="1791" width="13.28515625" style="2313" customWidth="1"/>
    <col min="1792" max="1792" width="35" style="2313" customWidth="1"/>
    <col min="1793" max="1793" width="14.85546875" style="2313" customWidth="1"/>
    <col min="1794" max="1794" width="67.85546875" style="2313" customWidth="1"/>
    <col min="1795" max="1795" width="24.42578125" style="2313" customWidth="1"/>
    <col min="1796" max="1796" width="25.85546875" style="2313" customWidth="1"/>
    <col min="1797" max="1797" width="22.7109375" style="2313" customWidth="1"/>
    <col min="1798" max="1798" width="25.28515625" style="2313" customWidth="1"/>
    <col min="1799" max="1801" width="22.7109375" style="2313" customWidth="1"/>
    <col min="1802" max="1802" width="24.7109375" style="2313" customWidth="1"/>
    <col min="1803" max="2043" width="11.42578125" style="2313" customWidth="1"/>
    <col min="2044" max="2045" width="13.28515625" style="2313"/>
    <col min="2046" max="2046" width="8.7109375" style="2313" customWidth="1"/>
    <col min="2047" max="2047" width="13.28515625" style="2313" customWidth="1"/>
    <col min="2048" max="2048" width="35" style="2313" customWidth="1"/>
    <col min="2049" max="2049" width="14.85546875" style="2313" customWidth="1"/>
    <col min="2050" max="2050" width="67.85546875" style="2313" customWidth="1"/>
    <col min="2051" max="2051" width="24.42578125" style="2313" customWidth="1"/>
    <col min="2052" max="2052" width="25.85546875" style="2313" customWidth="1"/>
    <col min="2053" max="2053" width="22.7109375" style="2313" customWidth="1"/>
    <col min="2054" max="2054" width="25.28515625" style="2313" customWidth="1"/>
    <col min="2055" max="2057" width="22.7109375" style="2313" customWidth="1"/>
    <col min="2058" max="2058" width="24.7109375" style="2313" customWidth="1"/>
    <col min="2059" max="2299" width="11.42578125" style="2313" customWidth="1"/>
    <col min="2300" max="2301" width="13.28515625" style="2313"/>
    <col min="2302" max="2302" width="8.7109375" style="2313" customWidth="1"/>
    <col min="2303" max="2303" width="13.28515625" style="2313" customWidth="1"/>
    <col min="2304" max="2304" width="35" style="2313" customWidth="1"/>
    <col min="2305" max="2305" width="14.85546875" style="2313" customWidth="1"/>
    <col min="2306" max="2306" width="67.85546875" style="2313" customWidth="1"/>
    <col min="2307" max="2307" width="24.42578125" style="2313" customWidth="1"/>
    <col min="2308" max="2308" width="25.85546875" style="2313" customWidth="1"/>
    <col min="2309" max="2309" width="22.7109375" style="2313" customWidth="1"/>
    <col min="2310" max="2310" width="25.28515625" style="2313" customWidth="1"/>
    <col min="2311" max="2313" width="22.7109375" style="2313" customWidth="1"/>
    <col min="2314" max="2314" width="24.7109375" style="2313" customWidth="1"/>
    <col min="2315" max="2555" width="11.42578125" style="2313" customWidth="1"/>
    <col min="2556" max="2557" width="13.28515625" style="2313"/>
    <col min="2558" max="2558" width="8.7109375" style="2313" customWidth="1"/>
    <col min="2559" max="2559" width="13.28515625" style="2313" customWidth="1"/>
    <col min="2560" max="2560" width="35" style="2313" customWidth="1"/>
    <col min="2561" max="2561" width="14.85546875" style="2313" customWidth="1"/>
    <col min="2562" max="2562" width="67.85546875" style="2313" customWidth="1"/>
    <col min="2563" max="2563" width="24.42578125" style="2313" customWidth="1"/>
    <col min="2564" max="2564" width="25.85546875" style="2313" customWidth="1"/>
    <col min="2565" max="2565" width="22.7109375" style="2313" customWidth="1"/>
    <col min="2566" max="2566" width="25.28515625" style="2313" customWidth="1"/>
    <col min="2567" max="2569" width="22.7109375" style="2313" customWidth="1"/>
    <col min="2570" max="2570" width="24.7109375" style="2313" customWidth="1"/>
    <col min="2571" max="2811" width="11.42578125" style="2313" customWidth="1"/>
    <col min="2812" max="2813" width="13.28515625" style="2313"/>
    <col min="2814" max="2814" width="8.7109375" style="2313" customWidth="1"/>
    <col min="2815" max="2815" width="13.28515625" style="2313" customWidth="1"/>
    <col min="2816" max="2816" width="35" style="2313" customWidth="1"/>
    <col min="2817" max="2817" width="14.85546875" style="2313" customWidth="1"/>
    <col min="2818" max="2818" width="67.85546875" style="2313" customWidth="1"/>
    <col min="2819" max="2819" width="24.42578125" style="2313" customWidth="1"/>
    <col min="2820" max="2820" width="25.85546875" style="2313" customWidth="1"/>
    <col min="2821" max="2821" width="22.7109375" style="2313" customWidth="1"/>
    <col min="2822" max="2822" width="25.28515625" style="2313" customWidth="1"/>
    <col min="2823" max="2825" width="22.7109375" style="2313" customWidth="1"/>
    <col min="2826" max="2826" width="24.7109375" style="2313" customWidth="1"/>
    <col min="2827" max="3067" width="11.42578125" style="2313" customWidth="1"/>
    <col min="3068" max="3069" width="13.28515625" style="2313"/>
    <col min="3070" max="3070" width="8.7109375" style="2313" customWidth="1"/>
    <col min="3071" max="3071" width="13.28515625" style="2313" customWidth="1"/>
    <col min="3072" max="3072" width="35" style="2313" customWidth="1"/>
    <col min="3073" max="3073" width="14.85546875" style="2313" customWidth="1"/>
    <col min="3074" max="3074" width="67.85546875" style="2313" customWidth="1"/>
    <col min="3075" max="3075" width="24.42578125" style="2313" customWidth="1"/>
    <col min="3076" max="3076" width="25.85546875" style="2313" customWidth="1"/>
    <col min="3077" max="3077" width="22.7109375" style="2313" customWidth="1"/>
    <col min="3078" max="3078" width="25.28515625" style="2313" customWidth="1"/>
    <col min="3079" max="3081" width="22.7109375" style="2313" customWidth="1"/>
    <col min="3082" max="3082" width="24.7109375" style="2313" customWidth="1"/>
    <col min="3083" max="3323" width="11.42578125" style="2313" customWidth="1"/>
    <col min="3324" max="3325" width="13.28515625" style="2313"/>
    <col min="3326" max="3326" width="8.7109375" style="2313" customWidth="1"/>
    <col min="3327" max="3327" width="13.28515625" style="2313" customWidth="1"/>
    <col min="3328" max="3328" width="35" style="2313" customWidth="1"/>
    <col min="3329" max="3329" width="14.85546875" style="2313" customWidth="1"/>
    <col min="3330" max="3330" width="67.85546875" style="2313" customWidth="1"/>
    <col min="3331" max="3331" width="24.42578125" style="2313" customWidth="1"/>
    <col min="3332" max="3332" width="25.85546875" style="2313" customWidth="1"/>
    <col min="3333" max="3333" width="22.7109375" style="2313" customWidth="1"/>
    <col min="3334" max="3334" width="25.28515625" style="2313" customWidth="1"/>
    <col min="3335" max="3337" width="22.7109375" style="2313" customWidth="1"/>
    <col min="3338" max="3338" width="24.7109375" style="2313" customWidth="1"/>
    <col min="3339" max="3579" width="11.42578125" style="2313" customWidth="1"/>
    <col min="3580" max="3581" width="13.28515625" style="2313"/>
    <col min="3582" max="3582" width="8.7109375" style="2313" customWidth="1"/>
    <col min="3583" max="3583" width="13.28515625" style="2313" customWidth="1"/>
    <col min="3584" max="3584" width="35" style="2313" customWidth="1"/>
    <col min="3585" max="3585" width="14.85546875" style="2313" customWidth="1"/>
    <col min="3586" max="3586" width="67.85546875" style="2313" customWidth="1"/>
    <col min="3587" max="3587" width="24.42578125" style="2313" customWidth="1"/>
    <col min="3588" max="3588" width="25.85546875" style="2313" customWidth="1"/>
    <col min="3589" max="3589" width="22.7109375" style="2313" customWidth="1"/>
    <col min="3590" max="3590" width="25.28515625" style="2313" customWidth="1"/>
    <col min="3591" max="3593" width="22.7109375" style="2313" customWidth="1"/>
    <col min="3594" max="3594" width="24.7109375" style="2313" customWidth="1"/>
    <col min="3595" max="3835" width="11.42578125" style="2313" customWidth="1"/>
    <col min="3836" max="3837" width="13.28515625" style="2313"/>
    <col min="3838" max="3838" width="8.7109375" style="2313" customWidth="1"/>
    <col min="3839" max="3839" width="13.28515625" style="2313" customWidth="1"/>
    <col min="3840" max="3840" width="35" style="2313" customWidth="1"/>
    <col min="3841" max="3841" width="14.85546875" style="2313" customWidth="1"/>
    <col min="3842" max="3842" width="67.85546875" style="2313" customWidth="1"/>
    <col min="3843" max="3843" width="24.42578125" style="2313" customWidth="1"/>
    <col min="3844" max="3844" width="25.85546875" style="2313" customWidth="1"/>
    <col min="3845" max="3845" width="22.7109375" style="2313" customWidth="1"/>
    <col min="3846" max="3846" width="25.28515625" style="2313" customWidth="1"/>
    <col min="3847" max="3849" width="22.7109375" style="2313" customWidth="1"/>
    <col min="3850" max="3850" width="24.7109375" style="2313" customWidth="1"/>
    <col min="3851" max="4091" width="11.42578125" style="2313" customWidth="1"/>
    <col min="4092" max="4093" width="13.28515625" style="2313"/>
    <col min="4094" max="4094" width="8.7109375" style="2313" customWidth="1"/>
    <col min="4095" max="4095" width="13.28515625" style="2313" customWidth="1"/>
    <col min="4096" max="4096" width="35" style="2313" customWidth="1"/>
    <col min="4097" max="4097" width="14.85546875" style="2313" customWidth="1"/>
    <col min="4098" max="4098" width="67.85546875" style="2313" customWidth="1"/>
    <col min="4099" max="4099" width="24.42578125" style="2313" customWidth="1"/>
    <col min="4100" max="4100" width="25.85546875" style="2313" customWidth="1"/>
    <col min="4101" max="4101" width="22.7109375" style="2313" customWidth="1"/>
    <col min="4102" max="4102" width="25.28515625" style="2313" customWidth="1"/>
    <col min="4103" max="4105" width="22.7109375" style="2313" customWidth="1"/>
    <col min="4106" max="4106" width="24.7109375" style="2313" customWidth="1"/>
    <col min="4107" max="4347" width="11.42578125" style="2313" customWidth="1"/>
    <col min="4348" max="4349" width="13.28515625" style="2313"/>
    <col min="4350" max="4350" width="8.7109375" style="2313" customWidth="1"/>
    <col min="4351" max="4351" width="13.28515625" style="2313" customWidth="1"/>
    <col min="4352" max="4352" width="35" style="2313" customWidth="1"/>
    <col min="4353" max="4353" width="14.85546875" style="2313" customWidth="1"/>
    <col min="4354" max="4354" width="67.85546875" style="2313" customWidth="1"/>
    <col min="4355" max="4355" width="24.42578125" style="2313" customWidth="1"/>
    <col min="4356" max="4356" width="25.85546875" style="2313" customWidth="1"/>
    <col min="4357" max="4357" width="22.7109375" style="2313" customWidth="1"/>
    <col min="4358" max="4358" width="25.28515625" style="2313" customWidth="1"/>
    <col min="4359" max="4361" width="22.7109375" style="2313" customWidth="1"/>
    <col min="4362" max="4362" width="24.7109375" style="2313" customWidth="1"/>
    <col min="4363" max="4603" width="11.42578125" style="2313" customWidth="1"/>
    <col min="4604" max="4605" width="13.28515625" style="2313"/>
    <col min="4606" max="4606" width="8.7109375" style="2313" customWidth="1"/>
    <col min="4607" max="4607" width="13.28515625" style="2313" customWidth="1"/>
    <col min="4608" max="4608" width="35" style="2313" customWidth="1"/>
    <col min="4609" max="4609" width="14.85546875" style="2313" customWidth="1"/>
    <col min="4610" max="4610" width="67.85546875" style="2313" customWidth="1"/>
    <col min="4611" max="4611" width="24.42578125" style="2313" customWidth="1"/>
    <col min="4612" max="4612" width="25.85546875" style="2313" customWidth="1"/>
    <col min="4613" max="4613" width="22.7109375" style="2313" customWidth="1"/>
    <col min="4614" max="4614" width="25.28515625" style="2313" customWidth="1"/>
    <col min="4615" max="4617" width="22.7109375" style="2313" customWidth="1"/>
    <col min="4618" max="4618" width="24.7109375" style="2313" customWidth="1"/>
    <col min="4619" max="4859" width="11.42578125" style="2313" customWidth="1"/>
    <col min="4860" max="4861" width="13.28515625" style="2313"/>
    <col min="4862" max="4862" width="8.7109375" style="2313" customWidth="1"/>
    <col min="4863" max="4863" width="13.28515625" style="2313" customWidth="1"/>
    <col min="4864" max="4864" width="35" style="2313" customWidth="1"/>
    <col min="4865" max="4865" width="14.85546875" style="2313" customWidth="1"/>
    <col min="4866" max="4866" width="67.85546875" style="2313" customWidth="1"/>
    <col min="4867" max="4867" width="24.42578125" style="2313" customWidth="1"/>
    <col min="4868" max="4868" width="25.85546875" style="2313" customWidth="1"/>
    <col min="4869" max="4869" width="22.7109375" style="2313" customWidth="1"/>
    <col min="4870" max="4870" width="25.28515625" style="2313" customWidth="1"/>
    <col min="4871" max="4873" width="22.7109375" style="2313" customWidth="1"/>
    <col min="4874" max="4874" width="24.7109375" style="2313" customWidth="1"/>
    <col min="4875" max="5115" width="11.42578125" style="2313" customWidth="1"/>
    <col min="5116" max="5117" width="13.28515625" style="2313"/>
    <col min="5118" max="5118" width="8.7109375" style="2313" customWidth="1"/>
    <col min="5119" max="5119" width="13.28515625" style="2313" customWidth="1"/>
    <col min="5120" max="5120" width="35" style="2313" customWidth="1"/>
    <col min="5121" max="5121" width="14.85546875" style="2313" customWidth="1"/>
    <col min="5122" max="5122" width="67.85546875" style="2313" customWidth="1"/>
    <col min="5123" max="5123" width="24.42578125" style="2313" customWidth="1"/>
    <col min="5124" max="5124" width="25.85546875" style="2313" customWidth="1"/>
    <col min="5125" max="5125" width="22.7109375" style="2313" customWidth="1"/>
    <col min="5126" max="5126" width="25.28515625" style="2313" customWidth="1"/>
    <col min="5127" max="5129" width="22.7109375" style="2313" customWidth="1"/>
    <col min="5130" max="5130" width="24.7109375" style="2313" customWidth="1"/>
    <col min="5131" max="5371" width="11.42578125" style="2313" customWidth="1"/>
    <col min="5372" max="5373" width="13.28515625" style="2313"/>
    <col min="5374" max="5374" width="8.7109375" style="2313" customWidth="1"/>
    <col min="5375" max="5375" width="13.28515625" style="2313" customWidth="1"/>
    <col min="5376" max="5376" width="35" style="2313" customWidth="1"/>
    <col min="5377" max="5377" width="14.85546875" style="2313" customWidth="1"/>
    <col min="5378" max="5378" width="67.85546875" style="2313" customWidth="1"/>
    <col min="5379" max="5379" width="24.42578125" style="2313" customWidth="1"/>
    <col min="5380" max="5380" width="25.85546875" style="2313" customWidth="1"/>
    <col min="5381" max="5381" width="22.7109375" style="2313" customWidth="1"/>
    <col min="5382" max="5382" width="25.28515625" style="2313" customWidth="1"/>
    <col min="5383" max="5385" width="22.7109375" style="2313" customWidth="1"/>
    <col min="5386" max="5386" width="24.7109375" style="2313" customWidth="1"/>
    <col min="5387" max="5627" width="11.42578125" style="2313" customWidth="1"/>
    <col min="5628" max="5629" width="13.28515625" style="2313"/>
    <col min="5630" max="5630" width="8.7109375" style="2313" customWidth="1"/>
    <col min="5631" max="5631" width="13.28515625" style="2313" customWidth="1"/>
    <col min="5632" max="5632" width="35" style="2313" customWidth="1"/>
    <col min="5633" max="5633" width="14.85546875" style="2313" customWidth="1"/>
    <col min="5634" max="5634" width="67.85546875" style="2313" customWidth="1"/>
    <col min="5635" max="5635" width="24.42578125" style="2313" customWidth="1"/>
    <col min="5636" max="5636" width="25.85546875" style="2313" customWidth="1"/>
    <col min="5637" max="5637" width="22.7109375" style="2313" customWidth="1"/>
    <col min="5638" max="5638" width="25.28515625" style="2313" customWidth="1"/>
    <col min="5639" max="5641" width="22.7109375" style="2313" customWidth="1"/>
    <col min="5642" max="5642" width="24.7109375" style="2313" customWidth="1"/>
    <col min="5643" max="5883" width="11.42578125" style="2313" customWidth="1"/>
    <col min="5884" max="5885" width="13.28515625" style="2313"/>
    <col min="5886" max="5886" width="8.7109375" style="2313" customWidth="1"/>
    <col min="5887" max="5887" width="13.28515625" style="2313" customWidth="1"/>
    <col min="5888" max="5888" width="35" style="2313" customWidth="1"/>
    <col min="5889" max="5889" width="14.85546875" style="2313" customWidth="1"/>
    <col min="5890" max="5890" width="67.85546875" style="2313" customWidth="1"/>
    <col min="5891" max="5891" width="24.42578125" style="2313" customWidth="1"/>
    <col min="5892" max="5892" width="25.85546875" style="2313" customWidth="1"/>
    <col min="5893" max="5893" width="22.7109375" style="2313" customWidth="1"/>
    <col min="5894" max="5894" width="25.28515625" style="2313" customWidth="1"/>
    <col min="5895" max="5897" width="22.7109375" style="2313" customWidth="1"/>
    <col min="5898" max="5898" width="24.7109375" style="2313" customWidth="1"/>
    <col min="5899" max="6139" width="11.42578125" style="2313" customWidth="1"/>
    <col min="6140" max="6141" width="13.28515625" style="2313"/>
    <col min="6142" max="6142" width="8.7109375" style="2313" customWidth="1"/>
    <col min="6143" max="6143" width="13.28515625" style="2313" customWidth="1"/>
    <col min="6144" max="6144" width="35" style="2313" customWidth="1"/>
    <col min="6145" max="6145" width="14.85546875" style="2313" customWidth="1"/>
    <col min="6146" max="6146" width="67.85546875" style="2313" customWidth="1"/>
    <col min="6147" max="6147" width="24.42578125" style="2313" customWidth="1"/>
    <col min="6148" max="6148" width="25.85546875" style="2313" customWidth="1"/>
    <col min="6149" max="6149" width="22.7109375" style="2313" customWidth="1"/>
    <col min="6150" max="6150" width="25.28515625" style="2313" customWidth="1"/>
    <col min="6151" max="6153" width="22.7109375" style="2313" customWidth="1"/>
    <col min="6154" max="6154" width="24.7109375" style="2313" customWidth="1"/>
    <col min="6155" max="6395" width="11.42578125" style="2313" customWidth="1"/>
    <col min="6396" max="6397" width="13.28515625" style="2313"/>
    <col min="6398" max="6398" width="8.7109375" style="2313" customWidth="1"/>
    <col min="6399" max="6399" width="13.28515625" style="2313" customWidth="1"/>
    <col min="6400" max="6400" width="35" style="2313" customWidth="1"/>
    <col min="6401" max="6401" width="14.85546875" style="2313" customWidth="1"/>
    <col min="6402" max="6402" width="67.85546875" style="2313" customWidth="1"/>
    <col min="6403" max="6403" width="24.42578125" style="2313" customWidth="1"/>
    <col min="6404" max="6404" width="25.85546875" style="2313" customWidth="1"/>
    <col min="6405" max="6405" width="22.7109375" style="2313" customWidth="1"/>
    <col min="6406" max="6406" width="25.28515625" style="2313" customWidth="1"/>
    <col min="6407" max="6409" width="22.7109375" style="2313" customWidth="1"/>
    <col min="6410" max="6410" width="24.7109375" style="2313" customWidth="1"/>
    <col min="6411" max="6651" width="11.42578125" style="2313" customWidth="1"/>
    <col min="6652" max="6653" width="13.28515625" style="2313"/>
    <col min="6654" max="6654" width="8.7109375" style="2313" customWidth="1"/>
    <col min="6655" max="6655" width="13.28515625" style="2313" customWidth="1"/>
    <col min="6656" max="6656" width="35" style="2313" customWidth="1"/>
    <col min="6657" max="6657" width="14.85546875" style="2313" customWidth="1"/>
    <col min="6658" max="6658" width="67.85546875" style="2313" customWidth="1"/>
    <col min="6659" max="6659" width="24.42578125" style="2313" customWidth="1"/>
    <col min="6660" max="6660" width="25.85546875" style="2313" customWidth="1"/>
    <col min="6661" max="6661" width="22.7109375" style="2313" customWidth="1"/>
    <col min="6662" max="6662" width="25.28515625" style="2313" customWidth="1"/>
    <col min="6663" max="6665" width="22.7109375" style="2313" customWidth="1"/>
    <col min="6666" max="6666" width="24.7109375" style="2313" customWidth="1"/>
    <col min="6667" max="6907" width="11.42578125" style="2313" customWidth="1"/>
    <col min="6908" max="6909" width="13.28515625" style="2313"/>
    <col min="6910" max="6910" width="8.7109375" style="2313" customWidth="1"/>
    <col min="6911" max="6911" width="13.28515625" style="2313" customWidth="1"/>
    <col min="6912" max="6912" width="35" style="2313" customWidth="1"/>
    <col min="6913" max="6913" width="14.85546875" style="2313" customWidth="1"/>
    <col min="6914" max="6914" width="67.85546875" style="2313" customWidth="1"/>
    <col min="6915" max="6915" width="24.42578125" style="2313" customWidth="1"/>
    <col min="6916" max="6916" width="25.85546875" style="2313" customWidth="1"/>
    <col min="6917" max="6917" width="22.7109375" style="2313" customWidth="1"/>
    <col min="6918" max="6918" width="25.28515625" style="2313" customWidth="1"/>
    <col min="6919" max="6921" width="22.7109375" style="2313" customWidth="1"/>
    <col min="6922" max="6922" width="24.7109375" style="2313" customWidth="1"/>
    <col min="6923" max="7163" width="11.42578125" style="2313" customWidth="1"/>
    <col min="7164" max="7165" width="13.28515625" style="2313"/>
    <col min="7166" max="7166" width="8.7109375" style="2313" customWidth="1"/>
    <col min="7167" max="7167" width="13.28515625" style="2313" customWidth="1"/>
    <col min="7168" max="7168" width="35" style="2313" customWidth="1"/>
    <col min="7169" max="7169" width="14.85546875" style="2313" customWidth="1"/>
    <col min="7170" max="7170" width="67.85546875" style="2313" customWidth="1"/>
    <col min="7171" max="7171" width="24.42578125" style="2313" customWidth="1"/>
    <col min="7172" max="7172" width="25.85546875" style="2313" customWidth="1"/>
    <col min="7173" max="7173" width="22.7109375" style="2313" customWidth="1"/>
    <col min="7174" max="7174" width="25.28515625" style="2313" customWidth="1"/>
    <col min="7175" max="7177" width="22.7109375" style="2313" customWidth="1"/>
    <col min="7178" max="7178" width="24.7109375" style="2313" customWidth="1"/>
    <col min="7179" max="7419" width="11.42578125" style="2313" customWidth="1"/>
    <col min="7420" max="7421" width="13.28515625" style="2313"/>
    <col min="7422" max="7422" width="8.7109375" style="2313" customWidth="1"/>
    <col min="7423" max="7423" width="13.28515625" style="2313" customWidth="1"/>
    <col min="7424" max="7424" width="35" style="2313" customWidth="1"/>
    <col min="7425" max="7425" width="14.85546875" style="2313" customWidth="1"/>
    <col min="7426" max="7426" width="67.85546875" style="2313" customWidth="1"/>
    <col min="7427" max="7427" width="24.42578125" style="2313" customWidth="1"/>
    <col min="7428" max="7428" width="25.85546875" style="2313" customWidth="1"/>
    <col min="7429" max="7429" width="22.7109375" style="2313" customWidth="1"/>
    <col min="7430" max="7430" width="25.28515625" style="2313" customWidth="1"/>
    <col min="7431" max="7433" width="22.7109375" style="2313" customWidth="1"/>
    <col min="7434" max="7434" width="24.7109375" style="2313" customWidth="1"/>
    <col min="7435" max="7675" width="11.42578125" style="2313" customWidth="1"/>
    <col min="7676" max="7677" width="13.28515625" style="2313"/>
    <col min="7678" max="7678" width="8.7109375" style="2313" customWidth="1"/>
    <col min="7679" max="7679" width="13.28515625" style="2313" customWidth="1"/>
    <col min="7680" max="7680" width="35" style="2313" customWidth="1"/>
    <col min="7681" max="7681" width="14.85546875" style="2313" customWidth="1"/>
    <col min="7682" max="7682" width="67.85546875" style="2313" customWidth="1"/>
    <col min="7683" max="7683" width="24.42578125" style="2313" customWidth="1"/>
    <col min="7684" max="7684" width="25.85546875" style="2313" customWidth="1"/>
    <col min="7685" max="7685" width="22.7109375" style="2313" customWidth="1"/>
    <col min="7686" max="7686" width="25.28515625" style="2313" customWidth="1"/>
    <col min="7687" max="7689" width="22.7109375" style="2313" customWidth="1"/>
    <col min="7690" max="7690" width="24.7109375" style="2313" customWidth="1"/>
    <col min="7691" max="7931" width="11.42578125" style="2313" customWidth="1"/>
    <col min="7932" max="7933" width="13.28515625" style="2313"/>
    <col min="7934" max="7934" width="8.7109375" style="2313" customWidth="1"/>
    <col min="7935" max="7935" width="13.28515625" style="2313" customWidth="1"/>
    <col min="7936" max="7936" width="35" style="2313" customWidth="1"/>
    <col min="7937" max="7937" width="14.85546875" style="2313" customWidth="1"/>
    <col min="7938" max="7938" width="67.85546875" style="2313" customWidth="1"/>
    <col min="7939" max="7939" width="24.42578125" style="2313" customWidth="1"/>
    <col min="7940" max="7940" width="25.85546875" style="2313" customWidth="1"/>
    <col min="7941" max="7941" width="22.7109375" style="2313" customWidth="1"/>
    <col min="7942" max="7942" width="25.28515625" style="2313" customWidth="1"/>
    <col min="7943" max="7945" width="22.7109375" style="2313" customWidth="1"/>
    <col min="7946" max="7946" width="24.7109375" style="2313" customWidth="1"/>
    <col min="7947" max="8187" width="11.42578125" style="2313" customWidth="1"/>
    <col min="8188" max="8189" width="13.28515625" style="2313"/>
    <col min="8190" max="8190" width="8.7109375" style="2313" customWidth="1"/>
    <col min="8191" max="8191" width="13.28515625" style="2313" customWidth="1"/>
    <col min="8192" max="8192" width="35" style="2313" customWidth="1"/>
    <col min="8193" max="8193" width="14.85546875" style="2313" customWidth="1"/>
    <col min="8194" max="8194" width="67.85546875" style="2313" customWidth="1"/>
    <col min="8195" max="8195" width="24.42578125" style="2313" customWidth="1"/>
    <col min="8196" max="8196" width="25.85546875" style="2313" customWidth="1"/>
    <col min="8197" max="8197" width="22.7109375" style="2313" customWidth="1"/>
    <col min="8198" max="8198" width="25.28515625" style="2313" customWidth="1"/>
    <col min="8199" max="8201" width="22.7109375" style="2313" customWidth="1"/>
    <col min="8202" max="8202" width="24.7109375" style="2313" customWidth="1"/>
    <col min="8203" max="8443" width="11.42578125" style="2313" customWidth="1"/>
    <col min="8444" max="8445" width="13.28515625" style="2313"/>
    <col min="8446" max="8446" width="8.7109375" style="2313" customWidth="1"/>
    <col min="8447" max="8447" width="13.28515625" style="2313" customWidth="1"/>
    <col min="8448" max="8448" width="35" style="2313" customWidth="1"/>
    <col min="8449" max="8449" width="14.85546875" style="2313" customWidth="1"/>
    <col min="8450" max="8450" width="67.85546875" style="2313" customWidth="1"/>
    <col min="8451" max="8451" width="24.42578125" style="2313" customWidth="1"/>
    <col min="8452" max="8452" width="25.85546875" style="2313" customWidth="1"/>
    <col min="8453" max="8453" width="22.7109375" style="2313" customWidth="1"/>
    <col min="8454" max="8454" width="25.28515625" style="2313" customWidth="1"/>
    <col min="8455" max="8457" width="22.7109375" style="2313" customWidth="1"/>
    <col min="8458" max="8458" width="24.7109375" style="2313" customWidth="1"/>
    <col min="8459" max="8699" width="11.42578125" style="2313" customWidth="1"/>
    <col min="8700" max="8701" width="13.28515625" style="2313"/>
    <col min="8702" max="8702" width="8.7109375" style="2313" customWidth="1"/>
    <col min="8703" max="8703" width="13.28515625" style="2313" customWidth="1"/>
    <col min="8704" max="8704" width="35" style="2313" customWidth="1"/>
    <col min="8705" max="8705" width="14.85546875" style="2313" customWidth="1"/>
    <col min="8706" max="8706" width="67.85546875" style="2313" customWidth="1"/>
    <col min="8707" max="8707" width="24.42578125" style="2313" customWidth="1"/>
    <col min="8708" max="8708" width="25.85546875" style="2313" customWidth="1"/>
    <col min="8709" max="8709" width="22.7109375" style="2313" customWidth="1"/>
    <col min="8710" max="8710" width="25.28515625" style="2313" customWidth="1"/>
    <col min="8711" max="8713" width="22.7109375" style="2313" customWidth="1"/>
    <col min="8714" max="8714" width="24.7109375" style="2313" customWidth="1"/>
    <col min="8715" max="8955" width="11.42578125" style="2313" customWidth="1"/>
    <col min="8956" max="8957" width="13.28515625" style="2313"/>
    <col min="8958" max="8958" width="8.7109375" style="2313" customWidth="1"/>
    <col min="8959" max="8959" width="13.28515625" style="2313" customWidth="1"/>
    <col min="8960" max="8960" width="35" style="2313" customWidth="1"/>
    <col min="8961" max="8961" width="14.85546875" style="2313" customWidth="1"/>
    <col min="8962" max="8962" width="67.85546875" style="2313" customWidth="1"/>
    <col min="8963" max="8963" width="24.42578125" style="2313" customWidth="1"/>
    <col min="8964" max="8964" width="25.85546875" style="2313" customWidth="1"/>
    <col min="8965" max="8965" width="22.7109375" style="2313" customWidth="1"/>
    <col min="8966" max="8966" width="25.28515625" style="2313" customWidth="1"/>
    <col min="8967" max="8969" width="22.7109375" style="2313" customWidth="1"/>
    <col min="8970" max="8970" width="24.7109375" style="2313" customWidth="1"/>
    <col min="8971" max="9211" width="11.42578125" style="2313" customWidth="1"/>
    <col min="9212" max="9213" width="13.28515625" style="2313"/>
    <col min="9214" max="9214" width="8.7109375" style="2313" customWidth="1"/>
    <col min="9215" max="9215" width="13.28515625" style="2313" customWidth="1"/>
    <col min="9216" max="9216" width="35" style="2313" customWidth="1"/>
    <col min="9217" max="9217" width="14.85546875" style="2313" customWidth="1"/>
    <col min="9218" max="9218" width="67.85546875" style="2313" customWidth="1"/>
    <col min="9219" max="9219" width="24.42578125" style="2313" customWidth="1"/>
    <col min="9220" max="9220" width="25.85546875" style="2313" customWidth="1"/>
    <col min="9221" max="9221" width="22.7109375" style="2313" customWidth="1"/>
    <col min="9222" max="9222" width="25.28515625" style="2313" customWidth="1"/>
    <col min="9223" max="9225" width="22.7109375" style="2313" customWidth="1"/>
    <col min="9226" max="9226" width="24.7109375" style="2313" customWidth="1"/>
    <col min="9227" max="9467" width="11.42578125" style="2313" customWidth="1"/>
    <col min="9468" max="9469" width="13.28515625" style="2313"/>
    <col min="9470" max="9470" width="8.7109375" style="2313" customWidth="1"/>
    <col min="9471" max="9471" width="13.28515625" style="2313" customWidth="1"/>
    <col min="9472" max="9472" width="35" style="2313" customWidth="1"/>
    <col min="9473" max="9473" width="14.85546875" style="2313" customWidth="1"/>
    <col min="9474" max="9474" width="67.85546875" style="2313" customWidth="1"/>
    <col min="9475" max="9475" width="24.42578125" style="2313" customWidth="1"/>
    <col min="9476" max="9476" width="25.85546875" style="2313" customWidth="1"/>
    <col min="9477" max="9477" width="22.7109375" style="2313" customWidth="1"/>
    <col min="9478" max="9478" width="25.28515625" style="2313" customWidth="1"/>
    <col min="9479" max="9481" width="22.7109375" style="2313" customWidth="1"/>
    <col min="9482" max="9482" width="24.7109375" style="2313" customWidth="1"/>
    <col min="9483" max="9723" width="11.42578125" style="2313" customWidth="1"/>
    <col min="9724" max="9725" width="13.28515625" style="2313"/>
    <col min="9726" max="9726" width="8.7109375" style="2313" customWidth="1"/>
    <col min="9727" max="9727" width="13.28515625" style="2313" customWidth="1"/>
    <col min="9728" max="9728" width="35" style="2313" customWidth="1"/>
    <col min="9729" max="9729" width="14.85546875" style="2313" customWidth="1"/>
    <col min="9730" max="9730" width="67.85546875" style="2313" customWidth="1"/>
    <col min="9731" max="9731" width="24.42578125" style="2313" customWidth="1"/>
    <col min="9732" max="9732" width="25.85546875" style="2313" customWidth="1"/>
    <col min="9733" max="9733" width="22.7109375" style="2313" customWidth="1"/>
    <col min="9734" max="9734" width="25.28515625" style="2313" customWidth="1"/>
    <col min="9735" max="9737" width="22.7109375" style="2313" customWidth="1"/>
    <col min="9738" max="9738" width="24.7109375" style="2313" customWidth="1"/>
    <col min="9739" max="9979" width="11.42578125" style="2313" customWidth="1"/>
    <col min="9980" max="9981" width="13.28515625" style="2313"/>
    <col min="9982" max="9982" width="8.7109375" style="2313" customWidth="1"/>
    <col min="9983" max="9983" width="13.28515625" style="2313" customWidth="1"/>
    <col min="9984" max="9984" width="35" style="2313" customWidth="1"/>
    <col min="9985" max="9985" width="14.85546875" style="2313" customWidth="1"/>
    <col min="9986" max="9986" width="67.85546875" style="2313" customWidth="1"/>
    <col min="9987" max="9987" width="24.42578125" style="2313" customWidth="1"/>
    <col min="9988" max="9988" width="25.85546875" style="2313" customWidth="1"/>
    <col min="9989" max="9989" width="22.7109375" style="2313" customWidth="1"/>
    <col min="9990" max="9990" width="25.28515625" style="2313" customWidth="1"/>
    <col min="9991" max="9993" width="22.7109375" style="2313" customWidth="1"/>
    <col min="9994" max="9994" width="24.7109375" style="2313" customWidth="1"/>
    <col min="9995" max="10235" width="11.42578125" style="2313" customWidth="1"/>
    <col min="10236" max="10237" width="13.28515625" style="2313"/>
    <col min="10238" max="10238" width="8.7109375" style="2313" customWidth="1"/>
    <col min="10239" max="10239" width="13.28515625" style="2313" customWidth="1"/>
    <col min="10240" max="10240" width="35" style="2313" customWidth="1"/>
    <col min="10241" max="10241" width="14.85546875" style="2313" customWidth="1"/>
    <col min="10242" max="10242" width="67.85546875" style="2313" customWidth="1"/>
    <col min="10243" max="10243" width="24.42578125" style="2313" customWidth="1"/>
    <col min="10244" max="10244" width="25.85546875" style="2313" customWidth="1"/>
    <col min="10245" max="10245" width="22.7109375" style="2313" customWidth="1"/>
    <col min="10246" max="10246" width="25.28515625" style="2313" customWidth="1"/>
    <col min="10247" max="10249" width="22.7109375" style="2313" customWidth="1"/>
    <col min="10250" max="10250" width="24.7109375" style="2313" customWidth="1"/>
    <col min="10251" max="10491" width="11.42578125" style="2313" customWidth="1"/>
    <col min="10492" max="10493" width="13.28515625" style="2313"/>
    <col min="10494" max="10494" width="8.7109375" style="2313" customWidth="1"/>
    <col min="10495" max="10495" width="13.28515625" style="2313" customWidth="1"/>
    <col min="10496" max="10496" width="35" style="2313" customWidth="1"/>
    <col min="10497" max="10497" width="14.85546875" style="2313" customWidth="1"/>
    <col min="10498" max="10498" width="67.85546875" style="2313" customWidth="1"/>
    <col min="10499" max="10499" width="24.42578125" style="2313" customWidth="1"/>
    <col min="10500" max="10500" width="25.85546875" style="2313" customWidth="1"/>
    <col min="10501" max="10501" width="22.7109375" style="2313" customWidth="1"/>
    <col min="10502" max="10502" width="25.28515625" style="2313" customWidth="1"/>
    <col min="10503" max="10505" width="22.7109375" style="2313" customWidth="1"/>
    <col min="10506" max="10506" width="24.7109375" style="2313" customWidth="1"/>
    <col min="10507" max="10747" width="11.42578125" style="2313" customWidth="1"/>
    <col min="10748" max="10749" width="13.28515625" style="2313"/>
    <col min="10750" max="10750" width="8.7109375" style="2313" customWidth="1"/>
    <col min="10751" max="10751" width="13.28515625" style="2313" customWidth="1"/>
    <col min="10752" max="10752" width="35" style="2313" customWidth="1"/>
    <col min="10753" max="10753" width="14.85546875" style="2313" customWidth="1"/>
    <col min="10754" max="10754" width="67.85546875" style="2313" customWidth="1"/>
    <col min="10755" max="10755" width="24.42578125" style="2313" customWidth="1"/>
    <col min="10756" max="10756" width="25.85546875" style="2313" customWidth="1"/>
    <col min="10757" max="10757" width="22.7109375" style="2313" customWidth="1"/>
    <col min="10758" max="10758" width="25.28515625" style="2313" customWidth="1"/>
    <col min="10759" max="10761" width="22.7109375" style="2313" customWidth="1"/>
    <col min="10762" max="10762" width="24.7109375" style="2313" customWidth="1"/>
    <col min="10763" max="11003" width="11.42578125" style="2313" customWidth="1"/>
    <col min="11004" max="11005" width="13.28515625" style="2313"/>
    <col min="11006" max="11006" width="8.7109375" style="2313" customWidth="1"/>
    <col min="11007" max="11007" width="13.28515625" style="2313" customWidth="1"/>
    <col min="11008" max="11008" width="35" style="2313" customWidth="1"/>
    <col min="11009" max="11009" width="14.85546875" style="2313" customWidth="1"/>
    <col min="11010" max="11010" width="67.85546875" style="2313" customWidth="1"/>
    <col min="11011" max="11011" width="24.42578125" style="2313" customWidth="1"/>
    <col min="11012" max="11012" width="25.85546875" style="2313" customWidth="1"/>
    <col min="11013" max="11013" width="22.7109375" style="2313" customWidth="1"/>
    <col min="11014" max="11014" width="25.28515625" style="2313" customWidth="1"/>
    <col min="11015" max="11017" width="22.7109375" style="2313" customWidth="1"/>
    <col min="11018" max="11018" width="24.7109375" style="2313" customWidth="1"/>
    <col min="11019" max="11259" width="11.42578125" style="2313" customWidth="1"/>
    <col min="11260" max="11261" width="13.28515625" style="2313"/>
    <col min="11262" max="11262" width="8.7109375" style="2313" customWidth="1"/>
    <col min="11263" max="11263" width="13.28515625" style="2313" customWidth="1"/>
    <col min="11264" max="11264" width="35" style="2313" customWidth="1"/>
    <col min="11265" max="11265" width="14.85546875" style="2313" customWidth="1"/>
    <col min="11266" max="11266" width="67.85546875" style="2313" customWidth="1"/>
    <col min="11267" max="11267" width="24.42578125" style="2313" customWidth="1"/>
    <col min="11268" max="11268" width="25.85546875" style="2313" customWidth="1"/>
    <col min="11269" max="11269" width="22.7109375" style="2313" customWidth="1"/>
    <col min="11270" max="11270" width="25.28515625" style="2313" customWidth="1"/>
    <col min="11271" max="11273" width="22.7109375" style="2313" customWidth="1"/>
    <col min="11274" max="11274" width="24.7109375" style="2313" customWidth="1"/>
    <col min="11275" max="11515" width="11.42578125" style="2313" customWidth="1"/>
    <col min="11516" max="11517" width="13.28515625" style="2313"/>
    <col min="11518" max="11518" width="8.7109375" style="2313" customWidth="1"/>
    <col min="11519" max="11519" width="13.28515625" style="2313" customWidth="1"/>
    <col min="11520" max="11520" width="35" style="2313" customWidth="1"/>
    <col min="11521" max="11521" width="14.85546875" style="2313" customWidth="1"/>
    <col min="11522" max="11522" width="67.85546875" style="2313" customWidth="1"/>
    <col min="11523" max="11523" width="24.42578125" style="2313" customWidth="1"/>
    <col min="11524" max="11524" width="25.85546875" style="2313" customWidth="1"/>
    <col min="11525" max="11525" width="22.7109375" style="2313" customWidth="1"/>
    <col min="11526" max="11526" width="25.28515625" style="2313" customWidth="1"/>
    <col min="11527" max="11529" width="22.7109375" style="2313" customWidth="1"/>
    <col min="11530" max="11530" width="24.7109375" style="2313" customWidth="1"/>
    <col min="11531" max="11771" width="11.42578125" style="2313" customWidth="1"/>
    <col min="11772" max="11773" width="13.28515625" style="2313"/>
    <col min="11774" max="11774" width="8.7109375" style="2313" customWidth="1"/>
    <col min="11775" max="11775" width="13.28515625" style="2313" customWidth="1"/>
    <col min="11776" max="11776" width="35" style="2313" customWidth="1"/>
    <col min="11777" max="11777" width="14.85546875" style="2313" customWidth="1"/>
    <col min="11778" max="11778" width="67.85546875" style="2313" customWidth="1"/>
    <col min="11779" max="11779" width="24.42578125" style="2313" customWidth="1"/>
    <col min="11780" max="11780" width="25.85546875" style="2313" customWidth="1"/>
    <col min="11781" max="11781" width="22.7109375" style="2313" customWidth="1"/>
    <col min="11782" max="11782" width="25.28515625" style="2313" customWidth="1"/>
    <col min="11783" max="11785" width="22.7109375" style="2313" customWidth="1"/>
    <col min="11786" max="11786" width="24.7109375" style="2313" customWidth="1"/>
    <col min="11787" max="12027" width="11.42578125" style="2313" customWidth="1"/>
    <col min="12028" max="12029" width="13.28515625" style="2313"/>
    <col min="12030" max="12030" width="8.7109375" style="2313" customWidth="1"/>
    <col min="12031" max="12031" width="13.28515625" style="2313" customWidth="1"/>
    <col min="12032" max="12032" width="35" style="2313" customWidth="1"/>
    <col min="12033" max="12033" width="14.85546875" style="2313" customWidth="1"/>
    <col min="12034" max="12034" width="67.85546875" style="2313" customWidth="1"/>
    <col min="12035" max="12035" width="24.42578125" style="2313" customWidth="1"/>
    <col min="12036" max="12036" width="25.85546875" style="2313" customWidth="1"/>
    <col min="12037" max="12037" width="22.7109375" style="2313" customWidth="1"/>
    <col min="12038" max="12038" width="25.28515625" style="2313" customWidth="1"/>
    <col min="12039" max="12041" width="22.7109375" style="2313" customWidth="1"/>
    <col min="12042" max="12042" width="24.7109375" style="2313" customWidth="1"/>
    <col min="12043" max="12283" width="11.42578125" style="2313" customWidth="1"/>
    <col min="12284" max="12285" width="13.28515625" style="2313"/>
    <col min="12286" max="12286" width="8.7109375" style="2313" customWidth="1"/>
    <col min="12287" max="12287" width="13.28515625" style="2313" customWidth="1"/>
    <col min="12288" max="12288" width="35" style="2313" customWidth="1"/>
    <col min="12289" max="12289" width="14.85546875" style="2313" customWidth="1"/>
    <col min="12290" max="12290" width="67.85546875" style="2313" customWidth="1"/>
    <col min="12291" max="12291" width="24.42578125" style="2313" customWidth="1"/>
    <col min="12292" max="12292" width="25.85546875" style="2313" customWidth="1"/>
    <col min="12293" max="12293" width="22.7109375" style="2313" customWidth="1"/>
    <col min="12294" max="12294" width="25.28515625" style="2313" customWidth="1"/>
    <col min="12295" max="12297" width="22.7109375" style="2313" customWidth="1"/>
    <col min="12298" max="12298" width="24.7109375" style="2313" customWidth="1"/>
    <col min="12299" max="12539" width="11.42578125" style="2313" customWidth="1"/>
    <col min="12540" max="12541" width="13.28515625" style="2313"/>
    <col min="12542" max="12542" width="8.7109375" style="2313" customWidth="1"/>
    <col min="12543" max="12543" width="13.28515625" style="2313" customWidth="1"/>
    <col min="12544" max="12544" width="35" style="2313" customWidth="1"/>
    <col min="12545" max="12545" width="14.85546875" style="2313" customWidth="1"/>
    <col min="12546" max="12546" width="67.85546875" style="2313" customWidth="1"/>
    <col min="12547" max="12547" width="24.42578125" style="2313" customWidth="1"/>
    <col min="12548" max="12548" width="25.85546875" style="2313" customWidth="1"/>
    <col min="12549" max="12549" width="22.7109375" style="2313" customWidth="1"/>
    <col min="12550" max="12550" width="25.28515625" style="2313" customWidth="1"/>
    <col min="12551" max="12553" width="22.7109375" style="2313" customWidth="1"/>
    <col min="12554" max="12554" width="24.7109375" style="2313" customWidth="1"/>
    <col min="12555" max="12795" width="11.42578125" style="2313" customWidth="1"/>
    <col min="12796" max="12797" width="13.28515625" style="2313"/>
    <col min="12798" max="12798" width="8.7109375" style="2313" customWidth="1"/>
    <col min="12799" max="12799" width="13.28515625" style="2313" customWidth="1"/>
    <col min="12800" max="12800" width="35" style="2313" customWidth="1"/>
    <col min="12801" max="12801" width="14.85546875" style="2313" customWidth="1"/>
    <col min="12802" max="12802" width="67.85546875" style="2313" customWidth="1"/>
    <col min="12803" max="12803" width="24.42578125" style="2313" customWidth="1"/>
    <col min="12804" max="12804" width="25.85546875" style="2313" customWidth="1"/>
    <col min="12805" max="12805" width="22.7109375" style="2313" customWidth="1"/>
    <col min="12806" max="12806" width="25.28515625" style="2313" customWidth="1"/>
    <col min="12807" max="12809" width="22.7109375" style="2313" customWidth="1"/>
    <col min="12810" max="12810" width="24.7109375" style="2313" customWidth="1"/>
    <col min="12811" max="13051" width="11.42578125" style="2313" customWidth="1"/>
    <col min="13052" max="13053" width="13.28515625" style="2313"/>
    <col min="13054" max="13054" width="8.7109375" style="2313" customWidth="1"/>
    <col min="13055" max="13055" width="13.28515625" style="2313" customWidth="1"/>
    <col min="13056" max="13056" width="35" style="2313" customWidth="1"/>
    <col min="13057" max="13057" width="14.85546875" style="2313" customWidth="1"/>
    <col min="13058" max="13058" width="67.85546875" style="2313" customWidth="1"/>
    <col min="13059" max="13059" width="24.42578125" style="2313" customWidth="1"/>
    <col min="13060" max="13060" width="25.85546875" style="2313" customWidth="1"/>
    <col min="13061" max="13061" width="22.7109375" style="2313" customWidth="1"/>
    <col min="13062" max="13062" width="25.28515625" style="2313" customWidth="1"/>
    <col min="13063" max="13065" width="22.7109375" style="2313" customWidth="1"/>
    <col min="13066" max="13066" width="24.7109375" style="2313" customWidth="1"/>
    <col min="13067" max="13307" width="11.42578125" style="2313" customWidth="1"/>
    <col min="13308" max="13309" width="13.28515625" style="2313"/>
    <col min="13310" max="13310" width="8.7109375" style="2313" customWidth="1"/>
    <col min="13311" max="13311" width="13.28515625" style="2313" customWidth="1"/>
    <col min="13312" max="13312" width="35" style="2313" customWidth="1"/>
    <col min="13313" max="13313" width="14.85546875" style="2313" customWidth="1"/>
    <col min="13314" max="13314" width="67.85546875" style="2313" customWidth="1"/>
    <col min="13315" max="13315" width="24.42578125" style="2313" customWidth="1"/>
    <col min="13316" max="13316" width="25.85546875" style="2313" customWidth="1"/>
    <col min="13317" max="13317" width="22.7109375" style="2313" customWidth="1"/>
    <col min="13318" max="13318" width="25.28515625" style="2313" customWidth="1"/>
    <col min="13319" max="13321" width="22.7109375" style="2313" customWidth="1"/>
    <col min="13322" max="13322" width="24.7109375" style="2313" customWidth="1"/>
    <col min="13323" max="13563" width="11.42578125" style="2313" customWidth="1"/>
    <col min="13564" max="13565" width="13.28515625" style="2313"/>
    <col min="13566" max="13566" width="8.7109375" style="2313" customWidth="1"/>
    <col min="13567" max="13567" width="13.28515625" style="2313" customWidth="1"/>
    <col min="13568" max="13568" width="35" style="2313" customWidth="1"/>
    <col min="13569" max="13569" width="14.85546875" style="2313" customWidth="1"/>
    <col min="13570" max="13570" width="67.85546875" style="2313" customWidth="1"/>
    <col min="13571" max="13571" width="24.42578125" style="2313" customWidth="1"/>
    <col min="13572" max="13572" width="25.85546875" style="2313" customWidth="1"/>
    <col min="13573" max="13573" width="22.7109375" style="2313" customWidth="1"/>
    <col min="13574" max="13574" width="25.28515625" style="2313" customWidth="1"/>
    <col min="13575" max="13577" width="22.7109375" style="2313" customWidth="1"/>
    <col min="13578" max="13578" width="24.7109375" style="2313" customWidth="1"/>
    <col min="13579" max="13819" width="11.42578125" style="2313" customWidth="1"/>
    <col min="13820" max="13821" width="13.28515625" style="2313"/>
    <col min="13822" max="13822" width="8.7109375" style="2313" customWidth="1"/>
    <col min="13823" max="13823" width="13.28515625" style="2313" customWidth="1"/>
    <col min="13824" max="13824" width="35" style="2313" customWidth="1"/>
    <col min="13825" max="13825" width="14.85546875" style="2313" customWidth="1"/>
    <col min="13826" max="13826" width="67.85546875" style="2313" customWidth="1"/>
    <col min="13827" max="13827" width="24.42578125" style="2313" customWidth="1"/>
    <col min="13828" max="13828" width="25.85546875" style="2313" customWidth="1"/>
    <col min="13829" max="13829" width="22.7109375" style="2313" customWidth="1"/>
    <col min="13830" max="13830" width="25.28515625" style="2313" customWidth="1"/>
    <col min="13831" max="13833" width="22.7109375" style="2313" customWidth="1"/>
    <col min="13834" max="13834" width="24.7109375" style="2313" customWidth="1"/>
    <col min="13835" max="14075" width="11.42578125" style="2313" customWidth="1"/>
    <col min="14076" max="14077" width="13.28515625" style="2313"/>
    <col min="14078" max="14078" width="8.7109375" style="2313" customWidth="1"/>
    <col min="14079" max="14079" width="13.28515625" style="2313" customWidth="1"/>
    <col min="14080" max="14080" width="35" style="2313" customWidth="1"/>
    <col min="14081" max="14081" width="14.85546875" style="2313" customWidth="1"/>
    <col min="14082" max="14082" width="67.85546875" style="2313" customWidth="1"/>
    <col min="14083" max="14083" width="24.42578125" style="2313" customWidth="1"/>
    <col min="14084" max="14084" width="25.85546875" style="2313" customWidth="1"/>
    <col min="14085" max="14085" width="22.7109375" style="2313" customWidth="1"/>
    <col min="14086" max="14086" width="25.28515625" style="2313" customWidth="1"/>
    <col min="14087" max="14089" width="22.7109375" style="2313" customWidth="1"/>
    <col min="14090" max="14090" width="24.7109375" style="2313" customWidth="1"/>
    <col min="14091" max="14331" width="11.42578125" style="2313" customWidth="1"/>
    <col min="14332" max="14333" width="13.28515625" style="2313"/>
    <col min="14334" max="14334" width="8.7109375" style="2313" customWidth="1"/>
    <col min="14335" max="14335" width="13.28515625" style="2313" customWidth="1"/>
    <col min="14336" max="14336" width="35" style="2313" customWidth="1"/>
    <col min="14337" max="14337" width="14.85546875" style="2313" customWidth="1"/>
    <col min="14338" max="14338" width="67.85546875" style="2313" customWidth="1"/>
    <col min="14339" max="14339" width="24.42578125" style="2313" customWidth="1"/>
    <col min="14340" max="14340" width="25.85546875" style="2313" customWidth="1"/>
    <col min="14341" max="14341" width="22.7109375" style="2313" customWidth="1"/>
    <col min="14342" max="14342" width="25.28515625" style="2313" customWidth="1"/>
    <col min="14343" max="14345" width="22.7109375" style="2313" customWidth="1"/>
    <col min="14346" max="14346" width="24.7109375" style="2313" customWidth="1"/>
    <col min="14347" max="14587" width="11.42578125" style="2313" customWidth="1"/>
    <col min="14588" max="14589" width="13.28515625" style="2313"/>
    <col min="14590" max="14590" width="8.7109375" style="2313" customWidth="1"/>
    <col min="14591" max="14591" width="13.28515625" style="2313" customWidth="1"/>
    <col min="14592" max="14592" width="35" style="2313" customWidth="1"/>
    <col min="14593" max="14593" width="14.85546875" style="2313" customWidth="1"/>
    <col min="14594" max="14594" width="67.85546875" style="2313" customWidth="1"/>
    <col min="14595" max="14595" width="24.42578125" style="2313" customWidth="1"/>
    <col min="14596" max="14596" width="25.85546875" style="2313" customWidth="1"/>
    <col min="14597" max="14597" width="22.7109375" style="2313" customWidth="1"/>
    <col min="14598" max="14598" width="25.28515625" style="2313" customWidth="1"/>
    <col min="14599" max="14601" width="22.7109375" style="2313" customWidth="1"/>
    <col min="14602" max="14602" width="24.7109375" style="2313" customWidth="1"/>
    <col min="14603" max="14843" width="11.42578125" style="2313" customWidth="1"/>
    <col min="14844" max="14845" width="13.28515625" style="2313"/>
    <col min="14846" max="14846" width="8.7109375" style="2313" customWidth="1"/>
    <col min="14847" max="14847" width="13.28515625" style="2313" customWidth="1"/>
    <col min="14848" max="14848" width="35" style="2313" customWidth="1"/>
    <col min="14849" max="14849" width="14.85546875" style="2313" customWidth="1"/>
    <col min="14850" max="14850" width="67.85546875" style="2313" customWidth="1"/>
    <col min="14851" max="14851" width="24.42578125" style="2313" customWidth="1"/>
    <col min="14852" max="14852" width="25.85546875" style="2313" customWidth="1"/>
    <col min="14853" max="14853" width="22.7109375" style="2313" customWidth="1"/>
    <col min="14854" max="14854" width="25.28515625" style="2313" customWidth="1"/>
    <col min="14855" max="14857" width="22.7109375" style="2313" customWidth="1"/>
    <col min="14858" max="14858" width="24.7109375" style="2313" customWidth="1"/>
    <col min="14859" max="15099" width="11.42578125" style="2313" customWidth="1"/>
    <col min="15100" max="15101" width="13.28515625" style="2313"/>
    <col min="15102" max="15102" width="8.7109375" style="2313" customWidth="1"/>
    <col min="15103" max="15103" width="13.28515625" style="2313" customWidth="1"/>
    <col min="15104" max="15104" width="35" style="2313" customWidth="1"/>
    <col min="15105" max="15105" width="14.85546875" style="2313" customWidth="1"/>
    <col min="15106" max="15106" width="67.85546875" style="2313" customWidth="1"/>
    <col min="15107" max="15107" width="24.42578125" style="2313" customWidth="1"/>
    <col min="15108" max="15108" width="25.85546875" style="2313" customWidth="1"/>
    <col min="15109" max="15109" width="22.7109375" style="2313" customWidth="1"/>
    <col min="15110" max="15110" width="25.28515625" style="2313" customWidth="1"/>
    <col min="15111" max="15113" width="22.7109375" style="2313" customWidth="1"/>
    <col min="15114" max="15114" width="24.7109375" style="2313" customWidth="1"/>
    <col min="15115" max="15355" width="11.42578125" style="2313" customWidth="1"/>
    <col min="15356" max="15357" width="13.28515625" style="2313"/>
    <col min="15358" max="15358" width="8.7109375" style="2313" customWidth="1"/>
    <col min="15359" max="15359" width="13.28515625" style="2313" customWidth="1"/>
    <col min="15360" max="15360" width="35" style="2313" customWidth="1"/>
    <col min="15361" max="15361" width="14.85546875" style="2313" customWidth="1"/>
    <col min="15362" max="15362" width="67.85546875" style="2313" customWidth="1"/>
    <col min="15363" max="15363" width="24.42578125" style="2313" customWidth="1"/>
    <col min="15364" max="15364" width="25.85546875" style="2313" customWidth="1"/>
    <col min="15365" max="15365" width="22.7109375" style="2313" customWidth="1"/>
    <col min="15366" max="15366" width="25.28515625" style="2313" customWidth="1"/>
    <col min="15367" max="15369" width="22.7109375" style="2313" customWidth="1"/>
    <col min="15370" max="15370" width="24.7109375" style="2313" customWidth="1"/>
    <col min="15371" max="15611" width="11.42578125" style="2313" customWidth="1"/>
    <col min="15612" max="15613" width="13.28515625" style="2313"/>
    <col min="15614" max="15614" width="8.7109375" style="2313" customWidth="1"/>
    <col min="15615" max="15615" width="13.28515625" style="2313" customWidth="1"/>
    <col min="15616" max="15616" width="35" style="2313" customWidth="1"/>
    <col min="15617" max="15617" width="14.85546875" style="2313" customWidth="1"/>
    <col min="15618" max="15618" width="67.85546875" style="2313" customWidth="1"/>
    <col min="15619" max="15619" width="24.42578125" style="2313" customWidth="1"/>
    <col min="15620" max="15620" width="25.85546875" style="2313" customWidth="1"/>
    <col min="15621" max="15621" width="22.7109375" style="2313" customWidth="1"/>
    <col min="15622" max="15622" width="25.28515625" style="2313" customWidth="1"/>
    <col min="15623" max="15625" width="22.7109375" style="2313" customWidth="1"/>
    <col min="15626" max="15626" width="24.7109375" style="2313" customWidth="1"/>
    <col min="15627" max="15867" width="11.42578125" style="2313" customWidth="1"/>
    <col min="15868" max="15869" width="13.28515625" style="2313"/>
    <col min="15870" max="15870" width="8.7109375" style="2313" customWidth="1"/>
    <col min="15871" max="15871" width="13.28515625" style="2313" customWidth="1"/>
    <col min="15872" max="15872" width="35" style="2313" customWidth="1"/>
    <col min="15873" max="15873" width="14.85546875" style="2313" customWidth="1"/>
    <col min="15874" max="15874" width="67.85546875" style="2313" customWidth="1"/>
    <col min="15875" max="15875" width="24.42578125" style="2313" customWidth="1"/>
    <col min="15876" max="15876" width="25.85546875" style="2313" customWidth="1"/>
    <col min="15877" max="15877" width="22.7109375" style="2313" customWidth="1"/>
    <col min="15878" max="15878" width="25.28515625" style="2313" customWidth="1"/>
    <col min="15879" max="15881" width="22.7109375" style="2313" customWidth="1"/>
    <col min="15882" max="15882" width="24.7109375" style="2313" customWidth="1"/>
    <col min="15883" max="16123" width="11.42578125" style="2313" customWidth="1"/>
    <col min="16124" max="16125" width="13.28515625" style="2313"/>
    <col min="16126" max="16126" width="8.7109375" style="2313" customWidth="1"/>
    <col min="16127" max="16127" width="13.28515625" style="2313" customWidth="1"/>
    <col min="16128" max="16128" width="35" style="2313" customWidth="1"/>
    <col min="16129" max="16129" width="14.85546875" style="2313" customWidth="1"/>
    <col min="16130" max="16130" width="67.85546875" style="2313" customWidth="1"/>
    <col min="16131" max="16131" width="24.42578125" style="2313" customWidth="1"/>
    <col min="16132" max="16132" width="25.85546875" style="2313" customWidth="1"/>
    <col min="16133" max="16133" width="22.7109375" style="2313" customWidth="1"/>
    <col min="16134" max="16134" width="25.28515625" style="2313" customWidth="1"/>
    <col min="16135" max="16137" width="22.7109375" style="2313" customWidth="1"/>
    <col min="16138" max="16138" width="24.7109375" style="2313" customWidth="1"/>
    <col min="16139" max="16379" width="11.42578125" style="2313" customWidth="1"/>
    <col min="16380" max="16384" width="13.28515625" style="2313"/>
  </cols>
  <sheetData>
    <row r="1" spans="1:10" s="2373" customFormat="1" ht="21" customHeight="1">
      <c r="A1" s="2371"/>
      <c r="B1" s="32" t="s">
        <v>2717</v>
      </c>
      <c r="C1" s="38">
        <v>20</v>
      </c>
      <c r="D1" s="1806"/>
      <c r="E1" s="2092"/>
      <c r="F1" s="1806"/>
      <c r="G1" s="2372"/>
    </row>
    <row r="2" spans="1:10" s="2373" customFormat="1" ht="16.5" customHeight="1">
      <c r="A2" s="2371"/>
      <c r="B2" s="32" t="s">
        <v>106</v>
      </c>
      <c r="C2" s="2374" t="s">
        <v>3000</v>
      </c>
      <c r="D2" s="2459"/>
      <c r="E2" s="1806"/>
      <c r="F2" s="1806"/>
      <c r="G2" s="2372"/>
    </row>
    <row r="3" spans="1:10" s="2373" customFormat="1" ht="17.25" customHeight="1">
      <c r="A3" s="2371"/>
      <c r="B3" s="32" t="s">
        <v>108</v>
      </c>
      <c r="C3" s="38" t="s">
        <v>2983</v>
      </c>
      <c r="D3" s="2460"/>
      <c r="E3" s="2372"/>
      <c r="F3" s="2372"/>
      <c r="G3" s="2372"/>
    </row>
    <row r="4" spans="1:10" ht="20.25" customHeight="1">
      <c r="A4" s="2376"/>
      <c r="B4" s="32" t="s">
        <v>110</v>
      </c>
      <c r="C4" s="38" t="s">
        <v>4</v>
      </c>
      <c r="D4" s="2377"/>
      <c r="E4" s="2377"/>
      <c r="F4" s="2377"/>
      <c r="G4" s="2377"/>
      <c r="H4" s="2378"/>
      <c r="I4" s="2378"/>
      <c r="J4" s="2378"/>
    </row>
    <row r="5" spans="1:10" ht="20.25" customHeight="1">
      <c r="A5" s="2376"/>
      <c r="B5" s="32" t="s">
        <v>111</v>
      </c>
      <c r="C5" s="38" t="s">
        <v>124</v>
      </c>
      <c r="D5" s="2377"/>
      <c r="E5" s="2377"/>
      <c r="F5" s="2377"/>
      <c r="G5" s="2377"/>
      <c r="H5" s="2378"/>
      <c r="I5" s="2378"/>
      <c r="J5" s="2378"/>
    </row>
    <row r="6" spans="1:10" ht="18.75" thickBot="1">
      <c r="A6" s="2376"/>
      <c r="B6" s="2379"/>
      <c r="C6" s="2461"/>
      <c r="D6" s="2377"/>
      <c r="E6" s="2377"/>
      <c r="F6" s="2377"/>
      <c r="G6" s="2377"/>
      <c r="H6" s="2378"/>
      <c r="I6" s="2378"/>
      <c r="J6" s="2378"/>
    </row>
    <row r="7" spans="1:10" s="2383" customFormat="1" ht="24" customHeight="1">
      <c r="A7" s="2381"/>
      <c r="B7" s="2382"/>
      <c r="C7" s="4803" t="s">
        <v>2407</v>
      </c>
      <c r="D7" s="4804"/>
      <c r="E7" s="4804"/>
      <c r="F7" s="4804"/>
      <c r="G7" s="4805"/>
      <c r="H7" s="4821" t="s">
        <v>2984</v>
      </c>
      <c r="I7" s="4806" t="s">
        <v>2985</v>
      </c>
      <c r="J7" s="4809" t="s">
        <v>2410</v>
      </c>
    </row>
    <row r="8" spans="1:10" s="2383" customFormat="1" ht="24" customHeight="1">
      <c r="A8" s="2384"/>
      <c r="B8" s="2385"/>
      <c r="C8" s="4811" t="s">
        <v>2411</v>
      </c>
      <c r="D8" s="4812"/>
      <c r="E8" s="4811" t="s">
        <v>2412</v>
      </c>
      <c r="F8" s="4812"/>
      <c r="G8" s="4813" t="s">
        <v>2413</v>
      </c>
      <c r="H8" s="4822"/>
      <c r="I8" s="4807"/>
      <c r="J8" s="4810"/>
    </row>
    <row r="9" spans="1:10" s="2383" customFormat="1" ht="21.75" customHeight="1">
      <c r="A9" s="2384"/>
      <c r="B9" s="2385"/>
      <c r="C9" s="2386" t="s">
        <v>2331</v>
      </c>
      <c r="D9" s="2387" t="s">
        <v>2332</v>
      </c>
      <c r="E9" s="2388" t="s">
        <v>2331</v>
      </c>
      <c r="F9" s="2388" t="s">
        <v>2332</v>
      </c>
      <c r="G9" s="4814"/>
      <c r="H9" s="4823"/>
      <c r="I9" s="4808"/>
      <c r="J9" s="4810"/>
    </row>
    <row r="10" spans="1:10" s="2383" customFormat="1" ht="20.25" customHeight="1" thickBot="1">
      <c r="A10" s="2389"/>
      <c r="B10" s="2390"/>
      <c r="C10" s="2391" t="s">
        <v>1088</v>
      </c>
      <c r="D10" s="2391" t="s">
        <v>1092</v>
      </c>
      <c r="E10" s="2392" t="s">
        <v>1095</v>
      </c>
      <c r="F10" s="2392" t="s">
        <v>1098</v>
      </c>
      <c r="G10" s="2393" t="s">
        <v>1100</v>
      </c>
      <c r="H10" s="2394"/>
      <c r="I10" s="2391" t="s">
        <v>1103</v>
      </c>
      <c r="J10" s="2395" t="s">
        <v>1105</v>
      </c>
    </row>
    <row r="11" spans="1:10" s="2405" customFormat="1" ht="18" customHeight="1">
      <c r="A11" s="2396" t="s">
        <v>1088</v>
      </c>
      <c r="B11" s="2397" t="s">
        <v>2986</v>
      </c>
      <c r="C11" s="2462"/>
      <c r="D11" s="2463"/>
      <c r="E11" s="2464"/>
      <c r="F11" s="2465"/>
      <c r="G11" s="2465"/>
      <c r="H11" s="2402"/>
      <c r="I11" s="2403">
        <f>I12+I38+I51+I52</f>
        <v>0</v>
      </c>
      <c r="J11" s="2404">
        <f>I11*12.5</f>
        <v>0</v>
      </c>
    </row>
    <row r="12" spans="1:10" s="2405" customFormat="1" ht="21" customHeight="1">
      <c r="A12" s="2406" t="s">
        <v>2414</v>
      </c>
      <c r="B12" s="2407" t="s">
        <v>2415</v>
      </c>
      <c r="C12" s="2462"/>
      <c r="D12" s="2463"/>
      <c r="E12" s="2464"/>
      <c r="F12" s="2465"/>
      <c r="G12" s="2465"/>
      <c r="H12" s="2402"/>
      <c r="I12" s="2408">
        <f>I15+I34</f>
        <v>0</v>
      </c>
      <c r="J12" s="2409"/>
    </row>
    <row r="13" spans="1:10" s="2405" customFormat="1" ht="21" customHeight="1">
      <c r="A13" s="2406" t="s">
        <v>2416</v>
      </c>
      <c r="B13" s="2410" t="s">
        <v>2417</v>
      </c>
      <c r="C13" s="2411"/>
      <c r="D13" s="2412"/>
      <c r="E13" s="2464"/>
      <c r="F13" s="2465"/>
      <c r="G13" s="2465"/>
      <c r="H13" s="2402"/>
      <c r="I13" s="2413"/>
      <c r="J13" s="2414"/>
    </row>
    <row r="14" spans="1:10" s="2405" customFormat="1" ht="20.25" customHeight="1">
      <c r="A14" s="2406" t="s">
        <v>2418</v>
      </c>
      <c r="B14" s="2415" t="s">
        <v>2419</v>
      </c>
      <c r="C14" s="2416"/>
      <c r="D14" s="2417"/>
      <c r="E14" s="2464"/>
      <c r="F14" s="2465"/>
      <c r="G14" s="2465"/>
      <c r="H14" s="2402"/>
      <c r="I14" s="2413"/>
      <c r="J14" s="2414"/>
    </row>
    <row r="15" spans="1:10" s="2383" customFormat="1" ht="21" customHeight="1">
      <c r="A15" s="2396" t="s">
        <v>1092</v>
      </c>
      <c r="B15" s="2418" t="s">
        <v>2420</v>
      </c>
      <c r="C15" s="2416"/>
      <c r="D15" s="2419"/>
      <c r="E15" s="2419"/>
      <c r="F15" s="2417"/>
      <c r="G15" s="2417"/>
      <c r="H15" s="2420"/>
      <c r="I15" s="2421"/>
      <c r="J15" s="2409"/>
    </row>
    <row r="16" spans="1:10" s="2383" customFormat="1" ht="18.75" customHeight="1">
      <c r="A16" s="2396" t="s">
        <v>1095</v>
      </c>
      <c r="B16" s="2422" t="s">
        <v>2421</v>
      </c>
      <c r="C16" s="2416"/>
      <c r="D16" s="2419"/>
      <c r="E16" s="2419"/>
      <c r="F16" s="2417"/>
      <c r="G16" s="2423"/>
      <c r="H16" s="2420"/>
      <c r="I16" s="2424"/>
      <c r="J16" s="2409"/>
    </row>
    <row r="17" spans="1:10" s="2383" customFormat="1" ht="18" customHeight="1">
      <c r="A17" s="2396" t="s">
        <v>1098</v>
      </c>
      <c r="B17" s="2425" t="s">
        <v>2422</v>
      </c>
      <c r="C17" s="2426"/>
      <c r="D17" s="2423"/>
      <c r="E17" s="2416"/>
      <c r="F17" s="2417"/>
      <c r="G17" s="2423"/>
      <c r="H17" s="2420"/>
      <c r="I17" s="2424"/>
      <c r="J17" s="2409"/>
    </row>
    <row r="18" spans="1:10" s="2383" customFormat="1" ht="20.25" customHeight="1">
      <c r="A18" s="2396" t="s">
        <v>1100</v>
      </c>
      <c r="B18" s="2425" t="s">
        <v>2423</v>
      </c>
      <c r="C18" s="2426"/>
      <c r="D18" s="2423"/>
      <c r="E18" s="2416"/>
      <c r="F18" s="2417"/>
      <c r="G18" s="2423"/>
      <c r="H18" s="2420"/>
      <c r="I18" s="2424"/>
      <c r="J18" s="2409"/>
    </row>
    <row r="19" spans="1:10" s="2383" customFormat="1" ht="24" customHeight="1">
      <c r="A19" s="2396" t="s">
        <v>1103</v>
      </c>
      <c r="B19" s="2425" t="s">
        <v>2424</v>
      </c>
      <c r="C19" s="2426"/>
      <c r="D19" s="2423"/>
      <c r="E19" s="2416"/>
      <c r="F19" s="2417"/>
      <c r="G19" s="2423"/>
      <c r="H19" s="2420"/>
      <c r="I19" s="2424"/>
      <c r="J19" s="2409"/>
    </row>
    <row r="20" spans="1:10" s="2383" customFormat="1" ht="18.75" customHeight="1">
      <c r="A20" s="2396" t="s">
        <v>1105</v>
      </c>
      <c r="B20" s="2425" t="s">
        <v>2425</v>
      </c>
      <c r="C20" s="2426"/>
      <c r="D20" s="2423"/>
      <c r="E20" s="2416"/>
      <c r="F20" s="2417"/>
      <c r="G20" s="2423"/>
      <c r="H20" s="2420"/>
      <c r="I20" s="2424"/>
      <c r="J20" s="2409"/>
    </row>
    <row r="21" spans="1:10" s="2383" customFormat="1" ht="19.5" customHeight="1">
      <c r="A21" s="2396" t="s">
        <v>1108</v>
      </c>
      <c r="B21" s="2422" t="s">
        <v>2426</v>
      </c>
      <c r="C21" s="2416"/>
      <c r="D21" s="2417"/>
      <c r="E21" s="2416"/>
      <c r="F21" s="2417"/>
      <c r="G21" s="2423"/>
      <c r="H21" s="2420"/>
      <c r="I21" s="2424"/>
      <c r="J21" s="2409"/>
    </row>
    <row r="22" spans="1:10" s="2383" customFormat="1" ht="21.75" customHeight="1">
      <c r="A22" s="2396" t="s">
        <v>1111</v>
      </c>
      <c r="B22" s="2425" t="s">
        <v>2427</v>
      </c>
      <c r="C22" s="2426"/>
      <c r="D22" s="2423"/>
      <c r="E22" s="2416"/>
      <c r="F22" s="2417"/>
      <c r="G22" s="2423"/>
      <c r="H22" s="2420"/>
      <c r="I22" s="2424"/>
      <c r="J22" s="2409"/>
    </row>
    <row r="23" spans="1:10" s="2383" customFormat="1" ht="18" customHeight="1">
      <c r="A23" s="2396" t="s">
        <v>2428</v>
      </c>
      <c r="B23" s="2425" t="s">
        <v>2429</v>
      </c>
      <c r="C23" s="2426"/>
      <c r="D23" s="2423"/>
      <c r="E23" s="2416"/>
      <c r="F23" s="2417"/>
      <c r="G23" s="2423"/>
      <c r="H23" s="2420"/>
      <c r="I23" s="2424"/>
      <c r="J23" s="2409"/>
    </row>
    <row r="24" spans="1:10" s="2383" customFormat="1" ht="20.25" customHeight="1">
      <c r="A24" s="2396" t="s">
        <v>2430</v>
      </c>
      <c r="B24" s="2425" t="s">
        <v>2431</v>
      </c>
      <c r="C24" s="2426"/>
      <c r="D24" s="2423"/>
      <c r="E24" s="2416"/>
      <c r="F24" s="2417"/>
      <c r="G24" s="2423"/>
      <c r="H24" s="2420"/>
      <c r="I24" s="2424"/>
      <c r="J24" s="2409"/>
    </row>
    <row r="25" spans="1:10" s="2383" customFormat="1" ht="15.75" customHeight="1">
      <c r="A25" s="2396" t="s">
        <v>2432</v>
      </c>
      <c r="B25" s="2422" t="s">
        <v>2433</v>
      </c>
      <c r="C25" s="2416"/>
      <c r="D25" s="2417"/>
      <c r="E25" s="2416"/>
      <c r="F25" s="2417"/>
      <c r="G25" s="2423"/>
      <c r="H25" s="2420"/>
      <c r="I25" s="2424"/>
      <c r="J25" s="2409"/>
    </row>
    <row r="26" spans="1:10" s="2383" customFormat="1" ht="15" customHeight="1">
      <c r="A26" s="2396" t="s">
        <v>1120</v>
      </c>
      <c r="B26" s="2425" t="s">
        <v>2987</v>
      </c>
      <c r="C26" s="2426"/>
      <c r="D26" s="2423"/>
      <c r="E26" s="2416"/>
      <c r="F26" s="2417"/>
      <c r="G26" s="2423"/>
      <c r="H26" s="2420"/>
      <c r="I26" s="2424"/>
      <c r="J26" s="2409"/>
    </row>
    <row r="27" spans="1:10" s="2383" customFormat="1" ht="15" customHeight="1">
      <c r="A27" s="2396" t="s">
        <v>1123</v>
      </c>
      <c r="B27" s="2425" t="s">
        <v>2988</v>
      </c>
      <c r="C27" s="2426"/>
      <c r="D27" s="2423"/>
      <c r="E27" s="2416"/>
      <c r="F27" s="2417"/>
      <c r="G27" s="2423"/>
      <c r="H27" s="2420"/>
      <c r="I27" s="2424"/>
      <c r="J27" s="2409"/>
    </row>
    <row r="28" spans="1:10" s="2383" customFormat="1" ht="15" customHeight="1">
      <c r="A28" s="2396" t="s">
        <v>1126</v>
      </c>
      <c r="B28" s="2425" t="s">
        <v>2989</v>
      </c>
      <c r="C28" s="2426"/>
      <c r="D28" s="2423"/>
      <c r="E28" s="2416"/>
      <c r="F28" s="2417"/>
      <c r="G28" s="2423"/>
      <c r="H28" s="2420"/>
      <c r="I28" s="2424"/>
      <c r="J28" s="2409"/>
    </row>
    <row r="29" spans="1:10" s="2383" customFormat="1" ht="15" customHeight="1">
      <c r="A29" s="2396" t="s">
        <v>1129</v>
      </c>
      <c r="B29" s="2425" t="s">
        <v>2990</v>
      </c>
      <c r="C29" s="2426"/>
      <c r="D29" s="2423"/>
      <c r="E29" s="2416"/>
      <c r="F29" s="2417"/>
      <c r="G29" s="2423"/>
      <c r="H29" s="2420"/>
      <c r="I29" s="2424"/>
      <c r="J29" s="2409"/>
    </row>
    <row r="30" spans="1:10" s="2383" customFormat="1" ht="15" customHeight="1">
      <c r="A30" s="2396" t="s">
        <v>2438</v>
      </c>
      <c r="B30" s="2425" t="s">
        <v>2991</v>
      </c>
      <c r="C30" s="2426"/>
      <c r="D30" s="2423"/>
      <c r="E30" s="2416"/>
      <c r="F30" s="2417"/>
      <c r="G30" s="2423"/>
      <c r="H30" s="2420"/>
      <c r="I30" s="2424"/>
      <c r="J30" s="2409"/>
    </row>
    <row r="31" spans="1:10" s="2383" customFormat="1" ht="15" customHeight="1">
      <c r="A31" s="2396" t="s">
        <v>2440</v>
      </c>
      <c r="B31" s="2425" t="s">
        <v>2992</v>
      </c>
      <c r="C31" s="2426"/>
      <c r="D31" s="2423"/>
      <c r="E31" s="2416"/>
      <c r="F31" s="2417"/>
      <c r="G31" s="2423"/>
      <c r="H31" s="2420"/>
      <c r="I31" s="2424"/>
      <c r="J31" s="2409"/>
    </row>
    <row r="32" spans="1:10" s="2383" customFormat="1" ht="15" customHeight="1">
      <c r="A32" s="2396" t="s">
        <v>2442</v>
      </c>
      <c r="B32" s="2425" t="s">
        <v>2993</v>
      </c>
      <c r="C32" s="2426"/>
      <c r="D32" s="2423"/>
      <c r="E32" s="2416"/>
      <c r="F32" s="2417"/>
      <c r="G32" s="2423"/>
      <c r="H32" s="2420"/>
      <c r="I32" s="2424"/>
      <c r="J32" s="2409"/>
    </row>
    <row r="33" spans="1:10" s="2383" customFormat="1" ht="15" customHeight="1">
      <c r="A33" s="2396" t="s">
        <v>1132</v>
      </c>
      <c r="B33" s="2425" t="s">
        <v>2994</v>
      </c>
      <c r="C33" s="2426"/>
      <c r="D33" s="2423"/>
      <c r="E33" s="2416"/>
      <c r="F33" s="2417"/>
      <c r="G33" s="2423"/>
      <c r="H33" s="2420"/>
      <c r="I33" s="2427"/>
      <c r="J33" s="2428"/>
    </row>
    <row r="34" spans="1:10" s="2383" customFormat="1" ht="24" customHeight="1">
      <c r="A34" s="2396" t="s">
        <v>2445</v>
      </c>
      <c r="B34" s="2418" t="s">
        <v>2446</v>
      </c>
      <c r="C34" s="2416"/>
      <c r="D34" s="2429"/>
      <c r="E34" s="2416"/>
      <c r="F34" s="2417"/>
      <c r="G34" s="2417"/>
      <c r="H34" s="2420"/>
      <c r="I34" s="2421"/>
      <c r="J34" s="2409"/>
    </row>
    <row r="35" spans="1:10" s="2383" customFormat="1" ht="20.25" customHeight="1">
      <c r="A35" s="2396" t="s">
        <v>2447</v>
      </c>
      <c r="B35" s="2422" t="s">
        <v>2421</v>
      </c>
      <c r="C35" s="2416"/>
      <c r="D35" s="2429"/>
      <c r="E35" s="2416"/>
      <c r="F35" s="2417"/>
      <c r="G35" s="2423"/>
      <c r="H35" s="2420"/>
      <c r="I35" s="2424"/>
      <c r="J35" s="2409"/>
    </row>
    <row r="36" spans="1:10" s="2383" customFormat="1" ht="18.75" customHeight="1">
      <c r="A36" s="2396" t="s">
        <v>2448</v>
      </c>
      <c r="B36" s="2422" t="s">
        <v>2426</v>
      </c>
      <c r="C36" s="2416"/>
      <c r="D36" s="2429"/>
      <c r="E36" s="2416"/>
      <c r="F36" s="2417"/>
      <c r="G36" s="2423"/>
      <c r="H36" s="2420"/>
      <c r="I36" s="2424"/>
      <c r="J36" s="2409"/>
    </row>
    <row r="37" spans="1:10" s="2383" customFormat="1" ht="19.5" customHeight="1">
      <c r="A37" s="2396" t="s">
        <v>2449</v>
      </c>
      <c r="B37" s="2422" t="s">
        <v>2433</v>
      </c>
      <c r="C37" s="2416"/>
      <c r="D37" s="2429"/>
      <c r="E37" s="2416"/>
      <c r="F37" s="2417"/>
      <c r="G37" s="2423"/>
      <c r="H37" s="2420"/>
      <c r="I37" s="2424"/>
      <c r="J37" s="2409"/>
    </row>
    <row r="38" spans="1:10" s="2383" customFormat="1" ht="18" customHeight="1">
      <c r="A38" s="2396" t="s">
        <v>1137</v>
      </c>
      <c r="B38" s="2430" t="s">
        <v>2450</v>
      </c>
      <c r="C38" s="2416"/>
      <c r="D38" s="2429"/>
      <c r="E38" s="2416"/>
      <c r="F38" s="2429"/>
      <c r="G38" s="2429"/>
      <c r="H38" s="2420"/>
      <c r="I38" s="2466">
        <f>+I39+I48+I49</f>
        <v>0</v>
      </c>
      <c r="J38" s="2409"/>
    </row>
    <row r="39" spans="1:10" s="2383" customFormat="1" ht="26.25" customHeight="1">
      <c r="A39" s="2396">
        <v>251</v>
      </c>
      <c r="B39" s="2432" t="s">
        <v>2451</v>
      </c>
      <c r="C39" s="2426"/>
      <c r="D39" s="2399"/>
      <c r="E39" s="2426"/>
      <c r="F39" s="2423"/>
      <c r="G39" s="2423"/>
      <c r="H39" s="2420"/>
      <c r="I39" s="2431">
        <f>+I40+I41+I45+I46+I47</f>
        <v>0</v>
      </c>
      <c r="J39" s="2409"/>
    </row>
    <row r="40" spans="1:10" s="2383" customFormat="1" ht="29.25" customHeight="1">
      <c r="A40" s="2396" t="s">
        <v>1140</v>
      </c>
      <c r="B40" s="2433" t="s">
        <v>2452</v>
      </c>
      <c r="C40" s="2416"/>
      <c r="D40" s="2429"/>
      <c r="E40" s="2416"/>
      <c r="F40" s="2417"/>
      <c r="G40" s="2416"/>
      <c r="H40" s="2434">
        <v>0</v>
      </c>
      <c r="I40" s="2431">
        <f>+G40*0</f>
        <v>0</v>
      </c>
      <c r="J40" s="2409"/>
    </row>
    <row r="41" spans="1:10" s="2383" customFormat="1" ht="28.5" customHeight="1">
      <c r="A41" s="2396" t="s">
        <v>1143</v>
      </c>
      <c r="B41" s="2433" t="s">
        <v>2453</v>
      </c>
      <c r="C41" s="2416"/>
      <c r="D41" s="2429"/>
      <c r="E41" s="2416"/>
      <c r="F41" s="2417"/>
      <c r="G41" s="2417"/>
      <c r="H41" s="2434"/>
      <c r="I41" s="2431">
        <f>+I42+I43+I44</f>
        <v>0</v>
      </c>
      <c r="J41" s="2409"/>
    </row>
    <row r="42" spans="1:10" s="2383" customFormat="1" ht="24" customHeight="1">
      <c r="A42" s="2396" t="s">
        <v>1146</v>
      </c>
      <c r="B42" s="2435" t="s">
        <v>2454</v>
      </c>
      <c r="C42" s="2416"/>
      <c r="D42" s="2429"/>
      <c r="E42" s="2416"/>
      <c r="F42" s="2417"/>
      <c r="G42" s="2417"/>
      <c r="H42" s="2434">
        <v>0.25</v>
      </c>
      <c r="I42" s="2431">
        <f>+G42*0.0025</f>
        <v>0</v>
      </c>
      <c r="J42" s="2409"/>
    </row>
    <row r="43" spans="1:10" s="2383" customFormat="1" ht="22.5" customHeight="1">
      <c r="A43" s="2396" t="s">
        <v>1152</v>
      </c>
      <c r="B43" s="2435" t="s">
        <v>2455</v>
      </c>
      <c r="C43" s="2416"/>
      <c r="D43" s="2429"/>
      <c r="E43" s="2416"/>
      <c r="F43" s="2417"/>
      <c r="G43" s="2417"/>
      <c r="H43" s="2434">
        <v>1</v>
      </c>
      <c r="I43" s="2431">
        <f>+G43*0.01</f>
        <v>0</v>
      </c>
      <c r="J43" s="2409"/>
    </row>
    <row r="44" spans="1:10" s="2383" customFormat="1" ht="18.75" customHeight="1">
      <c r="A44" s="2396" t="s">
        <v>1155</v>
      </c>
      <c r="B44" s="2435" t="s">
        <v>2456</v>
      </c>
      <c r="C44" s="2416"/>
      <c r="D44" s="2429"/>
      <c r="E44" s="2416"/>
      <c r="F44" s="2417"/>
      <c r="G44" s="2417"/>
      <c r="H44" s="2434">
        <v>1.6</v>
      </c>
      <c r="I44" s="2431">
        <f>+G44*0.016</f>
        <v>0</v>
      </c>
      <c r="J44" s="2409"/>
    </row>
    <row r="45" spans="1:10" s="2383" customFormat="1" ht="26.25" customHeight="1">
      <c r="A45" s="2396" t="s">
        <v>1158</v>
      </c>
      <c r="B45" s="2433" t="s">
        <v>2457</v>
      </c>
      <c r="C45" s="2416"/>
      <c r="D45" s="2429"/>
      <c r="E45" s="2416"/>
      <c r="F45" s="2417"/>
      <c r="G45" s="2417"/>
      <c r="H45" s="2434">
        <v>8</v>
      </c>
      <c r="I45" s="2431">
        <f>+G45*0.08</f>
        <v>0</v>
      </c>
      <c r="J45" s="2409"/>
    </row>
    <row r="46" spans="1:10" s="2383" customFormat="1" ht="29.25" customHeight="1">
      <c r="A46" s="2396" t="s">
        <v>1161</v>
      </c>
      <c r="B46" s="2433" t="s">
        <v>2458</v>
      </c>
      <c r="C46" s="2416"/>
      <c r="D46" s="2429"/>
      <c r="E46" s="2416"/>
      <c r="F46" s="2417"/>
      <c r="G46" s="2417"/>
      <c r="H46" s="2434">
        <v>12</v>
      </c>
      <c r="I46" s="2431">
        <f>+G46*0.12</f>
        <v>0</v>
      </c>
      <c r="J46" s="2409"/>
    </row>
    <row r="47" spans="1:10" s="2383" customFormat="1" ht="19.5" customHeight="1">
      <c r="A47" s="2396" t="s">
        <v>2459</v>
      </c>
      <c r="B47" s="2436" t="s">
        <v>2460</v>
      </c>
      <c r="C47" s="2416"/>
      <c r="D47" s="2429"/>
      <c r="E47" s="2416"/>
      <c r="F47" s="2417"/>
      <c r="G47" s="2417"/>
      <c r="H47" s="2434"/>
      <c r="I47" s="2421"/>
      <c r="J47" s="2437"/>
    </row>
    <row r="48" spans="1:10" s="2383" customFormat="1" ht="17.25" customHeight="1">
      <c r="A48" s="2396">
        <v>325</v>
      </c>
      <c r="B48" s="2467" t="s">
        <v>2995</v>
      </c>
      <c r="C48" s="2416"/>
      <c r="D48" s="2417"/>
      <c r="E48" s="2416"/>
      <c r="F48" s="2417"/>
      <c r="G48" s="2419"/>
      <c r="H48" s="2434"/>
      <c r="I48" s="2421"/>
      <c r="J48" s="2437"/>
    </row>
    <row r="49" spans="1:10" s="2383" customFormat="1" ht="17.25" customHeight="1">
      <c r="A49" s="2468">
        <v>326</v>
      </c>
      <c r="B49" s="2467" t="s">
        <v>2996</v>
      </c>
      <c r="C49" s="2416"/>
      <c r="D49" s="2417"/>
      <c r="E49" s="2416"/>
      <c r="F49" s="2417"/>
      <c r="G49" s="2419"/>
      <c r="H49" s="2434"/>
      <c r="I49" s="2421"/>
      <c r="J49" s="2437"/>
    </row>
    <row r="50" spans="1:10" s="2383" customFormat="1" ht="19.5" customHeight="1">
      <c r="A50" s="2396">
        <v>330</v>
      </c>
      <c r="B50" s="2438"/>
      <c r="C50" s="2426"/>
      <c r="D50" s="2399"/>
      <c r="E50" s="2426"/>
      <c r="F50" s="2399"/>
      <c r="G50" s="2423"/>
      <c r="H50" s="2434"/>
      <c r="I50" s="2424"/>
      <c r="J50" s="2437"/>
    </row>
    <row r="51" spans="1:10" s="2383" customFormat="1" ht="21.75" customHeight="1">
      <c r="A51" s="2396">
        <v>340</v>
      </c>
      <c r="B51" s="2425" t="s">
        <v>2462</v>
      </c>
      <c r="C51" s="2439"/>
      <c r="D51" s="2440"/>
      <c r="E51" s="2439"/>
      <c r="F51" s="2440"/>
      <c r="G51" s="2441"/>
      <c r="H51" s="2434"/>
      <c r="I51" s="2442"/>
      <c r="J51" s="2437"/>
    </row>
    <row r="52" spans="1:10" s="2383" customFormat="1" ht="20.25" customHeight="1">
      <c r="A52" s="2396" t="s">
        <v>1170</v>
      </c>
      <c r="B52" s="2425" t="s">
        <v>2463</v>
      </c>
      <c r="C52" s="2439"/>
      <c r="D52" s="2440"/>
      <c r="E52" s="2439"/>
      <c r="F52" s="2440"/>
      <c r="G52" s="2441"/>
      <c r="H52" s="2434"/>
      <c r="I52" s="2431">
        <f>I53+I54+I55</f>
        <v>0</v>
      </c>
      <c r="J52" s="2437"/>
    </row>
    <row r="53" spans="1:10" s="2383" customFormat="1" ht="18.75" customHeight="1">
      <c r="A53" s="2396">
        <v>360</v>
      </c>
      <c r="B53" s="2443" t="s">
        <v>2464</v>
      </c>
      <c r="C53" s="2439"/>
      <c r="D53" s="2440"/>
      <c r="E53" s="2439"/>
      <c r="F53" s="2440"/>
      <c r="G53" s="2441"/>
      <c r="H53" s="2434"/>
      <c r="I53" s="2442"/>
      <c r="J53" s="2437"/>
    </row>
    <row r="54" spans="1:10" s="2383" customFormat="1" ht="19.5" customHeight="1">
      <c r="A54" s="2396">
        <v>370</v>
      </c>
      <c r="B54" s="2443" t="s">
        <v>2997</v>
      </c>
      <c r="C54" s="2439"/>
      <c r="D54" s="2440"/>
      <c r="E54" s="2439"/>
      <c r="F54" s="2440"/>
      <c r="G54" s="2441"/>
      <c r="H54" s="2434"/>
      <c r="I54" s="2442"/>
      <c r="J54" s="2437"/>
    </row>
    <row r="55" spans="1:10" s="2383" customFormat="1" ht="16.5" customHeight="1">
      <c r="A55" s="2396">
        <v>380</v>
      </c>
      <c r="B55" s="2443" t="s">
        <v>2466</v>
      </c>
      <c r="C55" s="2439"/>
      <c r="D55" s="2440"/>
      <c r="E55" s="2439"/>
      <c r="F55" s="2440"/>
      <c r="G55" s="2441"/>
      <c r="H55" s="2434"/>
      <c r="I55" s="2442"/>
      <c r="J55" s="2437"/>
    </row>
    <row r="56" spans="1:10" s="2383" customFormat="1" ht="21" customHeight="1" thickBot="1">
      <c r="A56" s="2444">
        <v>390</v>
      </c>
      <c r="B56" s="2445"/>
      <c r="C56" s="2446"/>
      <c r="D56" s="2447"/>
      <c r="E56" s="2446"/>
      <c r="F56" s="2447"/>
      <c r="G56" s="2448"/>
      <c r="H56" s="2449"/>
      <c r="I56" s="2450"/>
      <c r="J56" s="2451"/>
    </row>
    <row r="57" spans="1:10" s="2455" customFormat="1" ht="20.25" customHeight="1">
      <c r="A57" s="2452"/>
      <c r="B57" s="2453"/>
      <c r="C57" s="2454"/>
      <c r="D57" s="2454"/>
      <c r="E57" s="2454"/>
      <c r="F57" s="2454"/>
      <c r="G57" s="2454"/>
      <c r="H57" s="2453"/>
      <c r="I57" s="2453"/>
      <c r="J57" s="2453"/>
    </row>
    <row r="58" spans="1:10" s="2455" customFormat="1" ht="24.75" customHeight="1">
      <c r="A58" s="2371"/>
      <c r="B58" s="1881" t="s">
        <v>2998</v>
      </c>
      <c r="C58" s="2456"/>
      <c r="D58" s="2456"/>
      <c r="E58" s="2456"/>
      <c r="F58" s="2456"/>
      <c r="G58" s="2456"/>
    </row>
    <row r="59" spans="1:10" ht="15">
      <c r="B59" s="1883"/>
    </row>
    <row r="61" spans="1:10" ht="14.25" customHeight="1"/>
    <row r="65"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zoomScaleSheetLayoutView="55" workbookViewId="0">
      <selection sqref="A1:J58"/>
    </sheetView>
  </sheetViews>
  <sheetFormatPr defaultColWidth="13.28515625" defaultRowHeight="12.75"/>
  <cols>
    <col min="1" max="1" width="7" style="2457" customWidth="1"/>
    <col min="2" max="2" width="47.5703125" style="2313" customWidth="1"/>
    <col min="3" max="3" width="21.85546875" style="2458" customWidth="1"/>
    <col min="4" max="4" width="25.85546875" style="2458" customWidth="1"/>
    <col min="5" max="5" width="22.7109375" style="2458" customWidth="1"/>
    <col min="6" max="6" width="25.28515625" style="2458" customWidth="1"/>
    <col min="7" max="7" width="22.7109375" style="2458" customWidth="1"/>
    <col min="8" max="9" width="22.7109375" style="2313" customWidth="1"/>
    <col min="10" max="10" width="24.7109375" style="2313" customWidth="1"/>
    <col min="11" max="251" width="11.42578125" style="2313" customWidth="1"/>
    <col min="252" max="253" width="13.28515625" style="2313"/>
    <col min="254" max="254" width="8.7109375" style="2313" customWidth="1"/>
    <col min="255" max="255" width="13.28515625" style="2313" customWidth="1"/>
    <col min="256" max="256" width="35" style="2313" customWidth="1"/>
    <col min="257" max="257" width="14.85546875" style="2313" customWidth="1"/>
    <col min="258" max="258" width="67.85546875" style="2313" customWidth="1"/>
    <col min="259" max="259" width="24.42578125" style="2313" customWidth="1"/>
    <col min="260" max="260" width="25.85546875" style="2313" customWidth="1"/>
    <col min="261" max="261" width="22.7109375" style="2313" customWidth="1"/>
    <col min="262" max="262" width="25.28515625" style="2313" customWidth="1"/>
    <col min="263" max="265" width="22.7109375" style="2313" customWidth="1"/>
    <col min="266" max="266" width="24.7109375" style="2313" customWidth="1"/>
    <col min="267" max="507" width="11.42578125" style="2313" customWidth="1"/>
    <col min="508" max="509" width="13.28515625" style="2313"/>
    <col min="510" max="510" width="8.7109375" style="2313" customWidth="1"/>
    <col min="511" max="511" width="13.28515625" style="2313" customWidth="1"/>
    <col min="512" max="512" width="35" style="2313" customWidth="1"/>
    <col min="513" max="513" width="14.85546875" style="2313" customWidth="1"/>
    <col min="514" max="514" width="67.85546875" style="2313" customWidth="1"/>
    <col min="515" max="515" width="24.42578125" style="2313" customWidth="1"/>
    <col min="516" max="516" width="25.85546875" style="2313" customWidth="1"/>
    <col min="517" max="517" width="22.7109375" style="2313" customWidth="1"/>
    <col min="518" max="518" width="25.28515625" style="2313" customWidth="1"/>
    <col min="519" max="521" width="22.7109375" style="2313" customWidth="1"/>
    <col min="522" max="522" width="24.7109375" style="2313" customWidth="1"/>
    <col min="523" max="763" width="11.42578125" style="2313" customWidth="1"/>
    <col min="764" max="765" width="13.28515625" style="2313"/>
    <col min="766" max="766" width="8.7109375" style="2313" customWidth="1"/>
    <col min="767" max="767" width="13.28515625" style="2313" customWidth="1"/>
    <col min="768" max="768" width="35" style="2313" customWidth="1"/>
    <col min="769" max="769" width="14.85546875" style="2313" customWidth="1"/>
    <col min="770" max="770" width="67.85546875" style="2313" customWidth="1"/>
    <col min="771" max="771" width="24.42578125" style="2313" customWidth="1"/>
    <col min="772" max="772" width="25.85546875" style="2313" customWidth="1"/>
    <col min="773" max="773" width="22.7109375" style="2313" customWidth="1"/>
    <col min="774" max="774" width="25.28515625" style="2313" customWidth="1"/>
    <col min="775" max="777" width="22.7109375" style="2313" customWidth="1"/>
    <col min="778" max="778" width="24.7109375" style="2313" customWidth="1"/>
    <col min="779" max="1019" width="11.42578125" style="2313" customWidth="1"/>
    <col min="1020" max="1021" width="13.28515625" style="2313"/>
    <col min="1022" max="1022" width="8.7109375" style="2313" customWidth="1"/>
    <col min="1023" max="1023" width="13.28515625" style="2313" customWidth="1"/>
    <col min="1024" max="1024" width="35" style="2313" customWidth="1"/>
    <col min="1025" max="1025" width="14.85546875" style="2313" customWidth="1"/>
    <col min="1026" max="1026" width="67.85546875" style="2313" customWidth="1"/>
    <col min="1027" max="1027" width="24.42578125" style="2313" customWidth="1"/>
    <col min="1028" max="1028" width="25.85546875" style="2313" customWidth="1"/>
    <col min="1029" max="1029" width="22.7109375" style="2313" customWidth="1"/>
    <col min="1030" max="1030" width="25.28515625" style="2313" customWidth="1"/>
    <col min="1031" max="1033" width="22.7109375" style="2313" customWidth="1"/>
    <col min="1034" max="1034" width="24.7109375" style="2313" customWidth="1"/>
    <col min="1035" max="1275" width="11.42578125" style="2313" customWidth="1"/>
    <col min="1276" max="1277" width="13.28515625" style="2313"/>
    <col min="1278" max="1278" width="8.7109375" style="2313" customWidth="1"/>
    <col min="1279" max="1279" width="13.28515625" style="2313" customWidth="1"/>
    <col min="1280" max="1280" width="35" style="2313" customWidth="1"/>
    <col min="1281" max="1281" width="14.85546875" style="2313" customWidth="1"/>
    <col min="1282" max="1282" width="67.85546875" style="2313" customWidth="1"/>
    <col min="1283" max="1283" width="24.42578125" style="2313" customWidth="1"/>
    <col min="1284" max="1284" width="25.85546875" style="2313" customWidth="1"/>
    <col min="1285" max="1285" width="22.7109375" style="2313" customWidth="1"/>
    <col min="1286" max="1286" width="25.28515625" style="2313" customWidth="1"/>
    <col min="1287" max="1289" width="22.7109375" style="2313" customWidth="1"/>
    <col min="1290" max="1290" width="24.7109375" style="2313" customWidth="1"/>
    <col min="1291" max="1531" width="11.42578125" style="2313" customWidth="1"/>
    <col min="1532" max="1533" width="13.28515625" style="2313"/>
    <col min="1534" max="1534" width="8.7109375" style="2313" customWidth="1"/>
    <col min="1535" max="1535" width="13.28515625" style="2313" customWidth="1"/>
    <col min="1536" max="1536" width="35" style="2313" customWidth="1"/>
    <col min="1537" max="1537" width="14.85546875" style="2313" customWidth="1"/>
    <col min="1538" max="1538" width="67.85546875" style="2313" customWidth="1"/>
    <col min="1539" max="1539" width="24.42578125" style="2313" customWidth="1"/>
    <col min="1540" max="1540" width="25.85546875" style="2313" customWidth="1"/>
    <col min="1541" max="1541" width="22.7109375" style="2313" customWidth="1"/>
    <col min="1542" max="1542" width="25.28515625" style="2313" customWidth="1"/>
    <col min="1543" max="1545" width="22.7109375" style="2313" customWidth="1"/>
    <col min="1546" max="1546" width="24.7109375" style="2313" customWidth="1"/>
    <col min="1547" max="1787" width="11.42578125" style="2313" customWidth="1"/>
    <col min="1788" max="1789" width="13.28515625" style="2313"/>
    <col min="1790" max="1790" width="8.7109375" style="2313" customWidth="1"/>
    <col min="1791" max="1791" width="13.28515625" style="2313" customWidth="1"/>
    <col min="1792" max="1792" width="35" style="2313" customWidth="1"/>
    <col min="1793" max="1793" width="14.85546875" style="2313" customWidth="1"/>
    <col min="1794" max="1794" width="67.85546875" style="2313" customWidth="1"/>
    <col min="1795" max="1795" width="24.42578125" style="2313" customWidth="1"/>
    <col min="1796" max="1796" width="25.85546875" style="2313" customWidth="1"/>
    <col min="1797" max="1797" width="22.7109375" style="2313" customWidth="1"/>
    <col min="1798" max="1798" width="25.28515625" style="2313" customWidth="1"/>
    <col min="1799" max="1801" width="22.7109375" style="2313" customWidth="1"/>
    <col min="1802" max="1802" width="24.7109375" style="2313" customWidth="1"/>
    <col min="1803" max="2043" width="11.42578125" style="2313" customWidth="1"/>
    <col min="2044" max="2045" width="13.28515625" style="2313"/>
    <col min="2046" max="2046" width="8.7109375" style="2313" customWidth="1"/>
    <col min="2047" max="2047" width="13.28515625" style="2313" customWidth="1"/>
    <col min="2048" max="2048" width="35" style="2313" customWidth="1"/>
    <col min="2049" max="2049" width="14.85546875" style="2313" customWidth="1"/>
    <col min="2050" max="2050" width="67.85546875" style="2313" customWidth="1"/>
    <col min="2051" max="2051" width="24.42578125" style="2313" customWidth="1"/>
    <col min="2052" max="2052" width="25.85546875" style="2313" customWidth="1"/>
    <col min="2053" max="2053" width="22.7109375" style="2313" customWidth="1"/>
    <col min="2054" max="2054" width="25.28515625" style="2313" customWidth="1"/>
    <col min="2055" max="2057" width="22.7109375" style="2313" customWidth="1"/>
    <col min="2058" max="2058" width="24.7109375" style="2313" customWidth="1"/>
    <col min="2059" max="2299" width="11.42578125" style="2313" customWidth="1"/>
    <col min="2300" max="2301" width="13.28515625" style="2313"/>
    <col min="2302" max="2302" width="8.7109375" style="2313" customWidth="1"/>
    <col min="2303" max="2303" width="13.28515625" style="2313" customWidth="1"/>
    <col min="2304" max="2304" width="35" style="2313" customWidth="1"/>
    <col min="2305" max="2305" width="14.85546875" style="2313" customWidth="1"/>
    <col min="2306" max="2306" width="67.85546875" style="2313" customWidth="1"/>
    <col min="2307" max="2307" width="24.42578125" style="2313" customWidth="1"/>
    <col min="2308" max="2308" width="25.85546875" style="2313" customWidth="1"/>
    <col min="2309" max="2309" width="22.7109375" style="2313" customWidth="1"/>
    <col min="2310" max="2310" width="25.28515625" style="2313" customWidth="1"/>
    <col min="2311" max="2313" width="22.7109375" style="2313" customWidth="1"/>
    <col min="2314" max="2314" width="24.7109375" style="2313" customWidth="1"/>
    <col min="2315" max="2555" width="11.42578125" style="2313" customWidth="1"/>
    <col min="2556" max="2557" width="13.28515625" style="2313"/>
    <col min="2558" max="2558" width="8.7109375" style="2313" customWidth="1"/>
    <col min="2559" max="2559" width="13.28515625" style="2313" customWidth="1"/>
    <col min="2560" max="2560" width="35" style="2313" customWidth="1"/>
    <col min="2561" max="2561" width="14.85546875" style="2313" customWidth="1"/>
    <col min="2562" max="2562" width="67.85546875" style="2313" customWidth="1"/>
    <col min="2563" max="2563" width="24.42578125" style="2313" customWidth="1"/>
    <col min="2564" max="2564" width="25.85546875" style="2313" customWidth="1"/>
    <col min="2565" max="2565" width="22.7109375" style="2313" customWidth="1"/>
    <col min="2566" max="2566" width="25.28515625" style="2313" customWidth="1"/>
    <col min="2567" max="2569" width="22.7109375" style="2313" customWidth="1"/>
    <col min="2570" max="2570" width="24.7109375" style="2313" customWidth="1"/>
    <col min="2571" max="2811" width="11.42578125" style="2313" customWidth="1"/>
    <col min="2812" max="2813" width="13.28515625" style="2313"/>
    <col min="2814" max="2814" width="8.7109375" style="2313" customWidth="1"/>
    <col min="2815" max="2815" width="13.28515625" style="2313" customWidth="1"/>
    <col min="2816" max="2816" width="35" style="2313" customWidth="1"/>
    <col min="2817" max="2817" width="14.85546875" style="2313" customWidth="1"/>
    <col min="2818" max="2818" width="67.85546875" style="2313" customWidth="1"/>
    <col min="2819" max="2819" width="24.42578125" style="2313" customWidth="1"/>
    <col min="2820" max="2820" width="25.85546875" style="2313" customWidth="1"/>
    <col min="2821" max="2821" width="22.7109375" style="2313" customWidth="1"/>
    <col min="2822" max="2822" width="25.28515625" style="2313" customWidth="1"/>
    <col min="2823" max="2825" width="22.7109375" style="2313" customWidth="1"/>
    <col min="2826" max="2826" width="24.7109375" style="2313" customWidth="1"/>
    <col min="2827" max="3067" width="11.42578125" style="2313" customWidth="1"/>
    <col min="3068" max="3069" width="13.28515625" style="2313"/>
    <col min="3070" max="3070" width="8.7109375" style="2313" customWidth="1"/>
    <col min="3071" max="3071" width="13.28515625" style="2313" customWidth="1"/>
    <col min="3072" max="3072" width="35" style="2313" customWidth="1"/>
    <col min="3073" max="3073" width="14.85546875" style="2313" customWidth="1"/>
    <col min="3074" max="3074" width="67.85546875" style="2313" customWidth="1"/>
    <col min="3075" max="3075" width="24.42578125" style="2313" customWidth="1"/>
    <col min="3076" max="3076" width="25.85546875" style="2313" customWidth="1"/>
    <col min="3077" max="3077" width="22.7109375" style="2313" customWidth="1"/>
    <col min="3078" max="3078" width="25.28515625" style="2313" customWidth="1"/>
    <col min="3079" max="3081" width="22.7109375" style="2313" customWidth="1"/>
    <col min="3082" max="3082" width="24.7109375" style="2313" customWidth="1"/>
    <col min="3083" max="3323" width="11.42578125" style="2313" customWidth="1"/>
    <col min="3324" max="3325" width="13.28515625" style="2313"/>
    <col min="3326" max="3326" width="8.7109375" style="2313" customWidth="1"/>
    <col min="3327" max="3327" width="13.28515625" style="2313" customWidth="1"/>
    <col min="3328" max="3328" width="35" style="2313" customWidth="1"/>
    <col min="3329" max="3329" width="14.85546875" style="2313" customWidth="1"/>
    <col min="3330" max="3330" width="67.85546875" style="2313" customWidth="1"/>
    <col min="3331" max="3331" width="24.42578125" style="2313" customWidth="1"/>
    <col min="3332" max="3332" width="25.85546875" style="2313" customWidth="1"/>
    <col min="3333" max="3333" width="22.7109375" style="2313" customWidth="1"/>
    <col min="3334" max="3334" width="25.28515625" style="2313" customWidth="1"/>
    <col min="3335" max="3337" width="22.7109375" style="2313" customWidth="1"/>
    <col min="3338" max="3338" width="24.7109375" style="2313" customWidth="1"/>
    <col min="3339" max="3579" width="11.42578125" style="2313" customWidth="1"/>
    <col min="3580" max="3581" width="13.28515625" style="2313"/>
    <col min="3582" max="3582" width="8.7109375" style="2313" customWidth="1"/>
    <col min="3583" max="3583" width="13.28515625" style="2313" customWidth="1"/>
    <col min="3584" max="3584" width="35" style="2313" customWidth="1"/>
    <col min="3585" max="3585" width="14.85546875" style="2313" customWidth="1"/>
    <col min="3586" max="3586" width="67.85546875" style="2313" customWidth="1"/>
    <col min="3587" max="3587" width="24.42578125" style="2313" customWidth="1"/>
    <col min="3588" max="3588" width="25.85546875" style="2313" customWidth="1"/>
    <col min="3589" max="3589" width="22.7109375" style="2313" customWidth="1"/>
    <col min="3590" max="3590" width="25.28515625" style="2313" customWidth="1"/>
    <col min="3591" max="3593" width="22.7109375" style="2313" customWidth="1"/>
    <col min="3594" max="3594" width="24.7109375" style="2313" customWidth="1"/>
    <col min="3595" max="3835" width="11.42578125" style="2313" customWidth="1"/>
    <col min="3836" max="3837" width="13.28515625" style="2313"/>
    <col min="3838" max="3838" width="8.7109375" style="2313" customWidth="1"/>
    <col min="3839" max="3839" width="13.28515625" style="2313" customWidth="1"/>
    <col min="3840" max="3840" width="35" style="2313" customWidth="1"/>
    <col min="3841" max="3841" width="14.85546875" style="2313" customWidth="1"/>
    <col min="3842" max="3842" width="67.85546875" style="2313" customWidth="1"/>
    <col min="3843" max="3843" width="24.42578125" style="2313" customWidth="1"/>
    <col min="3844" max="3844" width="25.85546875" style="2313" customWidth="1"/>
    <col min="3845" max="3845" width="22.7109375" style="2313" customWidth="1"/>
    <col min="3846" max="3846" width="25.28515625" style="2313" customWidth="1"/>
    <col min="3847" max="3849" width="22.7109375" style="2313" customWidth="1"/>
    <col min="3850" max="3850" width="24.7109375" style="2313" customWidth="1"/>
    <col min="3851" max="4091" width="11.42578125" style="2313" customWidth="1"/>
    <col min="4092" max="4093" width="13.28515625" style="2313"/>
    <col min="4094" max="4094" width="8.7109375" style="2313" customWidth="1"/>
    <col min="4095" max="4095" width="13.28515625" style="2313" customWidth="1"/>
    <col min="4096" max="4096" width="35" style="2313" customWidth="1"/>
    <col min="4097" max="4097" width="14.85546875" style="2313" customWidth="1"/>
    <col min="4098" max="4098" width="67.85546875" style="2313" customWidth="1"/>
    <col min="4099" max="4099" width="24.42578125" style="2313" customWidth="1"/>
    <col min="4100" max="4100" width="25.85546875" style="2313" customWidth="1"/>
    <col min="4101" max="4101" width="22.7109375" style="2313" customWidth="1"/>
    <col min="4102" max="4102" width="25.28515625" style="2313" customWidth="1"/>
    <col min="4103" max="4105" width="22.7109375" style="2313" customWidth="1"/>
    <col min="4106" max="4106" width="24.7109375" style="2313" customWidth="1"/>
    <col min="4107" max="4347" width="11.42578125" style="2313" customWidth="1"/>
    <col min="4348" max="4349" width="13.28515625" style="2313"/>
    <col min="4350" max="4350" width="8.7109375" style="2313" customWidth="1"/>
    <col min="4351" max="4351" width="13.28515625" style="2313" customWidth="1"/>
    <col min="4352" max="4352" width="35" style="2313" customWidth="1"/>
    <col min="4353" max="4353" width="14.85546875" style="2313" customWidth="1"/>
    <col min="4354" max="4354" width="67.85546875" style="2313" customWidth="1"/>
    <col min="4355" max="4355" width="24.42578125" style="2313" customWidth="1"/>
    <col min="4356" max="4356" width="25.85546875" style="2313" customWidth="1"/>
    <col min="4357" max="4357" width="22.7109375" style="2313" customWidth="1"/>
    <col min="4358" max="4358" width="25.28515625" style="2313" customWidth="1"/>
    <col min="4359" max="4361" width="22.7109375" style="2313" customWidth="1"/>
    <col min="4362" max="4362" width="24.7109375" style="2313" customWidth="1"/>
    <col min="4363" max="4603" width="11.42578125" style="2313" customWidth="1"/>
    <col min="4604" max="4605" width="13.28515625" style="2313"/>
    <col min="4606" max="4606" width="8.7109375" style="2313" customWidth="1"/>
    <col min="4607" max="4607" width="13.28515625" style="2313" customWidth="1"/>
    <col min="4608" max="4608" width="35" style="2313" customWidth="1"/>
    <col min="4609" max="4609" width="14.85546875" style="2313" customWidth="1"/>
    <col min="4610" max="4610" width="67.85546875" style="2313" customWidth="1"/>
    <col min="4611" max="4611" width="24.42578125" style="2313" customWidth="1"/>
    <col min="4612" max="4612" width="25.85546875" style="2313" customWidth="1"/>
    <col min="4613" max="4613" width="22.7109375" style="2313" customWidth="1"/>
    <col min="4614" max="4614" width="25.28515625" style="2313" customWidth="1"/>
    <col min="4615" max="4617" width="22.7109375" style="2313" customWidth="1"/>
    <col min="4618" max="4618" width="24.7109375" style="2313" customWidth="1"/>
    <col min="4619" max="4859" width="11.42578125" style="2313" customWidth="1"/>
    <col min="4860" max="4861" width="13.28515625" style="2313"/>
    <col min="4862" max="4862" width="8.7109375" style="2313" customWidth="1"/>
    <col min="4863" max="4863" width="13.28515625" style="2313" customWidth="1"/>
    <col min="4864" max="4864" width="35" style="2313" customWidth="1"/>
    <col min="4865" max="4865" width="14.85546875" style="2313" customWidth="1"/>
    <col min="4866" max="4866" width="67.85546875" style="2313" customWidth="1"/>
    <col min="4867" max="4867" width="24.42578125" style="2313" customWidth="1"/>
    <col min="4868" max="4868" width="25.85546875" style="2313" customWidth="1"/>
    <col min="4869" max="4869" width="22.7109375" style="2313" customWidth="1"/>
    <col min="4870" max="4870" width="25.28515625" style="2313" customWidth="1"/>
    <col min="4871" max="4873" width="22.7109375" style="2313" customWidth="1"/>
    <col min="4874" max="4874" width="24.7109375" style="2313" customWidth="1"/>
    <col min="4875" max="5115" width="11.42578125" style="2313" customWidth="1"/>
    <col min="5116" max="5117" width="13.28515625" style="2313"/>
    <col min="5118" max="5118" width="8.7109375" style="2313" customWidth="1"/>
    <col min="5119" max="5119" width="13.28515625" style="2313" customWidth="1"/>
    <col min="5120" max="5120" width="35" style="2313" customWidth="1"/>
    <col min="5121" max="5121" width="14.85546875" style="2313" customWidth="1"/>
    <col min="5122" max="5122" width="67.85546875" style="2313" customWidth="1"/>
    <col min="5123" max="5123" width="24.42578125" style="2313" customWidth="1"/>
    <col min="5124" max="5124" width="25.85546875" style="2313" customWidth="1"/>
    <col min="5125" max="5125" width="22.7109375" style="2313" customWidth="1"/>
    <col min="5126" max="5126" width="25.28515625" style="2313" customWidth="1"/>
    <col min="5127" max="5129" width="22.7109375" style="2313" customWidth="1"/>
    <col min="5130" max="5130" width="24.7109375" style="2313" customWidth="1"/>
    <col min="5131" max="5371" width="11.42578125" style="2313" customWidth="1"/>
    <col min="5372" max="5373" width="13.28515625" style="2313"/>
    <col min="5374" max="5374" width="8.7109375" style="2313" customWidth="1"/>
    <col min="5375" max="5375" width="13.28515625" style="2313" customWidth="1"/>
    <col min="5376" max="5376" width="35" style="2313" customWidth="1"/>
    <col min="5377" max="5377" width="14.85546875" style="2313" customWidth="1"/>
    <col min="5378" max="5378" width="67.85546875" style="2313" customWidth="1"/>
    <col min="5379" max="5379" width="24.42578125" style="2313" customWidth="1"/>
    <col min="5380" max="5380" width="25.85546875" style="2313" customWidth="1"/>
    <col min="5381" max="5381" width="22.7109375" style="2313" customWidth="1"/>
    <col min="5382" max="5382" width="25.28515625" style="2313" customWidth="1"/>
    <col min="5383" max="5385" width="22.7109375" style="2313" customWidth="1"/>
    <col min="5386" max="5386" width="24.7109375" style="2313" customWidth="1"/>
    <col min="5387" max="5627" width="11.42578125" style="2313" customWidth="1"/>
    <col min="5628" max="5629" width="13.28515625" style="2313"/>
    <col min="5630" max="5630" width="8.7109375" style="2313" customWidth="1"/>
    <col min="5631" max="5631" width="13.28515625" style="2313" customWidth="1"/>
    <col min="5632" max="5632" width="35" style="2313" customWidth="1"/>
    <col min="5633" max="5633" width="14.85546875" style="2313" customWidth="1"/>
    <col min="5634" max="5634" width="67.85546875" style="2313" customWidth="1"/>
    <col min="5635" max="5635" width="24.42578125" style="2313" customWidth="1"/>
    <col min="5636" max="5636" width="25.85546875" style="2313" customWidth="1"/>
    <col min="5637" max="5637" width="22.7109375" style="2313" customWidth="1"/>
    <col min="5638" max="5638" width="25.28515625" style="2313" customWidth="1"/>
    <col min="5639" max="5641" width="22.7109375" style="2313" customWidth="1"/>
    <col min="5642" max="5642" width="24.7109375" style="2313" customWidth="1"/>
    <col min="5643" max="5883" width="11.42578125" style="2313" customWidth="1"/>
    <col min="5884" max="5885" width="13.28515625" style="2313"/>
    <col min="5886" max="5886" width="8.7109375" style="2313" customWidth="1"/>
    <col min="5887" max="5887" width="13.28515625" style="2313" customWidth="1"/>
    <col min="5888" max="5888" width="35" style="2313" customWidth="1"/>
    <col min="5889" max="5889" width="14.85546875" style="2313" customWidth="1"/>
    <col min="5890" max="5890" width="67.85546875" style="2313" customWidth="1"/>
    <col min="5891" max="5891" width="24.42578125" style="2313" customWidth="1"/>
    <col min="5892" max="5892" width="25.85546875" style="2313" customWidth="1"/>
    <col min="5893" max="5893" width="22.7109375" style="2313" customWidth="1"/>
    <col min="5894" max="5894" width="25.28515625" style="2313" customWidth="1"/>
    <col min="5895" max="5897" width="22.7109375" style="2313" customWidth="1"/>
    <col min="5898" max="5898" width="24.7109375" style="2313" customWidth="1"/>
    <col min="5899" max="6139" width="11.42578125" style="2313" customWidth="1"/>
    <col min="6140" max="6141" width="13.28515625" style="2313"/>
    <col min="6142" max="6142" width="8.7109375" style="2313" customWidth="1"/>
    <col min="6143" max="6143" width="13.28515625" style="2313" customWidth="1"/>
    <col min="6144" max="6144" width="35" style="2313" customWidth="1"/>
    <col min="6145" max="6145" width="14.85546875" style="2313" customWidth="1"/>
    <col min="6146" max="6146" width="67.85546875" style="2313" customWidth="1"/>
    <col min="6147" max="6147" width="24.42578125" style="2313" customWidth="1"/>
    <col min="6148" max="6148" width="25.85546875" style="2313" customWidth="1"/>
    <col min="6149" max="6149" width="22.7109375" style="2313" customWidth="1"/>
    <col min="6150" max="6150" width="25.28515625" style="2313" customWidth="1"/>
    <col min="6151" max="6153" width="22.7109375" style="2313" customWidth="1"/>
    <col min="6154" max="6154" width="24.7109375" style="2313" customWidth="1"/>
    <col min="6155" max="6395" width="11.42578125" style="2313" customWidth="1"/>
    <col min="6396" max="6397" width="13.28515625" style="2313"/>
    <col min="6398" max="6398" width="8.7109375" style="2313" customWidth="1"/>
    <col min="6399" max="6399" width="13.28515625" style="2313" customWidth="1"/>
    <col min="6400" max="6400" width="35" style="2313" customWidth="1"/>
    <col min="6401" max="6401" width="14.85546875" style="2313" customWidth="1"/>
    <col min="6402" max="6402" width="67.85546875" style="2313" customWidth="1"/>
    <col min="6403" max="6403" width="24.42578125" style="2313" customWidth="1"/>
    <col min="6404" max="6404" width="25.85546875" style="2313" customWidth="1"/>
    <col min="6405" max="6405" width="22.7109375" style="2313" customWidth="1"/>
    <col min="6406" max="6406" width="25.28515625" style="2313" customWidth="1"/>
    <col min="6407" max="6409" width="22.7109375" style="2313" customWidth="1"/>
    <col min="6410" max="6410" width="24.7109375" style="2313" customWidth="1"/>
    <col min="6411" max="6651" width="11.42578125" style="2313" customWidth="1"/>
    <col min="6652" max="6653" width="13.28515625" style="2313"/>
    <col min="6654" max="6654" width="8.7109375" style="2313" customWidth="1"/>
    <col min="6655" max="6655" width="13.28515625" style="2313" customWidth="1"/>
    <col min="6656" max="6656" width="35" style="2313" customWidth="1"/>
    <col min="6657" max="6657" width="14.85546875" style="2313" customWidth="1"/>
    <col min="6658" max="6658" width="67.85546875" style="2313" customWidth="1"/>
    <col min="6659" max="6659" width="24.42578125" style="2313" customWidth="1"/>
    <col min="6660" max="6660" width="25.85546875" style="2313" customWidth="1"/>
    <col min="6661" max="6661" width="22.7109375" style="2313" customWidth="1"/>
    <col min="6662" max="6662" width="25.28515625" style="2313" customWidth="1"/>
    <col min="6663" max="6665" width="22.7109375" style="2313" customWidth="1"/>
    <col min="6666" max="6666" width="24.7109375" style="2313" customWidth="1"/>
    <col min="6667" max="6907" width="11.42578125" style="2313" customWidth="1"/>
    <col min="6908" max="6909" width="13.28515625" style="2313"/>
    <col min="6910" max="6910" width="8.7109375" style="2313" customWidth="1"/>
    <col min="6911" max="6911" width="13.28515625" style="2313" customWidth="1"/>
    <col min="6912" max="6912" width="35" style="2313" customWidth="1"/>
    <col min="6913" max="6913" width="14.85546875" style="2313" customWidth="1"/>
    <col min="6914" max="6914" width="67.85546875" style="2313" customWidth="1"/>
    <col min="6915" max="6915" width="24.42578125" style="2313" customWidth="1"/>
    <col min="6916" max="6916" width="25.85546875" style="2313" customWidth="1"/>
    <col min="6917" max="6917" width="22.7109375" style="2313" customWidth="1"/>
    <col min="6918" max="6918" width="25.28515625" style="2313" customWidth="1"/>
    <col min="6919" max="6921" width="22.7109375" style="2313" customWidth="1"/>
    <col min="6922" max="6922" width="24.7109375" style="2313" customWidth="1"/>
    <col min="6923" max="7163" width="11.42578125" style="2313" customWidth="1"/>
    <col min="7164" max="7165" width="13.28515625" style="2313"/>
    <col min="7166" max="7166" width="8.7109375" style="2313" customWidth="1"/>
    <col min="7167" max="7167" width="13.28515625" style="2313" customWidth="1"/>
    <col min="7168" max="7168" width="35" style="2313" customWidth="1"/>
    <col min="7169" max="7169" width="14.85546875" style="2313" customWidth="1"/>
    <col min="7170" max="7170" width="67.85546875" style="2313" customWidth="1"/>
    <col min="7171" max="7171" width="24.42578125" style="2313" customWidth="1"/>
    <col min="7172" max="7172" width="25.85546875" style="2313" customWidth="1"/>
    <col min="7173" max="7173" width="22.7109375" style="2313" customWidth="1"/>
    <col min="7174" max="7174" width="25.28515625" style="2313" customWidth="1"/>
    <col min="7175" max="7177" width="22.7109375" style="2313" customWidth="1"/>
    <col min="7178" max="7178" width="24.7109375" style="2313" customWidth="1"/>
    <col min="7179" max="7419" width="11.42578125" style="2313" customWidth="1"/>
    <col min="7420" max="7421" width="13.28515625" style="2313"/>
    <col min="7422" max="7422" width="8.7109375" style="2313" customWidth="1"/>
    <col min="7423" max="7423" width="13.28515625" style="2313" customWidth="1"/>
    <col min="7424" max="7424" width="35" style="2313" customWidth="1"/>
    <col min="7425" max="7425" width="14.85546875" style="2313" customWidth="1"/>
    <col min="7426" max="7426" width="67.85546875" style="2313" customWidth="1"/>
    <col min="7427" max="7427" width="24.42578125" style="2313" customWidth="1"/>
    <col min="7428" max="7428" width="25.85546875" style="2313" customWidth="1"/>
    <col min="7429" max="7429" width="22.7109375" style="2313" customWidth="1"/>
    <col min="7430" max="7430" width="25.28515625" style="2313" customWidth="1"/>
    <col min="7431" max="7433" width="22.7109375" style="2313" customWidth="1"/>
    <col min="7434" max="7434" width="24.7109375" style="2313" customWidth="1"/>
    <col min="7435" max="7675" width="11.42578125" style="2313" customWidth="1"/>
    <col min="7676" max="7677" width="13.28515625" style="2313"/>
    <col min="7678" max="7678" width="8.7109375" style="2313" customWidth="1"/>
    <col min="7679" max="7679" width="13.28515625" style="2313" customWidth="1"/>
    <col min="7680" max="7680" width="35" style="2313" customWidth="1"/>
    <col min="7681" max="7681" width="14.85546875" style="2313" customWidth="1"/>
    <col min="7682" max="7682" width="67.85546875" style="2313" customWidth="1"/>
    <col min="7683" max="7683" width="24.42578125" style="2313" customWidth="1"/>
    <col min="7684" max="7684" width="25.85546875" style="2313" customWidth="1"/>
    <col min="7685" max="7685" width="22.7109375" style="2313" customWidth="1"/>
    <col min="7686" max="7686" width="25.28515625" style="2313" customWidth="1"/>
    <col min="7687" max="7689" width="22.7109375" style="2313" customWidth="1"/>
    <col min="7690" max="7690" width="24.7109375" style="2313" customWidth="1"/>
    <col min="7691" max="7931" width="11.42578125" style="2313" customWidth="1"/>
    <col min="7932" max="7933" width="13.28515625" style="2313"/>
    <col min="7934" max="7934" width="8.7109375" style="2313" customWidth="1"/>
    <col min="7935" max="7935" width="13.28515625" style="2313" customWidth="1"/>
    <col min="7936" max="7936" width="35" style="2313" customWidth="1"/>
    <col min="7937" max="7937" width="14.85546875" style="2313" customWidth="1"/>
    <col min="7938" max="7938" width="67.85546875" style="2313" customWidth="1"/>
    <col min="7939" max="7939" width="24.42578125" style="2313" customWidth="1"/>
    <col min="7940" max="7940" width="25.85546875" style="2313" customWidth="1"/>
    <col min="7941" max="7941" width="22.7109375" style="2313" customWidth="1"/>
    <col min="7942" max="7942" width="25.28515625" style="2313" customWidth="1"/>
    <col min="7943" max="7945" width="22.7109375" style="2313" customWidth="1"/>
    <col min="7946" max="7946" width="24.7109375" style="2313" customWidth="1"/>
    <col min="7947" max="8187" width="11.42578125" style="2313" customWidth="1"/>
    <col min="8188" max="8189" width="13.28515625" style="2313"/>
    <col min="8190" max="8190" width="8.7109375" style="2313" customWidth="1"/>
    <col min="8191" max="8191" width="13.28515625" style="2313" customWidth="1"/>
    <col min="8192" max="8192" width="35" style="2313" customWidth="1"/>
    <col min="8193" max="8193" width="14.85546875" style="2313" customWidth="1"/>
    <col min="8194" max="8194" width="67.85546875" style="2313" customWidth="1"/>
    <col min="8195" max="8195" width="24.42578125" style="2313" customWidth="1"/>
    <col min="8196" max="8196" width="25.85546875" style="2313" customWidth="1"/>
    <col min="8197" max="8197" width="22.7109375" style="2313" customWidth="1"/>
    <col min="8198" max="8198" width="25.28515625" style="2313" customWidth="1"/>
    <col min="8199" max="8201" width="22.7109375" style="2313" customWidth="1"/>
    <col min="8202" max="8202" width="24.7109375" style="2313" customWidth="1"/>
    <col min="8203" max="8443" width="11.42578125" style="2313" customWidth="1"/>
    <col min="8444" max="8445" width="13.28515625" style="2313"/>
    <col min="8446" max="8446" width="8.7109375" style="2313" customWidth="1"/>
    <col min="8447" max="8447" width="13.28515625" style="2313" customWidth="1"/>
    <col min="8448" max="8448" width="35" style="2313" customWidth="1"/>
    <col min="8449" max="8449" width="14.85546875" style="2313" customWidth="1"/>
    <col min="8450" max="8450" width="67.85546875" style="2313" customWidth="1"/>
    <col min="8451" max="8451" width="24.42578125" style="2313" customWidth="1"/>
    <col min="8452" max="8452" width="25.85546875" style="2313" customWidth="1"/>
    <col min="8453" max="8453" width="22.7109375" style="2313" customWidth="1"/>
    <col min="8454" max="8454" width="25.28515625" style="2313" customWidth="1"/>
    <col min="8455" max="8457" width="22.7109375" style="2313" customWidth="1"/>
    <col min="8458" max="8458" width="24.7109375" style="2313" customWidth="1"/>
    <col min="8459" max="8699" width="11.42578125" style="2313" customWidth="1"/>
    <col min="8700" max="8701" width="13.28515625" style="2313"/>
    <col min="8702" max="8702" width="8.7109375" style="2313" customWidth="1"/>
    <col min="8703" max="8703" width="13.28515625" style="2313" customWidth="1"/>
    <col min="8704" max="8704" width="35" style="2313" customWidth="1"/>
    <col min="8705" max="8705" width="14.85546875" style="2313" customWidth="1"/>
    <col min="8706" max="8706" width="67.85546875" style="2313" customWidth="1"/>
    <col min="8707" max="8707" width="24.42578125" style="2313" customWidth="1"/>
    <col min="8708" max="8708" width="25.85546875" style="2313" customWidth="1"/>
    <col min="8709" max="8709" width="22.7109375" style="2313" customWidth="1"/>
    <col min="8710" max="8710" width="25.28515625" style="2313" customWidth="1"/>
    <col min="8711" max="8713" width="22.7109375" style="2313" customWidth="1"/>
    <col min="8714" max="8714" width="24.7109375" style="2313" customWidth="1"/>
    <col min="8715" max="8955" width="11.42578125" style="2313" customWidth="1"/>
    <col min="8956" max="8957" width="13.28515625" style="2313"/>
    <col min="8958" max="8958" width="8.7109375" style="2313" customWidth="1"/>
    <col min="8959" max="8959" width="13.28515625" style="2313" customWidth="1"/>
    <col min="8960" max="8960" width="35" style="2313" customWidth="1"/>
    <col min="8961" max="8961" width="14.85546875" style="2313" customWidth="1"/>
    <col min="8962" max="8962" width="67.85546875" style="2313" customWidth="1"/>
    <col min="8963" max="8963" width="24.42578125" style="2313" customWidth="1"/>
    <col min="8964" max="8964" width="25.85546875" style="2313" customWidth="1"/>
    <col min="8965" max="8965" width="22.7109375" style="2313" customWidth="1"/>
    <col min="8966" max="8966" width="25.28515625" style="2313" customWidth="1"/>
    <col min="8967" max="8969" width="22.7109375" style="2313" customWidth="1"/>
    <col min="8970" max="8970" width="24.7109375" style="2313" customWidth="1"/>
    <col min="8971" max="9211" width="11.42578125" style="2313" customWidth="1"/>
    <col min="9212" max="9213" width="13.28515625" style="2313"/>
    <col min="9214" max="9214" width="8.7109375" style="2313" customWidth="1"/>
    <col min="9215" max="9215" width="13.28515625" style="2313" customWidth="1"/>
    <col min="9216" max="9216" width="35" style="2313" customWidth="1"/>
    <col min="9217" max="9217" width="14.85546875" style="2313" customWidth="1"/>
    <col min="9218" max="9218" width="67.85546875" style="2313" customWidth="1"/>
    <col min="9219" max="9219" width="24.42578125" style="2313" customWidth="1"/>
    <col min="9220" max="9220" width="25.85546875" style="2313" customWidth="1"/>
    <col min="9221" max="9221" width="22.7109375" style="2313" customWidth="1"/>
    <col min="9222" max="9222" width="25.28515625" style="2313" customWidth="1"/>
    <col min="9223" max="9225" width="22.7109375" style="2313" customWidth="1"/>
    <col min="9226" max="9226" width="24.7109375" style="2313" customWidth="1"/>
    <col min="9227" max="9467" width="11.42578125" style="2313" customWidth="1"/>
    <col min="9468" max="9469" width="13.28515625" style="2313"/>
    <col min="9470" max="9470" width="8.7109375" style="2313" customWidth="1"/>
    <col min="9471" max="9471" width="13.28515625" style="2313" customWidth="1"/>
    <col min="9472" max="9472" width="35" style="2313" customWidth="1"/>
    <col min="9473" max="9473" width="14.85546875" style="2313" customWidth="1"/>
    <col min="9474" max="9474" width="67.85546875" style="2313" customWidth="1"/>
    <col min="9475" max="9475" width="24.42578125" style="2313" customWidth="1"/>
    <col min="9476" max="9476" width="25.85546875" style="2313" customWidth="1"/>
    <col min="9477" max="9477" width="22.7109375" style="2313" customWidth="1"/>
    <col min="9478" max="9478" width="25.28515625" style="2313" customWidth="1"/>
    <col min="9479" max="9481" width="22.7109375" style="2313" customWidth="1"/>
    <col min="9482" max="9482" width="24.7109375" style="2313" customWidth="1"/>
    <col min="9483" max="9723" width="11.42578125" style="2313" customWidth="1"/>
    <col min="9724" max="9725" width="13.28515625" style="2313"/>
    <col min="9726" max="9726" width="8.7109375" style="2313" customWidth="1"/>
    <col min="9727" max="9727" width="13.28515625" style="2313" customWidth="1"/>
    <col min="9728" max="9728" width="35" style="2313" customWidth="1"/>
    <col min="9729" max="9729" width="14.85546875" style="2313" customWidth="1"/>
    <col min="9730" max="9730" width="67.85546875" style="2313" customWidth="1"/>
    <col min="9731" max="9731" width="24.42578125" style="2313" customWidth="1"/>
    <col min="9732" max="9732" width="25.85546875" style="2313" customWidth="1"/>
    <col min="9733" max="9733" width="22.7109375" style="2313" customWidth="1"/>
    <col min="9734" max="9734" width="25.28515625" style="2313" customWidth="1"/>
    <col min="9735" max="9737" width="22.7109375" style="2313" customWidth="1"/>
    <col min="9738" max="9738" width="24.7109375" style="2313" customWidth="1"/>
    <col min="9739" max="9979" width="11.42578125" style="2313" customWidth="1"/>
    <col min="9980" max="9981" width="13.28515625" style="2313"/>
    <col min="9982" max="9982" width="8.7109375" style="2313" customWidth="1"/>
    <col min="9983" max="9983" width="13.28515625" style="2313" customWidth="1"/>
    <col min="9984" max="9984" width="35" style="2313" customWidth="1"/>
    <col min="9985" max="9985" width="14.85546875" style="2313" customWidth="1"/>
    <col min="9986" max="9986" width="67.85546875" style="2313" customWidth="1"/>
    <col min="9987" max="9987" width="24.42578125" style="2313" customWidth="1"/>
    <col min="9988" max="9988" width="25.85546875" style="2313" customWidth="1"/>
    <col min="9989" max="9989" width="22.7109375" style="2313" customWidth="1"/>
    <col min="9990" max="9990" width="25.28515625" style="2313" customWidth="1"/>
    <col min="9991" max="9993" width="22.7109375" style="2313" customWidth="1"/>
    <col min="9994" max="9994" width="24.7109375" style="2313" customWidth="1"/>
    <col min="9995" max="10235" width="11.42578125" style="2313" customWidth="1"/>
    <col min="10236" max="10237" width="13.28515625" style="2313"/>
    <col min="10238" max="10238" width="8.7109375" style="2313" customWidth="1"/>
    <col min="10239" max="10239" width="13.28515625" style="2313" customWidth="1"/>
    <col min="10240" max="10240" width="35" style="2313" customWidth="1"/>
    <col min="10241" max="10241" width="14.85546875" style="2313" customWidth="1"/>
    <col min="10242" max="10242" width="67.85546875" style="2313" customWidth="1"/>
    <col min="10243" max="10243" width="24.42578125" style="2313" customWidth="1"/>
    <col min="10244" max="10244" width="25.85546875" style="2313" customWidth="1"/>
    <col min="10245" max="10245" width="22.7109375" style="2313" customWidth="1"/>
    <col min="10246" max="10246" width="25.28515625" style="2313" customWidth="1"/>
    <col min="10247" max="10249" width="22.7109375" style="2313" customWidth="1"/>
    <col min="10250" max="10250" width="24.7109375" style="2313" customWidth="1"/>
    <col min="10251" max="10491" width="11.42578125" style="2313" customWidth="1"/>
    <col min="10492" max="10493" width="13.28515625" style="2313"/>
    <col min="10494" max="10494" width="8.7109375" style="2313" customWidth="1"/>
    <col min="10495" max="10495" width="13.28515625" style="2313" customWidth="1"/>
    <col min="10496" max="10496" width="35" style="2313" customWidth="1"/>
    <col min="10497" max="10497" width="14.85546875" style="2313" customWidth="1"/>
    <col min="10498" max="10498" width="67.85546875" style="2313" customWidth="1"/>
    <col min="10499" max="10499" width="24.42578125" style="2313" customWidth="1"/>
    <col min="10500" max="10500" width="25.85546875" style="2313" customWidth="1"/>
    <col min="10501" max="10501" width="22.7109375" style="2313" customWidth="1"/>
    <col min="10502" max="10502" width="25.28515625" style="2313" customWidth="1"/>
    <col min="10503" max="10505" width="22.7109375" style="2313" customWidth="1"/>
    <col min="10506" max="10506" width="24.7109375" style="2313" customWidth="1"/>
    <col min="10507" max="10747" width="11.42578125" style="2313" customWidth="1"/>
    <col min="10748" max="10749" width="13.28515625" style="2313"/>
    <col min="10750" max="10750" width="8.7109375" style="2313" customWidth="1"/>
    <col min="10751" max="10751" width="13.28515625" style="2313" customWidth="1"/>
    <col min="10752" max="10752" width="35" style="2313" customWidth="1"/>
    <col min="10753" max="10753" width="14.85546875" style="2313" customWidth="1"/>
    <col min="10754" max="10754" width="67.85546875" style="2313" customWidth="1"/>
    <col min="10755" max="10755" width="24.42578125" style="2313" customWidth="1"/>
    <col min="10756" max="10756" width="25.85546875" style="2313" customWidth="1"/>
    <col min="10757" max="10757" width="22.7109375" style="2313" customWidth="1"/>
    <col min="10758" max="10758" width="25.28515625" style="2313" customWidth="1"/>
    <col min="10759" max="10761" width="22.7109375" style="2313" customWidth="1"/>
    <col min="10762" max="10762" width="24.7109375" style="2313" customWidth="1"/>
    <col min="10763" max="11003" width="11.42578125" style="2313" customWidth="1"/>
    <col min="11004" max="11005" width="13.28515625" style="2313"/>
    <col min="11006" max="11006" width="8.7109375" style="2313" customWidth="1"/>
    <col min="11007" max="11007" width="13.28515625" style="2313" customWidth="1"/>
    <col min="11008" max="11008" width="35" style="2313" customWidth="1"/>
    <col min="11009" max="11009" width="14.85546875" style="2313" customWidth="1"/>
    <col min="11010" max="11010" width="67.85546875" style="2313" customWidth="1"/>
    <col min="11011" max="11011" width="24.42578125" style="2313" customWidth="1"/>
    <col min="11012" max="11012" width="25.85546875" style="2313" customWidth="1"/>
    <col min="11013" max="11013" width="22.7109375" style="2313" customWidth="1"/>
    <col min="11014" max="11014" width="25.28515625" style="2313" customWidth="1"/>
    <col min="11015" max="11017" width="22.7109375" style="2313" customWidth="1"/>
    <col min="11018" max="11018" width="24.7109375" style="2313" customWidth="1"/>
    <col min="11019" max="11259" width="11.42578125" style="2313" customWidth="1"/>
    <col min="11260" max="11261" width="13.28515625" style="2313"/>
    <col min="11262" max="11262" width="8.7109375" style="2313" customWidth="1"/>
    <col min="11263" max="11263" width="13.28515625" style="2313" customWidth="1"/>
    <col min="11264" max="11264" width="35" style="2313" customWidth="1"/>
    <col min="11265" max="11265" width="14.85546875" style="2313" customWidth="1"/>
    <col min="11266" max="11266" width="67.85546875" style="2313" customWidth="1"/>
    <col min="11267" max="11267" width="24.42578125" style="2313" customWidth="1"/>
    <col min="11268" max="11268" width="25.85546875" style="2313" customWidth="1"/>
    <col min="11269" max="11269" width="22.7109375" style="2313" customWidth="1"/>
    <col min="11270" max="11270" width="25.28515625" style="2313" customWidth="1"/>
    <col min="11271" max="11273" width="22.7109375" style="2313" customWidth="1"/>
    <col min="11274" max="11274" width="24.7109375" style="2313" customWidth="1"/>
    <col min="11275" max="11515" width="11.42578125" style="2313" customWidth="1"/>
    <col min="11516" max="11517" width="13.28515625" style="2313"/>
    <col min="11518" max="11518" width="8.7109375" style="2313" customWidth="1"/>
    <col min="11519" max="11519" width="13.28515625" style="2313" customWidth="1"/>
    <col min="11520" max="11520" width="35" style="2313" customWidth="1"/>
    <col min="11521" max="11521" width="14.85546875" style="2313" customWidth="1"/>
    <col min="11522" max="11522" width="67.85546875" style="2313" customWidth="1"/>
    <col min="11523" max="11523" width="24.42578125" style="2313" customWidth="1"/>
    <col min="11524" max="11524" width="25.85546875" style="2313" customWidth="1"/>
    <col min="11525" max="11525" width="22.7109375" style="2313" customWidth="1"/>
    <col min="11526" max="11526" width="25.28515625" style="2313" customWidth="1"/>
    <col min="11527" max="11529" width="22.7109375" style="2313" customWidth="1"/>
    <col min="11530" max="11530" width="24.7109375" style="2313" customWidth="1"/>
    <col min="11531" max="11771" width="11.42578125" style="2313" customWidth="1"/>
    <col min="11772" max="11773" width="13.28515625" style="2313"/>
    <col min="11774" max="11774" width="8.7109375" style="2313" customWidth="1"/>
    <col min="11775" max="11775" width="13.28515625" style="2313" customWidth="1"/>
    <col min="11776" max="11776" width="35" style="2313" customWidth="1"/>
    <col min="11777" max="11777" width="14.85546875" style="2313" customWidth="1"/>
    <col min="11778" max="11778" width="67.85546875" style="2313" customWidth="1"/>
    <col min="11779" max="11779" width="24.42578125" style="2313" customWidth="1"/>
    <col min="11780" max="11780" width="25.85546875" style="2313" customWidth="1"/>
    <col min="11781" max="11781" width="22.7109375" style="2313" customWidth="1"/>
    <col min="11782" max="11782" width="25.28515625" style="2313" customWidth="1"/>
    <col min="11783" max="11785" width="22.7109375" style="2313" customWidth="1"/>
    <col min="11786" max="11786" width="24.7109375" style="2313" customWidth="1"/>
    <col min="11787" max="12027" width="11.42578125" style="2313" customWidth="1"/>
    <col min="12028" max="12029" width="13.28515625" style="2313"/>
    <col min="12030" max="12030" width="8.7109375" style="2313" customWidth="1"/>
    <col min="12031" max="12031" width="13.28515625" style="2313" customWidth="1"/>
    <col min="12032" max="12032" width="35" style="2313" customWidth="1"/>
    <col min="12033" max="12033" width="14.85546875" style="2313" customWidth="1"/>
    <col min="12034" max="12034" width="67.85546875" style="2313" customWidth="1"/>
    <col min="12035" max="12035" width="24.42578125" style="2313" customWidth="1"/>
    <col min="12036" max="12036" width="25.85546875" style="2313" customWidth="1"/>
    <col min="12037" max="12037" width="22.7109375" style="2313" customWidth="1"/>
    <col min="12038" max="12038" width="25.28515625" style="2313" customWidth="1"/>
    <col min="12039" max="12041" width="22.7109375" style="2313" customWidth="1"/>
    <col min="12042" max="12042" width="24.7109375" style="2313" customWidth="1"/>
    <col min="12043" max="12283" width="11.42578125" style="2313" customWidth="1"/>
    <col min="12284" max="12285" width="13.28515625" style="2313"/>
    <col min="12286" max="12286" width="8.7109375" style="2313" customWidth="1"/>
    <col min="12287" max="12287" width="13.28515625" style="2313" customWidth="1"/>
    <col min="12288" max="12288" width="35" style="2313" customWidth="1"/>
    <col min="12289" max="12289" width="14.85546875" style="2313" customWidth="1"/>
    <col min="12290" max="12290" width="67.85546875" style="2313" customWidth="1"/>
    <col min="12291" max="12291" width="24.42578125" style="2313" customWidth="1"/>
    <col min="12292" max="12292" width="25.85546875" style="2313" customWidth="1"/>
    <col min="12293" max="12293" width="22.7109375" style="2313" customWidth="1"/>
    <col min="12294" max="12294" width="25.28515625" style="2313" customWidth="1"/>
    <col min="12295" max="12297" width="22.7109375" style="2313" customWidth="1"/>
    <col min="12298" max="12298" width="24.7109375" style="2313" customWidth="1"/>
    <col min="12299" max="12539" width="11.42578125" style="2313" customWidth="1"/>
    <col min="12540" max="12541" width="13.28515625" style="2313"/>
    <col min="12542" max="12542" width="8.7109375" style="2313" customWidth="1"/>
    <col min="12543" max="12543" width="13.28515625" style="2313" customWidth="1"/>
    <col min="12544" max="12544" width="35" style="2313" customWidth="1"/>
    <col min="12545" max="12545" width="14.85546875" style="2313" customWidth="1"/>
    <col min="12546" max="12546" width="67.85546875" style="2313" customWidth="1"/>
    <col min="12547" max="12547" width="24.42578125" style="2313" customWidth="1"/>
    <col min="12548" max="12548" width="25.85546875" style="2313" customWidth="1"/>
    <col min="12549" max="12549" width="22.7109375" style="2313" customWidth="1"/>
    <col min="12550" max="12550" width="25.28515625" style="2313" customWidth="1"/>
    <col min="12551" max="12553" width="22.7109375" style="2313" customWidth="1"/>
    <col min="12554" max="12554" width="24.7109375" style="2313" customWidth="1"/>
    <col min="12555" max="12795" width="11.42578125" style="2313" customWidth="1"/>
    <col min="12796" max="12797" width="13.28515625" style="2313"/>
    <col min="12798" max="12798" width="8.7109375" style="2313" customWidth="1"/>
    <col min="12799" max="12799" width="13.28515625" style="2313" customWidth="1"/>
    <col min="12800" max="12800" width="35" style="2313" customWidth="1"/>
    <col min="12801" max="12801" width="14.85546875" style="2313" customWidth="1"/>
    <col min="12802" max="12802" width="67.85546875" style="2313" customWidth="1"/>
    <col min="12803" max="12803" width="24.42578125" style="2313" customWidth="1"/>
    <col min="12804" max="12804" width="25.85546875" style="2313" customWidth="1"/>
    <col min="12805" max="12805" width="22.7109375" style="2313" customWidth="1"/>
    <col min="12806" max="12806" width="25.28515625" style="2313" customWidth="1"/>
    <col min="12807" max="12809" width="22.7109375" style="2313" customWidth="1"/>
    <col min="12810" max="12810" width="24.7109375" style="2313" customWidth="1"/>
    <col min="12811" max="13051" width="11.42578125" style="2313" customWidth="1"/>
    <col min="13052" max="13053" width="13.28515625" style="2313"/>
    <col min="13054" max="13054" width="8.7109375" style="2313" customWidth="1"/>
    <col min="13055" max="13055" width="13.28515625" style="2313" customWidth="1"/>
    <col min="13056" max="13056" width="35" style="2313" customWidth="1"/>
    <col min="13057" max="13057" width="14.85546875" style="2313" customWidth="1"/>
    <col min="13058" max="13058" width="67.85546875" style="2313" customWidth="1"/>
    <col min="13059" max="13059" width="24.42578125" style="2313" customWidth="1"/>
    <col min="13060" max="13060" width="25.85546875" style="2313" customWidth="1"/>
    <col min="13061" max="13061" width="22.7109375" style="2313" customWidth="1"/>
    <col min="13062" max="13062" width="25.28515625" style="2313" customWidth="1"/>
    <col min="13063" max="13065" width="22.7109375" style="2313" customWidth="1"/>
    <col min="13066" max="13066" width="24.7109375" style="2313" customWidth="1"/>
    <col min="13067" max="13307" width="11.42578125" style="2313" customWidth="1"/>
    <col min="13308" max="13309" width="13.28515625" style="2313"/>
    <col min="13310" max="13310" width="8.7109375" style="2313" customWidth="1"/>
    <col min="13311" max="13311" width="13.28515625" style="2313" customWidth="1"/>
    <col min="13312" max="13312" width="35" style="2313" customWidth="1"/>
    <col min="13313" max="13313" width="14.85546875" style="2313" customWidth="1"/>
    <col min="13314" max="13314" width="67.85546875" style="2313" customWidth="1"/>
    <col min="13315" max="13315" width="24.42578125" style="2313" customWidth="1"/>
    <col min="13316" max="13316" width="25.85546875" style="2313" customWidth="1"/>
    <col min="13317" max="13317" width="22.7109375" style="2313" customWidth="1"/>
    <col min="13318" max="13318" width="25.28515625" style="2313" customWidth="1"/>
    <col min="13319" max="13321" width="22.7109375" style="2313" customWidth="1"/>
    <col min="13322" max="13322" width="24.7109375" style="2313" customWidth="1"/>
    <col min="13323" max="13563" width="11.42578125" style="2313" customWidth="1"/>
    <col min="13564" max="13565" width="13.28515625" style="2313"/>
    <col min="13566" max="13566" width="8.7109375" style="2313" customWidth="1"/>
    <col min="13567" max="13567" width="13.28515625" style="2313" customWidth="1"/>
    <col min="13568" max="13568" width="35" style="2313" customWidth="1"/>
    <col min="13569" max="13569" width="14.85546875" style="2313" customWidth="1"/>
    <col min="13570" max="13570" width="67.85546875" style="2313" customWidth="1"/>
    <col min="13571" max="13571" width="24.42578125" style="2313" customWidth="1"/>
    <col min="13572" max="13572" width="25.85546875" style="2313" customWidth="1"/>
    <col min="13573" max="13573" width="22.7109375" style="2313" customWidth="1"/>
    <col min="13574" max="13574" width="25.28515625" style="2313" customWidth="1"/>
    <col min="13575" max="13577" width="22.7109375" style="2313" customWidth="1"/>
    <col min="13578" max="13578" width="24.7109375" style="2313" customWidth="1"/>
    <col min="13579" max="13819" width="11.42578125" style="2313" customWidth="1"/>
    <col min="13820" max="13821" width="13.28515625" style="2313"/>
    <col min="13822" max="13822" width="8.7109375" style="2313" customWidth="1"/>
    <col min="13823" max="13823" width="13.28515625" style="2313" customWidth="1"/>
    <col min="13824" max="13824" width="35" style="2313" customWidth="1"/>
    <col min="13825" max="13825" width="14.85546875" style="2313" customWidth="1"/>
    <col min="13826" max="13826" width="67.85546875" style="2313" customWidth="1"/>
    <col min="13827" max="13827" width="24.42578125" style="2313" customWidth="1"/>
    <col min="13828" max="13828" width="25.85546875" style="2313" customWidth="1"/>
    <col min="13829" max="13829" width="22.7109375" style="2313" customWidth="1"/>
    <col min="13830" max="13830" width="25.28515625" style="2313" customWidth="1"/>
    <col min="13831" max="13833" width="22.7109375" style="2313" customWidth="1"/>
    <col min="13834" max="13834" width="24.7109375" style="2313" customWidth="1"/>
    <col min="13835" max="14075" width="11.42578125" style="2313" customWidth="1"/>
    <col min="14076" max="14077" width="13.28515625" style="2313"/>
    <col min="14078" max="14078" width="8.7109375" style="2313" customWidth="1"/>
    <col min="14079" max="14079" width="13.28515625" style="2313" customWidth="1"/>
    <col min="14080" max="14080" width="35" style="2313" customWidth="1"/>
    <col min="14081" max="14081" width="14.85546875" style="2313" customWidth="1"/>
    <col min="14082" max="14082" width="67.85546875" style="2313" customWidth="1"/>
    <col min="14083" max="14083" width="24.42578125" style="2313" customWidth="1"/>
    <col min="14084" max="14084" width="25.85546875" style="2313" customWidth="1"/>
    <col min="14085" max="14085" width="22.7109375" style="2313" customWidth="1"/>
    <col min="14086" max="14086" width="25.28515625" style="2313" customWidth="1"/>
    <col min="14087" max="14089" width="22.7109375" style="2313" customWidth="1"/>
    <col min="14090" max="14090" width="24.7109375" style="2313" customWidth="1"/>
    <col min="14091" max="14331" width="11.42578125" style="2313" customWidth="1"/>
    <col min="14332" max="14333" width="13.28515625" style="2313"/>
    <col min="14334" max="14334" width="8.7109375" style="2313" customWidth="1"/>
    <col min="14335" max="14335" width="13.28515625" style="2313" customWidth="1"/>
    <col min="14336" max="14336" width="35" style="2313" customWidth="1"/>
    <col min="14337" max="14337" width="14.85546875" style="2313" customWidth="1"/>
    <col min="14338" max="14338" width="67.85546875" style="2313" customWidth="1"/>
    <col min="14339" max="14339" width="24.42578125" style="2313" customWidth="1"/>
    <col min="14340" max="14340" width="25.85546875" style="2313" customWidth="1"/>
    <col min="14341" max="14341" width="22.7109375" style="2313" customWidth="1"/>
    <col min="14342" max="14342" width="25.28515625" style="2313" customWidth="1"/>
    <col min="14343" max="14345" width="22.7109375" style="2313" customWidth="1"/>
    <col min="14346" max="14346" width="24.7109375" style="2313" customWidth="1"/>
    <col min="14347" max="14587" width="11.42578125" style="2313" customWidth="1"/>
    <col min="14588" max="14589" width="13.28515625" style="2313"/>
    <col min="14590" max="14590" width="8.7109375" style="2313" customWidth="1"/>
    <col min="14591" max="14591" width="13.28515625" style="2313" customWidth="1"/>
    <col min="14592" max="14592" width="35" style="2313" customWidth="1"/>
    <col min="14593" max="14593" width="14.85546875" style="2313" customWidth="1"/>
    <col min="14594" max="14594" width="67.85546875" style="2313" customWidth="1"/>
    <col min="14595" max="14595" width="24.42578125" style="2313" customWidth="1"/>
    <col min="14596" max="14596" width="25.85546875" style="2313" customWidth="1"/>
    <col min="14597" max="14597" width="22.7109375" style="2313" customWidth="1"/>
    <col min="14598" max="14598" width="25.28515625" style="2313" customWidth="1"/>
    <col min="14599" max="14601" width="22.7109375" style="2313" customWidth="1"/>
    <col min="14602" max="14602" width="24.7109375" style="2313" customWidth="1"/>
    <col min="14603" max="14843" width="11.42578125" style="2313" customWidth="1"/>
    <col min="14844" max="14845" width="13.28515625" style="2313"/>
    <col min="14846" max="14846" width="8.7109375" style="2313" customWidth="1"/>
    <col min="14847" max="14847" width="13.28515625" style="2313" customWidth="1"/>
    <col min="14848" max="14848" width="35" style="2313" customWidth="1"/>
    <col min="14849" max="14849" width="14.85546875" style="2313" customWidth="1"/>
    <col min="14850" max="14850" width="67.85546875" style="2313" customWidth="1"/>
    <col min="14851" max="14851" width="24.42578125" style="2313" customWidth="1"/>
    <col min="14852" max="14852" width="25.85546875" style="2313" customWidth="1"/>
    <col min="14853" max="14853" width="22.7109375" style="2313" customWidth="1"/>
    <col min="14854" max="14854" width="25.28515625" style="2313" customWidth="1"/>
    <col min="14855" max="14857" width="22.7109375" style="2313" customWidth="1"/>
    <col min="14858" max="14858" width="24.7109375" style="2313" customWidth="1"/>
    <col min="14859" max="15099" width="11.42578125" style="2313" customWidth="1"/>
    <col min="15100" max="15101" width="13.28515625" style="2313"/>
    <col min="15102" max="15102" width="8.7109375" style="2313" customWidth="1"/>
    <col min="15103" max="15103" width="13.28515625" style="2313" customWidth="1"/>
    <col min="15104" max="15104" width="35" style="2313" customWidth="1"/>
    <col min="15105" max="15105" width="14.85546875" style="2313" customWidth="1"/>
    <col min="15106" max="15106" width="67.85546875" style="2313" customWidth="1"/>
    <col min="15107" max="15107" width="24.42578125" style="2313" customWidth="1"/>
    <col min="15108" max="15108" width="25.85546875" style="2313" customWidth="1"/>
    <col min="15109" max="15109" width="22.7109375" style="2313" customWidth="1"/>
    <col min="15110" max="15110" width="25.28515625" style="2313" customWidth="1"/>
    <col min="15111" max="15113" width="22.7109375" style="2313" customWidth="1"/>
    <col min="15114" max="15114" width="24.7109375" style="2313" customWidth="1"/>
    <col min="15115" max="15355" width="11.42578125" style="2313" customWidth="1"/>
    <col min="15356" max="15357" width="13.28515625" style="2313"/>
    <col min="15358" max="15358" width="8.7109375" style="2313" customWidth="1"/>
    <col min="15359" max="15359" width="13.28515625" style="2313" customWidth="1"/>
    <col min="15360" max="15360" width="35" style="2313" customWidth="1"/>
    <col min="15361" max="15361" width="14.85546875" style="2313" customWidth="1"/>
    <col min="15362" max="15362" width="67.85546875" style="2313" customWidth="1"/>
    <col min="15363" max="15363" width="24.42578125" style="2313" customWidth="1"/>
    <col min="15364" max="15364" width="25.85546875" style="2313" customWidth="1"/>
    <col min="15365" max="15365" width="22.7109375" style="2313" customWidth="1"/>
    <col min="15366" max="15366" width="25.28515625" style="2313" customWidth="1"/>
    <col min="15367" max="15369" width="22.7109375" style="2313" customWidth="1"/>
    <col min="15370" max="15370" width="24.7109375" style="2313" customWidth="1"/>
    <col min="15371" max="15611" width="11.42578125" style="2313" customWidth="1"/>
    <col min="15612" max="15613" width="13.28515625" style="2313"/>
    <col min="15614" max="15614" width="8.7109375" style="2313" customWidth="1"/>
    <col min="15615" max="15615" width="13.28515625" style="2313" customWidth="1"/>
    <col min="15616" max="15616" width="35" style="2313" customWidth="1"/>
    <col min="15617" max="15617" width="14.85546875" style="2313" customWidth="1"/>
    <col min="15618" max="15618" width="67.85546875" style="2313" customWidth="1"/>
    <col min="15619" max="15619" width="24.42578125" style="2313" customWidth="1"/>
    <col min="15620" max="15620" width="25.85546875" style="2313" customWidth="1"/>
    <col min="15621" max="15621" width="22.7109375" style="2313" customWidth="1"/>
    <col min="15622" max="15622" width="25.28515625" style="2313" customWidth="1"/>
    <col min="15623" max="15625" width="22.7109375" style="2313" customWidth="1"/>
    <col min="15626" max="15626" width="24.7109375" style="2313" customWidth="1"/>
    <col min="15627" max="15867" width="11.42578125" style="2313" customWidth="1"/>
    <col min="15868" max="15869" width="13.28515625" style="2313"/>
    <col min="15870" max="15870" width="8.7109375" style="2313" customWidth="1"/>
    <col min="15871" max="15871" width="13.28515625" style="2313" customWidth="1"/>
    <col min="15872" max="15872" width="35" style="2313" customWidth="1"/>
    <col min="15873" max="15873" width="14.85546875" style="2313" customWidth="1"/>
    <col min="15874" max="15874" width="67.85546875" style="2313" customWidth="1"/>
    <col min="15875" max="15875" width="24.42578125" style="2313" customWidth="1"/>
    <col min="15876" max="15876" width="25.85546875" style="2313" customWidth="1"/>
    <col min="15877" max="15877" width="22.7109375" style="2313" customWidth="1"/>
    <col min="15878" max="15878" width="25.28515625" style="2313" customWidth="1"/>
    <col min="15879" max="15881" width="22.7109375" style="2313" customWidth="1"/>
    <col min="15882" max="15882" width="24.7109375" style="2313" customWidth="1"/>
    <col min="15883" max="16123" width="11.42578125" style="2313" customWidth="1"/>
    <col min="16124" max="16125" width="13.28515625" style="2313"/>
    <col min="16126" max="16126" width="8.7109375" style="2313" customWidth="1"/>
    <col min="16127" max="16127" width="13.28515625" style="2313" customWidth="1"/>
    <col min="16128" max="16128" width="35" style="2313" customWidth="1"/>
    <col min="16129" max="16129" width="14.85546875" style="2313" customWidth="1"/>
    <col min="16130" max="16130" width="67.85546875" style="2313" customWidth="1"/>
    <col min="16131" max="16131" width="24.42578125" style="2313" customWidth="1"/>
    <col min="16132" max="16132" width="25.85546875" style="2313" customWidth="1"/>
    <col min="16133" max="16133" width="22.7109375" style="2313" customWidth="1"/>
    <col min="16134" max="16134" width="25.28515625" style="2313" customWidth="1"/>
    <col min="16135" max="16137" width="22.7109375" style="2313" customWidth="1"/>
    <col min="16138" max="16138" width="24.7109375" style="2313" customWidth="1"/>
    <col min="16139" max="16379" width="11.42578125" style="2313" customWidth="1"/>
    <col min="16380" max="16384" width="13.28515625" style="2313"/>
  </cols>
  <sheetData>
    <row r="1" spans="1:10" s="2373" customFormat="1" ht="21" customHeight="1">
      <c r="A1" s="2371"/>
      <c r="B1" s="32" t="s">
        <v>2717</v>
      </c>
      <c r="C1" s="32">
        <v>21</v>
      </c>
      <c r="D1" s="1806"/>
      <c r="E1" s="2092"/>
      <c r="F1" s="1806"/>
      <c r="G1" s="2372"/>
    </row>
    <row r="2" spans="1:10" s="2373" customFormat="1" ht="16.5" customHeight="1">
      <c r="A2" s="2371"/>
      <c r="B2" s="32" t="s">
        <v>106</v>
      </c>
      <c r="C2" s="2374" t="s">
        <v>3001</v>
      </c>
      <c r="D2" s="2375"/>
      <c r="E2" s="1806"/>
      <c r="F2" s="1806"/>
      <c r="G2" s="2372"/>
    </row>
    <row r="3" spans="1:10" s="2373" customFormat="1" ht="17.25" customHeight="1">
      <c r="A3" s="2371"/>
      <c r="B3" s="32" t="s">
        <v>108</v>
      </c>
      <c r="C3" s="32" t="s">
        <v>2983</v>
      </c>
      <c r="E3" s="2372"/>
      <c r="F3" s="2372"/>
      <c r="G3" s="2372"/>
    </row>
    <row r="4" spans="1:10" ht="20.25" customHeight="1">
      <c r="A4" s="2376"/>
      <c r="B4" s="32" t="s">
        <v>110</v>
      </c>
      <c r="C4" s="32" t="s">
        <v>4</v>
      </c>
      <c r="D4" s="2377"/>
      <c r="E4" s="2377"/>
      <c r="F4" s="2377"/>
      <c r="G4" s="2377"/>
      <c r="H4" s="2378"/>
      <c r="I4" s="2378"/>
      <c r="J4" s="2378"/>
    </row>
    <row r="5" spans="1:10" ht="20.25" customHeight="1">
      <c r="A5" s="2376"/>
      <c r="B5" s="32" t="s">
        <v>111</v>
      </c>
      <c r="C5" s="32" t="s">
        <v>124</v>
      </c>
      <c r="D5" s="2377"/>
      <c r="E5" s="2377"/>
      <c r="F5" s="2377"/>
      <c r="G5" s="2377"/>
      <c r="H5" s="2378"/>
      <c r="I5" s="2378"/>
      <c r="J5" s="2378"/>
    </row>
    <row r="6" spans="1:10" ht="20.25" customHeight="1" thickBot="1">
      <c r="A6" s="2376"/>
      <c r="B6" s="2379"/>
      <c r="C6" s="2380"/>
      <c r="D6" s="2377"/>
      <c r="E6" s="2377"/>
      <c r="F6" s="2377"/>
      <c r="G6" s="2377"/>
      <c r="H6" s="2378"/>
      <c r="I6" s="2378"/>
      <c r="J6" s="2378"/>
    </row>
    <row r="7" spans="1:10" s="2383" customFormat="1" ht="24" customHeight="1">
      <c r="A7" s="2381"/>
      <c r="B7" s="2382"/>
      <c r="C7" s="4803" t="s">
        <v>2407</v>
      </c>
      <c r="D7" s="4804"/>
      <c r="E7" s="4804"/>
      <c r="F7" s="4804"/>
      <c r="G7" s="4805"/>
      <c r="H7" s="4806" t="s">
        <v>2984</v>
      </c>
      <c r="I7" s="4806" t="s">
        <v>2985</v>
      </c>
      <c r="J7" s="4809" t="s">
        <v>2410</v>
      </c>
    </row>
    <row r="8" spans="1:10" s="2383" customFormat="1" ht="24" customHeight="1">
      <c r="A8" s="2384"/>
      <c r="B8" s="2385"/>
      <c r="C8" s="4811" t="s">
        <v>2411</v>
      </c>
      <c r="D8" s="4812"/>
      <c r="E8" s="4811" t="s">
        <v>2412</v>
      </c>
      <c r="F8" s="4812"/>
      <c r="G8" s="4813" t="s">
        <v>2413</v>
      </c>
      <c r="H8" s="4807"/>
      <c r="I8" s="4807"/>
      <c r="J8" s="4810"/>
    </row>
    <row r="9" spans="1:10" s="2383" customFormat="1" ht="21.75" customHeight="1">
      <c r="A9" s="2384"/>
      <c r="B9" s="2385"/>
      <c r="C9" s="2386" t="s">
        <v>2331</v>
      </c>
      <c r="D9" s="2387" t="s">
        <v>2332</v>
      </c>
      <c r="E9" s="2388" t="s">
        <v>2331</v>
      </c>
      <c r="F9" s="2388" t="s">
        <v>2332</v>
      </c>
      <c r="G9" s="4814"/>
      <c r="H9" s="4808"/>
      <c r="I9" s="4808"/>
      <c r="J9" s="4810"/>
    </row>
    <row r="10" spans="1:10" s="2383" customFormat="1" ht="20.25" customHeight="1" thickBot="1">
      <c r="A10" s="2389"/>
      <c r="B10" s="2390"/>
      <c r="C10" s="2391" t="s">
        <v>1088</v>
      </c>
      <c r="D10" s="2391" t="s">
        <v>1092</v>
      </c>
      <c r="E10" s="2392" t="s">
        <v>1095</v>
      </c>
      <c r="F10" s="2392" t="s">
        <v>1098</v>
      </c>
      <c r="G10" s="2393" t="s">
        <v>1100</v>
      </c>
      <c r="H10" s="2394"/>
      <c r="I10" s="2391" t="s">
        <v>1103</v>
      </c>
      <c r="J10" s="2395" t="s">
        <v>1105</v>
      </c>
    </row>
    <row r="11" spans="1:10" s="2405" customFormat="1" ht="18" customHeight="1">
      <c r="A11" s="2396" t="s">
        <v>1088</v>
      </c>
      <c r="B11" s="2397" t="s">
        <v>2986</v>
      </c>
      <c r="C11" s="2398"/>
      <c r="D11" s="2399"/>
      <c r="E11" s="2400"/>
      <c r="F11" s="2401"/>
      <c r="G11" s="2401"/>
      <c r="H11" s="2402"/>
      <c r="I11" s="2403">
        <f>I12+I38+I51+I52</f>
        <v>0</v>
      </c>
      <c r="J11" s="2404">
        <f>I11*12.5</f>
        <v>0</v>
      </c>
    </row>
    <row r="12" spans="1:10" s="2405" customFormat="1" ht="21" customHeight="1">
      <c r="A12" s="2406" t="s">
        <v>2414</v>
      </c>
      <c r="B12" s="2407" t="s">
        <v>2415</v>
      </c>
      <c r="C12" s="2398"/>
      <c r="D12" s="2399"/>
      <c r="E12" s="2400"/>
      <c r="F12" s="2401"/>
      <c r="G12" s="2401"/>
      <c r="H12" s="2402"/>
      <c r="I12" s="2408">
        <f>I15+I34</f>
        <v>0</v>
      </c>
      <c r="J12" s="2409"/>
    </row>
    <row r="13" spans="1:10" s="2405" customFormat="1" ht="21" customHeight="1">
      <c r="A13" s="2406" t="s">
        <v>2416</v>
      </c>
      <c r="B13" s="2410" t="s">
        <v>2417</v>
      </c>
      <c r="C13" s="2411"/>
      <c r="D13" s="2412"/>
      <c r="E13" s="2400"/>
      <c r="F13" s="2401"/>
      <c r="G13" s="2401"/>
      <c r="H13" s="2402"/>
      <c r="I13" s="2413"/>
      <c r="J13" s="2414"/>
    </row>
    <row r="14" spans="1:10" s="2405" customFormat="1" ht="20.25" customHeight="1">
      <c r="A14" s="2406" t="s">
        <v>2418</v>
      </c>
      <c r="B14" s="2415" t="s">
        <v>2419</v>
      </c>
      <c r="C14" s="2416"/>
      <c r="D14" s="2417"/>
      <c r="E14" s="2400"/>
      <c r="F14" s="2401"/>
      <c r="G14" s="2401"/>
      <c r="H14" s="2402"/>
      <c r="I14" s="2413"/>
      <c r="J14" s="2414"/>
    </row>
    <row r="15" spans="1:10" s="2383" customFormat="1" ht="21" customHeight="1">
      <c r="A15" s="2396" t="s">
        <v>1092</v>
      </c>
      <c r="B15" s="2418" t="s">
        <v>2420</v>
      </c>
      <c r="C15" s="2416"/>
      <c r="D15" s="2419"/>
      <c r="E15" s="2419"/>
      <c r="F15" s="2417"/>
      <c r="G15" s="2417"/>
      <c r="H15" s="2420"/>
      <c r="I15" s="2421"/>
      <c r="J15" s="2409"/>
    </row>
    <row r="16" spans="1:10" s="2383" customFormat="1" ht="18.75" customHeight="1">
      <c r="A16" s="2396" t="s">
        <v>1095</v>
      </c>
      <c r="B16" s="2422" t="s">
        <v>2421</v>
      </c>
      <c r="C16" s="2416"/>
      <c r="D16" s="2419"/>
      <c r="E16" s="2419"/>
      <c r="F16" s="2417"/>
      <c r="G16" s="2423"/>
      <c r="H16" s="2420"/>
      <c r="I16" s="2424"/>
      <c r="J16" s="2409"/>
    </row>
    <row r="17" spans="1:10" s="2383" customFormat="1" ht="18" customHeight="1">
      <c r="A17" s="2396" t="s">
        <v>1098</v>
      </c>
      <c r="B17" s="2425" t="s">
        <v>2422</v>
      </c>
      <c r="C17" s="2426"/>
      <c r="D17" s="2423"/>
      <c r="E17" s="2416"/>
      <c r="F17" s="2417"/>
      <c r="G17" s="2423"/>
      <c r="H17" s="2420"/>
      <c r="I17" s="2424"/>
      <c r="J17" s="2409"/>
    </row>
    <row r="18" spans="1:10" s="2383" customFormat="1" ht="20.25" customHeight="1">
      <c r="A18" s="2396" t="s">
        <v>1100</v>
      </c>
      <c r="B18" s="2425" t="s">
        <v>2423</v>
      </c>
      <c r="C18" s="2426"/>
      <c r="D18" s="2423"/>
      <c r="E18" s="2416"/>
      <c r="F18" s="2417"/>
      <c r="G18" s="2423"/>
      <c r="H18" s="2420"/>
      <c r="I18" s="2424"/>
      <c r="J18" s="2409"/>
    </row>
    <row r="19" spans="1:10" s="2383" customFormat="1" ht="24" customHeight="1">
      <c r="A19" s="2396" t="s">
        <v>1103</v>
      </c>
      <c r="B19" s="2425" t="s">
        <v>2424</v>
      </c>
      <c r="C19" s="2426"/>
      <c r="D19" s="2423"/>
      <c r="E19" s="2416"/>
      <c r="F19" s="2417"/>
      <c r="G19" s="2423"/>
      <c r="H19" s="2420"/>
      <c r="I19" s="2424"/>
      <c r="J19" s="2409"/>
    </row>
    <row r="20" spans="1:10" s="2383" customFormat="1" ht="18.75" customHeight="1">
      <c r="A20" s="2396" t="s">
        <v>1105</v>
      </c>
      <c r="B20" s="2425" t="s">
        <v>2425</v>
      </c>
      <c r="C20" s="2426"/>
      <c r="D20" s="2423"/>
      <c r="E20" s="2416"/>
      <c r="F20" s="2417"/>
      <c r="G20" s="2423"/>
      <c r="H20" s="2420"/>
      <c r="I20" s="2424"/>
      <c r="J20" s="2409"/>
    </row>
    <row r="21" spans="1:10" s="2383" customFormat="1" ht="19.5" customHeight="1">
      <c r="A21" s="2396" t="s">
        <v>1108</v>
      </c>
      <c r="B21" s="2422" t="s">
        <v>2426</v>
      </c>
      <c r="C21" s="2416"/>
      <c r="D21" s="2417"/>
      <c r="E21" s="2416"/>
      <c r="F21" s="2417"/>
      <c r="G21" s="2423"/>
      <c r="H21" s="2420"/>
      <c r="I21" s="2424"/>
      <c r="J21" s="2409"/>
    </row>
    <row r="22" spans="1:10" s="2383" customFormat="1" ht="21.75" customHeight="1">
      <c r="A22" s="2396" t="s">
        <v>1111</v>
      </c>
      <c r="B22" s="2425" t="s">
        <v>2427</v>
      </c>
      <c r="C22" s="2426"/>
      <c r="D22" s="2423"/>
      <c r="E22" s="2416"/>
      <c r="F22" s="2417"/>
      <c r="G22" s="2423"/>
      <c r="H22" s="2420"/>
      <c r="I22" s="2424"/>
      <c r="J22" s="2409"/>
    </row>
    <row r="23" spans="1:10" s="2383" customFormat="1" ht="18" customHeight="1">
      <c r="A23" s="2396" t="s">
        <v>2428</v>
      </c>
      <c r="B23" s="2425" t="s">
        <v>2429</v>
      </c>
      <c r="C23" s="2426"/>
      <c r="D23" s="2423"/>
      <c r="E23" s="2416"/>
      <c r="F23" s="2417"/>
      <c r="G23" s="2423"/>
      <c r="H23" s="2420"/>
      <c r="I23" s="2424"/>
      <c r="J23" s="2409"/>
    </row>
    <row r="24" spans="1:10" s="2383" customFormat="1" ht="20.25" customHeight="1">
      <c r="A24" s="2396" t="s">
        <v>2430</v>
      </c>
      <c r="B24" s="2425" t="s">
        <v>2431</v>
      </c>
      <c r="C24" s="2426"/>
      <c r="D24" s="2423"/>
      <c r="E24" s="2416"/>
      <c r="F24" s="2417"/>
      <c r="G24" s="2423"/>
      <c r="H24" s="2420"/>
      <c r="I24" s="2424"/>
      <c r="J24" s="2409"/>
    </row>
    <row r="25" spans="1:10" s="2383" customFormat="1" ht="15.75" customHeight="1">
      <c r="A25" s="2396" t="s">
        <v>2432</v>
      </c>
      <c r="B25" s="2422" t="s">
        <v>2433</v>
      </c>
      <c r="C25" s="2416"/>
      <c r="D25" s="2417"/>
      <c r="E25" s="2416"/>
      <c r="F25" s="2417"/>
      <c r="G25" s="2423"/>
      <c r="H25" s="2420"/>
      <c r="I25" s="2424"/>
      <c r="J25" s="2409"/>
    </row>
    <row r="26" spans="1:10" s="2383" customFormat="1" ht="15" customHeight="1">
      <c r="A26" s="2396" t="s">
        <v>1120</v>
      </c>
      <c r="B26" s="2425" t="s">
        <v>2987</v>
      </c>
      <c r="C26" s="2426"/>
      <c r="D26" s="2423"/>
      <c r="E26" s="2416"/>
      <c r="F26" s="2417"/>
      <c r="G26" s="2423"/>
      <c r="H26" s="2420"/>
      <c r="I26" s="2424"/>
      <c r="J26" s="2409"/>
    </row>
    <row r="27" spans="1:10" s="2383" customFormat="1" ht="15" customHeight="1">
      <c r="A27" s="2396" t="s">
        <v>1123</v>
      </c>
      <c r="B27" s="2425" t="s">
        <v>2988</v>
      </c>
      <c r="C27" s="2426"/>
      <c r="D27" s="2423"/>
      <c r="E27" s="2416"/>
      <c r="F27" s="2417"/>
      <c r="G27" s="2423"/>
      <c r="H27" s="2420"/>
      <c r="I27" s="2424"/>
      <c r="J27" s="2409"/>
    </row>
    <row r="28" spans="1:10" s="2383" customFormat="1" ht="15" customHeight="1">
      <c r="A28" s="2396" t="s">
        <v>1126</v>
      </c>
      <c r="B28" s="2425" t="s">
        <v>2989</v>
      </c>
      <c r="C28" s="2426"/>
      <c r="D28" s="2423"/>
      <c r="E28" s="2416"/>
      <c r="F28" s="2417"/>
      <c r="G28" s="2423"/>
      <c r="H28" s="2420"/>
      <c r="I28" s="2424"/>
      <c r="J28" s="2409"/>
    </row>
    <row r="29" spans="1:10" s="2383" customFormat="1" ht="15" customHeight="1">
      <c r="A29" s="2396" t="s">
        <v>1129</v>
      </c>
      <c r="B29" s="2425" t="s">
        <v>2990</v>
      </c>
      <c r="C29" s="2426"/>
      <c r="D29" s="2423"/>
      <c r="E29" s="2416"/>
      <c r="F29" s="2417"/>
      <c r="G29" s="2423"/>
      <c r="H29" s="2420"/>
      <c r="I29" s="2424"/>
      <c r="J29" s="2409"/>
    </row>
    <row r="30" spans="1:10" s="2383" customFormat="1" ht="15" customHeight="1">
      <c r="A30" s="2396" t="s">
        <v>2438</v>
      </c>
      <c r="B30" s="2425" t="s">
        <v>2991</v>
      </c>
      <c r="C30" s="2426"/>
      <c r="D30" s="2423"/>
      <c r="E30" s="2416"/>
      <c r="F30" s="2417"/>
      <c r="G30" s="2423"/>
      <c r="H30" s="2420"/>
      <c r="I30" s="2424"/>
      <c r="J30" s="2409"/>
    </row>
    <row r="31" spans="1:10" s="2383" customFormat="1" ht="15" customHeight="1">
      <c r="A31" s="2396" t="s">
        <v>2440</v>
      </c>
      <c r="B31" s="2425" t="s">
        <v>2992</v>
      </c>
      <c r="C31" s="2426"/>
      <c r="D31" s="2423"/>
      <c r="E31" s="2416"/>
      <c r="F31" s="2417"/>
      <c r="G31" s="2423"/>
      <c r="H31" s="2420"/>
      <c r="I31" s="2424"/>
      <c r="J31" s="2409"/>
    </row>
    <row r="32" spans="1:10" s="2383" customFormat="1" ht="15" customHeight="1">
      <c r="A32" s="2396" t="s">
        <v>2442</v>
      </c>
      <c r="B32" s="2425" t="s">
        <v>2993</v>
      </c>
      <c r="C32" s="2426"/>
      <c r="D32" s="2423"/>
      <c r="E32" s="2416"/>
      <c r="F32" s="2417"/>
      <c r="G32" s="2423"/>
      <c r="H32" s="2420"/>
      <c r="I32" s="2424"/>
      <c r="J32" s="2409"/>
    </row>
    <row r="33" spans="1:10" s="2383" customFormat="1" ht="15" customHeight="1">
      <c r="A33" s="2396" t="s">
        <v>1132</v>
      </c>
      <c r="B33" s="2425" t="s">
        <v>2994</v>
      </c>
      <c r="C33" s="2426"/>
      <c r="D33" s="2423"/>
      <c r="E33" s="2416"/>
      <c r="F33" s="2417"/>
      <c r="G33" s="2423"/>
      <c r="H33" s="2420"/>
      <c r="I33" s="2427"/>
      <c r="J33" s="2428"/>
    </row>
    <row r="34" spans="1:10" s="2383" customFormat="1" ht="24" customHeight="1">
      <c r="A34" s="2396" t="s">
        <v>2445</v>
      </c>
      <c r="B34" s="2418" t="s">
        <v>2446</v>
      </c>
      <c r="C34" s="2416"/>
      <c r="D34" s="2429"/>
      <c r="E34" s="2416"/>
      <c r="F34" s="2417"/>
      <c r="G34" s="2417"/>
      <c r="H34" s="2420"/>
      <c r="I34" s="2421"/>
      <c r="J34" s="2409"/>
    </row>
    <row r="35" spans="1:10" s="2383" customFormat="1" ht="20.25" customHeight="1">
      <c r="A35" s="2396" t="s">
        <v>2447</v>
      </c>
      <c r="B35" s="2422" t="s">
        <v>2421</v>
      </c>
      <c r="C35" s="2416"/>
      <c r="D35" s="2429"/>
      <c r="E35" s="2416"/>
      <c r="F35" s="2417"/>
      <c r="G35" s="2423"/>
      <c r="H35" s="2420"/>
      <c r="I35" s="2424"/>
      <c r="J35" s="2409"/>
    </row>
    <row r="36" spans="1:10" s="2383" customFormat="1" ht="18.75" customHeight="1">
      <c r="A36" s="2396" t="s">
        <v>2448</v>
      </c>
      <c r="B36" s="2422" t="s">
        <v>2426</v>
      </c>
      <c r="C36" s="2416"/>
      <c r="D36" s="2429"/>
      <c r="E36" s="2416"/>
      <c r="F36" s="2417"/>
      <c r="G36" s="2423"/>
      <c r="H36" s="2420"/>
      <c r="I36" s="2424"/>
      <c r="J36" s="2409"/>
    </row>
    <row r="37" spans="1:10" s="2383" customFormat="1" ht="19.5" customHeight="1">
      <c r="A37" s="2396" t="s">
        <v>2449</v>
      </c>
      <c r="B37" s="2422" t="s">
        <v>2433</v>
      </c>
      <c r="C37" s="2416"/>
      <c r="D37" s="2429"/>
      <c r="E37" s="2416"/>
      <c r="F37" s="2417"/>
      <c r="G37" s="2423"/>
      <c r="H37" s="2420"/>
      <c r="I37" s="2424"/>
      <c r="J37" s="2409"/>
    </row>
    <row r="38" spans="1:10" s="2383" customFormat="1" ht="18" customHeight="1">
      <c r="A38" s="2396" t="s">
        <v>1137</v>
      </c>
      <c r="B38" s="2430" t="s">
        <v>2450</v>
      </c>
      <c r="C38" s="2416"/>
      <c r="D38" s="2429"/>
      <c r="E38" s="2416"/>
      <c r="F38" s="2429"/>
      <c r="G38" s="2429"/>
      <c r="H38" s="2420"/>
      <c r="I38" s="2431">
        <f>+I39+I48+I49</f>
        <v>0</v>
      </c>
      <c r="J38" s="2409"/>
    </row>
    <row r="39" spans="1:10" s="2383" customFormat="1" ht="26.25" customHeight="1">
      <c r="A39" s="2396">
        <v>251</v>
      </c>
      <c r="B39" s="2432" t="s">
        <v>2451</v>
      </c>
      <c r="C39" s="2426"/>
      <c r="D39" s="2399"/>
      <c r="E39" s="2426"/>
      <c r="F39" s="2423"/>
      <c r="G39" s="2423"/>
      <c r="H39" s="2420"/>
      <c r="I39" s="2431">
        <f>+I40+I41+I45+I46+I47</f>
        <v>0</v>
      </c>
      <c r="J39" s="2409"/>
    </row>
    <row r="40" spans="1:10" s="2383" customFormat="1" ht="29.25" customHeight="1">
      <c r="A40" s="2396" t="s">
        <v>1140</v>
      </c>
      <c r="B40" s="2433" t="s">
        <v>2452</v>
      </c>
      <c r="C40" s="2416"/>
      <c r="D40" s="2429"/>
      <c r="E40" s="2416"/>
      <c r="F40" s="2417"/>
      <c r="G40" s="2416"/>
      <c r="H40" s="2434">
        <v>0</v>
      </c>
      <c r="I40" s="2431">
        <f>+G40*0</f>
        <v>0</v>
      </c>
      <c r="J40" s="2409"/>
    </row>
    <row r="41" spans="1:10" s="2383" customFormat="1" ht="28.5" customHeight="1">
      <c r="A41" s="2396" t="s">
        <v>1143</v>
      </c>
      <c r="B41" s="2433" t="s">
        <v>2453</v>
      </c>
      <c r="C41" s="2416"/>
      <c r="D41" s="2429"/>
      <c r="E41" s="2416"/>
      <c r="F41" s="2417"/>
      <c r="G41" s="2417"/>
      <c r="H41" s="2434"/>
      <c r="I41" s="2431">
        <f>+I42+I43+I44</f>
        <v>0</v>
      </c>
      <c r="J41" s="2409"/>
    </row>
    <row r="42" spans="1:10" s="2383" customFormat="1" ht="24" customHeight="1">
      <c r="A42" s="2396" t="s">
        <v>1146</v>
      </c>
      <c r="B42" s="2435" t="s">
        <v>2454</v>
      </c>
      <c r="C42" s="2416"/>
      <c r="D42" s="2429"/>
      <c r="E42" s="2416"/>
      <c r="F42" s="2417"/>
      <c r="G42" s="2417"/>
      <c r="H42" s="2434">
        <v>0.25</v>
      </c>
      <c r="I42" s="2431">
        <f>+G42*0.0025</f>
        <v>0</v>
      </c>
      <c r="J42" s="2409"/>
    </row>
    <row r="43" spans="1:10" s="2383" customFormat="1" ht="22.5" customHeight="1">
      <c r="A43" s="2396" t="s">
        <v>1152</v>
      </c>
      <c r="B43" s="2435" t="s">
        <v>2455</v>
      </c>
      <c r="C43" s="2416"/>
      <c r="D43" s="2429"/>
      <c r="E43" s="2416"/>
      <c r="F43" s="2417"/>
      <c r="G43" s="2417"/>
      <c r="H43" s="2434">
        <v>1</v>
      </c>
      <c r="I43" s="2431">
        <f>+G43*0.01</f>
        <v>0</v>
      </c>
      <c r="J43" s="2409"/>
    </row>
    <row r="44" spans="1:10" s="2383" customFormat="1" ht="18.75" customHeight="1">
      <c r="A44" s="2396" t="s">
        <v>1155</v>
      </c>
      <c r="B44" s="2435" t="s">
        <v>2456</v>
      </c>
      <c r="C44" s="2416"/>
      <c r="D44" s="2429"/>
      <c r="E44" s="2416"/>
      <c r="F44" s="2417"/>
      <c r="G44" s="2417"/>
      <c r="H44" s="2434">
        <v>1.6</v>
      </c>
      <c r="I44" s="2431">
        <f>+G44*0.016</f>
        <v>0</v>
      </c>
      <c r="J44" s="2409"/>
    </row>
    <row r="45" spans="1:10" s="2383" customFormat="1" ht="26.25" customHeight="1">
      <c r="A45" s="2396" t="s">
        <v>1158</v>
      </c>
      <c r="B45" s="2433" t="s">
        <v>2457</v>
      </c>
      <c r="C45" s="2416"/>
      <c r="D45" s="2429"/>
      <c r="E45" s="2416"/>
      <c r="F45" s="2417"/>
      <c r="G45" s="2417"/>
      <c r="H45" s="2434">
        <v>8</v>
      </c>
      <c r="I45" s="2431">
        <f>+G45*0.08</f>
        <v>0</v>
      </c>
      <c r="J45" s="2409"/>
    </row>
    <row r="46" spans="1:10" s="2383" customFormat="1" ht="29.25" customHeight="1">
      <c r="A46" s="2396" t="s">
        <v>1161</v>
      </c>
      <c r="B46" s="2433" t="s">
        <v>2458</v>
      </c>
      <c r="C46" s="2416"/>
      <c r="D46" s="2429"/>
      <c r="E46" s="2416"/>
      <c r="F46" s="2417"/>
      <c r="G46" s="2417"/>
      <c r="H46" s="2434">
        <v>12</v>
      </c>
      <c r="I46" s="2431">
        <f>+G46*0.12</f>
        <v>0</v>
      </c>
      <c r="J46" s="2409"/>
    </row>
    <row r="47" spans="1:10" s="2383" customFormat="1" ht="19.5" customHeight="1">
      <c r="A47" s="2396" t="s">
        <v>2459</v>
      </c>
      <c r="B47" s="2436" t="s">
        <v>2460</v>
      </c>
      <c r="C47" s="2416"/>
      <c r="D47" s="2429"/>
      <c r="E47" s="2416"/>
      <c r="F47" s="2417"/>
      <c r="G47" s="2417"/>
      <c r="H47" s="2434"/>
      <c r="I47" s="2421"/>
      <c r="J47" s="2437"/>
    </row>
    <row r="48" spans="1:10" s="2383" customFormat="1" ht="17.25" customHeight="1">
      <c r="A48" s="2396">
        <v>325</v>
      </c>
      <c r="B48" s="2432" t="s">
        <v>2995</v>
      </c>
      <c r="C48" s="2416"/>
      <c r="D48" s="2417"/>
      <c r="E48" s="2416"/>
      <c r="F48" s="2417"/>
      <c r="G48" s="2419"/>
      <c r="H48" s="2434"/>
      <c r="I48" s="2469">
        <f>MKR_SA_SEC!AY10</f>
        <v>0</v>
      </c>
      <c r="J48" s="2437"/>
    </row>
    <row r="49" spans="1:10" s="2383" customFormat="1" ht="17.25" customHeight="1">
      <c r="A49" s="2396">
        <v>326</v>
      </c>
      <c r="B49" s="2432" t="s">
        <v>2996</v>
      </c>
      <c r="C49" s="2416"/>
      <c r="D49" s="2417"/>
      <c r="E49" s="2416"/>
      <c r="F49" s="2417"/>
      <c r="G49" s="2419"/>
      <c r="H49" s="2434"/>
      <c r="I49" s="2469">
        <f>MKR_SA_CTP!AL10</f>
        <v>0</v>
      </c>
      <c r="J49" s="2437"/>
    </row>
    <row r="50" spans="1:10" s="2383" customFormat="1" ht="19.5" customHeight="1">
      <c r="A50" s="2396">
        <v>330</v>
      </c>
      <c r="B50" s="2438"/>
      <c r="C50" s="2426"/>
      <c r="D50" s="2399"/>
      <c r="E50" s="2426"/>
      <c r="F50" s="2399"/>
      <c r="G50" s="2423"/>
      <c r="H50" s="2434"/>
      <c r="I50" s="2424"/>
      <c r="J50" s="2437"/>
    </row>
    <row r="51" spans="1:10" s="2383" customFormat="1" ht="21.75" customHeight="1">
      <c r="A51" s="2396">
        <v>340</v>
      </c>
      <c r="B51" s="2425" t="s">
        <v>2462</v>
      </c>
      <c r="C51" s="2439"/>
      <c r="D51" s="2440"/>
      <c r="E51" s="2439"/>
      <c r="F51" s="2440"/>
      <c r="G51" s="2441"/>
      <c r="H51" s="2434"/>
      <c r="I51" s="2442"/>
      <c r="J51" s="2437"/>
    </row>
    <row r="52" spans="1:10" s="2383" customFormat="1" ht="20.25" customHeight="1">
      <c r="A52" s="2396" t="s">
        <v>1170</v>
      </c>
      <c r="B52" s="2425" t="s">
        <v>2463</v>
      </c>
      <c r="C52" s="2439"/>
      <c r="D52" s="2440"/>
      <c r="E52" s="2439"/>
      <c r="F52" s="2440"/>
      <c r="G52" s="2441"/>
      <c r="H52" s="2434"/>
      <c r="I52" s="2431">
        <f>I53+I54+I55</f>
        <v>0</v>
      </c>
      <c r="J52" s="2437"/>
    </row>
    <row r="53" spans="1:10" s="2383" customFormat="1" ht="18.75" customHeight="1">
      <c r="A53" s="2396">
        <v>360</v>
      </c>
      <c r="B53" s="2443" t="s">
        <v>2464</v>
      </c>
      <c r="C53" s="2439"/>
      <c r="D53" s="2440"/>
      <c r="E53" s="2439"/>
      <c r="F53" s="2440"/>
      <c r="G53" s="2441"/>
      <c r="H53" s="2434"/>
      <c r="I53" s="2442"/>
      <c r="J53" s="2437"/>
    </row>
    <row r="54" spans="1:10" s="2383" customFormat="1" ht="19.5" customHeight="1">
      <c r="A54" s="2396">
        <v>370</v>
      </c>
      <c r="B54" s="2443" t="s">
        <v>2997</v>
      </c>
      <c r="C54" s="2439"/>
      <c r="D54" s="2440"/>
      <c r="E54" s="2439"/>
      <c r="F54" s="2440"/>
      <c r="G54" s="2441"/>
      <c r="H54" s="2434"/>
      <c r="I54" s="2442"/>
      <c r="J54" s="2437"/>
    </row>
    <row r="55" spans="1:10" s="2383" customFormat="1" ht="16.5" customHeight="1">
      <c r="A55" s="2396">
        <v>380</v>
      </c>
      <c r="B55" s="2443" t="s">
        <v>2466</v>
      </c>
      <c r="C55" s="2439"/>
      <c r="D55" s="2440"/>
      <c r="E55" s="2439"/>
      <c r="F55" s="2440"/>
      <c r="G55" s="2441"/>
      <c r="H55" s="2434"/>
      <c r="I55" s="2442"/>
      <c r="J55" s="2437"/>
    </row>
    <row r="56" spans="1:10" s="2383" customFormat="1" ht="21" customHeight="1" thickBot="1">
      <c r="A56" s="2444">
        <v>390</v>
      </c>
      <c r="B56" s="2445"/>
      <c r="C56" s="2446"/>
      <c r="D56" s="2447"/>
      <c r="E56" s="2446"/>
      <c r="F56" s="2447"/>
      <c r="G56" s="2448"/>
      <c r="H56" s="2470"/>
      <c r="I56" s="2450"/>
      <c r="J56" s="2451"/>
    </row>
    <row r="57" spans="1:10" s="2455" customFormat="1" ht="20.25" customHeight="1">
      <c r="A57" s="2452"/>
      <c r="B57" s="2453"/>
      <c r="C57" s="2454"/>
      <c r="D57" s="2454"/>
      <c r="E57" s="2454"/>
      <c r="F57" s="2454"/>
      <c r="G57" s="2454"/>
      <c r="H57" s="2453"/>
      <c r="I57" s="2453"/>
      <c r="J57" s="2453"/>
    </row>
    <row r="58" spans="1:10" s="2455" customFormat="1" ht="24.75" customHeight="1">
      <c r="A58" s="2371"/>
      <c r="B58" s="1881" t="s">
        <v>2998</v>
      </c>
      <c r="C58" s="2456"/>
      <c r="D58" s="2456"/>
      <c r="E58" s="2456"/>
      <c r="F58" s="2456"/>
      <c r="G58" s="2456"/>
    </row>
    <row r="59" spans="1:10" ht="15">
      <c r="B59" s="2074"/>
    </row>
    <row r="61" spans="1:10" ht="14.25" customHeight="1"/>
    <row r="65"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zoomScaleNormal="100" workbookViewId="0"/>
  </sheetViews>
  <sheetFormatPr defaultColWidth="11.42578125" defaultRowHeight="12.75"/>
  <cols>
    <col min="1" max="1" width="4.7109375" style="2537" customWidth="1"/>
    <col min="2" max="2" width="42.5703125" style="2537" customWidth="1"/>
    <col min="3" max="3" width="14" style="2539" customWidth="1"/>
    <col min="4" max="4" width="13.140625" style="2539" customWidth="1"/>
    <col min="5" max="5" width="14" style="2539" customWidth="1"/>
    <col min="6" max="6" width="12.140625" style="2539" customWidth="1"/>
    <col min="7" max="7" width="17.140625" style="2539" customWidth="1"/>
    <col min="8" max="8" width="13.28515625" style="2539" customWidth="1"/>
    <col min="9" max="9" width="13" style="2539" customWidth="1"/>
    <col min="10" max="10" width="19.42578125" style="2537" customWidth="1"/>
    <col min="11" max="11" width="29" style="2537" customWidth="1"/>
    <col min="12" max="256" width="11.42578125" style="2537"/>
    <col min="257" max="257" width="11.140625" style="2537" customWidth="1"/>
    <col min="258" max="258" width="111.140625" style="2537" customWidth="1"/>
    <col min="259" max="259" width="23.28515625" style="2537" customWidth="1"/>
    <col min="260" max="260" width="21.5703125" style="2537" customWidth="1"/>
    <col min="261" max="261" width="24.140625" style="2537" customWidth="1"/>
    <col min="262" max="263" width="22.7109375" style="2537" customWidth="1"/>
    <col min="264" max="265" width="25.5703125" style="2537" customWidth="1"/>
    <col min="266" max="266" width="27.85546875" style="2537" customWidth="1"/>
    <col min="267" max="267" width="29" style="2537" customWidth="1"/>
    <col min="268" max="512" width="11.42578125" style="2537"/>
    <col min="513" max="513" width="11.140625" style="2537" customWidth="1"/>
    <col min="514" max="514" width="111.140625" style="2537" customWidth="1"/>
    <col min="515" max="515" width="23.28515625" style="2537" customWidth="1"/>
    <col min="516" max="516" width="21.5703125" style="2537" customWidth="1"/>
    <col min="517" max="517" width="24.140625" style="2537" customWidth="1"/>
    <col min="518" max="519" width="22.7109375" style="2537" customWidth="1"/>
    <col min="520" max="521" width="25.5703125" style="2537" customWidth="1"/>
    <col min="522" max="522" width="27.85546875" style="2537" customWidth="1"/>
    <col min="523" max="523" width="29" style="2537" customWidth="1"/>
    <col min="524" max="768" width="11.42578125" style="2537"/>
    <col min="769" max="769" width="11.140625" style="2537" customWidth="1"/>
    <col min="770" max="770" width="111.140625" style="2537" customWidth="1"/>
    <col min="771" max="771" width="23.28515625" style="2537" customWidth="1"/>
    <col min="772" max="772" width="21.5703125" style="2537" customWidth="1"/>
    <col min="773" max="773" width="24.140625" style="2537" customWidth="1"/>
    <col min="774" max="775" width="22.7109375" style="2537" customWidth="1"/>
    <col min="776" max="777" width="25.5703125" style="2537" customWidth="1"/>
    <col min="778" max="778" width="27.85546875" style="2537" customWidth="1"/>
    <col min="779" max="779" width="29" style="2537" customWidth="1"/>
    <col min="780" max="1024" width="11.42578125" style="2537"/>
    <col min="1025" max="1025" width="11.140625" style="2537" customWidth="1"/>
    <col min="1026" max="1026" width="111.140625" style="2537" customWidth="1"/>
    <col min="1027" max="1027" width="23.28515625" style="2537" customWidth="1"/>
    <col min="1028" max="1028" width="21.5703125" style="2537" customWidth="1"/>
    <col min="1029" max="1029" width="24.140625" style="2537" customWidth="1"/>
    <col min="1030" max="1031" width="22.7109375" style="2537" customWidth="1"/>
    <col min="1032" max="1033" width="25.5703125" style="2537" customWidth="1"/>
    <col min="1034" max="1034" width="27.85546875" style="2537" customWidth="1"/>
    <col min="1035" max="1035" width="29" style="2537" customWidth="1"/>
    <col min="1036" max="1280" width="11.42578125" style="2537"/>
    <col min="1281" max="1281" width="11.140625" style="2537" customWidth="1"/>
    <col min="1282" max="1282" width="111.140625" style="2537" customWidth="1"/>
    <col min="1283" max="1283" width="23.28515625" style="2537" customWidth="1"/>
    <col min="1284" max="1284" width="21.5703125" style="2537" customWidth="1"/>
    <col min="1285" max="1285" width="24.140625" style="2537" customWidth="1"/>
    <col min="1286" max="1287" width="22.7109375" style="2537" customWidth="1"/>
    <col min="1288" max="1289" width="25.5703125" style="2537" customWidth="1"/>
    <col min="1290" max="1290" width="27.85546875" style="2537" customWidth="1"/>
    <col min="1291" max="1291" width="29" style="2537" customWidth="1"/>
    <col min="1292" max="1536" width="11.42578125" style="2537"/>
    <col min="1537" max="1537" width="11.140625" style="2537" customWidth="1"/>
    <col min="1538" max="1538" width="111.140625" style="2537" customWidth="1"/>
    <col min="1539" max="1539" width="23.28515625" style="2537" customWidth="1"/>
    <col min="1540" max="1540" width="21.5703125" style="2537" customWidth="1"/>
    <col min="1541" max="1541" width="24.140625" style="2537" customWidth="1"/>
    <col min="1542" max="1543" width="22.7109375" style="2537" customWidth="1"/>
    <col min="1544" max="1545" width="25.5703125" style="2537" customWidth="1"/>
    <col min="1546" max="1546" width="27.85546875" style="2537" customWidth="1"/>
    <col min="1547" max="1547" width="29" style="2537" customWidth="1"/>
    <col min="1548" max="1792" width="11.42578125" style="2537"/>
    <col min="1793" max="1793" width="11.140625" style="2537" customWidth="1"/>
    <col min="1794" max="1794" width="111.140625" style="2537" customWidth="1"/>
    <col min="1795" max="1795" width="23.28515625" style="2537" customWidth="1"/>
    <col min="1796" max="1796" width="21.5703125" style="2537" customWidth="1"/>
    <col min="1797" max="1797" width="24.140625" style="2537" customWidth="1"/>
    <col min="1798" max="1799" width="22.7109375" style="2537" customWidth="1"/>
    <col min="1800" max="1801" width="25.5703125" style="2537" customWidth="1"/>
    <col min="1802" max="1802" width="27.85546875" style="2537" customWidth="1"/>
    <col min="1803" max="1803" width="29" style="2537" customWidth="1"/>
    <col min="1804" max="2048" width="11.42578125" style="2537"/>
    <col min="2049" max="2049" width="11.140625" style="2537" customWidth="1"/>
    <col min="2050" max="2050" width="111.140625" style="2537" customWidth="1"/>
    <col min="2051" max="2051" width="23.28515625" style="2537" customWidth="1"/>
    <col min="2052" max="2052" width="21.5703125" style="2537" customWidth="1"/>
    <col min="2053" max="2053" width="24.140625" style="2537" customWidth="1"/>
    <col min="2054" max="2055" width="22.7109375" style="2537" customWidth="1"/>
    <col min="2056" max="2057" width="25.5703125" style="2537" customWidth="1"/>
    <col min="2058" max="2058" width="27.85546875" style="2537" customWidth="1"/>
    <col min="2059" max="2059" width="29" style="2537" customWidth="1"/>
    <col min="2060" max="2304" width="11.42578125" style="2537"/>
    <col min="2305" max="2305" width="11.140625" style="2537" customWidth="1"/>
    <col min="2306" max="2306" width="111.140625" style="2537" customWidth="1"/>
    <col min="2307" max="2307" width="23.28515625" style="2537" customWidth="1"/>
    <col min="2308" max="2308" width="21.5703125" style="2537" customWidth="1"/>
    <col min="2309" max="2309" width="24.140625" style="2537" customWidth="1"/>
    <col min="2310" max="2311" width="22.7109375" style="2537" customWidth="1"/>
    <col min="2312" max="2313" width="25.5703125" style="2537" customWidth="1"/>
    <col min="2314" max="2314" width="27.85546875" style="2537" customWidth="1"/>
    <col min="2315" max="2315" width="29" style="2537" customWidth="1"/>
    <col min="2316" max="2560" width="11.42578125" style="2537"/>
    <col min="2561" max="2561" width="11.140625" style="2537" customWidth="1"/>
    <col min="2562" max="2562" width="111.140625" style="2537" customWidth="1"/>
    <col min="2563" max="2563" width="23.28515625" style="2537" customWidth="1"/>
    <col min="2564" max="2564" width="21.5703125" style="2537" customWidth="1"/>
    <col min="2565" max="2565" width="24.140625" style="2537" customWidth="1"/>
    <col min="2566" max="2567" width="22.7109375" style="2537" customWidth="1"/>
    <col min="2568" max="2569" width="25.5703125" style="2537" customWidth="1"/>
    <col min="2570" max="2570" width="27.85546875" style="2537" customWidth="1"/>
    <col min="2571" max="2571" width="29" style="2537" customWidth="1"/>
    <col min="2572" max="2816" width="11.42578125" style="2537"/>
    <col min="2817" max="2817" width="11.140625" style="2537" customWidth="1"/>
    <col min="2818" max="2818" width="111.140625" style="2537" customWidth="1"/>
    <col min="2819" max="2819" width="23.28515625" style="2537" customWidth="1"/>
    <col min="2820" max="2820" width="21.5703125" style="2537" customWidth="1"/>
    <col min="2821" max="2821" width="24.140625" style="2537" customWidth="1"/>
    <col min="2822" max="2823" width="22.7109375" style="2537" customWidth="1"/>
    <col min="2824" max="2825" width="25.5703125" style="2537" customWidth="1"/>
    <col min="2826" max="2826" width="27.85546875" style="2537" customWidth="1"/>
    <col min="2827" max="2827" width="29" style="2537" customWidth="1"/>
    <col min="2828" max="3072" width="11.42578125" style="2537"/>
    <col min="3073" max="3073" width="11.140625" style="2537" customWidth="1"/>
    <col min="3074" max="3074" width="111.140625" style="2537" customWidth="1"/>
    <col min="3075" max="3075" width="23.28515625" style="2537" customWidth="1"/>
    <col min="3076" max="3076" width="21.5703125" style="2537" customWidth="1"/>
    <col min="3077" max="3077" width="24.140625" style="2537" customWidth="1"/>
    <col min="3078" max="3079" width="22.7109375" style="2537" customWidth="1"/>
    <col min="3080" max="3081" width="25.5703125" style="2537" customWidth="1"/>
    <col min="3082" max="3082" width="27.85546875" style="2537" customWidth="1"/>
    <col min="3083" max="3083" width="29" style="2537" customWidth="1"/>
    <col min="3084" max="3328" width="11.42578125" style="2537"/>
    <col min="3329" max="3329" width="11.140625" style="2537" customWidth="1"/>
    <col min="3330" max="3330" width="111.140625" style="2537" customWidth="1"/>
    <col min="3331" max="3331" width="23.28515625" style="2537" customWidth="1"/>
    <col min="3332" max="3332" width="21.5703125" style="2537" customWidth="1"/>
    <col min="3333" max="3333" width="24.140625" style="2537" customWidth="1"/>
    <col min="3334" max="3335" width="22.7109375" style="2537" customWidth="1"/>
    <col min="3336" max="3337" width="25.5703125" style="2537" customWidth="1"/>
    <col min="3338" max="3338" width="27.85546875" style="2537" customWidth="1"/>
    <col min="3339" max="3339" width="29" style="2537" customWidth="1"/>
    <col min="3340" max="3584" width="11.42578125" style="2537"/>
    <col min="3585" max="3585" width="11.140625" style="2537" customWidth="1"/>
    <col min="3586" max="3586" width="111.140625" style="2537" customWidth="1"/>
    <col min="3587" max="3587" width="23.28515625" style="2537" customWidth="1"/>
    <col min="3588" max="3588" width="21.5703125" style="2537" customWidth="1"/>
    <col min="3589" max="3589" width="24.140625" style="2537" customWidth="1"/>
    <col min="3590" max="3591" width="22.7109375" style="2537" customWidth="1"/>
    <col min="3592" max="3593" width="25.5703125" style="2537" customWidth="1"/>
    <col min="3594" max="3594" width="27.85546875" style="2537" customWidth="1"/>
    <col min="3595" max="3595" width="29" style="2537" customWidth="1"/>
    <col min="3596" max="3840" width="11.42578125" style="2537"/>
    <col min="3841" max="3841" width="11.140625" style="2537" customWidth="1"/>
    <col min="3842" max="3842" width="111.140625" style="2537" customWidth="1"/>
    <col min="3843" max="3843" width="23.28515625" style="2537" customWidth="1"/>
    <col min="3844" max="3844" width="21.5703125" style="2537" customWidth="1"/>
    <col min="3845" max="3845" width="24.140625" style="2537" customWidth="1"/>
    <col min="3846" max="3847" width="22.7109375" style="2537" customWidth="1"/>
    <col min="3848" max="3849" width="25.5703125" style="2537" customWidth="1"/>
    <col min="3850" max="3850" width="27.85546875" style="2537" customWidth="1"/>
    <col min="3851" max="3851" width="29" style="2537" customWidth="1"/>
    <col min="3852" max="4096" width="11.42578125" style="2537"/>
    <col min="4097" max="4097" width="11.140625" style="2537" customWidth="1"/>
    <col min="4098" max="4098" width="111.140625" style="2537" customWidth="1"/>
    <col min="4099" max="4099" width="23.28515625" style="2537" customWidth="1"/>
    <col min="4100" max="4100" width="21.5703125" style="2537" customWidth="1"/>
    <col min="4101" max="4101" width="24.140625" style="2537" customWidth="1"/>
    <col min="4102" max="4103" width="22.7109375" style="2537" customWidth="1"/>
    <col min="4104" max="4105" width="25.5703125" style="2537" customWidth="1"/>
    <col min="4106" max="4106" width="27.85546875" style="2537" customWidth="1"/>
    <col min="4107" max="4107" width="29" style="2537" customWidth="1"/>
    <col min="4108" max="4352" width="11.42578125" style="2537"/>
    <col min="4353" max="4353" width="11.140625" style="2537" customWidth="1"/>
    <col min="4354" max="4354" width="111.140625" style="2537" customWidth="1"/>
    <col min="4355" max="4355" width="23.28515625" style="2537" customWidth="1"/>
    <col min="4356" max="4356" width="21.5703125" style="2537" customWidth="1"/>
    <col min="4357" max="4357" width="24.140625" style="2537" customWidth="1"/>
    <col min="4358" max="4359" width="22.7109375" style="2537" customWidth="1"/>
    <col min="4360" max="4361" width="25.5703125" style="2537" customWidth="1"/>
    <col min="4362" max="4362" width="27.85546875" style="2537" customWidth="1"/>
    <col min="4363" max="4363" width="29" style="2537" customWidth="1"/>
    <col min="4364" max="4608" width="11.42578125" style="2537"/>
    <col min="4609" max="4609" width="11.140625" style="2537" customWidth="1"/>
    <col min="4610" max="4610" width="111.140625" style="2537" customWidth="1"/>
    <col min="4611" max="4611" width="23.28515625" style="2537" customWidth="1"/>
    <col min="4612" max="4612" width="21.5703125" style="2537" customWidth="1"/>
    <col min="4613" max="4613" width="24.140625" style="2537" customWidth="1"/>
    <col min="4614" max="4615" width="22.7109375" style="2537" customWidth="1"/>
    <col min="4616" max="4617" width="25.5703125" style="2537" customWidth="1"/>
    <col min="4618" max="4618" width="27.85546875" style="2537" customWidth="1"/>
    <col min="4619" max="4619" width="29" style="2537" customWidth="1"/>
    <col min="4620" max="4864" width="11.42578125" style="2537"/>
    <col min="4865" max="4865" width="11.140625" style="2537" customWidth="1"/>
    <col min="4866" max="4866" width="111.140625" style="2537" customWidth="1"/>
    <col min="4867" max="4867" width="23.28515625" style="2537" customWidth="1"/>
    <col min="4868" max="4868" width="21.5703125" style="2537" customWidth="1"/>
    <col min="4869" max="4869" width="24.140625" style="2537" customWidth="1"/>
    <col min="4870" max="4871" width="22.7109375" style="2537" customWidth="1"/>
    <col min="4872" max="4873" width="25.5703125" style="2537" customWidth="1"/>
    <col min="4874" max="4874" width="27.85546875" style="2537" customWidth="1"/>
    <col min="4875" max="4875" width="29" style="2537" customWidth="1"/>
    <col min="4876" max="5120" width="11.42578125" style="2537"/>
    <col min="5121" max="5121" width="11.140625" style="2537" customWidth="1"/>
    <col min="5122" max="5122" width="111.140625" style="2537" customWidth="1"/>
    <col min="5123" max="5123" width="23.28515625" style="2537" customWidth="1"/>
    <col min="5124" max="5124" width="21.5703125" style="2537" customWidth="1"/>
    <col min="5125" max="5125" width="24.140625" style="2537" customWidth="1"/>
    <col min="5126" max="5127" width="22.7109375" style="2537" customWidth="1"/>
    <col min="5128" max="5129" width="25.5703125" style="2537" customWidth="1"/>
    <col min="5130" max="5130" width="27.85546875" style="2537" customWidth="1"/>
    <col min="5131" max="5131" width="29" style="2537" customWidth="1"/>
    <col min="5132" max="5376" width="11.42578125" style="2537"/>
    <col min="5377" max="5377" width="11.140625" style="2537" customWidth="1"/>
    <col min="5378" max="5378" width="111.140625" style="2537" customWidth="1"/>
    <col min="5379" max="5379" width="23.28515625" style="2537" customWidth="1"/>
    <col min="5380" max="5380" width="21.5703125" style="2537" customWidth="1"/>
    <col min="5381" max="5381" width="24.140625" style="2537" customWidth="1"/>
    <col min="5382" max="5383" width="22.7109375" style="2537" customWidth="1"/>
    <col min="5384" max="5385" width="25.5703125" style="2537" customWidth="1"/>
    <col min="5386" max="5386" width="27.85546875" style="2537" customWidth="1"/>
    <col min="5387" max="5387" width="29" style="2537" customWidth="1"/>
    <col min="5388" max="5632" width="11.42578125" style="2537"/>
    <col min="5633" max="5633" width="11.140625" style="2537" customWidth="1"/>
    <col min="5634" max="5634" width="111.140625" style="2537" customWidth="1"/>
    <col min="5635" max="5635" width="23.28515625" style="2537" customWidth="1"/>
    <col min="5636" max="5636" width="21.5703125" style="2537" customWidth="1"/>
    <col min="5637" max="5637" width="24.140625" style="2537" customWidth="1"/>
    <col min="5638" max="5639" width="22.7109375" style="2537" customWidth="1"/>
    <col min="5640" max="5641" width="25.5703125" style="2537" customWidth="1"/>
    <col min="5642" max="5642" width="27.85546875" style="2537" customWidth="1"/>
    <col min="5643" max="5643" width="29" style="2537" customWidth="1"/>
    <col min="5644" max="5888" width="11.42578125" style="2537"/>
    <col min="5889" max="5889" width="11.140625" style="2537" customWidth="1"/>
    <col min="5890" max="5890" width="111.140625" style="2537" customWidth="1"/>
    <col min="5891" max="5891" width="23.28515625" style="2537" customWidth="1"/>
    <col min="5892" max="5892" width="21.5703125" style="2537" customWidth="1"/>
    <col min="5893" max="5893" width="24.140625" style="2537" customWidth="1"/>
    <col min="5894" max="5895" width="22.7109375" style="2537" customWidth="1"/>
    <col min="5896" max="5897" width="25.5703125" style="2537" customWidth="1"/>
    <col min="5898" max="5898" width="27.85546875" style="2537" customWidth="1"/>
    <col min="5899" max="5899" width="29" style="2537" customWidth="1"/>
    <col min="5900" max="6144" width="11.42578125" style="2537"/>
    <col min="6145" max="6145" width="11.140625" style="2537" customWidth="1"/>
    <col min="6146" max="6146" width="111.140625" style="2537" customWidth="1"/>
    <col min="6147" max="6147" width="23.28515625" style="2537" customWidth="1"/>
    <col min="6148" max="6148" width="21.5703125" style="2537" customWidth="1"/>
    <col min="6149" max="6149" width="24.140625" style="2537" customWidth="1"/>
    <col min="6150" max="6151" width="22.7109375" style="2537" customWidth="1"/>
    <col min="6152" max="6153" width="25.5703125" style="2537" customWidth="1"/>
    <col min="6154" max="6154" width="27.85546875" style="2537" customWidth="1"/>
    <col min="6155" max="6155" width="29" style="2537" customWidth="1"/>
    <col min="6156" max="6400" width="11.42578125" style="2537"/>
    <col min="6401" max="6401" width="11.140625" style="2537" customWidth="1"/>
    <col min="6402" max="6402" width="111.140625" style="2537" customWidth="1"/>
    <col min="6403" max="6403" width="23.28515625" style="2537" customWidth="1"/>
    <col min="6404" max="6404" width="21.5703125" style="2537" customWidth="1"/>
    <col min="6405" max="6405" width="24.140625" style="2537" customWidth="1"/>
    <col min="6406" max="6407" width="22.7109375" style="2537" customWidth="1"/>
    <col min="6408" max="6409" width="25.5703125" style="2537" customWidth="1"/>
    <col min="6410" max="6410" width="27.85546875" style="2537" customWidth="1"/>
    <col min="6411" max="6411" width="29" style="2537" customWidth="1"/>
    <col min="6412" max="6656" width="11.42578125" style="2537"/>
    <col min="6657" max="6657" width="11.140625" style="2537" customWidth="1"/>
    <col min="6658" max="6658" width="111.140625" style="2537" customWidth="1"/>
    <col min="6659" max="6659" width="23.28515625" style="2537" customWidth="1"/>
    <col min="6660" max="6660" width="21.5703125" style="2537" customWidth="1"/>
    <col min="6661" max="6661" width="24.140625" style="2537" customWidth="1"/>
    <col min="6662" max="6663" width="22.7109375" style="2537" customWidth="1"/>
    <col min="6664" max="6665" width="25.5703125" style="2537" customWidth="1"/>
    <col min="6666" max="6666" width="27.85546875" style="2537" customWidth="1"/>
    <col min="6667" max="6667" width="29" style="2537" customWidth="1"/>
    <col min="6668" max="6912" width="11.42578125" style="2537"/>
    <col min="6913" max="6913" width="11.140625" style="2537" customWidth="1"/>
    <col min="6914" max="6914" width="111.140625" style="2537" customWidth="1"/>
    <col min="6915" max="6915" width="23.28515625" style="2537" customWidth="1"/>
    <col min="6916" max="6916" width="21.5703125" style="2537" customWidth="1"/>
    <col min="6917" max="6917" width="24.140625" style="2537" customWidth="1"/>
    <col min="6918" max="6919" width="22.7109375" style="2537" customWidth="1"/>
    <col min="6920" max="6921" width="25.5703125" style="2537" customWidth="1"/>
    <col min="6922" max="6922" width="27.85546875" style="2537" customWidth="1"/>
    <col min="6923" max="6923" width="29" style="2537" customWidth="1"/>
    <col min="6924" max="7168" width="11.42578125" style="2537"/>
    <col min="7169" max="7169" width="11.140625" style="2537" customWidth="1"/>
    <col min="7170" max="7170" width="111.140625" style="2537" customWidth="1"/>
    <col min="7171" max="7171" width="23.28515625" style="2537" customWidth="1"/>
    <col min="7172" max="7172" width="21.5703125" style="2537" customWidth="1"/>
    <col min="7173" max="7173" width="24.140625" style="2537" customWidth="1"/>
    <col min="7174" max="7175" width="22.7109375" style="2537" customWidth="1"/>
    <col min="7176" max="7177" width="25.5703125" style="2537" customWidth="1"/>
    <col min="7178" max="7178" width="27.85546875" style="2537" customWidth="1"/>
    <col min="7179" max="7179" width="29" style="2537" customWidth="1"/>
    <col min="7180" max="7424" width="11.42578125" style="2537"/>
    <col min="7425" max="7425" width="11.140625" style="2537" customWidth="1"/>
    <col min="7426" max="7426" width="111.140625" style="2537" customWidth="1"/>
    <col min="7427" max="7427" width="23.28515625" style="2537" customWidth="1"/>
    <col min="7428" max="7428" width="21.5703125" style="2537" customWidth="1"/>
    <col min="7429" max="7429" width="24.140625" style="2537" customWidth="1"/>
    <col min="7430" max="7431" width="22.7109375" style="2537" customWidth="1"/>
    <col min="7432" max="7433" width="25.5703125" style="2537" customWidth="1"/>
    <col min="7434" max="7434" width="27.85546875" style="2537" customWidth="1"/>
    <col min="7435" max="7435" width="29" style="2537" customWidth="1"/>
    <col min="7436" max="7680" width="11.42578125" style="2537"/>
    <col min="7681" max="7681" width="11.140625" style="2537" customWidth="1"/>
    <col min="7682" max="7682" width="111.140625" style="2537" customWidth="1"/>
    <col min="7683" max="7683" width="23.28515625" style="2537" customWidth="1"/>
    <col min="7684" max="7684" width="21.5703125" style="2537" customWidth="1"/>
    <col min="7685" max="7685" width="24.140625" style="2537" customWidth="1"/>
    <col min="7686" max="7687" width="22.7109375" style="2537" customWidth="1"/>
    <col min="7688" max="7689" width="25.5703125" style="2537" customWidth="1"/>
    <col min="7690" max="7690" width="27.85546875" style="2537" customWidth="1"/>
    <col min="7691" max="7691" width="29" style="2537" customWidth="1"/>
    <col min="7692" max="7936" width="11.42578125" style="2537"/>
    <col min="7937" max="7937" width="11.140625" style="2537" customWidth="1"/>
    <col min="7938" max="7938" width="111.140625" style="2537" customWidth="1"/>
    <col min="7939" max="7939" width="23.28515625" style="2537" customWidth="1"/>
    <col min="7940" max="7940" width="21.5703125" style="2537" customWidth="1"/>
    <col min="7941" max="7941" width="24.140625" style="2537" customWidth="1"/>
    <col min="7942" max="7943" width="22.7109375" style="2537" customWidth="1"/>
    <col min="7944" max="7945" width="25.5703125" style="2537" customWidth="1"/>
    <col min="7946" max="7946" width="27.85546875" style="2537" customWidth="1"/>
    <col min="7947" max="7947" width="29" style="2537" customWidth="1"/>
    <col min="7948" max="8192" width="11.42578125" style="2537"/>
    <col min="8193" max="8193" width="11.140625" style="2537" customWidth="1"/>
    <col min="8194" max="8194" width="111.140625" style="2537" customWidth="1"/>
    <col min="8195" max="8195" width="23.28515625" style="2537" customWidth="1"/>
    <col min="8196" max="8196" width="21.5703125" style="2537" customWidth="1"/>
    <col min="8197" max="8197" width="24.140625" style="2537" customWidth="1"/>
    <col min="8198" max="8199" width="22.7109375" style="2537" customWidth="1"/>
    <col min="8200" max="8201" width="25.5703125" style="2537" customWidth="1"/>
    <col min="8202" max="8202" width="27.85546875" style="2537" customWidth="1"/>
    <col min="8203" max="8203" width="29" style="2537" customWidth="1"/>
    <col min="8204" max="8448" width="11.42578125" style="2537"/>
    <col min="8449" max="8449" width="11.140625" style="2537" customWidth="1"/>
    <col min="8450" max="8450" width="111.140625" style="2537" customWidth="1"/>
    <col min="8451" max="8451" width="23.28515625" style="2537" customWidth="1"/>
    <col min="8452" max="8452" width="21.5703125" style="2537" customWidth="1"/>
    <col min="8453" max="8453" width="24.140625" style="2537" customWidth="1"/>
    <col min="8454" max="8455" width="22.7109375" style="2537" customWidth="1"/>
    <col min="8456" max="8457" width="25.5703125" style="2537" customWidth="1"/>
    <col min="8458" max="8458" width="27.85546875" style="2537" customWidth="1"/>
    <col min="8459" max="8459" width="29" style="2537" customWidth="1"/>
    <col min="8460" max="8704" width="11.42578125" style="2537"/>
    <col min="8705" max="8705" width="11.140625" style="2537" customWidth="1"/>
    <col min="8706" max="8706" width="111.140625" style="2537" customWidth="1"/>
    <col min="8707" max="8707" width="23.28515625" style="2537" customWidth="1"/>
    <col min="8708" max="8708" width="21.5703125" style="2537" customWidth="1"/>
    <col min="8709" max="8709" width="24.140625" style="2537" customWidth="1"/>
    <col min="8710" max="8711" width="22.7109375" style="2537" customWidth="1"/>
    <col min="8712" max="8713" width="25.5703125" style="2537" customWidth="1"/>
    <col min="8714" max="8714" width="27.85546875" style="2537" customWidth="1"/>
    <col min="8715" max="8715" width="29" style="2537" customWidth="1"/>
    <col min="8716" max="8960" width="11.42578125" style="2537"/>
    <col min="8961" max="8961" width="11.140625" style="2537" customWidth="1"/>
    <col min="8962" max="8962" width="111.140625" style="2537" customWidth="1"/>
    <col min="8963" max="8963" width="23.28515625" style="2537" customWidth="1"/>
    <col min="8964" max="8964" width="21.5703125" style="2537" customWidth="1"/>
    <col min="8965" max="8965" width="24.140625" style="2537" customWidth="1"/>
    <col min="8966" max="8967" width="22.7109375" style="2537" customWidth="1"/>
    <col min="8968" max="8969" width="25.5703125" style="2537" customWidth="1"/>
    <col min="8970" max="8970" width="27.85546875" style="2537" customWidth="1"/>
    <col min="8971" max="8971" width="29" style="2537" customWidth="1"/>
    <col min="8972" max="9216" width="11.42578125" style="2537"/>
    <col min="9217" max="9217" width="11.140625" style="2537" customWidth="1"/>
    <col min="9218" max="9218" width="111.140625" style="2537" customWidth="1"/>
    <col min="9219" max="9219" width="23.28515625" style="2537" customWidth="1"/>
    <col min="9220" max="9220" width="21.5703125" style="2537" customWidth="1"/>
    <col min="9221" max="9221" width="24.140625" style="2537" customWidth="1"/>
    <col min="9222" max="9223" width="22.7109375" style="2537" customWidth="1"/>
    <col min="9224" max="9225" width="25.5703125" style="2537" customWidth="1"/>
    <col min="9226" max="9226" width="27.85546875" style="2537" customWidth="1"/>
    <col min="9227" max="9227" width="29" style="2537" customWidth="1"/>
    <col min="9228" max="9472" width="11.42578125" style="2537"/>
    <col min="9473" max="9473" width="11.140625" style="2537" customWidth="1"/>
    <col min="9474" max="9474" width="111.140625" style="2537" customWidth="1"/>
    <col min="9475" max="9475" width="23.28515625" style="2537" customWidth="1"/>
    <col min="9476" max="9476" width="21.5703125" style="2537" customWidth="1"/>
    <col min="9477" max="9477" width="24.140625" style="2537" customWidth="1"/>
    <col min="9478" max="9479" width="22.7109375" style="2537" customWidth="1"/>
    <col min="9480" max="9481" width="25.5703125" style="2537" customWidth="1"/>
    <col min="9482" max="9482" width="27.85546875" style="2537" customWidth="1"/>
    <col min="9483" max="9483" width="29" style="2537" customWidth="1"/>
    <col min="9484" max="9728" width="11.42578125" style="2537"/>
    <col min="9729" max="9729" width="11.140625" style="2537" customWidth="1"/>
    <col min="9730" max="9730" width="111.140625" style="2537" customWidth="1"/>
    <col min="9731" max="9731" width="23.28515625" style="2537" customWidth="1"/>
    <col min="9732" max="9732" width="21.5703125" style="2537" customWidth="1"/>
    <col min="9733" max="9733" width="24.140625" style="2537" customWidth="1"/>
    <col min="9734" max="9735" width="22.7109375" style="2537" customWidth="1"/>
    <col min="9736" max="9737" width="25.5703125" style="2537" customWidth="1"/>
    <col min="9738" max="9738" width="27.85546875" style="2537" customWidth="1"/>
    <col min="9739" max="9739" width="29" style="2537" customWidth="1"/>
    <col min="9740" max="9984" width="11.42578125" style="2537"/>
    <col min="9985" max="9985" width="11.140625" style="2537" customWidth="1"/>
    <col min="9986" max="9986" width="111.140625" style="2537" customWidth="1"/>
    <col min="9987" max="9987" width="23.28515625" style="2537" customWidth="1"/>
    <col min="9988" max="9988" width="21.5703125" style="2537" customWidth="1"/>
    <col min="9989" max="9989" width="24.140625" style="2537" customWidth="1"/>
    <col min="9990" max="9991" width="22.7109375" style="2537" customWidth="1"/>
    <col min="9992" max="9993" width="25.5703125" style="2537" customWidth="1"/>
    <col min="9994" max="9994" width="27.85546875" style="2537" customWidth="1"/>
    <col min="9995" max="9995" width="29" style="2537" customWidth="1"/>
    <col min="9996" max="10240" width="11.42578125" style="2537"/>
    <col min="10241" max="10241" width="11.140625" style="2537" customWidth="1"/>
    <col min="10242" max="10242" width="111.140625" style="2537" customWidth="1"/>
    <col min="10243" max="10243" width="23.28515625" style="2537" customWidth="1"/>
    <col min="10244" max="10244" width="21.5703125" style="2537" customWidth="1"/>
    <col min="10245" max="10245" width="24.140625" style="2537" customWidth="1"/>
    <col min="10246" max="10247" width="22.7109375" style="2537" customWidth="1"/>
    <col min="10248" max="10249" width="25.5703125" style="2537" customWidth="1"/>
    <col min="10250" max="10250" width="27.85546875" style="2537" customWidth="1"/>
    <col min="10251" max="10251" width="29" style="2537" customWidth="1"/>
    <col min="10252" max="10496" width="11.42578125" style="2537"/>
    <col min="10497" max="10497" width="11.140625" style="2537" customWidth="1"/>
    <col min="10498" max="10498" width="111.140625" style="2537" customWidth="1"/>
    <col min="10499" max="10499" width="23.28515625" style="2537" customWidth="1"/>
    <col min="10500" max="10500" width="21.5703125" style="2537" customWidth="1"/>
    <col min="10501" max="10501" width="24.140625" style="2537" customWidth="1"/>
    <col min="10502" max="10503" width="22.7109375" style="2537" customWidth="1"/>
    <col min="10504" max="10505" width="25.5703125" style="2537" customWidth="1"/>
    <col min="10506" max="10506" width="27.85546875" style="2537" customWidth="1"/>
    <col min="10507" max="10507" width="29" style="2537" customWidth="1"/>
    <col min="10508" max="10752" width="11.42578125" style="2537"/>
    <col min="10753" max="10753" width="11.140625" style="2537" customWidth="1"/>
    <col min="10754" max="10754" width="111.140625" style="2537" customWidth="1"/>
    <col min="10755" max="10755" width="23.28515625" style="2537" customWidth="1"/>
    <col min="10756" max="10756" width="21.5703125" style="2537" customWidth="1"/>
    <col min="10757" max="10757" width="24.140625" style="2537" customWidth="1"/>
    <col min="10758" max="10759" width="22.7109375" style="2537" customWidth="1"/>
    <col min="10760" max="10761" width="25.5703125" style="2537" customWidth="1"/>
    <col min="10762" max="10762" width="27.85546875" style="2537" customWidth="1"/>
    <col min="10763" max="10763" width="29" style="2537" customWidth="1"/>
    <col min="10764" max="11008" width="11.42578125" style="2537"/>
    <col min="11009" max="11009" width="11.140625" style="2537" customWidth="1"/>
    <col min="11010" max="11010" width="111.140625" style="2537" customWidth="1"/>
    <col min="11011" max="11011" width="23.28515625" style="2537" customWidth="1"/>
    <col min="11012" max="11012" width="21.5703125" style="2537" customWidth="1"/>
    <col min="11013" max="11013" width="24.140625" style="2537" customWidth="1"/>
    <col min="11014" max="11015" width="22.7109375" style="2537" customWidth="1"/>
    <col min="11016" max="11017" width="25.5703125" style="2537" customWidth="1"/>
    <col min="11018" max="11018" width="27.85546875" style="2537" customWidth="1"/>
    <col min="11019" max="11019" width="29" style="2537" customWidth="1"/>
    <col min="11020" max="11264" width="11.42578125" style="2537"/>
    <col min="11265" max="11265" width="11.140625" style="2537" customWidth="1"/>
    <col min="11266" max="11266" width="111.140625" style="2537" customWidth="1"/>
    <col min="11267" max="11267" width="23.28515625" style="2537" customWidth="1"/>
    <col min="11268" max="11268" width="21.5703125" style="2537" customWidth="1"/>
    <col min="11269" max="11269" width="24.140625" style="2537" customWidth="1"/>
    <col min="11270" max="11271" width="22.7109375" style="2537" customWidth="1"/>
    <col min="11272" max="11273" width="25.5703125" style="2537" customWidth="1"/>
    <col min="11274" max="11274" width="27.85546875" style="2537" customWidth="1"/>
    <col min="11275" max="11275" width="29" style="2537" customWidth="1"/>
    <col min="11276" max="11520" width="11.42578125" style="2537"/>
    <col min="11521" max="11521" width="11.140625" style="2537" customWidth="1"/>
    <col min="11522" max="11522" width="111.140625" style="2537" customWidth="1"/>
    <col min="11523" max="11523" width="23.28515625" style="2537" customWidth="1"/>
    <col min="11524" max="11524" width="21.5703125" style="2537" customWidth="1"/>
    <col min="11525" max="11525" width="24.140625" style="2537" customWidth="1"/>
    <col min="11526" max="11527" width="22.7109375" style="2537" customWidth="1"/>
    <col min="11528" max="11529" width="25.5703125" style="2537" customWidth="1"/>
    <col min="11530" max="11530" width="27.85546875" style="2537" customWidth="1"/>
    <col min="11531" max="11531" width="29" style="2537" customWidth="1"/>
    <col min="11532" max="11776" width="11.42578125" style="2537"/>
    <col min="11777" max="11777" width="11.140625" style="2537" customWidth="1"/>
    <col min="11778" max="11778" width="111.140625" style="2537" customWidth="1"/>
    <col min="11779" max="11779" width="23.28515625" style="2537" customWidth="1"/>
    <col min="11780" max="11780" width="21.5703125" style="2537" customWidth="1"/>
    <col min="11781" max="11781" width="24.140625" style="2537" customWidth="1"/>
    <col min="11782" max="11783" width="22.7109375" style="2537" customWidth="1"/>
    <col min="11784" max="11785" width="25.5703125" style="2537" customWidth="1"/>
    <col min="11786" max="11786" width="27.85546875" style="2537" customWidth="1"/>
    <col min="11787" max="11787" width="29" style="2537" customWidth="1"/>
    <col min="11788" max="12032" width="11.42578125" style="2537"/>
    <col min="12033" max="12033" width="11.140625" style="2537" customWidth="1"/>
    <col min="12034" max="12034" width="111.140625" style="2537" customWidth="1"/>
    <col min="12035" max="12035" width="23.28515625" style="2537" customWidth="1"/>
    <col min="12036" max="12036" width="21.5703125" style="2537" customWidth="1"/>
    <col min="12037" max="12037" width="24.140625" style="2537" customWidth="1"/>
    <col min="12038" max="12039" width="22.7109375" style="2537" customWidth="1"/>
    <col min="12040" max="12041" width="25.5703125" style="2537" customWidth="1"/>
    <col min="12042" max="12042" width="27.85546875" style="2537" customWidth="1"/>
    <col min="12043" max="12043" width="29" style="2537" customWidth="1"/>
    <col min="12044" max="12288" width="11.42578125" style="2537"/>
    <col min="12289" max="12289" width="11.140625" style="2537" customWidth="1"/>
    <col min="12290" max="12290" width="111.140625" style="2537" customWidth="1"/>
    <col min="12291" max="12291" width="23.28515625" style="2537" customWidth="1"/>
    <col min="12292" max="12292" width="21.5703125" style="2537" customWidth="1"/>
    <col min="12293" max="12293" width="24.140625" style="2537" customWidth="1"/>
    <col min="12294" max="12295" width="22.7109375" style="2537" customWidth="1"/>
    <col min="12296" max="12297" width="25.5703125" style="2537" customWidth="1"/>
    <col min="12298" max="12298" width="27.85546875" style="2537" customWidth="1"/>
    <col min="12299" max="12299" width="29" style="2537" customWidth="1"/>
    <col min="12300" max="12544" width="11.42578125" style="2537"/>
    <col min="12545" max="12545" width="11.140625" style="2537" customWidth="1"/>
    <col min="12546" max="12546" width="111.140625" style="2537" customWidth="1"/>
    <col min="12547" max="12547" width="23.28515625" style="2537" customWidth="1"/>
    <col min="12548" max="12548" width="21.5703125" style="2537" customWidth="1"/>
    <col min="12549" max="12549" width="24.140625" style="2537" customWidth="1"/>
    <col min="12550" max="12551" width="22.7109375" style="2537" customWidth="1"/>
    <col min="12552" max="12553" width="25.5703125" style="2537" customWidth="1"/>
    <col min="12554" max="12554" width="27.85546875" style="2537" customWidth="1"/>
    <col min="12555" max="12555" width="29" style="2537" customWidth="1"/>
    <col min="12556" max="12800" width="11.42578125" style="2537"/>
    <col min="12801" max="12801" width="11.140625" style="2537" customWidth="1"/>
    <col min="12802" max="12802" width="111.140625" style="2537" customWidth="1"/>
    <col min="12803" max="12803" width="23.28515625" style="2537" customWidth="1"/>
    <col min="12804" max="12804" width="21.5703125" style="2537" customWidth="1"/>
    <col min="12805" max="12805" width="24.140625" style="2537" customWidth="1"/>
    <col min="12806" max="12807" width="22.7109375" style="2537" customWidth="1"/>
    <col min="12808" max="12809" width="25.5703125" style="2537" customWidth="1"/>
    <col min="12810" max="12810" width="27.85546875" style="2537" customWidth="1"/>
    <col min="12811" max="12811" width="29" style="2537" customWidth="1"/>
    <col min="12812" max="13056" width="11.42578125" style="2537"/>
    <col min="13057" max="13057" width="11.140625" style="2537" customWidth="1"/>
    <col min="13058" max="13058" width="111.140625" style="2537" customWidth="1"/>
    <col min="13059" max="13059" width="23.28515625" style="2537" customWidth="1"/>
    <col min="13060" max="13060" width="21.5703125" style="2537" customWidth="1"/>
    <col min="13061" max="13061" width="24.140625" style="2537" customWidth="1"/>
    <col min="13062" max="13063" width="22.7109375" style="2537" customWidth="1"/>
    <col min="13064" max="13065" width="25.5703125" style="2537" customWidth="1"/>
    <col min="13066" max="13066" width="27.85546875" style="2537" customWidth="1"/>
    <col min="13067" max="13067" width="29" style="2537" customWidth="1"/>
    <col min="13068" max="13312" width="11.42578125" style="2537"/>
    <col min="13313" max="13313" width="11.140625" style="2537" customWidth="1"/>
    <col min="13314" max="13314" width="111.140625" style="2537" customWidth="1"/>
    <col min="13315" max="13315" width="23.28515625" style="2537" customWidth="1"/>
    <col min="13316" max="13316" width="21.5703125" style="2537" customWidth="1"/>
    <col min="13317" max="13317" width="24.140625" style="2537" customWidth="1"/>
    <col min="13318" max="13319" width="22.7109375" style="2537" customWidth="1"/>
    <col min="13320" max="13321" width="25.5703125" style="2537" customWidth="1"/>
    <col min="13322" max="13322" width="27.85546875" style="2537" customWidth="1"/>
    <col min="13323" max="13323" width="29" style="2537" customWidth="1"/>
    <col min="13324" max="13568" width="11.42578125" style="2537"/>
    <col min="13569" max="13569" width="11.140625" style="2537" customWidth="1"/>
    <col min="13570" max="13570" width="111.140625" style="2537" customWidth="1"/>
    <col min="13571" max="13571" width="23.28515625" style="2537" customWidth="1"/>
    <col min="13572" max="13572" width="21.5703125" style="2537" customWidth="1"/>
    <col min="13573" max="13573" width="24.140625" style="2537" customWidth="1"/>
    <col min="13574" max="13575" width="22.7109375" style="2537" customWidth="1"/>
    <col min="13576" max="13577" width="25.5703125" style="2537" customWidth="1"/>
    <col min="13578" max="13578" width="27.85546875" style="2537" customWidth="1"/>
    <col min="13579" max="13579" width="29" style="2537" customWidth="1"/>
    <col min="13580" max="13824" width="11.42578125" style="2537"/>
    <col min="13825" max="13825" width="11.140625" style="2537" customWidth="1"/>
    <col min="13826" max="13826" width="111.140625" style="2537" customWidth="1"/>
    <col min="13827" max="13827" width="23.28515625" style="2537" customWidth="1"/>
    <col min="13828" max="13828" width="21.5703125" style="2537" customWidth="1"/>
    <col min="13829" max="13829" width="24.140625" style="2537" customWidth="1"/>
    <col min="13830" max="13831" width="22.7109375" style="2537" customWidth="1"/>
    <col min="13832" max="13833" width="25.5703125" style="2537" customWidth="1"/>
    <col min="13834" max="13834" width="27.85546875" style="2537" customWidth="1"/>
    <col min="13835" max="13835" width="29" style="2537" customWidth="1"/>
    <col min="13836" max="14080" width="11.42578125" style="2537"/>
    <col min="14081" max="14081" width="11.140625" style="2537" customWidth="1"/>
    <col min="14082" max="14082" width="111.140625" style="2537" customWidth="1"/>
    <col min="14083" max="14083" width="23.28515625" style="2537" customWidth="1"/>
    <col min="14084" max="14084" width="21.5703125" style="2537" customWidth="1"/>
    <col min="14085" max="14085" width="24.140625" style="2537" customWidth="1"/>
    <col min="14086" max="14087" width="22.7109375" style="2537" customWidth="1"/>
    <col min="14088" max="14089" width="25.5703125" style="2537" customWidth="1"/>
    <col min="14090" max="14090" width="27.85546875" style="2537" customWidth="1"/>
    <col min="14091" max="14091" width="29" style="2537" customWidth="1"/>
    <col min="14092" max="14336" width="11.42578125" style="2537"/>
    <col min="14337" max="14337" width="11.140625" style="2537" customWidth="1"/>
    <col min="14338" max="14338" width="111.140625" style="2537" customWidth="1"/>
    <col min="14339" max="14339" width="23.28515625" style="2537" customWidth="1"/>
    <col min="14340" max="14340" width="21.5703125" style="2537" customWidth="1"/>
    <col min="14341" max="14341" width="24.140625" style="2537" customWidth="1"/>
    <col min="14342" max="14343" width="22.7109375" style="2537" customWidth="1"/>
    <col min="14344" max="14345" width="25.5703125" style="2537" customWidth="1"/>
    <col min="14346" max="14346" width="27.85546875" style="2537" customWidth="1"/>
    <col min="14347" max="14347" width="29" style="2537" customWidth="1"/>
    <col min="14348" max="14592" width="11.42578125" style="2537"/>
    <col min="14593" max="14593" width="11.140625" style="2537" customWidth="1"/>
    <col min="14594" max="14594" width="111.140625" style="2537" customWidth="1"/>
    <col min="14595" max="14595" width="23.28515625" style="2537" customWidth="1"/>
    <col min="14596" max="14596" width="21.5703125" style="2537" customWidth="1"/>
    <col min="14597" max="14597" width="24.140625" style="2537" customWidth="1"/>
    <col min="14598" max="14599" width="22.7109375" style="2537" customWidth="1"/>
    <col min="14600" max="14601" width="25.5703125" style="2537" customWidth="1"/>
    <col min="14602" max="14602" width="27.85546875" style="2537" customWidth="1"/>
    <col min="14603" max="14603" width="29" style="2537" customWidth="1"/>
    <col min="14604" max="14848" width="11.42578125" style="2537"/>
    <col min="14849" max="14849" width="11.140625" style="2537" customWidth="1"/>
    <col min="14850" max="14850" width="111.140625" style="2537" customWidth="1"/>
    <col min="14851" max="14851" width="23.28515625" style="2537" customWidth="1"/>
    <col min="14852" max="14852" width="21.5703125" style="2537" customWidth="1"/>
    <col min="14853" max="14853" width="24.140625" style="2537" customWidth="1"/>
    <col min="14854" max="14855" width="22.7109375" style="2537" customWidth="1"/>
    <col min="14856" max="14857" width="25.5703125" style="2537" customWidth="1"/>
    <col min="14858" max="14858" width="27.85546875" style="2537" customWidth="1"/>
    <col min="14859" max="14859" width="29" style="2537" customWidth="1"/>
    <col min="14860" max="15104" width="11.42578125" style="2537"/>
    <col min="15105" max="15105" width="11.140625" style="2537" customWidth="1"/>
    <col min="15106" max="15106" width="111.140625" style="2537" customWidth="1"/>
    <col min="15107" max="15107" width="23.28515625" style="2537" customWidth="1"/>
    <col min="15108" max="15108" width="21.5703125" style="2537" customWidth="1"/>
    <col min="15109" max="15109" width="24.140625" style="2537" customWidth="1"/>
    <col min="15110" max="15111" width="22.7109375" style="2537" customWidth="1"/>
    <col min="15112" max="15113" width="25.5703125" style="2537" customWidth="1"/>
    <col min="15114" max="15114" width="27.85546875" style="2537" customWidth="1"/>
    <col min="15115" max="15115" width="29" style="2537" customWidth="1"/>
    <col min="15116" max="15360" width="11.42578125" style="2537"/>
    <col min="15361" max="15361" width="11.140625" style="2537" customWidth="1"/>
    <col min="15362" max="15362" width="111.140625" style="2537" customWidth="1"/>
    <col min="15363" max="15363" width="23.28515625" style="2537" customWidth="1"/>
    <col min="15364" max="15364" width="21.5703125" style="2537" customWidth="1"/>
    <col min="15365" max="15365" width="24.140625" style="2537" customWidth="1"/>
    <col min="15366" max="15367" width="22.7109375" style="2537" customWidth="1"/>
    <col min="15368" max="15369" width="25.5703125" style="2537" customWidth="1"/>
    <col min="15370" max="15370" width="27.85546875" style="2537" customWidth="1"/>
    <col min="15371" max="15371" width="29" style="2537" customWidth="1"/>
    <col min="15372" max="15616" width="11.42578125" style="2537"/>
    <col min="15617" max="15617" width="11.140625" style="2537" customWidth="1"/>
    <col min="15618" max="15618" width="111.140625" style="2537" customWidth="1"/>
    <col min="15619" max="15619" width="23.28515625" style="2537" customWidth="1"/>
    <col min="15620" max="15620" width="21.5703125" style="2537" customWidth="1"/>
    <col min="15621" max="15621" width="24.140625" style="2537" customWidth="1"/>
    <col min="15622" max="15623" width="22.7109375" style="2537" customWidth="1"/>
    <col min="15624" max="15625" width="25.5703125" style="2537" customWidth="1"/>
    <col min="15626" max="15626" width="27.85546875" style="2537" customWidth="1"/>
    <col min="15627" max="15627" width="29" style="2537" customWidth="1"/>
    <col min="15628" max="15872" width="11.42578125" style="2537"/>
    <col min="15873" max="15873" width="11.140625" style="2537" customWidth="1"/>
    <col min="15874" max="15874" width="111.140625" style="2537" customWidth="1"/>
    <col min="15875" max="15875" width="23.28515625" style="2537" customWidth="1"/>
    <col min="15876" max="15876" width="21.5703125" style="2537" customWidth="1"/>
    <col min="15877" max="15877" width="24.140625" style="2537" customWidth="1"/>
    <col min="15878" max="15879" width="22.7109375" style="2537" customWidth="1"/>
    <col min="15880" max="15881" width="25.5703125" style="2537" customWidth="1"/>
    <col min="15882" max="15882" width="27.85546875" style="2537" customWidth="1"/>
    <col min="15883" max="15883" width="29" style="2537" customWidth="1"/>
    <col min="15884" max="16128" width="11.42578125" style="2537"/>
    <col min="16129" max="16129" width="11.140625" style="2537" customWidth="1"/>
    <col min="16130" max="16130" width="111.140625" style="2537" customWidth="1"/>
    <col min="16131" max="16131" width="23.28515625" style="2537" customWidth="1"/>
    <col min="16132" max="16132" width="21.5703125" style="2537" customWidth="1"/>
    <col min="16133" max="16133" width="24.140625" style="2537" customWidth="1"/>
    <col min="16134" max="16135" width="22.7109375" style="2537" customWidth="1"/>
    <col min="16136" max="16137" width="25.5703125" style="2537" customWidth="1"/>
    <col min="16138" max="16138" width="27.85546875" style="2537" customWidth="1"/>
    <col min="16139" max="16139" width="29" style="2537" customWidth="1"/>
    <col min="16140" max="16384" width="11.42578125" style="2537"/>
  </cols>
  <sheetData>
    <row r="1" spans="1:11" s="2471" customFormat="1" ht="21" customHeight="1">
      <c r="B1" s="32" t="s">
        <v>2717</v>
      </c>
      <c r="C1" s="32">
        <v>21</v>
      </c>
      <c r="D1" s="2472"/>
      <c r="E1" s="2472"/>
      <c r="F1" s="2472"/>
      <c r="G1" s="2092"/>
      <c r="H1" s="2092"/>
      <c r="I1" s="2472"/>
    </row>
    <row r="2" spans="1:11" s="2473" customFormat="1" ht="27" customHeight="1">
      <c r="B2" s="32" t="s">
        <v>106</v>
      </c>
      <c r="C2" s="2374" t="s">
        <v>3002</v>
      </c>
      <c r="D2" s="2474"/>
      <c r="E2" s="2475"/>
      <c r="F2" s="2476"/>
      <c r="G2" s="2477"/>
      <c r="H2" s="2477"/>
      <c r="I2" s="2478"/>
    </row>
    <row r="3" spans="1:11" s="2471" customFormat="1" ht="23.25" customHeight="1">
      <c r="B3" s="32" t="s">
        <v>108</v>
      </c>
      <c r="C3" s="32" t="s">
        <v>2983</v>
      </c>
      <c r="D3" s="2479"/>
      <c r="E3" s="2479"/>
      <c r="F3" s="2479"/>
      <c r="G3" s="2479"/>
      <c r="H3" s="2479"/>
      <c r="I3" s="2479"/>
      <c r="J3" s="2480"/>
      <c r="K3" s="2481"/>
    </row>
    <row r="4" spans="1:11" s="2471" customFormat="1" ht="23.25" customHeight="1">
      <c r="B4" s="32" t="s">
        <v>110</v>
      </c>
      <c r="C4" s="32" t="s">
        <v>4</v>
      </c>
      <c r="D4" s="2479"/>
      <c r="E4" s="2479"/>
      <c r="F4" s="2479"/>
      <c r="G4" s="2479"/>
      <c r="H4" s="2479"/>
      <c r="I4" s="2479"/>
      <c r="J4" s="2480"/>
      <c r="K4" s="2481"/>
    </row>
    <row r="5" spans="1:11" s="2471" customFormat="1" ht="23.25" customHeight="1">
      <c r="B5" s="32" t="s">
        <v>111</v>
      </c>
      <c r="C5" s="32" t="s">
        <v>124</v>
      </c>
      <c r="D5" s="2479"/>
      <c r="E5" s="2479"/>
      <c r="F5" s="2479"/>
      <c r="G5" s="2479"/>
      <c r="H5" s="2479"/>
      <c r="I5" s="2479"/>
      <c r="J5" s="2480"/>
      <c r="K5" s="2481"/>
    </row>
    <row r="6" spans="1:11" s="2471" customFormat="1" ht="23.25" customHeight="1" thickBot="1">
      <c r="C6" s="2482"/>
      <c r="D6" s="2479"/>
      <c r="E6" s="2479"/>
      <c r="F6" s="2479"/>
      <c r="G6" s="2479"/>
      <c r="H6" s="2479"/>
      <c r="I6" s="2479"/>
      <c r="J6" s="2480"/>
      <c r="K6" s="2481"/>
    </row>
    <row r="7" spans="1:11" s="2471" customFormat="1" ht="30" customHeight="1" thickBot="1">
      <c r="A7" s="2483"/>
      <c r="B7" s="2484"/>
      <c r="C7" s="4824" t="s">
        <v>2407</v>
      </c>
      <c r="D7" s="4825"/>
      <c r="E7" s="4825"/>
      <c r="F7" s="4825"/>
      <c r="G7" s="4826"/>
      <c r="H7" s="4827" t="s">
        <v>3003</v>
      </c>
      <c r="I7" s="4830" t="s">
        <v>2409</v>
      </c>
      <c r="J7" s="4833" t="s">
        <v>3004</v>
      </c>
    </row>
    <row r="8" spans="1:11" s="2471" customFormat="1" ht="64.900000000000006" customHeight="1" thickBot="1">
      <c r="A8" s="2485"/>
      <c r="B8" s="2486"/>
      <c r="C8" s="4836" t="s">
        <v>2411</v>
      </c>
      <c r="D8" s="4837"/>
      <c r="E8" s="4838" t="s">
        <v>3005</v>
      </c>
      <c r="F8" s="4837"/>
      <c r="G8" s="2487" t="s">
        <v>2413</v>
      </c>
      <c r="H8" s="4828"/>
      <c r="I8" s="4831"/>
      <c r="J8" s="4834"/>
    </row>
    <row r="9" spans="1:11" s="2471" customFormat="1" ht="24" customHeight="1" thickBot="1">
      <c r="A9" s="2485"/>
      <c r="B9" s="2486"/>
      <c r="C9" s="2488" t="s">
        <v>2331</v>
      </c>
      <c r="D9" s="2489" t="s">
        <v>2332</v>
      </c>
      <c r="E9" s="2488" t="s">
        <v>2331</v>
      </c>
      <c r="F9" s="2489" t="s">
        <v>2332</v>
      </c>
      <c r="G9" s="2490"/>
      <c r="H9" s="4829"/>
      <c r="I9" s="4832"/>
      <c r="J9" s="4835"/>
    </row>
    <row r="10" spans="1:11" s="2471" customFormat="1" ht="26.25" customHeight="1" thickBot="1">
      <c r="A10" s="2485"/>
      <c r="B10" s="2491"/>
      <c r="C10" s="2492" t="s">
        <v>1088</v>
      </c>
      <c r="D10" s="2493" t="s">
        <v>1092</v>
      </c>
      <c r="E10" s="2493" t="s">
        <v>1095</v>
      </c>
      <c r="F10" s="2494" t="s">
        <v>1098</v>
      </c>
      <c r="G10" s="2494" t="s">
        <v>1100</v>
      </c>
      <c r="H10" s="2495"/>
      <c r="I10" s="2496" t="s">
        <v>1103</v>
      </c>
      <c r="J10" s="2497" t="s">
        <v>1105</v>
      </c>
    </row>
    <row r="11" spans="1:11" s="2471" customFormat="1" ht="24" customHeight="1">
      <c r="A11" s="2498" t="s">
        <v>1088</v>
      </c>
      <c r="B11" s="2499" t="s">
        <v>3006</v>
      </c>
      <c r="C11" s="2500"/>
      <c r="D11" s="2500"/>
      <c r="E11" s="2500"/>
      <c r="F11" s="2500"/>
      <c r="G11" s="2500"/>
      <c r="H11" s="2501"/>
      <c r="I11" s="2502">
        <f>I12+I17+I18+I19</f>
        <v>0</v>
      </c>
      <c r="J11" s="2503">
        <f>I11*12.5</f>
        <v>0</v>
      </c>
    </row>
    <row r="12" spans="1:11" s="2471" customFormat="1" ht="21.75" customHeight="1">
      <c r="A12" s="2504" t="s">
        <v>1092</v>
      </c>
      <c r="B12" s="2505" t="s">
        <v>2415</v>
      </c>
      <c r="C12" s="2506">
        <f>C13+C14</f>
        <v>0</v>
      </c>
      <c r="D12" s="2506">
        <f>D13+D14</f>
        <v>0</v>
      </c>
      <c r="E12" s="2507"/>
      <c r="F12" s="2507"/>
      <c r="G12" s="2508"/>
      <c r="H12" s="2509">
        <v>8</v>
      </c>
      <c r="I12" s="2510">
        <f>G12*0.08</f>
        <v>0</v>
      </c>
      <c r="J12" s="2511"/>
    </row>
    <row r="13" spans="1:11" s="2471" customFormat="1" ht="31.5" customHeight="1">
      <c r="A13" s="2512" t="s">
        <v>2473</v>
      </c>
      <c r="B13" s="2505" t="s">
        <v>2417</v>
      </c>
      <c r="C13" s="2507"/>
      <c r="D13" s="2507"/>
      <c r="E13" s="2513"/>
      <c r="F13" s="2513"/>
      <c r="G13" s="2514"/>
      <c r="H13" s="2509"/>
      <c r="I13" s="2514"/>
      <c r="J13" s="2511"/>
    </row>
    <row r="14" spans="1:11" s="2471" customFormat="1" ht="29.25" customHeight="1">
      <c r="A14" s="2515" t="s">
        <v>2475</v>
      </c>
      <c r="B14" s="2516" t="s">
        <v>2419</v>
      </c>
      <c r="C14" s="2507"/>
      <c r="D14" s="2507"/>
      <c r="E14" s="2513"/>
      <c r="F14" s="2513"/>
      <c r="G14" s="2514"/>
      <c r="H14" s="2509"/>
      <c r="I14" s="2514"/>
      <c r="J14" s="2511"/>
    </row>
    <row r="15" spans="1:11" s="2471" customFormat="1" ht="52.5" customHeight="1">
      <c r="A15" s="2517" t="s">
        <v>1095</v>
      </c>
      <c r="B15" s="2499" t="s">
        <v>2476</v>
      </c>
      <c r="C15" s="2507"/>
      <c r="D15" s="2507"/>
      <c r="E15" s="2507"/>
      <c r="F15" s="2507"/>
      <c r="G15" s="2513"/>
      <c r="H15" s="2509"/>
      <c r="I15" s="2514"/>
      <c r="J15" s="2511"/>
    </row>
    <row r="16" spans="1:11" s="2471" customFormat="1" ht="24.75" customHeight="1">
      <c r="A16" s="2517" t="s">
        <v>1098</v>
      </c>
      <c r="B16" s="2499" t="s">
        <v>3007</v>
      </c>
      <c r="C16" s="2507"/>
      <c r="D16" s="2507"/>
      <c r="E16" s="2507"/>
      <c r="F16" s="2507"/>
      <c r="G16" s="2513"/>
      <c r="H16" s="2509"/>
      <c r="I16" s="2514"/>
      <c r="J16" s="2511"/>
    </row>
    <row r="17" spans="1:23" s="2471" customFormat="1" ht="25.5" customHeight="1">
      <c r="A17" s="2517" t="s">
        <v>2478</v>
      </c>
      <c r="B17" s="2499" t="s">
        <v>2450</v>
      </c>
      <c r="C17" s="2507"/>
      <c r="D17" s="2507"/>
      <c r="E17" s="2507"/>
      <c r="F17" s="2507"/>
      <c r="G17" s="2507"/>
      <c r="H17" s="2509">
        <v>4</v>
      </c>
      <c r="I17" s="2518">
        <f>G17*0.04</f>
        <v>0</v>
      </c>
      <c r="J17" s="2511"/>
    </row>
    <row r="18" spans="1:23" s="2471" customFormat="1" ht="24.75" customHeight="1">
      <c r="A18" s="2517" t="s">
        <v>1108</v>
      </c>
      <c r="B18" s="2499" t="s">
        <v>2479</v>
      </c>
      <c r="C18" s="2507"/>
      <c r="D18" s="2507"/>
      <c r="E18" s="2507"/>
      <c r="F18" s="2507"/>
      <c r="G18" s="2507"/>
      <c r="H18" s="2519"/>
      <c r="I18" s="2508"/>
      <c r="J18" s="2511"/>
    </row>
    <row r="19" spans="1:23" s="2471" customFormat="1" ht="21.75" customHeight="1">
      <c r="A19" s="2517" t="s">
        <v>1111</v>
      </c>
      <c r="B19" s="2499" t="s">
        <v>3008</v>
      </c>
      <c r="C19" s="2507"/>
      <c r="D19" s="2507"/>
      <c r="E19" s="2507"/>
      <c r="F19" s="2507"/>
      <c r="G19" s="2507"/>
      <c r="H19" s="2519"/>
      <c r="I19" s="2518">
        <f>I20+I21+I22</f>
        <v>0</v>
      </c>
      <c r="J19" s="2511"/>
    </row>
    <row r="20" spans="1:23" s="2471" customFormat="1" ht="19.5" customHeight="1">
      <c r="A20" s="2520">
        <v>100</v>
      </c>
      <c r="B20" s="2499" t="s">
        <v>3009</v>
      </c>
      <c r="C20" s="2521"/>
      <c r="D20" s="2522"/>
      <c r="E20" s="2521"/>
      <c r="F20" s="2523"/>
      <c r="G20" s="2524"/>
      <c r="H20" s="2525"/>
      <c r="I20" s="2526"/>
      <c r="J20" s="2527"/>
    </row>
    <row r="21" spans="1:23" s="2471" customFormat="1" ht="21" customHeight="1">
      <c r="A21" s="2520">
        <v>110</v>
      </c>
      <c r="B21" s="2499" t="s">
        <v>2482</v>
      </c>
      <c r="C21" s="2521"/>
      <c r="D21" s="2522"/>
      <c r="E21" s="2521"/>
      <c r="F21" s="2523"/>
      <c r="G21" s="2524"/>
      <c r="H21" s="2525"/>
      <c r="I21" s="2526"/>
      <c r="J21" s="2527"/>
    </row>
    <row r="22" spans="1:23" s="2471" customFormat="1" ht="24.75" customHeight="1" thickBot="1">
      <c r="A22" s="2528">
        <v>120</v>
      </c>
      <c r="B22" s="2529" t="s">
        <v>3010</v>
      </c>
      <c r="C22" s="2530"/>
      <c r="D22" s="2531"/>
      <c r="E22" s="2530"/>
      <c r="F22" s="2532"/>
      <c r="G22" s="2533"/>
      <c r="H22" s="2534"/>
      <c r="I22" s="2535"/>
      <c r="J22" s="2536"/>
    </row>
    <row r="23" spans="1:23" s="2538" customFormat="1" ht="21.75" customHeight="1">
      <c r="A23" s="2537"/>
      <c r="B23" s="2537"/>
      <c r="C23" s="2537"/>
      <c r="D23" s="2537"/>
      <c r="E23" s="2537"/>
      <c r="F23" s="2537"/>
      <c r="G23" s="2537"/>
      <c r="H23" s="2537"/>
      <c r="I23" s="2537"/>
      <c r="J23" s="2537"/>
      <c r="K23" s="2537"/>
      <c r="L23" s="2537"/>
      <c r="M23" s="2537"/>
      <c r="N23" s="2537"/>
      <c r="O23" s="2537"/>
      <c r="P23" s="2537"/>
      <c r="Q23" s="2537"/>
      <c r="R23" s="2537"/>
      <c r="S23" s="2537"/>
      <c r="T23" s="2537"/>
      <c r="U23" s="2537"/>
      <c r="V23" s="2537"/>
    </row>
    <row r="24" spans="1:23" s="2538" customFormat="1" ht="18">
      <c r="A24" s="2537"/>
      <c r="B24" s="1881" t="s">
        <v>2998</v>
      </c>
      <c r="C24" s="2537"/>
      <c r="D24" s="2537"/>
      <c r="E24" s="2537"/>
      <c r="F24" s="2537"/>
      <c r="G24" s="2537"/>
      <c r="H24" s="2537"/>
      <c r="I24" s="2537"/>
      <c r="J24" s="2537"/>
      <c r="K24" s="2537"/>
      <c r="L24" s="2537"/>
      <c r="M24" s="2537"/>
      <c r="N24" s="2537"/>
      <c r="O24" s="2537"/>
      <c r="P24" s="2537"/>
      <c r="Q24" s="2537"/>
      <c r="R24" s="2537"/>
      <c r="S24" s="2537"/>
      <c r="T24" s="2537"/>
      <c r="U24" s="2537"/>
      <c r="V24" s="2537"/>
      <c r="W24" s="2537"/>
    </row>
    <row r="25" spans="1:23" s="2538" customFormat="1" ht="18">
      <c r="A25" s="2537"/>
      <c r="B25" s="2074"/>
      <c r="C25" s="2537"/>
      <c r="D25" s="2537"/>
      <c r="E25" s="2537"/>
      <c r="F25" s="2537"/>
      <c r="G25" s="2537"/>
      <c r="H25" s="2537"/>
      <c r="I25" s="2537"/>
      <c r="J25" s="2537"/>
      <c r="K25" s="2537"/>
      <c r="L25" s="2537"/>
      <c r="M25" s="2537"/>
      <c r="N25" s="2537"/>
      <c r="O25" s="2537"/>
      <c r="P25" s="2537"/>
      <c r="Q25" s="2537"/>
      <c r="R25" s="2537"/>
      <c r="S25" s="2537"/>
      <c r="T25" s="2537"/>
      <c r="U25" s="2537"/>
      <c r="V25" s="2537"/>
      <c r="W25" s="2537"/>
    </row>
    <row r="26" spans="1:23" s="2538" customFormat="1" ht="18">
      <c r="A26" s="2537"/>
      <c r="B26" s="2537"/>
      <c r="C26" s="2537"/>
      <c r="D26" s="2537"/>
      <c r="E26" s="2537"/>
      <c r="F26" s="2537"/>
      <c r="G26" s="2537"/>
      <c r="H26" s="2537"/>
      <c r="I26" s="2537"/>
      <c r="J26" s="2537"/>
      <c r="K26" s="2537"/>
      <c r="L26" s="2537"/>
      <c r="M26" s="2537"/>
      <c r="N26" s="2537"/>
      <c r="O26" s="2537"/>
      <c r="P26" s="2537"/>
      <c r="Q26" s="2537"/>
      <c r="R26" s="2537"/>
      <c r="S26" s="2537"/>
      <c r="T26" s="2537"/>
      <c r="U26" s="2537"/>
      <c r="V26" s="2537"/>
      <c r="W26" s="2537"/>
    </row>
    <row r="27" spans="1:23" s="2538" customFormat="1" ht="18">
      <c r="A27" s="2537"/>
      <c r="B27" s="2537"/>
      <c r="C27" s="2537"/>
      <c r="D27" s="2537"/>
      <c r="E27" s="2537"/>
      <c r="F27" s="2537"/>
      <c r="G27" s="2537"/>
      <c r="H27" s="2537"/>
      <c r="I27" s="2537"/>
      <c r="J27" s="2537"/>
      <c r="K27" s="2537"/>
      <c r="L27" s="2537"/>
      <c r="M27" s="2537"/>
      <c r="N27" s="2537"/>
      <c r="O27" s="2537"/>
      <c r="P27" s="2537"/>
      <c r="Q27" s="2537"/>
      <c r="R27" s="2537"/>
      <c r="S27" s="2537"/>
      <c r="T27" s="2537"/>
      <c r="U27" s="2537"/>
      <c r="V27" s="2537"/>
      <c r="W27" s="2537"/>
    </row>
    <row r="28" spans="1:23" s="2538" customFormat="1" ht="18">
      <c r="A28" s="2537"/>
      <c r="B28" s="2537"/>
      <c r="C28" s="2537"/>
      <c r="D28" s="2537"/>
      <c r="E28" s="2537"/>
      <c r="F28" s="2537"/>
      <c r="G28" s="2537"/>
      <c r="H28" s="2537"/>
      <c r="I28" s="2537"/>
      <c r="J28" s="2537"/>
      <c r="K28" s="2537"/>
      <c r="L28" s="2537"/>
      <c r="M28" s="2537"/>
      <c r="N28" s="2537"/>
      <c r="O28" s="2537"/>
      <c r="P28" s="2537"/>
      <c r="Q28" s="2537"/>
      <c r="R28" s="2537"/>
      <c r="S28" s="2537"/>
      <c r="T28" s="2537"/>
      <c r="U28" s="2537"/>
      <c r="V28" s="2537"/>
      <c r="W28" s="2537"/>
    </row>
    <row r="29" spans="1:23">
      <c r="C29" s="2537"/>
      <c r="D29" s="2537"/>
      <c r="E29" s="2537"/>
      <c r="F29" s="2537"/>
      <c r="G29" s="2537"/>
      <c r="H29" s="2537"/>
      <c r="I29" s="2537"/>
    </row>
    <row r="30" spans="1:23">
      <c r="C30" s="2537"/>
      <c r="D30" s="2537"/>
      <c r="E30" s="2537"/>
      <c r="F30" s="2537"/>
      <c r="G30" s="2537"/>
      <c r="H30" s="2537"/>
      <c r="I30" s="2537"/>
    </row>
    <row r="31" spans="1:23">
      <c r="C31" s="2537"/>
      <c r="D31" s="2537"/>
      <c r="E31" s="2537"/>
      <c r="F31" s="2537"/>
      <c r="G31" s="2537"/>
      <c r="H31" s="2537"/>
      <c r="I31" s="2537"/>
    </row>
    <row r="32" spans="1:23">
      <c r="C32" s="2537"/>
      <c r="D32" s="2537"/>
      <c r="E32" s="2537"/>
      <c r="F32" s="2537"/>
      <c r="G32" s="2537"/>
      <c r="H32" s="2537"/>
      <c r="I32" s="2537"/>
    </row>
    <row r="33" spans="3:9">
      <c r="C33" s="2537"/>
      <c r="D33" s="2537"/>
      <c r="E33" s="2537"/>
      <c r="F33" s="2537"/>
      <c r="G33" s="2537"/>
      <c r="H33" s="2537"/>
      <c r="I33" s="2537"/>
    </row>
    <row r="34" spans="3:9">
      <c r="C34" s="2537"/>
      <c r="D34" s="2537"/>
      <c r="E34" s="2537"/>
      <c r="F34" s="2537"/>
      <c r="G34" s="2537"/>
      <c r="H34" s="2537"/>
      <c r="I34" s="2537"/>
    </row>
    <row r="35" spans="3:9">
      <c r="C35" s="2537"/>
      <c r="D35" s="2537"/>
      <c r="E35" s="2537"/>
      <c r="F35" s="2537"/>
      <c r="G35" s="2537"/>
      <c r="H35" s="2537"/>
      <c r="I35" s="2537"/>
    </row>
    <row r="36" spans="3:9">
      <c r="C36" s="2537"/>
      <c r="D36" s="2537"/>
      <c r="E36" s="2537"/>
      <c r="F36" s="2537"/>
      <c r="G36" s="2537"/>
      <c r="H36" s="2537"/>
      <c r="I36" s="2537"/>
    </row>
  </sheetData>
  <mergeCells count="6">
    <mergeCell ref="C7:G7"/>
    <mergeCell ref="H7:H9"/>
    <mergeCell ref="I7:I9"/>
    <mergeCell ref="J7:J9"/>
    <mergeCell ref="C8:D8"/>
    <mergeCell ref="E8:F8"/>
  </mergeCells>
  <pageMargins left="0.75" right="0.75" top="1" bottom="1" header="0.5" footer="0.5"/>
  <pageSetup paperSize="9" scale="33"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zoomScale="80" zoomScaleNormal="80" workbookViewId="0">
      <selection activeCell="B26" sqref="B26"/>
    </sheetView>
  </sheetViews>
  <sheetFormatPr defaultColWidth="11.42578125" defaultRowHeight="15"/>
  <cols>
    <col min="1" max="1" width="4.85546875" style="2540" customWidth="1"/>
    <col min="2" max="2" width="72.5703125" style="2540" customWidth="1"/>
    <col min="3" max="3" width="20" style="2540" customWidth="1"/>
    <col min="4" max="4" width="20.85546875" style="2540" customWidth="1"/>
    <col min="5" max="5" width="18.42578125" style="2541" customWidth="1"/>
    <col min="6" max="6" width="24.28515625" style="2540" customWidth="1"/>
    <col min="7" max="255" width="11.42578125" style="2540"/>
    <col min="256" max="256" width="3.7109375" style="2540" customWidth="1"/>
    <col min="257" max="257" width="4.85546875" style="2540" customWidth="1"/>
    <col min="258" max="258" width="67.85546875" style="2540" customWidth="1"/>
    <col min="259" max="259" width="20" style="2540" customWidth="1"/>
    <col min="260" max="260" width="20.85546875" style="2540" customWidth="1"/>
    <col min="261" max="261" width="18.42578125" style="2540" customWidth="1"/>
    <col min="262" max="262" width="24.28515625" style="2540" customWidth="1"/>
    <col min="263" max="511" width="11.42578125" style="2540"/>
    <col min="512" max="512" width="3.7109375" style="2540" customWidth="1"/>
    <col min="513" max="513" width="4.85546875" style="2540" customWidth="1"/>
    <col min="514" max="514" width="67.85546875" style="2540" customWidth="1"/>
    <col min="515" max="515" width="20" style="2540" customWidth="1"/>
    <col min="516" max="516" width="20.85546875" style="2540" customWidth="1"/>
    <col min="517" max="517" width="18.42578125" style="2540" customWidth="1"/>
    <col min="518" max="518" width="24.28515625" style="2540" customWidth="1"/>
    <col min="519" max="767" width="11.42578125" style="2540"/>
    <col min="768" max="768" width="3.7109375" style="2540" customWidth="1"/>
    <col min="769" max="769" width="4.85546875" style="2540" customWidth="1"/>
    <col min="770" max="770" width="67.85546875" style="2540" customWidth="1"/>
    <col min="771" max="771" width="20" style="2540" customWidth="1"/>
    <col min="772" max="772" width="20.85546875" style="2540" customWidth="1"/>
    <col min="773" max="773" width="18.42578125" style="2540" customWidth="1"/>
    <col min="774" max="774" width="24.28515625" style="2540" customWidth="1"/>
    <col min="775" max="1023" width="11.42578125" style="2540"/>
    <col min="1024" max="1024" width="3.7109375" style="2540" customWidth="1"/>
    <col min="1025" max="1025" width="4.85546875" style="2540" customWidth="1"/>
    <col min="1026" max="1026" width="67.85546875" style="2540" customWidth="1"/>
    <col min="1027" max="1027" width="20" style="2540" customWidth="1"/>
    <col min="1028" max="1028" width="20.85546875" style="2540" customWidth="1"/>
    <col min="1029" max="1029" width="18.42578125" style="2540" customWidth="1"/>
    <col min="1030" max="1030" width="24.28515625" style="2540" customWidth="1"/>
    <col min="1031" max="1279" width="11.42578125" style="2540"/>
    <col min="1280" max="1280" width="3.7109375" style="2540" customWidth="1"/>
    <col min="1281" max="1281" width="4.85546875" style="2540" customWidth="1"/>
    <col min="1282" max="1282" width="67.85546875" style="2540" customWidth="1"/>
    <col min="1283" max="1283" width="20" style="2540" customWidth="1"/>
    <col min="1284" max="1284" width="20.85546875" style="2540" customWidth="1"/>
    <col min="1285" max="1285" width="18.42578125" style="2540" customWidth="1"/>
    <col min="1286" max="1286" width="24.28515625" style="2540" customWidth="1"/>
    <col min="1287" max="1535" width="11.42578125" style="2540"/>
    <col min="1536" max="1536" width="3.7109375" style="2540" customWidth="1"/>
    <col min="1537" max="1537" width="4.85546875" style="2540" customWidth="1"/>
    <col min="1538" max="1538" width="67.85546875" style="2540" customWidth="1"/>
    <col min="1539" max="1539" width="20" style="2540" customWidth="1"/>
    <col min="1540" max="1540" width="20.85546875" style="2540" customWidth="1"/>
    <col min="1541" max="1541" width="18.42578125" style="2540" customWidth="1"/>
    <col min="1542" max="1542" width="24.28515625" style="2540" customWidth="1"/>
    <col min="1543" max="1791" width="11.42578125" style="2540"/>
    <col min="1792" max="1792" width="3.7109375" style="2540" customWidth="1"/>
    <col min="1793" max="1793" width="4.85546875" style="2540" customWidth="1"/>
    <col min="1794" max="1794" width="67.85546875" style="2540" customWidth="1"/>
    <col min="1795" max="1795" width="20" style="2540" customWidth="1"/>
    <col min="1796" max="1796" width="20.85546875" style="2540" customWidth="1"/>
    <col min="1797" max="1797" width="18.42578125" style="2540" customWidth="1"/>
    <col min="1798" max="1798" width="24.28515625" style="2540" customWidth="1"/>
    <col min="1799" max="2047" width="11.42578125" style="2540"/>
    <col min="2048" max="2048" width="3.7109375" style="2540" customWidth="1"/>
    <col min="2049" max="2049" width="4.85546875" style="2540" customWidth="1"/>
    <col min="2050" max="2050" width="67.85546875" style="2540" customWidth="1"/>
    <col min="2051" max="2051" width="20" style="2540" customWidth="1"/>
    <col min="2052" max="2052" width="20.85546875" style="2540" customWidth="1"/>
    <col min="2053" max="2053" width="18.42578125" style="2540" customWidth="1"/>
    <col min="2054" max="2054" width="24.28515625" style="2540" customWidth="1"/>
    <col min="2055" max="2303" width="11.42578125" style="2540"/>
    <col min="2304" max="2304" width="3.7109375" style="2540" customWidth="1"/>
    <col min="2305" max="2305" width="4.85546875" style="2540" customWidth="1"/>
    <col min="2306" max="2306" width="67.85546875" style="2540" customWidth="1"/>
    <col min="2307" max="2307" width="20" style="2540" customWidth="1"/>
    <col min="2308" max="2308" width="20.85546875" style="2540" customWidth="1"/>
    <col min="2309" max="2309" width="18.42578125" style="2540" customWidth="1"/>
    <col min="2310" max="2310" width="24.28515625" style="2540" customWidth="1"/>
    <col min="2311" max="2559" width="11.42578125" style="2540"/>
    <col min="2560" max="2560" width="3.7109375" style="2540" customWidth="1"/>
    <col min="2561" max="2561" width="4.85546875" style="2540" customWidth="1"/>
    <col min="2562" max="2562" width="67.85546875" style="2540" customWidth="1"/>
    <col min="2563" max="2563" width="20" style="2540" customWidth="1"/>
    <col min="2564" max="2564" width="20.85546875" style="2540" customWidth="1"/>
    <col min="2565" max="2565" width="18.42578125" style="2540" customWidth="1"/>
    <col min="2566" max="2566" width="24.28515625" style="2540" customWidth="1"/>
    <col min="2567" max="2815" width="11.42578125" style="2540"/>
    <col min="2816" max="2816" width="3.7109375" style="2540" customWidth="1"/>
    <col min="2817" max="2817" width="4.85546875" style="2540" customWidth="1"/>
    <col min="2818" max="2818" width="67.85546875" style="2540" customWidth="1"/>
    <col min="2819" max="2819" width="20" style="2540" customWidth="1"/>
    <col min="2820" max="2820" width="20.85546875" style="2540" customWidth="1"/>
    <col min="2821" max="2821" width="18.42578125" style="2540" customWidth="1"/>
    <col min="2822" max="2822" width="24.28515625" style="2540" customWidth="1"/>
    <col min="2823" max="3071" width="11.42578125" style="2540"/>
    <col min="3072" max="3072" width="3.7109375" style="2540" customWidth="1"/>
    <col min="3073" max="3073" width="4.85546875" style="2540" customWidth="1"/>
    <col min="3074" max="3074" width="67.85546875" style="2540" customWidth="1"/>
    <col min="3075" max="3075" width="20" style="2540" customWidth="1"/>
    <col min="3076" max="3076" width="20.85546875" style="2540" customWidth="1"/>
    <col min="3077" max="3077" width="18.42578125" style="2540" customWidth="1"/>
    <col min="3078" max="3078" width="24.28515625" style="2540" customWidth="1"/>
    <col min="3079" max="3327" width="11.42578125" style="2540"/>
    <col min="3328" max="3328" width="3.7109375" style="2540" customWidth="1"/>
    <col min="3329" max="3329" width="4.85546875" style="2540" customWidth="1"/>
    <col min="3330" max="3330" width="67.85546875" style="2540" customWidth="1"/>
    <col min="3331" max="3331" width="20" style="2540" customWidth="1"/>
    <col min="3332" max="3332" width="20.85546875" style="2540" customWidth="1"/>
    <col min="3333" max="3333" width="18.42578125" style="2540" customWidth="1"/>
    <col min="3334" max="3334" width="24.28515625" style="2540" customWidth="1"/>
    <col min="3335" max="3583" width="11.42578125" style="2540"/>
    <col min="3584" max="3584" width="3.7109375" style="2540" customWidth="1"/>
    <col min="3585" max="3585" width="4.85546875" style="2540" customWidth="1"/>
    <col min="3586" max="3586" width="67.85546875" style="2540" customWidth="1"/>
    <col min="3587" max="3587" width="20" style="2540" customWidth="1"/>
    <col min="3588" max="3588" width="20.85546875" style="2540" customWidth="1"/>
    <col min="3589" max="3589" width="18.42578125" style="2540" customWidth="1"/>
    <col min="3590" max="3590" width="24.28515625" style="2540" customWidth="1"/>
    <col min="3591" max="3839" width="11.42578125" style="2540"/>
    <col min="3840" max="3840" width="3.7109375" style="2540" customWidth="1"/>
    <col min="3841" max="3841" width="4.85546875" style="2540" customWidth="1"/>
    <col min="3842" max="3842" width="67.85546875" style="2540" customWidth="1"/>
    <col min="3843" max="3843" width="20" style="2540" customWidth="1"/>
    <col min="3844" max="3844" width="20.85546875" style="2540" customWidth="1"/>
    <col min="3845" max="3845" width="18.42578125" style="2540" customWidth="1"/>
    <col min="3846" max="3846" width="24.28515625" style="2540" customWidth="1"/>
    <col min="3847" max="4095" width="11.42578125" style="2540"/>
    <col min="4096" max="4096" width="3.7109375" style="2540" customWidth="1"/>
    <col min="4097" max="4097" width="4.85546875" style="2540" customWidth="1"/>
    <col min="4098" max="4098" width="67.85546875" style="2540" customWidth="1"/>
    <col min="4099" max="4099" width="20" style="2540" customWidth="1"/>
    <col min="4100" max="4100" width="20.85546875" style="2540" customWidth="1"/>
    <col min="4101" max="4101" width="18.42578125" style="2540" customWidth="1"/>
    <col min="4102" max="4102" width="24.28515625" style="2540" customWidth="1"/>
    <col min="4103" max="4351" width="11.42578125" style="2540"/>
    <col min="4352" max="4352" width="3.7109375" style="2540" customWidth="1"/>
    <col min="4353" max="4353" width="4.85546875" style="2540" customWidth="1"/>
    <col min="4354" max="4354" width="67.85546875" style="2540" customWidth="1"/>
    <col min="4355" max="4355" width="20" style="2540" customWidth="1"/>
    <col min="4356" max="4356" width="20.85546875" style="2540" customWidth="1"/>
    <col min="4357" max="4357" width="18.42578125" style="2540" customWidth="1"/>
    <col min="4358" max="4358" width="24.28515625" style="2540" customWidth="1"/>
    <col min="4359" max="4607" width="11.42578125" style="2540"/>
    <col min="4608" max="4608" width="3.7109375" style="2540" customWidth="1"/>
    <col min="4609" max="4609" width="4.85546875" style="2540" customWidth="1"/>
    <col min="4610" max="4610" width="67.85546875" style="2540" customWidth="1"/>
    <col min="4611" max="4611" width="20" style="2540" customWidth="1"/>
    <col min="4612" max="4612" width="20.85546875" style="2540" customWidth="1"/>
    <col min="4613" max="4613" width="18.42578125" style="2540" customWidth="1"/>
    <col min="4614" max="4614" width="24.28515625" style="2540" customWidth="1"/>
    <col min="4615" max="4863" width="11.42578125" style="2540"/>
    <col min="4864" max="4864" width="3.7109375" style="2540" customWidth="1"/>
    <col min="4865" max="4865" width="4.85546875" style="2540" customWidth="1"/>
    <col min="4866" max="4866" width="67.85546875" style="2540" customWidth="1"/>
    <col min="4867" max="4867" width="20" style="2540" customWidth="1"/>
    <col min="4868" max="4868" width="20.85546875" style="2540" customWidth="1"/>
    <col min="4869" max="4869" width="18.42578125" style="2540" customWidth="1"/>
    <col min="4870" max="4870" width="24.28515625" style="2540" customWidth="1"/>
    <col min="4871" max="5119" width="11.42578125" style="2540"/>
    <col min="5120" max="5120" width="3.7109375" style="2540" customWidth="1"/>
    <col min="5121" max="5121" width="4.85546875" style="2540" customWidth="1"/>
    <col min="5122" max="5122" width="67.85546875" style="2540" customWidth="1"/>
    <col min="5123" max="5123" width="20" style="2540" customWidth="1"/>
    <col min="5124" max="5124" width="20.85546875" style="2540" customWidth="1"/>
    <col min="5125" max="5125" width="18.42578125" style="2540" customWidth="1"/>
    <col min="5126" max="5126" width="24.28515625" style="2540" customWidth="1"/>
    <col min="5127" max="5375" width="11.42578125" style="2540"/>
    <col min="5376" max="5376" width="3.7109375" style="2540" customWidth="1"/>
    <col min="5377" max="5377" width="4.85546875" style="2540" customWidth="1"/>
    <col min="5378" max="5378" width="67.85546875" style="2540" customWidth="1"/>
    <col min="5379" max="5379" width="20" style="2540" customWidth="1"/>
    <col min="5380" max="5380" width="20.85546875" style="2540" customWidth="1"/>
    <col min="5381" max="5381" width="18.42578125" style="2540" customWidth="1"/>
    <col min="5382" max="5382" width="24.28515625" style="2540" customWidth="1"/>
    <col min="5383" max="5631" width="11.42578125" style="2540"/>
    <col min="5632" max="5632" width="3.7109375" style="2540" customWidth="1"/>
    <col min="5633" max="5633" width="4.85546875" style="2540" customWidth="1"/>
    <col min="5634" max="5634" width="67.85546875" style="2540" customWidth="1"/>
    <col min="5635" max="5635" width="20" style="2540" customWidth="1"/>
    <col min="5636" max="5636" width="20.85546875" style="2540" customWidth="1"/>
    <col min="5637" max="5637" width="18.42578125" style="2540" customWidth="1"/>
    <col min="5638" max="5638" width="24.28515625" style="2540" customWidth="1"/>
    <col min="5639" max="5887" width="11.42578125" style="2540"/>
    <col min="5888" max="5888" width="3.7109375" style="2540" customWidth="1"/>
    <col min="5889" max="5889" width="4.85546875" style="2540" customWidth="1"/>
    <col min="5890" max="5890" width="67.85546875" style="2540" customWidth="1"/>
    <col min="5891" max="5891" width="20" style="2540" customWidth="1"/>
    <col min="5892" max="5892" width="20.85546875" style="2540" customWidth="1"/>
    <col min="5893" max="5893" width="18.42578125" style="2540" customWidth="1"/>
    <col min="5894" max="5894" width="24.28515625" style="2540" customWidth="1"/>
    <col min="5895" max="6143" width="11.42578125" style="2540"/>
    <col min="6144" max="6144" width="3.7109375" style="2540" customWidth="1"/>
    <col min="6145" max="6145" width="4.85546875" style="2540" customWidth="1"/>
    <col min="6146" max="6146" width="67.85546875" style="2540" customWidth="1"/>
    <col min="6147" max="6147" width="20" style="2540" customWidth="1"/>
    <col min="6148" max="6148" width="20.85546875" style="2540" customWidth="1"/>
    <col min="6149" max="6149" width="18.42578125" style="2540" customWidth="1"/>
    <col min="6150" max="6150" width="24.28515625" style="2540" customWidth="1"/>
    <col min="6151" max="6399" width="11.42578125" style="2540"/>
    <col min="6400" max="6400" width="3.7109375" style="2540" customWidth="1"/>
    <col min="6401" max="6401" width="4.85546875" style="2540" customWidth="1"/>
    <col min="6402" max="6402" width="67.85546875" style="2540" customWidth="1"/>
    <col min="6403" max="6403" width="20" style="2540" customWidth="1"/>
    <col min="6404" max="6404" width="20.85546875" style="2540" customWidth="1"/>
    <col min="6405" max="6405" width="18.42578125" style="2540" customWidth="1"/>
    <col min="6406" max="6406" width="24.28515625" style="2540" customWidth="1"/>
    <col min="6407" max="6655" width="11.42578125" style="2540"/>
    <col min="6656" max="6656" width="3.7109375" style="2540" customWidth="1"/>
    <col min="6657" max="6657" width="4.85546875" style="2540" customWidth="1"/>
    <col min="6658" max="6658" width="67.85546875" style="2540" customWidth="1"/>
    <col min="6659" max="6659" width="20" style="2540" customWidth="1"/>
    <col min="6660" max="6660" width="20.85546875" style="2540" customWidth="1"/>
    <col min="6661" max="6661" width="18.42578125" style="2540" customWidth="1"/>
    <col min="6662" max="6662" width="24.28515625" style="2540" customWidth="1"/>
    <col min="6663" max="6911" width="11.42578125" style="2540"/>
    <col min="6912" max="6912" width="3.7109375" style="2540" customWidth="1"/>
    <col min="6913" max="6913" width="4.85546875" style="2540" customWidth="1"/>
    <col min="6914" max="6914" width="67.85546875" style="2540" customWidth="1"/>
    <col min="6915" max="6915" width="20" style="2540" customWidth="1"/>
    <col min="6916" max="6916" width="20.85546875" style="2540" customWidth="1"/>
    <col min="6917" max="6917" width="18.42578125" style="2540" customWidth="1"/>
    <col min="6918" max="6918" width="24.28515625" style="2540" customWidth="1"/>
    <col min="6919" max="7167" width="11.42578125" style="2540"/>
    <col min="7168" max="7168" width="3.7109375" style="2540" customWidth="1"/>
    <col min="7169" max="7169" width="4.85546875" style="2540" customWidth="1"/>
    <col min="7170" max="7170" width="67.85546875" style="2540" customWidth="1"/>
    <col min="7171" max="7171" width="20" style="2540" customWidth="1"/>
    <col min="7172" max="7172" width="20.85546875" style="2540" customWidth="1"/>
    <col min="7173" max="7173" width="18.42578125" style="2540" customWidth="1"/>
    <col min="7174" max="7174" width="24.28515625" style="2540" customWidth="1"/>
    <col min="7175" max="7423" width="11.42578125" style="2540"/>
    <col min="7424" max="7424" width="3.7109375" style="2540" customWidth="1"/>
    <col min="7425" max="7425" width="4.85546875" style="2540" customWidth="1"/>
    <col min="7426" max="7426" width="67.85546875" style="2540" customWidth="1"/>
    <col min="7427" max="7427" width="20" style="2540" customWidth="1"/>
    <col min="7428" max="7428" width="20.85546875" style="2540" customWidth="1"/>
    <col min="7429" max="7429" width="18.42578125" style="2540" customWidth="1"/>
    <col min="7430" max="7430" width="24.28515625" style="2540" customWidth="1"/>
    <col min="7431" max="7679" width="11.42578125" style="2540"/>
    <col min="7680" max="7680" width="3.7109375" style="2540" customWidth="1"/>
    <col min="7681" max="7681" width="4.85546875" style="2540" customWidth="1"/>
    <col min="7682" max="7682" width="67.85546875" style="2540" customWidth="1"/>
    <col min="7683" max="7683" width="20" style="2540" customWidth="1"/>
    <col min="7684" max="7684" width="20.85546875" style="2540" customWidth="1"/>
    <col min="7685" max="7685" width="18.42578125" style="2540" customWidth="1"/>
    <col min="7686" max="7686" width="24.28515625" style="2540" customWidth="1"/>
    <col min="7687" max="7935" width="11.42578125" style="2540"/>
    <col min="7936" max="7936" width="3.7109375" style="2540" customWidth="1"/>
    <col min="7937" max="7937" width="4.85546875" style="2540" customWidth="1"/>
    <col min="7938" max="7938" width="67.85546875" style="2540" customWidth="1"/>
    <col min="7939" max="7939" width="20" style="2540" customWidth="1"/>
    <col min="7940" max="7940" width="20.85546875" style="2540" customWidth="1"/>
    <col min="7941" max="7941" width="18.42578125" style="2540" customWidth="1"/>
    <col min="7942" max="7942" width="24.28515625" style="2540" customWidth="1"/>
    <col min="7943" max="8191" width="11.42578125" style="2540"/>
    <col min="8192" max="8192" width="3.7109375" style="2540" customWidth="1"/>
    <col min="8193" max="8193" width="4.85546875" style="2540" customWidth="1"/>
    <col min="8194" max="8194" width="67.85546875" style="2540" customWidth="1"/>
    <col min="8195" max="8195" width="20" style="2540" customWidth="1"/>
    <col min="8196" max="8196" width="20.85546875" style="2540" customWidth="1"/>
    <col min="8197" max="8197" width="18.42578125" style="2540" customWidth="1"/>
    <col min="8198" max="8198" width="24.28515625" style="2540" customWidth="1"/>
    <col min="8199" max="8447" width="11.42578125" style="2540"/>
    <col min="8448" max="8448" width="3.7109375" style="2540" customWidth="1"/>
    <col min="8449" max="8449" width="4.85546875" style="2540" customWidth="1"/>
    <col min="8450" max="8450" width="67.85546875" style="2540" customWidth="1"/>
    <col min="8451" max="8451" width="20" style="2540" customWidth="1"/>
    <col min="8452" max="8452" width="20.85546875" style="2540" customWidth="1"/>
    <col min="8453" max="8453" width="18.42578125" style="2540" customWidth="1"/>
    <col min="8454" max="8454" width="24.28515625" style="2540" customWidth="1"/>
    <col min="8455" max="8703" width="11.42578125" style="2540"/>
    <col min="8704" max="8704" width="3.7109375" style="2540" customWidth="1"/>
    <col min="8705" max="8705" width="4.85546875" style="2540" customWidth="1"/>
    <col min="8706" max="8706" width="67.85546875" style="2540" customWidth="1"/>
    <col min="8707" max="8707" width="20" style="2540" customWidth="1"/>
    <col min="8708" max="8708" width="20.85546875" style="2540" customWidth="1"/>
    <col min="8709" max="8709" width="18.42578125" style="2540" customWidth="1"/>
    <col min="8710" max="8710" width="24.28515625" style="2540" customWidth="1"/>
    <col min="8711" max="8959" width="11.42578125" style="2540"/>
    <col min="8960" max="8960" width="3.7109375" style="2540" customWidth="1"/>
    <col min="8961" max="8961" width="4.85546875" style="2540" customWidth="1"/>
    <col min="8962" max="8962" width="67.85546875" style="2540" customWidth="1"/>
    <col min="8963" max="8963" width="20" style="2540" customWidth="1"/>
    <col min="8964" max="8964" width="20.85546875" style="2540" customWidth="1"/>
    <col min="8965" max="8965" width="18.42578125" style="2540" customWidth="1"/>
    <col min="8966" max="8966" width="24.28515625" style="2540" customWidth="1"/>
    <col min="8967" max="9215" width="11.42578125" style="2540"/>
    <col min="9216" max="9216" width="3.7109375" style="2540" customWidth="1"/>
    <col min="9217" max="9217" width="4.85546875" style="2540" customWidth="1"/>
    <col min="9218" max="9218" width="67.85546875" style="2540" customWidth="1"/>
    <col min="9219" max="9219" width="20" style="2540" customWidth="1"/>
    <col min="9220" max="9220" width="20.85546875" style="2540" customWidth="1"/>
    <col min="9221" max="9221" width="18.42578125" style="2540" customWidth="1"/>
    <col min="9222" max="9222" width="24.28515625" style="2540" customWidth="1"/>
    <col min="9223" max="9471" width="11.42578125" style="2540"/>
    <col min="9472" max="9472" width="3.7109375" style="2540" customWidth="1"/>
    <col min="9473" max="9473" width="4.85546875" style="2540" customWidth="1"/>
    <col min="9474" max="9474" width="67.85546875" style="2540" customWidth="1"/>
    <col min="9475" max="9475" width="20" style="2540" customWidth="1"/>
    <col min="9476" max="9476" width="20.85546875" style="2540" customWidth="1"/>
    <col min="9477" max="9477" width="18.42578125" style="2540" customWidth="1"/>
    <col min="9478" max="9478" width="24.28515625" style="2540" customWidth="1"/>
    <col min="9479" max="9727" width="11.42578125" style="2540"/>
    <col min="9728" max="9728" width="3.7109375" style="2540" customWidth="1"/>
    <col min="9729" max="9729" width="4.85546875" style="2540" customWidth="1"/>
    <col min="9730" max="9730" width="67.85546875" style="2540" customWidth="1"/>
    <col min="9731" max="9731" width="20" style="2540" customWidth="1"/>
    <col min="9732" max="9732" width="20.85546875" style="2540" customWidth="1"/>
    <col min="9733" max="9733" width="18.42578125" style="2540" customWidth="1"/>
    <col min="9734" max="9734" width="24.28515625" style="2540" customWidth="1"/>
    <col min="9735" max="9983" width="11.42578125" style="2540"/>
    <col min="9984" max="9984" width="3.7109375" style="2540" customWidth="1"/>
    <col min="9985" max="9985" width="4.85546875" style="2540" customWidth="1"/>
    <col min="9986" max="9986" width="67.85546875" style="2540" customWidth="1"/>
    <col min="9987" max="9987" width="20" style="2540" customWidth="1"/>
    <col min="9988" max="9988" width="20.85546875" style="2540" customWidth="1"/>
    <col min="9989" max="9989" width="18.42578125" style="2540" customWidth="1"/>
    <col min="9990" max="9990" width="24.28515625" style="2540" customWidth="1"/>
    <col min="9991" max="10239" width="11.42578125" style="2540"/>
    <col min="10240" max="10240" width="3.7109375" style="2540" customWidth="1"/>
    <col min="10241" max="10241" width="4.85546875" style="2540" customWidth="1"/>
    <col min="10242" max="10242" width="67.85546875" style="2540" customWidth="1"/>
    <col min="10243" max="10243" width="20" style="2540" customWidth="1"/>
    <col min="10244" max="10244" width="20.85546875" style="2540" customWidth="1"/>
    <col min="10245" max="10245" width="18.42578125" style="2540" customWidth="1"/>
    <col min="10246" max="10246" width="24.28515625" style="2540" customWidth="1"/>
    <col min="10247" max="10495" width="11.42578125" style="2540"/>
    <col min="10496" max="10496" width="3.7109375" style="2540" customWidth="1"/>
    <col min="10497" max="10497" width="4.85546875" style="2540" customWidth="1"/>
    <col min="10498" max="10498" width="67.85546875" style="2540" customWidth="1"/>
    <col min="10499" max="10499" width="20" style="2540" customWidth="1"/>
    <col min="10500" max="10500" width="20.85546875" style="2540" customWidth="1"/>
    <col min="10501" max="10501" width="18.42578125" style="2540" customWidth="1"/>
    <col min="10502" max="10502" width="24.28515625" style="2540" customWidth="1"/>
    <col min="10503" max="10751" width="11.42578125" style="2540"/>
    <col min="10752" max="10752" width="3.7109375" style="2540" customWidth="1"/>
    <col min="10753" max="10753" width="4.85546875" style="2540" customWidth="1"/>
    <col min="10754" max="10754" width="67.85546875" style="2540" customWidth="1"/>
    <col min="10755" max="10755" width="20" style="2540" customWidth="1"/>
    <col min="10756" max="10756" width="20.85546875" style="2540" customWidth="1"/>
    <col min="10757" max="10757" width="18.42578125" style="2540" customWidth="1"/>
    <col min="10758" max="10758" width="24.28515625" style="2540" customWidth="1"/>
    <col min="10759" max="11007" width="11.42578125" style="2540"/>
    <col min="11008" max="11008" width="3.7109375" style="2540" customWidth="1"/>
    <col min="11009" max="11009" width="4.85546875" style="2540" customWidth="1"/>
    <col min="11010" max="11010" width="67.85546875" style="2540" customWidth="1"/>
    <col min="11011" max="11011" width="20" style="2540" customWidth="1"/>
    <col min="11012" max="11012" width="20.85546875" style="2540" customWidth="1"/>
    <col min="11013" max="11013" width="18.42578125" style="2540" customWidth="1"/>
    <col min="11014" max="11014" width="24.28515625" style="2540" customWidth="1"/>
    <col min="11015" max="11263" width="11.42578125" style="2540"/>
    <col min="11264" max="11264" width="3.7109375" style="2540" customWidth="1"/>
    <col min="11265" max="11265" width="4.85546875" style="2540" customWidth="1"/>
    <col min="11266" max="11266" width="67.85546875" style="2540" customWidth="1"/>
    <col min="11267" max="11267" width="20" style="2540" customWidth="1"/>
    <col min="11268" max="11268" width="20.85546875" style="2540" customWidth="1"/>
    <col min="11269" max="11269" width="18.42578125" style="2540" customWidth="1"/>
    <col min="11270" max="11270" width="24.28515625" style="2540" customWidth="1"/>
    <col min="11271" max="11519" width="11.42578125" style="2540"/>
    <col min="11520" max="11520" width="3.7109375" style="2540" customWidth="1"/>
    <col min="11521" max="11521" width="4.85546875" style="2540" customWidth="1"/>
    <col min="11522" max="11522" width="67.85546875" style="2540" customWidth="1"/>
    <col min="11523" max="11523" width="20" style="2540" customWidth="1"/>
    <col min="11524" max="11524" width="20.85546875" style="2540" customWidth="1"/>
    <col min="11525" max="11525" width="18.42578125" style="2540" customWidth="1"/>
    <col min="11526" max="11526" width="24.28515625" style="2540" customWidth="1"/>
    <col min="11527" max="11775" width="11.42578125" style="2540"/>
    <col min="11776" max="11776" width="3.7109375" style="2540" customWidth="1"/>
    <col min="11777" max="11777" width="4.85546875" style="2540" customWidth="1"/>
    <col min="11778" max="11778" width="67.85546875" style="2540" customWidth="1"/>
    <col min="11779" max="11779" width="20" style="2540" customWidth="1"/>
    <col min="11780" max="11780" width="20.85546875" style="2540" customWidth="1"/>
    <col min="11781" max="11781" width="18.42578125" style="2540" customWidth="1"/>
    <col min="11782" max="11782" width="24.28515625" style="2540" customWidth="1"/>
    <col min="11783" max="12031" width="11.42578125" style="2540"/>
    <col min="12032" max="12032" width="3.7109375" style="2540" customWidth="1"/>
    <col min="12033" max="12033" width="4.85546875" style="2540" customWidth="1"/>
    <col min="12034" max="12034" width="67.85546875" style="2540" customWidth="1"/>
    <col min="12035" max="12035" width="20" style="2540" customWidth="1"/>
    <col min="12036" max="12036" width="20.85546875" style="2540" customWidth="1"/>
    <col min="12037" max="12037" width="18.42578125" style="2540" customWidth="1"/>
    <col min="12038" max="12038" width="24.28515625" style="2540" customWidth="1"/>
    <col min="12039" max="12287" width="11.42578125" style="2540"/>
    <col min="12288" max="12288" width="3.7109375" style="2540" customWidth="1"/>
    <col min="12289" max="12289" width="4.85546875" style="2540" customWidth="1"/>
    <col min="12290" max="12290" width="67.85546875" style="2540" customWidth="1"/>
    <col min="12291" max="12291" width="20" style="2540" customWidth="1"/>
    <col min="12292" max="12292" width="20.85546875" style="2540" customWidth="1"/>
    <col min="12293" max="12293" width="18.42578125" style="2540" customWidth="1"/>
    <col min="12294" max="12294" width="24.28515625" style="2540" customWidth="1"/>
    <col min="12295" max="12543" width="11.42578125" style="2540"/>
    <col min="12544" max="12544" width="3.7109375" style="2540" customWidth="1"/>
    <col min="12545" max="12545" width="4.85546875" style="2540" customWidth="1"/>
    <col min="12546" max="12546" width="67.85546875" style="2540" customWidth="1"/>
    <col min="12547" max="12547" width="20" style="2540" customWidth="1"/>
    <col min="12548" max="12548" width="20.85546875" style="2540" customWidth="1"/>
    <col min="12549" max="12549" width="18.42578125" style="2540" customWidth="1"/>
    <col min="12550" max="12550" width="24.28515625" style="2540" customWidth="1"/>
    <col min="12551" max="12799" width="11.42578125" style="2540"/>
    <col min="12800" max="12800" width="3.7109375" style="2540" customWidth="1"/>
    <col min="12801" max="12801" width="4.85546875" style="2540" customWidth="1"/>
    <col min="12802" max="12802" width="67.85546875" style="2540" customWidth="1"/>
    <col min="12803" max="12803" width="20" style="2540" customWidth="1"/>
    <col min="12804" max="12804" width="20.85546875" style="2540" customWidth="1"/>
    <col min="12805" max="12805" width="18.42578125" style="2540" customWidth="1"/>
    <col min="12806" max="12806" width="24.28515625" style="2540" customWidth="1"/>
    <col min="12807" max="13055" width="11.42578125" style="2540"/>
    <col min="13056" max="13056" width="3.7109375" style="2540" customWidth="1"/>
    <col min="13057" max="13057" width="4.85546875" style="2540" customWidth="1"/>
    <col min="13058" max="13058" width="67.85546875" style="2540" customWidth="1"/>
    <col min="13059" max="13059" width="20" style="2540" customWidth="1"/>
    <col min="13060" max="13060" width="20.85546875" style="2540" customWidth="1"/>
    <col min="13061" max="13061" width="18.42578125" style="2540" customWidth="1"/>
    <col min="13062" max="13062" width="24.28515625" style="2540" customWidth="1"/>
    <col min="13063" max="13311" width="11.42578125" style="2540"/>
    <col min="13312" max="13312" width="3.7109375" style="2540" customWidth="1"/>
    <col min="13313" max="13313" width="4.85546875" style="2540" customWidth="1"/>
    <col min="13314" max="13314" width="67.85546875" style="2540" customWidth="1"/>
    <col min="13315" max="13315" width="20" style="2540" customWidth="1"/>
    <col min="13316" max="13316" width="20.85546875" style="2540" customWidth="1"/>
    <col min="13317" max="13317" width="18.42578125" style="2540" customWidth="1"/>
    <col min="13318" max="13318" width="24.28515625" style="2540" customWidth="1"/>
    <col min="13319" max="13567" width="11.42578125" style="2540"/>
    <col min="13568" max="13568" width="3.7109375" style="2540" customWidth="1"/>
    <col min="13569" max="13569" width="4.85546875" style="2540" customWidth="1"/>
    <col min="13570" max="13570" width="67.85546875" style="2540" customWidth="1"/>
    <col min="13571" max="13571" width="20" style="2540" customWidth="1"/>
    <col min="13572" max="13572" width="20.85546875" style="2540" customWidth="1"/>
    <col min="13573" max="13573" width="18.42578125" style="2540" customWidth="1"/>
    <col min="13574" max="13574" width="24.28515625" style="2540" customWidth="1"/>
    <col min="13575" max="13823" width="11.42578125" style="2540"/>
    <col min="13824" max="13824" width="3.7109375" style="2540" customWidth="1"/>
    <col min="13825" max="13825" width="4.85546875" style="2540" customWidth="1"/>
    <col min="13826" max="13826" width="67.85546875" style="2540" customWidth="1"/>
    <col min="13827" max="13827" width="20" style="2540" customWidth="1"/>
    <col min="13828" max="13828" width="20.85546875" style="2540" customWidth="1"/>
    <col min="13829" max="13829" width="18.42578125" style="2540" customWidth="1"/>
    <col min="13830" max="13830" width="24.28515625" style="2540" customWidth="1"/>
    <col min="13831" max="14079" width="11.42578125" style="2540"/>
    <col min="14080" max="14080" width="3.7109375" style="2540" customWidth="1"/>
    <col min="14081" max="14081" width="4.85546875" style="2540" customWidth="1"/>
    <col min="14082" max="14082" width="67.85546875" style="2540" customWidth="1"/>
    <col min="14083" max="14083" width="20" style="2540" customWidth="1"/>
    <col min="14084" max="14084" width="20.85546875" style="2540" customWidth="1"/>
    <col min="14085" max="14085" width="18.42578125" style="2540" customWidth="1"/>
    <col min="14086" max="14086" width="24.28515625" style="2540" customWidth="1"/>
    <col min="14087" max="14335" width="11.42578125" style="2540"/>
    <col min="14336" max="14336" width="3.7109375" style="2540" customWidth="1"/>
    <col min="14337" max="14337" width="4.85546875" style="2540" customWidth="1"/>
    <col min="14338" max="14338" width="67.85546875" style="2540" customWidth="1"/>
    <col min="14339" max="14339" width="20" style="2540" customWidth="1"/>
    <col min="14340" max="14340" width="20.85546875" style="2540" customWidth="1"/>
    <col min="14341" max="14341" width="18.42578125" style="2540" customWidth="1"/>
    <col min="14342" max="14342" width="24.28515625" style="2540" customWidth="1"/>
    <col min="14343" max="14591" width="11.42578125" style="2540"/>
    <col min="14592" max="14592" width="3.7109375" style="2540" customWidth="1"/>
    <col min="14593" max="14593" width="4.85546875" style="2540" customWidth="1"/>
    <col min="14594" max="14594" width="67.85546875" style="2540" customWidth="1"/>
    <col min="14595" max="14595" width="20" style="2540" customWidth="1"/>
    <col min="14596" max="14596" width="20.85546875" style="2540" customWidth="1"/>
    <col min="14597" max="14597" width="18.42578125" style="2540" customWidth="1"/>
    <col min="14598" max="14598" width="24.28515625" style="2540" customWidth="1"/>
    <col min="14599" max="14847" width="11.42578125" style="2540"/>
    <col min="14848" max="14848" width="3.7109375" style="2540" customWidth="1"/>
    <col min="14849" max="14849" width="4.85546875" style="2540" customWidth="1"/>
    <col min="14850" max="14850" width="67.85546875" style="2540" customWidth="1"/>
    <col min="14851" max="14851" width="20" style="2540" customWidth="1"/>
    <col min="14852" max="14852" width="20.85546875" style="2540" customWidth="1"/>
    <col min="14853" max="14853" width="18.42578125" style="2540" customWidth="1"/>
    <col min="14854" max="14854" width="24.28515625" style="2540" customWidth="1"/>
    <col min="14855" max="15103" width="11.42578125" style="2540"/>
    <col min="15104" max="15104" width="3.7109375" style="2540" customWidth="1"/>
    <col min="15105" max="15105" width="4.85546875" style="2540" customWidth="1"/>
    <col min="15106" max="15106" width="67.85546875" style="2540" customWidth="1"/>
    <col min="15107" max="15107" width="20" style="2540" customWidth="1"/>
    <col min="15108" max="15108" width="20.85546875" style="2540" customWidth="1"/>
    <col min="15109" max="15109" width="18.42578125" style="2540" customWidth="1"/>
    <col min="15110" max="15110" width="24.28515625" style="2540" customWidth="1"/>
    <col min="15111" max="15359" width="11.42578125" style="2540"/>
    <col min="15360" max="15360" width="3.7109375" style="2540" customWidth="1"/>
    <col min="15361" max="15361" width="4.85546875" style="2540" customWidth="1"/>
    <col min="15362" max="15362" width="67.85546875" style="2540" customWidth="1"/>
    <col min="15363" max="15363" width="20" style="2540" customWidth="1"/>
    <col min="15364" max="15364" width="20.85546875" style="2540" customWidth="1"/>
    <col min="15365" max="15365" width="18.42578125" style="2540" customWidth="1"/>
    <col min="15366" max="15366" width="24.28515625" style="2540" customWidth="1"/>
    <col min="15367" max="15615" width="11.42578125" style="2540"/>
    <col min="15616" max="15616" width="3.7109375" style="2540" customWidth="1"/>
    <col min="15617" max="15617" width="4.85546875" style="2540" customWidth="1"/>
    <col min="15618" max="15618" width="67.85546875" style="2540" customWidth="1"/>
    <col min="15619" max="15619" width="20" style="2540" customWidth="1"/>
    <col min="15620" max="15620" width="20.85546875" style="2540" customWidth="1"/>
    <col min="15621" max="15621" width="18.42578125" style="2540" customWidth="1"/>
    <col min="15622" max="15622" width="24.28515625" style="2540" customWidth="1"/>
    <col min="15623" max="15871" width="11.42578125" style="2540"/>
    <col min="15872" max="15872" width="3.7109375" style="2540" customWidth="1"/>
    <col min="15873" max="15873" width="4.85546875" style="2540" customWidth="1"/>
    <col min="15874" max="15874" width="67.85546875" style="2540" customWidth="1"/>
    <col min="15875" max="15875" width="20" style="2540" customWidth="1"/>
    <col min="15876" max="15876" width="20.85546875" style="2540" customWidth="1"/>
    <col min="15877" max="15877" width="18.42578125" style="2540" customWidth="1"/>
    <col min="15878" max="15878" width="24.28515625" style="2540" customWidth="1"/>
    <col min="15879" max="16127" width="11.42578125" style="2540"/>
    <col min="16128" max="16128" width="3.7109375" style="2540" customWidth="1"/>
    <col min="16129" max="16129" width="4.85546875" style="2540" customWidth="1"/>
    <col min="16130" max="16130" width="67.85546875" style="2540" customWidth="1"/>
    <col min="16131" max="16131" width="20" style="2540" customWidth="1"/>
    <col min="16132" max="16132" width="20.85546875" style="2540" customWidth="1"/>
    <col min="16133" max="16133" width="18.42578125" style="2540" customWidth="1"/>
    <col min="16134" max="16134" width="24.28515625" style="2540" customWidth="1"/>
    <col min="16135" max="16384" width="11.42578125" style="2540"/>
  </cols>
  <sheetData>
    <row r="1" spans="1:6" ht="15.75">
      <c r="B1" s="32" t="s">
        <v>2717</v>
      </c>
      <c r="C1" s="38">
        <v>22</v>
      </c>
    </row>
    <row r="2" spans="1:6" ht="15.75">
      <c r="B2" s="32" t="s">
        <v>106</v>
      </c>
      <c r="C2" s="2374" t="s">
        <v>3011</v>
      </c>
    </row>
    <row r="3" spans="1:6" ht="15.75">
      <c r="B3" s="32" t="s">
        <v>108</v>
      </c>
      <c r="C3" s="38" t="s">
        <v>2983</v>
      </c>
    </row>
    <row r="4" spans="1:6" ht="15.75">
      <c r="B4" s="32" t="s">
        <v>110</v>
      </c>
      <c r="C4" s="38" t="s">
        <v>4</v>
      </c>
      <c r="D4" s="2542"/>
    </row>
    <row r="5" spans="1:6" s="2543" customFormat="1" ht="18">
      <c r="B5" s="32" t="s">
        <v>111</v>
      </c>
      <c r="C5" s="38" t="s">
        <v>124</v>
      </c>
    </row>
    <row r="6" spans="1:6" ht="18.75" customHeight="1" thickBot="1">
      <c r="B6" s="2544"/>
      <c r="C6" s="2545"/>
      <c r="D6" s="2545"/>
    </row>
    <row r="7" spans="1:6" ht="105.75" customHeight="1" thickBot="1">
      <c r="A7" s="2546"/>
      <c r="B7" s="2547"/>
      <c r="C7" s="2548" t="s">
        <v>3012</v>
      </c>
      <c r="D7" s="2549" t="s">
        <v>3013</v>
      </c>
      <c r="E7" s="2549" t="s">
        <v>2409</v>
      </c>
      <c r="F7" s="2550" t="s">
        <v>3014</v>
      </c>
    </row>
    <row r="8" spans="1:6" ht="15.75" thickBot="1">
      <c r="A8" s="2551"/>
      <c r="B8" s="2552"/>
      <c r="C8" s="2553" t="s">
        <v>1088</v>
      </c>
      <c r="D8" s="2554" t="s">
        <v>1092</v>
      </c>
      <c r="E8" s="2555" t="s">
        <v>1095</v>
      </c>
      <c r="F8" s="2556" t="s">
        <v>1098</v>
      </c>
    </row>
    <row r="9" spans="1:6">
      <c r="A9" s="2557" t="s">
        <v>1088</v>
      </c>
      <c r="B9" s="2558" t="s">
        <v>3015</v>
      </c>
      <c r="C9" s="2559">
        <f>C10+C11+C12+C13+C14</f>
        <v>0</v>
      </c>
      <c r="D9" s="2559">
        <f t="shared" ref="D9:E9" si="0">D10+D11+D12+D13+D14</f>
        <v>0</v>
      </c>
      <c r="E9" s="2559">
        <f t="shared" si="0"/>
        <v>0</v>
      </c>
      <c r="F9" s="2560">
        <f>E9*12.5</f>
        <v>0</v>
      </c>
    </row>
    <row r="10" spans="1:6">
      <c r="A10" s="2561" t="s">
        <v>1092</v>
      </c>
      <c r="B10" s="2562" t="s">
        <v>3016</v>
      </c>
      <c r="C10" s="2563"/>
      <c r="D10" s="2564"/>
      <c r="E10" s="2565">
        <f>D10*0</f>
        <v>0</v>
      </c>
      <c r="F10" s="2566"/>
    </row>
    <row r="11" spans="1:6">
      <c r="A11" s="2561" t="s">
        <v>1095</v>
      </c>
      <c r="B11" s="2562" t="s">
        <v>3017</v>
      </c>
      <c r="C11" s="2567"/>
      <c r="D11" s="2568"/>
      <c r="E11" s="2569">
        <f>D11*8%</f>
        <v>0</v>
      </c>
      <c r="F11" s="2570"/>
    </row>
    <row r="12" spans="1:6">
      <c r="A12" s="2561" t="s">
        <v>1098</v>
      </c>
      <c r="B12" s="2562" t="s">
        <v>3018</v>
      </c>
      <c r="C12" s="2567"/>
      <c r="D12" s="2568"/>
      <c r="E12" s="2569">
        <f>D12*50%</f>
        <v>0</v>
      </c>
      <c r="F12" s="2570"/>
    </row>
    <row r="13" spans="1:6">
      <c r="A13" s="2561" t="s">
        <v>1100</v>
      </c>
      <c r="B13" s="2562" t="s">
        <v>3019</v>
      </c>
      <c r="C13" s="2567"/>
      <c r="D13" s="2568"/>
      <c r="E13" s="2569">
        <f>D13*75%</f>
        <v>0</v>
      </c>
      <c r="F13" s="2570"/>
    </row>
    <row r="14" spans="1:6" ht="15.75" thickBot="1">
      <c r="A14" s="2561" t="s">
        <v>1103</v>
      </c>
      <c r="B14" s="2571" t="s">
        <v>3020</v>
      </c>
      <c r="C14" s="2567"/>
      <c r="D14" s="2568"/>
      <c r="E14" s="2569">
        <f>D14*100%</f>
        <v>0</v>
      </c>
      <c r="F14" s="2570"/>
    </row>
    <row r="15" spans="1:6">
      <c r="A15" s="2561" t="s">
        <v>1105</v>
      </c>
      <c r="B15" s="2558" t="s">
        <v>3021</v>
      </c>
      <c r="C15" s="2572">
        <f>C16+C17+C18+C19+C20</f>
        <v>0</v>
      </c>
      <c r="D15" s="2572">
        <f>D16+D17+D18+D19+D20</f>
        <v>0</v>
      </c>
      <c r="E15" s="2572">
        <f>E16+E17+E18+E19+E20</f>
        <v>0</v>
      </c>
      <c r="F15" s="2573">
        <f>E15*12.5</f>
        <v>0</v>
      </c>
    </row>
    <row r="16" spans="1:6" ht="15" customHeight="1">
      <c r="A16" s="2561" t="s">
        <v>1108</v>
      </c>
      <c r="B16" s="2574" t="s">
        <v>3016</v>
      </c>
      <c r="C16" s="2575"/>
      <c r="D16" s="2564"/>
      <c r="E16" s="2569">
        <f>D16*0</f>
        <v>0</v>
      </c>
      <c r="F16" s="2570"/>
    </row>
    <row r="17" spans="1:6">
      <c r="A17" s="2561" t="s">
        <v>1111</v>
      </c>
      <c r="B17" s="2562" t="s">
        <v>3017</v>
      </c>
      <c r="C17" s="2575"/>
      <c r="D17" s="2568"/>
      <c r="E17" s="2569">
        <f>D17*8%</f>
        <v>0</v>
      </c>
      <c r="F17" s="2570"/>
    </row>
    <row r="18" spans="1:6">
      <c r="A18" s="2561" t="s">
        <v>2428</v>
      </c>
      <c r="B18" s="2562" t="s">
        <v>3022</v>
      </c>
      <c r="C18" s="2575"/>
      <c r="D18" s="2568"/>
      <c r="E18" s="2569">
        <f>D18*50%</f>
        <v>0</v>
      </c>
      <c r="F18" s="2570"/>
    </row>
    <row r="19" spans="1:6">
      <c r="A19" s="2561" t="s">
        <v>2430</v>
      </c>
      <c r="B19" s="2562" t="s">
        <v>3023</v>
      </c>
      <c r="C19" s="2575"/>
      <c r="D19" s="2568"/>
      <c r="E19" s="2569">
        <f>D19*75%</f>
        <v>0</v>
      </c>
      <c r="F19" s="2570"/>
    </row>
    <row r="20" spans="1:6" ht="15.75" thickBot="1">
      <c r="A20" s="2576" t="s">
        <v>2432</v>
      </c>
      <c r="B20" s="2577" t="s">
        <v>3020</v>
      </c>
      <c r="C20" s="2578"/>
      <c r="D20" s="2579"/>
      <c r="E20" s="2580">
        <f>D20*100%</f>
        <v>0</v>
      </c>
      <c r="F20" s="2581"/>
    </row>
    <row r="21" spans="1:6">
      <c r="E21" s="2540"/>
    </row>
    <row r="22" spans="1:6" ht="15.75">
      <c r="B22" s="1881" t="s">
        <v>2998</v>
      </c>
    </row>
    <row r="23" spans="1:6" ht="15.75">
      <c r="B23" s="1883"/>
      <c r="C23" s="2541"/>
      <c r="D23" s="2541"/>
    </row>
    <row r="24" spans="1:6">
      <c r="C24" s="2541"/>
      <c r="D24" s="2541"/>
    </row>
    <row r="25" spans="1:6">
      <c r="C25" s="2541"/>
      <c r="D25" s="2541"/>
    </row>
    <row r="26" spans="1:6">
      <c r="C26" s="2541"/>
      <c r="D26" s="2541"/>
    </row>
    <row r="27" spans="1:6">
      <c r="C27" s="2541"/>
      <c r="D27" s="2582"/>
    </row>
    <row r="28" spans="1:6">
      <c r="C28" s="2541"/>
      <c r="D28" s="2541"/>
    </row>
    <row r="29" spans="1:6">
      <c r="C29" s="2541"/>
      <c r="D29" s="2541"/>
    </row>
    <row r="30" spans="1:6">
      <c r="C30" s="2541"/>
      <c r="D30" s="2541"/>
    </row>
    <row r="31" spans="1:6">
      <c r="C31" s="2541"/>
      <c r="D31" s="2541"/>
    </row>
    <row r="32" spans="1:6">
      <c r="C32" s="2541"/>
      <c r="D32" s="2541"/>
    </row>
    <row r="33" spans="3:4">
      <c r="C33" s="2541"/>
      <c r="D33" s="2541"/>
    </row>
    <row r="34" spans="3:4">
      <c r="C34" s="2541"/>
      <c r="D34" s="2541"/>
    </row>
    <row r="35" spans="3:4">
      <c r="C35" s="2541"/>
      <c r="D35" s="2541"/>
    </row>
  </sheetData>
  <printOptions horizontalCentered="1" verticalCentered="1"/>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90" zoomScaleNormal="90" workbookViewId="0">
      <pane xSplit="2" topLeftCell="C1" activePane="topRight" state="frozen"/>
      <selection activeCell="A7" sqref="A7:B9"/>
      <selection pane="topRight"/>
    </sheetView>
  </sheetViews>
  <sheetFormatPr defaultColWidth="11.42578125" defaultRowHeight="12.75"/>
  <cols>
    <col min="1" max="1" width="6.28515625" style="2583" customWidth="1"/>
    <col min="2" max="2" width="53" style="2583" bestFit="1" customWidth="1"/>
    <col min="3" max="3" width="14.7109375" style="2583" customWidth="1"/>
    <col min="4" max="4" width="17.7109375" style="2583" customWidth="1"/>
    <col min="5" max="6" width="12.85546875" style="2583" customWidth="1"/>
    <col min="7" max="7" width="17" style="2583" customWidth="1"/>
    <col min="8" max="8" width="16.85546875" style="2583" customWidth="1"/>
    <col min="9" max="9" width="16.5703125" style="2583" customWidth="1"/>
    <col min="10" max="10" width="16.140625" style="2583" customWidth="1"/>
    <col min="11" max="255" width="11.42578125" style="2583"/>
    <col min="256" max="256" width="13.28515625" style="2583" customWidth="1"/>
    <col min="257" max="257" width="11.42578125" style="2583"/>
    <col min="258" max="258" width="54" style="2583" customWidth="1"/>
    <col min="259" max="259" width="19.28515625" style="2583" customWidth="1"/>
    <col min="260" max="260" width="24.85546875" style="2583" customWidth="1"/>
    <col min="261" max="261" width="14.7109375" style="2583" customWidth="1"/>
    <col min="262" max="262" width="16.7109375" style="2583" customWidth="1"/>
    <col min="263" max="263" width="23.5703125" style="2583" customWidth="1"/>
    <col min="264" max="264" width="19.7109375" style="2583" customWidth="1"/>
    <col min="265" max="266" width="20.42578125" style="2583" customWidth="1"/>
    <col min="267" max="511" width="11.42578125" style="2583"/>
    <col min="512" max="512" width="13.28515625" style="2583" customWidth="1"/>
    <col min="513" max="513" width="11.42578125" style="2583"/>
    <col min="514" max="514" width="54" style="2583" customWidth="1"/>
    <col min="515" max="515" width="19.28515625" style="2583" customWidth="1"/>
    <col min="516" max="516" width="24.85546875" style="2583" customWidth="1"/>
    <col min="517" max="517" width="14.7109375" style="2583" customWidth="1"/>
    <col min="518" max="518" width="16.7109375" style="2583" customWidth="1"/>
    <col min="519" max="519" width="23.5703125" style="2583" customWidth="1"/>
    <col min="520" max="520" width="19.7109375" style="2583" customWidth="1"/>
    <col min="521" max="522" width="20.42578125" style="2583" customWidth="1"/>
    <col min="523" max="767" width="11.42578125" style="2583"/>
    <col min="768" max="768" width="13.28515625" style="2583" customWidth="1"/>
    <col min="769" max="769" width="11.42578125" style="2583"/>
    <col min="770" max="770" width="54" style="2583" customWidth="1"/>
    <col min="771" max="771" width="19.28515625" style="2583" customWidth="1"/>
    <col min="772" max="772" width="24.85546875" style="2583" customWidth="1"/>
    <col min="773" max="773" width="14.7109375" style="2583" customWidth="1"/>
    <col min="774" max="774" width="16.7109375" style="2583" customWidth="1"/>
    <col min="775" max="775" width="23.5703125" style="2583" customWidth="1"/>
    <col min="776" max="776" width="19.7109375" style="2583" customWidth="1"/>
    <col min="777" max="778" width="20.42578125" style="2583" customWidth="1"/>
    <col min="779" max="1023" width="11.42578125" style="2583"/>
    <col min="1024" max="1024" width="13.28515625" style="2583" customWidth="1"/>
    <col min="1025" max="1025" width="11.42578125" style="2583"/>
    <col min="1026" max="1026" width="54" style="2583" customWidth="1"/>
    <col min="1027" max="1027" width="19.28515625" style="2583" customWidth="1"/>
    <col min="1028" max="1028" width="24.85546875" style="2583" customWidth="1"/>
    <col min="1029" max="1029" width="14.7109375" style="2583" customWidth="1"/>
    <col min="1030" max="1030" width="16.7109375" style="2583" customWidth="1"/>
    <col min="1031" max="1031" width="23.5703125" style="2583" customWidth="1"/>
    <col min="1032" max="1032" width="19.7109375" style="2583" customWidth="1"/>
    <col min="1033" max="1034" width="20.42578125" style="2583" customWidth="1"/>
    <col min="1035" max="1279" width="11.42578125" style="2583"/>
    <col min="1280" max="1280" width="13.28515625" style="2583" customWidth="1"/>
    <col min="1281" max="1281" width="11.42578125" style="2583"/>
    <col min="1282" max="1282" width="54" style="2583" customWidth="1"/>
    <col min="1283" max="1283" width="19.28515625" style="2583" customWidth="1"/>
    <col min="1284" max="1284" width="24.85546875" style="2583" customWidth="1"/>
    <col min="1285" max="1285" width="14.7109375" style="2583" customWidth="1"/>
    <col min="1286" max="1286" width="16.7109375" style="2583" customWidth="1"/>
    <col min="1287" max="1287" width="23.5703125" style="2583" customWidth="1"/>
    <col min="1288" max="1288" width="19.7109375" style="2583" customWidth="1"/>
    <col min="1289" max="1290" width="20.42578125" style="2583" customWidth="1"/>
    <col min="1291" max="1535" width="11.42578125" style="2583"/>
    <col min="1536" max="1536" width="13.28515625" style="2583" customWidth="1"/>
    <col min="1537" max="1537" width="11.42578125" style="2583"/>
    <col min="1538" max="1538" width="54" style="2583" customWidth="1"/>
    <col min="1539" max="1539" width="19.28515625" style="2583" customWidth="1"/>
    <col min="1540" max="1540" width="24.85546875" style="2583" customWidth="1"/>
    <col min="1541" max="1541" width="14.7109375" style="2583" customWidth="1"/>
    <col min="1542" max="1542" width="16.7109375" style="2583" customWidth="1"/>
    <col min="1543" max="1543" width="23.5703125" style="2583" customWidth="1"/>
    <col min="1544" max="1544" width="19.7109375" style="2583" customWidth="1"/>
    <col min="1545" max="1546" width="20.42578125" style="2583" customWidth="1"/>
    <col min="1547" max="1791" width="11.42578125" style="2583"/>
    <col min="1792" max="1792" width="13.28515625" style="2583" customWidth="1"/>
    <col min="1793" max="1793" width="11.42578125" style="2583"/>
    <col min="1794" max="1794" width="54" style="2583" customWidth="1"/>
    <col min="1795" max="1795" width="19.28515625" style="2583" customWidth="1"/>
    <col min="1796" max="1796" width="24.85546875" style="2583" customWidth="1"/>
    <col min="1797" max="1797" width="14.7109375" style="2583" customWidth="1"/>
    <col min="1798" max="1798" width="16.7109375" style="2583" customWidth="1"/>
    <col min="1799" max="1799" width="23.5703125" style="2583" customWidth="1"/>
    <col min="1800" max="1800" width="19.7109375" style="2583" customWidth="1"/>
    <col min="1801" max="1802" width="20.42578125" style="2583" customWidth="1"/>
    <col min="1803" max="2047" width="11.42578125" style="2583"/>
    <col min="2048" max="2048" width="13.28515625" style="2583" customWidth="1"/>
    <col min="2049" max="2049" width="11.42578125" style="2583"/>
    <col min="2050" max="2050" width="54" style="2583" customWidth="1"/>
    <col min="2051" max="2051" width="19.28515625" style="2583" customWidth="1"/>
    <col min="2052" max="2052" width="24.85546875" style="2583" customWidth="1"/>
    <col min="2053" max="2053" width="14.7109375" style="2583" customWidth="1"/>
    <col min="2054" max="2054" width="16.7109375" style="2583" customWidth="1"/>
    <col min="2055" max="2055" width="23.5703125" style="2583" customWidth="1"/>
    <col min="2056" max="2056" width="19.7109375" style="2583" customWidth="1"/>
    <col min="2057" max="2058" width="20.42578125" style="2583" customWidth="1"/>
    <col min="2059" max="2303" width="11.42578125" style="2583"/>
    <col min="2304" max="2304" width="13.28515625" style="2583" customWidth="1"/>
    <col min="2305" max="2305" width="11.42578125" style="2583"/>
    <col min="2306" max="2306" width="54" style="2583" customWidth="1"/>
    <col min="2307" max="2307" width="19.28515625" style="2583" customWidth="1"/>
    <col min="2308" max="2308" width="24.85546875" style="2583" customWidth="1"/>
    <col min="2309" max="2309" width="14.7109375" style="2583" customWidth="1"/>
    <col min="2310" max="2310" width="16.7109375" style="2583" customWidth="1"/>
    <col min="2311" max="2311" width="23.5703125" style="2583" customWidth="1"/>
    <col min="2312" max="2312" width="19.7109375" style="2583" customWidth="1"/>
    <col min="2313" max="2314" width="20.42578125" style="2583" customWidth="1"/>
    <col min="2315" max="2559" width="11.42578125" style="2583"/>
    <col min="2560" max="2560" width="13.28515625" style="2583" customWidth="1"/>
    <col min="2561" max="2561" width="11.42578125" style="2583"/>
    <col min="2562" max="2562" width="54" style="2583" customWidth="1"/>
    <col min="2563" max="2563" width="19.28515625" style="2583" customWidth="1"/>
    <col min="2564" max="2564" width="24.85546875" style="2583" customWidth="1"/>
    <col min="2565" max="2565" width="14.7109375" style="2583" customWidth="1"/>
    <col min="2566" max="2566" width="16.7109375" style="2583" customWidth="1"/>
    <col min="2567" max="2567" width="23.5703125" style="2583" customWidth="1"/>
    <col min="2568" max="2568" width="19.7109375" style="2583" customWidth="1"/>
    <col min="2569" max="2570" width="20.42578125" style="2583" customWidth="1"/>
    <col min="2571" max="2815" width="11.42578125" style="2583"/>
    <col min="2816" max="2816" width="13.28515625" style="2583" customWidth="1"/>
    <col min="2817" max="2817" width="11.42578125" style="2583"/>
    <col min="2818" max="2818" width="54" style="2583" customWidth="1"/>
    <col min="2819" max="2819" width="19.28515625" style="2583" customWidth="1"/>
    <col min="2820" max="2820" width="24.85546875" style="2583" customWidth="1"/>
    <col min="2821" max="2821" width="14.7109375" style="2583" customWidth="1"/>
    <col min="2822" max="2822" width="16.7109375" style="2583" customWidth="1"/>
    <col min="2823" max="2823" width="23.5703125" style="2583" customWidth="1"/>
    <col min="2824" max="2824" width="19.7109375" style="2583" customWidth="1"/>
    <col min="2825" max="2826" width="20.42578125" style="2583" customWidth="1"/>
    <col min="2827" max="3071" width="11.42578125" style="2583"/>
    <col min="3072" max="3072" width="13.28515625" style="2583" customWidth="1"/>
    <col min="3073" max="3073" width="11.42578125" style="2583"/>
    <col min="3074" max="3074" width="54" style="2583" customWidth="1"/>
    <col min="3075" max="3075" width="19.28515625" style="2583" customWidth="1"/>
    <col min="3076" max="3076" width="24.85546875" style="2583" customWidth="1"/>
    <col min="3077" max="3077" width="14.7109375" style="2583" customWidth="1"/>
    <col min="3078" max="3078" width="16.7109375" style="2583" customWidth="1"/>
    <col min="3079" max="3079" width="23.5703125" style="2583" customWidth="1"/>
    <col min="3080" max="3080" width="19.7109375" style="2583" customWidth="1"/>
    <col min="3081" max="3082" width="20.42578125" style="2583" customWidth="1"/>
    <col min="3083" max="3327" width="11.42578125" style="2583"/>
    <col min="3328" max="3328" width="13.28515625" style="2583" customWidth="1"/>
    <col min="3329" max="3329" width="11.42578125" style="2583"/>
    <col min="3330" max="3330" width="54" style="2583" customWidth="1"/>
    <col min="3331" max="3331" width="19.28515625" style="2583" customWidth="1"/>
    <col min="3332" max="3332" width="24.85546875" style="2583" customWidth="1"/>
    <col min="3333" max="3333" width="14.7109375" style="2583" customWidth="1"/>
    <col min="3334" max="3334" width="16.7109375" style="2583" customWidth="1"/>
    <col min="3335" max="3335" width="23.5703125" style="2583" customWidth="1"/>
    <col min="3336" max="3336" width="19.7109375" style="2583" customWidth="1"/>
    <col min="3337" max="3338" width="20.42578125" style="2583" customWidth="1"/>
    <col min="3339" max="3583" width="11.42578125" style="2583"/>
    <col min="3584" max="3584" width="13.28515625" style="2583" customWidth="1"/>
    <col min="3585" max="3585" width="11.42578125" style="2583"/>
    <col min="3586" max="3586" width="54" style="2583" customWidth="1"/>
    <col min="3587" max="3587" width="19.28515625" style="2583" customWidth="1"/>
    <col min="3588" max="3588" width="24.85546875" style="2583" customWidth="1"/>
    <col min="3589" max="3589" width="14.7109375" style="2583" customWidth="1"/>
    <col min="3590" max="3590" width="16.7109375" style="2583" customWidth="1"/>
    <col min="3591" max="3591" width="23.5703125" style="2583" customWidth="1"/>
    <col min="3592" max="3592" width="19.7109375" style="2583" customWidth="1"/>
    <col min="3593" max="3594" width="20.42578125" style="2583" customWidth="1"/>
    <col min="3595" max="3839" width="11.42578125" style="2583"/>
    <col min="3840" max="3840" width="13.28515625" style="2583" customWidth="1"/>
    <col min="3841" max="3841" width="11.42578125" style="2583"/>
    <col min="3842" max="3842" width="54" style="2583" customWidth="1"/>
    <col min="3843" max="3843" width="19.28515625" style="2583" customWidth="1"/>
    <col min="3844" max="3844" width="24.85546875" style="2583" customWidth="1"/>
    <col min="3845" max="3845" width="14.7109375" style="2583" customWidth="1"/>
    <col min="3846" max="3846" width="16.7109375" style="2583" customWidth="1"/>
    <col min="3847" max="3847" width="23.5703125" style="2583" customWidth="1"/>
    <col min="3848" max="3848" width="19.7109375" style="2583" customWidth="1"/>
    <col min="3849" max="3850" width="20.42578125" style="2583" customWidth="1"/>
    <col min="3851" max="4095" width="11.42578125" style="2583"/>
    <col min="4096" max="4096" width="13.28515625" style="2583" customWidth="1"/>
    <col min="4097" max="4097" width="11.42578125" style="2583"/>
    <col min="4098" max="4098" width="54" style="2583" customWidth="1"/>
    <col min="4099" max="4099" width="19.28515625" style="2583" customWidth="1"/>
    <col min="4100" max="4100" width="24.85546875" style="2583" customWidth="1"/>
    <col min="4101" max="4101" width="14.7109375" style="2583" customWidth="1"/>
    <col min="4102" max="4102" width="16.7109375" style="2583" customWidth="1"/>
    <col min="4103" max="4103" width="23.5703125" style="2583" customWidth="1"/>
    <col min="4104" max="4104" width="19.7109375" style="2583" customWidth="1"/>
    <col min="4105" max="4106" width="20.42578125" style="2583" customWidth="1"/>
    <col min="4107" max="4351" width="11.42578125" style="2583"/>
    <col min="4352" max="4352" width="13.28515625" style="2583" customWidth="1"/>
    <col min="4353" max="4353" width="11.42578125" style="2583"/>
    <col min="4354" max="4354" width="54" style="2583" customWidth="1"/>
    <col min="4355" max="4355" width="19.28515625" style="2583" customWidth="1"/>
    <col min="4356" max="4356" width="24.85546875" style="2583" customWidth="1"/>
    <col min="4357" max="4357" width="14.7109375" style="2583" customWidth="1"/>
    <col min="4358" max="4358" width="16.7109375" style="2583" customWidth="1"/>
    <col min="4359" max="4359" width="23.5703125" style="2583" customWidth="1"/>
    <col min="4360" max="4360" width="19.7109375" style="2583" customWidth="1"/>
    <col min="4361" max="4362" width="20.42578125" style="2583" customWidth="1"/>
    <col min="4363" max="4607" width="11.42578125" style="2583"/>
    <col min="4608" max="4608" width="13.28515625" style="2583" customWidth="1"/>
    <col min="4609" max="4609" width="11.42578125" style="2583"/>
    <col min="4610" max="4610" width="54" style="2583" customWidth="1"/>
    <col min="4611" max="4611" width="19.28515625" style="2583" customWidth="1"/>
    <col min="4612" max="4612" width="24.85546875" style="2583" customWidth="1"/>
    <col min="4613" max="4613" width="14.7109375" style="2583" customWidth="1"/>
    <col min="4614" max="4614" width="16.7109375" style="2583" customWidth="1"/>
    <col min="4615" max="4615" width="23.5703125" style="2583" customWidth="1"/>
    <col min="4616" max="4616" width="19.7109375" style="2583" customWidth="1"/>
    <col min="4617" max="4618" width="20.42578125" style="2583" customWidth="1"/>
    <col min="4619" max="4863" width="11.42578125" style="2583"/>
    <col min="4864" max="4864" width="13.28515625" style="2583" customWidth="1"/>
    <col min="4865" max="4865" width="11.42578125" style="2583"/>
    <col min="4866" max="4866" width="54" style="2583" customWidth="1"/>
    <col min="4867" max="4867" width="19.28515625" style="2583" customWidth="1"/>
    <col min="4868" max="4868" width="24.85546875" style="2583" customWidth="1"/>
    <col min="4869" max="4869" width="14.7109375" style="2583" customWidth="1"/>
    <col min="4870" max="4870" width="16.7109375" style="2583" customWidth="1"/>
    <col min="4871" max="4871" width="23.5703125" style="2583" customWidth="1"/>
    <col min="4872" max="4872" width="19.7109375" style="2583" customWidth="1"/>
    <col min="4873" max="4874" width="20.42578125" style="2583" customWidth="1"/>
    <col min="4875" max="5119" width="11.42578125" style="2583"/>
    <col min="5120" max="5120" width="13.28515625" style="2583" customWidth="1"/>
    <col min="5121" max="5121" width="11.42578125" style="2583"/>
    <col min="5122" max="5122" width="54" style="2583" customWidth="1"/>
    <col min="5123" max="5123" width="19.28515625" style="2583" customWidth="1"/>
    <col min="5124" max="5124" width="24.85546875" style="2583" customWidth="1"/>
    <col min="5125" max="5125" width="14.7109375" style="2583" customWidth="1"/>
    <col min="5126" max="5126" width="16.7109375" style="2583" customWidth="1"/>
    <col min="5127" max="5127" width="23.5703125" style="2583" customWidth="1"/>
    <col min="5128" max="5128" width="19.7109375" style="2583" customWidth="1"/>
    <col min="5129" max="5130" width="20.42578125" style="2583" customWidth="1"/>
    <col min="5131" max="5375" width="11.42578125" style="2583"/>
    <col min="5376" max="5376" width="13.28515625" style="2583" customWidth="1"/>
    <col min="5377" max="5377" width="11.42578125" style="2583"/>
    <col min="5378" max="5378" width="54" style="2583" customWidth="1"/>
    <col min="5379" max="5379" width="19.28515625" style="2583" customWidth="1"/>
    <col min="5380" max="5380" width="24.85546875" style="2583" customWidth="1"/>
    <col min="5381" max="5381" width="14.7109375" style="2583" customWidth="1"/>
    <col min="5382" max="5382" width="16.7109375" style="2583" customWidth="1"/>
    <col min="5383" max="5383" width="23.5703125" style="2583" customWidth="1"/>
    <col min="5384" max="5384" width="19.7109375" style="2583" customWidth="1"/>
    <col min="5385" max="5386" width="20.42578125" style="2583" customWidth="1"/>
    <col min="5387" max="5631" width="11.42578125" style="2583"/>
    <col min="5632" max="5632" width="13.28515625" style="2583" customWidth="1"/>
    <col min="5633" max="5633" width="11.42578125" style="2583"/>
    <col min="5634" max="5634" width="54" style="2583" customWidth="1"/>
    <col min="5635" max="5635" width="19.28515625" style="2583" customWidth="1"/>
    <col min="5636" max="5636" width="24.85546875" style="2583" customWidth="1"/>
    <col min="5637" max="5637" width="14.7109375" style="2583" customWidth="1"/>
    <col min="5638" max="5638" width="16.7109375" style="2583" customWidth="1"/>
    <col min="5639" max="5639" width="23.5703125" style="2583" customWidth="1"/>
    <col min="5640" max="5640" width="19.7109375" style="2583" customWidth="1"/>
    <col min="5641" max="5642" width="20.42578125" style="2583" customWidth="1"/>
    <col min="5643" max="5887" width="11.42578125" style="2583"/>
    <col min="5888" max="5888" width="13.28515625" style="2583" customWidth="1"/>
    <col min="5889" max="5889" width="11.42578125" style="2583"/>
    <col min="5890" max="5890" width="54" style="2583" customWidth="1"/>
    <col min="5891" max="5891" width="19.28515625" style="2583" customWidth="1"/>
    <col min="5892" max="5892" width="24.85546875" style="2583" customWidth="1"/>
    <col min="5893" max="5893" width="14.7109375" style="2583" customWidth="1"/>
    <col min="5894" max="5894" width="16.7109375" style="2583" customWidth="1"/>
    <col min="5895" max="5895" width="23.5703125" style="2583" customWidth="1"/>
    <col min="5896" max="5896" width="19.7109375" style="2583" customWidth="1"/>
    <col min="5897" max="5898" width="20.42578125" style="2583" customWidth="1"/>
    <col min="5899" max="6143" width="11.42578125" style="2583"/>
    <col min="6144" max="6144" width="13.28515625" style="2583" customWidth="1"/>
    <col min="6145" max="6145" width="11.42578125" style="2583"/>
    <col min="6146" max="6146" width="54" style="2583" customWidth="1"/>
    <col min="6147" max="6147" width="19.28515625" style="2583" customWidth="1"/>
    <col min="6148" max="6148" width="24.85546875" style="2583" customWidth="1"/>
    <col min="6149" max="6149" width="14.7109375" style="2583" customWidth="1"/>
    <col min="6150" max="6150" width="16.7109375" style="2583" customWidth="1"/>
    <col min="6151" max="6151" width="23.5703125" style="2583" customWidth="1"/>
    <col min="6152" max="6152" width="19.7109375" style="2583" customWidth="1"/>
    <col min="6153" max="6154" width="20.42578125" style="2583" customWidth="1"/>
    <col min="6155" max="6399" width="11.42578125" style="2583"/>
    <col min="6400" max="6400" width="13.28515625" style="2583" customWidth="1"/>
    <col min="6401" max="6401" width="11.42578125" style="2583"/>
    <col min="6402" max="6402" width="54" style="2583" customWidth="1"/>
    <col min="6403" max="6403" width="19.28515625" style="2583" customWidth="1"/>
    <col min="6404" max="6404" width="24.85546875" style="2583" customWidth="1"/>
    <col min="6405" max="6405" width="14.7109375" style="2583" customWidth="1"/>
    <col min="6406" max="6406" width="16.7109375" style="2583" customWidth="1"/>
    <col min="6407" max="6407" width="23.5703125" style="2583" customWidth="1"/>
    <col min="6408" max="6408" width="19.7109375" style="2583" customWidth="1"/>
    <col min="6409" max="6410" width="20.42578125" style="2583" customWidth="1"/>
    <col min="6411" max="6655" width="11.42578125" style="2583"/>
    <col min="6656" max="6656" width="13.28515625" style="2583" customWidth="1"/>
    <col min="6657" max="6657" width="11.42578125" style="2583"/>
    <col min="6658" max="6658" width="54" style="2583" customWidth="1"/>
    <col min="6659" max="6659" width="19.28515625" style="2583" customWidth="1"/>
    <col min="6660" max="6660" width="24.85546875" style="2583" customWidth="1"/>
    <col min="6661" max="6661" width="14.7109375" style="2583" customWidth="1"/>
    <col min="6662" max="6662" width="16.7109375" style="2583" customWidth="1"/>
    <col min="6663" max="6663" width="23.5703125" style="2583" customWidth="1"/>
    <col min="6664" max="6664" width="19.7109375" style="2583" customWidth="1"/>
    <col min="6665" max="6666" width="20.42578125" style="2583" customWidth="1"/>
    <col min="6667" max="6911" width="11.42578125" style="2583"/>
    <col min="6912" max="6912" width="13.28515625" style="2583" customWidth="1"/>
    <col min="6913" max="6913" width="11.42578125" style="2583"/>
    <col min="6914" max="6914" width="54" style="2583" customWidth="1"/>
    <col min="6915" max="6915" width="19.28515625" style="2583" customWidth="1"/>
    <col min="6916" max="6916" width="24.85546875" style="2583" customWidth="1"/>
    <col min="6917" max="6917" width="14.7109375" style="2583" customWidth="1"/>
    <col min="6918" max="6918" width="16.7109375" style="2583" customWidth="1"/>
    <col min="6919" max="6919" width="23.5703125" style="2583" customWidth="1"/>
    <col min="6920" max="6920" width="19.7109375" style="2583" customWidth="1"/>
    <col min="6921" max="6922" width="20.42578125" style="2583" customWidth="1"/>
    <col min="6923" max="7167" width="11.42578125" style="2583"/>
    <col min="7168" max="7168" width="13.28515625" style="2583" customWidth="1"/>
    <col min="7169" max="7169" width="11.42578125" style="2583"/>
    <col min="7170" max="7170" width="54" style="2583" customWidth="1"/>
    <col min="7171" max="7171" width="19.28515625" style="2583" customWidth="1"/>
    <col min="7172" max="7172" width="24.85546875" style="2583" customWidth="1"/>
    <col min="7173" max="7173" width="14.7109375" style="2583" customWidth="1"/>
    <col min="7174" max="7174" width="16.7109375" style="2583" customWidth="1"/>
    <col min="7175" max="7175" width="23.5703125" style="2583" customWidth="1"/>
    <col min="7176" max="7176" width="19.7109375" style="2583" customWidth="1"/>
    <col min="7177" max="7178" width="20.42578125" style="2583" customWidth="1"/>
    <col min="7179" max="7423" width="11.42578125" style="2583"/>
    <col min="7424" max="7424" width="13.28515625" style="2583" customWidth="1"/>
    <col min="7425" max="7425" width="11.42578125" style="2583"/>
    <col min="7426" max="7426" width="54" style="2583" customWidth="1"/>
    <col min="7427" max="7427" width="19.28515625" style="2583" customWidth="1"/>
    <col min="7428" max="7428" width="24.85546875" style="2583" customWidth="1"/>
    <col min="7429" max="7429" width="14.7109375" style="2583" customWidth="1"/>
    <col min="7430" max="7430" width="16.7109375" style="2583" customWidth="1"/>
    <col min="7431" max="7431" width="23.5703125" style="2583" customWidth="1"/>
    <col min="7432" max="7432" width="19.7109375" style="2583" customWidth="1"/>
    <col min="7433" max="7434" width="20.42578125" style="2583" customWidth="1"/>
    <col min="7435" max="7679" width="11.42578125" style="2583"/>
    <col min="7680" max="7680" width="13.28515625" style="2583" customWidth="1"/>
    <col min="7681" max="7681" width="11.42578125" style="2583"/>
    <col min="7682" max="7682" width="54" style="2583" customWidth="1"/>
    <col min="7683" max="7683" width="19.28515625" style="2583" customWidth="1"/>
    <col min="7684" max="7684" width="24.85546875" style="2583" customWidth="1"/>
    <col min="7685" max="7685" width="14.7109375" style="2583" customWidth="1"/>
    <col min="7686" max="7686" width="16.7109375" style="2583" customWidth="1"/>
    <col min="7687" max="7687" width="23.5703125" style="2583" customWidth="1"/>
    <col min="7688" max="7688" width="19.7109375" style="2583" customWidth="1"/>
    <col min="7689" max="7690" width="20.42578125" style="2583" customWidth="1"/>
    <col min="7691" max="7935" width="11.42578125" style="2583"/>
    <col min="7936" max="7936" width="13.28515625" style="2583" customWidth="1"/>
    <col min="7937" max="7937" width="11.42578125" style="2583"/>
    <col min="7938" max="7938" width="54" style="2583" customWidth="1"/>
    <col min="7939" max="7939" width="19.28515625" style="2583" customWidth="1"/>
    <col min="7940" max="7940" width="24.85546875" style="2583" customWidth="1"/>
    <col min="7941" max="7941" width="14.7109375" style="2583" customWidth="1"/>
    <col min="7942" max="7942" width="16.7109375" style="2583" customWidth="1"/>
    <col min="7943" max="7943" width="23.5703125" style="2583" customWidth="1"/>
    <col min="7944" max="7944" width="19.7109375" style="2583" customWidth="1"/>
    <col min="7945" max="7946" width="20.42578125" style="2583" customWidth="1"/>
    <col min="7947" max="8191" width="11.42578125" style="2583"/>
    <col min="8192" max="8192" width="13.28515625" style="2583" customWidth="1"/>
    <col min="8193" max="8193" width="11.42578125" style="2583"/>
    <col min="8194" max="8194" width="54" style="2583" customWidth="1"/>
    <col min="8195" max="8195" width="19.28515625" style="2583" customWidth="1"/>
    <col min="8196" max="8196" width="24.85546875" style="2583" customWidth="1"/>
    <col min="8197" max="8197" width="14.7109375" style="2583" customWidth="1"/>
    <col min="8198" max="8198" width="16.7109375" style="2583" customWidth="1"/>
    <col min="8199" max="8199" width="23.5703125" style="2583" customWidth="1"/>
    <col min="8200" max="8200" width="19.7109375" style="2583" customWidth="1"/>
    <col min="8201" max="8202" width="20.42578125" style="2583" customWidth="1"/>
    <col min="8203" max="8447" width="11.42578125" style="2583"/>
    <col min="8448" max="8448" width="13.28515625" style="2583" customWidth="1"/>
    <col min="8449" max="8449" width="11.42578125" style="2583"/>
    <col min="8450" max="8450" width="54" style="2583" customWidth="1"/>
    <col min="8451" max="8451" width="19.28515625" style="2583" customWidth="1"/>
    <col min="8452" max="8452" width="24.85546875" style="2583" customWidth="1"/>
    <col min="8453" max="8453" width="14.7109375" style="2583" customWidth="1"/>
    <col min="8454" max="8454" width="16.7109375" style="2583" customWidth="1"/>
    <col min="8455" max="8455" width="23.5703125" style="2583" customWidth="1"/>
    <col min="8456" max="8456" width="19.7109375" style="2583" customWidth="1"/>
    <col min="8457" max="8458" width="20.42578125" style="2583" customWidth="1"/>
    <col min="8459" max="8703" width="11.42578125" style="2583"/>
    <col min="8704" max="8704" width="13.28515625" style="2583" customWidth="1"/>
    <col min="8705" max="8705" width="11.42578125" style="2583"/>
    <col min="8706" max="8706" width="54" style="2583" customWidth="1"/>
    <col min="8707" max="8707" width="19.28515625" style="2583" customWidth="1"/>
    <col min="8708" max="8708" width="24.85546875" style="2583" customWidth="1"/>
    <col min="8709" max="8709" width="14.7109375" style="2583" customWidth="1"/>
    <col min="8710" max="8710" width="16.7109375" style="2583" customWidth="1"/>
    <col min="8711" max="8711" width="23.5703125" style="2583" customWidth="1"/>
    <col min="8712" max="8712" width="19.7109375" style="2583" customWidth="1"/>
    <col min="8713" max="8714" width="20.42578125" style="2583" customWidth="1"/>
    <col min="8715" max="8959" width="11.42578125" style="2583"/>
    <col min="8960" max="8960" width="13.28515625" style="2583" customWidth="1"/>
    <col min="8961" max="8961" width="11.42578125" style="2583"/>
    <col min="8962" max="8962" width="54" style="2583" customWidth="1"/>
    <col min="8963" max="8963" width="19.28515625" style="2583" customWidth="1"/>
    <col min="8964" max="8964" width="24.85546875" style="2583" customWidth="1"/>
    <col min="8965" max="8965" width="14.7109375" style="2583" customWidth="1"/>
    <col min="8966" max="8966" width="16.7109375" style="2583" customWidth="1"/>
    <col min="8967" max="8967" width="23.5703125" style="2583" customWidth="1"/>
    <col min="8968" max="8968" width="19.7109375" style="2583" customWidth="1"/>
    <col min="8969" max="8970" width="20.42578125" style="2583" customWidth="1"/>
    <col min="8971" max="9215" width="11.42578125" style="2583"/>
    <col min="9216" max="9216" width="13.28515625" style="2583" customWidth="1"/>
    <col min="9217" max="9217" width="11.42578125" style="2583"/>
    <col min="9218" max="9218" width="54" style="2583" customWidth="1"/>
    <col min="9219" max="9219" width="19.28515625" style="2583" customWidth="1"/>
    <col min="9220" max="9220" width="24.85546875" style="2583" customWidth="1"/>
    <col min="9221" max="9221" width="14.7109375" style="2583" customWidth="1"/>
    <col min="9222" max="9222" width="16.7109375" style="2583" customWidth="1"/>
    <col min="9223" max="9223" width="23.5703125" style="2583" customWidth="1"/>
    <col min="9224" max="9224" width="19.7109375" style="2583" customWidth="1"/>
    <col min="9225" max="9226" width="20.42578125" style="2583" customWidth="1"/>
    <col min="9227" max="9471" width="11.42578125" style="2583"/>
    <col min="9472" max="9472" width="13.28515625" style="2583" customWidth="1"/>
    <col min="9473" max="9473" width="11.42578125" style="2583"/>
    <col min="9474" max="9474" width="54" style="2583" customWidth="1"/>
    <col min="9475" max="9475" width="19.28515625" style="2583" customWidth="1"/>
    <col min="9476" max="9476" width="24.85546875" style="2583" customWidth="1"/>
    <col min="9477" max="9477" width="14.7109375" style="2583" customWidth="1"/>
    <col min="9478" max="9478" width="16.7109375" style="2583" customWidth="1"/>
    <col min="9479" max="9479" width="23.5703125" style="2583" customWidth="1"/>
    <col min="9480" max="9480" width="19.7109375" style="2583" customWidth="1"/>
    <col min="9481" max="9482" width="20.42578125" style="2583" customWidth="1"/>
    <col min="9483" max="9727" width="11.42578125" style="2583"/>
    <col min="9728" max="9728" width="13.28515625" style="2583" customWidth="1"/>
    <col min="9729" max="9729" width="11.42578125" style="2583"/>
    <col min="9730" max="9730" width="54" style="2583" customWidth="1"/>
    <col min="9731" max="9731" width="19.28515625" style="2583" customWidth="1"/>
    <col min="9732" max="9732" width="24.85546875" style="2583" customWidth="1"/>
    <col min="9733" max="9733" width="14.7109375" style="2583" customWidth="1"/>
    <col min="9734" max="9734" width="16.7109375" style="2583" customWidth="1"/>
    <col min="9735" max="9735" width="23.5703125" style="2583" customWidth="1"/>
    <col min="9736" max="9736" width="19.7109375" style="2583" customWidth="1"/>
    <col min="9737" max="9738" width="20.42578125" style="2583" customWidth="1"/>
    <col min="9739" max="9983" width="11.42578125" style="2583"/>
    <col min="9984" max="9984" width="13.28515625" style="2583" customWidth="1"/>
    <col min="9985" max="9985" width="11.42578125" style="2583"/>
    <col min="9986" max="9986" width="54" style="2583" customWidth="1"/>
    <col min="9987" max="9987" width="19.28515625" style="2583" customWidth="1"/>
    <col min="9988" max="9988" width="24.85546875" style="2583" customWidth="1"/>
    <col min="9989" max="9989" width="14.7109375" style="2583" customWidth="1"/>
    <col min="9990" max="9990" width="16.7109375" style="2583" customWidth="1"/>
    <col min="9991" max="9991" width="23.5703125" style="2583" customWidth="1"/>
    <col min="9992" max="9992" width="19.7109375" style="2583" customWidth="1"/>
    <col min="9993" max="9994" width="20.42578125" style="2583" customWidth="1"/>
    <col min="9995" max="10239" width="11.42578125" style="2583"/>
    <col min="10240" max="10240" width="13.28515625" style="2583" customWidth="1"/>
    <col min="10241" max="10241" width="11.42578125" style="2583"/>
    <col min="10242" max="10242" width="54" style="2583" customWidth="1"/>
    <col min="10243" max="10243" width="19.28515625" style="2583" customWidth="1"/>
    <col min="10244" max="10244" width="24.85546875" style="2583" customWidth="1"/>
    <col min="10245" max="10245" width="14.7109375" style="2583" customWidth="1"/>
    <col min="10246" max="10246" width="16.7109375" style="2583" customWidth="1"/>
    <col min="10247" max="10247" width="23.5703125" style="2583" customWidth="1"/>
    <col min="10248" max="10248" width="19.7109375" style="2583" customWidth="1"/>
    <col min="10249" max="10250" width="20.42578125" style="2583" customWidth="1"/>
    <col min="10251" max="10495" width="11.42578125" style="2583"/>
    <col min="10496" max="10496" width="13.28515625" style="2583" customWidth="1"/>
    <col min="10497" max="10497" width="11.42578125" style="2583"/>
    <col min="10498" max="10498" width="54" style="2583" customWidth="1"/>
    <col min="10499" max="10499" width="19.28515625" style="2583" customWidth="1"/>
    <col min="10500" max="10500" width="24.85546875" style="2583" customWidth="1"/>
    <col min="10501" max="10501" width="14.7109375" style="2583" customWidth="1"/>
    <col min="10502" max="10502" width="16.7109375" style="2583" customWidth="1"/>
    <col min="10503" max="10503" width="23.5703125" style="2583" customWidth="1"/>
    <col min="10504" max="10504" width="19.7109375" style="2583" customWidth="1"/>
    <col min="10505" max="10506" width="20.42578125" style="2583" customWidth="1"/>
    <col min="10507" max="10751" width="11.42578125" style="2583"/>
    <col min="10752" max="10752" width="13.28515625" style="2583" customWidth="1"/>
    <col min="10753" max="10753" width="11.42578125" style="2583"/>
    <col min="10754" max="10754" width="54" style="2583" customWidth="1"/>
    <col min="10755" max="10755" width="19.28515625" style="2583" customWidth="1"/>
    <col min="10756" max="10756" width="24.85546875" style="2583" customWidth="1"/>
    <col min="10757" max="10757" width="14.7109375" style="2583" customWidth="1"/>
    <col min="10758" max="10758" width="16.7109375" style="2583" customWidth="1"/>
    <col min="10759" max="10759" width="23.5703125" style="2583" customWidth="1"/>
    <col min="10760" max="10760" width="19.7109375" style="2583" customWidth="1"/>
    <col min="10761" max="10762" width="20.42578125" style="2583" customWidth="1"/>
    <col min="10763" max="11007" width="11.42578125" style="2583"/>
    <col min="11008" max="11008" width="13.28515625" style="2583" customWidth="1"/>
    <col min="11009" max="11009" width="11.42578125" style="2583"/>
    <col min="11010" max="11010" width="54" style="2583" customWidth="1"/>
    <col min="11011" max="11011" width="19.28515625" style="2583" customWidth="1"/>
    <col min="11012" max="11012" width="24.85546875" style="2583" customWidth="1"/>
    <col min="11013" max="11013" width="14.7109375" style="2583" customWidth="1"/>
    <col min="11014" max="11014" width="16.7109375" style="2583" customWidth="1"/>
    <col min="11015" max="11015" width="23.5703125" style="2583" customWidth="1"/>
    <col min="11016" max="11016" width="19.7109375" style="2583" customWidth="1"/>
    <col min="11017" max="11018" width="20.42578125" style="2583" customWidth="1"/>
    <col min="11019" max="11263" width="11.42578125" style="2583"/>
    <col min="11264" max="11264" width="13.28515625" style="2583" customWidth="1"/>
    <col min="11265" max="11265" width="11.42578125" style="2583"/>
    <col min="11266" max="11266" width="54" style="2583" customWidth="1"/>
    <col min="11267" max="11267" width="19.28515625" style="2583" customWidth="1"/>
    <col min="11268" max="11268" width="24.85546875" style="2583" customWidth="1"/>
    <col min="11269" max="11269" width="14.7109375" style="2583" customWidth="1"/>
    <col min="11270" max="11270" width="16.7109375" style="2583" customWidth="1"/>
    <col min="11271" max="11271" width="23.5703125" style="2583" customWidth="1"/>
    <col min="11272" max="11272" width="19.7109375" style="2583" customWidth="1"/>
    <col min="11273" max="11274" width="20.42578125" style="2583" customWidth="1"/>
    <col min="11275" max="11519" width="11.42578125" style="2583"/>
    <col min="11520" max="11520" width="13.28515625" style="2583" customWidth="1"/>
    <col min="11521" max="11521" width="11.42578125" style="2583"/>
    <col min="11522" max="11522" width="54" style="2583" customWidth="1"/>
    <col min="11523" max="11523" width="19.28515625" style="2583" customWidth="1"/>
    <col min="11524" max="11524" width="24.85546875" style="2583" customWidth="1"/>
    <col min="11525" max="11525" width="14.7109375" style="2583" customWidth="1"/>
    <col min="11526" max="11526" width="16.7109375" style="2583" customWidth="1"/>
    <col min="11527" max="11527" width="23.5703125" style="2583" customWidth="1"/>
    <col min="11528" max="11528" width="19.7109375" style="2583" customWidth="1"/>
    <col min="11529" max="11530" width="20.42578125" style="2583" customWidth="1"/>
    <col min="11531" max="11775" width="11.42578125" style="2583"/>
    <col min="11776" max="11776" width="13.28515625" style="2583" customWidth="1"/>
    <col min="11777" max="11777" width="11.42578125" style="2583"/>
    <col min="11778" max="11778" width="54" style="2583" customWidth="1"/>
    <col min="11779" max="11779" width="19.28515625" style="2583" customWidth="1"/>
    <col min="11780" max="11780" width="24.85546875" style="2583" customWidth="1"/>
    <col min="11781" max="11781" width="14.7109375" style="2583" customWidth="1"/>
    <col min="11782" max="11782" width="16.7109375" style="2583" customWidth="1"/>
    <col min="11783" max="11783" width="23.5703125" style="2583" customWidth="1"/>
    <col min="11784" max="11784" width="19.7109375" style="2583" customWidth="1"/>
    <col min="11785" max="11786" width="20.42578125" style="2583" customWidth="1"/>
    <col min="11787" max="12031" width="11.42578125" style="2583"/>
    <col min="12032" max="12032" width="13.28515625" style="2583" customWidth="1"/>
    <col min="12033" max="12033" width="11.42578125" style="2583"/>
    <col min="12034" max="12034" width="54" style="2583" customWidth="1"/>
    <col min="12035" max="12035" width="19.28515625" style="2583" customWidth="1"/>
    <col min="12036" max="12036" width="24.85546875" style="2583" customWidth="1"/>
    <col min="12037" max="12037" width="14.7109375" style="2583" customWidth="1"/>
    <col min="12038" max="12038" width="16.7109375" style="2583" customWidth="1"/>
    <col min="12039" max="12039" width="23.5703125" style="2583" customWidth="1"/>
    <col min="12040" max="12040" width="19.7109375" style="2583" customWidth="1"/>
    <col min="12041" max="12042" width="20.42578125" style="2583" customWidth="1"/>
    <col min="12043" max="12287" width="11.42578125" style="2583"/>
    <col min="12288" max="12288" width="13.28515625" style="2583" customWidth="1"/>
    <col min="12289" max="12289" width="11.42578125" style="2583"/>
    <col min="12290" max="12290" width="54" style="2583" customWidth="1"/>
    <col min="12291" max="12291" width="19.28515625" style="2583" customWidth="1"/>
    <col min="12292" max="12292" width="24.85546875" style="2583" customWidth="1"/>
    <col min="12293" max="12293" width="14.7109375" style="2583" customWidth="1"/>
    <col min="12294" max="12294" width="16.7109375" style="2583" customWidth="1"/>
    <col min="12295" max="12295" width="23.5703125" style="2583" customWidth="1"/>
    <col min="12296" max="12296" width="19.7109375" style="2583" customWidth="1"/>
    <col min="12297" max="12298" width="20.42578125" style="2583" customWidth="1"/>
    <col min="12299" max="12543" width="11.42578125" style="2583"/>
    <col min="12544" max="12544" width="13.28515625" style="2583" customWidth="1"/>
    <col min="12545" max="12545" width="11.42578125" style="2583"/>
    <col min="12546" max="12546" width="54" style="2583" customWidth="1"/>
    <col min="12547" max="12547" width="19.28515625" style="2583" customWidth="1"/>
    <col min="12548" max="12548" width="24.85546875" style="2583" customWidth="1"/>
    <col min="12549" max="12549" width="14.7109375" style="2583" customWidth="1"/>
    <col min="12550" max="12550" width="16.7109375" style="2583" customWidth="1"/>
    <col min="12551" max="12551" width="23.5703125" style="2583" customWidth="1"/>
    <col min="12552" max="12552" width="19.7109375" style="2583" customWidth="1"/>
    <col min="12553" max="12554" width="20.42578125" style="2583" customWidth="1"/>
    <col min="12555" max="12799" width="11.42578125" style="2583"/>
    <col min="12800" max="12800" width="13.28515625" style="2583" customWidth="1"/>
    <col min="12801" max="12801" width="11.42578125" style="2583"/>
    <col min="12802" max="12802" width="54" style="2583" customWidth="1"/>
    <col min="12803" max="12803" width="19.28515625" style="2583" customWidth="1"/>
    <col min="12804" max="12804" width="24.85546875" style="2583" customWidth="1"/>
    <col min="12805" max="12805" width="14.7109375" style="2583" customWidth="1"/>
    <col min="12806" max="12806" width="16.7109375" style="2583" customWidth="1"/>
    <col min="12807" max="12807" width="23.5703125" style="2583" customWidth="1"/>
    <col min="12808" max="12808" width="19.7109375" style="2583" customWidth="1"/>
    <col min="12809" max="12810" width="20.42578125" style="2583" customWidth="1"/>
    <col min="12811" max="13055" width="11.42578125" style="2583"/>
    <col min="13056" max="13056" width="13.28515625" style="2583" customWidth="1"/>
    <col min="13057" max="13057" width="11.42578125" style="2583"/>
    <col min="13058" max="13058" width="54" style="2583" customWidth="1"/>
    <col min="13059" max="13059" width="19.28515625" style="2583" customWidth="1"/>
    <col min="13060" max="13060" width="24.85546875" style="2583" customWidth="1"/>
    <col min="13061" max="13061" width="14.7109375" style="2583" customWidth="1"/>
    <col min="13062" max="13062" width="16.7109375" style="2583" customWidth="1"/>
    <col min="13063" max="13063" width="23.5703125" style="2583" customWidth="1"/>
    <col min="13064" max="13064" width="19.7109375" style="2583" customWidth="1"/>
    <col min="13065" max="13066" width="20.42578125" style="2583" customWidth="1"/>
    <col min="13067" max="13311" width="11.42578125" style="2583"/>
    <col min="13312" max="13312" width="13.28515625" style="2583" customWidth="1"/>
    <col min="13313" max="13313" width="11.42578125" style="2583"/>
    <col min="13314" max="13314" width="54" style="2583" customWidth="1"/>
    <col min="13315" max="13315" width="19.28515625" style="2583" customWidth="1"/>
    <col min="13316" max="13316" width="24.85546875" style="2583" customWidth="1"/>
    <col min="13317" max="13317" width="14.7109375" style="2583" customWidth="1"/>
    <col min="13318" max="13318" width="16.7109375" style="2583" customWidth="1"/>
    <col min="13319" max="13319" width="23.5703125" style="2583" customWidth="1"/>
    <col min="13320" max="13320" width="19.7109375" style="2583" customWidth="1"/>
    <col min="13321" max="13322" width="20.42578125" style="2583" customWidth="1"/>
    <col min="13323" max="13567" width="11.42578125" style="2583"/>
    <col min="13568" max="13568" width="13.28515625" style="2583" customWidth="1"/>
    <col min="13569" max="13569" width="11.42578125" style="2583"/>
    <col min="13570" max="13570" width="54" style="2583" customWidth="1"/>
    <col min="13571" max="13571" width="19.28515625" style="2583" customWidth="1"/>
    <col min="13572" max="13572" width="24.85546875" style="2583" customWidth="1"/>
    <col min="13573" max="13573" width="14.7109375" style="2583" customWidth="1"/>
    <col min="13574" max="13574" width="16.7109375" style="2583" customWidth="1"/>
    <col min="13575" max="13575" width="23.5703125" style="2583" customWidth="1"/>
    <col min="13576" max="13576" width="19.7109375" style="2583" customWidth="1"/>
    <col min="13577" max="13578" width="20.42578125" style="2583" customWidth="1"/>
    <col min="13579" max="13823" width="11.42578125" style="2583"/>
    <col min="13824" max="13824" width="13.28515625" style="2583" customWidth="1"/>
    <col min="13825" max="13825" width="11.42578125" style="2583"/>
    <col min="13826" max="13826" width="54" style="2583" customWidth="1"/>
    <col min="13827" max="13827" width="19.28515625" style="2583" customWidth="1"/>
    <col min="13828" max="13828" width="24.85546875" style="2583" customWidth="1"/>
    <col min="13829" max="13829" width="14.7109375" style="2583" customWidth="1"/>
    <col min="13830" max="13830" width="16.7109375" style="2583" customWidth="1"/>
    <col min="13831" max="13831" width="23.5703125" style="2583" customWidth="1"/>
    <col min="13832" max="13832" width="19.7109375" style="2583" customWidth="1"/>
    <col min="13833" max="13834" width="20.42578125" style="2583" customWidth="1"/>
    <col min="13835" max="14079" width="11.42578125" style="2583"/>
    <col min="14080" max="14080" width="13.28515625" style="2583" customWidth="1"/>
    <col min="14081" max="14081" width="11.42578125" style="2583"/>
    <col min="14082" max="14082" width="54" style="2583" customWidth="1"/>
    <col min="14083" max="14083" width="19.28515625" style="2583" customWidth="1"/>
    <col min="14084" max="14084" width="24.85546875" style="2583" customWidth="1"/>
    <col min="14085" max="14085" width="14.7109375" style="2583" customWidth="1"/>
    <col min="14086" max="14086" width="16.7109375" style="2583" customWidth="1"/>
    <col min="14087" max="14087" width="23.5703125" style="2583" customWidth="1"/>
    <col min="14088" max="14088" width="19.7109375" style="2583" customWidth="1"/>
    <col min="14089" max="14090" width="20.42578125" style="2583" customWidth="1"/>
    <col min="14091" max="14335" width="11.42578125" style="2583"/>
    <col min="14336" max="14336" width="13.28515625" style="2583" customWidth="1"/>
    <col min="14337" max="14337" width="11.42578125" style="2583"/>
    <col min="14338" max="14338" width="54" style="2583" customWidth="1"/>
    <col min="14339" max="14339" width="19.28515625" style="2583" customWidth="1"/>
    <col min="14340" max="14340" width="24.85546875" style="2583" customWidth="1"/>
    <col min="14341" max="14341" width="14.7109375" style="2583" customWidth="1"/>
    <col min="14342" max="14342" width="16.7109375" style="2583" customWidth="1"/>
    <col min="14343" max="14343" width="23.5703125" style="2583" customWidth="1"/>
    <col min="14344" max="14344" width="19.7109375" style="2583" customWidth="1"/>
    <col min="14345" max="14346" width="20.42578125" style="2583" customWidth="1"/>
    <col min="14347" max="14591" width="11.42578125" style="2583"/>
    <col min="14592" max="14592" width="13.28515625" style="2583" customWidth="1"/>
    <col min="14593" max="14593" width="11.42578125" style="2583"/>
    <col min="14594" max="14594" width="54" style="2583" customWidth="1"/>
    <col min="14595" max="14595" width="19.28515625" style="2583" customWidth="1"/>
    <col min="14596" max="14596" width="24.85546875" style="2583" customWidth="1"/>
    <col min="14597" max="14597" width="14.7109375" style="2583" customWidth="1"/>
    <col min="14598" max="14598" width="16.7109375" style="2583" customWidth="1"/>
    <col min="14599" max="14599" width="23.5703125" style="2583" customWidth="1"/>
    <col min="14600" max="14600" width="19.7109375" style="2583" customWidth="1"/>
    <col min="14601" max="14602" width="20.42578125" style="2583" customWidth="1"/>
    <col min="14603" max="14847" width="11.42578125" style="2583"/>
    <col min="14848" max="14848" width="13.28515625" style="2583" customWidth="1"/>
    <col min="14849" max="14849" width="11.42578125" style="2583"/>
    <col min="14850" max="14850" width="54" style="2583" customWidth="1"/>
    <col min="14851" max="14851" width="19.28515625" style="2583" customWidth="1"/>
    <col min="14852" max="14852" width="24.85546875" style="2583" customWidth="1"/>
    <col min="14853" max="14853" width="14.7109375" style="2583" customWidth="1"/>
    <col min="14854" max="14854" width="16.7109375" style="2583" customWidth="1"/>
    <col min="14855" max="14855" width="23.5703125" style="2583" customWidth="1"/>
    <col min="14856" max="14856" width="19.7109375" style="2583" customWidth="1"/>
    <col min="14857" max="14858" width="20.42578125" style="2583" customWidth="1"/>
    <col min="14859" max="15103" width="11.42578125" style="2583"/>
    <col min="15104" max="15104" width="13.28515625" style="2583" customWidth="1"/>
    <col min="15105" max="15105" width="11.42578125" style="2583"/>
    <col min="15106" max="15106" width="54" style="2583" customWidth="1"/>
    <col min="15107" max="15107" width="19.28515625" style="2583" customWidth="1"/>
    <col min="15108" max="15108" width="24.85546875" style="2583" customWidth="1"/>
    <col min="15109" max="15109" width="14.7109375" style="2583" customWidth="1"/>
    <col min="15110" max="15110" width="16.7109375" style="2583" customWidth="1"/>
    <col min="15111" max="15111" width="23.5703125" style="2583" customWidth="1"/>
    <col min="15112" max="15112" width="19.7109375" style="2583" customWidth="1"/>
    <col min="15113" max="15114" width="20.42578125" style="2583" customWidth="1"/>
    <col min="15115" max="15359" width="11.42578125" style="2583"/>
    <col min="15360" max="15360" width="13.28515625" style="2583" customWidth="1"/>
    <col min="15361" max="15361" width="11.42578125" style="2583"/>
    <col min="15362" max="15362" width="54" style="2583" customWidth="1"/>
    <col min="15363" max="15363" width="19.28515625" style="2583" customWidth="1"/>
    <col min="15364" max="15364" width="24.85546875" style="2583" customWidth="1"/>
    <col min="15365" max="15365" width="14.7109375" style="2583" customWidth="1"/>
    <col min="15366" max="15366" width="16.7109375" style="2583" customWidth="1"/>
    <col min="15367" max="15367" width="23.5703125" style="2583" customWidth="1"/>
    <col min="15368" max="15368" width="19.7109375" style="2583" customWidth="1"/>
    <col min="15369" max="15370" width="20.42578125" style="2583" customWidth="1"/>
    <col min="15371" max="15615" width="11.42578125" style="2583"/>
    <col min="15616" max="15616" width="13.28515625" style="2583" customWidth="1"/>
    <col min="15617" max="15617" width="11.42578125" style="2583"/>
    <col min="15618" max="15618" width="54" style="2583" customWidth="1"/>
    <col min="15619" max="15619" width="19.28515625" style="2583" customWidth="1"/>
    <col min="15620" max="15620" width="24.85546875" style="2583" customWidth="1"/>
    <col min="15621" max="15621" width="14.7109375" style="2583" customWidth="1"/>
    <col min="15622" max="15622" width="16.7109375" style="2583" customWidth="1"/>
    <col min="15623" max="15623" width="23.5703125" style="2583" customWidth="1"/>
    <col min="15624" max="15624" width="19.7109375" style="2583" customWidth="1"/>
    <col min="15625" max="15626" width="20.42578125" style="2583" customWidth="1"/>
    <col min="15627" max="15871" width="11.42578125" style="2583"/>
    <col min="15872" max="15872" width="13.28515625" style="2583" customWidth="1"/>
    <col min="15873" max="15873" width="11.42578125" style="2583"/>
    <col min="15874" max="15874" width="54" style="2583" customWidth="1"/>
    <col min="15875" max="15875" width="19.28515625" style="2583" customWidth="1"/>
    <col min="15876" max="15876" width="24.85546875" style="2583" customWidth="1"/>
    <col min="15877" max="15877" width="14.7109375" style="2583" customWidth="1"/>
    <col min="15878" max="15878" width="16.7109375" style="2583" customWidth="1"/>
    <col min="15879" max="15879" width="23.5703125" style="2583" customWidth="1"/>
    <col min="15880" max="15880" width="19.7109375" style="2583" customWidth="1"/>
    <col min="15881" max="15882" width="20.42578125" style="2583" customWidth="1"/>
    <col min="15883" max="16127" width="11.42578125" style="2583"/>
    <col min="16128" max="16128" width="13.28515625" style="2583" customWidth="1"/>
    <col min="16129" max="16129" width="11.42578125" style="2583"/>
    <col min="16130" max="16130" width="54" style="2583" customWidth="1"/>
    <col min="16131" max="16131" width="19.28515625" style="2583" customWidth="1"/>
    <col min="16132" max="16132" width="24.85546875" style="2583" customWidth="1"/>
    <col min="16133" max="16133" width="14.7109375" style="2583" customWidth="1"/>
    <col min="16134" max="16134" width="16.7109375" style="2583" customWidth="1"/>
    <col min="16135" max="16135" width="23.5703125" style="2583" customWidth="1"/>
    <col min="16136" max="16136" width="19.7109375" style="2583" customWidth="1"/>
    <col min="16137" max="16138" width="20.42578125" style="2583" customWidth="1"/>
    <col min="16139" max="16384" width="11.42578125" style="2583"/>
  </cols>
  <sheetData>
    <row r="1" spans="1:10" ht="18">
      <c r="B1" s="32" t="s">
        <v>2717</v>
      </c>
      <c r="C1" s="32">
        <v>23</v>
      </c>
      <c r="D1" s="2092"/>
      <c r="E1" s="2092"/>
      <c r="F1" s="2584"/>
      <c r="G1" s="2092"/>
      <c r="H1" s="2585"/>
      <c r="I1" s="2585"/>
      <c r="J1" s="2585"/>
    </row>
    <row r="2" spans="1:10" ht="19.5">
      <c r="B2" s="32" t="s">
        <v>106</v>
      </c>
      <c r="C2" s="2374" t="s">
        <v>3024</v>
      </c>
      <c r="D2" s="2541"/>
      <c r="E2" s="2541"/>
      <c r="F2" s="2586"/>
      <c r="G2" s="2584"/>
      <c r="H2" s="2585"/>
      <c r="I2" s="2585"/>
      <c r="J2" s="2585"/>
    </row>
    <row r="3" spans="1:10" ht="19.5">
      <c r="B3" s="32" t="s">
        <v>108</v>
      </c>
      <c r="C3" s="32" t="s">
        <v>2983</v>
      </c>
      <c r="D3" s="2541"/>
      <c r="E3" s="2541"/>
      <c r="F3" s="2586"/>
      <c r="G3" s="2584"/>
      <c r="H3" s="2585"/>
      <c r="I3" s="2585"/>
      <c r="J3" s="2585"/>
    </row>
    <row r="4" spans="1:10" ht="19.5">
      <c r="B4" s="32" t="s">
        <v>110</v>
      </c>
      <c r="C4" s="32" t="s">
        <v>4</v>
      </c>
      <c r="D4" s="2541"/>
      <c r="E4" s="2541"/>
      <c r="F4" s="2586"/>
      <c r="G4" s="2584"/>
      <c r="H4" s="2585"/>
      <c r="I4" s="2585"/>
      <c r="J4" s="2585"/>
    </row>
    <row r="5" spans="1:10" ht="18">
      <c r="B5" s="32" t="s">
        <v>111</v>
      </c>
      <c r="C5" s="32" t="s">
        <v>124</v>
      </c>
      <c r="D5" s="2584"/>
      <c r="E5" s="2584"/>
      <c r="F5" s="2584"/>
      <c r="G5" s="2584"/>
      <c r="H5" s="2585"/>
      <c r="I5" s="2585"/>
      <c r="J5" s="2585"/>
    </row>
    <row r="6" spans="1:10" ht="15.75" thickBot="1">
      <c r="B6" s="2587"/>
      <c r="C6" s="2588"/>
      <c r="D6" s="2588"/>
      <c r="E6" s="2589"/>
      <c r="F6" s="2589"/>
      <c r="G6" s="2589"/>
      <c r="H6" s="2587"/>
      <c r="I6" s="2587"/>
      <c r="J6" s="2587"/>
    </row>
    <row r="7" spans="1:10" s="2592" customFormat="1" ht="24.75" customHeight="1">
      <c r="A7" s="2590"/>
      <c r="B7" s="2591"/>
      <c r="C7" s="4848" t="s">
        <v>2411</v>
      </c>
      <c r="D7" s="4849"/>
      <c r="E7" s="4850" t="s">
        <v>2412</v>
      </c>
      <c r="F7" s="4851"/>
      <c r="G7" s="4856" t="s">
        <v>3025</v>
      </c>
      <c r="H7" s="4856" t="s">
        <v>3026</v>
      </c>
      <c r="I7" s="4856" t="s">
        <v>2409</v>
      </c>
      <c r="J7" s="4839" t="s">
        <v>2410</v>
      </c>
    </row>
    <row r="8" spans="1:10" s="2592" customFormat="1" ht="14.25" customHeight="1">
      <c r="A8" s="2593"/>
      <c r="B8" s="2594"/>
      <c r="C8" s="4842" t="s">
        <v>2471</v>
      </c>
      <c r="D8" s="4845" t="s">
        <v>2332</v>
      </c>
      <c r="E8" s="4852"/>
      <c r="F8" s="4853"/>
      <c r="G8" s="4857"/>
      <c r="H8" s="4857"/>
      <c r="I8" s="4846"/>
      <c r="J8" s="4840"/>
    </row>
    <row r="9" spans="1:10" s="2592" customFormat="1" ht="15.75" customHeight="1">
      <c r="A9" s="2593"/>
      <c r="B9" s="2594"/>
      <c r="C9" s="4843"/>
      <c r="D9" s="4846"/>
      <c r="E9" s="4854"/>
      <c r="F9" s="4855"/>
      <c r="G9" s="4857"/>
      <c r="H9" s="4857"/>
      <c r="I9" s="4846"/>
      <c r="J9" s="4840"/>
    </row>
    <row r="10" spans="1:10" s="2592" customFormat="1" ht="21" customHeight="1">
      <c r="A10" s="2593"/>
      <c r="B10" s="2594"/>
      <c r="C10" s="4844"/>
      <c r="D10" s="4847"/>
      <c r="E10" s="2595" t="s">
        <v>3027</v>
      </c>
      <c r="F10" s="2596" t="s">
        <v>2332</v>
      </c>
      <c r="G10" s="4858"/>
      <c r="H10" s="4858"/>
      <c r="I10" s="4847"/>
      <c r="J10" s="4841"/>
    </row>
    <row r="11" spans="1:10" s="2592" customFormat="1" ht="27" customHeight="1">
      <c r="A11" s="2593"/>
      <c r="B11" s="2594"/>
      <c r="C11" s="2597" t="s">
        <v>1088</v>
      </c>
      <c r="D11" s="2598" t="s">
        <v>1092</v>
      </c>
      <c r="E11" s="2598" t="s">
        <v>1095</v>
      </c>
      <c r="F11" s="2598" t="s">
        <v>1098</v>
      </c>
      <c r="G11" s="2599" t="s">
        <v>1100</v>
      </c>
      <c r="H11" s="2600"/>
      <c r="I11" s="2601" t="s">
        <v>1103</v>
      </c>
      <c r="J11" s="2602" t="s">
        <v>1105</v>
      </c>
    </row>
    <row r="12" spans="1:10" ht="30" customHeight="1">
      <c r="A12" s="2603" t="s">
        <v>1088</v>
      </c>
      <c r="B12" s="2604" t="s">
        <v>3028</v>
      </c>
      <c r="C12" s="2605">
        <f>C13+C14+C15+C16</f>
        <v>0</v>
      </c>
      <c r="D12" s="2605">
        <f t="shared" ref="D12:I12" si="0">D13+D14+D15+D16</f>
        <v>0</v>
      </c>
      <c r="E12" s="2605">
        <f t="shared" si="0"/>
        <v>0</v>
      </c>
      <c r="F12" s="2605">
        <f t="shared" si="0"/>
        <v>0</v>
      </c>
      <c r="G12" s="2605">
        <f t="shared" si="0"/>
        <v>0</v>
      </c>
      <c r="H12" s="2606"/>
      <c r="I12" s="2605">
        <f t="shared" si="0"/>
        <v>0</v>
      </c>
      <c r="J12" s="2607">
        <f>I12*12.5</f>
        <v>0</v>
      </c>
    </row>
    <row r="13" spans="1:10" ht="23.25" customHeight="1">
      <c r="A13" s="2608" t="s">
        <v>1092</v>
      </c>
      <c r="B13" s="2609" t="s">
        <v>3029</v>
      </c>
      <c r="C13" s="2610"/>
      <c r="D13" s="2611"/>
      <c r="E13" s="2612"/>
      <c r="F13" s="2613"/>
      <c r="G13" s="2614"/>
      <c r="H13" s="2615"/>
      <c r="I13" s="2614"/>
      <c r="J13" s="2616"/>
    </row>
    <row r="14" spans="1:10" ht="24" customHeight="1">
      <c r="A14" s="2608" t="s">
        <v>1095</v>
      </c>
      <c r="B14" s="2609" t="s">
        <v>3030</v>
      </c>
      <c r="C14" s="2610"/>
      <c r="D14" s="2611"/>
      <c r="E14" s="2612"/>
      <c r="F14" s="2613"/>
      <c r="G14" s="2614"/>
      <c r="H14" s="2615"/>
      <c r="I14" s="2614"/>
      <c r="J14" s="2616"/>
    </row>
    <row r="15" spans="1:10" ht="24.75" customHeight="1">
      <c r="A15" s="2608" t="s">
        <v>1098</v>
      </c>
      <c r="B15" s="2609" t="s">
        <v>3031</v>
      </c>
      <c r="C15" s="2610"/>
      <c r="D15" s="2611"/>
      <c r="E15" s="2612"/>
      <c r="F15" s="2613"/>
      <c r="G15" s="2614"/>
      <c r="H15" s="2615"/>
      <c r="I15" s="2614"/>
      <c r="J15" s="2616"/>
    </row>
    <row r="16" spans="1:10" ht="22.5" customHeight="1">
      <c r="A16" s="2608" t="s">
        <v>1100</v>
      </c>
      <c r="B16" s="2609" t="s">
        <v>1015</v>
      </c>
      <c r="C16" s="2610"/>
      <c r="D16" s="2611"/>
      <c r="E16" s="2612"/>
      <c r="F16" s="2613"/>
      <c r="G16" s="2614"/>
      <c r="H16" s="2615"/>
      <c r="I16" s="2614"/>
      <c r="J16" s="2616"/>
    </row>
    <row r="17" spans="1:10" ht="19.5" customHeight="1">
      <c r="A17" s="2617" t="s">
        <v>1103</v>
      </c>
      <c r="B17" s="2618" t="s">
        <v>3032</v>
      </c>
      <c r="C17" s="2610"/>
      <c r="D17" s="2611"/>
      <c r="E17" s="2619"/>
      <c r="F17" s="2620"/>
      <c r="G17" s="2621"/>
      <c r="H17" s="2622"/>
      <c r="I17" s="2621"/>
      <c r="J17" s="2623"/>
    </row>
    <row r="18" spans="1:10" ht="21" customHeight="1">
      <c r="A18" s="2608" t="s">
        <v>1105</v>
      </c>
      <c r="B18" s="2624" t="s">
        <v>3033</v>
      </c>
      <c r="C18" s="2625"/>
      <c r="D18" s="2626"/>
      <c r="E18" s="2612"/>
      <c r="F18" s="2613"/>
      <c r="G18" s="2614"/>
      <c r="H18" s="2615"/>
      <c r="I18" s="2614"/>
      <c r="J18" s="2616"/>
    </row>
    <row r="19" spans="1:10" ht="33.75" customHeight="1">
      <c r="A19" s="2608" t="s">
        <v>1108</v>
      </c>
      <c r="B19" s="2627" t="s">
        <v>3034</v>
      </c>
      <c r="C19" s="2628"/>
      <c r="D19" s="2629"/>
      <c r="E19" s="2629"/>
      <c r="F19" s="2629"/>
      <c r="G19" s="2629"/>
      <c r="H19" s="2630"/>
      <c r="I19" s="2631"/>
      <c r="J19" s="2632"/>
    </row>
    <row r="20" spans="1:10" ht="24" customHeight="1">
      <c r="A20" s="2608" t="s">
        <v>1111</v>
      </c>
      <c r="B20" s="2633" t="s">
        <v>3035</v>
      </c>
      <c r="C20" s="2634"/>
      <c r="D20" s="2635"/>
      <c r="E20" s="2612"/>
      <c r="F20" s="2613"/>
      <c r="G20" s="2636"/>
      <c r="H20" s="2637"/>
      <c r="I20" s="2638"/>
      <c r="J20" s="2639"/>
    </row>
    <row r="21" spans="1:10" ht="25.5" customHeight="1">
      <c r="A21" s="2608">
        <v>100</v>
      </c>
      <c r="B21" s="2640" t="s">
        <v>2463</v>
      </c>
      <c r="C21" s="2641"/>
      <c r="D21" s="2642"/>
      <c r="E21" s="2643"/>
      <c r="F21" s="2642"/>
      <c r="G21" s="2644"/>
      <c r="H21" s="2637"/>
      <c r="I21" s="2645">
        <f>I22+I23+I24</f>
        <v>0</v>
      </c>
      <c r="J21" s="2639"/>
    </row>
    <row r="22" spans="1:10" ht="23.25" customHeight="1">
      <c r="A22" s="2608">
        <v>110</v>
      </c>
      <c r="B22" s="2646" t="s">
        <v>3036</v>
      </c>
      <c r="C22" s="2641"/>
      <c r="D22" s="2642"/>
      <c r="E22" s="2643"/>
      <c r="F22" s="2642"/>
      <c r="G22" s="2644"/>
      <c r="H22" s="2637"/>
      <c r="I22" s="2638"/>
      <c r="J22" s="2639"/>
    </row>
    <row r="23" spans="1:10" ht="29.25" customHeight="1">
      <c r="A23" s="2608">
        <v>120</v>
      </c>
      <c r="B23" s="2647" t="s">
        <v>3037</v>
      </c>
      <c r="C23" s="2641"/>
      <c r="D23" s="2642"/>
      <c r="E23" s="2643"/>
      <c r="F23" s="2642"/>
      <c r="G23" s="2644"/>
      <c r="H23" s="2637"/>
      <c r="I23" s="2638"/>
      <c r="J23" s="2639"/>
    </row>
    <row r="24" spans="1:10" ht="24.75" customHeight="1">
      <c r="A24" s="2608">
        <v>130</v>
      </c>
      <c r="B24" s="2646" t="s">
        <v>2466</v>
      </c>
      <c r="C24" s="2641"/>
      <c r="D24" s="2642"/>
      <c r="E24" s="2643"/>
      <c r="F24" s="2642"/>
      <c r="G24" s="2644"/>
      <c r="H24" s="2637"/>
      <c r="I24" s="2638"/>
      <c r="J24" s="2639"/>
    </row>
    <row r="25" spans="1:10" ht="31.5" customHeight="1" thickBot="1">
      <c r="A25" s="2648">
        <v>140</v>
      </c>
      <c r="B25" s="2649" t="s">
        <v>3038</v>
      </c>
      <c r="C25" s="2650"/>
      <c r="D25" s="2651"/>
      <c r="E25" s="2652"/>
      <c r="F25" s="2651"/>
      <c r="G25" s="2653"/>
      <c r="H25" s="2654"/>
      <c r="I25" s="2655"/>
      <c r="J25" s="2656"/>
    </row>
    <row r="26" spans="1:10" ht="15">
      <c r="A26" s="2657"/>
      <c r="B26" s="2658"/>
      <c r="C26" s="2589"/>
      <c r="D26" s="2589"/>
      <c r="E26" s="2589"/>
      <c r="F26" s="2589"/>
      <c r="G26" s="2589"/>
      <c r="H26" s="2587"/>
      <c r="I26" s="2587"/>
      <c r="J26" s="2587"/>
    </row>
    <row r="27" spans="1:10" ht="15.75">
      <c r="B27" s="1881" t="s">
        <v>2998</v>
      </c>
      <c r="C27" s="2589"/>
      <c r="D27" s="2589"/>
      <c r="E27" s="2589"/>
      <c r="F27" s="2589"/>
      <c r="G27" s="2589"/>
      <c r="H27" s="2587"/>
      <c r="I27" s="2587"/>
      <c r="J27" s="2587"/>
    </row>
    <row r="28" spans="1:10" ht="15.75">
      <c r="B28" s="2074"/>
      <c r="C28" s="2659"/>
      <c r="D28" s="2659"/>
      <c r="E28" s="2659"/>
      <c r="F28" s="2659"/>
      <c r="G28" s="2659"/>
      <c r="H28" s="2658"/>
      <c r="I28" s="2587"/>
      <c r="J28" s="2587"/>
    </row>
    <row r="29" spans="1:10">
      <c r="C29" s="2657"/>
      <c r="D29" s="2657"/>
      <c r="E29" s="2657"/>
      <c r="F29" s="2657"/>
    </row>
    <row r="30" spans="1:10">
      <c r="C30" s="2657"/>
      <c r="D30" s="2657"/>
      <c r="E30" s="2657"/>
      <c r="F30" s="2657"/>
    </row>
    <row r="33" ht="12.75" customHeight="1"/>
    <row r="34" ht="12.75" customHeight="1"/>
    <row r="35" ht="12.75" customHeight="1"/>
  </sheetData>
  <mergeCells count="8">
    <mergeCell ref="J7:J10"/>
    <mergeCell ref="C8:C10"/>
    <mergeCell ref="D8:D10"/>
    <mergeCell ref="C7:D7"/>
    <mergeCell ref="E7:F9"/>
    <mergeCell ref="G7:G10"/>
    <mergeCell ref="H7:H10"/>
    <mergeCell ref="I7:I10"/>
  </mergeCells>
  <pageMargins left="0.78740157480314965" right="0.78740157480314965" top="0.98425196850393704" bottom="0.98425196850393704" header="0.51181102362204722" footer="0.51181102362204722"/>
  <pageSetup paperSize="9" scale="56" orientation="landscape" cellComments="asDisplayed" horizontalDpi="300" r:id="rId1"/>
  <headerFooter alignWithMargins="0">
    <oddHeader>&amp;C&amp;40&amp;U&amp;A</oddHeader>
    <oddFooter>&amp;L&amp;F&amp;C&amp;A&amp;R&amp;D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zoomScale="85" zoomScaleNormal="85" workbookViewId="0">
      <selection activeCell="L17" sqref="L17"/>
    </sheetView>
  </sheetViews>
  <sheetFormatPr defaultRowHeight="12.75"/>
  <cols>
    <col min="1" max="1" width="43.28515625" style="116" customWidth="1"/>
    <col min="2" max="2" width="16.7109375" style="116" customWidth="1"/>
    <col min="3" max="3" width="15.42578125" style="116" customWidth="1"/>
    <col min="4" max="16384" width="9.140625" style="116"/>
  </cols>
  <sheetData>
    <row r="1" spans="1:3" ht="15">
      <c r="A1" s="129" t="s">
        <v>120</v>
      </c>
      <c r="B1" s="126">
        <v>36.200000000000003</v>
      </c>
      <c r="C1" s="126"/>
    </row>
    <row r="2" spans="1:3" ht="15">
      <c r="A2" s="129" t="s">
        <v>106</v>
      </c>
      <c r="B2" s="117" t="s">
        <v>706</v>
      </c>
      <c r="C2" s="117"/>
    </row>
    <row r="3" spans="1:3" ht="15">
      <c r="A3" s="118" t="s">
        <v>108</v>
      </c>
      <c r="B3" s="119" t="s">
        <v>122</v>
      </c>
      <c r="C3" s="119"/>
    </row>
    <row r="4" spans="1:3" ht="15">
      <c r="A4" s="118" t="s">
        <v>110</v>
      </c>
      <c r="B4" s="119" t="s">
        <v>692</v>
      </c>
      <c r="C4" s="119"/>
    </row>
    <row r="5" spans="1:3" ht="15">
      <c r="A5" s="118" t="s">
        <v>111</v>
      </c>
      <c r="B5" s="119" t="s">
        <v>124</v>
      </c>
      <c r="C5" s="119"/>
    </row>
    <row r="6" spans="1:3" ht="15">
      <c r="A6" s="132"/>
      <c r="B6" s="133"/>
      <c r="C6" s="115"/>
    </row>
    <row r="7" spans="1:3" ht="102.75" customHeight="1">
      <c r="A7" s="120" t="s">
        <v>707</v>
      </c>
      <c r="B7" s="121" t="s">
        <v>708</v>
      </c>
      <c r="C7" s="121" t="s">
        <v>709</v>
      </c>
    </row>
    <row r="8" spans="1:3" ht="19.5" customHeight="1">
      <c r="A8" s="308" t="s">
        <v>4</v>
      </c>
      <c r="B8" s="43">
        <f>SUM(B9:B13)</f>
        <v>0</v>
      </c>
      <c r="C8" s="43" t="e">
        <f>(B9*C9+C10*B10+B11*C11+B12*C12+B13*C13)/B8</f>
        <v>#DIV/0!</v>
      </c>
    </row>
    <row r="9" spans="1:3" ht="15">
      <c r="A9" s="358" t="s">
        <v>710</v>
      </c>
      <c r="B9" s="58">
        <v>0</v>
      </c>
      <c r="C9" s="58">
        <v>0</v>
      </c>
    </row>
    <row r="10" spans="1:3" ht="15">
      <c r="A10" s="358" t="s">
        <v>711</v>
      </c>
      <c r="B10" s="58">
        <v>0</v>
      </c>
      <c r="C10" s="58">
        <v>0</v>
      </c>
    </row>
    <row r="11" spans="1:3" ht="15">
      <c r="A11" s="358" t="s">
        <v>712</v>
      </c>
      <c r="B11" s="58">
        <v>0</v>
      </c>
      <c r="C11" s="58">
        <v>0</v>
      </c>
    </row>
    <row r="12" spans="1:3" ht="15">
      <c r="A12" s="358" t="s">
        <v>713</v>
      </c>
      <c r="B12" s="58">
        <v>0</v>
      </c>
      <c r="C12" s="58">
        <v>0</v>
      </c>
    </row>
    <row r="13" spans="1:3" ht="15">
      <c r="A13" s="358" t="s">
        <v>714</v>
      </c>
      <c r="B13" s="58">
        <v>0</v>
      </c>
      <c r="C13" s="58">
        <v>0</v>
      </c>
    </row>
    <row r="14" spans="1:3" ht="15">
      <c r="A14" s="308" t="s">
        <v>6</v>
      </c>
      <c r="B14" s="43">
        <f>SUM(B15:B19)</f>
        <v>0</v>
      </c>
      <c r="C14" s="43" t="e">
        <f>(B15*C15+C16*B16+B17*C17+B18*C18+B19*C19)/B14</f>
        <v>#DIV/0!</v>
      </c>
    </row>
    <row r="15" spans="1:3" ht="15">
      <c r="A15" s="358" t="s">
        <v>710</v>
      </c>
      <c r="B15" s="58">
        <v>0</v>
      </c>
      <c r="C15" s="58">
        <v>0</v>
      </c>
    </row>
    <row r="16" spans="1:3" ht="15">
      <c r="A16" s="358" t="s">
        <v>711</v>
      </c>
      <c r="B16" s="58">
        <v>0</v>
      </c>
      <c r="C16" s="58">
        <v>0</v>
      </c>
    </row>
    <row r="17" spans="1:3" ht="15">
      <c r="A17" s="358" t="s">
        <v>712</v>
      </c>
      <c r="B17" s="58">
        <v>0</v>
      </c>
      <c r="C17" s="58">
        <v>0</v>
      </c>
    </row>
    <row r="18" spans="1:3" ht="15">
      <c r="A18" s="358" t="s">
        <v>713</v>
      </c>
      <c r="B18" s="58">
        <v>0</v>
      </c>
      <c r="C18" s="58">
        <v>0</v>
      </c>
    </row>
    <row r="19" spans="1:3" ht="15">
      <c r="A19" s="358" t="s">
        <v>714</v>
      </c>
      <c r="B19" s="58">
        <v>0</v>
      </c>
      <c r="C19" s="58">
        <v>0</v>
      </c>
    </row>
    <row r="20" spans="1:3" ht="15">
      <c r="A20" s="308" t="s">
        <v>7</v>
      </c>
      <c r="B20" s="43">
        <f>SUM(B21:B25)</f>
        <v>0</v>
      </c>
      <c r="C20" s="43" t="e">
        <f>(B21*C21+C22*B22+B23*C23+B24*C24+B25*C25)/B20</f>
        <v>#DIV/0!</v>
      </c>
    </row>
    <row r="21" spans="1:3" ht="15">
      <c r="A21" s="358" t="s">
        <v>710</v>
      </c>
      <c r="B21" s="58">
        <v>0</v>
      </c>
      <c r="C21" s="58">
        <v>0</v>
      </c>
    </row>
    <row r="22" spans="1:3" ht="15">
      <c r="A22" s="358" t="s">
        <v>711</v>
      </c>
      <c r="B22" s="58">
        <v>0</v>
      </c>
      <c r="C22" s="58">
        <v>0</v>
      </c>
    </row>
    <row r="23" spans="1:3" ht="15">
      <c r="A23" s="358" t="s">
        <v>712</v>
      </c>
      <c r="B23" s="58">
        <v>0</v>
      </c>
      <c r="C23" s="58">
        <v>0</v>
      </c>
    </row>
    <row r="24" spans="1:3" ht="15">
      <c r="A24" s="358" t="s">
        <v>713</v>
      </c>
      <c r="B24" s="58">
        <v>0</v>
      </c>
      <c r="C24" s="58">
        <v>0</v>
      </c>
    </row>
    <row r="25" spans="1:3" ht="15">
      <c r="A25" s="358" t="s">
        <v>714</v>
      </c>
      <c r="B25" s="58">
        <v>0</v>
      </c>
      <c r="C25" s="58">
        <v>0</v>
      </c>
    </row>
    <row r="26" spans="1:3" ht="15">
      <c r="A26" s="308" t="s">
        <v>8</v>
      </c>
      <c r="B26" s="43">
        <f>SUM(B27:B31)</f>
        <v>0</v>
      </c>
      <c r="C26" s="43" t="e">
        <f>(B27*C27+C28*B28+B29*C29+B30*C30+B31*C31)/B26</f>
        <v>#DIV/0!</v>
      </c>
    </row>
    <row r="27" spans="1:3" ht="15">
      <c r="A27" s="358" t="s">
        <v>710</v>
      </c>
      <c r="B27" s="58">
        <v>0</v>
      </c>
      <c r="C27" s="58">
        <v>0</v>
      </c>
    </row>
    <row r="28" spans="1:3" ht="15">
      <c r="A28" s="358" t="s">
        <v>711</v>
      </c>
      <c r="B28" s="58">
        <v>0</v>
      </c>
      <c r="C28" s="58">
        <v>0</v>
      </c>
    </row>
    <row r="29" spans="1:3" ht="15">
      <c r="A29" s="358" t="s">
        <v>712</v>
      </c>
      <c r="B29" s="58">
        <v>0</v>
      </c>
      <c r="C29" s="58">
        <v>0</v>
      </c>
    </row>
    <row r="30" spans="1:3" ht="15">
      <c r="A30" s="358" t="s">
        <v>713</v>
      </c>
      <c r="B30" s="58">
        <v>0</v>
      </c>
      <c r="C30" s="58">
        <v>0</v>
      </c>
    </row>
    <row r="31" spans="1:3" ht="15">
      <c r="A31" s="358" t="s">
        <v>714</v>
      </c>
      <c r="B31" s="58">
        <v>0</v>
      </c>
      <c r="C31" s="58">
        <v>0</v>
      </c>
    </row>
    <row r="32" spans="1:3" ht="15">
      <c r="A32" s="308" t="s">
        <v>9</v>
      </c>
      <c r="B32" s="43">
        <f>SUM(B33:B37)</f>
        <v>0</v>
      </c>
      <c r="C32" s="43" t="e">
        <f>(B33*C33+C34*B34+B35*C35+B36*C36+B37*C37)/B32</f>
        <v>#DIV/0!</v>
      </c>
    </row>
    <row r="33" spans="1:3" ht="15">
      <c r="A33" s="358" t="s">
        <v>710</v>
      </c>
      <c r="B33" s="58">
        <v>0</v>
      </c>
      <c r="C33" s="58">
        <v>0</v>
      </c>
    </row>
    <row r="34" spans="1:3" ht="15">
      <c r="A34" s="358" t="s">
        <v>711</v>
      </c>
      <c r="B34" s="58">
        <v>0</v>
      </c>
      <c r="C34" s="58">
        <v>0</v>
      </c>
    </row>
    <row r="35" spans="1:3" ht="15">
      <c r="A35" s="358" t="s">
        <v>712</v>
      </c>
      <c r="B35" s="58">
        <v>0</v>
      </c>
      <c r="C35" s="58">
        <v>0</v>
      </c>
    </row>
    <row r="36" spans="1:3" ht="15">
      <c r="A36" s="358" t="s">
        <v>713</v>
      </c>
      <c r="B36" s="58">
        <v>0</v>
      </c>
      <c r="C36" s="58">
        <v>0</v>
      </c>
    </row>
    <row r="37" spans="1:3" ht="15">
      <c r="A37" s="358" t="s">
        <v>714</v>
      </c>
      <c r="B37" s="58">
        <v>0</v>
      </c>
      <c r="C37" s="58">
        <v>0</v>
      </c>
    </row>
    <row r="38" spans="1:3" ht="15">
      <c r="A38" s="308" t="s">
        <v>10</v>
      </c>
      <c r="B38" s="43">
        <f>SUM(B39:B43)</f>
        <v>0</v>
      </c>
      <c r="C38" s="43" t="e">
        <f>(B39*C39+C40*B40+B41*C41+B42*C42+B43*C43)/B38</f>
        <v>#DIV/0!</v>
      </c>
    </row>
    <row r="39" spans="1:3" ht="15">
      <c r="A39" s="358" t="s">
        <v>710</v>
      </c>
      <c r="B39" s="58">
        <v>0</v>
      </c>
      <c r="C39" s="58">
        <v>0</v>
      </c>
    </row>
    <row r="40" spans="1:3" ht="15">
      <c r="A40" s="358" t="s">
        <v>711</v>
      </c>
      <c r="B40" s="58">
        <v>0</v>
      </c>
      <c r="C40" s="58">
        <v>0</v>
      </c>
    </row>
    <row r="41" spans="1:3" ht="15">
      <c r="A41" s="358" t="s">
        <v>712</v>
      </c>
      <c r="B41" s="58">
        <v>0</v>
      </c>
      <c r="C41" s="58">
        <v>0</v>
      </c>
    </row>
    <row r="42" spans="1:3" ht="15">
      <c r="A42" s="358" t="s">
        <v>713</v>
      </c>
      <c r="B42" s="58">
        <v>0</v>
      </c>
      <c r="C42" s="58">
        <v>0</v>
      </c>
    </row>
    <row r="43" spans="1:3" ht="15">
      <c r="A43" s="358" t="s">
        <v>714</v>
      </c>
      <c r="B43" s="58">
        <v>0</v>
      </c>
      <c r="C43" s="58">
        <v>0</v>
      </c>
    </row>
    <row r="44" spans="1:3" ht="15">
      <c r="A44" s="308" t="s">
        <v>12</v>
      </c>
      <c r="B44" s="43">
        <f>SUM(B45:B49)</f>
        <v>0</v>
      </c>
      <c r="C44" s="43" t="e">
        <f>(B45*C45+C46*B46+B47*C47+B48*C48+B49*C49)/B44</f>
        <v>#DIV/0!</v>
      </c>
    </row>
    <row r="45" spans="1:3" ht="15">
      <c r="A45" s="358" t="s">
        <v>710</v>
      </c>
      <c r="B45" s="58">
        <v>0</v>
      </c>
      <c r="C45" s="58">
        <v>0</v>
      </c>
    </row>
    <row r="46" spans="1:3" ht="15">
      <c r="A46" s="358" t="s">
        <v>711</v>
      </c>
      <c r="B46" s="58">
        <v>0</v>
      </c>
      <c r="C46" s="58">
        <v>0</v>
      </c>
    </row>
    <row r="47" spans="1:3" ht="15">
      <c r="A47" s="358" t="s">
        <v>712</v>
      </c>
      <c r="B47" s="58">
        <v>0</v>
      </c>
      <c r="C47" s="58">
        <v>0</v>
      </c>
    </row>
    <row r="48" spans="1:3" ht="15">
      <c r="A48" s="358" t="s">
        <v>713</v>
      </c>
      <c r="B48" s="58">
        <v>0</v>
      </c>
      <c r="C48" s="58">
        <v>0</v>
      </c>
    </row>
    <row r="49" spans="1:3" ht="15">
      <c r="A49" s="358" t="s">
        <v>714</v>
      </c>
      <c r="B49" s="58">
        <v>0</v>
      </c>
      <c r="C49" s="58">
        <v>0</v>
      </c>
    </row>
    <row r="50" spans="1:3" ht="15">
      <c r="A50" s="308" t="s">
        <v>11</v>
      </c>
      <c r="B50" s="43">
        <f>SUM(B51:B55)</f>
        <v>0</v>
      </c>
      <c r="C50" s="43" t="e">
        <f>(B51*C51+C52*B52+B53*C53+B54*C54+B55*C55)/B50</f>
        <v>#DIV/0!</v>
      </c>
    </row>
    <row r="51" spans="1:3" ht="15">
      <c r="A51" s="358" t="s">
        <v>710</v>
      </c>
      <c r="B51" s="58">
        <v>0</v>
      </c>
      <c r="C51" s="58">
        <v>0</v>
      </c>
    </row>
    <row r="52" spans="1:3" ht="15">
      <c r="A52" s="358" t="s">
        <v>711</v>
      </c>
      <c r="B52" s="58">
        <v>0</v>
      </c>
      <c r="C52" s="58">
        <v>0</v>
      </c>
    </row>
    <row r="53" spans="1:3" ht="15">
      <c r="A53" s="358" t="s">
        <v>712</v>
      </c>
      <c r="B53" s="58">
        <v>0</v>
      </c>
      <c r="C53" s="58">
        <v>0</v>
      </c>
    </row>
    <row r="54" spans="1:3" ht="15">
      <c r="A54" s="358" t="s">
        <v>713</v>
      </c>
      <c r="B54" s="58">
        <v>0</v>
      </c>
      <c r="C54" s="58">
        <v>0</v>
      </c>
    </row>
    <row r="55" spans="1:3" ht="15">
      <c r="A55" s="358" t="s">
        <v>714</v>
      </c>
      <c r="B55" s="58">
        <v>0</v>
      </c>
      <c r="C55" s="58">
        <v>0</v>
      </c>
    </row>
    <row r="56" spans="1:3" ht="15">
      <c r="A56" s="308" t="s">
        <v>19</v>
      </c>
      <c r="B56" s="43">
        <f>SUM(B57:B61)</f>
        <v>0</v>
      </c>
      <c r="C56" s="43" t="e">
        <f>(B57*C57+C58*B58+B59*C59+B60*C60+B61*C61)/B56</f>
        <v>#DIV/0!</v>
      </c>
    </row>
    <row r="57" spans="1:3" ht="15">
      <c r="A57" s="358" t="s">
        <v>710</v>
      </c>
      <c r="B57" s="58">
        <v>0</v>
      </c>
      <c r="C57" s="58">
        <v>0</v>
      </c>
    </row>
    <row r="58" spans="1:3" ht="15">
      <c r="A58" s="358" t="s">
        <v>711</v>
      </c>
      <c r="B58" s="58">
        <v>0</v>
      </c>
      <c r="C58" s="58">
        <v>0</v>
      </c>
    </row>
    <row r="59" spans="1:3" ht="15">
      <c r="A59" s="358" t="s">
        <v>712</v>
      </c>
      <c r="B59" s="58">
        <v>0</v>
      </c>
      <c r="C59" s="58">
        <v>0</v>
      </c>
    </row>
    <row r="60" spans="1:3" ht="15">
      <c r="A60" s="358" t="s">
        <v>713</v>
      </c>
      <c r="B60" s="58">
        <v>0</v>
      </c>
      <c r="C60" s="58">
        <v>0</v>
      </c>
    </row>
    <row r="61" spans="1:3" ht="15">
      <c r="A61" s="358" t="s">
        <v>714</v>
      </c>
      <c r="B61" s="58">
        <v>0</v>
      </c>
      <c r="C61" s="58">
        <v>0</v>
      </c>
    </row>
    <row r="62" spans="1:3" ht="15">
      <c r="A62" s="308" t="s">
        <v>14</v>
      </c>
      <c r="B62" s="43">
        <f>SUM(B63:B67)</f>
        <v>0</v>
      </c>
      <c r="C62" s="43" t="e">
        <f>(B63*C63+C64*B64+B65*C65+B66*C66+B67*C67)/B62</f>
        <v>#DIV/0!</v>
      </c>
    </row>
    <row r="63" spans="1:3" ht="15">
      <c r="A63" s="358" t="s">
        <v>710</v>
      </c>
      <c r="B63" s="58">
        <v>0</v>
      </c>
      <c r="C63" s="58">
        <v>0</v>
      </c>
    </row>
    <row r="64" spans="1:3" ht="15">
      <c r="A64" s="358" t="s">
        <v>711</v>
      </c>
      <c r="B64" s="58">
        <v>0</v>
      </c>
      <c r="C64" s="58">
        <v>0</v>
      </c>
    </row>
    <row r="65" spans="1:3" ht="15">
      <c r="A65" s="358" t="s">
        <v>712</v>
      </c>
      <c r="B65" s="58">
        <v>0</v>
      </c>
      <c r="C65" s="58">
        <v>0</v>
      </c>
    </row>
    <row r="66" spans="1:3" ht="15">
      <c r="A66" s="358" t="s">
        <v>713</v>
      </c>
      <c r="B66" s="58">
        <v>0</v>
      </c>
      <c r="C66" s="58">
        <v>0</v>
      </c>
    </row>
    <row r="67" spans="1:3" ht="15">
      <c r="A67" s="358" t="s">
        <v>714</v>
      </c>
      <c r="B67" s="58">
        <v>0</v>
      </c>
      <c r="C67" s="58">
        <v>0</v>
      </c>
    </row>
    <row r="68" spans="1:3" ht="15">
      <c r="A68" s="308" t="s">
        <v>13</v>
      </c>
      <c r="B68" s="43">
        <f>SUM(B69:B73)</f>
        <v>0</v>
      </c>
      <c r="C68" s="43" t="e">
        <f>(B69*C69+C70*B70+B71*C71+B72*C72+B73*C73)/B68</f>
        <v>#DIV/0!</v>
      </c>
    </row>
    <row r="69" spans="1:3" ht="15">
      <c r="A69" s="358" t="s">
        <v>710</v>
      </c>
      <c r="B69" s="58">
        <v>0</v>
      </c>
      <c r="C69" s="58">
        <v>0</v>
      </c>
    </row>
    <row r="70" spans="1:3" ht="15">
      <c r="A70" s="358" t="s">
        <v>711</v>
      </c>
      <c r="B70" s="58">
        <v>0</v>
      </c>
      <c r="C70" s="58">
        <v>0</v>
      </c>
    </row>
    <row r="71" spans="1:3" ht="15">
      <c r="A71" s="358" t="s">
        <v>712</v>
      </c>
      <c r="B71" s="58">
        <v>0</v>
      </c>
      <c r="C71" s="58">
        <v>0</v>
      </c>
    </row>
    <row r="72" spans="1:3" ht="15">
      <c r="A72" s="358" t="s">
        <v>713</v>
      </c>
      <c r="B72" s="58">
        <v>0</v>
      </c>
      <c r="C72" s="58">
        <v>0</v>
      </c>
    </row>
    <row r="73" spans="1:3" ht="15">
      <c r="A73" s="359" t="s">
        <v>714</v>
      </c>
      <c r="B73" s="165">
        <v>0</v>
      </c>
      <c r="C73" s="166">
        <v>0</v>
      </c>
    </row>
    <row r="74" spans="1:3" ht="12" customHeight="1">
      <c r="A74" s="360"/>
    </row>
    <row r="75" spans="1:3" ht="86.25" customHeight="1">
      <c r="A75" s="357" t="s">
        <v>705</v>
      </c>
      <c r="B75" s="130"/>
      <c r="C75" s="130"/>
    </row>
    <row r="76" spans="1:3" ht="15">
      <c r="A76" s="129"/>
    </row>
    <row r="77" spans="1:3" ht="15">
      <c r="A77" s="129"/>
    </row>
    <row r="78" spans="1:3" ht="15">
      <c r="A78" s="129"/>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zoomScale="90" zoomScaleNormal="90" workbookViewId="0"/>
  </sheetViews>
  <sheetFormatPr defaultColWidth="11.42578125" defaultRowHeight="15"/>
  <cols>
    <col min="1" max="1" width="6" style="2660" customWidth="1"/>
    <col min="2" max="2" width="47.7109375" style="2583" customWidth="1"/>
    <col min="3" max="3" width="15.140625" style="2583" customWidth="1"/>
    <col min="4" max="4" width="13" style="2583" customWidth="1"/>
    <col min="5" max="5" width="14" style="2583" customWidth="1"/>
    <col min="6" max="6" width="12.5703125" style="2583" customWidth="1"/>
    <col min="7" max="7" width="11.7109375" style="2583" customWidth="1"/>
    <col min="8" max="8" width="16.5703125" style="2583" customWidth="1"/>
    <col min="9" max="9" width="18.140625" style="2583" customWidth="1"/>
    <col min="10" max="10" width="21.5703125" style="2583" customWidth="1"/>
    <col min="11" max="13" width="13.7109375" style="2583" customWidth="1"/>
    <col min="14" max="14" width="22" style="2583" customWidth="1"/>
    <col min="15" max="15" width="23.7109375" style="2583" customWidth="1"/>
    <col min="16" max="252" width="11.42578125" style="2583"/>
    <col min="253" max="254" width="6.140625" style="2583" customWidth="1"/>
    <col min="255" max="255" width="5.5703125" style="2583" customWidth="1"/>
    <col min="256" max="256" width="21.42578125" style="2583" customWidth="1"/>
    <col min="257" max="257" width="11.42578125" style="2583"/>
    <col min="258" max="258" width="47.7109375" style="2583" customWidth="1"/>
    <col min="259" max="259" width="15.140625" style="2583" customWidth="1"/>
    <col min="260" max="263" width="16.140625" style="2583" customWidth="1"/>
    <col min="264" max="264" width="16.5703125" style="2583" customWidth="1"/>
    <col min="265" max="265" width="18.140625" style="2583" customWidth="1"/>
    <col min="266" max="266" width="21.5703125" style="2583" customWidth="1"/>
    <col min="267" max="269" width="13.7109375" style="2583" customWidth="1"/>
    <col min="270" max="270" width="22" style="2583" customWidth="1"/>
    <col min="271" max="271" width="23.7109375" style="2583" customWidth="1"/>
    <col min="272" max="508" width="11.42578125" style="2583"/>
    <col min="509" max="510" width="6.140625" style="2583" customWidth="1"/>
    <col min="511" max="511" width="5.5703125" style="2583" customWidth="1"/>
    <col min="512" max="512" width="21.42578125" style="2583" customWidth="1"/>
    <col min="513" max="513" width="11.42578125" style="2583"/>
    <col min="514" max="514" width="47.7109375" style="2583" customWidth="1"/>
    <col min="515" max="515" width="15.140625" style="2583" customWidth="1"/>
    <col min="516" max="519" width="16.140625" style="2583" customWidth="1"/>
    <col min="520" max="520" width="16.5703125" style="2583" customWidth="1"/>
    <col min="521" max="521" width="18.140625" style="2583" customWidth="1"/>
    <col min="522" max="522" width="21.5703125" style="2583" customWidth="1"/>
    <col min="523" max="525" width="13.7109375" style="2583" customWidth="1"/>
    <col min="526" max="526" width="22" style="2583" customWidth="1"/>
    <col min="527" max="527" width="23.7109375" style="2583" customWidth="1"/>
    <col min="528" max="764" width="11.42578125" style="2583"/>
    <col min="765" max="766" width="6.140625" style="2583" customWidth="1"/>
    <col min="767" max="767" width="5.5703125" style="2583" customWidth="1"/>
    <col min="768" max="768" width="21.42578125" style="2583" customWidth="1"/>
    <col min="769" max="769" width="11.42578125" style="2583"/>
    <col min="770" max="770" width="47.7109375" style="2583" customWidth="1"/>
    <col min="771" max="771" width="15.140625" style="2583" customWidth="1"/>
    <col min="772" max="775" width="16.140625" style="2583" customWidth="1"/>
    <col min="776" max="776" width="16.5703125" style="2583" customWidth="1"/>
    <col min="777" max="777" width="18.140625" style="2583" customWidth="1"/>
    <col min="778" max="778" width="21.5703125" style="2583" customWidth="1"/>
    <col min="779" max="781" width="13.7109375" style="2583" customWidth="1"/>
    <col min="782" max="782" width="22" style="2583" customWidth="1"/>
    <col min="783" max="783" width="23.7109375" style="2583" customWidth="1"/>
    <col min="784" max="1020" width="11.42578125" style="2583"/>
    <col min="1021" max="1022" width="6.140625" style="2583" customWidth="1"/>
    <col min="1023" max="1023" width="5.5703125" style="2583" customWidth="1"/>
    <col min="1024" max="1024" width="21.42578125" style="2583" customWidth="1"/>
    <col min="1025" max="1025" width="11.42578125" style="2583"/>
    <col min="1026" max="1026" width="47.7109375" style="2583" customWidth="1"/>
    <col min="1027" max="1027" width="15.140625" style="2583" customWidth="1"/>
    <col min="1028" max="1031" width="16.140625" style="2583" customWidth="1"/>
    <col min="1032" max="1032" width="16.5703125" style="2583" customWidth="1"/>
    <col min="1033" max="1033" width="18.140625" style="2583" customWidth="1"/>
    <col min="1034" max="1034" width="21.5703125" style="2583" customWidth="1"/>
    <col min="1035" max="1037" width="13.7109375" style="2583" customWidth="1"/>
    <col min="1038" max="1038" width="22" style="2583" customWidth="1"/>
    <col min="1039" max="1039" width="23.7109375" style="2583" customWidth="1"/>
    <col min="1040" max="1276" width="11.42578125" style="2583"/>
    <col min="1277" max="1278" width="6.140625" style="2583" customWidth="1"/>
    <col min="1279" max="1279" width="5.5703125" style="2583" customWidth="1"/>
    <col min="1280" max="1280" width="21.42578125" style="2583" customWidth="1"/>
    <col min="1281" max="1281" width="11.42578125" style="2583"/>
    <col min="1282" max="1282" width="47.7109375" style="2583" customWidth="1"/>
    <col min="1283" max="1283" width="15.140625" style="2583" customWidth="1"/>
    <col min="1284" max="1287" width="16.140625" style="2583" customWidth="1"/>
    <col min="1288" max="1288" width="16.5703125" style="2583" customWidth="1"/>
    <col min="1289" max="1289" width="18.140625" style="2583" customWidth="1"/>
    <col min="1290" max="1290" width="21.5703125" style="2583" customWidth="1"/>
    <col min="1291" max="1293" width="13.7109375" style="2583" customWidth="1"/>
    <col min="1294" max="1294" width="22" style="2583" customWidth="1"/>
    <col min="1295" max="1295" width="23.7109375" style="2583" customWidth="1"/>
    <col min="1296" max="1532" width="11.42578125" style="2583"/>
    <col min="1533" max="1534" width="6.140625" style="2583" customWidth="1"/>
    <col min="1535" max="1535" width="5.5703125" style="2583" customWidth="1"/>
    <col min="1536" max="1536" width="21.42578125" style="2583" customWidth="1"/>
    <col min="1537" max="1537" width="11.42578125" style="2583"/>
    <col min="1538" max="1538" width="47.7109375" style="2583" customWidth="1"/>
    <col min="1539" max="1539" width="15.140625" style="2583" customWidth="1"/>
    <col min="1540" max="1543" width="16.140625" style="2583" customWidth="1"/>
    <col min="1544" max="1544" width="16.5703125" style="2583" customWidth="1"/>
    <col min="1545" max="1545" width="18.140625" style="2583" customWidth="1"/>
    <col min="1546" max="1546" width="21.5703125" style="2583" customWidth="1"/>
    <col min="1547" max="1549" width="13.7109375" style="2583" customWidth="1"/>
    <col min="1550" max="1550" width="22" style="2583" customWidth="1"/>
    <col min="1551" max="1551" width="23.7109375" style="2583" customWidth="1"/>
    <col min="1552" max="1788" width="11.42578125" style="2583"/>
    <col min="1789" max="1790" width="6.140625" style="2583" customWidth="1"/>
    <col min="1791" max="1791" width="5.5703125" style="2583" customWidth="1"/>
    <col min="1792" max="1792" width="21.42578125" style="2583" customWidth="1"/>
    <col min="1793" max="1793" width="11.42578125" style="2583"/>
    <col min="1794" max="1794" width="47.7109375" style="2583" customWidth="1"/>
    <col min="1795" max="1795" width="15.140625" style="2583" customWidth="1"/>
    <col min="1796" max="1799" width="16.140625" style="2583" customWidth="1"/>
    <col min="1800" max="1800" width="16.5703125" style="2583" customWidth="1"/>
    <col min="1801" max="1801" width="18.140625" style="2583" customWidth="1"/>
    <col min="1802" max="1802" width="21.5703125" style="2583" customWidth="1"/>
    <col min="1803" max="1805" width="13.7109375" style="2583" customWidth="1"/>
    <col min="1806" max="1806" width="22" style="2583" customWidth="1"/>
    <col min="1807" max="1807" width="23.7109375" style="2583" customWidth="1"/>
    <col min="1808" max="2044" width="11.42578125" style="2583"/>
    <col min="2045" max="2046" width="6.140625" style="2583" customWidth="1"/>
    <col min="2047" max="2047" width="5.5703125" style="2583" customWidth="1"/>
    <col min="2048" max="2048" width="21.42578125" style="2583" customWidth="1"/>
    <col min="2049" max="2049" width="11.42578125" style="2583"/>
    <col min="2050" max="2050" width="47.7109375" style="2583" customWidth="1"/>
    <col min="2051" max="2051" width="15.140625" style="2583" customWidth="1"/>
    <col min="2052" max="2055" width="16.140625" style="2583" customWidth="1"/>
    <col min="2056" max="2056" width="16.5703125" style="2583" customWidth="1"/>
    <col min="2057" max="2057" width="18.140625" style="2583" customWidth="1"/>
    <col min="2058" max="2058" width="21.5703125" style="2583" customWidth="1"/>
    <col min="2059" max="2061" width="13.7109375" style="2583" customWidth="1"/>
    <col min="2062" max="2062" width="22" style="2583" customWidth="1"/>
    <col min="2063" max="2063" width="23.7109375" style="2583" customWidth="1"/>
    <col min="2064" max="2300" width="11.42578125" style="2583"/>
    <col min="2301" max="2302" width="6.140625" style="2583" customWidth="1"/>
    <col min="2303" max="2303" width="5.5703125" style="2583" customWidth="1"/>
    <col min="2304" max="2304" width="21.42578125" style="2583" customWidth="1"/>
    <col min="2305" max="2305" width="11.42578125" style="2583"/>
    <col min="2306" max="2306" width="47.7109375" style="2583" customWidth="1"/>
    <col min="2307" max="2307" width="15.140625" style="2583" customWidth="1"/>
    <col min="2308" max="2311" width="16.140625" style="2583" customWidth="1"/>
    <col min="2312" max="2312" width="16.5703125" style="2583" customWidth="1"/>
    <col min="2313" max="2313" width="18.140625" style="2583" customWidth="1"/>
    <col min="2314" max="2314" width="21.5703125" style="2583" customWidth="1"/>
    <col min="2315" max="2317" width="13.7109375" style="2583" customWidth="1"/>
    <col min="2318" max="2318" width="22" style="2583" customWidth="1"/>
    <col min="2319" max="2319" width="23.7109375" style="2583" customWidth="1"/>
    <col min="2320" max="2556" width="11.42578125" style="2583"/>
    <col min="2557" max="2558" width="6.140625" style="2583" customWidth="1"/>
    <col min="2559" max="2559" width="5.5703125" style="2583" customWidth="1"/>
    <col min="2560" max="2560" width="21.42578125" style="2583" customWidth="1"/>
    <col min="2561" max="2561" width="11.42578125" style="2583"/>
    <col min="2562" max="2562" width="47.7109375" style="2583" customWidth="1"/>
    <col min="2563" max="2563" width="15.140625" style="2583" customWidth="1"/>
    <col min="2564" max="2567" width="16.140625" style="2583" customWidth="1"/>
    <col min="2568" max="2568" width="16.5703125" style="2583" customWidth="1"/>
    <col min="2569" max="2569" width="18.140625" style="2583" customWidth="1"/>
    <col min="2570" max="2570" width="21.5703125" style="2583" customWidth="1"/>
    <col min="2571" max="2573" width="13.7109375" style="2583" customWidth="1"/>
    <col min="2574" max="2574" width="22" style="2583" customWidth="1"/>
    <col min="2575" max="2575" width="23.7109375" style="2583" customWidth="1"/>
    <col min="2576" max="2812" width="11.42578125" style="2583"/>
    <col min="2813" max="2814" width="6.140625" style="2583" customWidth="1"/>
    <col min="2815" max="2815" width="5.5703125" style="2583" customWidth="1"/>
    <col min="2816" max="2816" width="21.42578125" style="2583" customWidth="1"/>
    <col min="2817" max="2817" width="11.42578125" style="2583"/>
    <col min="2818" max="2818" width="47.7109375" style="2583" customWidth="1"/>
    <col min="2819" max="2819" width="15.140625" style="2583" customWidth="1"/>
    <col min="2820" max="2823" width="16.140625" style="2583" customWidth="1"/>
    <col min="2824" max="2824" width="16.5703125" style="2583" customWidth="1"/>
    <col min="2825" max="2825" width="18.140625" style="2583" customWidth="1"/>
    <col min="2826" max="2826" width="21.5703125" style="2583" customWidth="1"/>
    <col min="2827" max="2829" width="13.7109375" style="2583" customWidth="1"/>
    <col min="2830" max="2830" width="22" style="2583" customWidth="1"/>
    <col min="2831" max="2831" width="23.7109375" style="2583" customWidth="1"/>
    <col min="2832" max="3068" width="11.42578125" style="2583"/>
    <col min="3069" max="3070" width="6.140625" style="2583" customWidth="1"/>
    <col min="3071" max="3071" width="5.5703125" style="2583" customWidth="1"/>
    <col min="3072" max="3072" width="21.42578125" style="2583" customWidth="1"/>
    <col min="3073" max="3073" width="11.42578125" style="2583"/>
    <col min="3074" max="3074" width="47.7109375" style="2583" customWidth="1"/>
    <col min="3075" max="3075" width="15.140625" style="2583" customWidth="1"/>
    <col min="3076" max="3079" width="16.140625" style="2583" customWidth="1"/>
    <col min="3080" max="3080" width="16.5703125" style="2583" customWidth="1"/>
    <col min="3081" max="3081" width="18.140625" style="2583" customWidth="1"/>
    <col min="3082" max="3082" width="21.5703125" style="2583" customWidth="1"/>
    <col min="3083" max="3085" width="13.7109375" style="2583" customWidth="1"/>
    <col min="3086" max="3086" width="22" style="2583" customWidth="1"/>
    <col min="3087" max="3087" width="23.7109375" style="2583" customWidth="1"/>
    <col min="3088" max="3324" width="11.42578125" style="2583"/>
    <col min="3325" max="3326" width="6.140625" style="2583" customWidth="1"/>
    <col min="3327" max="3327" width="5.5703125" style="2583" customWidth="1"/>
    <col min="3328" max="3328" width="21.42578125" style="2583" customWidth="1"/>
    <col min="3329" max="3329" width="11.42578125" style="2583"/>
    <col min="3330" max="3330" width="47.7109375" style="2583" customWidth="1"/>
    <col min="3331" max="3331" width="15.140625" style="2583" customWidth="1"/>
    <col min="3332" max="3335" width="16.140625" style="2583" customWidth="1"/>
    <col min="3336" max="3336" width="16.5703125" style="2583" customWidth="1"/>
    <col min="3337" max="3337" width="18.140625" style="2583" customWidth="1"/>
    <col min="3338" max="3338" width="21.5703125" style="2583" customWidth="1"/>
    <col min="3339" max="3341" width="13.7109375" style="2583" customWidth="1"/>
    <col min="3342" max="3342" width="22" style="2583" customWidth="1"/>
    <col min="3343" max="3343" width="23.7109375" style="2583" customWidth="1"/>
    <col min="3344" max="3580" width="11.42578125" style="2583"/>
    <col min="3581" max="3582" width="6.140625" style="2583" customWidth="1"/>
    <col min="3583" max="3583" width="5.5703125" style="2583" customWidth="1"/>
    <col min="3584" max="3584" width="21.42578125" style="2583" customWidth="1"/>
    <col min="3585" max="3585" width="11.42578125" style="2583"/>
    <col min="3586" max="3586" width="47.7109375" style="2583" customWidth="1"/>
    <col min="3587" max="3587" width="15.140625" style="2583" customWidth="1"/>
    <col min="3588" max="3591" width="16.140625" style="2583" customWidth="1"/>
    <col min="3592" max="3592" width="16.5703125" style="2583" customWidth="1"/>
    <col min="3593" max="3593" width="18.140625" style="2583" customWidth="1"/>
    <col min="3594" max="3594" width="21.5703125" style="2583" customWidth="1"/>
    <col min="3595" max="3597" width="13.7109375" style="2583" customWidth="1"/>
    <col min="3598" max="3598" width="22" style="2583" customWidth="1"/>
    <col min="3599" max="3599" width="23.7109375" style="2583" customWidth="1"/>
    <col min="3600" max="3836" width="11.42578125" style="2583"/>
    <col min="3837" max="3838" width="6.140625" style="2583" customWidth="1"/>
    <col min="3839" max="3839" width="5.5703125" style="2583" customWidth="1"/>
    <col min="3840" max="3840" width="21.42578125" style="2583" customWidth="1"/>
    <col min="3841" max="3841" width="11.42578125" style="2583"/>
    <col min="3842" max="3842" width="47.7109375" style="2583" customWidth="1"/>
    <col min="3843" max="3843" width="15.140625" style="2583" customWidth="1"/>
    <col min="3844" max="3847" width="16.140625" style="2583" customWidth="1"/>
    <col min="3848" max="3848" width="16.5703125" style="2583" customWidth="1"/>
    <col min="3849" max="3849" width="18.140625" style="2583" customWidth="1"/>
    <col min="3850" max="3850" width="21.5703125" style="2583" customWidth="1"/>
    <col min="3851" max="3853" width="13.7109375" style="2583" customWidth="1"/>
    <col min="3854" max="3854" width="22" style="2583" customWidth="1"/>
    <col min="3855" max="3855" width="23.7109375" style="2583" customWidth="1"/>
    <col min="3856" max="4092" width="11.42578125" style="2583"/>
    <col min="4093" max="4094" width="6.140625" style="2583" customWidth="1"/>
    <col min="4095" max="4095" width="5.5703125" style="2583" customWidth="1"/>
    <col min="4096" max="4096" width="21.42578125" style="2583" customWidth="1"/>
    <col min="4097" max="4097" width="11.42578125" style="2583"/>
    <col min="4098" max="4098" width="47.7109375" style="2583" customWidth="1"/>
    <col min="4099" max="4099" width="15.140625" style="2583" customWidth="1"/>
    <col min="4100" max="4103" width="16.140625" style="2583" customWidth="1"/>
    <col min="4104" max="4104" width="16.5703125" style="2583" customWidth="1"/>
    <col min="4105" max="4105" width="18.140625" style="2583" customWidth="1"/>
    <col min="4106" max="4106" width="21.5703125" style="2583" customWidth="1"/>
    <col min="4107" max="4109" width="13.7109375" style="2583" customWidth="1"/>
    <col min="4110" max="4110" width="22" style="2583" customWidth="1"/>
    <col min="4111" max="4111" width="23.7109375" style="2583" customWidth="1"/>
    <col min="4112" max="4348" width="11.42578125" style="2583"/>
    <col min="4349" max="4350" width="6.140625" style="2583" customWidth="1"/>
    <col min="4351" max="4351" width="5.5703125" style="2583" customWidth="1"/>
    <col min="4352" max="4352" width="21.42578125" style="2583" customWidth="1"/>
    <col min="4353" max="4353" width="11.42578125" style="2583"/>
    <col min="4354" max="4354" width="47.7109375" style="2583" customWidth="1"/>
    <col min="4355" max="4355" width="15.140625" style="2583" customWidth="1"/>
    <col min="4356" max="4359" width="16.140625" style="2583" customWidth="1"/>
    <col min="4360" max="4360" width="16.5703125" style="2583" customWidth="1"/>
    <col min="4361" max="4361" width="18.140625" style="2583" customWidth="1"/>
    <col min="4362" max="4362" width="21.5703125" style="2583" customWidth="1"/>
    <col min="4363" max="4365" width="13.7109375" style="2583" customWidth="1"/>
    <col min="4366" max="4366" width="22" style="2583" customWidth="1"/>
    <col min="4367" max="4367" width="23.7109375" style="2583" customWidth="1"/>
    <col min="4368" max="4604" width="11.42578125" style="2583"/>
    <col min="4605" max="4606" width="6.140625" style="2583" customWidth="1"/>
    <col min="4607" max="4607" width="5.5703125" style="2583" customWidth="1"/>
    <col min="4608" max="4608" width="21.42578125" style="2583" customWidth="1"/>
    <col min="4609" max="4609" width="11.42578125" style="2583"/>
    <col min="4610" max="4610" width="47.7109375" style="2583" customWidth="1"/>
    <col min="4611" max="4611" width="15.140625" style="2583" customWidth="1"/>
    <col min="4612" max="4615" width="16.140625" style="2583" customWidth="1"/>
    <col min="4616" max="4616" width="16.5703125" style="2583" customWidth="1"/>
    <col min="4617" max="4617" width="18.140625" style="2583" customWidth="1"/>
    <col min="4618" max="4618" width="21.5703125" style="2583" customWidth="1"/>
    <col min="4619" max="4621" width="13.7109375" style="2583" customWidth="1"/>
    <col min="4622" max="4622" width="22" style="2583" customWidth="1"/>
    <col min="4623" max="4623" width="23.7109375" style="2583" customWidth="1"/>
    <col min="4624" max="4860" width="11.42578125" style="2583"/>
    <col min="4861" max="4862" width="6.140625" style="2583" customWidth="1"/>
    <col min="4863" max="4863" width="5.5703125" style="2583" customWidth="1"/>
    <col min="4864" max="4864" width="21.42578125" style="2583" customWidth="1"/>
    <col min="4865" max="4865" width="11.42578125" style="2583"/>
    <col min="4866" max="4866" width="47.7109375" style="2583" customWidth="1"/>
    <col min="4867" max="4867" width="15.140625" style="2583" customWidth="1"/>
    <col min="4868" max="4871" width="16.140625" style="2583" customWidth="1"/>
    <col min="4872" max="4872" width="16.5703125" style="2583" customWidth="1"/>
    <col min="4873" max="4873" width="18.140625" style="2583" customWidth="1"/>
    <col min="4874" max="4874" width="21.5703125" style="2583" customWidth="1"/>
    <col min="4875" max="4877" width="13.7109375" style="2583" customWidth="1"/>
    <col min="4878" max="4878" width="22" style="2583" customWidth="1"/>
    <col min="4879" max="4879" width="23.7109375" style="2583" customWidth="1"/>
    <col min="4880" max="5116" width="11.42578125" style="2583"/>
    <col min="5117" max="5118" width="6.140625" style="2583" customWidth="1"/>
    <col min="5119" max="5119" width="5.5703125" style="2583" customWidth="1"/>
    <col min="5120" max="5120" width="21.42578125" style="2583" customWidth="1"/>
    <col min="5121" max="5121" width="11.42578125" style="2583"/>
    <col min="5122" max="5122" width="47.7109375" style="2583" customWidth="1"/>
    <col min="5123" max="5123" width="15.140625" style="2583" customWidth="1"/>
    <col min="5124" max="5127" width="16.140625" style="2583" customWidth="1"/>
    <col min="5128" max="5128" width="16.5703125" style="2583" customWidth="1"/>
    <col min="5129" max="5129" width="18.140625" style="2583" customWidth="1"/>
    <col min="5130" max="5130" width="21.5703125" style="2583" customWidth="1"/>
    <col min="5131" max="5133" width="13.7109375" style="2583" customWidth="1"/>
    <col min="5134" max="5134" width="22" style="2583" customWidth="1"/>
    <col min="5135" max="5135" width="23.7109375" style="2583" customWidth="1"/>
    <col min="5136" max="5372" width="11.42578125" style="2583"/>
    <col min="5373" max="5374" width="6.140625" style="2583" customWidth="1"/>
    <col min="5375" max="5375" width="5.5703125" style="2583" customWidth="1"/>
    <col min="5376" max="5376" width="21.42578125" style="2583" customWidth="1"/>
    <col min="5377" max="5377" width="11.42578125" style="2583"/>
    <col min="5378" max="5378" width="47.7109375" style="2583" customWidth="1"/>
    <col min="5379" max="5379" width="15.140625" style="2583" customWidth="1"/>
    <col min="5380" max="5383" width="16.140625" style="2583" customWidth="1"/>
    <col min="5384" max="5384" width="16.5703125" style="2583" customWidth="1"/>
    <col min="5385" max="5385" width="18.140625" style="2583" customWidth="1"/>
    <col min="5386" max="5386" width="21.5703125" style="2583" customWidth="1"/>
    <col min="5387" max="5389" width="13.7109375" style="2583" customWidth="1"/>
    <col min="5390" max="5390" width="22" style="2583" customWidth="1"/>
    <col min="5391" max="5391" width="23.7109375" style="2583" customWidth="1"/>
    <col min="5392" max="5628" width="11.42578125" style="2583"/>
    <col min="5629" max="5630" width="6.140625" style="2583" customWidth="1"/>
    <col min="5631" max="5631" width="5.5703125" style="2583" customWidth="1"/>
    <col min="5632" max="5632" width="21.42578125" style="2583" customWidth="1"/>
    <col min="5633" max="5633" width="11.42578125" style="2583"/>
    <col min="5634" max="5634" width="47.7109375" style="2583" customWidth="1"/>
    <col min="5635" max="5635" width="15.140625" style="2583" customWidth="1"/>
    <col min="5636" max="5639" width="16.140625" style="2583" customWidth="1"/>
    <col min="5640" max="5640" width="16.5703125" style="2583" customWidth="1"/>
    <col min="5641" max="5641" width="18.140625" style="2583" customWidth="1"/>
    <col min="5642" max="5642" width="21.5703125" style="2583" customWidth="1"/>
    <col min="5643" max="5645" width="13.7109375" style="2583" customWidth="1"/>
    <col min="5646" max="5646" width="22" style="2583" customWidth="1"/>
    <col min="5647" max="5647" width="23.7109375" style="2583" customWidth="1"/>
    <col min="5648" max="5884" width="11.42578125" style="2583"/>
    <col min="5885" max="5886" width="6.140625" style="2583" customWidth="1"/>
    <col min="5887" max="5887" width="5.5703125" style="2583" customWidth="1"/>
    <col min="5888" max="5888" width="21.42578125" style="2583" customWidth="1"/>
    <col min="5889" max="5889" width="11.42578125" style="2583"/>
    <col min="5890" max="5890" width="47.7109375" style="2583" customWidth="1"/>
    <col min="5891" max="5891" width="15.140625" style="2583" customWidth="1"/>
    <col min="5892" max="5895" width="16.140625" style="2583" customWidth="1"/>
    <col min="5896" max="5896" width="16.5703125" style="2583" customWidth="1"/>
    <col min="5897" max="5897" width="18.140625" style="2583" customWidth="1"/>
    <col min="5898" max="5898" width="21.5703125" style="2583" customWidth="1"/>
    <col min="5899" max="5901" width="13.7109375" style="2583" customWidth="1"/>
    <col min="5902" max="5902" width="22" style="2583" customWidth="1"/>
    <col min="5903" max="5903" width="23.7109375" style="2583" customWidth="1"/>
    <col min="5904" max="6140" width="11.42578125" style="2583"/>
    <col min="6141" max="6142" width="6.140625" style="2583" customWidth="1"/>
    <col min="6143" max="6143" width="5.5703125" style="2583" customWidth="1"/>
    <col min="6144" max="6144" width="21.42578125" style="2583" customWidth="1"/>
    <col min="6145" max="6145" width="11.42578125" style="2583"/>
    <col min="6146" max="6146" width="47.7109375" style="2583" customWidth="1"/>
    <col min="6147" max="6147" width="15.140625" style="2583" customWidth="1"/>
    <col min="6148" max="6151" width="16.140625" style="2583" customWidth="1"/>
    <col min="6152" max="6152" width="16.5703125" style="2583" customWidth="1"/>
    <col min="6153" max="6153" width="18.140625" style="2583" customWidth="1"/>
    <col min="6154" max="6154" width="21.5703125" style="2583" customWidth="1"/>
    <col min="6155" max="6157" width="13.7109375" style="2583" customWidth="1"/>
    <col min="6158" max="6158" width="22" style="2583" customWidth="1"/>
    <col min="6159" max="6159" width="23.7109375" style="2583" customWidth="1"/>
    <col min="6160" max="6396" width="11.42578125" style="2583"/>
    <col min="6397" max="6398" width="6.140625" style="2583" customWidth="1"/>
    <col min="6399" max="6399" width="5.5703125" style="2583" customWidth="1"/>
    <col min="6400" max="6400" width="21.42578125" style="2583" customWidth="1"/>
    <col min="6401" max="6401" width="11.42578125" style="2583"/>
    <col min="6402" max="6402" width="47.7109375" style="2583" customWidth="1"/>
    <col min="6403" max="6403" width="15.140625" style="2583" customWidth="1"/>
    <col min="6404" max="6407" width="16.140625" style="2583" customWidth="1"/>
    <col min="6408" max="6408" width="16.5703125" style="2583" customWidth="1"/>
    <col min="6409" max="6409" width="18.140625" style="2583" customWidth="1"/>
    <col min="6410" max="6410" width="21.5703125" style="2583" customWidth="1"/>
    <col min="6411" max="6413" width="13.7109375" style="2583" customWidth="1"/>
    <col min="6414" max="6414" width="22" style="2583" customWidth="1"/>
    <col min="6415" max="6415" width="23.7109375" style="2583" customWidth="1"/>
    <col min="6416" max="6652" width="11.42578125" style="2583"/>
    <col min="6653" max="6654" width="6.140625" style="2583" customWidth="1"/>
    <col min="6655" max="6655" width="5.5703125" style="2583" customWidth="1"/>
    <col min="6656" max="6656" width="21.42578125" style="2583" customWidth="1"/>
    <col min="6657" max="6657" width="11.42578125" style="2583"/>
    <col min="6658" max="6658" width="47.7109375" style="2583" customWidth="1"/>
    <col min="6659" max="6659" width="15.140625" style="2583" customWidth="1"/>
    <col min="6660" max="6663" width="16.140625" style="2583" customWidth="1"/>
    <col min="6664" max="6664" width="16.5703125" style="2583" customWidth="1"/>
    <col min="6665" max="6665" width="18.140625" style="2583" customWidth="1"/>
    <col min="6666" max="6666" width="21.5703125" style="2583" customWidth="1"/>
    <col min="6667" max="6669" width="13.7109375" style="2583" customWidth="1"/>
    <col min="6670" max="6670" width="22" style="2583" customWidth="1"/>
    <col min="6671" max="6671" width="23.7109375" style="2583" customWidth="1"/>
    <col min="6672" max="6908" width="11.42578125" style="2583"/>
    <col min="6909" max="6910" width="6.140625" style="2583" customWidth="1"/>
    <col min="6911" max="6911" width="5.5703125" style="2583" customWidth="1"/>
    <col min="6912" max="6912" width="21.42578125" style="2583" customWidth="1"/>
    <col min="6913" max="6913" width="11.42578125" style="2583"/>
    <col min="6914" max="6914" width="47.7109375" style="2583" customWidth="1"/>
    <col min="6915" max="6915" width="15.140625" style="2583" customWidth="1"/>
    <col min="6916" max="6919" width="16.140625" style="2583" customWidth="1"/>
    <col min="6920" max="6920" width="16.5703125" style="2583" customWidth="1"/>
    <col min="6921" max="6921" width="18.140625" style="2583" customWidth="1"/>
    <col min="6922" max="6922" width="21.5703125" style="2583" customWidth="1"/>
    <col min="6923" max="6925" width="13.7109375" style="2583" customWidth="1"/>
    <col min="6926" max="6926" width="22" style="2583" customWidth="1"/>
    <col min="6927" max="6927" width="23.7109375" style="2583" customWidth="1"/>
    <col min="6928" max="7164" width="11.42578125" style="2583"/>
    <col min="7165" max="7166" width="6.140625" style="2583" customWidth="1"/>
    <col min="7167" max="7167" width="5.5703125" style="2583" customWidth="1"/>
    <col min="7168" max="7168" width="21.42578125" style="2583" customWidth="1"/>
    <col min="7169" max="7169" width="11.42578125" style="2583"/>
    <col min="7170" max="7170" width="47.7109375" style="2583" customWidth="1"/>
    <col min="7171" max="7171" width="15.140625" style="2583" customWidth="1"/>
    <col min="7172" max="7175" width="16.140625" style="2583" customWidth="1"/>
    <col min="7176" max="7176" width="16.5703125" style="2583" customWidth="1"/>
    <col min="7177" max="7177" width="18.140625" style="2583" customWidth="1"/>
    <col min="7178" max="7178" width="21.5703125" style="2583" customWidth="1"/>
    <col min="7179" max="7181" width="13.7109375" style="2583" customWidth="1"/>
    <col min="7182" max="7182" width="22" style="2583" customWidth="1"/>
    <col min="7183" max="7183" width="23.7109375" style="2583" customWidth="1"/>
    <col min="7184" max="7420" width="11.42578125" style="2583"/>
    <col min="7421" max="7422" width="6.140625" style="2583" customWidth="1"/>
    <col min="7423" max="7423" width="5.5703125" style="2583" customWidth="1"/>
    <col min="7424" max="7424" width="21.42578125" style="2583" customWidth="1"/>
    <col min="7425" max="7425" width="11.42578125" style="2583"/>
    <col min="7426" max="7426" width="47.7109375" style="2583" customWidth="1"/>
    <col min="7427" max="7427" width="15.140625" style="2583" customWidth="1"/>
    <col min="7428" max="7431" width="16.140625" style="2583" customWidth="1"/>
    <col min="7432" max="7432" width="16.5703125" style="2583" customWidth="1"/>
    <col min="7433" max="7433" width="18.140625" style="2583" customWidth="1"/>
    <col min="7434" max="7434" width="21.5703125" style="2583" customWidth="1"/>
    <col min="7435" max="7437" width="13.7109375" style="2583" customWidth="1"/>
    <col min="7438" max="7438" width="22" style="2583" customWidth="1"/>
    <col min="7439" max="7439" width="23.7109375" style="2583" customWidth="1"/>
    <col min="7440" max="7676" width="11.42578125" style="2583"/>
    <col min="7677" max="7678" width="6.140625" style="2583" customWidth="1"/>
    <col min="7679" max="7679" width="5.5703125" style="2583" customWidth="1"/>
    <col min="7680" max="7680" width="21.42578125" style="2583" customWidth="1"/>
    <col min="7681" max="7681" width="11.42578125" style="2583"/>
    <col min="7682" max="7682" width="47.7109375" style="2583" customWidth="1"/>
    <col min="7683" max="7683" width="15.140625" style="2583" customWidth="1"/>
    <col min="7684" max="7687" width="16.140625" style="2583" customWidth="1"/>
    <col min="7688" max="7688" width="16.5703125" style="2583" customWidth="1"/>
    <col min="7689" max="7689" width="18.140625" style="2583" customWidth="1"/>
    <col min="7690" max="7690" width="21.5703125" style="2583" customWidth="1"/>
    <col min="7691" max="7693" width="13.7109375" style="2583" customWidth="1"/>
    <col min="7694" max="7694" width="22" style="2583" customWidth="1"/>
    <col min="7695" max="7695" width="23.7109375" style="2583" customWidth="1"/>
    <col min="7696" max="7932" width="11.42578125" style="2583"/>
    <col min="7933" max="7934" width="6.140625" style="2583" customWidth="1"/>
    <col min="7935" max="7935" width="5.5703125" style="2583" customWidth="1"/>
    <col min="7936" max="7936" width="21.42578125" style="2583" customWidth="1"/>
    <col min="7937" max="7937" width="11.42578125" style="2583"/>
    <col min="7938" max="7938" width="47.7109375" style="2583" customWidth="1"/>
    <col min="7939" max="7939" width="15.140625" style="2583" customWidth="1"/>
    <col min="7940" max="7943" width="16.140625" style="2583" customWidth="1"/>
    <col min="7944" max="7944" width="16.5703125" style="2583" customWidth="1"/>
    <col min="7945" max="7945" width="18.140625" style="2583" customWidth="1"/>
    <col min="7946" max="7946" width="21.5703125" style="2583" customWidth="1"/>
    <col min="7947" max="7949" width="13.7109375" style="2583" customWidth="1"/>
    <col min="7950" max="7950" width="22" style="2583" customWidth="1"/>
    <col min="7951" max="7951" width="23.7109375" style="2583" customWidth="1"/>
    <col min="7952" max="8188" width="11.42578125" style="2583"/>
    <col min="8189" max="8190" width="6.140625" style="2583" customWidth="1"/>
    <col min="8191" max="8191" width="5.5703125" style="2583" customWidth="1"/>
    <col min="8192" max="8192" width="21.42578125" style="2583" customWidth="1"/>
    <col min="8193" max="8193" width="11.42578125" style="2583"/>
    <col min="8194" max="8194" width="47.7109375" style="2583" customWidth="1"/>
    <col min="8195" max="8195" width="15.140625" style="2583" customWidth="1"/>
    <col min="8196" max="8199" width="16.140625" style="2583" customWidth="1"/>
    <col min="8200" max="8200" width="16.5703125" style="2583" customWidth="1"/>
    <col min="8201" max="8201" width="18.140625" style="2583" customWidth="1"/>
    <col min="8202" max="8202" width="21.5703125" style="2583" customWidth="1"/>
    <col min="8203" max="8205" width="13.7109375" style="2583" customWidth="1"/>
    <col min="8206" max="8206" width="22" style="2583" customWidth="1"/>
    <col min="8207" max="8207" width="23.7109375" style="2583" customWidth="1"/>
    <col min="8208" max="8444" width="11.42578125" style="2583"/>
    <col min="8445" max="8446" width="6.140625" style="2583" customWidth="1"/>
    <col min="8447" max="8447" width="5.5703125" style="2583" customWidth="1"/>
    <col min="8448" max="8448" width="21.42578125" style="2583" customWidth="1"/>
    <col min="8449" max="8449" width="11.42578125" style="2583"/>
    <col min="8450" max="8450" width="47.7109375" style="2583" customWidth="1"/>
    <col min="8451" max="8451" width="15.140625" style="2583" customWidth="1"/>
    <col min="8452" max="8455" width="16.140625" style="2583" customWidth="1"/>
    <col min="8456" max="8456" width="16.5703125" style="2583" customWidth="1"/>
    <col min="8457" max="8457" width="18.140625" style="2583" customWidth="1"/>
    <col min="8458" max="8458" width="21.5703125" style="2583" customWidth="1"/>
    <col min="8459" max="8461" width="13.7109375" style="2583" customWidth="1"/>
    <col min="8462" max="8462" width="22" style="2583" customWidth="1"/>
    <col min="8463" max="8463" width="23.7109375" style="2583" customWidth="1"/>
    <col min="8464" max="8700" width="11.42578125" style="2583"/>
    <col min="8701" max="8702" width="6.140625" style="2583" customWidth="1"/>
    <col min="8703" max="8703" width="5.5703125" style="2583" customWidth="1"/>
    <col min="8704" max="8704" width="21.42578125" style="2583" customWidth="1"/>
    <col min="8705" max="8705" width="11.42578125" style="2583"/>
    <col min="8706" max="8706" width="47.7109375" style="2583" customWidth="1"/>
    <col min="8707" max="8707" width="15.140625" style="2583" customWidth="1"/>
    <col min="8708" max="8711" width="16.140625" style="2583" customWidth="1"/>
    <col min="8712" max="8712" width="16.5703125" style="2583" customWidth="1"/>
    <col min="8713" max="8713" width="18.140625" style="2583" customWidth="1"/>
    <col min="8714" max="8714" width="21.5703125" style="2583" customWidth="1"/>
    <col min="8715" max="8717" width="13.7109375" style="2583" customWidth="1"/>
    <col min="8718" max="8718" width="22" style="2583" customWidth="1"/>
    <col min="8719" max="8719" width="23.7109375" style="2583" customWidth="1"/>
    <col min="8720" max="8956" width="11.42578125" style="2583"/>
    <col min="8957" max="8958" width="6.140625" style="2583" customWidth="1"/>
    <col min="8959" max="8959" width="5.5703125" style="2583" customWidth="1"/>
    <col min="8960" max="8960" width="21.42578125" style="2583" customWidth="1"/>
    <col min="8961" max="8961" width="11.42578125" style="2583"/>
    <col min="8962" max="8962" width="47.7109375" style="2583" customWidth="1"/>
    <col min="8963" max="8963" width="15.140625" style="2583" customWidth="1"/>
    <col min="8964" max="8967" width="16.140625" style="2583" customWidth="1"/>
    <col min="8968" max="8968" width="16.5703125" style="2583" customWidth="1"/>
    <col min="8969" max="8969" width="18.140625" style="2583" customWidth="1"/>
    <col min="8970" max="8970" width="21.5703125" style="2583" customWidth="1"/>
    <col min="8971" max="8973" width="13.7109375" style="2583" customWidth="1"/>
    <col min="8974" max="8974" width="22" style="2583" customWidth="1"/>
    <col min="8975" max="8975" width="23.7109375" style="2583" customWidth="1"/>
    <col min="8976" max="9212" width="11.42578125" style="2583"/>
    <col min="9213" max="9214" width="6.140625" style="2583" customWidth="1"/>
    <col min="9215" max="9215" width="5.5703125" style="2583" customWidth="1"/>
    <col min="9216" max="9216" width="21.42578125" style="2583" customWidth="1"/>
    <col min="9217" max="9217" width="11.42578125" style="2583"/>
    <col min="9218" max="9218" width="47.7109375" style="2583" customWidth="1"/>
    <col min="9219" max="9219" width="15.140625" style="2583" customWidth="1"/>
    <col min="9220" max="9223" width="16.140625" style="2583" customWidth="1"/>
    <col min="9224" max="9224" width="16.5703125" style="2583" customWidth="1"/>
    <col min="9225" max="9225" width="18.140625" style="2583" customWidth="1"/>
    <col min="9226" max="9226" width="21.5703125" style="2583" customWidth="1"/>
    <col min="9227" max="9229" width="13.7109375" style="2583" customWidth="1"/>
    <col min="9230" max="9230" width="22" style="2583" customWidth="1"/>
    <col min="9231" max="9231" width="23.7109375" style="2583" customWidth="1"/>
    <col min="9232" max="9468" width="11.42578125" style="2583"/>
    <col min="9469" max="9470" width="6.140625" style="2583" customWidth="1"/>
    <col min="9471" max="9471" width="5.5703125" style="2583" customWidth="1"/>
    <col min="9472" max="9472" width="21.42578125" style="2583" customWidth="1"/>
    <col min="9473" max="9473" width="11.42578125" style="2583"/>
    <col min="9474" max="9474" width="47.7109375" style="2583" customWidth="1"/>
    <col min="9475" max="9475" width="15.140625" style="2583" customWidth="1"/>
    <col min="9476" max="9479" width="16.140625" style="2583" customWidth="1"/>
    <col min="9480" max="9480" width="16.5703125" style="2583" customWidth="1"/>
    <col min="9481" max="9481" width="18.140625" style="2583" customWidth="1"/>
    <col min="9482" max="9482" width="21.5703125" style="2583" customWidth="1"/>
    <col min="9483" max="9485" width="13.7109375" style="2583" customWidth="1"/>
    <col min="9486" max="9486" width="22" style="2583" customWidth="1"/>
    <col min="9487" max="9487" width="23.7109375" style="2583" customWidth="1"/>
    <col min="9488" max="9724" width="11.42578125" style="2583"/>
    <col min="9725" max="9726" width="6.140625" style="2583" customWidth="1"/>
    <col min="9727" max="9727" width="5.5703125" style="2583" customWidth="1"/>
    <col min="9728" max="9728" width="21.42578125" style="2583" customWidth="1"/>
    <col min="9729" max="9729" width="11.42578125" style="2583"/>
    <col min="9730" max="9730" width="47.7109375" style="2583" customWidth="1"/>
    <col min="9731" max="9731" width="15.140625" style="2583" customWidth="1"/>
    <col min="9732" max="9735" width="16.140625" style="2583" customWidth="1"/>
    <col min="9736" max="9736" width="16.5703125" style="2583" customWidth="1"/>
    <col min="9737" max="9737" width="18.140625" style="2583" customWidth="1"/>
    <col min="9738" max="9738" width="21.5703125" style="2583" customWidth="1"/>
    <col min="9739" max="9741" width="13.7109375" style="2583" customWidth="1"/>
    <col min="9742" max="9742" width="22" style="2583" customWidth="1"/>
    <col min="9743" max="9743" width="23.7109375" style="2583" customWidth="1"/>
    <col min="9744" max="9980" width="11.42578125" style="2583"/>
    <col min="9981" max="9982" width="6.140625" style="2583" customWidth="1"/>
    <col min="9983" max="9983" width="5.5703125" style="2583" customWidth="1"/>
    <col min="9984" max="9984" width="21.42578125" style="2583" customWidth="1"/>
    <col min="9985" max="9985" width="11.42578125" style="2583"/>
    <col min="9986" max="9986" width="47.7109375" style="2583" customWidth="1"/>
    <col min="9987" max="9987" width="15.140625" style="2583" customWidth="1"/>
    <col min="9988" max="9991" width="16.140625" style="2583" customWidth="1"/>
    <col min="9992" max="9992" width="16.5703125" style="2583" customWidth="1"/>
    <col min="9993" max="9993" width="18.140625" style="2583" customWidth="1"/>
    <col min="9994" max="9994" width="21.5703125" style="2583" customWidth="1"/>
    <col min="9995" max="9997" width="13.7109375" style="2583" customWidth="1"/>
    <col min="9998" max="9998" width="22" style="2583" customWidth="1"/>
    <col min="9999" max="9999" width="23.7109375" style="2583" customWidth="1"/>
    <col min="10000" max="10236" width="11.42578125" style="2583"/>
    <col min="10237" max="10238" width="6.140625" style="2583" customWidth="1"/>
    <col min="10239" max="10239" width="5.5703125" style="2583" customWidth="1"/>
    <col min="10240" max="10240" width="21.42578125" style="2583" customWidth="1"/>
    <col min="10241" max="10241" width="11.42578125" style="2583"/>
    <col min="10242" max="10242" width="47.7109375" style="2583" customWidth="1"/>
    <col min="10243" max="10243" width="15.140625" style="2583" customWidth="1"/>
    <col min="10244" max="10247" width="16.140625" style="2583" customWidth="1"/>
    <col min="10248" max="10248" width="16.5703125" style="2583" customWidth="1"/>
    <col min="10249" max="10249" width="18.140625" style="2583" customWidth="1"/>
    <col min="10250" max="10250" width="21.5703125" style="2583" customWidth="1"/>
    <col min="10251" max="10253" width="13.7109375" style="2583" customWidth="1"/>
    <col min="10254" max="10254" width="22" style="2583" customWidth="1"/>
    <col min="10255" max="10255" width="23.7109375" style="2583" customWidth="1"/>
    <col min="10256" max="10492" width="11.42578125" style="2583"/>
    <col min="10493" max="10494" width="6.140625" style="2583" customWidth="1"/>
    <col min="10495" max="10495" width="5.5703125" style="2583" customWidth="1"/>
    <col min="10496" max="10496" width="21.42578125" style="2583" customWidth="1"/>
    <col min="10497" max="10497" width="11.42578125" style="2583"/>
    <col min="10498" max="10498" width="47.7109375" style="2583" customWidth="1"/>
    <col min="10499" max="10499" width="15.140625" style="2583" customWidth="1"/>
    <col min="10500" max="10503" width="16.140625" style="2583" customWidth="1"/>
    <col min="10504" max="10504" width="16.5703125" style="2583" customWidth="1"/>
    <col min="10505" max="10505" width="18.140625" style="2583" customWidth="1"/>
    <col min="10506" max="10506" width="21.5703125" style="2583" customWidth="1"/>
    <col min="10507" max="10509" width="13.7109375" style="2583" customWidth="1"/>
    <col min="10510" max="10510" width="22" style="2583" customWidth="1"/>
    <col min="10511" max="10511" width="23.7109375" style="2583" customWidth="1"/>
    <col min="10512" max="10748" width="11.42578125" style="2583"/>
    <col min="10749" max="10750" width="6.140625" style="2583" customWidth="1"/>
    <col min="10751" max="10751" width="5.5703125" style="2583" customWidth="1"/>
    <col min="10752" max="10752" width="21.42578125" style="2583" customWidth="1"/>
    <col min="10753" max="10753" width="11.42578125" style="2583"/>
    <col min="10754" max="10754" width="47.7109375" style="2583" customWidth="1"/>
    <col min="10755" max="10755" width="15.140625" style="2583" customWidth="1"/>
    <col min="10756" max="10759" width="16.140625" style="2583" customWidth="1"/>
    <col min="10760" max="10760" width="16.5703125" style="2583" customWidth="1"/>
    <col min="10761" max="10761" width="18.140625" style="2583" customWidth="1"/>
    <col min="10762" max="10762" width="21.5703125" style="2583" customWidth="1"/>
    <col min="10763" max="10765" width="13.7109375" style="2583" customWidth="1"/>
    <col min="10766" max="10766" width="22" style="2583" customWidth="1"/>
    <col min="10767" max="10767" width="23.7109375" style="2583" customWidth="1"/>
    <col min="10768" max="11004" width="11.42578125" style="2583"/>
    <col min="11005" max="11006" width="6.140625" style="2583" customWidth="1"/>
    <col min="11007" max="11007" width="5.5703125" style="2583" customWidth="1"/>
    <col min="11008" max="11008" width="21.42578125" style="2583" customWidth="1"/>
    <col min="11009" max="11009" width="11.42578125" style="2583"/>
    <col min="11010" max="11010" width="47.7109375" style="2583" customWidth="1"/>
    <col min="11011" max="11011" width="15.140625" style="2583" customWidth="1"/>
    <col min="11012" max="11015" width="16.140625" style="2583" customWidth="1"/>
    <col min="11016" max="11016" width="16.5703125" style="2583" customWidth="1"/>
    <col min="11017" max="11017" width="18.140625" style="2583" customWidth="1"/>
    <col min="11018" max="11018" width="21.5703125" style="2583" customWidth="1"/>
    <col min="11019" max="11021" width="13.7109375" style="2583" customWidth="1"/>
    <col min="11022" max="11022" width="22" style="2583" customWidth="1"/>
    <col min="11023" max="11023" width="23.7109375" style="2583" customWidth="1"/>
    <col min="11024" max="11260" width="11.42578125" style="2583"/>
    <col min="11261" max="11262" width="6.140625" style="2583" customWidth="1"/>
    <col min="11263" max="11263" width="5.5703125" style="2583" customWidth="1"/>
    <col min="11264" max="11264" width="21.42578125" style="2583" customWidth="1"/>
    <col min="11265" max="11265" width="11.42578125" style="2583"/>
    <col min="11266" max="11266" width="47.7109375" style="2583" customWidth="1"/>
    <col min="11267" max="11267" width="15.140625" style="2583" customWidth="1"/>
    <col min="11268" max="11271" width="16.140625" style="2583" customWidth="1"/>
    <col min="11272" max="11272" width="16.5703125" style="2583" customWidth="1"/>
    <col min="11273" max="11273" width="18.140625" style="2583" customWidth="1"/>
    <col min="11274" max="11274" width="21.5703125" style="2583" customWidth="1"/>
    <col min="11275" max="11277" width="13.7109375" style="2583" customWidth="1"/>
    <col min="11278" max="11278" width="22" style="2583" customWidth="1"/>
    <col min="11279" max="11279" width="23.7109375" style="2583" customWidth="1"/>
    <col min="11280" max="11516" width="11.42578125" style="2583"/>
    <col min="11517" max="11518" width="6.140625" style="2583" customWidth="1"/>
    <col min="11519" max="11519" width="5.5703125" style="2583" customWidth="1"/>
    <col min="11520" max="11520" width="21.42578125" style="2583" customWidth="1"/>
    <col min="11521" max="11521" width="11.42578125" style="2583"/>
    <col min="11522" max="11522" width="47.7109375" style="2583" customWidth="1"/>
    <col min="11523" max="11523" width="15.140625" style="2583" customWidth="1"/>
    <col min="11524" max="11527" width="16.140625" style="2583" customWidth="1"/>
    <col min="11528" max="11528" width="16.5703125" style="2583" customWidth="1"/>
    <col min="11529" max="11529" width="18.140625" style="2583" customWidth="1"/>
    <col min="11530" max="11530" width="21.5703125" style="2583" customWidth="1"/>
    <col min="11531" max="11533" width="13.7109375" style="2583" customWidth="1"/>
    <col min="11534" max="11534" width="22" style="2583" customWidth="1"/>
    <col min="11535" max="11535" width="23.7109375" style="2583" customWidth="1"/>
    <col min="11536" max="11772" width="11.42578125" style="2583"/>
    <col min="11773" max="11774" width="6.140625" style="2583" customWidth="1"/>
    <col min="11775" max="11775" width="5.5703125" style="2583" customWidth="1"/>
    <col min="11776" max="11776" width="21.42578125" style="2583" customWidth="1"/>
    <col min="11777" max="11777" width="11.42578125" style="2583"/>
    <col min="11778" max="11778" width="47.7109375" style="2583" customWidth="1"/>
    <col min="11779" max="11779" width="15.140625" style="2583" customWidth="1"/>
    <col min="11780" max="11783" width="16.140625" style="2583" customWidth="1"/>
    <col min="11784" max="11784" width="16.5703125" style="2583" customWidth="1"/>
    <col min="11785" max="11785" width="18.140625" style="2583" customWidth="1"/>
    <col min="11786" max="11786" width="21.5703125" style="2583" customWidth="1"/>
    <col min="11787" max="11789" width="13.7109375" style="2583" customWidth="1"/>
    <col min="11790" max="11790" width="22" style="2583" customWidth="1"/>
    <col min="11791" max="11791" width="23.7109375" style="2583" customWidth="1"/>
    <col min="11792" max="12028" width="11.42578125" style="2583"/>
    <col min="12029" max="12030" width="6.140625" style="2583" customWidth="1"/>
    <col min="12031" max="12031" width="5.5703125" style="2583" customWidth="1"/>
    <col min="12032" max="12032" width="21.42578125" style="2583" customWidth="1"/>
    <col min="12033" max="12033" width="11.42578125" style="2583"/>
    <col min="12034" max="12034" width="47.7109375" style="2583" customWidth="1"/>
    <col min="12035" max="12035" width="15.140625" style="2583" customWidth="1"/>
    <col min="12036" max="12039" width="16.140625" style="2583" customWidth="1"/>
    <col min="12040" max="12040" width="16.5703125" style="2583" customWidth="1"/>
    <col min="12041" max="12041" width="18.140625" style="2583" customWidth="1"/>
    <col min="12042" max="12042" width="21.5703125" style="2583" customWidth="1"/>
    <col min="12043" max="12045" width="13.7109375" style="2583" customWidth="1"/>
    <col min="12046" max="12046" width="22" style="2583" customWidth="1"/>
    <col min="12047" max="12047" width="23.7109375" style="2583" customWidth="1"/>
    <col min="12048" max="12284" width="11.42578125" style="2583"/>
    <col min="12285" max="12286" width="6.140625" style="2583" customWidth="1"/>
    <col min="12287" max="12287" width="5.5703125" style="2583" customWidth="1"/>
    <col min="12288" max="12288" width="21.42578125" style="2583" customWidth="1"/>
    <col min="12289" max="12289" width="11.42578125" style="2583"/>
    <col min="12290" max="12290" width="47.7109375" style="2583" customWidth="1"/>
    <col min="12291" max="12291" width="15.140625" style="2583" customWidth="1"/>
    <col min="12292" max="12295" width="16.140625" style="2583" customWidth="1"/>
    <col min="12296" max="12296" width="16.5703125" style="2583" customWidth="1"/>
    <col min="12297" max="12297" width="18.140625" style="2583" customWidth="1"/>
    <col min="12298" max="12298" width="21.5703125" style="2583" customWidth="1"/>
    <col min="12299" max="12301" width="13.7109375" style="2583" customWidth="1"/>
    <col min="12302" max="12302" width="22" style="2583" customWidth="1"/>
    <col min="12303" max="12303" width="23.7109375" style="2583" customWidth="1"/>
    <col min="12304" max="12540" width="11.42578125" style="2583"/>
    <col min="12541" max="12542" width="6.140625" style="2583" customWidth="1"/>
    <col min="12543" max="12543" width="5.5703125" style="2583" customWidth="1"/>
    <col min="12544" max="12544" width="21.42578125" style="2583" customWidth="1"/>
    <col min="12545" max="12545" width="11.42578125" style="2583"/>
    <col min="12546" max="12546" width="47.7109375" style="2583" customWidth="1"/>
    <col min="12547" max="12547" width="15.140625" style="2583" customWidth="1"/>
    <col min="12548" max="12551" width="16.140625" style="2583" customWidth="1"/>
    <col min="12552" max="12552" width="16.5703125" style="2583" customWidth="1"/>
    <col min="12553" max="12553" width="18.140625" style="2583" customWidth="1"/>
    <col min="12554" max="12554" width="21.5703125" style="2583" customWidth="1"/>
    <col min="12555" max="12557" width="13.7109375" style="2583" customWidth="1"/>
    <col min="12558" max="12558" width="22" style="2583" customWidth="1"/>
    <col min="12559" max="12559" width="23.7109375" style="2583" customWidth="1"/>
    <col min="12560" max="12796" width="11.42578125" style="2583"/>
    <col min="12797" max="12798" width="6.140625" style="2583" customWidth="1"/>
    <col min="12799" max="12799" width="5.5703125" style="2583" customWidth="1"/>
    <col min="12800" max="12800" width="21.42578125" style="2583" customWidth="1"/>
    <col min="12801" max="12801" width="11.42578125" style="2583"/>
    <col min="12802" max="12802" width="47.7109375" style="2583" customWidth="1"/>
    <col min="12803" max="12803" width="15.140625" style="2583" customWidth="1"/>
    <col min="12804" max="12807" width="16.140625" style="2583" customWidth="1"/>
    <col min="12808" max="12808" width="16.5703125" style="2583" customWidth="1"/>
    <col min="12809" max="12809" width="18.140625" style="2583" customWidth="1"/>
    <col min="12810" max="12810" width="21.5703125" style="2583" customWidth="1"/>
    <col min="12811" max="12813" width="13.7109375" style="2583" customWidth="1"/>
    <col min="12814" max="12814" width="22" style="2583" customWidth="1"/>
    <col min="12815" max="12815" width="23.7109375" style="2583" customWidth="1"/>
    <col min="12816" max="13052" width="11.42578125" style="2583"/>
    <col min="13053" max="13054" width="6.140625" style="2583" customWidth="1"/>
    <col min="13055" max="13055" width="5.5703125" style="2583" customWidth="1"/>
    <col min="13056" max="13056" width="21.42578125" style="2583" customWidth="1"/>
    <col min="13057" max="13057" width="11.42578125" style="2583"/>
    <col min="13058" max="13058" width="47.7109375" style="2583" customWidth="1"/>
    <col min="13059" max="13059" width="15.140625" style="2583" customWidth="1"/>
    <col min="13060" max="13063" width="16.140625" style="2583" customWidth="1"/>
    <col min="13064" max="13064" width="16.5703125" style="2583" customWidth="1"/>
    <col min="13065" max="13065" width="18.140625" style="2583" customWidth="1"/>
    <col min="13066" max="13066" width="21.5703125" style="2583" customWidth="1"/>
    <col min="13067" max="13069" width="13.7109375" style="2583" customWidth="1"/>
    <col min="13070" max="13070" width="22" style="2583" customWidth="1"/>
    <col min="13071" max="13071" width="23.7109375" style="2583" customWidth="1"/>
    <col min="13072" max="13308" width="11.42578125" style="2583"/>
    <col min="13309" max="13310" width="6.140625" style="2583" customWidth="1"/>
    <col min="13311" max="13311" width="5.5703125" style="2583" customWidth="1"/>
    <col min="13312" max="13312" width="21.42578125" style="2583" customWidth="1"/>
    <col min="13313" max="13313" width="11.42578125" style="2583"/>
    <col min="13314" max="13314" width="47.7109375" style="2583" customWidth="1"/>
    <col min="13315" max="13315" width="15.140625" style="2583" customWidth="1"/>
    <col min="13316" max="13319" width="16.140625" style="2583" customWidth="1"/>
    <col min="13320" max="13320" width="16.5703125" style="2583" customWidth="1"/>
    <col min="13321" max="13321" width="18.140625" style="2583" customWidth="1"/>
    <col min="13322" max="13322" width="21.5703125" style="2583" customWidth="1"/>
    <col min="13323" max="13325" width="13.7109375" style="2583" customWidth="1"/>
    <col min="13326" max="13326" width="22" style="2583" customWidth="1"/>
    <col min="13327" max="13327" width="23.7109375" style="2583" customWidth="1"/>
    <col min="13328" max="13564" width="11.42578125" style="2583"/>
    <col min="13565" max="13566" width="6.140625" style="2583" customWidth="1"/>
    <col min="13567" max="13567" width="5.5703125" style="2583" customWidth="1"/>
    <col min="13568" max="13568" width="21.42578125" style="2583" customWidth="1"/>
    <col min="13569" max="13569" width="11.42578125" style="2583"/>
    <col min="13570" max="13570" width="47.7109375" style="2583" customWidth="1"/>
    <col min="13571" max="13571" width="15.140625" style="2583" customWidth="1"/>
    <col min="13572" max="13575" width="16.140625" style="2583" customWidth="1"/>
    <col min="13576" max="13576" width="16.5703125" style="2583" customWidth="1"/>
    <col min="13577" max="13577" width="18.140625" style="2583" customWidth="1"/>
    <col min="13578" max="13578" width="21.5703125" style="2583" customWidth="1"/>
    <col min="13579" max="13581" width="13.7109375" style="2583" customWidth="1"/>
    <col min="13582" max="13582" width="22" style="2583" customWidth="1"/>
    <col min="13583" max="13583" width="23.7109375" style="2583" customWidth="1"/>
    <col min="13584" max="13820" width="11.42578125" style="2583"/>
    <col min="13821" max="13822" width="6.140625" style="2583" customWidth="1"/>
    <col min="13823" max="13823" width="5.5703125" style="2583" customWidth="1"/>
    <col min="13824" max="13824" width="21.42578125" style="2583" customWidth="1"/>
    <col min="13825" max="13825" width="11.42578125" style="2583"/>
    <col min="13826" max="13826" width="47.7109375" style="2583" customWidth="1"/>
    <col min="13827" max="13827" width="15.140625" style="2583" customWidth="1"/>
    <col min="13828" max="13831" width="16.140625" style="2583" customWidth="1"/>
    <col min="13832" max="13832" width="16.5703125" style="2583" customWidth="1"/>
    <col min="13833" max="13833" width="18.140625" style="2583" customWidth="1"/>
    <col min="13834" max="13834" width="21.5703125" style="2583" customWidth="1"/>
    <col min="13835" max="13837" width="13.7109375" style="2583" customWidth="1"/>
    <col min="13838" max="13838" width="22" style="2583" customWidth="1"/>
    <col min="13839" max="13839" width="23.7109375" style="2583" customWidth="1"/>
    <col min="13840" max="14076" width="11.42578125" style="2583"/>
    <col min="14077" max="14078" width="6.140625" style="2583" customWidth="1"/>
    <col min="14079" max="14079" width="5.5703125" style="2583" customWidth="1"/>
    <col min="14080" max="14080" width="21.42578125" style="2583" customWidth="1"/>
    <col min="14081" max="14081" width="11.42578125" style="2583"/>
    <col min="14082" max="14082" width="47.7109375" style="2583" customWidth="1"/>
    <col min="14083" max="14083" width="15.140625" style="2583" customWidth="1"/>
    <col min="14084" max="14087" width="16.140625" style="2583" customWidth="1"/>
    <col min="14088" max="14088" width="16.5703125" style="2583" customWidth="1"/>
    <col min="14089" max="14089" width="18.140625" style="2583" customWidth="1"/>
    <col min="14090" max="14090" width="21.5703125" style="2583" customWidth="1"/>
    <col min="14091" max="14093" width="13.7109375" style="2583" customWidth="1"/>
    <col min="14094" max="14094" width="22" style="2583" customWidth="1"/>
    <col min="14095" max="14095" width="23.7109375" style="2583" customWidth="1"/>
    <col min="14096" max="14332" width="11.42578125" style="2583"/>
    <col min="14333" max="14334" width="6.140625" style="2583" customWidth="1"/>
    <col min="14335" max="14335" width="5.5703125" style="2583" customWidth="1"/>
    <col min="14336" max="14336" width="21.42578125" style="2583" customWidth="1"/>
    <col min="14337" max="14337" width="11.42578125" style="2583"/>
    <col min="14338" max="14338" width="47.7109375" style="2583" customWidth="1"/>
    <col min="14339" max="14339" width="15.140625" style="2583" customWidth="1"/>
    <col min="14340" max="14343" width="16.140625" style="2583" customWidth="1"/>
    <col min="14344" max="14344" width="16.5703125" style="2583" customWidth="1"/>
    <col min="14345" max="14345" width="18.140625" style="2583" customWidth="1"/>
    <col min="14346" max="14346" width="21.5703125" style="2583" customWidth="1"/>
    <col min="14347" max="14349" width="13.7109375" style="2583" customWidth="1"/>
    <col min="14350" max="14350" width="22" style="2583" customWidth="1"/>
    <col min="14351" max="14351" width="23.7109375" style="2583" customWidth="1"/>
    <col min="14352" max="14588" width="11.42578125" style="2583"/>
    <col min="14589" max="14590" width="6.140625" style="2583" customWidth="1"/>
    <col min="14591" max="14591" width="5.5703125" style="2583" customWidth="1"/>
    <col min="14592" max="14592" width="21.42578125" style="2583" customWidth="1"/>
    <col min="14593" max="14593" width="11.42578125" style="2583"/>
    <col min="14594" max="14594" width="47.7109375" style="2583" customWidth="1"/>
    <col min="14595" max="14595" width="15.140625" style="2583" customWidth="1"/>
    <col min="14596" max="14599" width="16.140625" style="2583" customWidth="1"/>
    <col min="14600" max="14600" width="16.5703125" style="2583" customWidth="1"/>
    <col min="14601" max="14601" width="18.140625" style="2583" customWidth="1"/>
    <col min="14602" max="14602" width="21.5703125" style="2583" customWidth="1"/>
    <col min="14603" max="14605" width="13.7109375" style="2583" customWidth="1"/>
    <col min="14606" max="14606" width="22" style="2583" customWidth="1"/>
    <col min="14607" max="14607" width="23.7109375" style="2583" customWidth="1"/>
    <col min="14608" max="14844" width="11.42578125" style="2583"/>
    <col min="14845" max="14846" width="6.140625" style="2583" customWidth="1"/>
    <col min="14847" max="14847" width="5.5703125" style="2583" customWidth="1"/>
    <col min="14848" max="14848" width="21.42578125" style="2583" customWidth="1"/>
    <col min="14849" max="14849" width="11.42578125" style="2583"/>
    <col min="14850" max="14850" width="47.7109375" style="2583" customWidth="1"/>
    <col min="14851" max="14851" width="15.140625" style="2583" customWidth="1"/>
    <col min="14852" max="14855" width="16.140625" style="2583" customWidth="1"/>
    <col min="14856" max="14856" width="16.5703125" style="2583" customWidth="1"/>
    <col min="14857" max="14857" width="18.140625" style="2583" customWidth="1"/>
    <col min="14858" max="14858" width="21.5703125" style="2583" customWidth="1"/>
    <col min="14859" max="14861" width="13.7109375" style="2583" customWidth="1"/>
    <col min="14862" max="14862" width="22" style="2583" customWidth="1"/>
    <col min="14863" max="14863" width="23.7109375" style="2583" customWidth="1"/>
    <col min="14864" max="15100" width="11.42578125" style="2583"/>
    <col min="15101" max="15102" width="6.140625" style="2583" customWidth="1"/>
    <col min="15103" max="15103" width="5.5703125" style="2583" customWidth="1"/>
    <col min="15104" max="15104" width="21.42578125" style="2583" customWidth="1"/>
    <col min="15105" max="15105" width="11.42578125" style="2583"/>
    <col min="15106" max="15106" width="47.7109375" style="2583" customWidth="1"/>
    <col min="15107" max="15107" width="15.140625" style="2583" customWidth="1"/>
    <col min="15108" max="15111" width="16.140625" style="2583" customWidth="1"/>
    <col min="15112" max="15112" width="16.5703125" style="2583" customWidth="1"/>
    <col min="15113" max="15113" width="18.140625" style="2583" customWidth="1"/>
    <col min="15114" max="15114" width="21.5703125" style="2583" customWidth="1"/>
    <col min="15115" max="15117" width="13.7109375" style="2583" customWidth="1"/>
    <col min="15118" max="15118" width="22" style="2583" customWidth="1"/>
    <col min="15119" max="15119" width="23.7109375" style="2583" customWidth="1"/>
    <col min="15120" max="15356" width="11.42578125" style="2583"/>
    <col min="15357" max="15358" width="6.140625" style="2583" customWidth="1"/>
    <col min="15359" max="15359" width="5.5703125" style="2583" customWidth="1"/>
    <col min="15360" max="15360" width="21.42578125" style="2583" customWidth="1"/>
    <col min="15361" max="15361" width="11.42578125" style="2583"/>
    <col min="15362" max="15362" width="47.7109375" style="2583" customWidth="1"/>
    <col min="15363" max="15363" width="15.140625" style="2583" customWidth="1"/>
    <col min="15364" max="15367" width="16.140625" style="2583" customWidth="1"/>
    <col min="15368" max="15368" width="16.5703125" style="2583" customWidth="1"/>
    <col min="15369" max="15369" width="18.140625" style="2583" customWidth="1"/>
    <col min="15370" max="15370" width="21.5703125" style="2583" customWidth="1"/>
    <col min="15371" max="15373" width="13.7109375" style="2583" customWidth="1"/>
    <col min="15374" max="15374" width="22" style="2583" customWidth="1"/>
    <col min="15375" max="15375" width="23.7109375" style="2583" customWidth="1"/>
    <col min="15376" max="15612" width="11.42578125" style="2583"/>
    <col min="15613" max="15614" width="6.140625" style="2583" customWidth="1"/>
    <col min="15615" max="15615" width="5.5703125" style="2583" customWidth="1"/>
    <col min="15616" max="15616" width="21.42578125" style="2583" customWidth="1"/>
    <col min="15617" max="15617" width="11.42578125" style="2583"/>
    <col min="15618" max="15618" width="47.7109375" style="2583" customWidth="1"/>
    <col min="15619" max="15619" width="15.140625" style="2583" customWidth="1"/>
    <col min="15620" max="15623" width="16.140625" style="2583" customWidth="1"/>
    <col min="15624" max="15624" width="16.5703125" style="2583" customWidth="1"/>
    <col min="15625" max="15625" width="18.140625" style="2583" customWidth="1"/>
    <col min="15626" max="15626" width="21.5703125" style="2583" customWidth="1"/>
    <col min="15627" max="15629" width="13.7109375" style="2583" customWidth="1"/>
    <col min="15630" max="15630" width="22" style="2583" customWidth="1"/>
    <col min="15631" max="15631" width="23.7109375" style="2583" customWidth="1"/>
    <col min="15632" max="15868" width="11.42578125" style="2583"/>
    <col min="15869" max="15870" width="6.140625" style="2583" customWidth="1"/>
    <col min="15871" max="15871" width="5.5703125" style="2583" customWidth="1"/>
    <col min="15872" max="15872" width="21.42578125" style="2583" customWidth="1"/>
    <col min="15873" max="15873" width="11.42578125" style="2583"/>
    <col min="15874" max="15874" width="47.7109375" style="2583" customWidth="1"/>
    <col min="15875" max="15875" width="15.140625" style="2583" customWidth="1"/>
    <col min="15876" max="15879" width="16.140625" style="2583" customWidth="1"/>
    <col min="15880" max="15880" width="16.5703125" style="2583" customWidth="1"/>
    <col min="15881" max="15881" width="18.140625" style="2583" customWidth="1"/>
    <col min="15882" max="15882" width="21.5703125" style="2583" customWidth="1"/>
    <col min="15883" max="15885" width="13.7109375" style="2583" customWidth="1"/>
    <col min="15886" max="15886" width="22" style="2583" customWidth="1"/>
    <col min="15887" max="15887" width="23.7109375" style="2583" customWidth="1"/>
    <col min="15888" max="16124" width="11.42578125" style="2583"/>
    <col min="16125" max="16126" width="6.140625" style="2583" customWidth="1"/>
    <col min="16127" max="16127" width="5.5703125" style="2583" customWidth="1"/>
    <col min="16128" max="16128" width="21.42578125" style="2583" customWidth="1"/>
    <col min="16129" max="16129" width="11.42578125" style="2583"/>
    <col min="16130" max="16130" width="47.7109375" style="2583" customWidth="1"/>
    <col min="16131" max="16131" width="15.140625" style="2583" customWidth="1"/>
    <col min="16132" max="16135" width="16.140625" style="2583" customWidth="1"/>
    <col min="16136" max="16136" width="16.5703125" style="2583" customWidth="1"/>
    <col min="16137" max="16137" width="18.140625" style="2583" customWidth="1"/>
    <col min="16138" max="16138" width="21.5703125" style="2583" customWidth="1"/>
    <col min="16139" max="16141" width="13.7109375" style="2583" customWidth="1"/>
    <col min="16142" max="16142" width="22" style="2583" customWidth="1"/>
    <col min="16143" max="16143" width="23.7109375" style="2583" customWidth="1"/>
    <col min="16144" max="16384" width="11.42578125" style="2583"/>
  </cols>
  <sheetData>
    <row r="1" spans="1:15" ht="24" customHeight="1">
      <c r="B1" s="32" t="s">
        <v>2717</v>
      </c>
      <c r="C1" s="32">
        <v>24</v>
      </c>
      <c r="D1" s="2092"/>
    </row>
    <row r="2" spans="1:15" s="2662" customFormat="1" ht="20.25" customHeight="1">
      <c r="A2" s="2661"/>
      <c r="B2" s="32" t="s">
        <v>106</v>
      </c>
      <c r="C2" s="2374" t="s">
        <v>3039</v>
      </c>
    </row>
    <row r="3" spans="1:15" s="2662" customFormat="1" ht="21" customHeight="1">
      <c r="A3" s="2661"/>
      <c r="B3" s="32" t="s">
        <v>108</v>
      </c>
      <c r="C3" s="32" t="s">
        <v>2983</v>
      </c>
      <c r="D3" s="2663"/>
      <c r="E3" s="2663"/>
      <c r="F3" s="2661"/>
      <c r="G3" s="2664"/>
      <c r="H3" s="2664"/>
      <c r="I3" s="2664"/>
      <c r="J3" s="2664"/>
      <c r="K3" s="2664"/>
      <c r="L3" s="2664"/>
      <c r="M3" s="2664"/>
      <c r="N3" s="2664"/>
      <c r="O3" s="2664"/>
    </row>
    <row r="4" spans="1:15" ht="18" customHeight="1">
      <c r="B4" s="32" t="s">
        <v>110</v>
      </c>
      <c r="C4" s="32" t="s">
        <v>4</v>
      </c>
      <c r="D4" s="2588"/>
      <c r="E4" s="2588"/>
      <c r="F4" s="2589"/>
      <c r="G4" s="2587"/>
      <c r="H4" s="2587"/>
      <c r="I4" s="2587"/>
      <c r="J4" s="2587"/>
      <c r="K4" s="2587"/>
      <c r="L4" s="2587"/>
      <c r="M4" s="2587"/>
      <c r="N4" s="2587"/>
      <c r="O4" s="2587"/>
    </row>
    <row r="5" spans="1:15" ht="18" customHeight="1">
      <c r="B5" s="32" t="s">
        <v>111</v>
      </c>
      <c r="C5" s="32" t="s">
        <v>124</v>
      </c>
      <c r="D5" s="2588"/>
      <c r="E5" s="2588"/>
      <c r="F5" s="2589"/>
      <c r="G5" s="2587"/>
      <c r="H5" s="2587"/>
      <c r="I5" s="2587"/>
      <c r="J5" s="2587"/>
      <c r="K5" s="2587"/>
      <c r="L5" s="2587"/>
      <c r="M5" s="2587"/>
      <c r="N5" s="2587"/>
      <c r="O5" s="2587"/>
    </row>
    <row r="6" spans="1:15" ht="18" customHeight="1" thickBot="1">
      <c r="B6" s="2587"/>
      <c r="C6" s="2588"/>
      <c r="D6" s="2588"/>
      <c r="E6" s="2588"/>
      <c r="F6" s="2589"/>
      <c r="G6" s="2587"/>
      <c r="H6" s="2587"/>
      <c r="I6" s="2587"/>
      <c r="J6" s="2587"/>
      <c r="K6" s="2587"/>
      <c r="L6" s="2587"/>
      <c r="M6" s="2587"/>
      <c r="N6" s="2587"/>
      <c r="O6" s="2587"/>
    </row>
    <row r="7" spans="1:15" s="2592" customFormat="1" ht="13.9" customHeight="1">
      <c r="A7" s="2665"/>
      <c r="B7" s="2666"/>
      <c r="C7" s="4851" t="s">
        <v>3040</v>
      </c>
      <c r="D7" s="4859" t="s">
        <v>2411</v>
      </c>
      <c r="E7" s="4860"/>
      <c r="F7" s="4859" t="s">
        <v>2412</v>
      </c>
      <c r="G7" s="4865"/>
      <c r="H7" s="4850" t="s">
        <v>3041</v>
      </c>
      <c r="I7" s="4868"/>
      <c r="J7" s="4868"/>
      <c r="K7" s="4850" t="s">
        <v>2469</v>
      </c>
      <c r="L7" s="4868"/>
      <c r="M7" s="4868"/>
      <c r="N7" s="4850" t="s">
        <v>3042</v>
      </c>
      <c r="O7" s="4839" t="s">
        <v>3043</v>
      </c>
    </row>
    <row r="8" spans="1:15" s="2592" customFormat="1" ht="17.25" customHeight="1">
      <c r="A8" s="2667"/>
      <c r="B8" s="2668"/>
      <c r="C8" s="4853"/>
      <c r="D8" s="4861"/>
      <c r="E8" s="4862"/>
      <c r="F8" s="4861"/>
      <c r="G8" s="4866"/>
      <c r="H8" s="4869"/>
      <c r="I8" s="4870"/>
      <c r="J8" s="4870"/>
      <c r="K8" s="4869"/>
      <c r="L8" s="4870"/>
      <c r="M8" s="4870"/>
      <c r="N8" s="4852"/>
      <c r="O8" s="4840"/>
    </row>
    <row r="9" spans="1:15" s="2592" customFormat="1" ht="16.5" customHeight="1">
      <c r="A9" s="2667"/>
      <c r="B9" s="2668"/>
      <c r="C9" s="4853"/>
      <c r="D9" s="4863"/>
      <c r="E9" s="4864"/>
      <c r="F9" s="4863"/>
      <c r="G9" s="4867"/>
      <c r="H9" s="4871"/>
      <c r="I9" s="4872"/>
      <c r="J9" s="4872"/>
      <c r="K9" s="4871"/>
      <c r="L9" s="4872"/>
      <c r="M9" s="4872"/>
      <c r="N9" s="4852"/>
      <c r="O9" s="4840"/>
    </row>
    <row r="10" spans="1:15" s="2592" customFormat="1" ht="23.25" customHeight="1">
      <c r="A10" s="2667"/>
      <c r="B10" s="2668"/>
      <c r="C10" s="4853"/>
      <c r="D10" s="2669" t="s">
        <v>2471</v>
      </c>
      <c r="E10" s="2669" t="s">
        <v>3044</v>
      </c>
      <c r="F10" s="2669" t="s">
        <v>2471</v>
      </c>
      <c r="G10" s="2669" t="s">
        <v>3044</v>
      </c>
      <c r="H10" s="2669" t="s">
        <v>2471</v>
      </c>
      <c r="I10" s="2669" t="s">
        <v>3044</v>
      </c>
      <c r="J10" s="2670"/>
      <c r="K10" s="2669" t="s">
        <v>2471</v>
      </c>
      <c r="L10" s="2669" t="s">
        <v>3044</v>
      </c>
      <c r="M10" s="2670"/>
      <c r="N10" s="4854"/>
      <c r="O10" s="4841"/>
    </row>
    <row r="11" spans="1:15" s="2592" customFormat="1" ht="21" customHeight="1" thickBot="1">
      <c r="A11" s="2671"/>
      <c r="B11" s="2672"/>
      <c r="C11" s="2673" t="s">
        <v>1088</v>
      </c>
      <c r="D11" s="2674" t="s">
        <v>1092</v>
      </c>
      <c r="E11" s="2674" t="s">
        <v>1095</v>
      </c>
      <c r="F11" s="2675" t="s">
        <v>1098</v>
      </c>
      <c r="G11" s="2675" t="s">
        <v>1100</v>
      </c>
      <c r="H11" s="2675" t="s">
        <v>1103</v>
      </c>
      <c r="I11" s="2675" t="s">
        <v>1105</v>
      </c>
      <c r="J11" s="2675" t="s">
        <v>1108</v>
      </c>
      <c r="K11" s="2676"/>
      <c r="L11" s="2676"/>
      <c r="M11" s="2676"/>
      <c r="N11" s="2675" t="s">
        <v>1111</v>
      </c>
      <c r="O11" s="2677" t="s">
        <v>2428</v>
      </c>
    </row>
    <row r="12" spans="1:15" s="2592" customFormat="1" ht="24.95" customHeight="1">
      <c r="A12" s="2678" t="s">
        <v>1088</v>
      </c>
      <c r="B12" s="2679" t="s">
        <v>3045</v>
      </c>
      <c r="C12" s="2680"/>
      <c r="D12" s="2681">
        <f>D14+D15</f>
        <v>0</v>
      </c>
      <c r="E12" s="2681">
        <f t="shared" ref="E12:G12" si="0">E14+E15</f>
        <v>0</v>
      </c>
      <c r="F12" s="2681">
        <f t="shared" si="0"/>
        <v>0</v>
      </c>
      <c r="G12" s="2681">
        <f t="shared" si="0"/>
        <v>0</v>
      </c>
      <c r="H12" s="2682"/>
      <c r="I12" s="2682"/>
      <c r="J12" s="2682"/>
      <c r="K12" s="2683"/>
      <c r="L12" s="2683"/>
      <c r="M12" s="2683"/>
      <c r="N12" s="2684" t="e">
        <f>N14+N15+N16</f>
        <v>#VALUE!</v>
      </c>
      <c r="O12" s="2685" t="e">
        <f>N12*12.5</f>
        <v>#VALUE!</v>
      </c>
    </row>
    <row r="13" spans="1:15" s="2592" customFormat="1" ht="24.95" customHeight="1">
      <c r="A13" s="2686" t="s">
        <v>1092</v>
      </c>
      <c r="B13" s="2687" t="s">
        <v>3046</v>
      </c>
      <c r="C13" s="2688"/>
      <c r="D13" s="2689"/>
      <c r="E13" s="2689"/>
      <c r="F13" s="2689"/>
      <c r="G13" s="2690"/>
      <c r="H13" s="2691"/>
      <c r="I13" s="2691"/>
      <c r="J13" s="2691"/>
      <c r="K13" s="2692"/>
      <c r="L13" s="2692"/>
      <c r="M13" s="2693"/>
      <c r="N13" s="2691"/>
      <c r="O13" s="2694"/>
    </row>
    <row r="14" spans="1:15" s="2592" customFormat="1" ht="32.25" customHeight="1">
      <c r="A14" s="2686" t="s">
        <v>1095</v>
      </c>
      <c r="B14" s="2695" t="s">
        <v>3047</v>
      </c>
      <c r="C14" s="2688"/>
      <c r="D14" s="2696"/>
      <c r="E14" s="2696"/>
      <c r="F14" s="2696"/>
      <c r="G14" s="2696"/>
      <c r="H14" s="2697"/>
      <c r="I14" s="2697"/>
      <c r="J14" s="2697"/>
      <c r="K14" s="2692">
        <v>8</v>
      </c>
      <c r="L14" s="2692">
        <v>8</v>
      </c>
      <c r="M14" s="2693"/>
      <c r="N14" s="2698" t="s">
        <v>3048</v>
      </c>
      <c r="O14" s="2694"/>
    </row>
    <row r="15" spans="1:15" s="2592" customFormat="1" ht="24.95" customHeight="1">
      <c r="A15" s="2686" t="s">
        <v>1098</v>
      </c>
      <c r="B15" s="2679" t="s">
        <v>3049</v>
      </c>
      <c r="C15" s="2688"/>
      <c r="D15" s="2696"/>
      <c r="E15" s="2696"/>
      <c r="F15" s="2696"/>
      <c r="G15" s="2696"/>
      <c r="H15" s="2697"/>
      <c r="I15" s="2697"/>
      <c r="J15" s="2697"/>
      <c r="K15" s="2692">
        <v>8</v>
      </c>
      <c r="L15" s="2692">
        <v>8</v>
      </c>
      <c r="M15" s="2693"/>
      <c r="N15" s="2698" t="s">
        <v>3050</v>
      </c>
      <c r="O15" s="2694"/>
    </row>
    <row r="16" spans="1:15" s="2592" customFormat="1" ht="24.95" customHeight="1">
      <c r="A16" s="2699" t="s">
        <v>1100</v>
      </c>
      <c r="B16" s="2679" t="s">
        <v>2463</v>
      </c>
      <c r="C16" s="2688"/>
      <c r="D16" s="2700"/>
      <c r="E16" s="2700"/>
      <c r="F16" s="2700"/>
      <c r="G16" s="2700"/>
      <c r="H16" s="2701"/>
      <c r="I16" s="2701"/>
      <c r="J16" s="2697"/>
      <c r="K16" s="2692"/>
      <c r="L16" s="2692"/>
      <c r="M16" s="2693"/>
      <c r="N16" s="2702"/>
      <c r="O16" s="2694"/>
    </row>
    <row r="17" spans="1:15" s="2592" customFormat="1" ht="24.95" customHeight="1">
      <c r="A17" s="2703" t="s">
        <v>1103</v>
      </c>
      <c r="B17" s="2704" t="s">
        <v>3009</v>
      </c>
      <c r="C17" s="2688"/>
      <c r="D17" s="2700"/>
      <c r="E17" s="2700"/>
      <c r="F17" s="2700"/>
      <c r="G17" s="2700"/>
      <c r="H17" s="2701"/>
      <c r="I17" s="2701"/>
      <c r="J17" s="2697"/>
      <c r="K17" s="2692"/>
      <c r="L17" s="2692"/>
      <c r="M17" s="2693"/>
      <c r="N17" s="2702"/>
      <c r="O17" s="2694"/>
    </row>
    <row r="18" spans="1:15" s="2592" customFormat="1" ht="24.95" customHeight="1">
      <c r="A18" s="2703" t="s">
        <v>1105</v>
      </c>
      <c r="B18" s="2704" t="s">
        <v>3051</v>
      </c>
      <c r="C18" s="2688"/>
      <c r="D18" s="2700"/>
      <c r="E18" s="2700"/>
      <c r="F18" s="2700"/>
      <c r="G18" s="2700"/>
      <c r="H18" s="2701"/>
      <c r="I18" s="2701"/>
      <c r="J18" s="2697"/>
      <c r="K18" s="2692"/>
      <c r="L18" s="2692"/>
      <c r="M18" s="2693"/>
      <c r="N18" s="2702"/>
      <c r="O18" s="2694"/>
    </row>
    <row r="19" spans="1:15" s="2592" customFormat="1" ht="24.95" customHeight="1">
      <c r="A19" s="2703" t="s">
        <v>1108</v>
      </c>
      <c r="B19" s="2705" t="s">
        <v>3052</v>
      </c>
      <c r="C19" s="2688"/>
      <c r="D19" s="2700"/>
      <c r="E19" s="2700"/>
      <c r="F19" s="2700"/>
      <c r="G19" s="2700"/>
      <c r="H19" s="2701"/>
      <c r="I19" s="2701"/>
      <c r="J19" s="2697"/>
      <c r="K19" s="2692"/>
      <c r="L19" s="2692"/>
      <c r="M19" s="2693"/>
      <c r="N19" s="2702"/>
      <c r="O19" s="2694"/>
    </row>
    <row r="20" spans="1:15" s="2712" customFormat="1" ht="28.5" customHeight="1" thickBot="1">
      <c r="A20" s="2706" t="s">
        <v>1111</v>
      </c>
      <c r="B20" s="2707" t="s">
        <v>3038</v>
      </c>
      <c r="C20" s="2708"/>
      <c r="D20" s="2700"/>
      <c r="E20" s="2700"/>
      <c r="F20" s="2700"/>
      <c r="G20" s="2700"/>
      <c r="H20" s="2701"/>
      <c r="I20" s="2701"/>
      <c r="J20" s="2701"/>
      <c r="K20" s="2709"/>
      <c r="L20" s="2709"/>
      <c r="M20" s="2709"/>
      <c r="N20" s="2710"/>
      <c r="O20" s="2711"/>
    </row>
    <row r="21" spans="1:15" s="2592" customFormat="1" ht="24.95" customHeight="1" thickBot="1">
      <c r="A21" s="2713"/>
      <c r="B21" s="2714" t="s">
        <v>3053</v>
      </c>
      <c r="C21" s="2715"/>
      <c r="D21" s="2716"/>
      <c r="E21" s="2716"/>
      <c r="F21" s="2716"/>
      <c r="G21" s="2716"/>
      <c r="H21" s="2716"/>
      <c r="I21" s="2716"/>
      <c r="J21" s="2716"/>
      <c r="K21" s="2716"/>
      <c r="L21" s="2716"/>
      <c r="M21" s="2716"/>
      <c r="N21" s="2716"/>
      <c r="O21" s="2717"/>
    </row>
    <row r="22" spans="1:15" s="2592" customFormat="1" ht="24.95" customHeight="1">
      <c r="A22" s="2686">
        <v>100</v>
      </c>
      <c r="B22" s="2718" t="s">
        <v>3054</v>
      </c>
      <c r="C22" s="2719"/>
      <c r="D22" s="2720"/>
      <c r="E22" s="2721"/>
      <c r="F22" s="2722"/>
      <c r="G22" s="2722"/>
      <c r="H22" s="2682"/>
      <c r="I22" s="2682"/>
      <c r="J22" s="2682"/>
      <c r="K22" s="2683"/>
      <c r="L22" s="2683"/>
      <c r="M22" s="2683"/>
      <c r="N22" s="2682"/>
      <c r="O22" s="2723"/>
    </row>
    <row r="23" spans="1:15" s="2592" customFormat="1" ht="24.95" customHeight="1">
      <c r="A23" s="2686">
        <v>110</v>
      </c>
      <c r="B23" s="2724" t="s">
        <v>3055</v>
      </c>
      <c r="C23" s="2719"/>
      <c r="D23" s="2720"/>
      <c r="E23" s="2721"/>
      <c r="F23" s="2722"/>
      <c r="G23" s="2722"/>
      <c r="H23" s="2682"/>
      <c r="I23" s="2682"/>
      <c r="J23" s="2682"/>
      <c r="K23" s="2683"/>
      <c r="L23" s="2683"/>
      <c r="M23" s="2683"/>
      <c r="N23" s="2682"/>
      <c r="O23" s="2725"/>
    </row>
    <row r="24" spans="1:15" s="2592" customFormat="1" ht="24.95" customHeight="1" thickBot="1">
      <c r="A24" s="2686">
        <v>120</v>
      </c>
      <c r="B24" s="2726" t="s">
        <v>2417</v>
      </c>
      <c r="C24" s="2719"/>
      <c r="D24" s="2720"/>
      <c r="E24" s="2721"/>
      <c r="F24" s="2722"/>
      <c r="G24" s="2722"/>
      <c r="H24" s="2682"/>
      <c r="I24" s="2682"/>
      <c r="J24" s="2682"/>
      <c r="K24" s="2683"/>
      <c r="L24" s="2683"/>
      <c r="M24" s="2683"/>
      <c r="N24" s="2682"/>
      <c r="O24" s="2727"/>
    </row>
    <row r="25" spans="1:15" s="2592" customFormat="1" ht="24.95" customHeight="1" thickBot="1">
      <c r="A25" s="2713"/>
      <c r="B25" s="2714" t="s">
        <v>3056</v>
      </c>
      <c r="C25" s="2728"/>
      <c r="D25" s="2728"/>
      <c r="E25" s="2728"/>
      <c r="F25" s="2728"/>
      <c r="G25" s="2728"/>
      <c r="H25" s="2728"/>
      <c r="I25" s="2728"/>
      <c r="J25" s="2728"/>
      <c r="K25" s="2728"/>
      <c r="L25" s="2728"/>
      <c r="M25" s="2728"/>
      <c r="N25" s="2728"/>
      <c r="O25" s="2729"/>
    </row>
    <row r="26" spans="1:15" s="2592" customFormat="1" ht="24.95" customHeight="1">
      <c r="A26" s="2686">
        <v>130</v>
      </c>
      <c r="B26" s="2730" t="s">
        <v>3057</v>
      </c>
      <c r="C26" s="2731" t="s">
        <v>7</v>
      </c>
      <c r="D26" s="2696"/>
      <c r="E26" s="2696"/>
      <c r="F26" s="2732"/>
      <c r="G26" s="2696"/>
      <c r="H26" s="2697"/>
      <c r="I26" s="2697"/>
      <c r="J26" s="2697"/>
      <c r="K26" s="2693"/>
      <c r="L26" s="2693"/>
      <c r="M26" s="2733"/>
      <c r="N26" s="2734"/>
      <c r="O26" s="2735"/>
    </row>
    <row r="27" spans="1:15" s="2592" customFormat="1" ht="24.95" customHeight="1">
      <c r="A27" s="2686">
        <v>140</v>
      </c>
      <c r="B27" s="2730" t="s">
        <v>891</v>
      </c>
      <c r="C27" s="2736" t="s">
        <v>4</v>
      </c>
      <c r="D27" s="2689"/>
      <c r="E27" s="2689"/>
      <c r="F27" s="2737"/>
      <c r="G27" s="2689"/>
      <c r="H27" s="2697"/>
      <c r="I27" s="2697"/>
      <c r="J27" s="2697"/>
      <c r="K27" s="2693"/>
      <c r="L27" s="2693"/>
      <c r="M27" s="2733"/>
      <c r="N27" s="2734"/>
      <c r="O27" s="2694"/>
    </row>
    <row r="28" spans="1:15" s="2592" customFormat="1" ht="24.95" customHeight="1">
      <c r="A28" s="2686">
        <v>150</v>
      </c>
      <c r="B28" s="2730" t="s">
        <v>3058</v>
      </c>
      <c r="C28" s="2736" t="s">
        <v>3059</v>
      </c>
      <c r="D28" s="2738"/>
      <c r="E28" s="2738"/>
      <c r="F28" s="2739"/>
      <c r="G28" s="2689"/>
      <c r="H28" s="2697"/>
      <c r="I28" s="2697"/>
      <c r="J28" s="2697"/>
      <c r="K28" s="2693"/>
      <c r="L28" s="2693"/>
      <c r="M28" s="2733"/>
      <c r="N28" s="2734"/>
      <c r="O28" s="2694"/>
    </row>
    <row r="29" spans="1:15" s="2592" customFormat="1" ht="24.95" customHeight="1">
      <c r="A29" s="2686">
        <v>160</v>
      </c>
      <c r="B29" s="2730" t="s">
        <v>3060</v>
      </c>
      <c r="C29" s="2736" t="s">
        <v>11</v>
      </c>
      <c r="D29" s="2696"/>
      <c r="E29" s="2696"/>
      <c r="F29" s="2732"/>
      <c r="G29" s="2696"/>
      <c r="H29" s="2697"/>
      <c r="I29" s="2697"/>
      <c r="J29" s="2697"/>
      <c r="K29" s="2693"/>
      <c r="L29" s="2693"/>
      <c r="M29" s="2733"/>
      <c r="N29" s="2734"/>
      <c r="O29" s="2694"/>
    </row>
    <row r="30" spans="1:15" s="2592" customFormat="1" ht="24.95" customHeight="1">
      <c r="A30" s="2686">
        <v>170</v>
      </c>
      <c r="B30" s="2740" t="s">
        <v>3061</v>
      </c>
      <c r="C30" s="2736" t="s">
        <v>3062</v>
      </c>
      <c r="D30" s="2689"/>
      <c r="E30" s="2689"/>
      <c r="F30" s="2737"/>
      <c r="G30" s="2689"/>
      <c r="H30" s="2697"/>
      <c r="I30" s="2697"/>
      <c r="J30" s="2697"/>
      <c r="K30" s="2693"/>
      <c r="L30" s="2693"/>
      <c r="M30" s="2733"/>
      <c r="N30" s="2734"/>
      <c r="O30" s="2694"/>
    </row>
    <row r="31" spans="1:15" s="2592" customFormat="1" ht="24.95" customHeight="1">
      <c r="A31" s="2686">
        <v>180</v>
      </c>
      <c r="B31" s="2730" t="s">
        <v>3063</v>
      </c>
      <c r="C31" s="2736" t="s">
        <v>3064</v>
      </c>
      <c r="D31" s="2689"/>
      <c r="E31" s="2689"/>
      <c r="F31" s="2737"/>
      <c r="G31" s="2689"/>
      <c r="H31" s="2697"/>
      <c r="I31" s="2697"/>
      <c r="J31" s="2697"/>
      <c r="K31" s="2693"/>
      <c r="L31" s="2693"/>
      <c r="M31" s="2733"/>
      <c r="N31" s="2734"/>
      <c r="O31" s="2694"/>
    </row>
    <row r="32" spans="1:15" s="2592" customFormat="1" ht="24.95" customHeight="1">
      <c r="A32" s="2686">
        <v>190</v>
      </c>
      <c r="B32" s="2730" t="s">
        <v>3065</v>
      </c>
      <c r="C32" s="2736" t="s">
        <v>10</v>
      </c>
      <c r="D32" s="2696"/>
      <c r="E32" s="2696"/>
      <c r="F32" s="2732"/>
      <c r="G32" s="2696"/>
      <c r="H32" s="2697"/>
      <c r="I32" s="2697"/>
      <c r="J32" s="2697"/>
      <c r="K32" s="2693"/>
      <c r="L32" s="2693"/>
      <c r="M32" s="2733"/>
      <c r="N32" s="2734"/>
      <c r="O32" s="2694"/>
    </row>
    <row r="33" spans="1:15" s="2592" customFormat="1" ht="24.95" customHeight="1">
      <c r="A33" s="2686">
        <v>200</v>
      </c>
      <c r="B33" s="2730" t="s">
        <v>3066</v>
      </c>
      <c r="C33" s="2736" t="s">
        <v>3067</v>
      </c>
      <c r="D33" s="2689"/>
      <c r="E33" s="2689"/>
      <c r="F33" s="2737"/>
      <c r="G33" s="2689"/>
      <c r="H33" s="2697"/>
      <c r="I33" s="2697"/>
      <c r="J33" s="2697"/>
      <c r="K33" s="2693"/>
      <c r="L33" s="2693"/>
      <c r="M33" s="2733"/>
      <c r="N33" s="2734"/>
      <c r="O33" s="2694"/>
    </row>
    <row r="34" spans="1:15" s="2592" customFormat="1" ht="24.95" customHeight="1">
      <c r="A34" s="2686">
        <v>210</v>
      </c>
      <c r="B34" s="2730" t="s">
        <v>3068</v>
      </c>
      <c r="C34" s="2736" t="s">
        <v>14</v>
      </c>
      <c r="D34" s="2696"/>
      <c r="E34" s="2696"/>
      <c r="F34" s="2732"/>
      <c r="G34" s="2696"/>
      <c r="H34" s="2697"/>
      <c r="I34" s="2697"/>
      <c r="J34" s="2697"/>
      <c r="K34" s="2693"/>
      <c r="L34" s="2693"/>
      <c r="M34" s="2733"/>
      <c r="N34" s="2734"/>
      <c r="O34" s="2694"/>
    </row>
    <row r="35" spans="1:15" s="2592" customFormat="1" ht="24.95" customHeight="1">
      <c r="A35" s="2686">
        <v>220</v>
      </c>
      <c r="B35" s="2730" t="s">
        <v>3069</v>
      </c>
      <c r="C35" s="2736" t="s">
        <v>3070</v>
      </c>
      <c r="D35" s="2689"/>
      <c r="E35" s="2689"/>
      <c r="F35" s="2737"/>
      <c r="G35" s="2689"/>
      <c r="H35" s="2697"/>
      <c r="I35" s="2697"/>
      <c r="J35" s="2697"/>
      <c r="K35" s="2693"/>
      <c r="L35" s="2693"/>
      <c r="M35" s="2733"/>
      <c r="N35" s="2734"/>
      <c r="O35" s="2694"/>
    </row>
    <row r="36" spans="1:15" s="2592" customFormat="1" ht="24.95" customHeight="1">
      <c r="A36" s="2686">
        <v>230</v>
      </c>
      <c r="B36" s="2730" t="s">
        <v>3071</v>
      </c>
      <c r="C36" s="2736" t="s">
        <v>8</v>
      </c>
      <c r="D36" s="2696"/>
      <c r="E36" s="2696"/>
      <c r="F36" s="2732"/>
      <c r="G36" s="2696"/>
      <c r="H36" s="2697"/>
      <c r="I36" s="2697"/>
      <c r="J36" s="2697"/>
      <c r="K36" s="2693"/>
      <c r="L36" s="2693"/>
      <c r="M36" s="2733"/>
      <c r="N36" s="2734"/>
      <c r="O36" s="2694"/>
    </row>
    <row r="37" spans="1:15" s="2592" customFormat="1" ht="24.95" customHeight="1">
      <c r="A37" s="2686">
        <v>240</v>
      </c>
      <c r="B37" s="2730" t="s">
        <v>3072</v>
      </c>
      <c r="C37" s="2736" t="s">
        <v>3073</v>
      </c>
      <c r="D37" s="2689"/>
      <c r="E37" s="2689"/>
      <c r="F37" s="2737"/>
      <c r="G37" s="2689"/>
      <c r="H37" s="2697"/>
      <c r="I37" s="2697"/>
      <c r="J37" s="2697"/>
      <c r="K37" s="2693"/>
      <c r="L37" s="2693"/>
      <c r="M37" s="2733"/>
      <c r="N37" s="2734"/>
      <c r="O37" s="2694"/>
    </row>
    <row r="38" spans="1:15" s="2592" customFormat="1" ht="24.95" customHeight="1">
      <c r="A38" s="2686">
        <v>250</v>
      </c>
      <c r="B38" s="2730" t="s">
        <v>3074</v>
      </c>
      <c r="C38" s="2736" t="s">
        <v>19</v>
      </c>
      <c r="D38" s="2696"/>
      <c r="E38" s="2696"/>
      <c r="F38" s="2732"/>
      <c r="G38" s="2696"/>
      <c r="H38" s="2697"/>
      <c r="I38" s="2697"/>
      <c r="J38" s="2697"/>
      <c r="K38" s="2693"/>
      <c r="L38" s="2693"/>
      <c r="M38" s="2733"/>
      <c r="N38" s="2734"/>
      <c r="O38" s="2694"/>
    </row>
    <row r="39" spans="1:15" s="2592" customFormat="1" ht="24.95" customHeight="1">
      <c r="A39" s="2686">
        <v>260</v>
      </c>
      <c r="B39" s="2730" t="s">
        <v>3075</v>
      </c>
      <c r="C39" s="2736" t="s">
        <v>3076</v>
      </c>
      <c r="D39" s="2689"/>
      <c r="E39" s="2689"/>
      <c r="F39" s="2737"/>
      <c r="G39" s="2689"/>
      <c r="H39" s="2697"/>
      <c r="I39" s="2697"/>
      <c r="J39" s="2697"/>
      <c r="K39" s="2693"/>
      <c r="L39" s="2693"/>
      <c r="M39" s="2733"/>
      <c r="N39" s="2734"/>
      <c r="O39" s="2694"/>
    </row>
    <row r="40" spans="1:15" s="2592" customFormat="1" ht="24.95" customHeight="1">
      <c r="A40" s="2686">
        <v>270</v>
      </c>
      <c r="B40" s="2741" t="s">
        <v>3077</v>
      </c>
      <c r="C40" s="2736" t="s">
        <v>3078</v>
      </c>
      <c r="D40" s="2689"/>
      <c r="E40" s="2689"/>
      <c r="F40" s="2737"/>
      <c r="G40" s="2689"/>
      <c r="H40" s="2697"/>
      <c r="I40" s="2697"/>
      <c r="J40" s="2697"/>
      <c r="K40" s="2693"/>
      <c r="L40" s="2693"/>
      <c r="M40" s="2733"/>
      <c r="N40" s="2734"/>
      <c r="O40" s="2694"/>
    </row>
    <row r="41" spans="1:15" s="2592" customFormat="1" ht="24.95" customHeight="1">
      <c r="A41" s="2686">
        <v>280</v>
      </c>
      <c r="B41" s="2730" t="s">
        <v>3079</v>
      </c>
      <c r="C41" s="2736" t="s">
        <v>3080</v>
      </c>
      <c r="D41" s="2689"/>
      <c r="E41" s="2689"/>
      <c r="F41" s="2737"/>
      <c r="G41" s="2689"/>
      <c r="H41" s="2697"/>
      <c r="I41" s="2697"/>
      <c r="J41" s="2697"/>
      <c r="K41" s="2693"/>
      <c r="L41" s="2693"/>
      <c r="M41" s="2733"/>
      <c r="N41" s="2734"/>
      <c r="O41" s="2694"/>
    </row>
    <row r="42" spans="1:15" s="2592" customFormat="1" ht="24.95" customHeight="1">
      <c r="A42" s="2686">
        <v>290</v>
      </c>
      <c r="B42" s="2730" t="s">
        <v>3081</v>
      </c>
      <c r="C42" s="2736" t="s">
        <v>3082</v>
      </c>
      <c r="D42" s="2689"/>
      <c r="E42" s="2689"/>
      <c r="F42" s="2737"/>
      <c r="G42" s="2689"/>
      <c r="H42" s="2697"/>
      <c r="I42" s="2697"/>
      <c r="J42" s="2697"/>
      <c r="K42" s="2693"/>
      <c r="L42" s="2693"/>
      <c r="M42" s="2733"/>
      <c r="N42" s="2734"/>
      <c r="O42" s="2694"/>
    </row>
    <row r="43" spans="1:15" s="2592" customFormat="1" ht="24.95" customHeight="1">
      <c r="A43" s="2686">
        <v>300</v>
      </c>
      <c r="B43" s="2730" t="s">
        <v>3083</v>
      </c>
      <c r="C43" s="2736" t="s">
        <v>3084</v>
      </c>
      <c r="D43" s="2689"/>
      <c r="E43" s="2689"/>
      <c r="F43" s="2737"/>
      <c r="G43" s="2689"/>
      <c r="H43" s="2697"/>
      <c r="I43" s="2697"/>
      <c r="J43" s="2697"/>
      <c r="K43" s="2693"/>
      <c r="L43" s="2693"/>
      <c r="M43" s="2733"/>
      <c r="N43" s="2734"/>
      <c r="O43" s="2694"/>
    </row>
    <row r="44" spans="1:15" s="2592" customFormat="1" ht="24.95" customHeight="1">
      <c r="A44" s="2686">
        <v>310</v>
      </c>
      <c r="B44" s="2730" t="s">
        <v>3085</v>
      </c>
      <c r="C44" s="2736" t="s">
        <v>3086</v>
      </c>
      <c r="D44" s="2689"/>
      <c r="E44" s="2689"/>
      <c r="F44" s="2737"/>
      <c r="G44" s="2689"/>
      <c r="H44" s="2697"/>
      <c r="I44" s="2697"/>
      <c r="J44" s="2697"/>
      <c r="K44" s="2693"/>
      <c r="L44" s="2693"/>
      <c r="M44" s="2733"/>
      <c r="N44" s="2734"/>
      <c r="O44" s="2694"/>
    </row>
    <row r="45" spans="1:15" s="2592" customFormat="1" ht="24.95" customHeight="1">
      <c r="A45" s="2686">
        <v>320</v>
      </c>
      <c r="B45" s="2730" t="s">
        <v>3087</v>
      </c>
      <c r="C45" s="2736" t="s">
        <v>3088</v>
      </c>
      <c r="D45" s="2689"/>
      <c r="E45" s="2689"/>
      <c r="F45" s="2737"/>
      <c r="G45" s="2689"/>
      <c r="H45" s="2697"/>
      <c r="I45" s="2697"/>
      <c r="J45" s="2697"/>
      <c r="K45" s="2693"/>
      <c r="L45" s="2693"/>
      <c r="M45" s="2733"/>
      <c r="N45" s="2734"/>
      <c r="O45" s="2694"/>
    </row>
    <row r="46" spans="1:15" s="2592" customFormat="1" ht="24.95" customHeight="1">
      <c r="A46" s="2686">
        <v>330</v>
      </c>
      <c r="B46" s="2730" t="s">
        <v>3089</v>
      </c>
      <c r="C46" s="2736" t="s">
        <v>3090</v>
      </c>
      <c r="D46" s="2689"/>
      <c r="E46" s="2689"/>
      <c r="F46" s="2737"/>
      <c r="G46" s="2689"/>
      <c r="H46" s="2697"/>
      <c r="I46" s="2697"/>
      <c r="J46" s="2697"/>
      <c r="K46" s="2693"/>
      <c r="L46" s="2693"/>
      <c r="M46" s="2733"/>
      <c r="N46" s="2734"/>
      <c r="O46" s="2694"/>
    </row>
    <row r="47" spans="1:15" s="2592" customFormat="1" ht="24.95" customHeight="1">
      <c r="A47" s="2686">
        <v>340</v>
      </c>
      <c r="B47" s="2730" t="s">
        <v>3091</v>
      </c>
      <c r="C47" s="2736" t="s">
        <v>12</v>
      </c>
      <c r="D47" s="2696"/>
      <c r="E47" s="2696"/>
      <c r="F47" s="2732"/>
      <c r="G47" s="2696"/>
      <c r="H47" s="2697"/>
      <c r="I47" s="2697"/>
      <c r="J47" s="2697"/>
      <c r="K47" s="2693"/>
      <c r="L47" s="2693"/>
      <c r="M47" s="2733"/>
      <c r="N47" s="2734"/>
      <c r="O47" s="2694"/>
    </row>
    <row r="48" spans="1:15" s="2592" customFormat="1" ht="24.95" customHeight="1">
      <c r="A48" s="2686">
        <v>350</v>
      </c>
      <c r="B48" s="2730" t="s">
        <v>3092</v>
      </c>
      <c r="C48" s="2736" t="s">
        <v>9</v>
      </c>
      <c r="D48" s="2696"/>
      <c r="E48" s="2696"/>
      <c r="F48" s="2732"/>
      <c r="G48" s="2696"/>
      <c r="H48" s="2697"/>
      <c r="I48" s="2697"/>
      <c r="J48" s="2697"/>
      <c r="K48" s="2693"/>
      <c r="L48" s="2693"/>
      <c r="M48" s="2733"/>
      <c r="N48" s="2734"/>
      <c r="O48" s="2694"/>
    </row>
    <row r="49" spans="1:15" s="2592" customFormat="1" ht="24.95" customHeight="1">
      <c r="A49" s="2686">
        <v>360</v>
      </c>
      <c r="B49" s="2730" t="s">
        <v>3093</v>
      </c>
      <c r="C49" s="2736" t="s">
        <v>15</v>
      </c>
      <c r="D49" s="2696"/>
      <c r="E49" s="2696"/>
      <c r="F49" s="2732"/>
      <c r="G49" s="2696"/>
      <c r="H49" s="2697"/>
      <c r="I49" s="2697"/>
      <c r="J49" s="2697"/>
      <c r="K49" s="2693"/>
      <c r="L49" s="2693"/>
      <c r="M49" s="2733"/>
      <c r="N49" s="2734"/>
      <c r="O49" s="2694"/>
    </row>
    <row r="50" spans="1:15" s="2592" customFormat="1" ht="24.95" customHeight="1">
      <c r="A50" s="2686">
        <v>370</v>
      </c>
      <c r="B50" s="2730" t="s">
        <v>3094</v>
      </c>
      <c r="C50" s="2736" t="s">
        <v>3095</v>
      </c>
      <c r="D50" s="2689"/>
      <c r="E50" s="2689"/>
      <c r="F50" s="2737"/>
      <c r="G50" s="2689"/>
      <c r="H50" s="2742"/>
      <c r="I50" s="2742"/>
      <c r="J50" s="2697"/>
      <c r="K50" s="2693"/>
      <c r="L50" s="2693"/>
      <c r="M50" s="2733"/>
      <c r="N50" s="2734"/>
      <c r="O50" s="2694"/>
    </row>
    <row r="51" spans="1:15" s="2592" customFormat="1" ht="24.95" customHeight="1">
      <c r="A51" s="2686">
        <v>380</v>
      </c>
      <c r="B51" s="2730" t="s">
        <v>3096</v>
      </c>
      <c r="C51" s="2736" t="s">
        <v>6</v>
      </c>
      <c r="D51" s="2696"/>
      <c r="E51" s="2696"/>
      <c r="F51" s="2732"/>
      <c r="G51" s="2696"/>
      <c r="H51" s="2742"/>
      <c r="I51" s="2742"/>
      <c r="J51" s="2697"/>
      <c r="K51" s="2693"/>
      <c r="L51" s="2693"/>
      <c r="M51" s="2733"/>
      <c r="N51" s="2734"/>
      <c r="O51" s="2694"/>
    </row>
    <row r="52" spans="1:15" s="2592" customFormat="1" ht="24.95" customHeight="1">
      <c r="A52" s="2686">
        <v>390</v>
      </c>
      <c r="B52" s="2730" t="s">
        <v>3097</v>
      </c>
      <c r="C52" s="2743" t="s">
        <v>3098</v>
      </c>
      <c r="D52" s="2689"/>
      <c r="E52" s="2689"/>
      <c r="F52" s="2737"/>
      <c r="G52" s="2689"/>
      <c r="H52" s="2734"/>
      <c r="I52" s="2690"/>
      <c r="J52" s="2697"/>
      <c r="K52" s="2693"/>
      <c r="L52" s="2693"/>
      <c r="M52" s="2733"/>
      <c r="N52" s="2734"/>
      <c r="O52" s="2694"/>
    </row>
    <row r="53" spans="1:15" s="2592" customFormat="1" ht="27" customHeight="1">
      <c r="A53" s="2686">
        <v>400</v>
      </c>
      <c r="B53" s="2730" t="s">
        <v>3099</v>
      </c>
      <c r="C53" s="2736" t="s">
        <v>13</v>
      </c>
      <c r="D53" s="2696"/>
      <c r="E53" s="2696"/>
      <c r="F53" s="2732"/>
      <c r="G53" s="2696"/>
      <c r="H53" s="2734"/>
      <c r="I53" s="2690"/>
      <c r="J53" s="2697"/>
      <c r="K53" s="2693"/>
      <c r="L53" s="2693"/>
      <c r="M53" s="2733"/>
      <c r="N53" s="2734"/>
      <c r="O53" s="2694"/>
    </row>
    <row r="54" spans="1:15" s="2592" customFormat="1" ht="21.75" customHeight="1" thickBot="1">
      <c r="A54" s="2706">
        <v>410</v>
      </c>
      <c r="B54" s="2744" t="s">
        <v>1015</v>
      </c>
      <c r="C54" s="2745"/>
      <c r="D54" s="2746"/>
      <c r="E54" s="2746"/>
      <c r="F54" s="2747"/>
      <c r="G54" s="2746"/>
      <c r="H54" s="2748"/>
      <c r="I54" s="2749"/>
      <c r="J54" s="2748"/>
      <c r="K54" s="2750"/>
      <c r="L54" s="2750"/>
      <c r="M54" s="2751"/>
      <c r="N54" s="2752"/>
      <c r="O54" s="2753"/>
    </row>
    <row r="55" spans="1:15" s="2592" customFormat="1" ht="19.5" customHeight="1">
      <c r="A55" s="2754"/>
      <c r="B55" s="2755"/>
    </row>
    <row r="56" spans="1:15" s="2592" customFormat="1" ht="15.75">
      <c r="A56" s="2661"/>
      <c r="B56" s="1881" t="s">
        <v>2998</v>
      </c>
    </row>
    <row r="57" spans="1:15" s="2592" customFormat="1" ht="15.75">
      <c r="A57" s="2661"/>
      <c r="B57" s="2074"/>
      <c r="C57" s="2756"/>
      <c r="D57" s="2756"/>
      <c r="E57" s="2756"/>
    </row>
    <row r="58" spans="1:15" s="2592" customFormat="1" ht="15.75">
      <c r="A58" s="2661"/>
      <c r="C58" s="2756"/>
      <c r="D58" s="2756"/>
      <c r="E58" s="2756"/>
      <c r="F58" s="2756"/>
    </row>
    <row r="59" spans="1:15" s="2592" customFormat="1" ht="15.75">
      <c r="A59" s="2661"/>
      <c r="C59" s="2756"/>
      <c r="D59" s="2756"/>
      <c r="E59" s="2756"/>
      <c r="F59" s="2756"/>
    </row>
    <row r="60" spans="1:15" s="2592" customFormat="1" ht="15.75">
      <c r="A60" s="2661"/>
      <c r="C60" s="2756"/>
      <c r="D60" s="2756"/>
      <c r="E60" s="2756"/>
      <c r="F60" s="2756"/>
    </row>
    <row r="61" spans="1:15" s="2592" customFormat="1" ht="15.75">
      <c r="A61" s="2661"/>
      <c r="C61" s="2756"/>
      <c r="D61" s="2756"/>
      <c r="E61" s="2756"/>
      <c r="F61" s="2756"/>
    </row>
    <row r="62" spans="1:15" s="2592" customFormat="1" ht="15.75">
      <c r="A62" s="2661"/>
      <c r="C62" s="2756"/>
      <c r="D62" s="2756"/>
      <c r="E62" s="2756"/>
      <c r="F62" s="2756"/>
    </row>
    <row r="63" spans="1:15" s="2592" customFormat="1" ht="15.75">
      <c r="A63" s="2661"/>
      <c r="C63" s="2756"/>
      <c r="D63" s="2756"/>
      <c r="E63" s="2756"/>
      <c r="F63" s="2756"/>
    </row>
    <row r="64" spans="1:15" s="2592" customFormat="1" ht="15.75">
      <c r="A64" s="2661"/>
      <c r="C64" s="2756"/>
      <c r="D64" s="2756"/>
      <c r="E64" s="2756"/>
      <c r="F64" s="2756"/>
    </row>
    <row r="65" spans="1:6" s="2592" customFormat="1" ht="15.75">
      <c r="A65" s="2661"/>
      <c r="C65" s="2756"/>
      <c r="D65" s="2756"/>
      <c r="E65" s="2756"/>
      <c r="F65" s="2756"/>
    </row>
    <row r="66" spans="1:6" s="2592" customFormat="1" ht="15.75">
      <c r="A66" s="2661"/>
    </row>
    <row r="67" spans="1:6" s="2592" customFormat="1" ht="15.75">
      <c r="A67" s="2661"/>
    </row>
    <row r="68" spans="1:6" s="2592" customFormat="1" ht="15.75">
      <c r="A68" s="2661"/>
    </row>
    <row r="69" spans="1:6" s="2592" customFormat="1" ht="15.75">
      <c r="A69" s="2661"/>
    </row>
    <row r="70" spans="1:6" s="2592" customFormat="1" ht="15.75">
      <c r="A70" s="2661"/>
    </row>
    <row r="73" spans="1:6">
      <c r="F73" s="2757"/>
    </row>
    <row r="74" spans="1:6">
      <c r="F74" s="2757"/>
    </row>
  </sheetData>
  <mergeCells count="7">
    <mergeCell ref="O7:O10"/>
    <mergeCell ref="C7:C10"/>
    <mergeCell ref="D7:E9"/>
    <mergeCell ref="F7:G9"/>
    <mergeCell ref="H7:J9"/>
    <mergeCell ref="K7:M9"/>
    <mergeCell ref="N7:N10"/>
  </mergeCells>
  <pageMargins left="0.15748031496062992" right="0.19685039370078741" top="0.59055118110236227" bottom="0.27559055118110237" header="0.19685039370078741" footer="0.19685039370078741"/>
  <pageSetup paperSize="9" scale="42" orientation="landscape" cellComments="asDisplayed" horizontalDpi="300" r:id="rId1"/>
  <headerFooter alignWithMargins="0">
    <oddHeader>&amp;C&amp;40&amp;U&amp;A</oddHeader>
    <oddFooter>&amp;L&amp;F&amp;C&amp;A&amp;R&amp;D</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0"/>
  <sheetViews>
    <sheetView workbookViewId="0"/>
  </sheetViews>
  <sheetFormatPr defaultRowHeight="15"/>
  <cols>
    <col min="1" max="1" width="5.85546875" style="32" customWidth="1"/>
    <col min="2" max="2" width="24.28515625" style="32" bestFit="1" customWidth="1"/>
    <col min="3" max="48" width="9.140625" style="32"/>
    <col min="49" max="49" width="9.7109375" style="32" customWidth="1"/>
    <col min="50" max="16384" width="9.140625" style="32"/>
  </cols>
  <sheetData>
    <row r="1" spans="1:51">
      <c r="B1" s="32" t="s">
        <v>2717</v>
      </c>
      <c r="C1" s="32" t="s">
        <v>3100</v>
      </c>
    </row>
    <row r="2" spans="1:51">
      <c r="B2" s="32" t="s">
        <v>106</v>
      </c>
      <c r="C2" s="2374" t="s">
        <v>3101</v>
      </c>
    </row>
    <row r="3" spans="1:51">
      <c r="B3" s="32" t="s">
        <v>108</v>
      </c>
      <c r="C3" s="32" t="s">
        <v>2983</v>
      </c>
    </row>
    <row r="4" spans="1:51">
      <c r="B4" s="32" t="s">
        <v>110</v>
      </c>
      <c r="C4" s="32" t="s">
        <v>4</v>
      </c>
    </row>
    <row r="5" spans="1:51">
      <c r="B5" s="32" t="s">
        <v>111</v>
      </c>
      <c r="C5" s="32" t="s">
        <v>124</v>
      </c>
    </row>
    <row r="6" spans="1:51" ht="11.25" customHeight="1" thickBot="1"/>
    <row r="7" spans="1:51" ht="42.75" customHeight="1">
      <c r="A7" s="4880"/>
      <c r="B7" s="4881"/>
      <c r="C7" s="4873" t="s">
        <v>3102</v>
      </c>
      <c r="D7" s="4875"/>
      <c r="E7" s="4873" t="s">
        <v>3103</v>
      </c>
      <c r="F7" s="4875"/>
      <c r="G7" s="4873" t="s">
        <v>3104</v>
      </c>
      <c r="H7" s="4875"/>
      <c r="I7" s="4873" t="s">
        <v>3105</v>
      </c>
      <c r="J7" s="4874"/>
      <c r="K7" s="4874"/>
      <c r="L7" s="4874"/>
      <c r="M7" s="4874"/>
      <c r="N7" s="4874"/>
      <c r="O7" s="4874"/>
      <c r="P7" s="4874"/>
      <c r="Q7" s="4874"/>
      <c r="R7" s="4874"/>
      <c r="S7" s="4874"/>
      <c r="T7" s="4874"/>
      <c r="U7" s="4874"/>
      <c r="V7" s="4874"/>
      <c r="W7" s="4874"/>
      <c r="X7" s="4874"/>
      <c r="Y7" s="4874"/>
      <c r="Z7" s="4875"/>
      <c r="AA7" s="4873" t="s">
        <v>3106</v>
      </c>
      <c r="AB7" s="4874"/>
      <c r="AC7" s="4874"/>
      <c r="AD7" s="4874"/>
      <c r="AE7" s="4874"/>
      <c r="AF7" s="4874"/>
      <c r="AG7" s="4874"/>
      <c r="AH7" s="4874"/>
      <c r="AI7" s="4874"/>
      <c r="AJ7" s="4874"/>
      <c r="AK7" s="4874"/>
      <c r="AL7" s="4874"/>
      <c r="AM7" s="4874"/>
      <c r="AN7" s="4874"/>
      <c r="AO7" s="4874"/>
      <c r="AP7" s="4874"/>
      <c r="AQ7" s="4874"/>
      <c r="AR7" s="4875"/>
      <c r="AS7" s="4873" t="s">
        <v>3107</v>
      </c>
      <c r="AT7" s="4874"/>
      <c r="AU7" s="4875"/>
      <c r="AV7" s="4873" t="s">
        <v>3108</v>
      </c>
      <c r="AW7" s="4875"/>
      <c r="AX7" s="4876" t="s">
        <v>3109</v>
      </c>
      <c r="AY7" s="4878" t="s">
        <v>3110</v>
      </c>
    </row>
    <row r="8" spans="1:51" ht="48">
      <c r="A8" s="4882"/>
      <c r="B8" s="4883"/>
      <c r="C8" s="2758" t="s">
        <v>2471</v>
      </c>
      <c r="D8" s="2758" t="s">
        <v>3044</v>
      </c>
      <c r="E8" s="2758" t="s">
        <v>3111</v>
      </c>
      <c r="F8" s="2758" t="s">
        <v>3112</v>
      </c>
      <c r="G8" s="2758" t="s">
        <v>2331</v>
      </c>
      <c r="H8" s="2758" t="s">
        <v>3044</v>
      </c>
      <c r="I8" s="2759" t="s">
        <v>3113</v>
      </c>
      <c r="J8" s="2759" t="s">
        <v>3114</v>
      </c>
      <c r="K8" s="2759" t="s">
        <v>3115</v>
      </c>
      <c r="L8" s="2759" t="s">
        <v>3116</v>
      </c>
      <c r="M8" s="2759" t="s">
        <v>3117</v>
      </c>
      <c r="N8" s="2759" t="s">
        <v>3118</v>
      </c>
      <c r="O8" s="2759" t="s">
        <v>3119</v>
      </c>
      <c r="P8" s="2759" t="s">
        <v>3120</v>
      </c>
      <c r="Q8" s="2759" t="s">
        <v>3121</v>
      </c>
      <c r="R8" s="2759" t="s">
        <v>3122</v>
      </c>
      <c r="S8" s="2759" t="s">
        <v>3123</v>
      </c>
      <c r="T8" s="2759" t="s">
        <v>3124</v>
      </c>
      <c r="U8" s="2759" t="s">
        <v>3125</v>
      </c>
      <c r="V8" s="2759" t="s">
        <v>3126</v>
      </c>
      <c r="W8" s="2759" t="s">
        <v>3127</v>
      </c>
      <c r="X8" s="2759" t="s">
        <v>3128</v>
      </c>
      <c r="Y8" s="2759" t="s">
        <v>3129</v>
      </c>
      <c r="Z8" s="2759">
        <v>12.5</v>
      </c>
      <c r="AA8" s="2759" t="s">
        <v>3113</v>
      </c>
      <c r="AB8" s="2759" t="s">
        <v>3114</v>
      </c>
      <c r="AC8" s="2759" t="s">
        <v>3115</v>
      </c>
      <c r="AD8" s="2759" t="s">
        <v>3116</v>
      </c>
      <c r="AE8" s="2759" t="s">
        <v>3117</v>
      </c>
      <c r="AF8" s="2759" t="s">
        <v>3118</v>
      </c>
      <c r="AG8" s="2759" t="s">
        <v>3119</v>
      </c>
      <c r="AH8" s="2759" t="s">
        <v>3120</v>
      </c>
      <c r="AI8" s="2759" t="s">
        <v>3121</v>
      </c>
      <c r="AJ8" s="2759" t="s">
        <v>3122</v>
      </c>
      <c r="AK8" s="2759" t="s">
        <v>3123</v>
      </c>
      <c r="AL8" s="2759" t="s">
        <v>3124</v>
      </c>
      <c r="AM8" s="2759" t="s">
        <v>3125</v>
      </c>
      <c r="AN8" s="2759" t="s">
        <v>3126</v>
      </c>
      <c r="AO8" s="2759" t="s">
        <v>3127</v>
      </c>
      <c r="AP8" s="2759" t="s">
        <v>3128</v>
      </c>
      <c r="AQ8" s="2759" t="s">
        <v>3129</v>
      </c>
      <c r="AR8" s="2759">
        <v>12.5</v>
      </c>
      <c r="AS8" s="2760" t="s">
        <v>3130</v>
      </c>
      <c r="AT8" s="2760" t="s">
        <v>3131</v>
      </c>
      <c r="AU8" s="2760" t="s">
        <v>3132</v>
      </c>
      <c r="AV8" s="2758" t="s">
        <v>3133</v>
      </c>
      <c r="AW8" s="2758" t="s">
        <v>3134</v>
      </c>
      <c r="AX8" s="4877"/>
      <c r="AY8" s="4879"/>
    </row>
    <row r="9" spans="1:51">
      <c r="A9" s="4882"/>
      <c r="B9" s="4883"/>
      <c r="C9" s="2761" t="s">
        <v>3135</v>
      </c>
      <c r="D9" s="2761" t="s">
        <v>3136</v>
      </c>
      <c r="E9" s="2761" t="s">
        <v>3137</v>
      </c>
      <c r="F9" s="2761" t="s">
        <v>3138</v>
      </c>
      <c r="G9" s="2761" t="s">
        <v>3139</v>
      </c>
      <c r="H9" s="2761" t="s">
        <v>3140</v>
      </c>
      <c r="I9" s="2761" t="s">
        <v>3141</v>
      </c>
      <c r="J9" s="2762" t="s">
        <v>3142</v>
      </c>
      <c r="K9" s="2762" t="s">
        <v>3143</v>
      </c>
      <c r="L9" s="2762" t="s">
        <v>3144</v>
      </c>
      <c r="M9" s="2762" t="s">
        <v>3145</v>
      </c>
      <c r="N9" s="2762" t="s">
        <v>3146</v>
      </c>
      <c r="O9" s="2762" t="s">
        <v>3147</v>
      </c>
      <c r="P9" s="2762" t="s">
        <v>3148</v>
      </c>
      <c r="Q9" s="2762" t="s">
        <v>3149</v>
      </c>
      <c r="R9" s="2761" t="s">
        <v>3150</v>
      </c>
      <c r="S9" s="2761" t="s">
        <v>3151</v>
      </c>
      <c r="T9" s="2761" t="s">
        <v>3152</v>
      </c>
      <c r="U9" s="2761" t="s">
        <v>3153</v>
      </c>
      <c r="V9" s="2761" t="s">
        <v>3154</v>
      </c>
      <c r="W9" s="2761" t="s">
        <v>3155</v>
      </c>
      <c r="X9" s="2761" t="s">
        <v>3156</v>
      </c>
      <c r="Y9" s="2761" t="s">
        <v>3157</v>
      </c>
      <c r="Z9" s="2761" t="s">
        <v>3158</v>
      </c>
      <c r="AA9" s="2761" t="s">
        <v>3159</v>
      </c>
      <c r="AB9" s="2761" t="s">
        <v>3160</v>
      </c>
      <c r="AC9" s="2761" t="s">
        <v>3161</v>
      </c>
      <c r="AD9" s="2761" t="s">
        <v>3162</v>
      </c>
      <c r="AE9" s="2761" t="s">
        <v>3163</v>
      </c>
      <c r="AF9" s="2761" t="s">
        <v>3164</v>
      </c>
      <c r="AG9" s="2761" t="s">
        <v>3165</v>
      </c>
      <c r="AH9" s="2761" t="s">
        <v>3166</v>
      </c>
      <c r="AI9" s="2761" t="s">
        <v>3167</v>
      </c>
      <c r="AJ9" s="2761" t="s">
        <v>3168</v>
      </c>
      <c r="AK9" s="2761" t="s">
        <v>3169</v>
      </c>
      <c r="AL9" s="2761" t="s">
        <v>3170</v>
      </c>
      <c r="AM9" s="2761" t="s">
        <v>3171</v>
      </c>
      <c r="AN9" s="2761" t="s">
        <v>3172</v>
      </c>
      <c r="AO9" s="2761" t="s">
        <v>3173</v>
      </c>
      <c r="AP9" s="2761" t="s">
        <v>3174</v>
      </c>
      <c r="AQ9" s="2761" t="s">
        <v>3175</v>
      </c>
      <c r="AR9" s="2762" t="s">
        <v>3176</v>
      </c>
      <c r="AS9" s="2763" t="s">
        <v>3177</v>
      </c>
      <c r="AT9" s="2763" t="s">
        <v>3178</v>
      </c>
      <c r="AU9" s="2763" t="s">
        <v>3179</v>
      </c>
      <c r="AV9" s="2761" t="s">
        <v>3180</v>
      </c>
      <c r="AW9" s="2761" t="s">
        <v>3181</v>
      </c>
      <c r="AX9" s="2761" t="s">
        <v>3182</v>
      </c>
      <c r="AY9" s="2764" t="s">
        <v>3183</v>
      </c>
    </row>
    <row r="10" spans="1:51">
      <c r="A10" s="2765" t="s">
        <v>3135</v>
      </c>
      <c r="B10" s="2346" t="s">
        <v>2896</v>
      </c>
      <c r="C10" s="2766"/>
      <c r="D10" s="2766"/>
      <c r="E10" s="2766"/>
      <c r="F10" s="2766"/>
      <c r="G10" s="2766"/>
      <c r="H10" s="2766"/>
      <c r="I10" s="2766"/>
      <c r="J10" s="2766"/>
      <c r="K10" s="2766"/>
      <c r="L10" s="2766"/>
      <c r="M10" s="2766"/>
      <c r="N10" s="2766"/>
      <c r="O10" s="2766"/>
      <c r="P10" s="2766"/>
      <c r="Q10" s="2766"/>
      <c r="R10" s="2766"/>
      <c r="S10" s="2766"/>
      <c r="T10" s="2766"/>
      <c r="U10" s="2766"/>
      <c r="V10" s="2766"/>
      <c r="W10" s="2766"/>
      <c r="X10" s="2766"/>
      <c r="Y10" s="2766"/>
      <c r="Z10" s="2766"/>
      <c r="AA10" s="2766"/>
      <c r="AB10" s="2766"/>
      <c r="AC10" s="2767"/>
      <c r="AD10" s="2768"/>
      <c r="AE10" s="2766"/>
      <c r="AF10" s="2766"/>
      <c r="AG10" s="2766"/>
      <c r="AH10" s="2767"/>
      <c r="AI10" s="2767"/>
      <c r="AJ10" s="2767"/>
      <c r="AK10" s="2767"/>
      <c r="AL10" s="2767"/>
      <c r="AM10" s="2767"/>
      <c r="AN10" s="2767"/>
      <c r="AO10" s="2767"/>
      <c r="AP10" s="2769"/>
      <c r="AQ10" s="2769"/>
      <c r="AR10" s="2770"/>
      <c r="AS10" s="2770"/>
      <c r="AT10" s="2770"/>
      <c r="AU10" s="2770"/>
      <c r="AV10" s="2770"/>
      <c r="AW10" s="2770"/>
      <c r="AX10" s="2771"/>
      <c r="AY10" s="2772"/>
    </row>
    <row r="11" spans="1:51" ht="24">
      <c r="A11" s="2765" t="s">
        <v>3136</v>
      </c>
      <c r="B11" s="2773" t="s">
        <v>3184</v>
      </c>
      <c r="C11" s="2766"/>
      <c r="D11" s="2766"/>
      <c r="E11" s="2766"/>
      <c r="F11" s="2766"/>
      <c r="G11" s="2766"/>
      <c r="H11" s="2766"/>
      <c r="I11" s="2770"/>
      <c r="J11" s="2770"/>
      <c r="K11" s="2770"/>
      <c r="L11" s="2774"/>
      <c r="M11" s="2774"/>
      <c r="N11" s="2774"/>
      <c r="O11" s="2774"/>
      <c r="P11" s="2774"/>
      <c r="Q11" s="2774"/>
      <c r="R11" s="2770"/>
      <c r="S11" s="2774"/>
      <c r="T11" s="2774"/>
      <c r="U11" s="2770"/>
      <c r="V11" s="2774"/>
      <c r="W11" s="2774"/>
      <c r="X11" s="2774"/>
      <c r="Y11" s="2774"/>
      <c r="Z11" s="2774"/>
      <c r="AA11" s="2770"/>
      <c r="AB11" s="2770"/>
      <c r="AC11" s="2770"/>
      <c r="AD11" s="2774"/>
      <c r="AE11" s="2774"/>
      <c r="AF11" s="2774"/>
      <c r="AG11" s="2774"/>
      <c r="AH11" s="2774"/>
      <c r="AI11" s="2774"/>
      <c r="AJ11" s="2770"/>
      <c r="AK11" s="2774"/>
      <c r="AL11" s="2774"/>
      <c r="AM11" s="2770"/>
      <c r="AN11" s="2774"/>
      <c r="AO11" s="2774"/>
      <c r="AP11" s="2774"/>
      <c r="AQ11" s="2774"/>
      <c r="AR11" s="2770"/>
      <c r="AS11" s="2770"/>
      <c r="AT11" s="2770"/>
      <c r="AU11" s="2770"/>
      <c r="AV11" s="2775"/>
      <c r="AW11" s="2775"/>
      <c r="AX11" s="2771"/>
      <c r="AY11" s="2776"/>
    </row>
    <row r="12" spans="1:51">
      <c r="A12" s="2765" t="s">
        <v>3137</v>
      </c>
      <c r="B12" s="2777" t="s">
        <v>2899</v>
      </c>
      <c r="C12" s="2770"/>
      <c r="D12" s="2770"/>
      <c r="E12" s="2770"/>
      <c r="F12" s="2770"/>
      <c r="G12" s="2770"/>
      <c r="H12" s="2770"/>
      <c r="I12" s="2770"/>
      <c r="J12" s="2770"/>
      <c r="K12" s="2770"/>
      <c r="L12" s="2770"/>
      <c r="M12" s="2770"/>
      <c r="N12" s="2770"/>
      <c r="O12" s="2770"/>
      <c r="P12" s="2770"/>
      <c r="Q12" s="2770"/>
      <c r="R12" s="2770"/>
      <c r="S12" s="2770"/>
      <c r="T12" s="2770"/>
      <c r="U12" s="2770"/>
      <c r="V12" s="2770"/>
      <c r="W12" s="2770"/>
      <c r="X12" s="2770"/>
      <c r="Y12" s="2770"/>
      <c r="Z12" s="2770"/>
      <c r="AA12" s="2770"/>
      <c r="AB12" s="2770"/>
      <c r="AC12" s="2770"/>
      <c r="AD12" s="2778"/>
      <c r="AE12" s="2770"/>
      <c r="AF12" s="2770"/>
      <c r="AG12" s="2770"/>
      <c r="AH12" s="2770"/>
      <c r="AI12" s="2770"/>
      <c r="AJ12" s="2770"/>
      <c r="AK12" s="2770"/>
      <c r="AL12" s="2770"/>
      <c r="AM12" s="2770"/>
      <c r="AN12" s="2770"/>
      <c r="AO12" s="2770"/>
      <c r="AP12" s="2770"/>
      <c r="AQ12" s="2770"/>
      <c r="AR12" s="2770"/>
      <c r="AS12" s="2770"/>
      <c r="AT12" s="2770"/>
      <c r="AU12" s="2770"/>
      <c r="AV12" s="2770"/>
      <c r="AW12" s="2770"/>
      <c r="AX12" s="2770"/>
      <c r="AY12" s="2779"/>
    </row>
    <row r="13" spans="1:51">
      <c r="A13" s="2765" t="s">
        <v>3138</v>
      </c>
      <c r="B13" s="2780" t="s">
        <v>3185</v>
      </c>
      <c r="C13" s="2770"/>
      <c r="D13" s="2770"/>
      <c r="E13" s="2770"/>
      <c r="F13" s="2770"/>
      <c r="G13" s="2770"/>
      <c r="H13" s="2770"/>
      <c r="I13" s="2770"/>
      <c r="J13" s="2770"/>
      <c r="K13" s="2770"/>
      <c r="L13" s="2770"/>
      <c r="M13" s="2770"/>
      <c r="N13" s="2770"/>
      <c r="O13" s="2770"/>
      <c r="P13" s="2770"/>
      <c r="Q13" s="2770"/>
      <c r="R13" s="2770"/>
      <c r="S13" s="2770"/>
      <c r="T13" s="2770"/>
      <c r="U13" s="2770"/>
      <c r="V13" s="2770"/>
      <c r="W13" s="2770"/>
      <c r="X13" s="2770"/>
      <c r="Y13" s="2770"/>
      <c r="Z13" s="2770"/>
      <c r="AA13" s="2770"/>
      <c r="AB13" s="2770"/>
      <c r="AC13" s="2770"/>
      <c r="AD13" s="2778"/>
      <c r="AE13" s="2770"/>
      <c r="AF13" s="2770"/>
      <c r="AG13" s="2770"/>
      <c r="AH13" s="2770"/>
      <c r="AI13" s="2770"/>
      <c r="AJ13" s="2770"/>
      <c r="AK13" s="2770"/>
      <c r="AL13" s="2770"/>
      <c r="AM13" s="2770"/>
      <c r="AN13" s="2770"/>
      <c r="AO13" s="2770"/>
      <c r="AP13" s="2770"/>
      <c r="AQ13" s="2770"/>
      <c r="AR13" s="2770"/>
      <c r="AS13" s="2770"/>
      <c r="AT13" s="2770"/>
      <c r="AU13" s="2770"/>
      <c r="AV13" s="2770"/>
      <c r="AW13" s="2770"/>
      <c r="AX13" s="2770"/>
      <c r="AY13" s="2779"/>
    </row>
    <row r="14" spans="1:51" ht="24">
      <c r="A14" s="2765" t="s">
        <v>3139</v>
      </c>
      <c r="B14" s="2780" t="s">
        <v>2902</v>
      </c>
      <c r="C14" s="2770"/>
      <c r="D14" s="2770"/>
      <c r="E14" s="2770"/>
      <c r="F14" s="2770"/>
      <c r="G14" s="2770"/>
      <c r="H14" s="2770"/>
      <c r="I14" s="2770"/>
      <c r="J14" s="2770"/>
      <c r="K14" s="2770"/>
      <c r="L14" s="2770"/>
      <c r="M14" s="2770"/>
      <c r="N14" s="2770"/>
      <c r="O14" s="2770"/>
      <c r="P14" s="2770"/>
      <c r="Q14" s="2770"/>
      <c r="R14" s="2770"/>
      <c r="S14" s="2770"/>
      <c r="T14" s="2770"/>
      <c r="U14" s="2770"/>
      <c r="V14" s="2770"/>
      <c r="W14" s="2770"/>
      <c r="X14" s="2770"/>
      <c r="Y14" s="2770"/>
      <c r="Z14" s="2770"/>
      <c r="AA14" s="2770"/>
      <c r="AB14" s="2770"/>
      <c r="AC14" s="2770"/>
      <c r="AD14" s="2778"/>
      <c r="AE14" s="2770"/>
      <c r="AF14" s="2770"/>
      <c r="AG14" s="2770"/>
      <c r="AH14" s="2770"/>
      <c r="AI14" s="2770"/>
      <c r="AJ14" s="2770"/>
      <c r="AK14" s="2770"/>
      <c r="AL14" s="2770"/>
      <c r="AM14" s="2770"/>
      <c r="AN14" s="2770"/>
      <c r="AO14" s="2770"/>
      <c r="AP14" s="2770"/>
      <c r="AQ14" s="2770"/>
      <c r="AR14" s="2770"/>
      <c r="AS14" s="2770"/>
      <c r="AT14" s="2770"/>
      <c r="AU14" s="2770"/>
      <c r="AV14" s="2775"/>
      <c r="AW14" s="2775"/>
      <c r="AX14" s="2770"/>
      <c r="AY14" s="2779"/>
    </row>
    <row r="15" spans="1:51">
      <c r="A15" s="2765" t="s">
        <v>3140</v>
      </c>
      <c r="B15" s="2777" t="s">
        <v>2903</v>
      </c>
      <c r="C15" s="2770"/>
      <c r="D15" s="2770"/>
      <c r="E15" s="2770"/>
      <c r="F15" s="2770"/>
      <c r="G15" s="2770"/>
      <c r="H15" s="2770"/>
      <c r="I15" s="2770"/>
      <c r="J15" s="2770"/>
      <c r="K15" s="2770"/>
      <c r="L15" s="2770"/>
      <c r="M15" s="2770"/>
      <c r="N15" s="2770"/>
      <c r="O15" s="2770"/>
      <c r="P15" s="2770"/>
      <c r="Q15" s="2770"/>
      <c r="R15" s="2770"/>
      <c r="S15" s="2770"/>
      <c r="T15" s="2770"/>
      <c r="U15" s="2770"/>
      <c r="V15" s="2770"/>
      <c r="W15" s="2770"/>
      <c r="X15" s="2770"/>
      <c r="Y15" s="2770"/>
      <c r="Z15" s="2770"/>
      <c r="AA15" s="2770"/>
      <c r="AB15" s="2770"/>
      <c r="AC15" s="2770"/>
      <c r="AD15" s="2778"/>
      <c r="AE15" s="2770"/>
      <c r="AF15" s="2770"/>
      <c r="AG15" s="2770"/>
      <c r="AH15" s="2770"/>
      <c r="AI15" s="2770"/>
      <c r="AJ15" s="2770"/>
      <c r="AK15" s="2770"/>
      <c r="AL15" s="2770"/>
      <c r="AM15" s="2770"/>
      <c r="AN15" s="2770"/>
      <c r="AO15" s="2770"/>
      <c r="AP15" s="2770"/>
      <c r="AQ15" s="2770"/>
      <c r="AR15" s="2770"/>
      <c r="AS15" s="2770"/>
      <c r="AT15" s="2770"/>
      <c r="AU15" s="2770"/>
      <c r="AV15" s="2770"/>
      <c r="AW15" s="2770"/>
      <c r="AX15" s="2770"/>
      <c r="AY15" s="2779"/>
    </row>
    <row r="16" spans="1:51">
      <c r="A16" s="2781" t="s">
        <v>3186</v>
      </c>
      <c r="B16" s="2780" t="s">
        <v>3185</v>
      </c>
      <c r="C16" s="2770"/>
      <c r="D16" s="2770"/>
      <c r="E16" s="2770"/>
      <c r="F16" s="2770"/>
      <c r="G16" s="2770"/>
      <c r="H16" s="2770"/>
      <c r="I16" s="2770"/>
      <c r="J16" s="2770"/>
      <c r="K16" s="2770"/>
      <c r="L16" s="2770"/>
      <c r="M16" s="2770"/>
      <c r="N16" s="2770"/>
      <c r="O16" s="2770"/>
      <c r="P16" s="2770"/>
      <c r="Q16" s="2770"/>
      <c r="R16" s="2770"/>
      <c r="S16" s="2770"/>
      <c r="T16" s="2770"/>
      <c r="U16" s="2770"/>
      <c r="V16" s="2770"/>
      <c r="W16" s="2770"/>
      <c r="X16" s="2770"/>
      <c r="Y16" s="2770"/>
      <c r="Z16" s="2770"/>
      <c r="AA16" s="2770"/>
      <c r="AB16" s="2770"/>
      <c r="AC16" s="2770"/>
      <c r="AD16" s="2778"/>
      <c r="AE16" s="2770"/>
      <c r="AF16" s="2770"/>
      <c r="AG16" s="2770"/>
      <c r="AH16" s="2770"/>
      <c r="AI16" s="2770"/>
      <c r="AJ16" s="2770"/>
      <c r="AK16" s="2770"/>
      <c r="AL16" s="2770"/>
      <c r="AM16" s="2770"/>
      <c r="AN16" s="2770"/>
      <c r="AO16" s="2770"/>
      <c r="AP16" s="2770"/>
      <c r="AQ16" s="2770"/>
      <c r="AR16" s="2770"/>
      <c r="AS16" s="2770"/>
      <c r="AT16" s="2770"/>
      <c r="AU16" s="2770"/>
      <c r="AV16" s="2770"/>
      <c r="AW16" s="2770"/>
      <c r="AX16" s="2770"/>
      <c r="AY16" s="2779"/>
    </row>
    <row r="17" spans="1:51" ht="24">
      <c r="A17" s="2765" t="s">
        <v>3187</v>
      </c>
      <c r="B17" s="2780" t="s">
        <v>2902</v>
      </c>
      <c r="C17" s="2770"/>
      <c r="D17" s="2770"/>
      <c r="E17" s="2770"/>
      <c r="F17" s="2770"/>
      <c r="G17" s="2770"/>
      <c r="H17" s="2770"/>
      <c r="I17" s="2770"/>
      <c r="J17" s="2770"/>
      <c r="K17" s="2770"/>
      <c r="L17" s="2770"/>
      <c r="M17" s="2770"/>
      <c r="N17" s="2770"/>
      <c r="O17" s="2770"/>
      <c r="P17" s="2770"/>
      <c r="Q17" s="2770"/>
      <c r="R17" s="2770"/>
      <c r="S17" s="2770"/>
      <c r="T17" s="2770"/>
      <c r="U17" s="2770"/>
      <c r="V17" s="2770"/>
      <c r="W17" s="2770"/>
      <c r="X17" s="2770"/>
      <c r="Y17" s="2770"/>
      <c r="Z17" s="2770"/>
      <c r="AA17" s="2770"/>
      <c r="AB17" s="2770"/>
      <c r="AC17" s="2770"/>
      <c r="AD17" s="2778"/>
      <c r="AE17" s="2770"/>
      <c r="AF17" s="2770"/>
      <c r="AG17" s="2770"/>
      <c r="AH17" s="2770"/>
      <c r="AI17" s="2770"/>
      <c r="AJ17" s="2770"/>
      <c r="AK17" s="2770"/>
      <c r="AL17" s="2770"/>
      <c r="AM17" s="2770"/>
      <c r="AN17" s="2770"/>
      <c r="AO17" s="2770"/>
      <c r="AP17" s="2770"/>
      <c r="AQ17" s="2770"/>
      <c r="AR17" s="2770"/>
      <c r="AS17" s="2770"/>
      <c r="AT17" s="2770"/>
      <c r="AU17" s="2770"/>
      <c r="AV17" s="2775"/>
      <c r="AW17" s="2775"/>
      <c r="AX17" s="2770"/>
      <c r="AY17" s="2779"/>
    </row>
    <row r="18" spans="1:51">
      <c r="A18" s="2781" t="s">
        <v>3188</v>
      </c>
      <c r="B18" s="2777" t="s">
        <v>2946</v>
      </c>
      <c r="C18" s="2770"/>
      <c r="D18" s="2770"/>
      <c r="E18" s="2770"/>
      <c r="F18" s="2770"/>
      <c r="G18" s="2770"/>
      <c r="H18" s="2770"/>
      <c r="I18" s="2770"/>
      <c r="J18" s="2770"/>
      <c r="K18" s="2770"/>
      <c r="L18" s="2770"/>
      <c r="M18" s="2770"/>
      <c r="N18" s="2770"/>
      <c r="O18" s="2770"/>
      <c r="P18" s="2770"/>
      <c r="Q18" s="2770"/>
      <c r="R18" s="2770"/>
      <c r="S18" s="2770"/>
      <c r="T18" s="2770"/>
      <c r="U18" s="2770"/>
      <c r="V18" s="2770"/>
      <c r="W18" s="2770"/>
      <c r="X18" s="2770"/>
      <c r="Y18" s="2770"/>
      <c r="Z18" s="2770"/>
      <c r="AA18" s="2770"/>
      <c r="AB18" s="2770"/>
      <c r="AC18" s="2770"/>
      <c r="AD18" s="2778"/>
      <c r="AE18" s="2770"/>
      <c r="AF18" s="2770"/>
      <c r="AG18" s="2770"/>
      <c r="AH18" s="2770"/>
      <c r="AI18" s="2770"/>
      <c r="AJ18" s="2770"/>
      <c r="AK18" s="2770"/>
      <c r="AL18" s="2770"/>
      <c r="AM18" s="2770"/>
      <c r="AN18" s="2770"/>
      <c r="AO18" s="2770"/>
      <c r="AP18" s="2770"/>
      <c r="AQ18" s="2770"/>
      <c r="AR18" s="2770"/>
      <c r="AS18" s="2770"/>
      <c r="AT18" s="2770"/>
      <c r="AU18" s="2770"/>
      <c r="AV18" s="2775"/>
      <c r="AW18" s="2775"/>
      <c r="AX18" s="2770"/>
      <c r="AY18" s="2779"/>
    </row>
    <row r="19" spans="1:51">
      <c r="A19" s="2781" t="s">
        <v>2904</v>
      </c>
      <c r="B19" s="2780" t="s">
        <v>3185</v>
      </c>
      <c r="C19" s="2770"/>
      <c r="D19" s="2770"/>
      <c r="E19" s="2770"/>
      <c r="F19" s="2770"/>
      <c r="G19" s="2770"/>
      <c r="H19" s="2770"/>
      <c r="I19" s="2770"/>
      <c r="J19" s="2770"/>
      <c r="K19" s="2770"/>
      <c r="L19" s="2770"/>
      <c r="M19" s="2770"/>
      <c r="N19" s="2770"/>
      <c r="O19" s="2770"/>
      <c r="P19" s="2770"/>
      <c r="Q19" s="2770"/>
      <c r="R19" s="2770"/>
      <c r="S19" s="2770"/>
      <c r="T19" s="2770"/>
      <c r="U19" s="2770"/>
      <c r="V19" s="2770"/>
      <c r="W19" s="2770"/>
      <c r="X19" s="2770"/>
      <c r="Y19" s="2770"/>
      <c r="Z19" s="2770"/>
      <c r="AA19" s="2770"/>
      <c r="AB19" s="2770"/>
      <c r="AC19" s="2770"/>
      <c r="AD19" s="2778"/>
      <c r="AE19" s="2770"/>
      <c r="AF19" s="2770"/>
      <c r="AG19" s="2770"/>
      <c r="AH19" s="2770"/>
      <c r="AI19" s="2770"/>
      <c r="AJ19" s="2770"/>
      <c r="AK19" s="2770"/>
      <c r="AL19" s="2770"/>
      <c r="AM19" s="2770"/>
      <c r="AN19" s="2770"/>
      <c r="AO19" s="2770"/>
      <c r="AP19" s="2770"/>
      <c r="AQ19" s="2770"/>
      <c r="AR19" s="2770"/>
      <c r="AS19" s="2770"/>
      <c r="AT19" s="2770"/>
      <c r="AU19" s="2770"/>
      <c r="AV19" s="2775"/>
      <c r="AW19" s="2775"/>
      <c r="AX19" s="2770"/>
      <c r="AY19" s="2779"/>
    </row>
    <row r="20" spans="1:51" ht="24.75" thickBot="1">
      <c r="A20" s="2782" t="s">
        <v>2906</v>
      </c>
      <c r="B20" s="2783" t="s">
        <v>2902</v>
      </c>
      <c r="C20" s="2784"/>
      <c r="D20" s="2784"/>
      <c r="E20" s="2784"/>
      <c r="F20" s="2784"/>
      <c r="G20" s="2784"/>
      <c r="H20" s="2784"/>
      <c r="I20" s="2784"/>
      <c r="J20" s="2784"/>
      <c r="K20" s="2784"/>
      <c r="L20" s="2784"/>
      <c r="M20" s="2784"/>
      <c r="N20" s="2784"/>
      <c r="O20" s="2784"/>
      <c r="P20" s="2784"/>
      <c r="Q20" s="2784"/>
      <c r="R20" s="2784"/>
      <c r="S20" s="2784"/>
      <c r="T20" s="2784"/>
      <c r="U20" s="2784"/>
      <c r="V20" s="2784"/>
      <c r="W20" s="2784"/>
      <c r="X20" s="2784"/>
      <c r="Y20" s="2784"/>
      <c r="Z20" s="2784"/>
      <c r="AA20" s="2784"/>
      <c r="AB20" s="2784"/>
      <c r="AC20" s="2784"/>
      <c r="AD20" s="2785"/>
      <c r="AE20" s="2784"/>
      <c r="AF20" s="2784"/>
      <c r="AG20" s="2784"/>
      <c r="AH20" s="2784"/>
      <c r="AI20" s="2784"/>
      <c r="AJ20" s="2784"/>
      <c r="AK20" s="2784"/>
      <c r="AL20" s="2784"/>
      <c r="AM20" s="2784"/>
      <c r="AN20" s="2784"/>
      <c r="AO20" s="2784"/>
      <c r="AP20" s="2784"/>
      <c r="AQ20" s="2784"/>
      <c r="AR20" s="2784"/>
      <c r="AS20" s="2784"/>
      <c r="AT20" s="2784"/>
      <c r="AU20" s="2784"/>
      <c r="AV20" s="2786"/>
      <c r="AW20" s="2786"/>
      <c r="AX20" s="2784"/>
      <c r="AY20" s="2787"/>
    </row>
  </sheetData>
  <mergeCells count="10">
    <mergeCell ref="AS7:AU7"/>
    <mergeCell ref="AV7:AW7"/>
    <mergeCell ref="AX7:AX8"/>
    <mergeCell ref="AY7:AY8"/>
    <mergeCell ref="A7:B9"/>
    <mergeCell ref="C7:D7"/>
    <mergeCell ref="E7:F7"/>
    <mergeCell ref="G7:H7"/>
    <mergeCell ref="I7:Z7"/>
    <mergeCell ref="AA7:AR7"/>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workbookViewId="0"/>
  </sheetViews>
  <sheetFormatPr defaultRowHeight="15"/>
  <cols>
    <col min="1" max="1" width="9.140625" style="32"/>
    <col min="2" max="2" width="25.85546875" style="32" customWidth="1"/>
    <col min="3" max="33" width="9.140625" style="32"/>
    <col min="34" max="35" width="12.5703125" style="32" customWidth="1"/>
    <col min="36" max="36" width="12.42578125" style="32" customWidth="1"/>
    <col min="37" max="37" width="12.5703125" style="32" customWidth="1"/>
    <col min="38" max="38" width="11.140625" style="32" customWidth="1"/>
    <col min="39" max="16384" width="9.140625" style="32"/>
  </cols>
  <sheetData>
    <row r="1" spans="1:38">
      <c r="B1" s="32" t="s">
        <v>2717</v>
      </c>
      <c r="C1" s="32" t="s">
        <v>3189</v>
      </c>
    </row>
    <row r="2" spans="1:38">
      <c r="B2" s="32" t="s">
        <v>106</v>
      </c>
      <c r="C2" s="32" t="s">
        <v>3190</v>
      </c>
    </row>
    <row r="3" spans="1:38">
      <c r="B3" s="32" t="s">
        <v>108</v>
      </c>
      <c r="C3" s="32" t="s">
        <v>2983</v>
      </c>
    </row>
    <row r="4" spans="1:38">
      <c r="B4" s="32" t="s">
        <v>110</v>
      </c>
      <c r="C4" s="32" t="s">
        <v>4</v>
      </c>
    </row>
    <row r="5" spans="1:38">
      <c r="B5" s="32" t="s">
        <v>111</v>
      </c>
      <c r="C5" s="32" t="s">
        <v>124</v>
      </c>
    </row>
    <row r="6" spans="1:38" ht="15.75" thickBot="1"/>
    <row r="7" spans="1:38" ht="38.25" customHeight="1">
      <c r="A7" s="4893"/>
      <c r="B7" s="4894"/>
      <c r="C7" s="4899" t="s">
        <v>3102</v>
      </c>
      <c r="D7" s="4900"/>
      <c r="E7" s="4901" t="s">
        <v>3103</v>
      </c>
      <c r="F7" s="4902"/>
      <c r="G7" s="4903" t="s">
        <v>3104</v>
      </c>
      <c r="H7" s="4903"/>
      <c r="I7" s="4886" t="s">
        <v>3191</v>
      </c>
      <c r="J7" s="4884"/>
      <c r="K7" s="4904"/>
      <c r="L7" s="4904"/>
      <c r="M7" s="4904"/>
      <c r="N7" s="4904"/>
      <c r="O7" s="4904"/>
      <c r="P7" s="4904"/>
      <c r="Q7" s="4904"/>
      <c r="R7" s="4904"/>
      <c r="S7" s="4904"/>
      <c r="T7" s="4886" t="s">
        <v>3106</v>
      </c>
      <c r="U7" s="4884"/>
      <c r="V7" s="4904"/>
      <c r="W7" s="4904"/>
      <c r="X7" s="4904"/>
      <c r="Y7" s="4904"/>
      <c r="Z7" s="4904"/>
      <c r="AA7" s="4904"/>
      <c r="AB7" s="4904"/>
      <c r="AC7" s="4904"/>
      <c r="AD7" s="4905"/>
      <c r="AE7" s="4884" t="s">
        <v>3107</v>
      </c>
      <c r="AF7" s="4884"/>
      <c r="AG7" s="4885"/>
      <c r="AH7" s="4886" t="s">
        <v>3109</v>
      </c>
      <c r="AI7" s="4885"/>
      <c r="AJ7" s="4887" t="s">
        <v>3192</v>
      </c>
      <c r="AK7" s="4888"/>
      <c r="AL7" s="4889" t="s">
        <v>3193</v>
      </c>
    </row>
    <row r="8" spans="1:38" ht="48">
      <c r="A8" s="4895"/>
      <c r="B8" s="4896"/>
      <c r="C8" s="2788" t="s">
        <v>3194</v>
      </c>
      <c r="D8" s="2788" t="s">
        <v>3195</v>
      </c>
      <c r="E8" s="2788" t="s">
        <v>3196</v>
      </c>
      <c r="F8" s="2788" t="s">
        <v>3197</v>
      </c>
      <c r="G8" s="2788" t="s">
        <v>3194</v>
      </c>
      <c r="H8" s="2788" t="s">
        <v>3195</v>
      </c>
      <c r="I8" s="2789" t="s">
        <v>3113</v>
      </c>
      <c r="J8" s="2789" t="s">
        <v>3114</v>
      </c>
      <c r="K8" s="2789" t="s">
        <v>3115</v>
      </c>
      <c r="L8" s="2789" t="s">
        <v>3116</v>
      </c>
      <c r="M8" s="2789" t="s">
        <v>3117</v>
      </c>
      <c r="N8" s="2789" t="s">
        <v>3198</v>
      </c>
      <c r="O8" s="2790" t="s">
        <v>3199</v>
      </c>
      <c r="P8" s="2790" t="s">
        <v>3124</v>
      </c>
      <c r="Q8" s="2790" t="s">
        <v>3200</v>
      </c>
      <c r="R8" s="2790" t="s">
        <v>3201</v>
      </c>
      <c r="S8" s="2790">
        <v>12.5</v>
      </c>
      <c r="T8" s="2789" t="s">
        <v>3113</v>
      </c>
      <c r="U8" s="2789" t="s">
        <v>3114</v>
      </c>
      <c r="V8" s="2789" t="s">
        <v>3115</v>
      </c>
      <c r="W8" s="2789" t="s">
        <v>3116</v>
      </c>
      <c r="X8" s="2789" t="s">
        <v>3117</v>
      </c>
      <c r="Y8" s="2789" t="s">
        <v>3198</v>
      </c>
      <c r="Z8" s="2790" t="s">
        <v>3199</v>
      </c>
      <c r="AA8" s="2790" t="s">
        <v>3124</v>
      </c>
      <c r="AB8" s="2790" t="s">
        <v>3200</v>
      </c>
      <c r="AC8" s="2790" t="s">
        <v>3201</v>
      </c>
      <c r="AD8" s="2790">
        <v>12.5</v>
      </c>
      <c r="AE8" s="2791" t="s">
        <v>3130</v>
      </c>
      <c r="AF8" s="2791" t="s">
        <v>3131</v>
      </c>
      <c r="AG8" s="2792" t="s">
        <v>3202</v>
      </c>
      <c r="AH8" s="2788" t="s">
        <v>3133</v>
      </c>
      <c r="AI8" s="2788" t="s">
        <v>3203</v>
      </c>
      <c r="AJ8" s="2788" t="s">
        <v>3133</v>
      </c>
      <c r="AK8" s="2788" t="s">
        <v>3203</v>
      </c>
      <c r="AL8" s="4890"/>
    </row>
    <row r="9" spans="1:38">
      <c r="A9" s="4897"/>
      <c r="B9" s="4898"/>
      <c r="C9" s="2793" t="s">
        <v>3135</v>
      </c>
      <c r="D9" s="2793" t="s">
        <v>3136</v>
      </c>
      <c r="E9" s="2793" t="s">
        <v>3137</v>
      </c>
      <c r="F9" s="2793" t="s">
        <v>3138</v>
      </c>
      <c r="G9" s="2793" t="s">
        <v>3139</v>
      </c>
      <c r="H9" s="2793" t="s">
        <v>3140</v>
      </c>
      <c r="I9" s="2793" t="s">
        <v>3147</v>
      </c>
      <c r="J9" s="2793" t="s">
        <v>3148</v>
      </c>
      <c r="K9" s="2793" t="s">
        <v>3149</v>
      </c>
      <c r="L9" s="2793" t="s">
        <v>3150</v>
      </c>
      <c r="M9" s="2793" t="s">
        <v>3151</v>
      </c>
      <c r="N9" s="2793" t="s">
        <v>3152</v>
      </c>
      <c r="O9" s="2793" t="s">
        <v>3153</v>
      </c>
      <c r="P9" s="2793" t="s">
        <v>3154</v>
      </c>
      <c r="Q9" s="2793" t="s">
        <v>3155</v>
      </c>
      <c r="R9" s="2793" t="s">
        <v>3156</v>
      </c>
      <c r="S9" s="2793" t="s">
        <v>3157</v>
      </c>
      <c r="T9" s="2793" t="s">
        <v>3160</v>
      </c>
      <c r="U9" s="2793" t="s">
        <v>3161</v>
      </c>
      <c r="V9" s="2793" t="s">
        <v>3162</v>
      </c>
      <c r="W9" s="2793" t="s">
        <v>3163</v>
      </c>
      <c r="X9" s="2793" t="s">
        <v>3164</v>
      </c>
      <c r="Y9" s="2793" t="s">
        <v>3165</v>
      </c>
      <c r="Z9" s="2793" t="s">
        <v>3166</v>
      </c>
      <c r="AA9" s="2793" t="s">
        <v>3167</v>
      </c>
      <c r="AB9" s="2793" t="s">
        <v>3168</v>
      </c>
      <c r="AC9" s="2793" t="s">
        <v>3169</v>
      </c>
      <c r="AD9" s="2793" t="s">
        <v>3170</v>
      </c>
      <c r="AE9" s="2794" t="s">
        <v>3177</v>
      </c>
      <c r="AF9" s="2794" t="s">
        <v>3178</v>
      </c>
      <c r="AG9" s="2794" t="s">
        <v>3179</v>
      </c>
      <c r="AH9" s="2793" t="s">
        <v>3204</v>
      </c>
      <c r="AI9" s="2793" t="s">
        <v>3205</v>
      </c>
      <c r="AJ9" s="2793" t="s">
        <v>3206</v>
      </c>
      <c r="AK9" s="2793" t="s">
        <v>3207</v>
      </c>
      <c r="AL9" s="2795" t="s">
        <v>3208</v>
      </c>
    </row>
    <row r="10" spans="1:38">
      <c r="A10" s="2796" t="s">
        <v>3135</v>
      </c>
      <c r="B10" s="2797" t="s">
        <v>2896</v>
      </c>
      <c r="C10" s="2798"/>
      <c r="D10" s="2799"/>
      <c r="E10" s="2799"/>
      <c r="F10" s="2799"/>
      <c r="G10" s="2799"/>
      <c r="H10" s="2799"/>
      <c r="I10" s="2799"/>
      <c r="J10" s="2799"/>
      <c r="K10" s="2799"/>
      <c r="L10" s="2799"/>
      <c r="M10" s="2799"/>
      <c r="N10" s="2799"/>
      <c r="O10" s="2799"/>
      <c r="P10" s="2799"/>
      <c r="Q10" s="2799"/>
      <c r="R10" s="2799"/>
      <c r="S10" s="2799"/>
      <c r="T10" s="2799"/>
      <c r="U10" s="2799"/>
      <c r="V10" s="2800"/>
      <c r="W10" s="2801"/>
      <c r="X10" s="2799"/>
      <c r="Y10" s="2799"/>
      <c r="Z10" s="2800"/>
      <c r="AA10" s="2800"/>
      <c r="AB10" s="2800"/>
      <c r="AC10" s="2800"/>
      <c r="AD10" s="2799"/>
      <c r="AE10" s="2802"/>
      <c r="AF10" s="2802"/>
      <c r="AG10" s="2802"/>
      <c r="AH10" s="2803"/>
      <c r="AI10" s="2803"/>
      <c r="AJ10" s="2800"/>
      <c r="AK10" s="2800"/>
      <c r="AL10" s="2804"/>
    </row>
    <row r="11" spans="1:38">
      <c r="A11" s="2796"/>
      <c r="B11" s="2805" t="s">
        <v>3209</v>
      </c>
      <c r="C11" s="2806"/>
      <c r="D11" s="2806"/>
      <c r="E11" s="2806"/>
      <c r="F11" s="2806"/>
      <c r="G11" s="2806"/>
      <c r="H11" s="2806"/>
      <c r="I11" s="2806"/>
      <c r="J11" s="2806"/>
      <c r="K11" s="2806"/>
      <c r="L11" s="2806"/>
      <c r="M11" s="2806"/>
      <c r="N11" s="2806"/>
      <c r="O11" s="2806"/>
      <c r="P11" s="2806"/>
      <c r="Q11" s="2806"/>
      <c r="R11" s="2806"/>
      <c r="S11" s="2806"/>
      <c r="T11" s="2806"/>
      <c r="U11" s="2806"/>
      <c r="V11" s="2806"/>
      <c r="W11" s="2806"/>
      <c r="X11" s="2806"/>
      <c r="Y11" s="2806"/>
      <c r="Z11" s="2806"/>
      <c r="AA11" s="2806"/>
      <c r="AB11" s="2806"/>
      <c r="AC11" s="2806"/>
      <c r="AD11" s="2806"/>
      <c r="AE11" s="2806"/>
      <c r="AF11" s="2806"/>
      <c r="AG11" s="2806"/>
      <c r="AH11" s="2806"/>
      <c r="AI11" s="2806"/>
      <c r="AJ11" s="2806"/>
      <c r="AK11" s="2806"/>
      <c r="AL11" s="2807"/>
    </row>
    <row r="12" spans="1:38">
      <c r="A12" s="2808" t="s">
        <v>3136</v>
      </c>
      <c r="B12" s="2809" t="s">
        <v>2899</v>
      </c>
      <c r="C12" s="2810"/>
      <c r="D12" s="2811"/>
      <c r="E12" s="2811"/>
      <c r="F12" s="2811"/>
      <c r="G12" s="2811"/>
      <c r="H12" s="2811"/>
      <c r="I12" s="2811"/>
      <c r="J12" s="2811"/>
      <c r="K12" s="2811"/>
      <c r="L12" s="2811"/>
      <c r="M12" s="2811"/>
      <c r="N12" s="2811"/>
      <c r="O12" s="2811"/>
      <c r="P12" s="2811"/>
      <c r="Q12" s="2811"/>
      <c r="R12" s="2811"/>
      <c r="S12" s="2811"/>
      <c r="T12" s="2811"/>
      <c r="U12" s="2811"/>
      <c r="V12" s="2811"/>
      <c r="W12" s="2812"/>
      <c r="X12" s="2811"/>
      <c r="Y12" s="2811"/>
      <c r="Z12" s="2811"/>
      <c r="AA12" s="2811"/>
      <c r="AB12" s="2811"/>
      <c r="AC12" s="2811"/>
      <c r="AD12" s="2811"/>
      <c r="AE12" s="2813"/>
      <c r="AF12" s="2813"/>
      <c r="AG12" s="2813"/>
      <c r="AH12" s="2811"/>
      <c r="AI12" s="2811"/>
      <c r="AJ12" s="2811"/>
      <c r="AK12" s="2811"/>
      <c r="AL12" s="2814"/>
    </row>
    <row r="13" spans="1:38">
      <c r="A13" s="2808" t="s">
        <v>3137</v>
      </c>
      <c r="B13" s="2780" t="s">
        <v>3185</v>
      </c>
      <c r="C13" s="2815"/>
      <c r="D13" s="2816"/>
      <c r="E13" s="2816"/>
      <c r="F13" s="2816"/>
      <c r="G13" s="2816"/>
      <c r="H13" s="2816"/>
      <c r="I13" s="2816"/>
      <c r="J13" s="2816"/>
      <c r="K13" s="2816"/>
      <c r="L13" s="2816"/>
      <c r="M13" s="2816"/>
      <c r="N13" s="2816"/>
      <c r="O13" s="2816"/>
      <c r="P13" s="2816"/>
      <c r="Q13" s="2816"/>
      <c r="R13" s="2816"/>
      <c r="S13" s="2816"/>
      <c r="T13" s="2816"/>
      <c r="U13" s="2816"/>
      <c r="V13" s="2816"/>
      <c r="W13" s="2817"/>
      <c r="X13" s="2816"/>
      <c r="Y13" s="2816"/>
      <c r="Z13" s="2816"/>
      <c r="AA13" s="2816"/>
      <c r="AB13" s="2816"/>
      <c r="AC13" s="2816"/>
      <c r="AD13" s="2816"/>
      <c r="AE13" s="2813"/>
      <c r="AF13" s="2813"/>
      <c r="AG13" s="2813"/>
      <c r="AH13" s="2816"/>
      <c r="AI13" s="2816"/>
      <c r="AJ13" s="2816"/>
      <c r="AK13" s="2816"/>
      <c r="AL13" s="2818"/>
    </row>
    <row r="14" spans="1:38">
      <c r="A14" s="2808" t="s">
        <v>3138</v>
      </c>
      <c r="B14" s="2780" t="s">
        <v>3210</v>
      </c>
      <c r="C14" s="2815"/>
      <c r="D14" s="2816"/>
      <c r="E14" s="2816"/>
      <c r="F14" s="2816"/>
      <c r="G14" s="2816"/>
      <c r="H14" s="2816"/>
      <c r="I14" s="2816"/>
      <c r="J14" s="2816"/>
      <c r="K14" s="2816"/>
      <c r="L14" s="2816"/>
      <c r="M14" s="2816"/>
      <c r="N14" s="2816"/>
      <c r="O14" s="2816"/>
      <c r="P14" s="2816"/>
      <c r="Q14" s="2816"/>
      <c r="R14" s="2816"/>
      <c r="S14" s="2816"/>
      <c r="T14" s="2816"/>
      <c r="U14" s="2816"/>
      <c r="V14" s="2816"/>
      <c r="W14" s="2817"/>
      <c r="X14" s="2816"/>
      <c r="Y14" s="2816"/>
      <c r="Z14" s="2816"/>
      <c r="AA14" s="2816"/>
      <c r="AB14" s="2816"/>
      <c r="AC14" s="2816"/>
      <c r="AD14" s="2816"/>
      <c r="AE14" s="2813"/>
      <c r="AF14" s="2813"/>
      <c r="AG14" s="2813"/>
      <c r="AH14" s="2816"/>
      <c r="AI14" s="2816"/>
      <c r="AJ14" s="2816"/>
      <c r="AK14" s="2816"/>
      <c r="AL14" s="2818"/>
    </row>
    <row r="15" spans="1:38">
      <c r="A15" s="2808" t="s">
        <v>3139</v>
      </c>
      <c r="B15" s="2809" t="s">
        <v>2903</v>
      </c>
      <c r="C15" s="2815"/>
      <c r="D15" s="2816"/>
      <c r="E15" s="2816"/>
      <c r="F15" s="2816"/>
      <c r="G15" s="2816"/>
      <c r="H15" s="2816"/>
      <c r="I15" s="2816"/>
      <c r="J15" s="2816"/>
      <c r="K15" s="2816"/>
      <c r="L15" s="2816"/>
      <c r="M15" s="2816"/>
      <c r="N15" s="2816"/>
      <c r="O15" s="2816"/>
      <c r="P15" s="2816"/>
      <c r="Q15" s="2816"/>
      <c r="R15" s="2816"/>
      <c r="S15" s="2816"/>
      <c r="T15" s="2816"/>
      <c r="U15" s="2816"/>
      <c r="V15" s="2816"/>
      <c r="W15" s="2817"/>
      <c r="X15" s="2816"/>
      <c r="Y15" s="2816"/>
      <c r="Z15" s="2816"/>
      <c r="AA15" s="2816"/>
      <c r="AB15" s="2816"/>
      <c r="AC15" s="2816"/>
      <c r="AD15" s="2816"/>
      <c r="AE15" s="2813"/>
      <c r="AF15" s="2813"/>
      <c r="AG15" s="2813"/>
      <c r="AH15" s="2816"/>
      <c r="AI15" s="2816"/>
      <c r="AJ15" s="2816"/>
      <c r="AK15" s="2816"/>
      <c r="AL15" s="2818"/>
    </row>
    <row r="16" spans="1:38">
      <c r="A16" s="2808" t="s">
        <v>3140</v>
      </c>
      <c r="B16" s="2780" t="s">
        <v>3185</v>
      </c>
      <c r="C16" s="2815"/>
      <c r="D16" s="2816"/>
      <c r="E16" s="2816"/>
      <c r="F16" s="2816"/>
      <c r="G16" s="2816"/>
      <c r="H16" s="2816"/>
      <c r="I16" s="2816"/>
      <c r="J16" s="2816"/>
      <c r="K16" s="2816"/>
      <c r="L16" s="2816"/>
      <c r="M16" s="2816"/>
      <c r="N16" s="2816"/>
      <c r="O16" s="2816"/>
      <c r="P16" s="2816"/>
      <c r="Q16" s="2816"/>
      <c r="R16" s="2816"/>
      <c r="S16" s="2816"/>
      <c r="T16" s="2816"/>
      <c r="U16" s="2816"/>
      <c r="V16" s="2816"/>
      <c r="W16" s="2817"/>
      <c r="X16" s="2816"/>
      <c r="Y16" s="2816"/>
      <c r="Z16" s="2816"/>
      <c r="AA16" s="2816"/>
      <c r="AB16" s="2816"/>
      <c r="AC16" s="2816"/>
      <c r="AD16" s="2816"/>
      <c r="AE16" s="2813"/>
      <c r="AF16" s="2813"/>
      <c r="AG16" s="2813"/>
      <c r="AH16" s="2816"/>
      <c r="AI16" s="2816"/>
      <c r="AJ16" s="2816"/>
      <c r="AK16" s="2816"/>
      <c r="AL16" s="2818"/>
    </row>
    <row r="17" spans="1:38">
      <c r="A17" s="2808" t="s">
        <v>3186</v>
      </c>
      <c r="B17" s="2780" t="s">
        <v>3210</v>
      </c>
      <c r="C17" s="2815"/>
      <c r="D17" s="2816"/>
      <c r="E17" s="2816"/>
      <c r="F17" s="2816"/>
      <c r="G17" s="2816"/>
      <c r="H17" s="2816"/>
      <c r="I17" s="2816"/>
      <c r="J17" s="2816"/>
      <c r="K17" s="2816"/>
      <c r="L17" s="2816"/>
      <c r="M17" s="2816"/>
      <c r="N17" s="2816"/>
      <c r="O17" s="2816"/>
      <c r="P17" s="2816"/>
      <c r="Q17" s="2816"/>
      <c r="R17" s="2816"/>
      <c r="S17" s="2816"/>
      <c r="T17" s="2816"/>
      <c r="U17" s="2816"/>
      <c r="V17" s="2816"/>
      <c r="W17" s="2817"/>
      <c r="X17" s="2816"/>
      <c r="Y17" s="2816"/>
      <c r="Z17" s="2816"/>
      <c r="AA17" s="2816"/>
      <c r="AB17" s="2816"/>
      <c r="AC17" s="2816"/>
      <c r="AD17" s="2816"/>
      <c r="AE17" s="2813"/>
      <c r="AF17" s="2813"/>
      <c r="AG17" s="2813"/>
      <c r="AH17" s="2816"/>
      <c r="AI17" s="2816"/>
      <c r="AJ17" s="2816"/>
      <c r="AK17" s="2816"/>
      <c r="AL17" s="2818"/>
    </row>
    <row r="18" spans="1:38">
      <c r="A18" s="2808" t="s">
        <v>3187</v>
      </c>
      <c r="B18" s="2809" t="s">
        <v>3211</v>
      </c>
      <c r="C18" s="2815"/>
      <c r="D18" s="2816"/>
      <c r="E18" s="2816"/>
      <c r="F18" s="2816"/>
      <c r="G18" s="2816"/>
      <c r="H18" s="2816"/>
      <c r="I18" s="2816"/>
      <c r="J18" s="2816"/>
      <c r="K18" s="2816"/>
      <c r="L18" s="2816"/>
      <c r="M18" s="2816"/>
      <c r="N18" s="2816"/>
      <c r="O18" s="2816"/>
      <c r="P18" s="2816"/>
      <c r="Q18" s="2816"/>
      <c r="R18" s="2816"/>
      <c r="S18" s="2816"/>
      <c r="T18" s="2816"/>
      <c r="U18" s="2816"/>
      <c r="V18" s="2816"/>
      <c r="W18" s="2817"/>
      <c r="X18" s="2816"/>
      <c r="Y18" s="2816"/>
      <c r="Z18" s="2816"/>
      <c r="AA18" s="2816"/>
      <c r="AB18" s="2816"/>
      <c r="AC18" s="2816"/>
      <c r="AD18" s="2816"/>
      <c r="AE18" s="2813"/>
      <c r="AF18" s="2813"/>
      <c r="AG18" s="2813"/>
      <c r="AH18" s="2816"/>
      <c r="AI18" s="2816"/>
      <c r="AJ18" s="2816"/>
      <c r="AK18" s="2816"/>
      <c r="AL18" s="2818"/>
    </row>
    <row r="19" spans="1:38">
      <c r="A19" s="2808" t="s">
        <v>3188</v>
      </c>
      <c r="B19" s="2780" t="s">
        <v>3185</v>
      </c>
      <c r="C19" s="2815"/>
      <c r="D19" s="2816"/>
      <c r="E19" s="2816"/>
      <c r="F19" s="2816"/>
      <c r="G19" s="2816"/>
      <c r="H19" s="2816"/>
      <c r="I19" s="2816"/>
      <c r="J19" s="2816"/>
      <c r="K19" s="2816"/>
      <c r="L19" s="2816"/>
      <c r="M19" s="2816"/>
      <c r="N19" s="2816"/>
      <c r="O19" s="2816"/>
      <c r="P19" s="2816"/>
      <c r="Q19" s="2816"/>
      <c r="R19" s="2816"/>
      <c r="S19" s="2816"/>
      <c r="T19" s="2816"/>
      <c r="U19" s="2816"/>
      <c r="V19" s="2816"/>
      <c r="W19" s="2817"/>
      <c r="X19" s="2816"/>
      <c r="Y19" s="2816"/>
      <c r="Z19" s="2816"/>
      <c r="AA19" s="2816"/>
      <c r="AB19" s="2816"/>
      <c r="AC19" s="2816"/>
      <c r="AD19" s="2816"/>
      <c r="AE19" s="2813"/>
      <c r="AF19" s="2813"/>
      <c r="AG19" s="2813"/>
      <c r="AH19" s="2816"/>
      <c r="AI19" s="2816"/>
      <c r="AJ19" s="2816"/>
      <c r="AK19" s="2816"/>
      <c r="AL19" s="2818"/>
    </row>
    <row r="20" spans="1:38">
      <c r="A20" s="2808" t="s">
        <v>2904</v>
      </c>
      <c r="B20" s="2780" t="s">
        <v>3210</v>
      </c>
      <c r="C20" s="2819"/>
      <c r="D20" s="2820"/>
      <c r="E20" s="2820"/>
      <c r="F20" s="2820"/>
      <c r="G20" s="2820"/>
      <c r="H20" s="2820"/>
      <c r="I20" s="2820"/>
      <c r="J20" s="2820"/>
      <c r="K20" s="2820"/>
      <c r="L20" s="2820"/>
      <c r="M20" s="2820"/>
      <c r="N20" s="2820"/>
      <c r="O20" s="2820"/>
      <c r="P20" s="2820"/>
      <c r="Q20" s="2820"/>
      <c r="R20" s="2820"/>
      <c r="S20" s="2820"/>
      <c r="T20" s="2820"/>
      <c r="U20" s="2820"/>
      <c r="V20" s="2820"/>
      <c r="W20" s="2821"/>
      <c r="X20" s="2820"/>
      <c r="Y20" s="2820"/>
      <c r="Z20" s="2820"/>
      <c r="AA20" s="2820"/>
      <c r="AB20" s="2820"/>
      <c r="AC20" s="2820"/>
      <c r="AD20" s="2820"/>
      <c r="AE20" s="2813"/>
      <c r="AF20" s="2813"/>
      <c r="AG20" s="2813"/>
      <c r="AH20" s="2820"/>
      <c r="AI20" s="2820"/>
      <c r="AJ20" s="2820"/>
      <c r="AK20" s="2820"/>
      <c r="AL20" s="2822"/>
    </row>
    <row r="21" spans="1:38">
      <c r="A21" s="2796"/>
      <c r="B21" s="4891" t="s">
        <v>3212</v>
      </c>
      <c r="C21" s="4892"/>
      <c r="D21" s="4892"/>
      <c r="E21" s="4892"/>
      <c r="F21" s="4892"/>
      <c r="G21" s="4892"/>
      <c r="H21" s="4892"/>
      <c r="I21" s="4892"/>
      <c r="J21" s="4892"/>
      <c r="K21" s="4892"/>
      <c r="L21" s="4892"/>
      <c r="M21" s="4892"/>
      <c r="N21" s="4892"/>
      <c r="O21" s="4892"/>
      <c r="P21" s="4892"/>
      <c r="Q21" s="4892"/>
      <c r="R21" s="4892"/>
      <c r="S21" s="4892"/>
      <c r="T21" s="2823"/>
      <c r="U21" s="2823"/>
      <c r="V21" s="2823"/>
      <c r="W21" s="2823"/>
      <c r="X21" s="2823"/>
      <c r="Y21" s="2823"/>
      <c r="Z21" s="2823"/>
      <c r="AA21" s="2823"/>
      <c r="AB21" s="2823"/>
      <c r="AC21" s="2823"/>
      <c r="AD21" s="2823"/>
      <c r="AE21" s="2823"/>
      <c r="AF21" s="2823"/>
      <c r="AG21" s="2823"/>
      <c r="AH21" s="2823"/>
      <c r="AI21" s="2823"/>
      <c r="AJ21" s="2823"/>
      <c r="AK21" s="2823"/>
      <c r="AL21" s="2824"/>
    </row>
    <row r="22" spans="1:38" ht="24">
      <c r="A22" s="2808" t="s">
        <v>2906</v>
      </c>
      <c r="B22" s="2825" t="s">
        <v>3213</v>
      </c>
      <c r="C22" s="2810"/>
      <c r="D22" s="2811"/>
      <c r="E22" s="2811"/>
      <c r="F22" s="2811"/>
      <c r="G22" s="2811"/>
      <c r="H22" s="2811"/>
      <c r="I22" s="2811"/>
      <c r="J22" s="2811"/>
      <c r="K22" s="2811"/>
      <c r="L22" s="2811"/>
      <c r="M22" s="2811"/>
      <c r="N22" s="2811"/>
      <c r="O22" s="2811"/>
      <c r="P22" s="2811"/>
      <c r="Q22" s="2811"/>
      <c r="R22" s="2811"/>
      <c r="S22" s="2811"/>
      <c r="T22" s="2811"/>
      <c r="U22" s="2811"/>
      <c r="V22" s="2811"/>
      <c r="W22" s="2812"/>
      <c r="X22" s="2811"/>
      <c r="Y22" s="2811"/>
      <c r="Z22" s="2811"/>
      <c r="AA22" s="2811"/>
      <c r="AB22" s="2811"/>
      <c r="AC22" s="2811"/>
      <c r="AD22" s="2811"/>
      <c r="AE22" s="2813"/>
      <c r="AF22" s="2813"/>
      <c r="AG22" s="2813"/>
      <c r="AH22" s="2811"/>
      <c r="AI22" s="2811"/>
      <c r="AJ22" s="2811"/>
      <c r="AK22" s="2811"/>
      <c r="AL22" s="2814"/>
    </row>
    <row r="23" spans="1:38" ht="15.75" thickBot="1">
      <c r="A23" s="2826" t="s">
        <v>2907</v>
      </c>
      <c r="B23" s="2827" t="s">
        <v>3210</v>
      </c>
      <c r="C23" s="2828"/>
      <c r="D23" s="2829"/>
      <c r="E23" s="2829"/>
      <c r="F23" s="2829"/>
      <c r="G23" s="2829"/>
      <c r="H23" s="2829"/>
      <c r="I23" s="2829"/>
      <c r="J23" s="2829"/>
      <c r="K23" s="2829"/>
      <c r="L23" s="2829"/>
      <c r="M23" s="2829"/>
      <c r="N23" s="2829"/>
      <c r="O23" s="2829"/>
      <c r="P23" s="2829"/>
      <c r="Q23" s="2829"/>
      <c r="R23" s="2829"/>
      <c r="S23" s="2829"/>
      <c r="T23" s="2829"/>
      <c r="U23" s="2829"/>
      <c r="V23" s="2829"/>
      <c r="W23" s="2830"/>
      <c r="X23" s="2829"/>
      <c r="Y23" s="2829"/>
      <c r="Z23" s="2829"/>
      <c r="AA23" s="2829"/>
      <c r="AB23" s="2829"/>
      <c r="AC23" s="2829"/>
      <c r="AD23" s="2829"/>
      <c r="AE23" s="2829"/>
      <c r="AF23" s="2829"/>
      <c r="AG23" s="2829"/>
      <c r="AH23" s="2829"/>
      <c r="AI23" s="2829"/>
      <c r="AJ23" s="2829"/>
      <c r="AK23" s="2829"/>
      <c r="AL23" s="2831"/>
    </row>
  </sheetData>
  <mergeCells count="11">
    <mergeCell ref="AE7:AG7"/>
    <mergeCell ref="AH7:AI7"/>
    <mergeCell ref="AJ7:AK7"/>
    <mergeCell ref="AL7:AL8"/>
    <mergeCell ref="B21:S21"/>
    <mergeCell ref="A7:B9"/>
    <mergeCell ref="C7:D7"/>
    <mergeCell ref="E7:F7"/>
    <mergeCell ref="G7:H7"/>
    <mergeCell ref="I7:S7"/>
    <mergeCell ref="T7:AD7"/>
  </mergeCell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zoomScale="70" zoomScaleNormal="70" workbookViewId="0"/>
  </sheetViews>
  <sheetFormatPr defaultColWidth="11.42578125" defaultRowHeight="12.75"/>
  <cols>
    <col min="1" max="1" width="3.85546875" style="2832" bestFit="1" customWidth="1"/>
    <col min="2" max="2" width="42.85546875" style="2833" customWidth="1"/>
    <col min="3" max="4" width="13.42578125" style="2832" customWidth="1"/>
    <col min="5" max="5" width="16.28515625" style="2832" customWidth="1"/>
    <col min="6" max="7" width="13.42578125" style="2832" customWidth="1"/>
    <col min="8" max="8" width="17.28515625" style="2832" customWidth="1"/>
    <col min="9" max="9" width="15.7109375" style="2832" customWidth="1"/>
    <col min="10" max="10" width="23.42578125" style="2832" customWidth="1"/>
    <col min="11" max="255" width="11.42578125" style="2832"/>
    <col min="256" max="256" width="5.7109375" style="2832" customWidth="1"/>
    <col min="257" max="257" width="11.140625" style="2832" customWidth="1"/>
    <col min="258" max="258" width="54.85546875" style="2832" customWidth="1"/>
    <col min="259" max="260" width="13.42578125" style="2832" customWidth="1"/>
    <col min="261" max="261" width="16.28515625" style="2832" customWidth="1"/>
    <col min="262" max="263" width="13.42578125" style="2832" customWidth="1"/>
    <col min="264" max="264" width="17.28515625" style="2832" customWidth="1"/>
    <col min="265" max="265" width="22.85546875" style="2832" customWidth="1"/>
    <col min="266" max="266" width="45.28515625" style="2832" customWidth="1"/>
    <col min="267" max="511" width="11.42578125" style="2832"/>
    <col min="512" max="512" width="5.7109375" style="2832" customWidth="1"/>
    <col min="513" max="513" width="11.140625" style="2832" customWidth="1"/>
    <col min="514" max="514" width="54.85546875" style="2832" customWidth="1"/>
    <col min="515" max="516" width="13.42578125" style="2832" customWidth="1"/>
    <col min="517" max="517" width="16.28515625" style="2832" customWidth="1"/>
    <col min="518" max="519" width="13.42578125" style="2832" customWidth="1"/>
    <col min="520" max="520" width="17.28515625" style="2832" customWidth="1"/>
    <col min="521" max="521" width="22.85546875" style="2832" customWidth="1"/>
    <col min="522" max="522" width="45.28515625" style="2832" customWidth="1"/>
    <col min="523" max="767" width="11.42578125" style="2832"/>
    <col min="768" max="768" width="5.7109375" style="2832" customWidth="1"/>
    <col min="769" max="769" width="11.140625" style="2832" customWidth="1"/>
    <col min="770" max="770" width="54.85546875" style="2832" customWidth="1"/>
    <col min="771" max="772" width="13.42578125" style="2832" customWidth="1"/>
    <col min="773" max="773" width="16.28515625" style="2832" customWidth="1"/>
    <col min="774" max="775" width="13.42578125" style="2832" customWidth="1"/>
    <col min="776" max="776" width="17.28515625" style="2832" customWidth="1"/>
    <col min="777" max="777" width="22.85546875" style="2832" customWidth="1"/>
    <col min="778" max="778" width="45.28515625" style="2832" customWidth="1"/>
    <col min="779" max="1023" width="11.42578125" style="2832"/>
    <col min="1024" max="1024" width="5.7109375" style="2832" customWidth="1"/>
    <col min="1025" max="1025" width="11.140625" style="2832" customWidth="1"/>
    <col min="1026" max="1026" width="54.85546875" style="2832" customWidth="1"/>
    <col min="1027" max="1028" width="13.42578125" style="2832" customWidth="1"/>
    <col min="1029" max="1029" width="16.28515625" style="2832" customWidth="1"/>
    <col min="1030" max="1031" width="13.42578125" style="2832" customWidth="1"/>
    <col min="1032" max="1032" width="17.28515625" style="2832" customWidth="1"/>
    <col min="1033" max="1033" width="22.85546875" style="2832" customWidth="1"/>
    <col min="1034" max="1034" width="45.28515625" style="2832" customWidth="1"/>
    <col min="1035" max="1279" width="11.42578125" style="2832"/>
    <col min="1280" max="1280" width="5.7109375" style="2832" customWidth="1"/>
    <col min="1281" max="1281" width="11.140625" style="2832" customWidth="1"/>
    <col min="1282" max="1282" width="54.85546875" style="2832" customWidth="1"/>
    <col min="1283" max="1284" width="13.42578125" style="2832" customWidth="1"/>
    <col min="1285" max="1285" width="16.28515625" style="2832" customWidth="1"/>
    <col min="1286" max="1287" width="13.42578125" style="2832" customWidth="1"/>
    <col min="1288" max="1288" width="17.28515625" style="2832" customWidth="1"/>
    <col min="1289" max="1289" width="22.85546875" style="2832" customWidth="1"/>
    <col min="1290" max="1290" width="45.28515625" style="2832" customWidth="1"/>
    <col min="1291" max="1535" width="11.42578125" style="2832"/>
    <col min="1536" max="1536" width="5.7109375" style="2832" customWidth="1"/>
    <col min="1537" max="1537" width="11.140625" style="2832" customWidth="1"/>
    <col min="1538" max="1538" width="54.85546875" style="2832" customWidth="1"/>
    <col min="1539" max="1540" width="13.42578125" style="2832" customWidth="1"/>
    <col min="1541" max="1541" width="16.28515625" style="2832" customWidth="1"/>
    <col min="1542" max="1543" width="13.42578125" style="2832" customWidth="1"/>
    <col min="1544" max="1544" width="17.28515625" style="2832" customWidth="1"/>
    <col min="1545" max="1545" width="22.85546875" style="2832" customWidth="1"/>
    <col min="1546" max="1546" width="45.28515625" style="2832" customWidth="1"/>
    <col min="1547" max="1791" width="11.42578125" style="2832"/>
    <col min="1792" max="1792" width="5.7109375" style="2832" customWidth="1"/>
    <col min="1793" max="1793" width="11.140625" style="2832" customWidth="1"/>
    <col min="1794" max="1794" width="54.85546875" style="2832" customWidth="1"/>
    <col min="1795" max="1796" width="13.42578125" style="2832" customWidth="1"/>
    <col min="1797" max="1797" width="16.28515625" style="2832" customWidth="1"/>
    <col min="1798" max="1799" width="13.42578125" style="2832" customWidth="1"/>
    <col min="1800" max="1800" width="17.28515625" style="2832" customWidth="1"/>
    <col min="1801" max="1801" width="22.85546875" style="2832" customWidth="1"/>
    <col min="1802" max="1802" width="45.28515625" style="2832" customWidth="1"/>
    <col min="1803" max="2047" width="11.42578125" style="2832"/>
    <col min="2048" max="2048" width="5.7109375" style="2832" customWidth="1"/>
    <col min="2049" max="2049" width="11.140625" style="2832" customWidth="1"/>
    <col min="2050" max="2050" width="54.85546875" style="2832" customWidth="1"/>
    <col min="2051" max="2052" width="13.42578125" style="2832" customWidth="1"/>
    <col min="2053" max="2053" width="16.28515625" style="2832" customWidth="1"/>
    <col min="2054" max="2055" width="13.42578125" style="2832" customWidth="1"/>
    <col min="2056" max="2056" width="17.28515625" style="2832" customWidth="1"/>
    <col min="2057" max="2057" width="22.85546875" style="2832" customWidth="1"/>
    <col min="2058" max="2058" width="45.28515625" style="2832" customWidth="1"/>
    <col min="2059" max="2303" width="11.42578125" style="2832"/>
    <col min="2304" max="2304" width="5.7109375" style="2832" customWidth="1"/>
    <col min="2305" max="2305" width="11.140625" style="2832" customWidth="1"/>
    <col min="2306" max="2306" width="54.85546875" style="2832" customWidth="1"/>
    <col min="2307" max="2308" width="13.42578125" style="2832" customWidth="1"/>
    <col min="2309" max="2309" width="16.28515625" style="2832" customWidth="1"/>
    <col min="2310" max="2311" width="13.42578125" style="2832" customWidth="1"/>
    <col min="2312" max="2312" width="17.28515625" style="2832" customWidth="1"/>
    <col min="2313" max="2313" width="22.85546875" style="2832" customWidth="1"/>
    <col min="2314" max="2314" width="45.28515625" style="2832" customWidth="1"/>
    <col min="2315" max="2559" width="11.42578125" style="2832"/>
    <col min="2560" max="2560" width="5.7109375" style="2832" customWidth="1"/>
    <col min="2561" max="2561" width="11.140625" style="2832" customWidth="1"/>
    <col min="2562" max="2562" width="54.85546875" style="2832" customWidth="1"/>
    <col min="2563" max="2564" width="13.42578125" style="2832" customWidth="1"/>
    <col min="2565" max="2565" width="16.28515625" style="2832" customWidth="1"/>
    <col min="2566" max="2567" width="13.42578125" style="2832" customWidth="1"/>
    <col min="2568" max="2568" width="17.28515625" style="2832" customWidth="1"/>
    <col min="2569" max="2569" width="22.85546875" style="2832" customWidth="1"/>
    <col min="2570" max="2570" width="45.28515625" style="2832" customWidth="1"/>
    <col min="2571" max="2815" width="11.42578125" style="2832"/>
    <col min="2816" max="2816" width="5.7109375" style="2832" customWidth="1"/>
    <col min="2817" max="2817" width="11.140625" style="2832" customWidth="1"/>
    <col min="2818" max="2818" width="54.85546875" style="2832" customWidth="1"/>
    <col min="2819" max="2820" width="13.42578125" style="2832" customWidth="1"/>
    <col min="2821" max="2821" width="16.28515625" style="2832" customWidth="1"/>
    <col min="2822" max="2823" width="13.42578125" style="2832" customWidth="1"/>
    <col min="2824" max="2824" width="17.28515625" style="2832" customWidth="1"/>
    <col min="2825" max="2825" width="22.85546875" style="2832" customWidth="1"/>
    <col min="2826" max="2826" width="45.28515625" style="2832" customWidth="1"/>
    <col min="2827" max="3071" width="11.42578125" style="2832"/>
    <col min="3072" max="3072" width="5.7109375" style="2832" customWidth="1"/>
    <col min="3073" max="3073" width="11.140625" style="2832" customWidth="1"/>
    <col min="3074" max="3074" width="54.85546875" style="2832" customWidth="1"/>
    <col min="3075" max="3076" width="13.42578125" style="2832" customWidth="1"/>
    <col min="3077" max="3077" width="16.28515625" style="2832" customWidth="1"/>
    <col min="3078" max="3079" width="13.42578125" style="2832" customWidth="1"/>
    <col min="3080" max="3080" width="17.28515625" style="2832" customWidth="1"/>
    <col min="3081" max="3081" width="22.85546875" style="2832" customWidth="1"/>
    <col min="3082" max="3082" width="45.28515625" style="2832" customWidth="1"/>
    <col min="3083" max="3327" width="11.42578125" style="2832"/>
    <col min="3328" max="3328" width="5.7109375" style="2832" customWidth="1"/>
    <col min="3329" max="3329" width="11.140625" style="2832" customWidth="1"/>
    <col min="3330" max="3330" width="54.85546875" style="2832" customWidth="1"/>
    <col min="3331" max="3332" width="13.42578125" style="2832" customWidth="1"/>
    <col min="3333" max="3333" width="16.28515625" style="2832" customWidth="1"/>
    <col min="3334" max="3335" width="13.42578125" style="2832" customWidth="1"/>
    <col min="3336" max="3336" width="17.28515625" style="2832" customWidth="1"/>
    <col min="3337" max="3337" width="22.85546875" style="2832" customWidth="1"/>
    <col min="3338" max="3338" width="45.28515625" style="2832" customWidth="1"/>
    <col min="3339" max="3583" width="11.42578125" style="2832"/>
    <col min="3584" max="3584" width="5.7109375" style="2832" customWidth="1"/>
    <col min="3585" max="3585" width="11.140625" style="2832" customWidth="1"/>
    <col min="3586" max="3586" width="54.85546875" style="2832" customWidth="1"/>
    <col min="3587" max="3588" width="13.42578125" style="2832" customWidth="1"/>
    <col min="3589" max="3589" width="16.28515625" style="2832" customWidth="1"/>
    <col min="3590" max="3591" width="13.42578125" style="2832" customWidth="1"/>
    <col min="3592" max="3592" width="17.28515625" style="2832" customWidth="1"/>
    <col min="3593" max="3593" width="22.85546875" style="2832" customWidth="1"/>
    <col min="3594" max="3594" width="45.28515625" style="2832" customWidth="1"/>
    <col min="3595" max="3839" width="11.42578125" style="2832"/>
    <col min="3840" max="3840" width="5.7109375" style="2832" customWidth="1"/>
    <col min="3841" max="3841" width="11.140625" style="2832" customWidth="1"/>
    <col min="3842" max="3842" width="54.85546875" style="2832" customWidth="1"/>
    <col min="3843" max="3844" width="13.42578125" style="2832" customWidth="1"/>
    <col min="3845" max="3845" width="16.28515625" style="2832" customWidth="1"/>
    <col min="3846" max="3847" width="13.42578125" style="2832" customWidth="1"/>
    <col min="3848" max="3848" width="17.28515625" style="2832" customWidth="1"/>
    <col min="3849" max="3849" width="22.85546875" style="2832" customWidth="1"/>
    <col min="3850" max="3850" width="45.28515625" style="2832" customWidth="1"/>
    <col min="3851" max="4095" width="11.42578125" style="2832"/>
    <col min="4096" max="4096" width="5.7109375" style="2832" customWidth="1"/>
    <col min="4097" max="4097" width="11.140625" style="2832" customWidth="1"/>
    <col min="4098" max="4098" width="54.85546875" style="2832" customWidth="1"/>
    <col min="4099" max="4100" width="13.42578125" style="2832" customWidth="1"/>
    <col min="4101" max="4101" width="16.28515625" style="2832" customWidth="1"/>
    <col min="4102" max="4103" width="13.42578125" style="2832" customWidth="1"/>
    <col min="4104" max="4104" width="17.28515625" style="2832" customWidth="1"/>
    <col min="4105" max="4105" width="22.85546875" style="2832" customWidth="1"/>
    <col min="4106" max="4106" width="45.28515625" style="2832" customWidth="1"/>
    <col min="4107" max="4351" width="11.42578125" style="2832"/>
    <col min="4352" max="4352" width="5.7109375" style="2832" customWidth="1"/>
    <col min="4353" max="4353" width="11.140625" style="2832" customWidth="1"/>
    <col min="4354" max="4354" width="54.85546875" style="2832" customWidth="1"/>
    <col min="4355" max="4356" width="13.42578125" style="2832" customWidth="1"/>
    <col min="4357" max="4357" width="16.28515625" style="2832" customWidth="1"/>
    <col min="4358" max="4359" width="13.42578125" style="2832" customWidth="1"/>
    <col min="4360" max="4360" width="17.28515625" style="2832" customWidth="1"/>
    <col min="4361" max="4361" width="22.85546875" style="2832" customWidth="1"/>
    <col min="4362" max="4362" width="45.28515625" style="2832" customWidth="1"/>
    <col min="4363" max="4607" width="11.42578125" style="2832"/>
    <col min="4608" max="4608" width="5.7109375" style="2832" customWidth="1"/>
    <col min="4609" max="4609" width="11.140625" style="2832" customWidth="1"/>
    <col min="4610" max="4610" width="54.85546875" style="2832" customWidth="1"/>
    <col min="4611" max="4612" width="13.42578125" style="2832" customWidth="1"/>
    <col min="4613" max="4613" width="16.28515625" style="2832" customWidth="1"/>
    <col min="4614" max="4615" width="13.42578125" style="2832" customWidth="1"/>
    <col min="4616" max="4616" width="17.28515625" style="2832" customWidth="1"/>
    <col min="4617" max="4617" width="22.85546875" style="2832" customWidth="1"/>
    <col min="4618" max="4618" width="45.28515625" style="2832" customWidth="1"/>
    <col min="4619" max="4863" width="11.42578125" style="2832"/>
    <col min="4864" max="4864" width="5.7109375" style="2832" customWidth="1"/>
    <col min="4865" max="4865" width="11.140625" style="2832" customWidth="1"/>
    <col min="4866" max="4866" width="54.85546875" style="2832" customWidth="1"/>
    <col min="4867" max="4868" width="13.42578125" style="2832" customWidth="1"/>
    <col min="4869" max="4869" width="16.28515625" style="2832" customWidth="1"/>
    <col min="4870" max="4871" width="13.42578125" style="2832" customWidth="1"/>
    <col min="4872" max="4872" width="17.28515625" style="2832" customWidth="1"/>
    <col min="4873" max="4873" width="22.85546875" style="2832" customWidth="1"/>
    <col min="4874" max="4874" width="45.28515625" style="2832" customWidth="1"/>
    <col min="4875" max="5119" width="11.42578125" style="2832"/>
    <col min="5120" max="5120" width="5.7109375" style="2832" customWidth="1"/>
    <col min="5121" max="5121" width="11.140625" style="2832" customWidth="1"/>
    <col min="5122" max="5122" width="54.85546875" style="2832" customWidth="1"/>
    <col min="5123" max="5124" width="13.42578125" style="2832" customWidth="1"/>
    <col min="5125" max="5125" width="16.28515625" style="2832" customWidth="1"/>
    <col min="5126" max="5127" width="13.42578125" style="2832" customWidth="1"/>
    <col min="5128" max="5128" width="17.28515625" style="2832" customWidth="1"/>
    <col min="5129" max="5129" width="22.85546875" style="2832" customWidth="1"/>
    <col min="5130" max="5130" width="45.28515625" style="2832" customWidth="1"/>
    <col min="5131" max="5375" width="11.42578125" style="2832"/>
    <col min="5376" max="5376" width="5.7109375" style="2832" customWidth="1"/>
    <col min="5377" max="5377" width="11.140625" style="2832" customWidth="1"/>
    <col min="5378" max="5378" width="54.85546875" style="2832" customWidth="1"/>
    <col min="5379" max="5380" width="13.42578125" style="2832" customWidth="1"/>
    <col min="5381" max="5381" width="16.28515625" style="2832" customWidth="1"/>
    <col min="5382" max="5383" width="13.42578125" style="2832" customWidth="1"/>
    <col min="5384" max="5384" width="17.28515625" style="2832" customWidth="1"/>
    <col min="5385" max="5385" width="22.85546875" style="2832" customWidth="1"/>
    <col min="5386" max="5386" width="45.28515625" style="2832" customWidth="1"/>
    <col min="5387" max="5631" width="11.42578125" style="2832"/>
    <col min="5632" max="5632" width="5.7109375" style="2832" customWidth="1"/>
    <col min="5633" max="5633" width="11.140625" style="2832" customWidth="1"/>
    <col min="5634" max="5634" width="54.85546875" style="2832" customWidth="1"/>
    <col min="5635" max="5636" width="13.42578125" style="2832" customWidth="1"/>
    <col min="5637" max="5637" width="16.28515625" style="2832" customWidth="1"/>
    <col min="5638" max="5639" width="13.42578125" style="2832" customWidth="1"/>
    <col min="5640" max="5640" width="17.28515625" style="2832" customWidth="1"/>
    <col min="5641" max="5641" width="22.85546875" style="2832" customWidth="1"/>
    <col min="5642" max="5642" width="45.28515625" style="2832" customWidth="1"/>
    <col min="5643" max="5887" width="11.42578125" style="2832"/>
    <col min="5888" max="5888" width="5.7109375" style="2832" customWidth="1"/>
    <col min="5889" max="5889" width="11.140625" style="2832" customWidth="1"/>
    <col min="5890" max="5890" width="54.85546875" style="2832" customWidth="1"/>
    <col min="5891" max="5892" width="13.42578125" style="2832" customWidth="1"/>
    <col min="5893" max="5893" width="16.28515625" style="2832" customWidth="1"/>
    <col min="5894" max="5895" width="13.42578125" style="2832" customWidth="1"/>
    <col min="5896" max="5896" width="17.28515625" style="2832" customWidth="1"/>
    <col min="5897" max="5897" width="22.85546875" style="2832" customWidth="1"/>
    <col min="5898" max="5898" width="45.28515625" style="2832" customWidth="1"/>
    <col min="5899" max="6143" width="11.42578125" style="2832"/>
    <col min="6144" max="6144" width="5.7109375" style="2832" customWidth="1"/>
    <col min="6145" max="6145" width="11.140625" style="2832" customWidth="1"/>
    <col min="6146" max="6146" width="54.85546875" style="2832" customWidth="1"/>
    <col min="6147" max="6148" width="13.42578125" style="2832" customWidth="1"/>
    <col min="6149" max="6149" width="16.28515625" style="2832" customWidth="1"/>
    <col min="6150" max="6151" width="13.42578125" style="2832" customWidth="1"/>
    <col min="6152" max="6152" width="17.28515625" style="2832" customWidth="1"/>
    <col min="6153" max="6153" width="22.85546875" style="2832" customWidth="1"/>
    <col min="6154" max="6154" width="45.28515625" style="2832" customWidth="1"/>
    <col min="6155" max="6399" width="11.42578125" style="2832"/>
    <col min="6400" max="6400" width="5.7109375" style="2832" customWidth="1"/>
    <col min="6401" max="6401" width="11.140625" style="2832" customWidth="1"/>
    <col min="6402" max="6402" width="54.85546875" style="2832" customWidth="1"/>
    <col min="6403" max="6404" width="13.42578125" style="2832" customWidth="1"/>
    <col min="6405" max="6405" width="16.28515625" style="2832" customWidth="1"/>
    <col min="6406" max="6407" width="13.42578125" style="2832" customWidth="1"/>
    <col min="6408" max="6408" width="17.28515625" style="2832" customWidth="1"/>
    <col min="6409" max="6409" width="22.85546875" style="2832" customWidth="1"/>
    <col min="6410" max="6410" width="45.28515625" style="2832" customWidth="1"/>
    <col min="6411" max="6655" width="11.42578125" style="2832"/>
    <col min="6656" max="6656" width="5.7109375" style="2832" customWidth="1"/>
    <col min="6657" max="6657" width="11.140625" style="2832" customWidth="1"/>
    <col min="6658" max="6658" width="54.85546875" style="2832" customWidth="1"/>
    <col min="6659" max="6660" width="13.42578125" style="2832" customWidth="1"/>
    <col min="6661" max="6661" width="16.28515625" style="2832" customWidth="1"/>
    <col min="6662" max="6663" width="13.42578125" style="2832" customWidth="1"/>
    <col min="6664" max="6664" width="17.28515625" style="2832" customWidth="1"/>
    <col min="6665" max="6665" width="22.85546875" style="2832" customWidth="1"/>
    <col min="6666" max="6666" width="45.28515625" style="2832" customWidth="1"/>
    <col min="6667" max="6911" width="11.42578125" style="2832"/>
    <col min="6912" max="6912" width="5.7109375" style="2832" customWidth="1"/>
    <col min="6913" max="6913" width="11.140625" style="2832" customWidth="1"/>
    <col min="6914" max="6914" width="54.85546875" style="2832" customWidth="1"/>
    <col min="6915" max="6916" width="13.42578125" style="2832" customWidth="1"/>
    <col min="6917" max="6917" width="16.28515625" style="2832" customWidth="1"/>
    <col min="6918" max="6919" width="13.42578125" style="2832" customWidth="1"/>
    <col min="6920" max="6920" width="17.28515625" style="2832" customWidth="1"/>
    <col min="6921" max="6921" width="22.85546875" style="2832" customWidth="1"/>
    <col min="6922" max="6922" width="45.28515625" style="2832" customWidth="1"/>
    <col min="6923" max="7167" width="11.42578125" style="2832"/>
    <col min="7168" max="7168" width="5.7109375" style="2832" customWidth="1"/>
    <col min="7169" max="7169" width="11.140625" style="2832" customWidth="1"/>
    <col min="7170" max="7170" width="54.85546875" style="2832" customWidth="1"/>
    <col min="7171" max="7172" width="13.42578125" style="2832" customWidth="1"/>
    <col min="7173" max="7173" width="16.28515625" style="2832" customWidth="1"/>
    <col min="7174" max="7175" width="13.42578125" style="2832" customWidth="1"/>
    <col min="7176" max="7176" width="17.28515625" style="2832" customWidth="1"/>
    <col min="7177" max="7177" width="22.85546875" style="2832" customWidth="1"/>
    <col min="7178" max="7178" width="45.28515625" style="2832" customWidth="1"/>
    <col min="7179" max="7423" width="11.42578125" style="2832"/>
    <col min="7424" max="7424" width="5.7109375" style="2832" customWidth="1"/>
    <col min="7425" max="7425" width="11.140625" style="2832" customWidth="1"/>
    <col min="7426" max="7426" width="54.85546875" style="2832" customWidth="1"/>
    <col min="7427" max="7428" width="13.42578125" style="2832" customWidth="1"/>
    <col min="7429" max="7429" width="16.28515625" style="2832" customWidth="1"/>
    <col min="7430" max="7431" width="13.42578125" style="2832" customWidth="1"/>
    <col min="7432" max="7432" width="17.28515625" style="2832" customWidth="1"/>
    <col min="7433" max="7433" width="22.85546875" style="2832" customWidth="1"/>
    <col min="7434" max="7434" width="45.28515625" style="2832" customWidth="1"/>
    <col min="7435" max="7679" width="11.42578125" style="2832"/>
    <col min="7680" max="7680" width="5.7109375" style="2832" customWidth="1"/>
    <col min="7681" max="7681" width="11.140625" style="2832" customWidth="1"/>
    <col min="7682" max="7682" width="54.85546875" style="2832" customWidth="1"/>
    <col min="7683" max="7684" width="13.42578125" style="2832" customWidth="1"/>
    <col min="7685" max="7685" width="16.28515625" style="2832" customWidth="1"/>
    <col min="7686" max="7687" width="13.42578125" style="2832" customWidth="1"/>
    <col min="7688" max="7688" width="17.28515625" style="2832" customWidth="1"/>
    <col min="7689" max="7689" width="22.85546875" style="2832" customWidth="1"/>
    <col min="7690" max="7690" width="45.28515625" style="2832" customWidth="1"/>
    <col min="7691" max="7935" width="11.42578125" style="2832"/>
    <col min="7936" max="7936" width="5.7109375" style="2832" customWidth="1"/>
    <col min="7937" max="7937" width="11.140625" style="2832" customWidth="1"/>
    <col min="7938" max="7938" width="54.85546875" style="2832" customWidth="1"/>
    <col min="7939" max="7940" width="13.42578125" style="2832" customWidth="1"/>
    <col min="7941" max="7941" width="16.28515625" style="2832" customWidth="1"/>
    <col min="7942" max="7943" width="13.42578125" style="2832" customWidth="1"/>
    <col min="7944" max="7944" width="17.28515625" style="2832" customWidth="1"/>
    <col min="7945" max="7945" width="22.85546875" style="2832" customWidth="1"/>
    <col min="7946" max="7946" width="45.28515625" style="2832" customWidth="1"/>
    <col min="7947" max="8191" width="11.42578125" style="2832"/>
    <col min="8192" max="8192" width="5.7109375" style="2832" customWidth="1"/>
    <col min="8193" max="8193" width="11.140625" style="2832" customWidth="1"/>
    <col min="8194" max="8194" width="54.85546875" style="2832" customWidth="1"/>
    <col min="8195" max="8196" width="13.42578125" style="2832" customWidth="1"/>
    <col min="8197" max="8197" width="16.28515625" style="2832" customWidth="1"/>
    <col min="8198" max="8199" width="13.42578125" style="2832" customWidth="1"/>
    <col min="8200" max="8200" width="17.28515625" style="2832" customWidth="1"/>
    <col min="8201" max="8201" width="22.85546875" style="2832" customWidth="1"/>
    <col min="8202" max="8202" width="45.28515625" style="2832" customWidth="1"/>
    <col min="8203" max="8447" width="11.42578125" style="2832"/>
    <col min="8448" max="8448" width="5.7109375" style="2832" customWidth="1"/>
    <col min="8449" max="8449" width="11.140625" style="2832" customWidth="1"/>
    <col min="8450" max="8450" width="54.85546875" style="2832" customWidth="1"/>
    <col min="8451" max="8452" width="13.42578125" style="2832" customWidth="1"/>
    <col min="8453" max="8453" width="16.28515625" style="2832" customWidth="1"/>
    <col min="8454" max="8455" width="13.42578125" style="2832" customWidth="1"/>
    <col min="8456" max="8456" width="17.28515625" style="2832" customWidth="1"/>
    <col min="8457" max="8457" width="22.85546875" style="2832" customWidth="1"/>
    <col min="8458" max="8458" width="45.28515625" style="2832" customWidth="1"/>
    <col min="8459" max="8703" width="11.42578125" style="2832"/>
    <col min="8704" max="8704" width="5.7109375" style="2832" customWidth="1"/>
    <col min="8705" max="8705" width="11.140625" style="2832" customWidth="1"/>
    <col min="8706" max="8706" width="54.85546875" style="2832" customWidth="1"/>
    <col min="8707" max="8708" width="13.42578125" style="2832" customWidth="1"/>
    <col min="8709" max="8709" width="16.28515625" style="2832" customWidth="1"/>
    <col min="8710" max="8711" width="13.42578125" style="2832" customWidth="1"/>
    <col min="8712" max="8712" width="17.28515625" style="2832" customWidth="1"/>
    <col min="8713" max="8713" width="22.85546875" style="2832" customWidth="1"/>
    <col min="8714" max="8714" width="45.28515625" style="2832" customWidth="1"/>
    <col min="8715" max="8959" width="11.42578125" style="2832"/>
    <col min="8960" max="8960" width="5.7109375" style="2832" customWidth="1"/>
    <col min="8961" max="8961" width="11.140625" style="2832" customWidth="1"/>
    <col min="8962" max="8962" width="54.85546875" style="2832" customWidth="1"/>
    <col min="8963" max="8964" width="13.42578125" style="2832" customWidth="1"/>
    <col min="8965" max="8965" width="16.28515625" style="2832" customWidth="1"/>
    <col min="8966" max="8967" width="13.42578125" style="2832" customWidth="1"/>
    <col min="8968" max="8968" width="17.28515625" style="2832" customWidth="1"/>
    <col min="8969" max="8969" width="22.85546875" style="2832" customWidth="1"/>
    <col min="8970" max="8970" width="45.28515625" style="2832" customWidth="1"/>
    <col min="8971" max="9215" width="11.42578125" style="2832"/>
    <col min="9216" max="9216" width="5.7109375" style="2832" customWidth="1"/>
    <col min="9217" max="9217" width="11.140625" style="2832" customWidth="1"/>
    <col min="9218" max="9218" width="54.85546875" style="2832" customWidth="1"/>
    <col min="9219" max="9220" width="13.42578125" style="2832" customWidth="1"/>
    <col min="9221" max="9221" width="16.28515625" style="2832" customWidth="1"/>
    <col min="9222" max="9223" width="13.42578125" style="2832" customWidth="1"/>
    <col min="9224" max="9224" width="17.28515625" style="2832" customWidth="1"/>
    <col min="9225" max="9225" width="22.85546875" style="2832" customWidth="1"/>
    <col min="9226" max="9226" width="45.28515625" style="2832" customWidth="1"/>
    <col min="9227" max="9471" width="11.42578125" style="2832"/>
    <col min="9472" max="9472" width="5.7109375" style="2832" customWidth="1"/>
    <col min="9473" max="9473" width="11.140625" style="2832" customWidth="1"/>
    <col min="9474" max="9474" width="54.85546875" style="2832" customWidth="1"/>
    <col min="9475" max="9476" width="13.42578125" style="2832" customWidth="1"/>
    <col min="9477" max="9477" width="16.28515625" style="2832" customWidth="1"/>
    <col min="9478" max="9479" width="13.42578125" style="2832" customWidth="1"/>
    <col min="9480" max="9480" width="17.28515625" style="2832" customWidth="1"/>
    <col min="9481" max="9481" width="22.85546875" style="2832" customWidth="1"/>
    <col min="9482" max="9482" width="45.28515625" style="2832" customWidth="1"/>
    <col min="9483" max="9727" width="11.42578125" style="2832"/>
    <col min="9728" max="9728" width="5.7109375" style="2832" customWidth="1"/>
    <col min="9729" max="9729" width="11.140625" style="2832" customWidth="1"/>
    <col min="9730" max="9730" width="54.85546875" style="2832" customWidth="1"/>
    <col min="9731" max="9732" width="13.42578125" style="2832" customWidth="1"/>
    <col min="9733" max="9733" width="16.28515625" style="2832" customWidth="1"/>
    <col min="9734" max="9735" width="13.42578125" style="2832" customWidth="1"/>
    <col min="9736" max="9736" width="17.28515625" style="2832" customWidth="1"/>
    <col min="9737" max="9737" width="22.85546875" style="2832" customWidth="1"/>
    <col min="9738" max="9738" width="45.28515625" style="2832" customWidth="1"/>
    <col min="9739" max="9983" width="11.42578125" style="2832"/>
    <col min="9984" max="9984" width="5.7109375" style="2832" customWidth="1"/>
    <col min="9985" max="9985" width="11.140625" style="2832" customWidth="1"/>
    <col min="9986" max="9986" width="54.85546875" style="2832" customWidth="1"/>
    <col min="9987" max="9988" width="13.42578125" style="2832" customWidth="1"/>
    <col min="9989" max="9989" width="16.28515625" style="2832" customWidth="1"/>
    <col min="9990" max="9991" width="13.42578125" style="2832" customWidth="1"/>
    <col min="9992" max="9992" width="17.28515625" style="2832" customWidth="1"/>
    <col min="9993" max="9993" width="22.85546875" style="2832" customWidth="1"/>
    <col min="9994" max="9994" width="45.28515625" style="2832" customWidth="1"/>
    <col min="9995" max="10239" width="11.42578125" style="2832"/>
    <col min="10240" max="10240" width="5.7109375" style="2832" customWidth="1"/>
    <col min="10241" max="10241" width="11.140625" style="2832" customWidth="1"/>
    <col min="10242" max="10242" width="54.85546875" style="2832" customWidth="1"/>
    <col min="10243" max="10244" width="13.42578125" style="2832" customWidth="1"/>
    <col min="10245" max="10245" width="16.28515625" style="2832" customWidth="1"/>
    <col min="10246" max="10247" width="13.42578125" style="2832" customWidth="1"/>
    <col min="10248" max="10248" width="17.28515625" style="2832" customWidth="1"/>
    <col min="10249" max="10249" width="22.85546875" style="2832" customWidth="1"/>
    <col min="10250" max="10250" width="45.28515625" style="2832" customWidth="1"/>
    <col min="10251" max="10495" width="11.42578125" style="2832"/>
    <col min="10496" max="10496" width="5.7109375" style="2832" customWidth="1"/>
    <col min="10497" max="10497" width="11.140625" style="2832" customWidth="1"/>
    <col min="10498" max="10498" width="54.85546875" style="2832" customWidth="1"/>
    <col min="10499" max="10500" width="13.42578125" style="2832" customWidth="1"/>
    <col min="10501" max="10501" width="16.28515625" style="2832" customWidth="1"/>
    <col min="10502" max="10503" width="13.42578125" style="2832" customWidth="1"/>
    <col min="10504" max="10504" width="17.28515625" style="2832" customWidth="1"/>
    <col min="10505" max="10505" width="22.85546875" style="2832" customWidth="1"/>
    <col min="10506" max="10506" width="45.28515625" style="2832" customWidth="1"/>
    <col min="10507" max="10751" width="11.42578125" style="2832"/>
    <col min="10752" max="10752" width="5.7109375" style="2832" customWidth="1"/>
    <col min="10753" max="10753" width="11.140625" style="2832" customWidth="1"/>
    <col min="10754" max="10754" width="54.85546875" style="2832" customWidth="1"/>
    <col min="10755" max="10756" width="13.42578125" style="2832" customWidth="1"/>
    <col min="10757" max="10757" width="16.28515625" style="2832" customWidth="1"/>
    <col min="10758" max="10759" width="13.42578125" style="2832" customWidth="1"/>
    <col min="10760" max="10760" width="17.28515625" style="2832" customWidth="1"/>
    <col min="10761" max="10761" width="22.85546875" style="2832" customWidth="1"/>
    <col min="10762" max="10762" width="45.28515625" style="2832" customWidth="1"/>
    <col min="10763" max="11007" width="11.42578125" style="2832"/>
    <col min="11008" max="11008" width="5.7109375" style="2832" customWidth="1"/>
    <col min="11009" max="11009" width="11.140625" style="2832" customWidth="1"/>
    <col min="11010" max="11010" width="54.85546875" style="2832" customWidth="1"/>
    <col min="11011" max="11012" width="13.42578125" style="2832" customWidth="1"/>
    <col min="11013" max="11013" width="16.28515625" style="2832" customWidth="1"/>
    <col min="11014" max="11015" width="13.42578125" style="2832" customWidth="1"/>
    <col min="11016" max="11016" width="17.28515625" style="2832" customWidth="1"/>
    <col min="11017" max="11017" width="22.85546875" style="2832" customWidth="1"/>
    <col min="11018" max="11018" width="45.28515625" style="2832" customWidth="1"/>
    <col min="11019" max="11263" width="11.42578125" style="2832"/>
    <col min="11264" max="11264" width="5.7109375" style="2832" customWidth="1"/>
    <col min="11265" max="11265" width="11.140625" style="2832" customWidth="1"/>
    <col min="11266" max="11266" width="54.85546875" style="2832" customWidth="1"/>
    <col min="11267" max="11268" width="13.42578125" style="2832" customWidth="1"/>
    <col min="11269" max="11269" width="16.28515625" style="2832" customWidth="1"/>
    <col min="11270" max="11271" width="13.42578125" style="2832" customWidth="1"/>
    <col min="11272" max="11272" width="17.28515625" style="2832" customWidth="1"/>
    <col min="11273" max="11273" width="22.85546875" style="2832" customWidth="1"/>
    <col min="11274" max="11274" width="45.28515625" style="2832" customWidth="1"/>
    <col min="11275" max="11519" width="11.42578125" style="2832"/>
    <col min="11520" max="11520" width="5.7109375" style="2832" customWidth="1"/>
    <col min="11521" max="11521" width="11.140625" style="2832" customWidth="1"/>
    <col min="11522" max="11522" width="54.85546875" style="2832" customWidth="1"/>
    <col min="11523" max="11524" width="13.42578125" style="2832" customWidth="1"/>
    <col min="11525" max="11525" width="16.28515625" style="2832" customWidth="1"/>
    <col min="11526" max="11527" width="13.42578125" style="2832" customWidth="1"/>
    <col min="11528" max="11528" width="17.28515625" style="2832" customWidth="1"/>
    <col min="11529" max="11529" width="22.85546875" style="2832" customWidth="1"/>
    <col min="11530" max="11530" width="45.28515625" style="2832" customWidth="1"/>
    <col min="11531" max="11775" width="11.42578125" style="2832"/>
    <col min="11776" max="11776" width="5.7109375" style="2832" customWidth="1"/>
    <col min="11777" max="11777" width="11.140625" style="2832" customWidth="1"/>
    <col min="11778" max="11778" width="54.85546875" style="2832" customWidth="1"/>
    <col min="11779" max="11780" width="13.42578125" style="2832" customWidth="1"/>
    <col min="11781" max="11781" width="16.28515625" style="2832" customWidth="1"/>
    <col min="11782" max="11783" width="13.42578125" style="2832" customWidth="1"/>
    <col min="11784" max="11784" width="17.28515625" style="2832" customWidth="1"/>
    <col min="11785" max="11785" width="22.85546875" style="2832" customWidth="1"/>
    <col min="11786" max="11786" width="45.28515625" style="2832" customWidth="1"/>
    <col min="11787" max="12031" width="11.42578125" style="2832"/>
    <col min="12032" max="12032" width="5.7109375" style="2832" customWidth="1"/>
    <col min="12033" max="12033" width="11.140625" style="2832" customWidth="1"/>
    <col min="12034" max="12034" width="54.85546875" style="2832" customWidth="1"/>
    <col min="12035" max="12036" width="13.42578125" style="2832" customWidth="1"/>
    <col min="12037" max="12037" width="16.28515625" style="2832" customWidth="1"/>
    <col min="12038" max="12039" width="13.42578125" style="2832" customWidth="1"/>
    <col min="12040" max="12040" width="17.28515625" style="2832" customWidth="1"/>
    <col min="12041" max="12041" width="22.85546875" style="2832" customWidth="1"/>
    <col min="12042" max="12042" width="45.28515625" style="2832" customWidth="1"/>
    <col min="12043" max="12287" width="11.42578125" style="2832"/>
    <col min="12288" max="12288" width="5.7109375" style="2832" customWidth="1"/>
    <col min="12289" max="12289" width="11.140625" style="2832" customWidth="1"/>
    <col min="12290" max="12290" width="54.85546875" style="2832" customWidth="1"/>
    <col min="12291" max="12292" width="13.42578125" style="2832" customWidth="1"/>
    <col min="12293" max="12293" width="16.28515625" style="2832" customWidth="1"/>
    <col min="12294" max="12295" width="13.42578125" style="2832" customWidth="1"/>
    <col min="12296" max="12296" width="17.28515625" style="2832" customWidth="1"/>
    <col min="12297" max="12297" width="22.85546875" style="2832" customWidth="1"/>
    <col min="12298" max="12298" width="45.28515625" style="2832" customWidth="1"/>
    <col min="12299" max="12543" width="11.42578125" style="2832"/>
    <col min="12544" max="12544" width="5.7109375" style="2832" customWidth="1"/>
    <col min="12545" max="12545" width="11.140625" style="2832" customWidth="1"/>
    <col min="12546" max="12546" width="54.85546875" style="2832" customWidth="1"/>
    <col min="12547" max="12548" width="13.42578125" style="2832" customWidth="1"/>
    <col min="12549" max="12549" width="16.28515625" style="2832" customWidth="1"/>
    <col min="12550" max="12551" width="13.42578125" style="2832" customWidth="1"/>
    <col min="12552" max="12552" width="17.28515625" style="2832" customWidth="1"/>
    <col min="12553" max="12553" width="22.85546875" style="2832" customWidth="1"/>
    <col min="12554" max="12554" width="45.28515625" style="2832" customWidth="1"/>
    <col min="12555" max="12799" width="11.42578125" style="2832"/>
    <col min="12800" max="12800" width="5.7109375" style="2832" customWidth="1"/>
    <col min="12801" max="12801" width="11.140625" style="2832" customWidth="1"/>
    <col min="12802" max="12802" width="54.85546875" style="2832" customWidth="1"/>
    <col min="12803" max="12804" width="13.42578125" style="2832" customWidth="1"/>
    <col min="12805" max="12805" width="16.28515625" style="2832" customWidth="1"/>
    <col min="12806" max="12807" width="13.42578125" style="2832" customWidth="1"/>
    <col min="12808" max="12808" width="17.28515625" style="2832" customWidth="1"/>
    <col min="12809" max="12809" width="22.85546875" style="2832" customWidth="1"/>
    <col min="12810" max="12810" width="45.28515625" style="2832" customWidth="1"/>
    <col min="12811" max="13055" width="11.42578125" style="2832"/>
    <col min="13056" max="13056" width="5.7109375" style="2832" customWidth="1"/>
    <col min="13057" max="13057" width="11.140625" style="2832" customWidth="1"/>
    <col min="13058" max="13058" width="54.85546875" style="2832" customWidth="1"/>
    <col min="13059" max="13060" width="13.42578125" style="2832" customWidth="1"/>
    <col min="13061" max="13061" width="16.28515625" style="2832" customWidth="1"/>
    <col min="13062" max="13063" width="13.42578125" style="2832" customWidth="1"/>
    <col min="13064" max="13064" width="17.28515625" style="2832" customWidth="1"/>
    <col min="13065" max="13065" width="22.85546875" style="2832" customWidth="1"/>
    <col min="13066" max="13066" width="45.28515625" style="2832" customWidth="1"/>
    <col min="13067" max="13311" width="11.42578125" style="2832"/>
    <col min="13312" max="13312" width="5.7109375" style="2832" customWidth="1"/>
    <col min="13313" max="13313" width="11.140625" style="2832" customWidth="1"/>
    <col min="13314" max="13314" width="54.85546875" style="2832" customWidth="1"/>
    <col min="13315" max="13316" width="13.42578125" style="2832" customWidth="1"/>
    <col min="13317" max="13317" width="16.28515625" style="2832" customWidth="1"/>
    <col min="13318" max="13319" width="13.42578125" style="2832" customWidth="1"/>
    <col min="13320" max="13320" width="17.28515625" style="2832" customWidth="1"/>
    <col min="13321" max="13321" width="22.85546875" style="2832" customWidth="1"/>
    <col min="13322" max="13322" width="45.28515625" style="2832" customWidth="1"/>
    <col min="13323" max="13567" width="11.42578125" style="2832"/>
    <col min="13568" max="13568" width="5.7109375" style="2832" customWidth="1"/>
    <col min="13569" max="13569" width="11.140625" style="2832" customWidth="1"/>
    <col min="13570" max="13570" width="54.85546875" style="2832" customWidth="1"/>
    <col min="13571" max="13572" width="13.42578125" style="2832" customWidth="1"/>
    <col min="13573" max="13573" width="16.28515625" style="2832" customWidth="1"/>
    <col min="13574" max="13575" width="13.42578125" style="2832" customWidth="1"/>
    <col min="13576" max="13576" width="17.28515625" style="2832" customWidth="1"/>
    <col min="13577" max="13577" width="22.85546875" style="2832" customWidth="1"/>
    <col min="13578" max="13578" width="45.28515625" style="2832" customWidth="1"/>
    <col min="13579" max="13823" width="11.42578125" style="2832"/>
    <col min="13824" max="13824" width="5.7109375" style="2832" customWidth="1"/>
    <col min="13825" max="13825" width="11.140625" style="2832" customWidth="1"/>
    <col min="13826" max="13826" width="54.85546875" style="2832" customWidth="1"/>
    <col min="13827" max="13828" width="13.42578125" style="2832" customWidth="1"/>
    <col min="13829" max="13829" width="16.28515625" style="2832" customWidth="1"/>
    <col min="13830" max="13831" width="13.42578125" style="2832" customWidth="1"/>
    <col min="13832" max="13832" width="17.28515625" style="2832" customWidth="1"/>
    <col min="13833" max="13833" width="22.85546875" style="2832" customWidth="1"/>
    <col min="13834" max="13834" width="45.28515625" style="2832" customWidth="1"/>
    <col min="13835" max="14079" width="11.42578125" style="2832"/>
    <col min="14080" max="14080" width="5.7109375" style="2832" customWidth="1"/>
    <col min="14081" max="14081" width="11.140625" style="2832" customWidth="1"/>
    <col min="14082" max="14082" width="54.85546875" style="2832" customWidth="1"/>
    <col min="14083" max="14084" width="13.42578125" style="2832" customWidth="1"/>
    <col min="14085" max="14085" width="16.28515625" style="2832" customWidth="1"/>
    <col min="14086" max="14087" width="13.42578125" style="2832" customWidth="1"/>
    <col min="14088" max="14088" width="17.28515625" style="2832" customWidth="1"/>
    <col min="14089" max="14089" width="22.85546875" style="2832" customWidth="1"/>
    <col min="14090" max="14090" width="45.28515625" style="2832" customWidth="1"/>
    <col min="14091" max="14335" width="11.42578125" style="2832"/>
    <col min="14336" max="14336" width="5.7109375" style="2832" customWidth="1"/>
    <col min="14337" max="14337" width="11.140625" style="2832" customWidth="1"/>
    <col min="14338" max="14338" width="54.85546875" style="2832" customWidth="1"/>
    <col min="14339" max="14340" width="13.42578125" style="2832" customWidth="1"/>
    <col min="14341" max="14341" width="16.28515625" style="2832" customWidth="1"/>
    <col min="14342" max="14343" width="13.42578125" style="2832" customWidth="1"/>
    <col min="14344" max="14344" width="17.28515625" style="2832" customWidth="1"/>
    <col min="14345" max="14345" width="22.85546875" style="2832" customWidth="1"/>
    <col min="14346" max="14346" width="45.28515625" style="2832" customWidth="1"/>
    <col min="14347" max="14591" width="11.42578125" style="2832"/>
    <col min="14592" max="14592" width="5.7109375" style="2832" customWidth="1"/>
    <col min="14593" max="14593" width="11.140625" style="2832" customWidth="1"/>
    <col min="14594" max="14594" width="54.85546875" style="2832" customWidth="1"/>
    <col min="14595" max="14596" width="13.42578125" style="2832" customWidth="1"/>
    <col min="14597" max="14597" width="16.28515625" style="2832" customWidth="1"/>
    <col min="14598" max="14599" width="13.42578125" style="2832" customWidth="1"/>
    <col min="14600" max="14600" width="17.28515625" style="2832" customWidth="1"/>
    <col min="14601" max="14601" width="22.85546875" style="2832" customWidth="1"/>
    <col min="14602" max="14602" width="45.28515625" style="2832" customWidth="1"/>
    <col min="14603" max="14847" width="11.42578125" style="2832"/>
    <col min="14848" max="14848" width="5.7109375" style="2832" customWidth="1"/>
    <col min="14849" max="14849" width="11.140625" style="2832" customWidth="1"/>
    <col min="14850" max="14850" width="54.85546875" style="2832" customWidth="1"/>
    <col min="14851" max="14852" width="13.42578125" style="2832" customWidth="1"/>
    <col min="14853" max="14853" width="16.28515625" style="2832" customWidth="1"/>
    <col min="14854" max="14855" width="13.42578125" style="2832" customWidth="1"/>
    <col min="14856" max="14856" width="17.28515625" style="2832" customWidth="1"/>
    <col min="14857" max="14857" width="22.85546875" style="2832" customWidth="1"/>
    <col min="14858" max="14858" width="45.28515625" style="2832" customWidth="1"/>
    <col min="14859" max="15103" width="11.42578125" style="2832"/>
    <col min="15104" max="15104" width="5.7109375" style="2832" customWidth="1"/>
    <col min="15105" max="15105" width="11.140625" style="2832" customWidth="1"/>
    <col min="15106" max="15106" width="54.85546875" style="2832" customWidth="1"/>
    <col min="15107" max="15108" width="13.42578125" style="2832" customWidth="1"/>
    <col min="15109" max="15109" width="16.28515625" style="2832" customWidth="1"/>
    <col min="15110" max="15111" width="13.42578125" style="2832" customWidth="1"/>
    <col min="15112" max="15112" width="17.28515625" style="2832" customWidth="1"/>
    <col min="15113" max="15113" width="22.85546875" style="2832" customWidth="1"/>
    <col min="15114" max="15114" width="45.28515625" style="2832" customWidth="1"/>
    <col min="15115" max="15359" width="11.42578125" style="2832"/>
    <col min="15360" max="15360" width="5.7109375" style="2832" customWidth="1"/>
    <col min="15361" max="15361" width="11.140625" style="2832" customWidth="1"/>
    <col min="15362" max="15362" width="54.85546875" style="2832" customWidth="1"/>
    <col min="15363" max="15364" width="13.42578125" style="2832" customWidth="1"/>
    <col min="15365" max="15365" width="16.28515625" style="2832" customWidth="1"/>
    <col min="15366" max="15367" width="13.42578125" style="2832" customWidth="1"/>
    <col min="15368" max="15368" width="17.28515625" style="2832" customWidth="1"/>
    <col min="15369" max="15369" width="22.85546875" style="2832" customWidth="1"/>
    <col min="15370" max="15370" width="45.28515625" style="2832" customWidth="1"/>
    <col min="15371" max="15615" width="11.42578125" style="2832"/>
    <col min="15616" max="15616" width="5.7109375" style="2832" customWidth="1"/>
    <col min="15617" max="15617" width="11.140625" style="2832" customWidth="1"/>
    <col min="15618" max="15618" width="54.85546875" style="2832" customWidth="1"/>
    <col min="15619" max="15620" width="13.42578125" style="2832" customWidth="1"/>
    <col min="15621" max="15621" width="16.28515625" style="2832" customWidth="1"/>
    <col min="15622" max="15623" width="13.42578125" style="2832" customWidth="1"/>
    <col min="15624" max="15624" width="17.28515625" style="2832" customWidth="1"/>
    <col min="15625" max="15625" width="22.85546875" style="2832" customWidth="1"/>
    <col min="15626" max="15626" width="45.28515625" style="2832" customWidth="1"/>
    <col min="15627" max="15871" width="11.42578125" style="2832"/>
    <col min="15872" max="15872" width="5.7109375" style="2832" customWidth="1"/>
    <col min="15873" max="15873" width="11.140625" style="2832" customWidth="1"/>
    <col min="15874" max="15874" width="54.85546875" style="2832" customWidth="1"/>
    <col min="15875" max="15876" width="13.42578125" style="2832" customWidth="1"/>
    <col min="15877" max="15877" width="16.28515625" style="2832" customWidth="1"/>
    <col min="15878" max="15879" width="13.42578125" style="2832" customWidth="1"/>
    <col min="15880" max="15880" width="17.28515625" style="2832" customWidth="1"/>
    <col min="15881" max="15881" width="22.85546875" style="2832" customWidth="1"/>
    <col min="15882" max="15882" width="45.28515625" style="2832" customWidth="1"/>
    <col min="15883" max="16127" width="11.42578125" style="2832"/>
    <col min="16128" max="16128" width="5.7109375" style="2832" customWidth="1"/>
    <col min="16129" max="16129" width="11.140625" style="2832" customWidth="1"/>
    <col min="16130" max="16130" width="54.85546875" style="2832" customWidth="1"/>
    <col min="16131" max="16132" width="13.42578125" style="2832" customWidth="1"/>
    <col min="16133" max="16133" width="16.28515625" style="2832" customWidth="1"/>
    <col min="16134" max="16135" width="13.42578125" style="2832" customWidth="1"/>
    <col min="16136" max="16136" width="17.28515625" style="2832" customWidth="1"/>
    <col min="16137" max="16137" width="22.85546875" style="2832" customWidth="1"/>
    <col min="16138" max="16138" width="45.28515625" style="2832" customWidth="1"/>
    <col min="16139" max="16384" width="11.42578125" style="2832"/>
  </cols>
  <sheetData>
    <row r="1" spans="1:16" ht="20.25" customHeight="1">
      <c r="A1" s="2092"/>
      <c r="B1" s="32" t="s">
        <v>120</v>
      </c>
      <c r="C1" s="38">
        <v>25</v>
      </c>
    </row>
    <row r="2" spans="1:16" ht="20.25" customHeight="1">
      <c r="A2" s="2092"/>
      <c r="B2" s="32" t="s">
        <v>106</v>
      </c>
      <c r="C2" s="2374" t="s">
        <v>3214</v>
      </c>
    </row>
    <row r="3" spans="1:16" ht="21.75" customHeight="1">
      <c r="B3" s="32" t="s">
        <v>108</v>
      </c>
      <c r="C3" s="38" t="s">
        <v>2710</v>
      </c>
    </row>
    <row r="4" spans="1:16" ht="21.75" customHeight="1">
      <c r="B4" s="32" t="s">
        <v>110</v>
      </c>
      <c r="C4" s="38" t="s">
        <v>4</v>
      </c>
    </row>
    <row r="5" spans="1:16" ht="21.75" customHeight="1">
      <c r="B5" s="32" t="s">
        <v>111</v>
      </c>
      <c r="C5" s="38" t="s">
        <v>124</v>
      </c>
    </row>
    <row r="6" spans="1:16" ht="21.75" customHeight="1" thickBot="1"/>
    <row r="7" spans="1:16" s="2838" customFormat="1" ht="36.75" customHeight="1">
      <c r="A7" s="4906" t="s">
        <v>3215</v>
      </c>
      <c r="B7" s="4907"/>
      <c r="C7" s="2834"/>
      <c r="D7" s="2835" t="s">
        <v>3216</v>
      </c>
      <c r="E7" s="2836"/>
      <c r="F7" s="2834" t="s">
        <v>3217</v>
      </c>
      <c r="G7" s="2837"/>
      <c r="H7" s="2836"/>
      <c r="I7" s="4912" t="s">
        <v>2409</v>
      </c>
      <c r="J7" s="4915" t="s">
        <v>2410</v>
      </c>
    </row>
    <row r="8" spans="1:16" s="2839" customFormat="1" ht="15.75" customHeight="1">
      <c r="A8" s="4908"/>
      <c r="B8" s="4909"/>
      <c r="C8" s="4918" t="s">
        <v>3218</v>
      </c>
      <c r="D8" s="4918" t="s">
        <v>3219</v>
      </c>
      <c r="E8" s="4918" t="s">
        <v>3220</v>
      </c>
      <c r="F8" s="4918" t="s">
        <v>3218</v>
      </c>
      <c r="G8" s="4918" t="s">
        <v>3219</v>
      </c>
      <c r="H8" s="4918" t="s">
        <v>3220</v>
      </c>
      <c r="I8" s="4913"/>
      <c r="J8" s="4916"/>
      <c r="K8" s="2838"/>
    </row>
    <row r="9" spans="1:16" s="2839" customFormat="1" ht="15" customHeight="1">
      <c r="A9" s="4908"/>
      <c r="B9" s="4909"/>
      <c r="C9" s="4919"/>
      <c r="D9" s="4919"/>
      <c r="E9" s="4919"/>
      <c r="F9" s="4919"/>
      <c r="G9" s="4919"/>
      <c r="H9" s="4919"/>
      <c r="I9" s="4914"/>
      <c r="J9" s="4917"/>
      <c r="K9" s="2838"/>
    </row>
    <row r="10" spans="1:16" s="2839" customFormat="1" ht="20.25" customHeight="1">
      <c r="A10" s="4910"/>
      <c r="B10" s="4911"/>
      <c r="C10" s="2840" t="s">
        <v>1088</v>
      </c>
      <c r="D10" s="2840" t="s">
        <v>1092</v>
      </c>
      <c r="E10" s="2840" t="s">
        <v>1095</v>
      </c>
      <c r="F10" s="2840" t="s">
        <v>1098</v>
      </c>
      <c r="G10" s="2840" t="s">
        <v>1100</v>
      </c>
      <c r="H10" s="2840" t="s">
        <v>1103</v>
      </c>
      <c r="I10" s="2840" t="s">
        <v>1105</v>
      </c>
      <c r="J10" s="2841" t="s">
        <v>3221</v>
      </c>
    </row>
    <row r="11" spans="1:16" s="2852" customFormat="1" ht="35.25" customHeight="1">
      <c r="A11" s="2842" t="s">
        <v>1088</v>
      </c>
      <c r="B11" s="2843" t="s">
        <v>3222</v>
      </c>
      <c r="C11" s="2844"/>
      <c r="D11" s="2845"/>
      <c r="E11" s="2846"/>
      <c r="F11" s="2847"/>
      <c r="G11" s="2848"/>
      <c r="H11" s="2849"/>
      <c r="I11" s="2850"/>
      <c r="J11" s="2851">
        <f>I11*12.5</f>
        <v>0</v>
      </c>
    </row>
    <row r="12" spans="1:16" s="2852" customFormat="1" ht="36" customHeight="1">
      <c r="A12" s="2853" t="s">
        <v>1092</v>
      </c>
      <c r="B12" s="2854" t="s">
        <v>3223</v>
      </c>
      <c r="C12" s="2855"/>
      <c r="D12" s="2856"/>
      <c r="E12" s="2857"/>
      <c r="F12" s="2847"/>
      <c r="G12" s="2848"/>
      <c r="H12" s="2849"/>
      <c r="I12" s="2850"/>
      <c r="J12" s="2858">
        <f>I12*12.5</f>
        <v>0</v>
      </c>
    </row>
    <row r="13" spans="1:16" s="2852" customFormat="1" ht="24.75" customHeight="1">
      <c r="A13" s="2859"/>
      <c r="B13" s="2860" t="s">
        <v>3224</v>
      </c>
      <c r="C13" s="2847"/>
      <c r="D13" s="2848"/>
      <c r="E13" s="2849"/>
      <c r="F13" s="2847"/>
      <c r="G13" s="2848"/>
      <c r="H13" s="2849"/>
      <c r="I13" s="2848"/>
      <c r="J13" s="2861"/>
    </row>
    <row r="14" spans="1:16" s="2872" customFormat="1" ht="30.75" customHeight="1">
      <c r="A14" s="2862" t="s">
        <v>1095</v>
      </c>
      <c r="B14" s="2863" t="s">
        <v>3225</v>
      </c>
      <c r="C14" s="2864"/>
      <c r="D14" s="2865"/>
      <c r="E14" s="2866"/>
      <c r="F14" s="2867"/>
      <c r="G14" s="2868"/>
      <c r="H14" s="2869"/>
      <c r="I14" s="2870"/>
      <c r="J14" s="2871"/>
      <c r="L14" s="2852"/>
      <c r="M14" s="2852"/>
      <c r="N14" s="2852"/>
      <c r="O14" s="2852"/>
      <c r="P14" s="2852"/>
    </row>
    <row r="15" spans="1:16" s="2872" customFormat="1" ht="29.25" customHeight="1">
      <c r="A15" s="2862" t="s">
        <v>1098</v>
      </c>
      <c r="B15" s="2873" t="s">
        <v>3226</v>
      </c>
      <c r="C15" s="2864"/>
      <c r="D15" s="2865"/>
      <c r="E15" s="2866"/>
      <c r="F15" s="2867"/>
      <c r="G15" s="2868"/>
      <c r="H15" s="2869"/>
      <c r="I15" s="2870"/>
      <c r="J15" s="2871"/>
      <c r="L15" s="2852"/>
      <c r="M15" s="2852"/>
      <c r="N15" s="2852"/>
      <c r="O15" s="2852"/>
      <c r="P15" s="2852"/>
    </row>
    <row r="16" spans="1:16" s="2872" customFormat="1" ht="21" customHeight="1">
      <c r="A16" s="2862" t="s">
        <v>1100</v>
      </c>
      <c r="B16" s="2873" t="s">
        <v>3227</v>
      </c>
      <c r="C16" s="2864"/>
      <c r="D16" s="2865"/>
      <c r="E16" s="2866"/>
      <c r="F16" s="2867"/>
      <c r="G16" s="2868"/>
      <c r="H16" s="2869"/>
      <c r="I16" s="2870"/>
      <c r="J16" s="2871"/>
    </row>
    <row r="17" spans="1:10" s="2872" customFormat="1" ht="28.5" customHeight="1">
      <c r="A17" s="2862" t="s">
        <v>1103</v>
      </c>
      <c r="B17" s="2873" t="s">
        <v>3228</v>
      </c>
      <c r="C17" s="2864"/>
      <c r="D17" s="2865"/>
      <c r="E17" s="2866"/>
      <c r="F17" s="2867"/>
      <c r="G17" s="2868"/>
      <c r="H17" s="2869"/>
      <c r="I17" s="2870"/>
      <c r="J17" s="2871"/>
    </row>
    <row r="18" spans="1:10" s="2872" customFormat="1" ht="21.75" customHeight="1">
      <c r="A18" s="2862" t="s">
        <v>1105</v>
      </c>
      <c r="B18" s="2873" t="s">
        <v>3229</v>
      </c>
      <c r="C18" s="2864"/>
      <c r="D18" s="2865"/>
      <c r="E18" s="2866"/>
      <c r="F18" s="2867"/>
      <c r="G18" s="2868"/>
      <c r="H18" s="2869"/>
      <c r="I18" s="2870"/>
      <c r="J18" s="2871"/>
    </row>
    <row r="19" spans="1:10" s="2872" customFormat="1" ht="19.5" customHeight="1">
      <c r="A19" s="2862" t="s">
        <v>1108</v>
      </c>
      <c r="B19" s="2873" t="s">
        <v>3230</v>
      </c>
      <c r="C19" s="2864"/>
      <c r="D19" s="2865"/>
      <c r="E19" s="2866"/>
      <c r="F19" s="2867"/>
      <c r="G19" s="2868"/>
      <c r="H19" s="2869"/>
      <c r="I19" s="2870"/>
      <c r="J19" s="2871"/>
    </row>
    <row r="20" spans="1:10" s="2872" customFormat="1" ht="19.5" customHeight="1">
      <c r="A20" s="2862" t="s">
        <v>1111</v>
      </c>
      <c r="B20" s="2873" t="s">
        <v>3231</v>
      </c>
      <c r="C20" s="2864"/>
      <c r="D20" s="2865"/>
      <c r="E20" s="2866"/>
      <c r="F20" s="2867"/>
      <c r="G20" s="2868"/>
      <c r="H20" s="2869"/>
      <c r="I20" s="2870"/>
      <c r="J20" s="2871"/>
    </row>
    <row r="21" spans="1:10" s="2872" customFormat="1" ht="24.75" customHeight="1">
      <c r="A21" s="2862" t="s">
        <v>2428</v>
      </c>
      <c r="B21" s="2873" t="s">
        <v>3232</v>
      </c>
      <c r="C21" s="2864"/>
      <c r="D21" s="2865"/>
      <c r="E21" s="2866"/>
      <c r="F21" s="2867"/>
      <c r="G21" s="2868"/>
      <c r="H21" s="2869"/>
      <c r="I21" s="2870"/>
      <c r="J21" s="2871"/>
    </row>
    <row r="22" spans="1:10" s="2872" customFormat="1" ht="23.25" customHeight="1">
      <c r="A22" s="2859"/>
      <c r="B22" s="2860" t="s">
        <v>3233</v>
      </c>
      <c r="C22" s="2874"/>
      <c r="D22" s="2870"/>
      <c r="E22" s="2870"/>
      <c r="F22" s="2875"/>
      <c r="G22" s="2868"/>
      <c r="H22" s="2869"/>
      <c r="I22" s="2847"/>
      <c r="J22" s="2871"/>
    </row>
    <row r="23" spans="1:10" s="2872" customFormat="1" ht="21" customHeight="1">
      <c r="A23" s="2862" t="s">
        <v>2430</v>
      </c>
      <c r="B23" s="2873" t="s">
        <v>3228</v>
      </c>
      <c r="C23" s="2864"/>
      <c r="D23" s="2865"/>
      <c r="E23" s="2865"/>
      <c r="F23" s="2876"/>
      <c r="G23" s="2877"/>
      <c r="H23" s="2878"/>
      <c r="I23" s="2874"/>
      <c r="J23" s="2871"/>
    </row>
    <row r="24" spans="1:10" s="2872" customFormat="1" ht="26.25" customHeight="1" thickBot="1">
      <c r="A24" s="2862" t="s">
        <v>2432</v>
      </c>
      <c r="B24" s="2879" t="s">
        <v>3229</v>
      </c>
      <c r="C24" s="2864"/>
      <c r="D24" s="2865"/>
      <c r="E24" s="2865"/>
      <c r="F24" s="2880"/>
      <c r="G24" s="2881"/>
      <c r="H24" s="2882"/>
      <c r="I24" s="2870"/>
      <c r="J24" s="2883"/>
    </row>
    <row r="25" spans="1:10" s="2872" customFormat="1" ht="27" customHeight="1" thickBot="1">
      <c r="A25" s="2884" t="s">
        <v>1120</v>
      </c>
      <c r="B25" s="2885" t="s">
        <v>3234</v>
      </c>
      <c r="C25" s="2886"/>
      <c r="D25" s="2887"/>
      <c r="E25" s="2888"/>
      <c r="F25" s="2889"/>
      <c r="G25" s="2890"/>
      <c r="H25" s="2891"/>
      <c r="I25" s="2892"/>
      <c r="J25" s="2893"/>
    </row>
    <row r="26" spans="1:10" ht="16.5" customHeight="1">
      <c r="B26" s="2894"/>
      <c r="C26" s="2895"/>
      <c r="D26" s="2895"/>
      <c r="E26" s="2895"/>
      <c r="F26" s="2896"/>
      <c r="G26" s="2896"/>
      <c r="H26" s="2896"/>
      <c r="I26" s="2896"/>
      <c r="J26" s="2897"/>
    </row>
    <row r="27" spans="1:10" ht="15">
      <c r="B27" s="1881" t="s">
        <v>2998</v>
      </c>
      <c r="C27" s="2898"/>
      <c r="D27" s="2898"/>
      <c r="E27" s="2898"/>
      <c r="F27" s="2898"/>
      <c r="G27" s="2898"/>
      <c r="H27" s="2898"/>
      <c r="I27" s="2898"/>
      <c r="J27" s="2898"/>
    </row>
    <row r="28" spans="1:10" ht="15">
      <c r="B28" s="1883"/>
      <c r="C28" s="2269"/>
      <c r="D28" s="2269"/>
      <c r="E28" s="2269"/>
      <c r="F28" s="2269"/>
      <c r="G28" s="2269"/>
      <c r="H28" s="2269"/>
      <c r="I28" s="2269"/>
      <c r="J28" s="2269"/>
    </row>
  </sheetData>
  <mergeCells count="9">
    <mergeCell ref="A7:B10"/>
    <mergeCell ref="I7:I9"/>
    <mergeCell ref="J7:J9"/>
    <mergeCell ref="C8:C9"/>
    <mergeCell ref="D8:D9"/>
    <mergeCell ref="E8:E9"/>
    <mergeCell ref="F8:F9"/>
    <mergeCell ref="G8:G9"/>
    <mergeCell ref="H8:H9"/>
  </mergeCells>
  <printOptions horizontalCentered="1" verticalCentered="1"/>
  <pageMargins left="0.74803149606299213" right="0.74803149606299213" top="0.98425196850393704" bottom="0.98425196850393704" header="0.51181102362204722" footer="0.51181102362204722"/>
  <pageSetup paperSize="9" scale="25" orientation="landscape" r:id="rId1"/>
  <headerFooter alignWithMargins="0">
    <oddHeader>&amp;C&amp;30&amp;U&amp;A</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R39"/>
  <sheetViews>
    <sheetView zoomScale="80" zoomScaleNormal="80" workbookViewId="0"/>
  </sheetViews>
  <sheetFormatPr defaultColWidth="11.42578125" defaultRowHeight="14.25"/>
  <cols>
    <col min="1" max="1" width="10" style="2899" customWidth="1"/>
    <col min="2" max="2" width="8.42578125" style="2902" customWidth="1"/>
    <col min="3" max="3" width="80" style="2900" customWidth="1"/>
    <col min="4" max="4" width="24.28515625" style="2900" bestFit="1" customWidth="1"/>
    <col min="5" max="5" width="17.42578125" style="2900" customWidth="1"/>
    <col min="6" max="6" width="15.85546875" style="2900" customWidth="1"/>
    <col min="7" max="7" width="17" style="2900" customWidth="1"/>
    <col min="8" max="8" width="21" style="2900" customWidth="1"/>
    <col min="9" max="16384" width="11.42578125" style="2900"/>
  </cols>
  <sheetData>
    <row r="1" spans="1:44" ht="15">
      <c r="B1" s="2900"/>
      <c r="C1" s="32" t="s">
        <v>120</v>
      </c>
      <c r="D1" s="79" t="s">
        <v>3278</v>
      </c>
    </row>
    <row r="2" spans="1:44" ht="15">
      <c r="B2" s="2900"/>
      <c r="C2" s="18" t="s">
        <v>106</v>
      </c>
      <c r="D2" s="18" t="s">
        <v>3236</v>
      </c>
    </row>
    <row r="3" spans="1:44" ht="15">
      <c r="B3" s="2900"/>
      <c r="C3" s="18" t="s">
        <v>108</v>
      </c>
      <c r="D3" s="18" t="s">
        <v>109</v>
      </c>
    </row>
    <row r="4" spans="1:44" ht="15">
      <c r="B4" s="2900"/>
      <c r="C4" s="18" t="s">
        <v>110</v>
      </c>
      <c r="D4" s="18" t="s">
        <v>4</v>
      </c>
    </row>
    <row r="5" spans="1:44" ht="15">
      <c r="B5" s="2900"/>
      <c r="C5" s="32" t="s">
        <v>3279</v>
      </c>
      <c r="D5" s="32" t="s">
        <v>3280</v>
      </c>
    </row>
    <row r="7" spans="1:44" ht="15.75" customHeight="1" thickBot="1">
      <c r="A7" s="2901"/>
    </row>
    <row r="8" spans="1:44" ht="29.25" customHeight="1" thickBot="1">
      <c r="A8" s="4920" t="s">
        <v>3281</v>
      </c>
      <c r="B8" s="4921"/>
      <c r="C8" s="4921"/>
      <c r="D8" s="4921"/>
      <c r="E8" s="4921"/>
      <c r="F8" s="4921"/>
      <c r="G8" s="4921"/>
      <c r="H8" s="4922"/>
      <c r="K8" s="2903"/>
      <c r="L8" s="2904"/>
      <c r="M8" s="2904"/>
      <c r="N8" s="2904"/>
      <c r="O8" s="2903"/>
    </row>
    <row r="9" spans="1:44" ht="15" customHeight="1">
      <c r="A9" s="2905"/>
      <c r="B9" s="2905"/>
      <c r="C9" s="2905"/>
      <c r="D9" s="2905"/>
      <c r="E9" s="2905"/>
      <c r="F9" s="2905"/>
      <c r="G9" s="2905"/>
      <c r="H9" s="2905"/>
      <c r="K9" s="2903"/>
      <c r="L9" s="2323"/>
      <c r="M9" s="2323"/>
      <c r="N9" s="2323"/>
      <c r="O9" s="2903"/>
    </row>
    <row r="10" spans="1:44" s="2903" customFormat="1" ht="15" customHeight="1">
      <c r="A10" s="2906"/>
      <c r="B10" s="2906"/>
      <c r="C10" s="2907"/>
      <c r="D10" s="2907"/>
      <c r="E10" s="2908"/>
      <c r="F10" s="2906"/>
      <c r="G10" s="2906"/>
      <c r="H10" s="2906"/>
      <c r="L10" s="2323"/>
      <c r="M10" s="2323"/>
      <c r="N10" s="2323"/>
    </row>
    <row r="11" spans="1:44" ht="15" customHeight="1" thickBot="1">
      <c r="A11" s="2905"/>
      <c r="B11" s="2905"/>
      <c r="C11" s="2905"/>
      <c r="D11" s="2905"/>
      <c r="E11" s="2905"/>
      <c r="F11" s="2905"/>
      <c r="G11" s="2905"/>
      <c r="H11" s="2905"/>
      <c r="I11" s="2909"/>
      <c r="J11" s="2909"/>
      <c r="K11" s="2903"/>
      <c r="L11" s="2323"/>
      <c r="M11" s="2323"/>
      <c r="N11" s="2323"/>
      <c r="O11" s="2903"/>
      <c r="P11" s="2909"/>
      <c r="Q11" s="2909"/>
      <c r="R11" s="2909"/>
      <c r="S11" s="2909"/>
      <c r="T11" s="2909"/>
      <c r="U11" s="2909"/>
      <c r="V11" s="2909"/>
      <c r="W11" s="2909"/>
      <c r="X11" s="2909"/>
      <c r="Y11" s="2909"/>
      <c r="Z11" s="2909"/>
      <c r="AA11" s="2909"/>
      <c r="AB11" s="2909"/>
      <c r="AC11" s="2909"/>
      <c r="AD11" s="2909"/>
      <c r="AE11" s="2909"/>
      <c r="AF11" s="2909"/>
      <c r="AG11" s="2909"/>
      <c r="AH11" s="2909"/>
      <c r="AI11" s="2909"/>
      <c r="AJ11" s="2909"/>
      <c r="AK11" s="2909"/>
      <c r="AL11" s="2909"/>
      <c r="AM11" s="2909"/>
      <c r="AN11" s="2909"/>
      <c r="AO11" s="2909"/>
      <c r="AP11" s="2909"/>
      <c r="AQ11" s="2909"/>
      <c r="AR11" s="2909"/>
    </row>
    <row r="12" spans="1:44" s="2916" customFormat="1" ht="51.75" customHeight="1">
      <c r="A12" s="4923" t="s">
        <v>3282</v>
      </c>
      <c r="B12" s="4925" t="s">
        <v>3283</v>
      </c>
      <c r="C12" s="4927" t="s">
        <v>3284</v>
      </c>
      <c r="D12" s="2910" t="s">
        <v>3285</v>
      </c>
      <c r="E12" s="2911" t="s">
        <v>3286</v>
      </c>
      <c r="F12" s="2911" t="s">
        <v>3287</v>
      </c>
      <c r="G12" s="2911" t="s">
        <v>3288</v>
      </c>
      <c r="H12" s="2912" t="s">
        <v>3289</v>
      </c>
      <c r="I12" s="2903"/>
      <c r="J12" s="2903"/>
      <c r="K12" s="2903"/>
      <c r="L12" s="2913"/>
      <c r="M12" s="2914"/>
      <c r="N12" s="2915"/>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row>
    <row r="13" spans="1:44" s="2916" customFormat="1" ht="30.75" customHeight="1">
      <c r="A13" s="4924"/>
      <c r="B13" s="4926"/>
      <c r="C13" s="4928"/>
      <c r="D13" s="2917"/>
      <c r="E13" s="2917" t="s">
        <v>1088</v>
      </c>
      <c r="F13" s="2917" t="s">
        <v>1092</v>
      </c>
      <c r="G13" s="2917" t="s">
        <v>1095</v>
      </c>
      <c r="H13" s="2918" t="s">
        <v>3290</v>
      </c>
      <c r="I13" s="2903"/>
      <c r="J13" s="2903"/>
      <c r="K13" s="2903"/>
      <c r="L13" s="2903"/>
      <c r="M13" s="2903"/>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row>
    <row r="14" spans="1:44" s="2916" customFormat="1" ht="30" customHeight="1">
      <c r="A14" s="2919" t="s">
        <v>1088</v>
      </c>
      <c r="B14" s="2920">
        <v>1</v>
      </c>
      <c r="C14" s="2921" t="s">
        <v>3291</v>
      </c>
      <c r="D14" s="2922"/>
      <c r="E14" s="2923">
        <f>SUM(E15,E26)</f>
        <v>0</v>
      </c>
      <c r="F14" s="2924"/>
      <c r="G14" s="2925"/>
      <c r="H14" s="2926">
        <f>SUM(H15,H26)</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row>
    <row r="15" spans="1:44" ht="30" customHeight="1">
      <c r="A15" s="2919" t="s">
        <v>1092</v>
      </c>
      <c r="B15" s="2927" t="s">
        <v>1090</v>
      </c>
      <c r="C15" s="2928" t="s">
        <v>3292</v>
      </c>
      <c r="D15" s="2929"/>
      <c r="E15" s="2923">
        <f>SUM(E16:E25)</f>
        <v>0</v>
      </c>
      <c r="F15" s="2924"/>
      <c r="G15" s="2925"/>
      <c r="H15" s="2926">
        <f>SUM(H16:H25)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c r="AL15" s="2909"/>
      <c r="AM15" s="2909"/>
      <c r="AN15" s="2909"/>
      <c r="AO15" s="2909"/>
      <c r="AP15" s="2909"/>
      <c r="AQ15" s="2909"/>
      <c r="AR15" s="2909"/>
    </row>
    <row r="16" spans="1:44" ht="30" customHeight="1">
      <c r="A16" s="2919" t="s">
        <v>1095</v>
      </c>
      <c r="B16" s="2927" t="s">
        <v>1093</v>
      </c>
      <c r="C16" s="2930" t="s">
        <v>3293</v>
      </c>
      <c r="D16" s="2931" t="s">
        <v>3294</v>
      </c>
      <c r="E16" s="2932"/>
      <c r="F16" s="2933">
        <v>1</v>
      </c>
      <c r="G16" s="2934"/>
      <c r="H16" s="2935">
        <f>E16*G16</f>
        <v>0</v>
      </c>
      <c r="I16" s="2936"/>
    </row>
    <row r="17" spans="1:8" ht="30" customHeight="1">
      <c r="A17" s="2919" t="s">
        <v>1098</v>
      </c>
      <c r="B17" s="2927" t="s">
        <v>1219</v>
      </c>
      <c r="C17" s="2937" t="s">
        <v>3295</v>
      </c>
      <c r="D17" s="2931" t="s">
        <v>3296</v>
      </c>
      <c r="E17" s="2932"/>
      <c r="F17" s="2933">
        <v>1</v>
      </c>
      <c r="G17" s="2934"/>
      <c r="H17" s="2935">
        <f t="shared" ref="H17:H22" si="0">E17*G17</f>
        <v>0</v>
      </c>
    </row>
    <row r="18" spans="1:8" ht="30" customHeight="1">
      <c r="A18" s="2919" t="s">
        <v>1100</v>
      </c>
      <c r="B18" s="2927" t="s">
        <v>2727</v>
      </c>
      <c r="C18" s="2937" t="s">
        <v>3297</v>
      </c>
      <c r="D18" s="2931" t="s">
        <v>3298</v>
      </c>
      <c r="E18" s="2932"/>
      <c r="F18" s="2933">
        <v>1</v>
      </c>
      <c r="G18" s="2934"/>
      <c r="H18" s="2935">
        <f t="shared" si="0"/>
        <v>0</v>
      </c>
    </row>
    <row r="19" spans="1:8" ht="34.5" customHeight="1">
      <c r="A19" s="2919" t="s">
        <v>1103</v>
      </c>
      <c r="B19" s="2927" t="s">
        <v>2729</v>
      </c>
      <c r="C19" s="2937" t="s">
        <v>3299</v>
      </c>
      <c r="D19" s="2931" t="s">
        <v>3300</v>
      </c>
      <c r="E19" s="2932"/>
      <c r="F19" s="2933">
        <v>0.9</v>
      </c>
      <c r="G19" s="2934"/>
      <c r="H19" s="2935">
        <f>E19*G19</f>
        <v>0</v>
      </c>
    </row>
    <row r="20" spans="1:8" ht="34.5" customHeight="1">
      <c r="A20" s="2919" t="s">
        <v>1105</v>
      </c>
      <c r="B20" s="2927" t="s">
        <v>2731</v>
      </c>
      <c r="C20" s="2937" t="s">
        <v>3301</v>
      </c>
      <c r="D20" s="2931" t="s">
        <v>3302</v>
      </c>
      <c r="E20" s="2932"/>
      <c r="F20" s="2933">
        <v>0.85</v>
      </c>
      <c r="G20" s="2934"/>
      <c r="H20" s="2935">
        <f>E20*G20</f>
        <v>0</v>
      </c>
    </row>
    <row r="21" spans="1:8" ht="33" customHeight="1">
      <c r="A21" s="2919" t="s">
        <v>1108</v>
      </c>
      <c r="B21" s="2927" t="s">
        <v>2733</v>
      </c>
      <c r="C21" s="2937" t="s">
        <v>3303</v>
      </c>
      <c r="D21" s="2931" t="s">
        <v>3304</v>
      </c>
      <c r="E21" s="2932"/>
      <c r="F21" s="2933">
        <v>1</v>
      </c>
      <c r="G21" s="2934"/>
      <c r="H21" s="2935">
        <f>E21*G21</f>
        <v>0</v>
      </c>
    </row>
    <row r="22" spans="1:8" ht="30" customHeight="1">
      <c r="A22" s="2919" t="s">
        <v>1111</v>
      </c>
      <c r="B22" s="2927" t="s">
        <v>2735</v>
      </c>
      <c r="C22" s="2937" t="s">
        <v>3305</v>
      </c>
      <c r="D22" s="2931" t="s">
        <v>3306</v>
      </c>
      <c r="E22" s="2932"/>
      <c r="F22" s="2933">
        <v>1</v>
      </c>
      <c r="G22" s="2934"/>
      <c r="H22" s="2935">
        <f t="shared" si="0"/>
        <v>0</v>
      </c>
    </row>
    <row r="23" spans="1:8" ht="42.75" customHeight="1">
      <c r="A23" s="2919" t="s">
        <v>2428</v>
      </c>
      <c r="B23" s="2927" t="s">
        <v>2737</v>
      </c>
      <c r="C23" s="2937" t="s">
        <v>3307</v>
      </c>
      <c r="D23" s="2931" t="s">
        <v>3308</v>
      </c>
      <c r="E23" s="2932"/>
      <c r="F23" s="2933">
        <v>1</v>
      </c>
      <c r="G23" s="2934"/>
      <c r="H23" s="2935">
        <f>E23*G23</f>
        <v>0</v>
      </c>
    </row>
    <row r="24" spans="1:8" ht="42.75" customHeight="1">
      <c r="A24" s="2919" t="s">
        <v>2430</v>
      </c>
      <c r="B24" s="2927" t="s">
        <v>2739</v>
      </c>
      <c r="C24" s="2937" t="s">
        <v>3309</v>
      </c>
      <c r="D24" s="2931" t="s">
        <v>3308</v>
      </c>
      <c r="E24" s="2932"/>
      <c r="F24" s="2933">
        <v>1</v>
      </c>
      <c r="G24" s="2934"/>
      <c r="H24" s="2935">
        <f>E24*G24</f>
        <v>0</v>
      </c>
    </row>
    <row r="25" spans="1:8" ht="44.25" customHeight="1">
      <c r="A25" s="2919" t="s">
        <v>2432</v>
      </c>
      <c r="B25" s="2927" t="s">
        <v>2740</v>
      </c>
      <c r="C25" s="2938" t="s">
        <v>3310</v>
      </c>
      <c r="D25" s="2931" t="s">
        <v>3311</v>
      </c>
      <c r="E25" s="2932"/>
      <c r="F25" s="2933">
        <v>1</v>
      </c>
      <c r="G25" s="2934"/>
      <c r="H25" s="2935">
        <f>E25*G25</f>
        <v>0</v>
      </c>
    </row>
    <row r="26" spans="1:8" ht="30" customHeight="1">
      <c r="A26" s="2919" t="s">
        <v>1120</v>
      </c>
      <c r="B26" s="2927" t="s">
        <v>1270</v>
      </c>
      <c r="C26" s="2928" t="s">
        <v>3312</v>
      </c>
      <c r="D26" s="2939"/>
      <c r="E26" s="2940">
        <f>SUM(E27,E32)</f>
        <v>0</v>
      </c>
      <c r="F26" s="2941"/>
      <c r="G26" s="2941"/>
      <c r="H26" s="2926">
        <f>SUM(H27,H32)</f>
        <v>0</v>
      </c>
    </row>
    <row r="27" spans="1:8" ht="30" customHeight="1">
      <c r="A27" s="2919" t="s">
        <v>1123</v>
      </c>
      <c r="B27" s="2927" t="s">
        <v>1273</v>
      </c>
      <c r="C27" s="2942" t="s">
        <v>3313</v>
      </c>
      <c r="D27" s="2943"/>
      <c r="E27" s="2944">
        <f>SUM(E28:E31)</f>
        <v>0</v>
      </c>
      <c r="F27" s="2945"/>
      <c r="G27" s="2946"/>
      <c r="H27" s="2947">
        <f>SUM(H28:H31)</f>
        <v>0</v>
      </c>
    </row>
    <row r="28" spans="1:8" ht="51.75" customHeight="1">
      <c r="A28" s="2919" t="s">
        <v>1126</v>
      </c>
      <c r="B28" s="2927" t="s">
        <v>1276</v>
      </c>
      <c r="C28" s="2937" t="s">
        <v>3314</v>
      </c>
      <c r="D28" s="2931" t="s">
        <v>3315</v>
      </c>
      <c r="E28" s="2932"/>
      <c r="F28" s="2933">
        <v>0.85</v>
      </c>
      <c r="G28" s="2934"/>
      <c r="H28" s="2935">
        <f>E28*G28</f>
        <v>0</v>
      </c>
    </row>
    <row r="29" spans="1:8" ht="42.75" customHeight="1">
      <c r="A29" s="2919" t="s">
        <v>1129</v>
      </c>
      <c r="B29" s="2927" t="s">
        <v>1279</v>
      </c>
      <c r="C29" s="2937" t="s">
        <v>3316</v>
      </c>
      <c r="D29" s="2931" t="s">
        <v>3315</v>
      </c>
      <c r="E29" s="2932"/>
      <c r="F29" s="2933">
        <v>0.85</v>
      </c>
      <c r="G29" s="2934"/>
      <c r="H29" s="2935">
        <f t="shared" ref="H29:H33" si="1">E29*G29</f>
        <v>0</v>
      </c>
    </row>
    <row r="30" spans="1:8" ht="37.5" customHeight="1">
      <c r="A30" s="2919" t="s">
        <v>2438</v>
      </c>
      <c r="B30" s="2927" t="s">
        <v>1282</v>
      </c>
      <c r="C30" s="2937" t="s">
        <v>3317</v>
      </c>
      <c r="D30" s="2931" t="s">
        <v>3318</v>
      </c>
      <c r="E30" s="2932"/>
      <c r="F30" s="2933">
        <v>0.85</v>
      </c>
      <c r="G30" s="2934"/>
      <c r="H30" s="2935">
        <f t="shared" si="1"/>
        <v>0</v>
      </c>
    </row>
    <row r="31" spans="1:8" ht="30" customHeight="1">
      <c r="A31" s="2919" t="s">
        <v>2440</v>
      </c>
      <c r="B31" s="2927" t="s">
        <v>1284</v>
      </c>
      <c r="C31" s="2937" t="s">
        <v>3319</v>
      </c>
      <c r="D31" s="2931" t="s">
        <v>3320</v>
      </c>
      <c r="E31" s="2932"/>
      <c r="F31" s="2933">
        <v>0.85</v>
      </c>
      <c r="G31" s="2934"/>
      <c r="H31" s="2935">
        <f t="shared" si="1"/>
        <v>0</v>
      </c>
    </row>
    <row r="32" spans="1:8" ht="30" customHeight="1">
      <c r="A32" s="2919" t="s">
        <v>2442</v>
      </c>
      <c r="B32" s="2927" t="s">
        <v>1299</v>
      </c>
      <c r="C32" s="2948" t="s">
        <v>3321</v>
      </c>
      <c r="D32" s="2949"/>
      <c r="E32" s="2950">
        <f>SUM(E33:E34)</f>
        <v>0</v>
      </c>
      <c r="F32" s="2951"/>
      <c r="G32" s="2951"/>
      <c r="H32" s="2952">
        <f>SUM(H33:H34)</f>
        <v>0</v>
      </c>
    </row>
    <row r="33" spans="1:8" ht="45.75" customHeight="1">
      <c r="A33" s="2953" t="s">
        <v>1132</v>
      </c>
      <c r="B33" s="2954" t="s">
        <v>3322</v>
      </c>
      <c r="C33" s="2937" t="s">
        <v>3323</v>
      </c>
      <c r="D33" s="2955" t="s">
        <v>3324</v>
      </c>
      <c r="E33" s="2956"/>
      <c r="F33" s="2957">
        <v>0.5</v>
      </c>
      <c r="G33" s="2958"/>
      <c r="H33" s="2935">
        <f t="shared" si="1"/>
        <v>0</v>
      </c>
    </row>
    <row r="34" spans="1:8" ht="30" customHeight="1">
      <c r="A34" s="2953" t="s">
        <v>2445</v>
      </c>
      <c r="B34" s="2954" t="s">
        <v>3325</v>
      </c>
      <c r="C34" s="2937" t="s">
        <v>3326</v>
      </c>
      <c r="D34" s="2959" t="s">
        <v>3327</v>
      </c>
      <c r="E34" s="2960"/>
      <c r="F34" s="2961">
        <v>0.5</v>
      </c>
      <c r="G34" s="2962"/>
      <c r="H34" s="2963">
        <f>E34*G34</f>
        <v>0</v>
      </c>
    </row>
    <row r="35" spans="1:8" ht="30" customHeight="1">
      <c r="A35" s="4929" t="s">
        <v>1321</v>
      </c>
      <c r="B35" s="4930"/>
      <c r="C35" s="4930"/>
      <c r="D35" s="4930"/>
      <c r="E35" s="4930"/>
      <c r="F35" s="4930"/>
      <c r="G35" s="4930"/>
      <c r="H35" s="4931"/>
    </row>
    <row r="36" spans="1:8" ht="45" customHeight="1">
      <c r="A36" s="2919" t="s">
        <v>2447</v>
      </c>
      <c r="B36" s="2964" t="s">
        <v>2648</v>
      </c>
      <c r="C36" s="2965" t="s">
        <v>3328</v>
      </c>
      <c r="D36" s="2966" t="s">
        <v>3329</v>
      </c>
      <c r="E36" s="2967"/>
      <c r="F36" s="2968"/>
      <c r="G36" s="2968"/>
      <c r="H36" s="2969"/>
    </row>
    <row r="37" spans="1:8" ht="45.75" customHeight="1">
      <c r="A37" s="2919" t="s">
        <v>2448</v>
      </c>
      <c r="B37" s="2964" t="s">
        <v>2649</v>
      </c>
      <c r="C37" s="2965" t="s">
        <v>3330</v>
      </c>
      <c r="D37" s="2970" t="s">
        <v>3329</v>
      </c>
      <c r="E37" s="2971"/>
      <c r="F37" s="2972"/>
      <c r="G37" s="2972"/>
      <c r="H37" s="2973"/>
    </row>
    <row r="38" spans="1:8" ht="30" customHeight="1">
      <c r="A38" s="2919" t="s">
        <v>2449</v>
      </c>
      <c r="B38" s="2964" t="s">
        <v>2650</v>
      </c>
      <c r="C38" s="2965" t="s">
        <v>3331</v>
      </c>
      <c r="D38" s="2970" t="s">
        <v>3308</v>
      </c>
      <c r="E38" s="2971"/>
      <c r="F38" s="2972"/>
      <c r="G38" s="2972"/>
      <c r="H38" s="2973"/>
    </row>
    <row r="39" spans="1:8" ht="30" customHeight="1" thickBot="1">
      <c r="A39" s="2974" t="s">
        <v>1137</v>
      </c>
      <c r="B39" s="2975" t="s">
        <v>2651</v>
      </c>
      <c r="C39" s="2976" t="s">
        <v>3332</v>
      </c>
      <c r="D39" s="2977" t="s">
        <v>3333</v>
      </c>
      <c r="E39" s="2978"/>
      <c r="F39" s="2979"/>
      <c r="G39" s="2979"/>
      <c r="H39" s="2980"/>
    </row>
  </sheetData>
  <mergeCells count="5">
    <mergeCell ref="A8:H8"/>
    <mergeCell ref="A12:A13"/>
    <mergeCell ref="B12:B13"/>
    <mergeCell ref="C12:C13"/>
    <mergeCell ref="A35:H35"/>
  </mergeCells>
  <hyperlinks>
    <hyperlink ref="A8:H8" r:id="rId1" display="F 1 - MBULIMI ME LIKUIDITET - AKTIVET LIKUIDE"/>
  </hyperlinks>
  <pageMargins left="0.70866141732283505" right="0.70866141732283505" top="0.74803149606299202" bottom="0.74803149606299202" header="0.31496062992126" footer="0.31496062992126"/>
  <pageSetup paperSize="9" scale="61" fitToHeight="0" orientation="landscape"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70" zoomScaleNormal="70" workbookViewId="0"/>
  </sheetViews>
  <sheetFormatPr defaultColWidth="11.42578125" defaultRowHeight="14.25"/>
  <cols>
    <col min="1" max="1" width="10" style="2899" customWidth="1"/>
    <col min="2" max="2" width="8.42578125" style="2902" customWidth="1"/>
    <col min="3" max="3" width="80" style="2900" customWidth="1"/>
    <col min="4" max="4" width="24.28515625" style="2900" bestFit="1" customWidth="1"/>
    <col min="5" max="5" width="17.42578125" style="2900" customWidth="1"/>
    <col min="6" max="6" width="15.85546875" style="2900" customWidth="1"/>
    <col min="7" max="7" width="17" style="2900" customWidth="1"/>
    <col min="8" max="8" width="21" style="2900" customWidth="1"/>
    <col min="9" max="16384" width="11.42578125" style="2900"/>
  </cols>
  <sheetData>
    <row r="1" spans="1:44" ht="15">
      <c r="B1" s="2900"/>
      <c r="C1" s="32" t="s">
        <v>120</v>
      </c>
      <c r="D1" s="79" t="s">
        <v>3334</v>
      </c>
    </row>
    <row r="2" spans="1:44" ht="15">
      <c r="B2" s="2900"/>
      <c r="C2" s="18" t="s">
        <v>106</v>
      </c>
      <c r="D2" s="18" t="s">
        <v>3335</v>
      </c>
    </row>
    <row r="3" spans="1:44" ht="15">
      <c r="B3" s="2900"/>
      <c r="C3" s="18" t="s">
        <v>108</v>
      </c>
      <c r="D3" s="18" t="s">
        <v>109</v>
      </c>
    </row>
    <row r="4" spans="1:44" ht="15">
      <c r="B4" s="2900"/>
      <c r="C4" s="18" t="s">
        <v>110</v>
      </c>
      <c r="D4" s="18" t="s">
        <v>4</v>
      </c>
    </row>
    <row r="5" spans="1:44" ht="15">
      <c r="B5" s="2900"/>
      <c r="C5" s="32" t="s">
        <v>3279</v>
      </c>
      <c r="D5" s="32" t="s">
        <v>3280</v>
      </c>
    </row>
    <row r="7" spans="1:44" ht="15.75" customHeight="1" thickBot="1">
      <c r="A7" s="2901"/>
    </row>
    <row r="8" spans="1:44" ht="29.25" customHeight="1" thickBot="1">
      <c r="A8" s="4920" t="s">
        <v>3336</v>
      </c>
      <c r="B8" s="4921"/>
      <c r="C8" s="4921"/>
      <c r="D8" s="4921"/>
      <c r="E8" s="4921"/>
      <c r="F8" s="4921"/>
      <c r="G8" s="4921"/>
      <c r="H8" s="4922"/>
      <c r="K8" s="2903"/>
      <c r="L8" s="2904"/>
      <c r="M8" s="2904"/>
      <c r="N8" s="2904"/>
      <c r="O8" s="2903"/>
    </row>
    <row r="9" spans="1:44" ht="15" customHeight="1">
      <c r="A9" s="2905"/>
      <c r="B9" s="2905"/>
      <c r="C9" s="2905"/>
      <c r="D9" s="2905"/>
      <c r="E9" s="2905"/>
      <c r="F9" s="2905"/>
      <c r="G9" s="2905"/>
      <c r="H9" s="2905"/>
      <c r="K9" s="2903"/>
      <c r="L9" s="2323"/>
      <c r="M9" s="2323"/>
      <c r="N9" s="2323"/>
      <c r="O9" s="2903"/>
    </row>
    <row r="10" spans="1:44" ht="15" customHeight="1">
      <c r="A10" s="2905"/>
      <c r="B10" s="2905"/>
      <c r="C10" s="2981" t="s">
        <v>86</v>
      </c>
      <c r="D10" s="2981"/>
      <c r="E10" s="2982"/>
      <c r="F10" s="2905"/>
      <c r="G10" s="2905"/>
      <c r="H10" s="2905"/>
      <c r="K10" s="2903"/>
      <c r="L10" s="2323"/>
      <c r="M10" s="2323"/>
      <c r="N10" s="2323"/>
      <c r="O10" s="2903"/>
    </row>
    <row r="11" spans="1:44" ht="15" customHeight="1" thickBot="1">
      <c r="A11" s="2905"/>
      <c r="B11" s="2905"/>
      <c r="C11" s="2905"/>
      <c r="D11" s="2905"/>
      <c r="E11" s="2905"/>
      <c r="F11" s="2905"/>
      <c r="G11" s="2905"/>
      <c r="H11" s="2905"/>
      <c r="I11" s="2909"/>
      <c r="J11" s="2909"/>
      <c r="K11" s="2903"/>
      <c r="L11" s="2323"/>
      <c r="M11" s="2323"/>
      <c r="N11" s="2323"/>
      <c r="O11" s="2903"/>
      <c r="P11" s="2909"/>
      <c r="Q11" s="2909"/>
      <c r="R11" s="2909"/>
      <c r="S11" s="2909"/>
      <c r="T11" s="2909"/>
      <c r="U11" s="2909"/>
      <c r="V11" s="2909"/>
      <c r="W11" s="2909"/>
      <c r="X11" s="2909"/>
      <c r="Y11" s="2909"/>
      <c r="Z11" s="2909"/>
      <c r="AA11" s="2909"/>
      <c r="AB11" s="2909"/>
      <c r="AC11" s="2909"/>
      <c r="AD11" s="2909"/>
      <c r="AE11" s="2909"/>
      <c r="AF11" s="2909"/>
      <c r="AG11" s="2909"/>
      <c r="AH11" s="2909"/>
      <c r="AI11" s="2909"/>
      <c r="AJ11" s="2909"/>
      <c r="AK11" s="2909"/>
      <c r="AL11" s="2909"/>
      <c r="AM11" s="2909"/>
      <c r="AN11" s="2909"/>
      <c r="AO11" s="2909"/>
      <c r="AP11" s="2909"/>
      <c r="AQ11" s="2909"/>
      <c r="AR11" s="2909"/>
    </row>
    <row r="12" spans="1:44" s="2916" customFormat="1" ht="51.75" customHeight="1">
      <c r="A12" s="4923" t="s">
        <v>3282</v>
      </c>
      <c r="B12" s="4925" t="s">
        <v>3283</v>
      </c>
      <c r="C12" s="4927" t="s">
        <v>3284</v>
      </c>
      <c r="D12" s="2910" t="s">
        <v>3285</v>
      </c>
      <c r="E12" s="2911" t="s">
        <v>3286</v>
      </c>
      <c r="F12" s="2911" t="s">
        <v>3287</v>
      </c>
      <c r="G12" s="2911" t="s">
        <v>3288</v>
      </c>
      <c r="H12" s="2912" t="s">
        <v>3289</v>
      </c>
      <c r="I12" s="2903"/>
      <c r="J12" s="2903"/>
      <c r="K12" s="2903"/>
      <c r="L12" s="2913"/>
      <c r="M12" s="2914"/>
      <c r="N12" s="2915"/>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row>
    <row r="13" spans="1:44" s="2916" customFormat="1" ht="30.75" customHeight="1">
      <c r="A13" s="4924"/>
      <c r="B13" s="4926"/>
      <c r="C13" s="4928"/>
      <c r="D13" s="2917"/>
      <c r="E13" s="2917" t="s">
        <v>1088</v>
      </c>
      <c r="F13" s="2917" t="s">
        <v>1092</v>
      </c>
      <c r="G13" s="2917" t="s">
        <v>1095</v>
      </c>
      <c r="H13" s="2918" t="s">
        <v>3290</v>
      </c>
      <c r="I13" s="2903"/>
      <c r="J13" s="2903"/>
      <c r="K13" s="2903"/>
      <c r="L13" s="2903"/>
      <c r="M13" s="2903"/>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row>
    <row r="14" spans="1:44" s="2916" customFormat="1" ht="30" customHeight="1">
      <c r="A14" s="2919" t="s">
        <v>1088</v>
      </c>
      <c r="B14" s="2920">
        <v>1</v>
      </c>
      <c r="C14" s="2921" t="s">
        <v>3291</v>
      </c>
      <c r="D14" s="2922"/>
      <c r="E14" s="2923">
        <f>SUM(E15,E26)</f>
        <v>0</v>
      </c>
      <c r="F14" s="2924"/>
      <c r="G14" s="2925"/>
      <c r="H14" s="2926">
        <f>SUM(H15,H26)</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row>
    <row r="15" spans="1:44" ht="30" customHeight="1">
      <c r="A15" s="2919" t="s">
        <v>1092</v>
      </c>
      <c r="B15" s="2927" t="s">
        <v>1090</v>
      </c>
      <c r="C15" s="2928" t="s">
        <v>3292</v>
      </c>
      <c r="D15" s="2929"/>
      <c r="E15" s="2923">
        <f>SUM(E16:E25)</f>
        <v>0</v>
      </c>
      <c r="F15" s="2924"/>
      <c r="G15" s="2925"/>
      <c r="H15" s="2926">
        <f>SUM(H16:H25)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c r="AL15" s="2909"/>
      <c r="AM15" s="2909"/>
      <c r="AN15" s="2909"/>
      <c r="AO15" s="2909"/>
      <c r="AP15" s="2909"/>
      <c r="AQ15" s="2909"/>
      <c r="AR15" s="2909"/>
    </row>
    <row r="16" spans="1:44" ht="30" customHeight="1">
      <c r="A16" s="2919" t="s">
        <v>1095</v>
      </c>
      <c r="B16" s="2927" t="s">
        <v>1093</v>
      </c>
      <c r="C16" s="2930" t="s">
        <v>3293</v>
      </c>
      <c r="D16" s="2931" t="s">
        <v>3294</v>
      </c>
      <c r="E16" s="2932"/>
      <c r="F16" s="2933">
        <v>1</v>
      </c>
      <c r="G16" s="2934"/>
      <c r="H16" s="2935">
        <f>E16*G16</f>
        <v>0</v>
      </c>
      <c r="I16" s="2936"/>
    </row>
    <row r="17" spans="1:8" ht="30" customHeight="1">
      <c r="A17" s="2919" t="s">
        <v>1098</v>
      </c>
      <c r="B17" s="2927" t="s">
        <v>1219</v>
      </c>
      <c r="C17" s="2937" t="s">
        <v>3295</v>
      </c>
      <c r="D17" s="2931" t="s">
        <v>3296</v>
      </c>
      <c r="E17" s="2932"/>
      <c r="F17" s="2933">
        <v>1</v>
      </c>
      <c r="G17" s="2934"/>
      <c r="H17" s="2935">
        <f t="shared" ref="H17:H22" si="0">E17*G17</f>
        <v>0</v>
      </c>
    </row>
    <row r="18" spans="1:8" ht="30" customHeight="1">
      <c r="A18" s="2919" t="s">
        <v>1100</v>
      </c>
      <c r="B18" s="2927" t="s">
        <v>2727</v>
      </c>
      <c r="C18" s="2937" t="s">
        <v>3297</v>
      </c>
      <c r="D18" s="2931" t="s">
        <v>3298</v>
      </c>
      <c r="E18" s="2932"/>
      <c r="F18" s="2933">
        <v>1</v>
      </c>
      <c r="G18" s="2934"/>
      <c r="H18" s="2935">
        <f t="shared" si="0"/>
        <v>0</v>
      </c>
    </row>
    <row r="19" spans="1:8" ht="34.5" customHeight="1">
      <c r="A19" s="2919" t="s">
        <v>1103</v>
      </c>
      <c r="B19" s="2927" t="s">
        <v>2729</v>
      </c>
      <c r="C19" s="2937" t="s">
        <v>3299</v>
      </c>
      <c r="D19" s="2931" t="s">
        <v>3300</v>
      </c>
      <c r="E19" s="2932"/>
      <c r="F19" s="2933">
        <v>0.9</v>
      </c>
      <c r="G19" s="2934"/>
      <c r="H19" s="2935">
        <f>E19*G19</f>
        <v>0</v>
      </c>
    </row>
    <row r="20" spans="1:8" ht="34.5" customHeight="1">
      <c r="A20" s="2919" t="s">
        <v>1105</v>
      </c>
      <c r="B20" s="2927" t="s">
        <v>2731</v>
      </c>
      <c r="C20" s="2937" t="s">
        <v>3301</v>
      </c>
      <c r="D20" s="2931" t="s">
        <v>3302</v>
      </c>
      <c r="E20" s="2932"/>
      <c r="F20" s="2933">
        <v>0.85</v>
      </c>
      <c r="G20" s="2934"/>
      <c r="H20" s="2935">
        <f>E20*G20</f>
        <v>0</v>
      </c>
    </row>
    <row r="21" spans="1:8" ht="33" customHeight="1">
      <c r="A21" s="2919" t="s">
        <v>1108</v>
      </c>
      <c r="B21" s="2927" t="s">
        <v>2733</v>
      </c>
      <c r="C21" s="2937" t="s">
        <v>3303</v>
      </c>
      <c r="D21" s="2931" t="s">
        <v>3304</v>
      </c>
      <c r="E21" s="2932"/>
      <c r="F21" s="2933">
        <v>1</v>
      </c>
      <c r="G21" s="2934"/>
      <c r="H21" s="2935">
        <f>E21*G21</f>
        <v>0</v>
      </c>
    </row>
    <row r="22" spans="1:8" ht="30" customHeight="1">
      <c r="A22" s="2919" t="s">
        <v>1111</v>
      </c>
      <c r="B22" s="2927" t="s">
        <v>2735</v>
      </c>
      <c r="C22" s="2937" t="s">
        <v>3305</v>
      </c>
      <c r="D22" s="2931" t="s">
        <v>3306</v>
      </c>
      <c r="E22" s="2932"/>
      <c r="F22" s="2933">
        <v>1</v>
      </c>
      <c r="G22" s="2934"/>
      <c r="H22" s="2935">
        <f t="shared" si="0"/>
        <v>0</v>
      </c>
    </row>
    <row r="23" spans="1:8" ht="42.75" customHeight="1">
      <c r="A23" s="2919" t="s">
        <v>2428</v>
      </c>
      <c r="B23" s="2927" t="s">
        <v>2737</v>
      </c>
      <c r="C23" s="2937" t="s">
        <v>3307</v>
      </c>
      <c r="D23" s="2931" t="s">
        <v>3308</v>
      </c>
      <c r="E23" s="2932"/>
      <c r="F23" s="2933">
        <v>1</v>
      </c>
      <c r="G23" s="2934"/>
      <c r="H23" s="2935">
        <f>E23*G23</f>
        <v>0</v>
      </c>
    </row>
    <row r="24" spans="1:8" ht="42.75" customHeight="1">
      <c r="A24" s="2919" t="s">
        <v>2430</v>
      </c>
      <c r="B24" s="2927" t="s">
        <v>2739</v>
      </c>
      <c r="C24" s="2937" t="s">
        <v>3309</v>
      </c>
      <c r="D24" s="2931" t="s">
        <v>3308</v>
      </c>
      <c r="E24" s="2932"/>
      <c r="F24" s="2933">
        <v>1</v>
      </c>
      <c r="G24" s="2934"/>
      <c r="H24" s="2935">
        <f>E24*G24</f>
        <v>0</v>
      </c>
    </row>
    <row r="25" spans="1:8" ht="44.25" customHeight="1">
      <c r="A25" s="2919" t="s">
        <v>2432</v>
      </c>
      <c r="B25" s="2927" t="s">
        <v>2740</v>
      </c>
      <c r="C25" s="2938" t="s">
        <v>3310</v>
      </c>
      <c r="D25" s="2931" t="s">
        <v>3311</v>
      </c>
      <c r="E25" s="2932"/>
      <c r="F25" s="2933">
        <v>1</v>
      </c>
      <c r="G25" s="2934"/>
      <c r="H25" s="2935">
        <f>E25*G25</f>
        <v>0</v>
      </c>
    </row>
    <row r="26" spans="1:8" ht="30" customHeight="1">
      <c r="A26" s="2919" t="s">
        <v>1120</v>
      </c>
      <c r="B26" s="2927" t="s">
        <v>1270</v>
      </c>
      <c r="C26" s="2928" t="s">
        <v>3312</v>
      </c>
      <c r="D26" s="2939"/>
      <c r="E26" s="2940">
        <f>SUM(E27,E32)</f>
        <v>0</v>
      </c>
      <c r="F26" s="2941"/>
      <c r="G26" s="2941"/>
      <c r="H26" s="2926">
        <f>SUM(H27,H32)</f>
        <v>0</v>
      </c>
    </row>
    <row r="27" spans="1:8" ht="30" customHeight="1">
      <c r="A27" s="2919" t="s">
        <v>1123</v>
      </c>
      <c r="B27" s="2927" t="s">
        <v>1273</v>
      </c>
      <c r="C27" s="2942" t="s">
        <v>3313</v>
      </c>
      <c r="D27" s="2943"/>
      <c r="E27" s="2944">
        <f>SUM(E28:E31)</f>
        <v>0</v>
      </c>
      <c r="F27" s="2945"/>
      <c r="G27" s="2946"/>
      <c r="H27" s="2947">
        <f>SUM(H28:H31)</f>
        <v>0</v>
      </c>
    </row>
    <row r="28" spans="1:8" ht="51.75" customHeight="1">
      <c r="A28" s="2919" t="s">
        <v>1126</v>
      </c>
      <c r="B28" s="2927" t="s">
        <v>1276</v>
      </c>
      <c r="C28" s="2937" t="s">
        <v>3314</v>
      </c>
      <c r="D28" s="2931" t="s">
        <v>3315</v>
      </c>
      <c r="E28" s="2932"/>
      <c r="F28" s="2933">
        <v>0.85</v>
      </c>
      <c r="G28" s="2934"/>
      <c r="H28" s="2935">
        <f>E28*G28</f>
        <v>0</v>
      </c>
    </row>
    <row r="29" spans="1:8" ht="42.75" customHeight="1">
      <c r="A29" s="2919" t="s">
        <v>1129</v>
      </c>
      <c r="B29" s="2927" t="s">
        <v>1279</v>
      </c>
      <c r="C29" s="2937" t="s">
        <v>3316</v>
      </c>
      <c r="D29" s="2931" t="s">
        <v>3315</v>
      </c>
      <c r="E29" s="2932"/>
      <c r="F29" s="2933">
        <v>0.85</v>
      </c>
      <c r="G29" s="2934"/>
      <c r="H29" s="2935">
        <f t="shared" ref="H29:H33" si="1">E29*G29</f>
        <v>0</v>
      </c>
    </row>
    <row r="30" spans="1:8" ht="37.5" customHeight="1">
      <c r="A30" s="2919" t="s">
        <v>2438</v>
      </c>
      <c r="B30" s="2927" t="s">
        <v>1282</v>
      </c>
      <c r="C30" s="2937" t="s">
        <v>3317</v>
      </c>
      <c r="D30" s="2931" t="s">
        <v>3318</v>
      </c>
      <c r="E30" s="2932"/>
      <c r="F30" s="2933">
        <v>0.85</v>
      </c>
      <c r="G30" s="2934"/>
      <c r="H30" s="2935">
        <f t="shared" si="1"/>
        <v>0</v>
      </c>
    </row>
    <row r="31" spans="1:8" ht="30" customHeight="1">
      <c r="A31" s="2919" t="s">
        <v>2440</v>
      </c>
      <c r="B31" s="2927" t="s">
        <v>1284</v>
      </c>
      <c r="C31" s="2937" t="s">
        <v>3319</v>
      </c>
      <c r="D31" s="2931" t="s">
        <v>3320</v>
      </c>
      <c r="E31" s="2932"/>
      <c r="F31" s="2933">
        <v>0.85</v>
      </c>
      <c r="G31" s="2934"/>
      <c r="H31" s="2935">
        <f t="shared" si="1"/>
        <v>0</v>
      </c>
    </row>
    <row r="32" spans="1:8" ht="30" customHeight="1">
      <c r="A32" s="2919" t="s">
        <v>2442</v>
      </c>
      <c r="B32" s="2927" t="s">
        <v>1299</v>
      </c>
      <c r="C32" s="2948" t="s">
        <v>3321</v>
      </c>
      <c r="D32" s="2949"/>
      <c r="E32" s="2950">
        <f>SUM(E33:E34)</f>
        <v>0</v>
      </c>
      <c r="F32" s="2951"/>
      <c r="G32" s="2951"/>
      <c r="H32" s="2952">
        <f>SUM(H33:H34)</f>
        <v>0</v>
      </c>
    </row>
    <row r="33" spans="1:8" ht="45.75" customHeight="1">
      <c r="A33" s="2953" t="s">
        <v>1132</v>
      </c>
      <c r="B33" s="2954" t="s">
        <v>3322</v>
      </c>
      <c r="C33" s="2937" t="s">
        <v>3323</v>
      </c>
      <c r="D33" s="2955" t="s">
        <v>3324</v>
      </c>
      <c r="E33" s="2956"/>
      <c r="F33" s="2957">
        <v>0.5</v>
      </c>
      <c r="G33" s="2958"/>
      <c r="H33" s="2935">
        <f t="shared" si="1"/>
        <v>0</v>
      </c>
    </row>
    <row r="34" spans="1:8" ht="30" customHeight="1">
      <c r="A34" s="2953" t="s">
        <v>2445</v>
      </c>
      <c r="B34" s="2954" t="s">
        <v>3325</v>
      </c>
      <c r="C34" s="2937" t="s">
        <v>3326</v>
      </c>
      <c r="D34" s="2959" t="s">
        <v>3327</v>
      </c>
      <c r="E34" s="2960"/>
      <c r="F34" s="2961">
        <v>0.5</v>
      </c>
      <c r="G34" s="2962"/>
      <c r="H34" s="2963">
        <f>E34*G34</f>
        <v>0</v>
      </c>
    </row>
    <row r="35" spans="1:8" ht="30" customHeight="1">
      <c r="A35" s="4929" t="s">
        <v>1321</v>
      </c>
      <c r="B35" s="4930"/>
      <c r="C35" s="4930"/>
      <c r="D35" s="4930"/>
      <c r="E35" s="4930"/>
      <c r="F35" s="4930"/>
      <c r="G35" s="4930"/>
      <c r="H35" s="4931"/>
    </row>
    <row r="36" spans="1:8" ht="45" customHeight="1">
      <c r="A36" s="2919" t="s">
        <v>2447</v>
      </c>
      <c r="B36" s="2964" t="s">
        <v>2648</v>
      </c>
      <c r="C36" s="2965" t="s">
        <v>3328</v>
      </c>
      <c r="D36" s="2966" t="s">
        <v>3329</v>
      </c>
      <c r="E36" s="2967"/>
      <c r="F36" s="2968"/>
      <c r="G36" s="2968"/>
      <c r="H36" s="2969"/>
    </row>
    <row r="37" spans="1:8" ht="45.75" customHeight="1">
      <c r="A37" s="2919" t="s">
        <v>2448</v>
      </c>
      <c r="B37" s="2964" t="s">
        <v>2649</v>
      </c>
      <c r="C37" s="2965" t="s">
        <v>3330</v>
      </c>
      <c r="D37" s="2970" t="s">
        <v>3329</v>
      </c>
      <c r="E37" s="2971"/>
      <c r="F37" s="2972"/>
      <c r="G37" s="2972"/>
      <c r="H37" s="2973"/>
    </row>
    <row r="38" spans="1:8" ht="30" customHeight="1">
      <c r="A38" s="2919" t="s">
        <v>2449</v>
      </c>
      <c r="B38" s="2964" t="s">
        <v>2650</v>
      </c>
      <c r="C38" s="2965" t="s">
        <v>3331</v>
      </c>
      <c r="D38" s="2970" t="s">
        <v>3308</v>
      </c>
      <c r="E38" s="2971"/>
      <c r="F38" s="2972"/>
      <c r="G38" s="2972"/>
      <c r="H38" s="2973"/>
    </row>
    <row r="39" spans="1:8" ht="30" customHeight="1" thickBot="1">
      <c r="A39" s="2974" t="s">
        <v>1137</v>
      </c>
      <c r="B39" s="2975" t="s">
        <v>2651</v>
      </c>
      <c r="C39" s="2976" t="s">
        <v>3332</v>
      </c>
      <c r="D39" s="2977" t="s">
        <v>3333</v>
      </c>
      <c r="E39" s="2978"/>
      <c r="F39" s="2979"/>
      <c r="G39" s="2979"/>
      <c r="H39" s="2980"/>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80" zoomScaleNormal="80" workbookViewId="0"/>
  </sheetViews>
  <sheetFormatPr defaultColWidth="11.42578125" defaultRowHeight="14.25"/>
  <cols>
    <col min="1" max="1" width="10" style="2899" customWidth="1"/>
    <col min="2" max="2" width="8.42578125" style="2902" customWidth="1"/>
    <col min="3" max="3" width="80" style="2900" customWidth="1"/>
    <col min="4" max="4" width="24.28515625" style="2900" bestFit="1" customWidth="1"/>
    <col min="5" max="5" width="17.42578125" style="2900" customWidth="1"/>
    <col min="6" max="6" width="15.85546875" style="2900" customWidth="1"/>
    <col min="7" max="7" width="17" style="2900" customWidth="1"/>
    <col min="8" max="8" width="21" style="2900" customWidth="1"/>
    <col min="9" max="16384" width="11.42578125" style="2900"/>
  </cols>
  <sheetData>
    <row r="1" spans="1:44" ht="15">
      <c r="B1" s="2900"/>
      <c r="C1" s="32" t="s">
        <v>120</v>
      </c>
      <c r="D1" s="79" t="s">
        <v>3238</v>
      </c>
    </row>
    <row r="2" spans="1:44" ht="15">
      <c r="B2" s="2900"/>
      <c r="C2" s="18" t="s">
        <v>106</v>
      </c>
      <c r="D2" s="18" t="s">
        <v>3239</v>
      </c>
    </row>
    <row r="3" spans="1:44" ht="15">
      <c r="B3" s="2900"/>
      <c r="C3" s="18" t="s">
        <v>108</v>
      </c>
      <c r="D3" s="18" t="s">
        <v>109</v>
      </c>
    </row>
    <row r="4" spans="1:44" ht="15">
      <c r="B4" s="2900"/>
      <c r="C4" s="18" t="s">
        <v>110</v>
      </c>
      <c r="D4" s="18" t="s">
        <v>4</v>
      </c>
    </row>
    <row r="5" spans="1:44" ht="15">
      <c r="B5" s="2900"/>
      <c r="C5" s="32" t="s">
        <v>3279</v>
      </c>
      <c r="D5" s="32" t="s">
        <v>3280</v>
      </c>
    </row>
    <row r="7" spans="1:44" ht="15.75" customHeight="1" thickBot="1">
      <c r="A7" s="2901"/>
    </row>
    <row r="8" spans="1:44" ht="29.25" customHeight="1" thickBot="1">
      <c r="A8" s="4920" t="s">
        <v>3337</v>
      </c>
      <c r="B8" s="4921"/>
      <c r="C8" s="4921"/>
      <c r="D8" s="4921"/>
      <c r="E8" s="4921"/>
      <c r="F8" s="4921"/>
      <c r="G8" s="4921"/>
      <c r="H8" s="4922"/>
      <c r="K8" s="2903"/>
      <c r="L8" s="2904"/>
      <c r="M8" s="2904"/>
      <c r="N8" s="2904"/>
      <c r="O8" s="2903"/>
    </row>
    <row r="9" spans="1:44" ht="15" customHeight="1">
      <c r="A9" s="2905"/>
      <c r="B9" s="2905"/>
      <c r="C9" s="2905"/>
      <c r="D9" s="2905"/>
      <c r="E9" s="2905"/>
      <c r="F9" s="2905"/>
      <c r="G9" s="2905"/>
      <c r="H9" s="2905"/>
      <c r="K9" s="2903"/>
      <c r="L9" s="2323"/>
      <c r="M9" s="2323"/>
      <c r="N9" s="2323"/>
      <c r="O9" s="2903"/>
    </row>
    <row r="10" spans="1:44" ht="15" customHeight="1">
      <c r="A10" s="2905"/>
      <c r="B10" s="2905"/>
      <c r="C10" s="2907"/>
      <c r="D10" s="2907"/>
      <c r="E10" s="2908"/>
      <c r="F10" s="2905"/>
      <c r="G10" s="2905"/>
      <c r="H10" s="2905"/>
      <c r="K10" s="2903"/>
      <c r="L10" s="2323"/>
      <c r="M10" s="2323"/>
      <c r="N10" s="2323"/>
      <c r="O10" s="2903"/>
    </row>
    <row r="11" spans="1:44" ht="15" customHeight="1" thickBot="1">
      <c r="A11" s="2905"/>
      <c r="B11" s="2905"/>
      <c r="C11" s="2905"/>
      <c r="D11" s="2905"/>
      <c r="E11" s="2905"/>
      <c r="F11" s="2905"/>
      <c r="G11" s="2905"/>
      <c r="H11" s="2905"/>
      <c r="I11" s="2909"/>
      <c r="J11" s="2909"/>
      <c r="K11" s="2903"/>
      <c r="L11" s="2323"/>
      <c r="M11" s="2323"/>
      <c r="N11" s="2323"/>
      <c r="O11" s="2903"/>
      <c r="P11" s="2909"/>
      <c r="Q11" s="2909"/>
      <c r="R11" s="2909"/>
      <c r="S11" s="2909"/>
      <c r="T11" s="2909"/>
      <c r="U11" s="2909"/>
      <c r="V11" s="2909"/>
      <c r="W11" s="2909"/>
      <c r="X11" s="2909"/>
      <c r="Y11" s="2909"/>
      <c r="Z11" s="2909"/>
      <c r="AA11" s="2909"/>
      <c r="AB11" s="2909"/>
      <c r="AC11" s="2909"/>
      <c r="AD11" s="2909"/>
      <c r="AE11" s="2909"/>
      <c r="AF11" s="2909"/>
      <c r="AG11" s="2909"/>
      <c r="AH11" s="2909"/>
      <c r="AI11" s="2909"/>
      <c r="AJ11" s="2909"/>
      <c r="AK11" s="2909"/>
      <c r="AL11" s="2909"/>
      <c r="AM11" s="2909"/>
      <c r="AN11" s="2909"/>
      <c r="AO11" s="2909"/>
      <c r="AP11" s="2909"/>
      <c r="AQ11" s="2909"/>
      <c r="AR11" s="2909"/>
    </row>
    <row r="12" spans="1:44" s="2916" customFormat="1" ht="51.75" customHeight="1">
      <c r="A12" s="4923" t="s">
        <v>3282</v>
      </c>
      <c r="B12" s="4925" t="s">
        <v>3283</v>
      </c>
      <c r="C12" s="4927" t="s">
        <v>3284</v>
      </c>
      <c r="D12" s="2910" t="s">
        <v>3285</v>
      </c>
      <c r="E12" s="2911" t="s">
        <v>3286</v>
      </c>
      <c r="F12" s="2911" t="s">
        <v>3287</v>
      </c>
      <c r="G12" s="2911" t="s">
        <v>3288</v>
      </c>
      <c r="H12" s="2912" t="s">
        <v>3289</v>
      </c>
      <c r="I12" s="2903"/>
      <c r="J12" s="2903"/>
      <c r="K12" s="2903"/>
      <c r="L12" s="2913"/>
      <c r="M12" s="2914"/>
      <c r="N12" s="2915"/>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row>
    <row r="13" spans="1:44" s="2916" customFormat="1" ht="30.75" customHeight="1">
      <c r="A13" s="4924"/>
      <c r="B13" s="4926"/>
      <c r="C13" s="4928"/>
      <c r="D13" s="2917"/>
      <c r="E13" s="2917" t="s">
        <v>1088</v>
      </c>
      <c r="F13" s="2917" t="s">
        <v>1092</v>
      </c>
      <c r="G13" s="2917" t="s">
        <v>1095</v>
      </c>
      <c r="H13" s="2918" t="s">
        <v>3290</v>
      </c>
      <c r="I13" s="2903"/>
      <c r="J13" s="2903"/>
      <c r="K13" s="2903"/>
      <c r="L13" s="2903"/>
      <c r="M13" s="2903"/>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row>
    <row r="14" spans="1:44" s="2916" customFormat="1" ht="30" customHeight="1">
      <c r="A14" s="2919" t="s">
        <v>1088</v>
      </c>
      <c r="B14" s="2920">
        <v>1</v>
      </c>
      <c r="C14" s="2921" t="s">
        <v>3291</v>
      </c>
      <c r="D14" s="2922"/>
      <c r="E14" s="2923">
        <f>SUM(E15,E26)</f>
        <v>0</v>
      </c>
      <c r="F14" s="2924"/>
      <c r="G14" s="2925"/>
      <c r="H14" s="2926">
        <f>SUM(H15,H26)</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row>
    <row r="15" spans="1:44" ht="30" customHeight="1">
      <c r="A15" s="2919" t="s">
        <v>1092</v>
      </c>
      <c r="B15" s="2927" t="s">
        <v>1090</v>
      </c>
      <c r="C15" s="2928" t="s">
        <v>3292</v>
      </c>
      <c r="D15" s="2929"/>
      <c r="E15" s="2923">
        <f>SUM(E16:E25)</f>
        <v>0</v>
      </c>
      <c r="F15" s="2924"/>
      <c r="G15" s="2925"/>
      <c r="H15" s="2926">
        <f>SUM(H16:H25)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c r="AL15" s="2909"/>
      <c r="AM15" s="2909"/>
      <c r="AN15" s="2909"/>
      <c r="AO15" s="2909"/>
      <c r="AP15" s="2909"/>
      <c r="AQ15" s="2909"/>
      <c r="AR15" s="2909"/>
    </row>
    <row r="16" spans="1:44" ht="30" customHeight="1">
      <c r="A16" s="2919" t="s">
        <v>1095</v>
      </c>
      <c r="B16" s="2927" t="s">
        <v>1093</v>
      </c>
      <c r="C16" s="2930" t="s">
        <v>3293</v>
      </c>
      <c r="D16" s="2931" t="s">
        <v>3294</v>
      </c>
      <c r="E16" s="2932"/>
      <c r="F16" s="2933">
        <v>1</v>
      </c>
      <c r="G16" s="2934"/>
      <c r="H16" s="2935">
        <f>E16*G16</f>
        <v>0</v>
      </c>
      <c r="I16" s="2936"/>
    </row>
    <row r="17" spans="1:8" ht="30" customHeight="1">
      <c r="A17" s="2919" t="s">
        <v>1098</v>
      </c>
      <c r="B17" s="2927" t="s">
        <v>1219</v>
      </c>
      <c r="C17" s="2937" t="s">
        <v>3295</v>
      </c>
      <c r="D17" s="2931" t="s">
        <v>3296</v>
      </c>
      <c r="E17" s="2932"/>
      <c r="F17" s="2933">
        <v>1</v>
      </c>
      <c r="G17" s="2934"/>
      <c r="H17" s="2935">
        <f t="shared" ref="H17:H22" si="0">E17*G17</f>
        <v>0</v>
      </c>
    </row>
    <row r="18" spans="1:8" ht="30" customHeight="1">
      <c r="A18" s="2919" t="s">
        <v>1100</v>
      </c>
      <c r="B18" s="2927" t="s">
        <v>2727</v>
      </c>
      <c r="C18" s="2937" t="s">
        <v>3297</v>
      </c>
      <c r="D18" s="2931" t="s">
        <v>3298</v>
      </c>
      <c r="E18" s="2932"/>
      <c r="F18" s="2933">
        <v>1</v>
      </c>
      <c r="G18" s="2934"/>
      <c r="H18" s="2935">
        <f t="shared" si="0"/>
        <v>0</v>
      </c>
    </row>
    <row r="19" spans="1:8" ht="34.5" customHeight="1">
      <c r="A19" s="2919" t="s">
        <v>1103</v>
      </c>
      <c r="B19" s="2927" t="s">
        <v>2729</v>
      </c>
      <c r="C19" s="2937" t="s">
        <v>3299</v>
      </c>
      <c r="D19" s="2931" t="s">
        <v>3300</v>
      </c>
      <c r="E19" s="2932"/>
      <c r="F19" s="2933">
        <v>0.9</v>
      </c>
      <c r="G19" s="2934"/>
      <c r="H19" s="2935">
        <f>E19*G19</f>
        <v>0</v>
      </c>
    </row>
    <row r="20" spans="1:8" ht="34.5" customHeight="1">
      <c r="A20" s="2919" t="s">
        <v>1105</v>
      </c>
      <c r="B20" s="2927" t="s">
        <v>2731</v>
      </c>
      <c r="C20" s="2937" t="s">
        <v>3301</v>
      </c>
      <c r="D20" s="2931" t="s">
        <v>3302</v>
      </c>
      <c r="E20" s="2932"/>
      <c r="F20" s="2933">
        <v>0.85</v>
      </c>
      <c r="G20" s="2934"/>
      <c r="H20" s="2935">
        <f>E20*G20</f>
        <v>0</v>
      </c>
    </row>
    <row r="21" spans="1:8" ht="33" customHeight="1">
      <c r="A21" s="2919" t="s">
        <v>1108</v>
      </c>
      <c r="B21" s="2927" t="s">
        <v>2733</v>
      </c>
      <c r="C21" s="2937" t="s">
        <v>3303</v>
      </c>
      <c r="D21" s="2931" t="s">
        <v>3304</v>
      </c>
      <c r="E21" s="2932"/>
      <c r="F21" s="2933">
        <v>1</v>
      </c>
      <c r="G21" s="2934"/>
      <c r="H21" s="2935">
        <f>E21*G21</f>
        <v>0</v>
      </c>
    </row>
    <row r="22" spans="1:8" ht="30" customHeight="1">
      <c r="A22" s="2919" t="s">
        <v>1111</v>
      </c>
      <c r="B22" s="2927" t="s">
        <v>2735</v>
      </c>
      <c r="C22" s="2937" t="s">
        <v>3305</v>
      </c>
      <c r="D22" s="2931" t="s">
        <v>3306</v>
      </c>
      <c r="E22" s="2932"/>
      <c r="F22" s="2933">
        <v>1</v>
      </c>
      <c r="G22" s="2934"/>
      <c r="H22" s="2935">
        <f t="shared" si="0"/>
        <v>0</v>
      </c>
    </row>
    <row r="23" spans="1:8" ht="42.75" customHeight="1">
      <c r="A23" s="2919" t="s">
        <v>2428</v>
      </c>
      <c r="B23" s="2927" t="s">
        <v>2737</v>
      </c>
      <c r="C23" s="2937" t="s">
        <v>3307</v>
      </c>
      <c r="D23" s="2931" t="s">
        <v>3308</v>
      </c>
      <c r="E23" s="2932"/>
      <c r="F23" s="2933">
        <v>1</v>
      </c>
      <c r="G23" s="2934"/>
      <c r="H23" s="2935">
        <f>E23*G23</f>
        <v>0</v>
      </c>
    </row>
    <row r="24" spans="1:8" ht="42.75" customHeight="1">
      <c r="A24" s="2919" t="s">
        <v>2430</v>
      </c>
      <c r="B24" s="2927" t="s">
        <v>2739</v>
      </c>
      <c r="C24" s="2937" t="s">
        <v>3309</v>
      </c>
      <c r="D24" s="2931" t="s">
        <v>3308</v>
      </c>
      <c r="E24" s="2932"/>
      <c r="F24" s="2933">
        <v>1</v>
      </c>
      <c r="G24" s="2934"/>
      <c r="H24" s="2935">
        <f>E24*G24</f>
        <v>0</v>
      </c>
    </row>
    <row r="25" spans="1:8" ht="44.25" customHeight="1">
      <c r="A25" s="2919" t="s">
        <v>2432</v>
      </c>
      <c r="B25" s="2927" t="s">
        <v>2740</v>
      </c>
      <c r="C25" s="2938" t="s">
        <v>3310</v>
      </c>
      <c r="D25" s="2931" t="s">
        <v>3311</v>
      </c>
      <c r="E25" s="2932"/>
      <c r="F25" s="2933">
        <v>1</v>
      </c>
      <c r="G25" s="2934"/>
      <c r="H25" s="2935">
        <f>E25*G25</f>
        <v>0</v>
      </c>
    </row>
    <row r="26" spans="1:8" ht="30" customHeight="1">
      <c r="A26" s="2919" t="s">
        <v>1120</v>
      </c>
      <c r="B26" s="2927" t="s">
        <v>1270</v>
      </c>
      <c r="C26" s="2928" t="s">
        <v>3312</v>
      </c>
      <c r="D26" s="2939"/>
      <c r="E26" s="2940">
        <f>SUM(E27,E32)</f>
        <v>0</v>
      </c>
      <c r="F26" s="2941"/>
      <c r="G26" s="2941"/>
      <c r="H26" s="2926">
        <f>SUM(H27,H32)</f>
        <v>0</v>
      </c>
    </row>
    <row r="27" spans="1:8" ht="30" customHeight="1">
      <c r="A27" s="2919" t="s">
        <v>1123</v>
      </c>
      <c r="B27" s="2927" t="s">
        <v>1273</v>
      </c>
      <c r="C27" s="2942" t="s">
        <v>3313</v>
      </c>
      <c r="D27" s="2943"/>
      <c r="E27" s="2944">
        <f>SUM(E28:E31)</f>
        <v>0</v>
      </c>
      <c r="F27" s="2945"/>
      <c r="G27" s="2946"/>
      <c r="H27" s="2947">
        <f>SUM(H28:H31)</f>
        <v>0</v>
      </c>
    </row>
    <row r="28" spans="1:8" ht="51.75" customHeight="1">
      <c r="A28" s="2919" t="s">
        <v>1126</v>
      </c>
      <c r="B28" s="2927" t="s">
        <v>1276</v>
      </c>
      <c r="C28" s="2937" t="s">
        <v>3314</v>
      </c>
      <c r="D28" s="2931" t="s">
        <v>3315</v>
      </c>
      <c r="E28" s="2932"/>
      <c r="F28" s="2933">
        <v>0.85</v>
      </c>
      <c r="G28" s="2934"/>
      <c r="H28" s="2935">
        <f>E28*G28</f>
        <v>0</v>
      </c>
    </row>
    <row r="29" spans="1:8" ht="42.75" customHeight="1">
      <c r="A29" s="2919" t="s">
        <v>1129</v>
      </c>
      <c r="B29" s="2927" t="s">
        <v>1279</v>
      </c>
      <c r="C29" s="2937" t="s">
        <v>3316</v>
      </c>
      <c r="D29" s="2931" t="s">
        <v>3315</v>
      </c>
      <c r="E29" s="2932"/>
      <c r="F29" s="2933">
        <v>0.85</v>
      </c>
      <c r="G29" s="2934"/>
      <c r="H29" s="2935">
        <f t="shared" ref="H29:H33" si="1">E29*G29</f>
        <v>0</v>
      </c>
    </row>
    <row r="30" spans="1:8" ht="37.5" customHeight="1">
      <c r="A30" s="2919" t="s">
        <v>2438</v>
      </c>
      <c r="B30" s="2927" t="s">
        <v>1282</v>
      </c>
      <c r="C30" s="2937" t="s">
        <v>3317</v>
      </c>
      <c r="D30" s="2931" t="s">
        <v>3318</v>
      </c>
      <c r="E30" s="2932"/>
      <c r="F30" s="2933">
        <v>0.85</v>
      </c>
      <c r="G30" s="2934"/>
      <c r="H30" s="2935">
        <f t="shared" si="1"/>
        <v>0</v>
      </c>
    </row>
    <row r="31" spans="1:8" ht="30" customHeight="1">
      <c r="A31" s="2919" t="s">
        <v>2440</v>
      </c>
      <c r="B31" s="2927" t="s">
        <v>1284</v>
      </c>
      <c r="C31" s="2937" t="s">
        <v>3319</v>
      </c>
      <c r="D31" s="2931" t="s">
        <v>3320</v>
      </c>
      <c r="E31" s="2932"/>
      <c r="F31" s="2933">
        <v>0.85</v>
      </c>
      <c r="G31" s="2934"/>
      <c r="H31" s="2935">
        <f t="shared" si="1"/>
        <v>0</v>
      </c>
    </row>
    <row r="32" spans="1:8" ht="30" customHeight="1">
      <c r="A32" s="2919" t="s">
        <v>2442</v>
      </c>
      <c r="B32" s="2927" t="s">
        <v>1299</v>
      </c>
      <c r="C32" s="2948" t="s">
        <v>3321</v>
      </c>
      <c r="D32" s="2949"/>
      <c r="E32" s="2950">
        <f>SUM(E33:E34)</f>
        <v>0</v>
      </c>
      <c r="F32" s="2951"/>
      <c r="G32" s="2951"/>
      <c r="H32" s="2952">
        <f>SUM(H33:H34)</f>
        <v>0</v>
      </c>
    </row>
    <row r="33" spans="1:8" ht="45.75" customHeight="1">
      <c r="A33" s="2953" t="s">
        <v>1132</v>
      </c>
      <c r="B33" s="2954" t="s">
        <v>3322</v>
      </c>
      <c r="C33" s="2937" t="s">
        <v>3323</v>
      </c>
      <c r="D33" s="2955" t="s">
        <v>3324</v>
      </c>
      <c r="E33" s="2956"/>
      <c r="F33" s="2957">
        <v>0.5</v>
      </c>
      <c r="G33" s="2958"/>
      <c r="H33" s="2935">
        <f t="shared" si="1"/>
        <v>0</v>
      </c>
    </row>
    <row r="34" spans="1:8" ht="30" customHeight="1">
      <c r="A34" s="2953" t="s">
        <v>2445</v>
      </c>
      <c r="B34" s="2954" t="s">
        <v>3325</v>
      </c>
      <c r="C34" s="2937" t="s">
        <v>3326</v>
      </c>
      <c r="D34" s="2959" t="s">
        <v>3327</v>
      </c>
      <c r="E34" s="2960"/>
      <c r="F34" s="2961">
        <v>0.5</v>
      </c>
      <c r="G34" s="2962"/>
      <c r="H34" s="2963">
        <f>E34*G34</f>
        <v>0</v>
      </c>
    </row>
    <row r="35" spans="1:8" ht="30" customHeight="1">
      <c r="A35" s="4929" t="s">
        <v>1321</v>
      </c>
      <c r="B35" s="4930"/>
      <c r="C35" s="4930"/>
      <c r="D35" s="4930"/>
      <c r="E35" s="4930"/>
      <c r="F35" s="4930"/>
      <c r="G35" s="4930"/>
      <c r="H35" s="4931"/>
    </row>
    <row r="36" spans="1:8" ht="45" customHeight="1">
      <c r="A36" s="2919" t="s">
        <v>2447</v>
      </c>
      <c r="B36" s="2964" t="s">
        <v>2648</v>
      </c>
      <c r="C36" s="2965" t="s">
        <v>3328</v>
      </c>
      <c r="D36" s="2966" t="s">
        <v>3329</v>
      </c>
      <c r="E36" s="2967"/>
      <c r="F36" s="2968"/>
      <c r="G36" s="2968"/>
      <c r="H36" s="2969"/>
    </row>
    <row r="37" spans="1:8" ht="45.75" customHeight="1">
      <c r="A37" s="2919" t="s">
        <v>2448</v>
      </c>
      <c r="B37" s="2964" t="s">
        <v>2649</v>
      </c>
      <c r="C37" s="2965" t="s">
        <v>3330</v>
      </c>
      <c r="D37" s="2970" t="s">
        <v>3329</v>
      </c>
      <c r="E37" s="2971"/>
      <c r="F37" s="2972"/>
      <c r="G37" s="2972"/>
      <c r="H37" s="2973"/>
    </row>
    <row r="38" spans="1:8" ht="30" customHeight="1">
      <c r="A38" s="2919" t="s">
        <v>2449</v>
      </c>
      <c r="B38" s="2964" t="s">
        <v>2650</v>
      </c>
      <c r="C38" s="2965" t="s">
        <v>3331</v>
      </c>
      <c r="D38" s="2970" t="s">
        <v>3308</v>
      </c>
      <c r="E38" s="2971"/>
      <c r="F38" s="2972"/>
      <c r="G38" s="2972"/>
      <c r="H38" s="2973"/>
    </row>
    <row r="39" spans="1:8" ht="30" customHeight="1" thickBot="1">
      <c r="A39" s="2974" t="s">
        <v>1137</v>
      </c>
      <c r="B39" s="2975" t="s">
        <v>2651</v>
      </c>
      <c r="C39" s="2976" t="s">
        <v>3332</v>
      </c>
      <c r="D39" s="2977" t="s">
        <v>3333</v>
      </c>
      <c r="E39" s="2978"/>
      <c r="F39" s="2979"/>
      <c r="G39" s="2979"/>
      <c r="H39" s="2980"/>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70" zoomScaleNormal="70" workbookViewId="0"/>
  </sheetViews>
  <sheetFormatPr defaultColWidth="11.42578125" defaultRowHeight="14.25"/>
  <cols>
    <col min="1" max="1" width="10" style="2899" customWidth="1"/>
    <col min="2" max="2" width="8.42578125" style="2902" customWidth="1"/>
    <col min="3" max="3" width="80" style="2900" customWidth="1"/>
    <col min="4" max="4" width="24.28515625" style="2900" bestFit="1" customWidth="1"/>
    <col min="5" max="5" width="17.42578125" style="2900" customWidth="1"/>
    <col min="6" max="6" width="15.85546875" style="2900" customWidth="1"/>
    <col min="7" max="7" width="17" style="2900" customWidth="1"/>
    <col min="8" max="8" width="21" style="2900" customWidth="1"/>
    <col min="9" max="16384" width="11.42578125" style="2900"/>
  </cols>
  <sheetData>
    <row r="1" spans="1:44" ht="15">
      <c r="B1" s="2900"/>
      <c r="C1" s="32" t="s">
        <v>120</v>
      </c>
      <c r="D1" s="79" t="s">
        <v>3240</v>
      </c>
    </row>
    <row r="2" spans="1:44" ht="15">
      <c r="B2" s="2900"/>
      <c r="C2" s="18" t="s">
        <v>106</v>
      </c>
      <c r="D2" s="18" t="s">
        <v>3241</v>
      </c>
    </row>
    <row r="3" spans="1:44" ht="15">
      <c r="B3" s="2900"/>
      <c r="C3" s="18" t="s">
        <v>108</v>
      </c>
      <c r="D3" s="18" t="s">
        <v>109</v>
      </c>
    </row>
    <row r="4" spans="1:44" ht="15">
      <c r="B4" s="2900"/>
      <c r="C4" s="18" t="s">
        <v>110</v>
      </c>
      <c r="D4" s="18" t="s">
        <v>4</v>
      </c>
    </row>
    <row r="5" spans="1:44" ht="15">
      <c r="B5" s="2900"/>
      <c r="C5" s="32" t="s">
        <v>3279</v>
      </c>
      <c r="D5" s="32" t="s">
        <v>3280</v>
      </c>
    </row>
    <row r="7" spans="1:44" ht="15.75" customHeight="1" thickBot="1">
      <c r="A7" s="2901"/>
    </row>
    <row r="8" spans="1:44" ht="29.25" customHeight="1" thickBot="1">
      <c r="A8" s="4920" t="s">
        <v>3338</v>
      </c>
      <c r="B8" s="4921"/>
      <c r="C8" s="4921"/>
      <c r="D8" s="4921"/>
      <c r="E8" s="4921"/>
      <c r="F8" s="4921"/>
      <c r="G8" s="4921"/>
      <c r="H8" s="4922"/>
      <c r="K8" s="2903"/>
      <c r="L8" s="2904"/>
      <c r="M8" s="2904"/>
      <c r="N8" s="2904"/>
      <c r="O8" s="2903"/>
    </row>
    <row r="9" spans="1:44" ht="15" customHeight="1">
      <c r="A9" s="2905"/>
      <c r="B9" s="2905"/>
      <c r="C9" s="2905"/>
      <c r="D9" s="2905"/>
      <c r="E9" s="2905"/>
      <c r="F9" s="2905"/>
      <c r="G9" s="2905"/>
      <c r="H9" s="2905"/>
      <c r="K9" s="2903"/>
      <c r="L9" s="2323"/>
      <c r="M9" s="2323"/>
      <c r="N9" s="2323"/>
      <c r="O9" s="2903"/>
    </row>
    <row r="10" spans="1:44" ht="15" customHeight="1">
      <c r="A10" s="2905"/>
      <c r="B10" s="2905"/>
      <c r="C10" s="2907"/>
      <c r="D10" s="2907"/>
      <c r="E10" s="2908"/>
      <c r="F10" s="2905"/>
      <c r="G10" s="2905"/>
      <c r="H10" s="2905"/>
      <c r="K10" s="2903"/>
      <c r="L10" s="2323"/>
      <c r="M10" s="2323"/>
      <c r="N10" s="2323"/>
      <c r="O10" s="2903"/>
    </row>
    <row r="11" spans="1:44" ht="15" customHeight="1" thickBot="1">
      <c r="A11" s="2905"/>
      <c r="B11" s="2905"/>
      <c r="C11" s="2905"/>
      <c r="D11" s="2905"/>
      <c r="E11" s="2905"/>
      <c r="F11" s="2905"/>
      <c r="G11" s="2905"/>
      <c r="H11" s="2905"/>
      <c r="I11" s="2909"/>
      <c r="J11" s="2909"/>
      <c r="K11" s="2903"/>
      <c r="L11" s="2323"/>
      <c r="M11" s="2323"/>
      <c r="N11" s="2323"/>
      <c r="O11" s="2903"/>
      <c r="P11" s="2909"/>
      <c r="Q11" s="2909"/>
      <c r="R11" s="2909"/>
      <c r="S11" s="2909"/>
      <c r="T11" s="2909"/>
      <c r="U11" s="2909"/>
      <c r="V11" s="2909"/>
      <c r="W11" s="2909"/>
      <c r="X11" s="2909"/>
      <c r="Y11" s="2909"/>
      <c r="Z11" s="2909"/>
      <c r="AA11" s="2909"/>
      <c r="AB11" s="2909"/>
      <c r="AC11" s="2909"/>
      <c r="AD11" s="2909"/>
      <c r="AE11" s="2909"/>
      <c r="AF11" s="2909"/>
      <c r="AG11" s="2909"/>
      <c r="AH11" s="2909"/>
      <c r="AI11" s="2909"/>
      <c r="AJ11" s="2909"/>
      <c r="AK11" s="2909"/>
      <c r="AL11" s="2909"/>
      <c r="AM11" s="2909"/>
      <c r="AN11" s="2909"/>
      <c r="AO11" s="2909"/>
      <c r="AP11" s="2909"/>
      <c r="AQ11" s="2909"/>
      <c r="AR11" s="2909"/>
    </row>
    <row r="12" spans="1:44" s="2916" customFormat="1" ht="51.75" customHeight="1">
      <c r="A12" s="4923" t="s">
        <v>3282</v>
      </c>
      <c r="B12" s="4925" t="s">
        <v>3283</v>
      </c>
      <c r="C12" s="4927" t="s">
        <v>3284</v>
      </c>
      <c r="D12" s="2910" t="s">
        <v>3285</v>
      </c>
      <c r="E12" s="2911" t="s">
        <v>3286</v>
      </c>
      <c r="F12" s="2911" t="s">
        <v>3287</v>
      </c>
      <c r="G12" s="2911" t="s">
        <v>3288</v>
      </c>
      <c r="H12" s="2912" t="s">
        <v>3289</v>
      </c>
      <c r="I12" s="2903"/>
      <c r="J12" s="2903"/>
      <c r="K12" s="2903"/>
      <c r="L12" s="2913"/>
      <c r="M12" s="2914"/>
      <c r="N12" s="2915"/>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row>
    <row r="13" spans="1:44" s="2916" customFormat="1" ht="30.75" customHeight="1">
      <c r="A13" s="4924"/>
      <c r="B13" s="4926"/>
      <c r="C13" s="4928"/>
      <c r="D13" s="2917"/>
      <c r="E13" s="2917" t="s">
        <v>1088</v>
      </c>
      <c r="F13" s="2917" t="s">
        <v>1092</v>
      </c>
      <c r="G13" s="2917" t="s">
        <v>1095</v>
      </c>
      <c r="H13" s="2918" t="s">
        <v>3290</v>
      </c>
      <c r="I13" s="2903"/>
      <c r="J13" s="2903"/>
      <c r="K13" s="2903"/>
      <c r="L13" s="2903"/>
      <c r="M13" s="2903"/>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row>
    <row r="14" spans="1:44" s="2916" customFormat="1" ht="30" customHeight="1">
      <c r="A14" s="2919" t="s">
        <v>1088</v>
      </c>
      <c r="B14" s="2920">
        <v>1</v>
      </c>
      <c r="C14" s="2921" t="s">
        <v>3291</v>
      </c>
      <c r="D14" s="2922"/>
      <c r="E14" s="2923">
        <f>SUM(E15,E26)</f>
        <v>0</v>
      </c>
      <c r="F14" s="2924"/>
      <c r="G14" s="2925"/>
      <c r="H14" s="2926">
        <f>SUM(H15,H26)</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row>
    <row r="15" spans="1:44" ht="30" customHeight="1">
      <c r="A15" s="2919" t="s">
        <v>1092</v>
      </c>
      <c r="B15" s="2927" t="s">
        <v>1090</v>
      </c>
      <c r="C15" s="2928" t="s">
        <v>3292</v>
      </c>
      <c r="D15" s="2929"/>
      <c r="E15" s="2923">
        <f>SUM(E16:E25)</f>
        <v>0</v>
      </c>
      <c r="F15" s="2924"/>
      <c r="G15" s="2925"/>
      <c r="H15" s="2926">
        <f>SUM(H16:H25)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c r="AL15" s="2909"/>
      <c r="AM15" s="2909"/>
      <c r="AN15" s="2909"/>
      <c r="AO15" s="2909"/>
      <c r="AP15" s="2909"/>
      <c r="AQ15" s="2909"/>
      <c r="AR15" s="2909"/>
    </row>
    <row r="16" spans="1:44" ht="30" customHeight="1">
      <c r="A16" s="2919" t="s">
        <v>1095</v>
      </c>
      <c r="B16" s="2927" t="s">
        <v>1093</v>
      </c>
      <c r="C16" s="2930" t="s">
        <v>3293</v>
      </c>
      <c r="D16" s="2931" t="s">
        <v>3294</v>
      </c>
      <c r="E16" s="2932"/>
      <c r="F16" s="2933">
        <v>1</v>
      </c>
      <c r="G16" s="2934"/>
      <c r="H16" s="2935">
        <f>E16*G16</f>
        <v>0</v>
      </c>
      <c r="I16" s="2936"/>
    </row>
    <row r="17" spans="1:8" ht="30" customHeight="1">
      <c r="A17" s="2919" t="s">
        <v>1098</v>
      </c>
      <c r="B17" s="2927" t="s">
        <v>1219</v>
      </c>
      <c r="C17" s="2937" t="s">
        <v>3295</v>
      </c>
      <c r="D17" s="2931" t="s">
        <v>3296</v>
      </c>
      <c r="E17" s="2932"/>
      <c r="F17" s="2933">
        <v>1</v>
      </c>
      <c r="G17" s="2934"/>
      <c r="H17" s="2935">
        <f t="shared" ref="H17:H22" si="0">E17*G17</f>
        <v>0</v>
      </c>
    </row>
    <row r="18" spans="1:8" ht="30" customHeight="1">
      <c r="A18" s="2919" t="s">
        <v>1100</v>
      </c>
      <c r="B18" s="2927" t="s">
        <v>2727</v>
      </c>
      <c r="C18" s="2937" t="s">
        <v>3297</v>
      </c>
      <c r="D18" s="2931" t="s">
        <v>3298</v>
      </c>
      <c r="E18" s="2932"/>
      <c r="F18" s="2933">
        <v>1</v>
      </c>
      <c r="G18" s="2934"/>
      <c r="H18" s="2935">
        <f t="shared" si="0"/>
        <v>0</v>
      </c>
    </row>
    <row r="19" spans="1:8" ht="34.5" customHeight="1">
      <c r="A19" s="2919" t="s">
        <v>1103</v>
      </c>
      <c r="B19" s="2927" t="s">
        <v>2729</v>
      </c>
      <c r="C19" s="2937" t="s">
        <v>3299</v>
      </c>
      <c r="D19" s="2931" t="s">
        <v>3300</v>
      </c>
      <c r="E19" s="2932"/>
      <c r="F19" s="2933">
        <v>0.9</v>
      </c>
      <c r="G19" s="2934"/>
      <c r="H19" s="2935">
        <f>E19*G19</f>
        <v>0</v>
      </c>
    </row>
    <row r="20" spans="1:8" ht="34.5" customHeight="1">
      <c r="A20" s="2919" t="s">
        <v>1105</v>
      </c>
      <c r="B20" s="2927" t="s">
        <v>2731</v>
      </c>
      <c r="C20" s="2937" t="s">
        <v>3301</v>
      </c>
      <c r="D20" s="2931" t="s">
        <v>3302</v>
      </c>
      <c r="E20" s="2932"/>
      <c r="F20" s="2933">
        <v>0.85</v>
      </c>
      <c r="G20" s="2934"/>
      <c r="H20" s="2935">
        <f>E20*G20</f>
        <v>0</v>
      </c>
    </row>
    <row r="21" spans="1:8" ht="33" customHeight="1">
      <c r="A21" s="2919" t="s">
        <v>1108</v>
      </c>
      <c r="B21" s="2927" t="s">
        <v>2733</v>
      </c>
      <c r="C21" s="2937" t="s">
        <v>3303</v>
      </c>
      <c r="D21" s="2931" t="s">
        <v>3304</v>
      </c>
      <c r="E21" s="2932"/>
      <c r="F21" s="2933">
        <v>1</v>
      </c>
      <c r="G21" s="2934"/>
      <c r="H21" s="2935">
        <f>E21*G21</f>
        <v>0</v>
      </c>
    </row>
    <row r="22" spans="1:8" ht="30" customHeight="1">
      <c r="A22" s="2919" t="s">
        <v>1111</v>
      </c>
      <c r="B22" s="2927" t="s">
        <v>2735</v>
      </c>
      <c r="C22" s="2937" t="s">
        <v>3305</v>
      </c>
      <c r="D22" s="2931" t="s">
        <v>3306</v>
      </c>
      <c r="E22" s="2932"/>
      <c r="F22" s="2933">
        <v>1</v>
      </c>
      <c r="G22" s="2934"/>
      <c r="H22" s="2935">
        <f t="shared" si="0"/>
        <v>0</v>
      </c>
    </row>
    <row r="23" spans="1:8" ht="42.75" customHeight="1">
      <c r="A23" s="2919" t="s">
        <v>2428</v>
      </c>
      <c r="B23" s="2927" t="s">
        <v>2737</v>
      </c>
      <c r="C23" s="2937" t="s">
        <v>3307</v>
      </c>
      <c r="D23" s="2931" t="s">
        <v>3308</v>
      </c>
      <c r="E23" s="2932"/>
      <c r="F23" s="2933">
        <v>1</v>
      </c>
      <c r="G23" s="2934"/>
      <c r="H23" s="2935">
        <f>E23*G23</f>
        <v>0</v>
      </c>
    </row>
    <row r="24" spans="1:8" ht="42.75" customHeight="1">
      <c r="A24" s="2919" t="s">
        <v>2430</v>
      </c>
      <c r="B24" s="2927" t="s">
        <v>2739</v>
      </c>
      <c r="C24" s="2937" t="s">
        <v>3309</v>
      </c>
      <c r="D24" s="2931" t="s">
        <v>3308</v>
      </c>
      <c r="E24" s="2932"/>
      <c r="F24" s="2933">
        <v>1</v>
      </c>
      <c r="G24" s="2934"/>
      <c r="H24" s="2935">
        <f>E24*G24</f>
        <v>0</v>
      </c>
    </row>
    <row r="25" spans="1:8" ht="44.25" customHeight="1">
      <c r="A25" s="2919" t="s">
        <v>2432</v>
      </c>
      <c r="B25" s="2927" t="s">
        <v>2740</v>
      </c>
      <c r="C25" s="2938" t="s">
        <v>3310</v>
      </c>
      <c r="D25" s="2931" t="s">
        <v>3311</v>
      </c>
      <c r="E25" s="2932"/>
      <c r="F25" s="2933">
        <v>1</v>
      </c>
      <c r="G25" s="2934"/>
      <c r="H25" s="2935">
        <f>E25*G25</f>
        <v>0</v>
      </c>
    </row>
    <row r="26" spans="1:8" ht="30" customHeight="1">
      <c r="A26" s="2919" t="s">
        <v>1120</v>
      </c>
      <c r="B26" s="2927" t="s">
        <v>1270</v>
      </c>
      <c r="C26" s="2928" t="s">
        <v>3312</v>
      </c>
      <c r="D26" s="2939"/>
      <c r="E26" s="2940">
        <f>SUM(E27,E32)</f>
        <v>0</v>
      </c>
      <c r="F26" s="2941"/>
      <c r="G26" s="2941"/>
      <c r="H26" s="2926">
        <f>SUM(H27,H32)</f>
        <v>0</v>
      </c>
    </row>
    <row r="27" spans="1:8" ht="30" customHeight="1">
      <c r="A27" s="2919" t="s">
        <v>1123</v>
      </c>
      <c r="B27" s="2927" t="s">
        <v>1273</v>
      </c>
      <c r="C27" s="2942" t="s">
        <v>3313</v>
      </c>
      <c r="D27" s="2943"/>
      <c r="E27" s="2944">
        <f>SUM(E28:E31)</f>
        <v>0</v>
      </c>
      <c r="F27" s="2945"/>
      <c r="G27" s="2946"/>
      <c r="H27" s="2947">
        <f>SUM(H28:H31)</f>
        <v>0</v>
      </c>
    </row>
    <row r="28" spans="1:8" ht="51.75" customHeight="1">
      <c r="A28" s="2919" t="s">
        <v>1126</v>
      </c>
      <c r="B28" s="2927" t="s">
        <v>1276</v>
      </c>
      <c r="C28" s="2937" t="s">
        <v>3314</v>
      </c>
      <c r="D28" s="2931" t="s">
        <v>3315</v>
      </c>
      <c r="E28" s="2932"/>
      <c r="F28" s="2933">
        <v>0.85</v>
      </c>
      <c r="G28" s="2934"/>
      <c r="H28" s="2935">
        <f>E28*G28</f>
        <v>0</v>
      </c>
    </row>
    <row r="29" spans="1:8" ht="42.75" customHeight="1">
      <c r="A29" s="2919" t="s">
        <v>1129</v>
      </c>
      <c r="B29" s="2927" t="s">
        <v>1279</v>
      </c>
      <c r="C29" s="2937" t="s">
        <v>3316</v>
      </c>
      <c r="D29" s="2931" t="s">
        <v>3315</v>
      </c>
      <c r="E29" s="2932"/>
      <c r="F29" s="2933">
        <v>0.85</v>
      </c>
      <c r="G29" s="2934"/>
      <c r="H29" s="2935">
        <f t="shared" ref="H29:H33" si="1">E29*G29</f>
        <v>0</v>
      </c>
    </row>
    <row r="30" spans="1:8" ht="37.5" customHeight="1">
      <c r="A30" s="2919" t="s">
        <v>2438</v>
      </c>
      <c r="B30" s="2927" t="s">
        <v>1282</v>
      </c>
      <c r="C30" s="2937" t="s">
        <v>3317</v>
      </c>
      <c r="D30" s="2931" t="s">
        <v>3318</v>
      </c>
      <c r="E30" s="2932"/>
      <c r="F30" s="2933">
        <v>0.85</v>
      </c>
      <c r="G30" s="2934"/>
      <c r="H30" s="2935">
        <f t="shared" si="1"/>
        <v>0</v>
      </c>
    </row>
    <row r="31" spans="1:8" ht="30" customHeight="1">
      <c r="A31" s="2919" t="s">
        <v>2440</v>
      </c>
      <c r="B31" s="2927" t="s">
        <v>1284</v>
      </c>
      <c r="C31" s="2937" t="s">
        <v>3319</v>
      </c>
      <c r="D31" s="2931" t="s">
        <v>3320</v>
      </c>
      <c r="E31" s="2932"/>
      <c r="F31" s="2933">
        <v>0.85</v>
      </c>
      <c r="G31" s="2934"/>
      <c r="H31" s="2935">
        <f t="shared" si="1"/>
        <v>0</v>
      </c>
    </row>
    <row r="32" spans="1:8" ht="30" customHeight="1">
      <c r="A32" s="2919" t="s">
        <v>2442</v>
      </c>
      <c r="B32" s="2927" t="s">
        <v>1299</v>
      </c>
      <c r="C32" s="2948" t="s">
        <v>3321</v>
      </c>
      <c r="D32" s="2949"/>
      <c r="E32" s="2950">
        <f>SUM(E33:E34)</f>
        <v>0</v>
      </c>
      <c r="F32" s="2951"/>
      <c r="G32" s="2951"/>
      <c r="H32" s="2952">
        <f>SUM(H33:H34)</f>
        <v>0</v>
      </c>
    </row>
    <row r="33" spans="1:8" ht="45.75" customHeight="1">
      <c r="A33" s="2953" t="s">
        <v>1132</v>
      </c>
      <c r="B33" s="2954" t="s">
        <v>3322</v>
      </c>
      <c r="C33" s="2937" t="s">
        <v>3323</v>
      </c>
      <c r="D33" s="2955" t="s">
        <v>3324</v>
      </c>
      <c r="E33" s="2956"/>
      <c r="F33" s="2957">
        <v>0.5</v>
      </c>
      <c r="G33" s="2958"/>
      <c r="H33" s="2935">
        <f t="shared" si="1"/>
        <v>0</v>
      </c>
    </row>
    <row r="34" spans="1:8" ht="30" customHeight="1">
      <c r="A34" s="2953" t="s">
        <v>2445</v>
      </c>
      <c r="B34" s="2954" t="s">
        <v>3325</v>
      </c>
      <c r="C34" s="2937" t="s">
        <v>3326</v>
      </c>
      <c r="D34" s="2959" t="s">
        <v>3327</v>
      </c>
      <c r="E34" s="2960"/>
      <c r="F34" s="2961">
        <v>0.5</v>
      </c>
      <c r="G34" s="2962"/>
      <c r="H34" s="2963">
        <f>E34*G34</f>
        <v>0</v>
      </c>
    </row>
    <row r="35" spans="1:8" ht="30" customHeight="1">
      <c r="A35" s="4929" t="s">
        <v>1321</v>
      </c>
      <c r="B35" s="4930"/>
      <c r="C35" s="4930"/>
      <c r="D35" s="4930"/>
      <c r="E35" s="4930"/>
      <c r="F35" s="4930"/>
      <c r="G35" s="4930"/>
      <c r="H35" s="4931"/>
    </row>
    <row r="36" spans="1:8" ht="45" customHeight="1">
      <c r="A36" s="2919" t="s">
        <v>2447</v>
      </c>
      <c r="B36" s="2964" t="s">
        <v>2648</v>
      </c>
      <c r="C36" s="2965" t="s">
        <v>3328</v>
      </c>
      <c r="D36" s="2966" t="s">
        <v>3329</v>
      </c>
      <c r="E36" s="2967"/>
      <c r="F36" s="2968"/>
      <c r="G36" s="2968"/>
      <c r="H36" s="2969"/>
    </row>
    <row r="37" spans="1:8" ht="45.75" customHeight="1">
      <c r="A37" s="2919" t="s">
        <v>2448</v>
      </c>
      <c r="B37" s="2964" t="s">
        <v>2649</v>
      </c>
      <c r="C37" s="2965" t="s">
        <v>3330</v>
      </c>
      <c r="D37" s="2970" t="s">
        <v>3329</v>
      </c>
      <c r="E37" s="2971"/>
      <c r="F37" s="2972"/>
      <c r="G37" s="2972"/>
      <c r="H37" s="2973"/>
    </row>
    <row r="38" spans="1:8" ht="30" customHeight="1">
      <c r="A38" s="2919" t="s">
        <v>2449</v>
      </c>
      <c r="B38" s="2964" t="s">
        <v>2650</v>
      </c>
      <c r="C38" s="2965" t="s">
        <v>3331</v>
      </c>
      <c r="D38" s="2970" t="s">
        <v>3308</v>
      </c>
      <c r="E38" s="2971"/>
      <c r="F38" s="2972"/>
      <c r="G38" s="2972"/>
      <c r="H38" s="2973"/>
    </row>
    <row r="39" spans="1:8" ht="30" customHeight="1" thickBot="1">
      <c r="A39" s="2974" t="s">
        <v>1137</v>
      </c>
      <c r="B39" s="2975" t="s">
        <v>2651</v>
      </c>
      <c r="C39" s="2976" t="s">
        <v>3332</v>
      </c>
      <c r="D39" s="2977" t="s">
        <v>3333</v>
      </c>
      <c r="E39" s="2978"/>
      <c r="F39" s="2979"/>
      <c r="G39" s="2979"/>
      <c r="H39" s="2980"/>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39"/>
  <sheetViews>
    <sheetView zoomScale="70" zoomScaleNormal="70" workbookViewId="0"/>
  </sheetViews>
  <sheetFormatPr defaultColWidth="11.42578125" defaultRowHeight="14.25"/>
  <cols>
    <col min="1" max="1" width="10" style="2899" customWidth="1"/>
    <col min="2" max="2" width="8.42578125" style="2902" customWidth="1"/>
    <col min="3" max="3" width="80" style="2900" customWidth="1"/>
    <col min="4" max="4" width="24.28515625" style="2900" bestFit="1" customWidth="1"/>
    <col min="5" max="5" width="17.42578125" style="2900" customWidth="1"/>
    <col min="6" max="6" width="15.85546875" style="2900" customWidth="1"/>
    <col min="7" max="7" width="17" style="2900" customWidth="1"/>
    <col min="8" max="8" width="21" style="2900" customWidth="1"/>
    <col min="9" max="16384" width="11.42578125" style="2900"/>
  </cols>
  <sheetData>
    <row r="1" spans="1:44" ht="15">
      <c r="B1" s="2900"/>
      <c r="C1" s="32" t="s">
        <v>120</v>
      </c>
      <c r="D1" s="79" t="s">
        <v>3242</v>
      </c>
    </row>
    <row r="2" spans="1:44" ht="15">
      <c r="B2" s="2900"/>
      <c r="C2" s="18" t="s">
        <v>106</v>
      </c>
      <c r="D2" s="18" t="s">
        <v>3243</v>
      </c>
    </row>
    <row r="3" spans="1:44" ht="15">
      <c r="B3" s="2900"/>
      <c r="C3" s="18" t="s">
        <v>108</v>
      </c>
      <c r="D3" s="18" t="s">
        <v>109</v>
      </c>
    </row>
    <row r="4" spans="1:44" ht="15">
      <c r="B4" s="2900"/>
      <c r="C4" s="18" t="s">
        <v>110</v>
      </c>
      <c r="D4" s="18" t="s">
        <v>4</v>
      </c>
    </row>
    <row r="5" spans="1:44" ht="15">
      <c r="B5" s="2900"/>
      <c r="C5" s="32" t="s">
        <v>3279</v>
      </c>
      <c r="D5" s="32" t="s">
        <v>3280</v>
      </c>
    </row>
    <row r="7" spans="1:44" ht="15.75" customHeight="1" thickBot="1">
      <c r="A7" s="2901"/>
    </row>
    <row r="8" spans="1:44" ht="29.25" customHeight="1" thickBot="1">
      <c r="A8" s="4920" t="s">
        <v>3339</v>
      </c>
      <c r="B8" s="4921"/>
      <c r="C8" s="4921"/>
      <c r="D8" s="4921"/>
      <c r="E8" s="4921"/>
      <c r="F8" s="4921"/>
      <c r="G8" s="4921"/>
      <c r="H8" s="4922"/>
      <c r="K8" s="2903"/>
      <c r="L8" s="2904"/>
      <c r="M8" s="2904"/>
      <c r="N8" s="2904"/>
      <c r="O8" s="2903"/>
    </row>
    <row r="9" spans="1:44" ht="15" customHeight="1">
      <c r="A9" s="2905"/>
      <c r="B9" s="2905"/>
      <c r="C9" s="2905"/>
      <c r="D9" s="2905"/>
      <c r="E9" s="2905"/>
      <c r="F9" s="2905"/>
      <c r="G9" s="2905"/>
      <c r="H9" s="2905"/>
      <c r="K9" s="2903"/>
      <c r="L9" s="2323"/>
      <c r="M9" s="2323"/>
      <c r="N9" s="2323"/>
      <c r="O9" s="2903"/>
    </row>
    <row r="10" spans="1:44" ht="15" customHeight="1">
      <c r="A10" s="2905"/>
      <c r="B10" s="2905"/>
      <c r="C10" s="2907"/>
      <c r="D10" s="2907"/>
      <c r="E10" s="2908"/>
      <c r="F10" s="2906"/>
      <c r="G10" s="2905"/>
      <c r="H10" s="2905"/>
      <c r="K10" s="2903"/>
      <c r="L10" s="2323"/>
      <c r="M10" s="2323"/>
      <c r="N10" s="2323"/>
      <c r="O10" s="2903"/>
    </row>
    <row r="11" spans="1:44" ht="15" customHeight="1" thickBot="1">
      <c r="A11" s="2905"/>
      <c r="B11" s="2905"/>
      <c r="C11" s="2905"/>
      <c r="D11" s="2905"/>
      <c r="E11" s="2905"/>
      <c r="F11" s="2905"/>
      <c r="G11" s="2905"/>
      <c r="H11" s="2905"/>
      <c r="I11" s="2909"/>
      <c r="J11" s="2909"/>
      <c r="K11" s="2903"/>
      <c r="L11" s="2323"/>
      <c r="M11" s="2323"/>
      <c r="N11" s="2323"/>
      <c r="O11" s="2903"/>
      <c r="P11" s="2909"/>
      <c r="Q11" s="2909"/>
      <c r="R11" s="2909"/>
      <c r="S11" s="2909"/>
      <c r="T11" s="2909"/>
      <c r="U11" s="2909"/>
      <c r="V11" s="2909"/>
      <c r="W11" s="2909"/>
      <c r="X11" s="2909"/>
      <c r="Y11" s="2909"/>
      <c r="Z11" s="2909"/>
      <c r="AA11" s="2909"/>
      <c r="AB11" s="2909"/>
      <c r="AC11" s="2909"/>
      <c r="AD11" s="2909"/>
      <c r="AE11" s="2909"/>
      <c r="AF11" s="2909"/>
      <c r="AG11" s="2909"/>
      <c r="AH11" s="2909"/>
      <c r="AI11" s="2909"/>
      <c r="AJ11" s="2909"/>
      <c r="AK11" s="2909"/>
      <c r="AL11" s="2909"/>
      <c r="AM11" s="2909"/>
      <c r="AN11" s="2909"/>
      <c r="AO11" s="2909"/>
      <c r="AP11" s="2909"/>
      <c r="AQ11" s="2909"/>
      <c r="AR11" s="2909"/>
    </row>
    <row r="12" spans="1:44" s="2916" customFormat="1" ht="51.75" customHeight="1">
      <c r="A12" s="4923" t="s">
        <v>3282</v>
      </c>
      <c r="B12" s="4925" t="s">
        <v>3283</v>
      </c>
      <c r="C12" s="4927" t="s">
        <v>3284</v>
      </c>
      <c r="D12" s="2910" t="s">
        <v>3285</v>
      </c>
      <c r="E12" s="2911" t="s">
        <v>3286</v>
      </c>
      <c r="F12" s="2911" t="s">
        <v>3287</v>
      </c>
      <c r="G12" s="2911" t="s">
        <v>3288</v>
      </c>
      <c r="H12" s="2912" t="s">
        <v>3289</v>
      </c>
      <c r="I12" s="2903"/>
      <c r="J12" s="2903"/>
      <c r="K12" s="2903"/>
      <c r="L12" s="2913"/>
      <c r="M12" s="2914"/>
      <c r="N12" s="2915"/>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row>
    <row r="13" spans="1:44" s="2916" customFormat="1" ht="30.75" customHeight="1">
      <c r="A13" s="4924"/>
      <c r="B13" s="4926"/>
      <c r="C13" s="4928"/>
      <c r="D13" s="2917"/>
      <c r="E13" s="2917" t="s">
        <v>1088</v>
      </c>
      <c r="F13" s="2917" t="s">
        <v>1092</v>
      </c>
      <c r="G13" s="2917" t="s">
        <v>1095</v>
      </c>
      <c r="H13" s="2918" t="s">
        <v>3290</v>
      </c>
      <c r="I13" s="2903"/>
      <c r="J13" s="2903"/>
      <c r="K13" s="2903"/>
      <c r="L13" s="2903"/>
      <c r="M13" s="2903"/>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row>
    <row r="14" spans="1:44" s="2916" customFormat="1" ht="30" customHeight="1">
      <c r="A14" s="2919" t="s">
        <v>1088</v>
      </c>
      <c r="B14" s="2920">
        <v>1</v>
      </c>
      <c r="C14" s="2921" t="s">
        <v>3291</v>
      </c>
      <c r="D14" s="2922"/>
      <c r="E14" s="2923">
        <f>SUM(E15,E26)</f>
        <v>0</v>
      </c>
      <c r="F14" s="2924"/>
      <c r="G14" s="2925"/>
      <c r="H14" s="2926">
        <f>SUM(H15,H26)</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row>
    <row r="15" spans="1:44" ht="30" customHeight="1">
      <c r="A15" s="2919" t="s">
        <v>1092</v>
      </c>
      <c r="B15" s="2927" t="s">
        <v>1090</v>
      </c>
      <c r="C15" s="2928" t="s">
        <v>3292</v>
      </c>
      <c r="D15" s="2929"/>
      <c r="E15" s="2923">
        <f>SUM(E16:E25)</f>
        <v>0</v>
      </c>
      <c r="F15" s="2924"/>
      <c r="G15" s="2925"/>
      <c r="H15" s="2926">
        <f>SUM(H16:H25)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c r="AL15" s="2909"/>
      <c r="AM15" s="2909"/>
      <c r="AN15" s="2909"/>
      <c r="AO15" s="2909"/>
      <c r="AP15" s="2909"/>
      <c r="AQ15" s="2909"/>
      <c r="AR15" s="2909"/>
    </row>
    <row r="16" spans="1:44" ht="30" customHeight="1">
      <c r="A16" s="2919" t="s">
        <v>1095</v>
      </c>
      <c r="B16" s="2927" t="s">
        <v>1093</v>
      </c>
      <c r="C16" s="2930" t="s">
        <v>3293</v>
      </c>
      <c r="D16" s="2931" t="s">
        <v>3294</v>
      </c>
      <c r="E16" s="2932"/>
      <c r="F16" s="2933">
        <v>1</v>
      </c>
      <c r="G16" s="2934"/>
      <c r="H16" s="2935">
        <f>E16*G16</f>
        <v>0</v>
      </c>
      <c r="I16" s="2936"/>
    </row>
    <row r="17" spans="1:8" ht="30" customHeight="1">
      <c r="A17" s="2919" t="s">
        <v>1098</v>
      </c>
      <c r="B17" s="2927" t="s">
        <v>1219</v>
      </c>
      <c r="C17" s="2937" t="s">
        <v>3295</v>
      </c>
      <c r="D17" s="2931" t="s">
        <v>3296</v>
      </c>
      <c r="E17" s="2932"/>
      <c r="F17" s="2933">
        <v>1</v>
      </c>
      <c r="G17" s="2934"/>
      <c r="H17" s="2935">
        <f t="shared" ref="H17:H22" si="0">E17*G17</f>
        <v>0</v>
      </c>
    </row>
    <row r="18" spans="1:8" ht="30" customHeight="1">
      <c r="A18" s="2919" t="s">
        <v>1100</v>
      </c>
      <c r="B18" s="2927" t="s">
        <v>2727</v>
      </c>
      <c r="C18" s="2937" t="s">
        <v>3297</v>
      </c>
      <c r="D18" s="2931" t="s">
        <v>3298</v>
      </c>
      <c r="E18" s="2932"/>
      <c r="F18" s="2933">
        <v>1</v>
      </c>
      <c r="G18" s="2934"/>
      <c r="H18" s="2935">
        <f t="shared" si="0"/>
        <v>0</v>
      </c>
    </row>
    <row r="19" spans="1:8" ht="34.5" customHeight="1">
      <c r="A19" s="2919" t="s">
        <v>1103</v>
      </c>
      <c r="B19" s="2927" t="s">
        <v>2729</v>
      </c>
      <c r="C19" s="2937" t="s">
        <v>3299</v>
      </c>
      <c r="D19" s="2931" t="s">
        <v>3300</v>
      </c>
      <c r="E19" s="2932"/>
      <c r="F19" s="2933">
        <v>0.9</v>
      </c>
      <c r="G19" s="2934"/>
      <c r="H19" s="2935">
        <f>E19*G19</f>
        <v>0</v>
      </c>
    </row>
    <row r="20" spans="1:8" ht="34.5" customHeight="1">
      <c r="A20" s="2919" t="s">
        <v>1105</v>
      </c>
      <c r="B20" s="2927" t="s">
        <v>2731</v>
      </c>
      <c r="C20" s="2937" t="s">
        <v>3301</v>
      </c>
      <c r="D20" s="2931" t="s">
        <v>3302</v>
      </c>
      <c r="E20" s="2932"/>
      <c r="F20" s="2933">
        <v>0.85</v>
      </c>
      <c r="G20" s="2934"/>
      <c r="H20" s="2935">
        <f>E20*G20</f>
        <v>0</v>
      </c>
    </row>
    <row r="21" spans="1:8" ht="33" customHeight="1">
      <c r="A21" s="2919" t="s">
        <v>1108</v>
      </c>
      <c r="B21" s="2927" t="s">
        <v>2733</v>
      </c>
      <c r="C21" s="2937" t="s">
        <v>3303</v>
      </c>
      <c r="D21" s="2931" t="s">
        <v>3304</v>
      </c>
      <c r="E21" s="2932"/>
      <c r="F21" s="2933">
        <v>1</v>
      </c>
      <c r="G21" s="2934"/>
      <c r="H21" s="2935">
        <f>E21*G21</f>
        <v>0</v>
      </c>
    </row>
    <row r="22" spans="1:8" ht="30" customHeight="1">
      <c r="A22" s="2919" t="s">
        <v>1111</v>
      </c>
      <c r="B22" s="2927" t="s">
        <v>2735</v>
      </c>
      <c r="C22" s="2937" t="s">
        <v>3305</v>
      </c>
      <c r="D22" s="2931" t="s">
        <v>3306</v>
      </c>
      <c r="E22" s="2932"/>
      <c r="F22" s="2933">
        <v>1</v>
      </c>
      <c r="G22" s="2934"/>
      <c r="H22" s="2935">
        <f t="shared" si="0"/>
        <v>0</v>
      </c>
    </row>
    <row r="23" spans="1:8" ht="42.75" customHeight="1">
      <c r="A23" s="2919" t="s">
        <v>2428</v>
      </c>
      <c r="B23" s="2927" t="s">
        <v>2737</v>
      </c>
      <c r="C23" s="2937" t="s">
        <v>3307</v>
      </c>
      <c r="D23" s="2931" t="s">
        <v>3308</v>
      </c>
      <c r="E23" s="2932"/>
      <c r="F23" s="2933">
        <v>1</v>
      </c>
      <c r="G23" s="2934"/>
      <c r="H23" s="2935">
        <f>E23*G23</f>
        <v>0</v>
      </c>
    </row>
    <row r="24" spans="1:8" ht="42.75" customHeight="1">
      <c r="A24" s="2919" t="s">
        <v>2430</v>
      </c>
      <c r="B24" s="2927" t="s">
        <v>2739</v>
      </c>
      <c r="C24" s="2937" t="s">
        <v>3309</v>
      </c>
      <c r="D24" s="2931" t="s">
        <v>3308</v>
      </c>
      <c r="E24" s="2932"/>
      <c r="F24" s="2933">
        <v>1</v>
      </c>
      <c r="G24" s="2934"/>
      <c r="H24" s="2935">
        <f>E24*G24</f>
        <v>0</v>
      </c>
    </row>
    <row r="25" spans="1:8" ht="44.25" customHeight="1">
      <c r="A25" s="2919" t="s">
        <v>2432</v>
      </c>
      <c r="B25" s="2927" t="s">
        <v>2740</v>
      </c>
      <c r="C25" s="2938" t="s">
        <v>3310</v>
      </c>
      <c r="D25" s="2931" t="s">
        <v>3311</v>
      </c>
      <c r="E25" s="2932"/>
      <c r="F25" s="2933">
        <v>1</v>
      </c>
      <c r="G25" s="2934"/>
      <c r="H25" s="2935">
        <f>E25*G25</f>
        <v>0</v>
      </c>
    </row>
    <row r="26" spans="1:8" ht="30" customHeight="1">
      <c r="A26" s="2919" t="s">
        <v>1120</v>
      </c>
      <c r="B26" s="2927" t="s">
        <v>1270</v>
      </c>
      <c r="C26" s="2928" t="s">
        <v>3312</v>
      </c>
      <c r="D26" s="2939"/>
      <c r="E26" s="2940">
        <f>SUM(E27,E32)</f>
        <v>0</v>
      </c>
      <c r="F26" s="2941"/>
      <c r="G26" s="2941"/>
      <c r="H26" s="2926">
        <f>SUM(H27,H32)</f>
        <v>0</v>
      </c>
    </row>
    <row r="27" spans="1:8" ht="30" customHeight="1">
      <c r="A27" s="2919" t="s">
        <v>1123</v>
      </c>
      <c r="B27" s="2927" t="s">
        <v>1273</v>
      </c>
      <c r="C27" s="2942" t="s">
        <v>3313</v>
      </c>
      <c r="D27" s="2943"/>
      <c r="E27" s="2944">
        <f>SUM(E28:E31)</f>
        <v>0</v>
      </c>
      <c r="F27" s="2945"/>
      <c r="G27" s="2946"/>
      <c r="H27" s="2947">
        <f>SUM(H28:H31)</f>
        <v>0</v>
      </c>
    </row>
    <row r="28" spans="1:8" ht="51.75" customHeight="1">
      <c r="A28" s="2919" t="s">
        <v>1126</v>
      </c>
      <c r="B28" s="2927" t="s">
        <v>1276</v>
      </c>
      <c r="C28" s="2937" t="s">
        <v>3314</v>
      </c>
      <c r="D28" s="2931" t="s">
        <v>3315</v>
      </c>
      <c r="E28" s="2932"/>
      <c r="F28" s="2933">
        <v>0.85</v>
      </c>
      <c r="G28" s="2934"/>
      <c r="H28" s="2935">
        <f>E28*G28</f>
        <v>0</v>
      </c>
    </row>
    <row r="29" spans="1:8" ht="42.75" customHeight="1">
      <c r="A29" s="2919" t="s">
        <v>1129</v>
      </c>
      <c r="B29" s="2927" t="s">
        <v>1279</v>
      </c>
      <c r="C29" s="2937" t="s">
        <v>3316</v>
      </c>
      <c r="D29" s="2931" t="s">
        <v>3315</v>
      </c>
      <c r="E29" s="2932"/>
      <c r="F29" s="2933">
        <v>0.85</v>
      </c>
      <c r="G29" s="2934"/>
      <c r="H29" s="2935">
        <f t="shared" ref="H29:H33" si="1">E29*G29</f>
        <v>0</v>
      </c>
    </row>
    <row r="30" spans="1:8" ht="37.5" customHeight="1">
      <c r="A30" s="2919" t="s">
        <v>2438</v>
      </c>
      <c r="B30" s="2927" t="s">
        <v>1282</v>
      </c>
      <c r="C30" s="2937" t="s">
        <v>3317</v>
      </c>
      <c r="D30" s="2931" t="s">
        <v>3318</v>
      </c>
      <c r="E30" s="2932"/>
      <c r="F30" s="2933">
        <v>0.85</v>
      </c>
      <c r="G30" s="2934"/>
      <c r="H30" s="2935">
        <f t="shared" si="1"/>
        <v>0</v>
      </c>
    </row>
    <row r="31" spans="1:8" ht="30" customHeight="1">
      <c r="A31" s="2919" t="s">
        <v>2440</v>
      </c>
      <c r="B31" s="2927" t="s">
        <v>1284</v>
      </c>
      <c r="C31" s="2937" t="s">
        <v>3319</v>
      </c>
      <c r="D31" s="2931" t="s">
        <v>3320</v>
      </c>
      <c r="E31" s="2932"/>
      <c r="F31" s="2933">
        <v>0.85</v>
      </c>
      <c r="G31" s="2934"/>
      <c r="H31" s="2935">
        <f t="shared" si="1"/>
        <v>0</v>
      </c>
    </row>
    <row r="32" spans="1:8" ht="30" customHeight="1">
      <c r="A32" s="2919" t="s">
        <v>2442</v>
      </c>
      <c r="B32" s="2927" t="s">
        <v>1299</v>
      </c>
      <c r="C32" s="2948" t="s">
        <v>3321</v>
      </c>
      <c r="D32" s="2949"/>
      <c r="E32" s="2950">
        <f>SUM(E33:E34)</f>
        <v>0</v>
      </c>
      <c r="F32" s="2951"/>
      <c r="G32" s="2951"/>
      <c r="H32" s="2952">
        <f>SUM(H33:H34)</f>
        <v>0</v>
      </c>
    </row>
    <row r="33" spans="1:8" ht="45.75" customHeight="1">
      <c r="A33" s="2953" t="s">
        <v>1132</v>
      </c>
      <c r="B33" s="2954" t="s">
        <v>3322</v>
      </c>
      <c r="C33" s="2937" t="s">
        <v>3323</v>
      </c>
      <c r="D33" s="2955" t="s">
        <v>3324</v>
      </c>
      <c r="E33" s="2956"/>
      <c r="F33" s="2957">
        <v>0.5</v>
      </c>
      <c r="G33" s="2958"/>
      <c r="H33" s="2935">
        <f t="shared" si="1"/>
        <v>0</v>
      </c>
    </row>
    <row r="34" spans="1:8" ht="30" customHeight="1">
      <c r="A34" s="2953" t="s">
        <v>2445</v>
      </c>
      <c r="B34" s="2954" t="s">
        <v>3325</v>
      </c>
      <c r="C34" s="2937" t="s">
        <v>3326</v>
      </c>
      <c r="D34" s="2959" t="s">
        <v>3327</v>
      </c>
      <c r="E34" s="2960"/>
      <c r="F34" s="2961">
        <v>0.5</v>
      </c>
      <c r="G34" s="2962"/>
      <c r="H34" s="2963">
        <f>E34*G34</f>
        <v>0</v>
      </c>
    </row>
    <row r="35" spans="1:8" ht="30" customHeight="1">
      <c r="A35" s="4929" t="s">
        <v>1321</v>
      </c>
      <c r="B35" s="4930"/>
      <c r="C35" s="4930"/>
      <c r="D35" s="4930"/>
      <c r="E35" s="4930"/>
      <c r="F35" s="4930"/>
      <c r="G35" s="4930"/>
      <c r="H35" s="4931"/>
    </row>
    <row r="36" spans="1:8" ht="45" customHeight="1">
      <c r="A36" s="2919" t="s">
        <v>2447</v>
      </c>
      <c r="B36" s="2964" t="s">
        <v>2648</v>
      </c>
      <c r="C36" s="2965" t="s">
        <v>3328</v>
      </c>
      <c r="D36" s="2966" t="s">
        <v>3329</v>
      </c>
      <c r="E36" s="2967"/>
      <c r="F36" s="2968"/>
      <c r="G36" s="2968"/>
      <c r="H36" s="2969"/>
    </row>
    <row r="37" spans="1:8" ht="45.75" customHeight="1">
      <c r="A37" s="2919" t="s">
        <v>2448</v>
      </c>
      <c r="B37" s="2964" t="s">
        <v>2649</v>
      </c>
      <c r="C37" s="2965" t="s">
        <v>3330</v>
      </c>
      <c r="D37" s="2970" t="s">
        <v>3329</v>
      </c>
      <c r="E37" s="2971"/>
      <c r="F37" s="2972"/>
      <c r="G37" s="2972"/>
      <c r="H37" s="2973"/>
    </row>
    <row r="38" spans="1:8" ht="30" customHeight="1">
      <c r="A38" s="2919" t="s">
        <v>2449</v>
      </c>
      <c r="B38" s="2964" t="s">
        <v>2650</v>
      </c>
      <c r="C38" s="2965" t="s">
        <v>3331</v>
      </c>
      <c r="D38" s="2970" t="s">
        <v>3308</v>
      </c>
      <c r="E38" s="2971"/>
      <c r="F38" s="2972"/>
      <c r="G38" s="2972"/>
      <c r="H38" s="2973"/>
    </row>
    <row r="39" spans="1:8" ht="30" customHeight="1" thickBot="1">
      <c r="A39" s="2974" t="s">
        <v>1137</v>
      </c>
      <c r="B39" s="2975" t="s">
        <v>2651</v>
      </c>
      <c r="C39" s="2976" t="s">
        <v>3332</v>
      </c>
      <c r="D39" s="2977" t="s">
        <v>3333</v>
      </c>
      <c r="E39" s="2978"/>
      <c r="F39" s="2979"/>
      <c r="G39" s="2979"/>
      <c r="H39" s="2980"/>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K127"/>
  <sheetViews>
    <sheetView zoomScale="70" zoomScaleNormal="70" workbookViewId="0"/>
  </sheetViews>
  <sheetFormatPr defaultColWidth="9.140625" defaultRowHeight="12.75"/>
  <cols>
    <col min="1" max="1" width="11.7109375" style="2983" customWidth="1"/>
    <col min="2" max="2" width="17.5703125" style="2984" customWidth="1"/>
    <col min="3" max="3" width="76.140625" style="2986" customWidth="1"/>
    <col min="4" max="4" width="17.42578125" style="3091" customWidth="1"/>
    <col min="5" max="5" width="23.140625" style="2985" customWidth="1"/>
    <col min="6" max="6" width="19.5703125" style="2985" customWidth="1"/>
    <col min="7" max="7" width="33.5703125" style="2985" customWidth="1"/>
    <col min="8" max="8" width="17.28515625" style="2985" customWidth="1"/>
    <col min="9" max="9" width="18.42578125" style="2985" customWidth="1"/>
    <col min="10" max="10" width="16" style="2986" customWidth="1"/>
    <col min="11" max="11" width="94" style="2987" customWidth="1"/>
    <col min="12" max="16384" width="9.140625" style="2987"/>
  </cols>
  <sheetData>
    <row r="1" spans="1:11" ht="15">
      <c r="C1" s="32" t="s">
        <v>120</v>
      </c>
      <c r="D1" s="79" t="s">
        <v>3340</v>
      </c>
    </row>
    <row r="2" spans="1:11" ht="15">
      <c r="C2" s="18" t="s">
        <v>106</v>
      </c>
      <c r="D2" s="18" t="s">
        <v>3245</v>
      </c>
    </row>
    <row r="3" spans="1:11" ht="15">
      <c r="C3" s="18" t="s">
        <v>108</v>
      </c>
      <c r="D3" s="18" t="s">
        <v>109</v>
      </c>
      <c r="E3" s="18"/>
    </row>
    <row r="4" spans="1:11" ht="15">
      <c r="C4" s="18" t="s">
        <v>110</v>
      </c>
      <c r="D4" s="18" t="s">
        <v>4</v>
      </c>
      <c r="E4" s="18"/>
    </row>
    <row r="5" spans="1:11" ht="15">
      <c r="C5" s="32" t="s">
        <v>3279</v>
      </c>
      <c r="D5" s="32" t="s">
        <v>3280</v>
      </c>
      <c r="E5" s="32"/>
    </row>
    <row r="8" spans="1:11" ht="15" thickBot="1">
      <c r="A8" s="2988"/>
      <c r="B8" s="2989"/>
      <c r="C8" s="830"/>
      <c r="D8" s="829"/>
      <c r="E8" s="2990"/>
      <c r="F8" s="2990"/>
      <c r="G8" s="2990"/>
      <c r="H8" s="2990"/>
      <c r="I8" s="2990"/>
      <c r="J8" s="830"/>
    </row>
    <row r="9" spans="1:11" s="2991" customFormat="1" ht="27.75" thickBot="1">
      <c r="A9" s="4938" t="s">
        <v>3341</v>
      </c>
      <c r="B9" s="4939"/>
      <c r="C9" s="4939"/>
      <c r="D9" s="4939"/>
      <c r="E9" s="4939"/>
      <c r="F9" s="4939"/>
      <c r="G9" s="4939"/>
      <c r="H9" s="4939"/>
      <c r="I9" s="4939"/>
      <c r="J9" s="4940"/>
      <c r="K9" s="2904"/>
    </row>
    <row r="10" spans="1:11" s="2995" customFormat="1" ht="15">
      <c r="A10" s="2992"/>
      <c r="B10" s="2993"/>
      <c r="C10" s="2994"/>
      <c r="D10" s="2994"/>
      <c r="E10" s="2994"/>
      <c r="F10" s="2994"/>
      <c r="G10" s="2994"/>
      <c r="H10" s="2994"/>
      <c r="I10" s="2994"/>
      <c r="J10" s="2994"/>
      <c r="K10" s="2323"/>
    </row>
    <row r="11" spans="1:11" s="2995" customFormat="1" ht="15">
      <c r="A11" s="2992"/>
      <c r="B11" s="2993"/>
      <c r="C11" s="2907"/>
      <c r="D11" s="2907"/>
      <c r="E11" s="2908"/>
      <c r="F11" s="2994"/>
      <c r="G11" s="2994"/>
      <c r="H11" s="2994"/>
      <c r="I11" s="2994"/>
      <c r="J11" s="2994"/>
      <c r="K11" s="2323"/>
    </row>
    <row r="12" spans="1:11" s="2995" customFormat="1" ht="15.75" thickBot="1">
      <c r="A12" s="2992"/>
      <c r="B12" s="2993"/>
      <c r="C12" s="2992"/>
      <c r="D12" s="2993"/>
      <c r="E12" s="2992"/>
      <c r="F12" s="2993"/>
      <c r="G12" s="2992"/>
      <c r="H12" s="2993"/>
      <c r="I12" s="2992"/>
      <c r="J12" s="2993"/>
      <c r="K12" s="2323"/>
    </row>
    <row r="13" spans="1:11" ht="15" customHeight="1">
      <c r="A13" s="2996"/>
      <c r="B13" s="4941" t="s">
        <v>175</v>
      </c>
      <c r="C13" s="4944" t="s">
        <v>1086</v>
      </c>
      <c r="D13" s="4947" t="s">
        <v>3285</v>
      </c>
      <c r="E13" s="4947" t="s">
        <v>1087</v>
      </c>
      <c r="F13" s="4947" t="s">
        <v>3342</v>
      </c>
      <c r="G13" s="4947" t="s">
        <v>3343</v>
      </c>
      <c r="H13" s="4949" t="s">
        <v>3344</v>
      </c>
      <c r="I13" s="4947" t="s">
        <v>3345</v>
      </c>
      <c r="J13" s="4951" t="s">
        <v>3346</v>
      </c>
      <c r="K13" s="2915"/>
    </row>
    <row r="14" spans="1:11" ht="45.75" customHeight="1">
      <c r="A14" s="4932" t="s">
        <v>3347</v>
      </c>
      <c r="B14" s="4942"/>
      <c r="C14" s="4945"/>
      <c r="D14" s="4948" t="s">
        <v>3348</v>
      </c>
      <c r="E14" s="4948"/>
      <c r="F14" s="4948"/>
      <c r="G14" s="4948"/>
      <c r="H14" s="4950"/>
      <c r="I14" s="4948"/>
      <c r="J14" s="4952"/>
      <c r="K14" s="2903"/>
    </row>
    <row r="15" spans="1:11" ht="25.5">
      <c r="A15" s="4933"/>
      <c r="B15" s="4943"/>
      <c r="C15" s="4946"/>
      <c r="D15" s="2997"/>
      <c r="E15" s="2998" t="s">
        <v>1088</v>
      </c>
      <c r="F15" s="2998" t="s">
        <v>1092</v>
      </c>
      <c r="G15" s="2998" t="s">
        <v>1095</v>
      </c>
      <c r="H15" s="2998" t="s">
        <v>1098</v>
      </c>
      <c r="I15" s="2998" t="s">
        <v>1100</v>
      </c>
      <c r="J15" s="2999" t="s">
        <v>3349</v>
      </c>
    </row>
    <row r="16" spans="1:11" ht="30" customHeight="1">
      <c r="A16" s="3000" t="s">
        <v>1088</v>
      </c>
      <c r="B16" s="3001" t="s">
        <v>2647</v>
      </c>
      <c r="C16" s="3002" t="s">
        <v>3350</v>
      </c>
      <c r="D16" s="3003"/>
      <c r="E16" s="3004">
        <f>SUM(E17,E81)</f>
        <v>0</v>
      </c>
      <c r="F16" s="3005"/>
      <c r="G16" s="3005"/>
      <c r="H16" s="3005"/>
      <c r="I16" s="3005"/>
      <c r="J16" s="3006">
        <f>SUM(J17,J81,J94)</f>
        <v>0</v>
      </c>
    </row>
    <row r="17" spans="1:10" s="3011" customFormat="1" ht="30" customHeight="1">
      <c r="A17" s="3000" t="s">
        <v>1092</v>
      </c>
      <c r="B17" s="3001" t="s">
        <v>1090</v>
      </c>
      <c r="C17" s="3007" t="s">
        <v>3351</v>
      </c>
      <c r="D17" s="3008"/>
      <c r="E17" s="3009">
        <f>SUM(E18,E26,E31,E37,E49,E61,E77)</f>
        <v>0</v>
      </c>
      <c r="F17" s="3010"/>
      <c r="G17" s="3010"/>
      <c r="H17" s="3010"/>
      <c r="I17" s="3010"/>
      <c r="J17" s="3006">
        <f>SUM(J18,J26,J31,J37,J49,J61,J77)</f>
        <v>0</v>
      </c>
    </row>
    <row r="18" spans="1:10" s="3011" customFormat="1" ht="30" customHeight="1">
      <c r="A18" s="3000" t="s">
        <v>1095</v>
      </c>
      <c r="B18" s="3012" t="s">
        <v>1093</v>
      </c>
      <c r="C18" s="3013" t="s">
        <v>3352</v>
      </c>
      <c r="D18" s="3008" t="s">
        <v>3353</v>
      </c>
      <c r="E18" s="3014">
        <f>SUM(E19,E20,E23,E24,E25)</f>
        <v>0</v>
      </c>
      <c r="F18" s="3015"/>
      <c r="G18" s="3015"/>
      <c r="H18" s="3015"/>
      <c r="I18" s="3015"/>
      <c r="J18" s="3016">
        <f>SUM(J19,J20,J23,J24,J25)</f>
        <v>0</v>
      </c>
    </row>
    <row r="19" spans="1:10" s="3011" customFormat="1" ht="35.25" customHeight="1">
      <c r="A19" s="3000" t="s">
        <v>1098</v>
      </c>
      <c r="B19" s="3012" t="s">
        <v>1096</v>
      </c>
      <c r="C19" s="3017" t="s">
        <v>3354</v>
      </c>
      <c r="D19" s="3008" t="s">
        <v>3355</v>
      </c>
      <c r="E19" s="3018"/>
      <c r="F19" s="3015"/>
      <c r="G19" s="3015"/>
      <c r="H19" s="3019">
        <v>1</v>
      </c>
      <c r="I19" s="3020"/>
      <c r="J19" s="3016">
        <f>E19*I19</f>
        <v>0</v>
      </c>
    </row>
    <row r="20" spans="1:10" s="3011" customFormat="1" ht="30" customHeight="1">
      <c r="A20" s="3000" t="s">
        <v>1100</v>
      </c>
      <c r="B20" s="3012" t="s">
        <v>1121</v>
      </c>
      <c r="C20" s="3017" t="s">
        <v>3356</v>
      </c>
      <c r="D20" s="3008" t="s">
        <v>3357</v>
      </c>
      <c r="E20" s="3014">
        <f>SUM(E21,E22)</f>
        <v>0</v>
      </c>
      <c r="F20" s="3015"/>
      <c r="G20" s="3015"/>
      <c r="H20" s="3021"/>
      <c r="I20" s="3021"/>
      <c r="J20" s="3016">
        <f>SUM(J21,J22)</f>
        <v>0</v>
      </c>
    </row>
    <row r="21" spans="1:10" s="3011" customFormat="1" ht="30" customHeight="1">
      <c r="A21" s="3000" t="s">
        <v>1103</v>
      </c>
      <c r="B21" s="3012" t="s">
        <v>1124</v>
      </c>
      <c r="C21" s="3022" t="s">
        <v>3358</v>
      </c>
      <c r="D21" s="3008" t="s">
        <v>3359</v>
      </c>
      <c r="E21" s="3023"/>
      <c r="F21" s="3015"/>
      <c r="G21" s="3015"/>
      <c r="H21" s="3024">
        <v>0.15</v>
      </c>
      <c r="I21" s="3025"/>
      <c r="J21" s="3016">
        <f t="shared" ref="J21:J23" si="0">E21*I21</f>
        <v>0</v>
      </c>
    </row>
    <row r="22" spans="1:10" s="3011" customFormat="1" ht="30" customHeight="1">
      <c r="A22" s="3000" t="s">
        <v>1105</v>
      </c>
      <c r="B22" s="3012" t="s">
        <v>1127</v>
      </c>
      <c r="C22" s="3022" t="s">
        <v>3360</v>
      </c>
      <c r="D22" s="3008" t="s">
        <v>3361</v>
      </c>
      <c r="E22" s="3023"/>
      <c r="F22" s="3015"/>
      <c r="G22" s="3015"/>
      <c r="H22" s="3024">
        <v>0.2</v>
      </c>
      <c r="I22" s="3025"/>
      <c r="J22" s="3016">
        <f t="shared" si="0"/>
        <v>0</v>
      </c>
    </row>
    <row r="23" spans="1:10" s="3011" customFormat="1" ht="30" customHeight="1">
      <c r="A23" s="3000" t="s">
        <v>1108</v>
      </c>
      <c r="B23" s="3012" t="s">
        <v>1133</v>
      </c>
      <c r="C23" s="3017" t="s">
        <v>3362</v>
      </c>
      <c r="D23" s="3008" t="s">
        <v>3363</v>
      </c>
      <c r="E23" s="3023"/>
      <c r="F23" s="3015"/>
      <c r="G23" s="3015"/>
      <c r="H23" s="3019">
        <v>0.05</v>
      </c>
      <c r="I23" s="3020"/>
      <c r="J23" s="3016">
        <f t="shared" si="0"/>
        <v>0</v>
      </c>
    </row>
    <row r="24" spans="1:10" s="3011" customFormat="1" ht="30" customHeight="1">
      <c r="A24" s="3000" t="s">
        <v>1111</v>
      </c>
      <c r="B24" s="3012" t="s">
        <v>1135</v>
      </c>
      <c r="C24" s="3017" t="s">
        <v>3364</v>
      </c>
      <c r="D24" s="3008" t="s">
        <v>3365</v>
      </c>
      <c r="E24" s="3026"/>
      <c r="F24" s="3015"/>
      <c r="G24" s="3015"/>
      <c r="H24" s="3027"/>
      <c r="I24" s="3025"/>
      <c r="J24" s="3016">
        <f>E24*I24</f>
        <v>0</v>
      </c>
    </row>
    <row r="25" spans="1:10" s="3011" customFormat="1" ht="30" customHeight="1">
      <c r="A25" s="3000" t="s">
        <v>2428</v>
      </c>
      <c r="B25" s="3012" t="s">
        <v>1138</v>
      </c>
      <c r="C25" s="3017" t="s">
        <v>3366</v>
      </c>
      <c r="D25" s="3008" t="s">
        <v>3367</v>
      </c>
      <c r="E25" s="3023"/>
      <c r="F25" s="3015"/>
      <c r="G25" s="3015"/>
      <c r="H25" s="3019">
        <v>0.1</v>
      </c>
      <c r="I25" s="3020"/>
      <c r="J25" s="3016">
        <f>E25*I25</f>
        <v>0</v>
      </c>
    </row>
    <row r="26" spans="1:10" s="3011" customFormat="1" ht="30" customHeight="1">
      <c r="A26" s="3000" t="s">
        <v>2430</v>
      </c>
      <c r="B26" s="3012" t="s">
        <v>1219</v>
      </c>
      <c r="C26" s="3013" t="s">
        <v>3368</v>
      </c>
      <c r="D26" s="3008" t="s">
        <v>3369</v>
      </c>
      <c r="E26" s="3014">
        <f>SUM(E27,E30)</f>
        <v>0</v>
      </c>
      <c r="F26" s="3015"/>
      <c r="G26" s="3015"/>
      <c r="H26" s="3015"/>
      <c r="I26" s="3015"/>
      <c r="J26" s="3016">
        <f>SUM(J27,J30)</f>
        <v>0</v>
      </c>
    </row>
    <row r="27" spans="1:10" s="3011" customFormat="1" ht="42.75">
      <c r="A27" s="3000" t="s">
        <v>2432</v>
      </c>
      <c r="B27" s="3012" t="s">
        <v>1222</v>
      </c>
      <c r="C27" s="3017" t="s">
        <v>3370</v>
      </c>
      <c r="D27" s="3008"/>
      <c r="E27" s="3014">
        <f>SUM(E28,E29)</f>
        <v>0</v>
      </c>
      <c r="F27" s="3015"/>
      <c r="G27" s="3015"/>
      <c r="H27" s="3028"/>
      <c r="I27" s="3029"/>
      <c r="J27" s="3016">
        <f>SUM(J28,J29)</f>
        <v>0</v>
      </c>
    </row>
    <row r="28" spans="1:10" s="3011" customFormat="1" ht="30" customHeight="1">
      <c r="A28" s="3030" t="s">
        <v>1120</v>
      </c>
      <c r="B28" s="3012" t="s">
        <v>1225</v>
      </c>
      <c r="C28" s="3031" t="s">
        <v>3371</v>
      </c>
      <c r="D28" s="3008" t="s">
        <v>3372</v>
      </c>
      <c r="E28" s="3023"/>
      <c r="F28" s="3015"/>
      <c r="G28" s="3015"/>
      <c r="H28" s="3019">
        <v>0.05</v>
      </c>
      <c r="I28" s="3020"/>
      <c r="J28" s="3016">
        <f t="shared" ref="J28:J30" si="1">E28*I28</f>
        <v>0</v>
      </c>
    </row>
    <row r="29" spans="1:10" s="3011" customFormat="1" ht="30" customHeight="1">
      <c r="A29" s="3030" t="s">
        <v>1123</v>
      </c>
      <c r="B29" s="3012" t="s">
        <v>1228</v>
      </c>
      <c r="C29" s="3031" t="s">
        <v>3373</v>
      </c>
      <c r="D29" s="3008" t="s">
        <v>3374</v>
      </c>
      <c r="E29" s="3023"/>
      <c r="F29" s="3015"/>
      <c r="G29" s="3015"/>
      <c r="H29" s="3019">
        <v>0.25</v>
      </c>
      <c r="I29" s="3032"/>
      <c r="J29" s="3016">
        <f t="shared" si="1"/>
        <v>0</v>
      </c>
    </row>
    <row r="30" spans="1:10" s="3011" customFormat="1" ht="47.25" customHeight="1">
      <c r="A30" s="3000" t="s">
        <v>1126</v>
      </c>
      <c r="B30" s="3012" t="s">
        <v>1249</v>
      </c>
      <c r="C30" s="3033" t="s">
        <v>3375</v>
      </c>
      <c r="D30" s="3008" t="s">
        <v>3376</v>
      </c>
      <c r="E30" s="3023"/>
      <c r="F30" s="3015"/>
      <c r="G30" s="3015"/>
      <c r="H30" s="3019">
        <v>0.25</v>
      </c>
      <c r="I30" s="3025"/>
      <c r="J30" s="3016">
        <f t="shared" si="1"/>
        <v>0</v>
      </c>
    </row>
    <row r="31" spans="1:10" s="3011" customFormat="1" ht="30" customHeight="1">
      <c r="A31" s="3000" t="s">
        <v>1129</v>
      </c>
      <c r="B31" s="3012" t="s">
        <v>2727</v>
      </c>
      <c r="C31" s="3013" t="s">
        <v>3377</v>
      </c>
      <c r="D31" s="3008"/>
      <c r="E31" s="3014">
        <f>SUM(E32,E33,E34)</f>
        <v>0</v>
      </c>
      <c r="F31" s="3015"/>
      <c r="G31" s="3015"/>
      <c r="H31" s="3029"/>
      <c r="I31" s="3021"/>
      <c r="J31" s="3016">
        <f>SUM(J32,J33,J34)</f>
        <v>0</v>
      </c>
    </row>
    <row r="32" spans="1:10" s="3011" customFormat="1" ht="30" customHeight="1">
      <c r="A32" s="3030" t="s">
        <v>2438</v>
      </c>
      <c r="B32" s="3012" t="s">
        <v>3378</v>
      </c>
      <c r="C32" s="3033" t="s">
        <v>3379</v>
      </c>
      <c r="D32" s="3008" t="s">
        <v>3380</v>
      </c>
      <c r="E32" s="3023"/>
      <c r="F32" s="3015"/>
      <c r="G32" s="3015"/>
      <c r="H32" s="3019">
        <v>1</v>
      </c>
      <c r="I32" s="3025"/>
      <c r="J32" s="3016">
        <f t="shared" ref="J32:J33" si="2">E32*I32</f>
        <v>0</v>
      </c>
    </row>
    <row r="33" spans="1:10" s="3011" customFormat="1" ht="30" customHeight="1">
      <c r="A33" s="3030" t="s">
        <v>2440</v>
      </c>
      <c r="B33" s="3012" t="s">
        <v>3381</v>
      </c>
      <c r="C33" s="3017" t="s">
        <v>3382</v>
      </c>
      <c r="D33" s="3008" t="s">
        <v>3383</v>
      </c>
      <c r="E33" s="3023"/>
      <c r="F33" s="3015"/>
      <c r="G33" s="3015"/>
      <c r="H33" s="3019">
        <v>1</v>
      </c>
      <c r="I33" s="3025"/>
      <c r="J33" s="3016">
        <f t="shared" si="2"/>
        <v>0</v>
      </c>
    </row>
    <row r="34" spans="1:10" s="3011" customFormat="1" ht="30" customHeight="1">
      <c r="A34" s="3030" t="s">
        <v>2442</v>
      </c>
      <c r="B34" s="3012" t="s">
        <v>3384</v>
      </c>
      <c r="C34" s="3017" t="s">
        <v>3385</v>
      </c>
      <c r="D34" s="3008"/>
      <c r="E34" s="3014">
        <f>SUM(E35,E36)</f>
        <v>0</v>
      </c>
      <c r="F34" s="3015"/>
      <c r="G34" s="3015"/>
      <c r="H34" s="3029"/>
      <c r="I34" s="3021"/>
      <c r="J34" s="3016">
        <f>SUM(J35,J36)</f>
        <v>0</v>
      </c>
    </row>
    <row r="35" spans="1:10" s="3011" customFormat="1" ht="30" customHeight="1">
      <c r="A35" s="3030" t="s">
        <v>1132</v>
      </c>
      <c r="B35" s="3012" t="s">
        <v>3386</v>
      </c>
      <c r="C35" s="3031" t="s">
        <v>3371</v>
      </c>
      <c r="D35" s="3008" t="s">
        <v>3387</v>
      </c>
      <c r="E35" s="3023"/>
      <c r="F35" s="3015"/>
      <c r="G35" s="3015"/>
      <c r="H35" s="3019">
        <v>0.2</v>
      </c>
      <c r="I35" s="3025"/>
      <c r="J35" s="3016">
        <f t="shared" ref="J35:J36" si="3">E35*I35</f>
        <v>0</v>
      </c>
    </row>
    <row r="36" spans="1:10" s="3011" customFormat="1" ht="30" customHeight="1">
      <c r="A36" s="3030" t="s">
        <v>2445</v>
      </c>
      <c r="B36" s="3012" t="s">
        <v>3388</v>
      </c>
      <c r="C36" s="3031" t="s">
        <v>3373</v>
      </c>
      <c r="D36" s="3008" t="s">
        <v>3389</v>
      </c>
      <c r="E36" s="3023"/>
      <c r="F36" s="3015"/>
      <c r="G36" s="3015"/>
      <c r="H36" s="3019">
        <v>0.4</v>
      </c>
      <c r="I36" s="3025"/>
      <c r="J36" s="3016">
        <f t="shared" si="3"/>
        <v>0</v>
      </c>
    </row>
    <row r="37" spans="1:10" s="3011" customFormat="1" ht="30" customHeight="1">
      <c r="A37" s="3030" t="s">
        <v>2447</v>
      </c>
      <c r="B37" s="3012" t="s">
        <v>2729</v>
      </c>
      <c r="C37" s="3013" t="s">
        <v>3390</v>
      </c>
      <c r="D37" s="3008"/>
      <c r="E37" s="3014">
        <f>SUM(E38,E39,E40,E41,E42,E45,E46,E47,E48)</f>
        <v>0</v>
      </c>
      <c r="F37" s="3015"/>
      <c r="G37" s="3015"/>
      <c r="H37" s="3029"/>
      <c r="I37" s="3021"/>
      <c r="J37" s="3016">
        <f>SUM(J38,J39,J40,J41,J42,J45,J46,J47,J48)</f>
        <v>0</v>
      </c>
    </row>
    <row r="38" spans="1:10" s="3011" customFormat="1" ht="30" customHeight="1">
      <c r="A38" s="3030" t="s">
        <v>2448</v>
      </c>
      <c r="B38" s="3012" t="s">
        <v>3391</v>
      </c>
      <c r="C38" s="3017" t="s">
        <v>3392</v>
      </c>
      <c r="D38" s="3008" t="s">
        <v>3393</v>
      </c>
      <c r="E38" s="3023"/>
      <c r="F38" s="3015"/>
      <c r="G38" s="3015"/>
      <c r="H38" s="3019">
        <v>0.2</v>
      </c>
      <c r="I38" s="3025"/>
      <c r="J38" s="3016">
        <f t="shared" ref="J38:J40" si="4">E38*I38</f>
        <v>0</v>
      </c>
    </row>
    <row r="39" spans="1:10" s="3011" customFormat="1" ht="30" customHeight="1">
      <c r="A39" s="3030" t="s">
        <v>2449</v>
      </c>
      <c r="B39" s="3012" t="s">
        <v>3394</v>
      </c>
      <c r="C39" s="3017" t="s">
        <v>3395</v>
      </c>
      <c r="D39" s="3008" t="s">
        <v>3396</v>
      </c>
      <c r="E39" s="3023"/>
      <c r="F39" s="3015"/>
      <c r="G39" s="3015"/>
      <c r="H39" s="3019">
        <v>1</v>
      </c>
      <c r="I39" s="3020"/>
      <c r="J39" s="3016">
        <f t="shared" si="4"/>
        <v>0</v>
      </c>
    </row>
    <row r="40" spans="1:10" s="3011" customFormat="1" ht="42.75">
      <c r="A40" s="3030" t="s">
        <v>1137</v>
      </c>
      <c r="B40" s="3012" t="s">
        <v>3397</v>
      </c>
      <c r="C40" s="3017" t="s">
        <v>3398</v>
      </c>
      <c r="D40" s="3008" t="s">
        <v>3399</v>
      </c>
      <c r="E40" s="3023"/>
      <c r="F40" s="3015"/>
      <c r="G40" s="3015"/>
      <c r="H40" s="3019">
        <v>1</v>
      </c>
      <c r="I40" s="3020"/>
      <c r="J40" s="3016">
        <f t="shared" si="4"/>
        <v>0</v>
      </c>
    </row>
    <row r="41" spans="1:10" s="3011" customFormat="1" ht="30" customHeight="1">
      <c r="A41" s="3030" t="s">
        <v>1140</v>
      </c>
      <c r="B41" s="3012" t="s">
        <v>3400</v>
      </c>
      <c r="C41" s="3033" t="s">
        <v>3401</v>
      </c>
      <c r="D41" s="3008" t="s">
        <v>3402</v>
      </c>
      <c r="E41" s="3023"/>
      <c r="F41" s="3015"/>
      <c r="G41" s="3015"/>
      <c r="H41" s="3019">
        <v>1</v>
      </c>
      <c r="I41" s="3020"/>
      <c r="J41" s="3016">
        <f>E41*I41</f>
        <v>0</v>
      </c>
    </row>
    <row r="42" spans="1:10" s="3011" customFormat="1" ht="30" customHeight="1">
      <c r="A42" s="3030" t="s">
        <v>1143</v>
      </c>
      <c r="B42" s="3012" t="s">
        <v>3403</v>
      </c>
      <c r="C42" s="3033" t="s">
        <v>3404</v>
      </c>
      <c r="D42" s="4934" t="s">
        <v>3405</v>
      </c>
      <c r="E42" s="3014">
        <f>SUM(E43,E44)</f>
        <v>0</v>
      </c>
      <c r="F42" s="3015"/>
      <c r="G42" s="3015"/>
      <c r="H42" s="3029"/>
      <c r="I42" s="3029"/>
      <c r="J42" s="3016">
        <f>SUM(J43,J44)</f>
        <v>0</v>
      </c>
    </row>
    <row r="43" spans="1:10" s="3011" customFormat="1" ht="30" customHeight="1">
      <c r="A43" s="3030" t="s">
        <v>1146</v>
      </c>
      <c r="B43" s="3012" t="s">
        <v>3406</v>
      </c>
      <c r="C43" s="3022" t="s">
        <v>3407</v>
      </c>
      <c r="D43" s="4934"/>
      <c r="E43" s="3023"/>
      <c r="F43" s="3015"/>
      <c r="G43" s="3015"/>
      <c r="H43" s="3019">
        <v>0</v>
      </c>
      <c r="I43" s="3020"/>
      <c r="J43" s="3016">
        <f t="shared" ref="J43:J48" si="5">E43*I43</f>
        <v>0</v>
      </c>
    </row>
    <row r="44" spans="1:10" s="3011" customFormat="1" ht="30" customHeight="1">
      <c r="A44" s="3030" t="s">
        <v>1152</v>
      </c>
      <c r="B44" s="3012" t="s">
        <v>3408</v>
      </c>
      <c r="C44" s="3031" t="s">
        <v>3409</v>
      </c>
      <c r="D44" s="4934"/>
      <c r="E44" s="3023"/>
      <c r="F44" s="3015"/>
      <c r="G44" s="3015"/>
      <c r="H44" s="3019">
        <v>1</v>
      </c>
      <c r="I44" s="3020"/>
      <c r="J44" s="3016">
        <f t="shared" si="5"/>
        <v>0</v>
      </c>
    </row>
    <row r="45" spans="1:10" s="3011" customFormat="1" ht="30" customHeight="1">
      <c r="A45" s="3030" t="s">
        <v>1155</v>
      </c>
      <c r="B45" s="3012" t="s">
        <v>3410</v>
      </c>
      <c r="C45" s="3033" t="s">
        <v>3411</v>
      </c>
      <c r="D45" s="3008" t="s">
        <v>3412</v>
      </c>
      <c r="E45" s="3023"/>
      <c r="F45" s="3015"/>
      <c r="G45" s="3015"/>
      <c r="H45" s="3019">
        <v>1</v>
      </c>
      <c r="I45" s="3020"/>
      <c r="J45" s="3016">
        <f t="shared" si="5"/>
        <v>0</v>
      </c>
    </row>
    <row r="46" spans="1:10" s="3011" customFormat="1" ht="30" customHeight="1">
      <c r="A46" s="3030" t="s">
        <v>1158</v>
      </c>
      <c r="B46" s="3012" t="s">
        <v>3413</v>
      </c>
      <c r="C46" s="3033" t="s">
        <v>3414</v>
      </c>
      <c r="D46" s="3008" t="s">
        <v>3415</v>
      </c>
      <c r="E46" s="3023"/>
      <c r="F46" s="3015"/>
      <c r="G46" s="3015"/>
      <c r="H46" s="3019">
        <v>1</v>
      </c>
      <c r="I46" s="3020"/>
      <c r="J46" s="3016">
        <f t="shared" si="5"/>
        <v>0</v>
      </c>
    </row>
    <row r="47" spans="1:10" s="3011" customFormat="1" ht="41.25" customHeight="1">
      <c r="A47" s="3030" t="s">
        <v>1161</v>
      </c>
      <c r="B47" s="3012" t="s">
        <v>3416</v>
      </c>
      <c r="C47" s="3017" t="s">
        <v>3417</v>
      </c>
      <c r="D47" s="3008" t="s">
        <v>3418</v>
      </c>
      <c r="E47" s="3023"/>
      <c r="F47" s="3015"/>
      <c r="G47" s="3015"/>
      <c r="H47" s="3019">
        <v>1</v>
      </c>
      <c r="I47" s="3020"/>
      <c r="J47" s="3016">
        <f t="shared" si="5"/>
        <v>0</v>
      </c>
    </row>
    <row r="48" spans="1:10" s="3011" customFormat="1" ht="30" customHeight="1">
      <c r="A48" s="3030" t="s">
        <v>1164</v>
      </c>
      <c r="B48" s="3012" t="s">
        <v>3419</v>
      </c>
      <c r="C48" s="3017" t="s">
        <v>3420</v>
      </c>
      <c r="D48" s="3008" t="s">
        <v>3421</v>
      </c>
      <c r="E48" s="3023"/>
      <c r="F48" s="3015"/>
      <c r="G48" s="3015"/>
      <c r="H48" s="3019">
        <v>1</v>
      </c>
      <c r="I48" s="3020"/>
      <c r="J48" s="3016">
        <f t="shared" si="5"/>
        <v>0</v>
      </c>
    </row>
    <row r="49" spans="1:10" s="3011" customFormat="1" ht="30" customHeight="1">
      <c r="A49" s="3030" t="s">
        <v>1167</v>
      </c>
      <c r="B49" s="3012" t="s">
        <v>2731</v>
      </c>
      <c r="C49" s="3013" t="s">
        <v>3422</v>
      </c>
      <c r="D49" s="3008"/>
      <c r="E49" s="3034">
        <f>SUM(E50,E56)</f>
        <v>0</v>
      </c>
      <c r="F49" s="3015"/>
      <c r="G49" s="3015"/>
      <c r="H49" s="3029"/>
      <c r="I49" s="3015"/>
      <c r="J49" s="3016">
        <f>SUM(J50,J56)</f>
        <v>0</v>
      </c>
    </row>
    <row r="50" spans="1:10" s="3011" customFormat="1" ht="30" customHeight="1">
      <c r="A50" s="3030" t="s">
        <v>1170</v>
      </c>
      <c r="B50" s="3012" t="s">
        <v>3423</v>
      </c>
      <c r="C50" s="3017" t="s">
        <v>3424</v>
      </c>
      <c r="D50" s="3008"/>
      <c r="E50" s="3034">
        <f>SUM(E51,E52,E53,E54,E55)</f>
        <v>0</v>
      </c>
      <c r="F50" s="3015"/>
      <c r="G50" s="3015"/>
      <c r="H50" s="3029"/>
      <c r="I50" s="3029"/>
      <c r="J50" s="3016">
        <f>SUM(J51,J52,J53,J54,J55)</f>
        <v>0</v>
      </c>
    </row>
    <row r="51" spans="1:10" s="3011" customFormat="1" ht="30" customHeight="1">
      <c r="A51" s="3030" t="s">
        <v>1173</v>
      </c>
      <c r="B51" s="3012" t="s">
        <v>3425</v>
      </c>
      <c r="C51" s="3031" t="s">
        <v>3426</v>
      </c>
      <c r="D51" s="3008" t="s">
        <v>3427</v>
      </c>
      <c r="E51" s="3023"/>
      <c r="F51" s="3015"/>
      <c r="G51" s="3015"/>
      <c r="H51" s="3019">
        <v>0.05</v>
      </c>
      <c r="I51" s="3020"/>
      <c r="J51" s="3016">
        <f t="shared" ref="J51:J55" si="6">E51*I51</f>
        <v>0</v>
      </c>
    </row>
    <row r="52" spans="1:10" s="3011" customFormat="1" ht="30" customHeight="1">
      <c r="A52" s="3030" t="s">
        <v>1176</v>
      </c>
      <c r="B52" s="3012" t="s">
        <v>3428</v>
      </c>
      <c r="C52" s="3031" t="s">
        <v>3429</v>
      </c>
      <c r="D52" s="3035" t="s">
        <v>3430</v>
      </c>
      <c r="E52" s="3036"/>
      <c r="F52" s="3015"/>
      <c r="G52" s="3015"/>
      <c r="H52" s="3019">
        <v>0.1</v>
      </c>
      <c r="I52" s="3020"/>
      <c r="J52" s="3016">
        <f t="shared" si="6"/>
        <v>0</v>
      </c>
    </row>
    <row r="53" spans="1:10" s="3011" customFormat="1" ht="30" customHeight="1">
      <c r="A53" s="3030" t="s">
        <v>3431</v>
      </c>
      <c r="B53" s="3012" t="s">
        <v>3432</v>
      </c>
      <c r="C53" s="3022" t="s">
        <v>3433</v>
      </c>
      <c r="D53" s="3008" t="s">
        <v>3434</v>
      </c>
      <c r="E53" s="3023"/>
      <c r="F53" s="3015"/>
      <c r="G53" s="3015"/>
      <c r="H53" s="3019">
        <v>0.4</v>
      </c>
      <c r="I53" s="3020"/>
      <c r="J53" s="3016">
        <f t="shared" si="6"/>
        <v>0</v>
      </c>
    </row>
    <row r="54" spans="1:10" s="3011" customFormat="1" ht="33.75" customHeight="1">
      <c r="A54" s="3030" t="s">
        <v>1179</v>
      </c>
      <c r="B54" s="3012" t="s">
        <v>3435</v>
      </c>
      <c r="C54" s="3022" t="s">
        <v>3436</v>
      </c>
      <c r="D54" s="3008" t="s">
        <v>3434</v>
      </c>
      <c r="E54" s="3023"/>
      <c r="F54" s="3015"/>
      <c r="G54" s="3015"/>
      <c r="H54" s="3019">
        <v>0.4</v>
      </c>
      <c r="I54" s="3020"/>
      <c r="J54" s="3016">
        <f t="shared" si="6"/>
        <v>0</v>
      </c>
    </row>
    <row r="55" spans="1:10" s="3011" customFormat="1" ht="30" customHeight="1">
      <c r="A55" s="3030" t="s">
        <v>1182</v>
      </c>
      <c r="B55" s="3012" t="s">
        <v>3437</v>
      </c>
      <c r="C55" s="3022" t="s">
        <v>3438</v>
      </c>
      <c r="D55" s="3008" t="s">
        <v>3439</v>
      </c>
      <c r="E55" s="3023"/>
      <c r="F55" s="3015"/>
      <c r="G55" s="3015"/>
      <c r="H55" s="3019">
        <v>1</v>
      </c>
      <c r="I55" s="3020"/>
      <c r="J55" s="3016">
        <f t="shared" si="6"/>
        <v>0</v>
      </c>
    </row>
    <row r="56" spans="1:10" s="3011" customFormat="1" ht="30" customHeight="1">
      <c r="A56" s="3030" t="s">
        <v>1185</v>
      </c>
      <c r="B56" s="3012" t="s">
        <v>3440</v>
      </c>
      <c r="C56" s="3017" t="s">
        <v>3441</v>
      </c>
      <c r="D56" s="3008"/>
      <c r="E56" s="3034">
        <f>SUM(E57,E58,E59,E60)</f>
        <v>0</v>
      </c>
      <c r="F56" s="3015"/>
      <c r="G56" s="3015"/>
      <c r="H56" s="3029"/>
      <c r="I56" s="3029"/>
      <c r="J56" s="3016">
        <f>SUM(J57,J58,J59,J60)</f>
        <v>0</v>
      </c>
    </row>
    <row r="57" spans="1:10" s="3011" customFormat="1" ht="30" customHeight="1">
      <c r="A57" s="3030" t="s">
        <v>1188</v>
      </c>
      <c r="B57" s="3012" t="s">
        <v>3442</v>
      </c>
      <c r="C57" s="3031" t="s">
        <v>3426</v>
      </c>
      <c r="D57" s="3008" t="s">
        <v>3427</v>
      </c>
      <c r="E57" s="3023"/>
      <c r="F57" s="3015"/>
      <c r="G57" s="3015"/>
      <c r="H57" s="3019">
        <v>0.05</v>
      </c>
      <c r="I57" s="3020"/>
      <c r="J57" s="3016">
        <f t="shared" ref="J57:J58" si="7">E57*I57</f>
        <v>0</v>
      </c>
    </row>
    <row r="58" spans="1:10" s="3011" customFormat="1" ht="30" customHeight="1">
      <c r="A58" s="3030" t="s">
        <v>1191</v>
      </c>
      <c r="B58" s="3012" t="s">
        <v>3443</v>
      </c>
      <c r="C58" s="3031" t="s">
        <v>3429</v>
      </c>
      <c r="D58" s="3035" t="s">
        <v>3444</v>
      </c>
      <c r="E58" s="3036"/>
      <c r="F58" s="3015"/>
      <c r="G58" s="3015"/>
      <c r="H58" s="3019">
        <v>0.3</v>
      </c>
      <c r="I58" s="3020"/>
      <c r="J58" s="3016">
        <f t="shared" si="7"/>
        <v>0</v>
      </c>
    </row>
    <row r="59" spans="1:10" s="3011" customFormat="1" ht="30" customHeight="1">
      <c r="A59" s="3030" t="s">
        <v>1194</v>
      </c>
      <c r="B59" s="3012" t="s">
        <v>3445</v>
      </c>
      <c r="C59" s="3022" t="s">
        <v>3433</v>
      </c>
      <c r="D59" s="3008" t="s">
        <v>3434</v>
      </c>
      <c r="E59" s="3023"/>
      <c r="F59" s="3015"/>
      <c r="G59" s="3015"/>
      <c r="H59" s="3019">
        <v>0.4</v>
      </c>
      <c r="I59" s="3020"/>
      <c r="J59" s="3016">
        <f>E59*I59</f>
        <v>0</v>
      </c>
    </row>
    <row r="60" spans="1:10" s="3011" customFormat="1" ht="30" customHeight="1">
      <c r="A60" s="3030" t="s">
        <v>1197</v>
      </c>
      <c r="B60" s="3012" t="s">
        <v>3446</v>
      </c>
      <c r="C60" s="3022" t="s">
        <v>3438</v>
      </c>
      <c r="D60" s="3008" t="s">
        <v>3447</v>
      </c>
      <c r="E60" s="3023"/>
      <c r="F60" s="3015"/>
      <c r="G60" s="3015"/>
      <c r="H60" s="3019">
        <v>1</v>
      </c>
      <c r="I60" s="3020"/>
      <c r="J60" s="3016">
        <f>E60*I60</f>
        <v>0</v>
      </c>
    </row>
    <row r="61" spans="1:10" s="3011" customFormat="1" ht="30" customHeight="1">
      <c r="A61" s="3030" t="s">
        <v>1200</v>
      </c>
      <c r="B61" s="3012" t="s">
        <v>2733</v>
      </c>
      <c r="C61" s="3013" t="s">
        <v>3448</v>
      </c>
      <c r="D61" s="3008" t="s">
        <v>3449</v>
      </c>
      <c r="E61" s="3034">
        <f>SUM(E62,E63,E64,E65,E66,E67,E74,E75,E76)</f>
        <v>0</v>
      </c>
      <c r="F61" s="3015" t="s">
        <v>2550</v>
      </c>
      <c r="G61" s="3015"/>
      <c r="H61" s="3015"/>
      <c r="I61" s="3015"/>
      <c r="J61" s="3016">
        <f>SUM(J62,J63,J64,J65,J66,J67,J74,J75,J76)</f>
        <v>0</v>
      </c>
    </row>
    <row r="62" spans="1:10" s="3011" customFormat="1" ht="30" customHeight="1">
      <c r="A62" s="3030" t="s">
        <v>1203</v>
      </c>
      <c r="B62" s="3012" t="s">
        <v>3450</v>
      </c>
      <c r="C62" s="3017" t="s">
        <v>3451</v>
      </c>
      <c r="D62" s="3008" t="s">
        <v>3452</v>
      </c>
      <c r="E62" s="3023"/>
      <c r="F62" s="3015"/>
      <c r="G62" s="3015"/>
      <c r="H62" s="3019">
        <v>0.1</v>
      </c>
      <c r="I62" s="3020"/>
      <c r="J62" s="3016">
        <f t="shared" ref="J62:J66" si="8">E62*I62</f>
        <v>0</v>
      </c>
    </row>
    <row r="63" spans="1:10" s="3011" customFormat="1" ht="30" customHeight="1">
      <c r="A63" s="3030" t="s">
        <v>1206</v>
      </c>
      <c r="B63" s="3012" t="s">
        <v>3453</v>
      </c>
      <c r="C63" s="3017" t="s">
        <v>3454</v>
      </c>
      <c r="D63" s="3008" t="s">
        <v>3455</v>
      </c>
      <c r="E63" s="3023"/>
      <c r="F63" s="3015"/>
      <c r="G63" s="3015"/>
      <c r="H63" s="3019">
        <v>0.1</v>
      </c>
      <c r="I63" s="3020"/>
      <c r="J63" s="3016">
        <f t="shared" si="8"/>
        <v>0</v>
      </c>
    </row>
    <row r="64" spans="1:10" s="3011" customFormat="1" ht="30" customHeight="1">
      <c r="A64" s="3030" t="s">
        <v>1209</v>
      </c>
      <c r="B64" s="3012" t="s">
        <v>3456</v>
      </c>
      <c r="C64" s="3017" t="s">
        <v>3457</v>
      </c>
      <c r="D64" s="3008" t="s">
        <v>3458</v>
      </c>
      <c r="E64" s="3023"/>
      <c r="F64" s="3015"/>
      <c r="G64" s="3015"/>
      <c r="H64" s="3019">
        <v>0.05</v>
      </c>
      <c r="I64" s="3020"/>
      <c r="J64" s="3016">
        <f t="shared" si="8"/>
        <v>0</v>
      </c>
    </row>
    <row r="65" spans="1:10" s="3011" customFormat="1" ht="30" customHeight="1">
      <c r="A65" s="3030" t="s">
        <v>1212</v>
      </c>
      <c r="B65" s="3012" t="s">
        <v>3459</v>
      </c>
      <c r="C65" s="3017" t="s">
        <v>3460</v>
      </c>
      <c r="D65" s="3008" t="s">
        <v>3461</v>
      </c>
      <c r="E65" s="3023"/>
      <c r="F65" s="3015"/>
      <c r="G65" s="3015"/>
      <c r="H65" s="3019">
        <v>7.0000000000000007E-2</v>
      </c>
      <c r="I65" s="3020"/>
      <c r="J65" s="3016">
        <f t="shared" si="8"/>
        <v>0</v>
      </c>
    </row>
    <row r="66" spans="1:10" s="3011" customFormat="1" ht="30" customHeight="1">
      <c r="A66" s="3030" t="s">
        <v>1215</v>
      </c>
      <c r="B66" s="3012" t="s">
        <v>3462</v>
      </c>
      <c r="C66" s="3017" t="s">
        <v>3463</v>
      </c>
      <c r="D66" s="3008" t="s">
        <v>3464</v>
      </c>
      <c r="E66" s="3023"/>
      <c r="F66" s="3015"/>
      <c r="G66" s="3015"/>
      <c r="H66" s="3019">
        <v>1</v>
      </c>
      <c r="I66" s="3020"/>
      <c r="J66" s="3016">
        <f t="shared" si="8"/>
        <v>0</v>
      </c>
    </row>
    <row r="67" spans="1:10" s="3011" customFormat="1" ht="48" customHeight="1">
      <c r="A67" s="3030" t="s">
        <v>3465</v>
      </c>
      <c r="B67" s="3012" t="s">
        <v>3466</v>
      </c>
      <c r="C67" s="3017" t="s">
        <v>3467</v>
      </c>
      <c r="D67" s="3008" t="s">
        <v>3468</v>
      </c>
      <c r="E67" s="3034">
        <f>SUM(E68,E73)</f>
        <v>0</v>
      </c>
      <c r="F67" s="3015"/>
      <c r="G67" s="3015"/>
      <c r="H67" s="3037"/>
      <c r="I67" s="3029"/>
      <c r="J67" s="3016">
        <f>SUM(J68,J73)</f>
        <v>0</v>
      </c>
    </row>
    <row r="68" spans="1:10" s="3011" customFormat="1" ht="30" customHeight="1">
      <c r="A68" s="3030" t="s">
        <v>1218</v>
      </c>
      <c r="B68" s="3012" t="s">
        <v>3469</v>
      </c>
      <c r="C68" s="3031" t="s">
        <v>3470</v>
      </c>
      <c r="D68" s="3008"/>
      <c r="E68" s="3034">
        <f>SUM(E69,E70,E71,E72)</f>
        <v>0</v>
      </c>
      <c r="F68" s="3015"/>
      <c r="G68" s="3015"/>
      <c r="H68" s="3029"/>
      <c r="I68" s="3029"/>
      <c r="J68" s="3016">
        <f>SUM(J69,J70,J71,J72)</f>
        <v>0</v>
      </c>
    </row>
    <row r="69" spans="1:10" s="3011" customFormat="1" ht="30" customHeight="1">
      <c r="A69" s="3030" t="s">
        <v>1221</v>
      </c>
      <c r="B69" s="3012" t="s">
        <v>3471</v>
      </c>
      <c r="C69" s="3038" t="s">
        <v>3472</v>
      </c>
      <c r="D69" s="3008"/>
      <c r="E69" s="3023"/>
      <c r="F69" s="3015"/>
      <c r="G69" s="3015"/>
      <c r="H69" s="3019">
        <v>1</v>
      </c>
      <c r="I69" s="3020"/>
      <c r="J69" s="3016">
        <f t="shared" ref="J69:J76" si="9">E69*I69</f>
        <v>0</v>
      </c>
    </row>
    <row r="70" spans="1:10" s="3011" customFormat="1" ht="30" customHeight="1">
      <c r="A70" s="3030" t="s">
        <v>1224</v>
      </c>
      <c r="B70" s="3012" t="s">
        <v>3473</v>
      </c>
      <c r="C70" s="3038" t="s">
        <v>3474</v>
      </c>
      <c r="D70" s="3008"/>
      <c r="E70" s="3023"/>
      <c r="F70" s="3015"/>
      <c r="G70" s="3015"/>
      <c r="H70" s="3019">
        <v>1</v>
      </c>
      <c r="I70" s="3020"/>
      <c r="J70" s="3016">
        <f t="shared" si="9"/>
        <v>0</v>
      </c>
    </row>
    <row r="71" spans="1:10" s="3011" customFormat="1" ht="30" customHeight="1">
      <c r="A71" s="3030" t="s">
        <v>1227</v>
      </c>
      <c r="B71" s="3012" t="s">
        <v>3475</v>
      </c>
      <c r="C71" s="3038" t="s">
        <v>3476</v>
      </c>
      <c r="D71" s="3008"/>
      <c r="E71" s="3023"/>
      <c r="F71" s="3015"/>
      <c r="G71" s="3015"/>
      <c r="H71" s="3019">
        <v>1</v>
      </c>
      <c r="I71" s="3020"/>
      <c r="J71" s="3016">
        <f t="shared" si="9"/>
        <v>0</v>
      </c>
    </row>
    <row r="72" spans="1:10" s="3011" customFormat="1" ht="30" customHeight="1">
      <c r="A72" s="3030" t="s">
        <v>1230</v>
      </c>
      <c r="B72" s="3012" t="s">
        <v>3477</v>
      </c>
      <c r="C72" s="3038" t="s">
        <v>3478</v>
      </c>
      <c r="D72" s="3008"/>
      <c r="E72" s="3023"/>
      <c r="F72" s="3015"/>
      <c r="G72" s="3015"/>
      <c r="H72" s="3019">
        <v>1</v>
      </c>
      <c r="I72" s="3020"/>
      <c r="J72" s="3016">
        <f t="shared" si="9"/>
        <v>0</v>
      </c>
    </row>
    <row r="73" spans="1:10" s="3011" customFormat="1" ht="30" customHeight="1">
      <c r="A73" s="3030" t="s">
        <v>1233</v>
      </c>
      <c r="B73" s="3012" t="s">
        <v>3479</v>
      </c>
      <c r="C73" s="3031" t="s">
        <v>3480</v>
      </c>
      <c r="D73" s="3008"/>
      <c r="E73" s="3023"/>
      <c r="F73" s="3015"/>
      <c r="G73" s="3015"/>
      <c r="H73" s="3019">
        <v>1</v>
      </c>
      <c r="I73" s="3020"/>
      <c r="J73" s="3016">
        <f t="shared" si="9"/>
        <v>0</v>
      </c>
    </row>
    <row r="74" spans="1:10" s="3011" customFormat="1" ht="30" customHeight="1">
      <c r="A74" s="3030" t="s">
        <v>1236</v>
      </c>
      <c r="B74" s="3012" t="s">
        <v>3481</v>
      </c>
      <c r="C74" s="3017" t="s">
        <v>3482</v>
      </c>
      <c r="D74" s="3008" t="s">
        <v>3483</v>
      </c>
      <c r="E74" s="3023"/>
      <c r="F74" s="3015"/>
      <c r="G74" s="3015"/>
      <c r="H74" s="3019">
        <v>1</v>
      </c>
      <c r="I74" s="3020"/>
      <c r="J74" s="3016">
        <f t="shared" si="9"/>
        <v>0</v>
      </c>
    </row>
    <row r="75" spans="1:10" s="3011" customFormat="1" ht="30" customHeight="1">
      <c r="A75" s="3030" t="s">
        <v>3484</v>
      </c>
      <c r="B75" s="3012" t="s">
        <v>3485</v>
      </c>
      <c r="C75" s="3017" t="s">
        <v>3486</v>
      </c>
      <c r="D75" s="3008" t="s">
        <v>3487</v>
      </c>
      <c r="E75" s="3023"/>
      <c r="F75" s="3015"/>
      <c r="G75" s="3015"/>
      <c r="H75" s="3019">
        <v>0.05</v>
      </c>
      <c r="I75" s="3020"/>
      <c r="J75" s="3016">
        <f t="shared" si="9"/>
        <v>0</v>
      </c>
    </row>
    <row r="76" spans="1:10" s="3011" customFormat="1" ht="30" customHeight="1">
      <c r="A76" s="3030" t="s">
        <v>3488</v>
      </c>
      <c r="B76" s="3012" t="s">
        <v>3489</v>
      </c>
      <c r="C76" s="3017" t="s">
        <v>3490</v>
      </c>
      <c r="D76" s="3008" t="s">
        <v>3449</v>
      </c>
      <c r="E76" s="3023"/>
      <c r="F76" s="3015"/>
      <c r="G76" s="3015"/>
      <c r="H76" s="3029"/>
      <c r="I76" s="3020"/>
      <c r="J76" s="3016">
        <f t="shared" si="9"/>
        <v>0</v>
      </c>
    </row>
    <row r="77" spans="1:10" s="3011" customFormat="1" ht="30" customHeight="1">
      <c r="A77" s="3030" t="s">
        <v>1239</v>
      </c>
      <c r="B77" s="3012" t="s">
        <v>2735</v>
      </c>
      <c r="C77" s="3039" t="s">
        <v>1504</v>
      </c>
      <c r="D77" s="3008"/>
      <c r="E77" s="3034">
        <f>SUM(E78,E79,E80)</f>
        <v>0</v>
      </c>
      <c r="F77" s="3015"/>
      <c r="G77" s="3015"/>
      <c r="H77" s="3028"/>
      <c r="I77" s="3029"/>
      <c r="J77" s="3016">
        <f>SUM(J78,J79,J80)</f>
        <v>0</v>
      </c>
    </row>
    <row r="78" spans="1:10" s="3011" customFormat="1" ht="30" customHeight="1">
      <c r="A78" s="3030" t="s">
        <v>3491</v>
      </c>
      <c r="B78" s="3012" t="s">
        <v>3492</v>
      </c>
      <c r="C78" s="3017" t="s">
        <v>3493</v>
      </c>
      <c r="D78" s="3008" t="s">
        <v>3494</v>
      </c>
      <c r="E78" s="3023"/>
      <c r="F78" s="3015"/>
      <c r="G78" s="3015"/>
      <c r="H78" s="3019">
        <v>0</v>
      </c>
      <c r="I78" s="3025"/>
      <c r="J78" s="3016">
        <f t="shared" ref="J78:J80" si="10">E78*I78</f>
        <v>0</v>
      </c>
    </row>
    <row r="79" spans="1:10" s="3011" customFormat="1" ht="30" customHeight="1">
      <c r="A79" s="3030" t="s">
        <v>3495</v>
      </c>
      <c r="B79" s="3012" t="s">
        <v>3496</v>
      </c>
      <c r="C79" s="3033" t="s">
        <v>3497</v>
      </c>
      <c r="D79" s="3008" t="s">
        <v>3498</v>
      </c>
      <c r="E79" s="3023"/>
      <c r="F79" s="3015"/>
      <c r="G79" s="3015"/>
      <c r="H79" s="3019">
        <v>1</v>
      </c>
      <c r="I79" s="3025"/>
      <c r="J79" s="3016">
        <f t="shared" si="10"/>
        <v>0</v>
      </c>
    </row>
    <row r="80" spans="1:10" s="3011" customFormat="1" ht="30" customHeight="1">
      <c r="A80" s="3030" t="s">
        <v>3499</v>
      </c>
      <c r="B80" s="3012" t="s">
        <v>3500</v>
      </c>
      <c r="C80" s="3033" t="s">
        <v>3501</v>
      </c>
      <c r="D80" s="3008" t="s">
        <v>3383</v>
      </c>
      <c r="E80" s="3023"/>
      <c r="F80" s="3015"/>
      <c r="G80" s="3015"/>
      <c r="H80" s="3019">
        <v>1</v>
      </c>
      <c r="I80" s="3025"/>
      <c r="J80" s="3016">
        <f t="shared" si="10"/>
        <v>0</v>
      </c>
    </row>
    <row r="81" spans="1:10" s="3011" customFormat="1" ht="28.5">
      <c r="A81" s="3030" t="s">
        <v>3502</v>
      </c>
      <c r="B81" s="3001" t="s">
        <v>1270</v>
      </c>
      <c r="C81" s="3040" t="s">
        <v>3503</v>
      </c>
      <c r="D81" s="3041"/>
      <c r="E81" s="3009">
        <f>SUM(E82,E87)</f>
        <v>0</v>
      </c>
      <c r="F81" s="3015"/>
      <c r="G81" s="3015"/>
      <c r="H81" s="3028"/>
      <c r="I81" s="3028"/>
      <c r="J81" s="3006">
        <f>SUM(J82,J87)</f>
        <v>0</v>
      </c>
    </row>
    <row r="82" spans="1:10" s="3011" customFormat="1" ht="30" customHeight="1">
      <c r="A82" s="3030" t="s">
        <v>3504</v>
      </c>
      <c r="B82" s="3042" t="s">
        <v>1273</v>
      </c>
      <c r="C82" s="3043" t="s">
        <v>3505</v>
      </c>
      <c r="D82" s="3044"/>
      <c r="E82" s="3034">
        <f>SUM(E83,E84,E85,E86)</f>
        <v>0</v>
      </c>
      <c r="F82" s="3045">
        <f>F83+F84+F85+F86</f>
        <v>0</v>
      </c>
      <c r="G82" s="3045">
        <f>G83+G84+G85</f>
        <v>0</v>
      </c>
      <c r="H82" s="3028"/>
      <c r="I82" s="3028"/>
      <c r="J82" s="3016">
        <f>SUM(J83,J84,J85,J86)</f>
        <v>0</v>
      </c>
    </row>
    <row r="83" spans="1:10" s="3011" customFormat="1" ht="30" customHeight="1">
      <c r="A83" s="3030" t="s">
        <v>3506</v>
      </c>
      <c r="B83" s="3012" t="s">
        <v>1276</v>
      </c>
      <c r="C83" s="2937" t="s">
        <v>3507</v>
      </c>
      <c r="D83" s="3046" t="s">
        <v>3508</v>
      </c>
      <c r="E83" s="3047"/>
      <c r="F83" s="3025"/>
      <c r="G83" s="3025"/>
      <c r="H83" s="3019">
        <v>0</v>
      </c>
      <c r="I83" s="3025"/>
      <c r="J83" s="3016">
        <f t="shared" ref="J83:J86" si="11">E83*I83</f>
        <v>0</v>
      </c>
    </row>
    <row r="84" spans="1:10" s="3011" customFormat="1" ht="30" customHeight="1">
      <c r="A84" s="3030" t="s">
        <v>1248</v>
      </c>
      <c r="B84" s="3042" t="s">
        <v>1279</v>
      </c>
      <c r="C84" s="2937" t="s">
        <v>3509</v>
      </c>
      <c r="D84" s="3046" t="s">
        <v>3508</v>
      </c>
      <c r="E84" s="3047"/>
      <c r="F84" s="3025"/>
      <c r="G84" s="3025"/>
      <c r="H84" s="3019">
        <v>0</v>
      </c>
      <c r="I84" s="3025"/>
      <c r="J84" s="3016">
        <f t="shared" si="11"/>
        <v>0</v>
      </c>
    </row>
    <row r="85" spans="1:10" s="3011" customFormat="1" ht="30" customHeight="1">
      <c r="A85" s="3030" t="s">
        <v>1251</v>
      </c>
      <c r="B85" s="3042" t="s">
        <v>1282</v>
      </c>
      <c r="C85" s="2937" t="s">
        <v>3510</v>
      </c>
      <c r="D85" s="3046" t="s">
        <v>3511</v>
      </c>
      <c r="E85" s="3047"/>
      <c r="F85" s="3025"/>
      <c r="G85" s="3025"/>
      <c r="H85" s="3019">
        <v>0</v>
      </c>
      <c r="I85" s="3025"/>
      <c r="J85" s="3016">
        <f t="shared" si="11"/>
        <v>0</v>
      </c>
    </row>
    <row r="86" spans="1:10" s="3011" customFormat="1" ht="30" customHeight="1">
      <c r="A86" s="3030" t="s">
        <v>1254</v>
      </c>
      <c r="B86" s="3042" t="s">
        <v>1284</v>
      </c>
      <c r="C86" s="2937" t="s">
        <v>3512</v>
      </c>
      <c r="D86" s="3046" t="s">
        <v>3508</v>
      </c>
      <c r="E86" s="3047"/>
      <c r="F86" s="3025"/>
      <c r="G86" s="3015"/>
      <c r="H86" s="3019">
        <v>0</v>
      </c>
      <c r="I86" s="3025"/>
      <c r="J86" s="3016">
        <f t="shared" si="11"/>
        <v>0</v>
      </c>
    </row>
    <row r="87" spans="1:10" s="3011" customFormat="1" ht="30" customHeight="1">
      <c r="A87" s="3030" t="s">
        <v>1257</v>
      </c>
      <c r="B87" s="3042" t="s">
        <v>1299</v>
      </c>
      <c r="C87" s="3043" t="s">
        <v>3513</v>
      </c>
      <c r="D87" s="3044"/>
      <c r="E87" s="3034">
        <f>SUM(E88,E89,E90,E91)</f>
        <v>0</v>
      </c>
      <c r="F87" s="3045">
        <f>F88+F89+F90+F91</f>
        <v>0</v>
      </c>
      <c r="G87" s="3045">
        <f>G88+G89+G90</f>
        <v>0</v>
      </c>
      <c r="H87" s="3015"/>
      <c r="I87" s="3028"/>
      <c r="J87" s="3016">
        <f>SUM(J88,J89,J90,J91)</f>
        <v>0</v>
      </c>
    </row>
    <row r="88" spans="1:10" s="3011" customFormat="1" ht="30" customHeight="1">
      <c r="A88" s="3030" t="s">
        <v>3514</v>
      </c>
      <c r="B88" s="3012" t="s">
        <v>3322</v>
      </c>
      <c r="C88" s="2937" t="s">
        <v>3507</v>
      </c>
      <c r="D88" s="3046" t="s">
        <v>3508</v>
      </c>
      <c r="E88" s="3047"/>
      <c r="F88" s="3025"/>
      <c r="G88" s="3025"/>
      <c r="H88" s="3019">
        <v>0</v>
      </c>
      <c r="I88" s="3048"/>
      <c r="J88" s="3016">
        <f t="shared" ref="J88:J90" si="12">E88*I88</f>
        <v>0</v>
      </c>
    </row>
    <row r="89" spans="1:10" s="3011" customFormat="1" ht="30" customHeight="1">
      <c r="A89" s="3030" t="s">
        <v>1260</v>
      </c>
      <c r="B89" s="3012" t="s">
        <v>3325</v>
      </c>
      <c r="C89" s="2937" t="s">
        <v>3509</v>
      </c>
      <c r="D89" s="3046" t="s">
        <v>3515</v>
      </c>
      <c r="E89" s="3047"/>
      <c r="F89" s="3025"/>
      <c r="G89" s="3025"/>
      <c r="H89" s="3019">
        <v>0.15</v>
      </c>
      <c r="I89" s="3048"/>
      <c r="J89" s="3016">
        <f t="shared" si="12"/>
        <v>0</v>
      </c>
    </row>
    <row r="90" spans="1:10" s="3011" customFormat="1" ht="30" customHeight="1">
      <c r="A90" s="3030" t="s">
        <v>1269</v>
      </c>
      <c r="B90" s="3042" t="s">
        <v>3516</v>
      </c>
      <c r="C90" s="2937" t="s">
        <v>3510</v>
      </c>
      <c r="D90" s="3046" t="s">
        <v>3517</v>
      </c>
      <c r="E90" s="3047"/>
      <c r="F90" s="3025"/>
      <c r="G90" s="3025"/>
      <c r="H90" s="3019">
        <v>0.5</v>
      </c>
      <c r="I90" s="3025"/>
      <c r="J90" s="3016">
        <f t="shared" si="12"/>
        <v>0</v>
      </c>
    </row>
    <row r="91" spans="1:10" s="3011" customFormat="1" ht="30" customHeight="1">
      <c r="A91" s="3030" t="s">
        <v>1272</v>
      </c>
      <c r="B91" s="3042" t="s">
        <v>3518</v>
      </c>
      <c r="C91" s="2937" t="s">
        <v>3512</v>
      </c>
      <c r="D91" s="3046"/>
      <c r="E91" s="3034">
        <f>SUM(E92,E93)</f>
        <v>0</v>
      </c>
      <c r="F91" s="3045">
        <f>F92+F93</f>
        <v>0</v>
      </c>
      <c r="G91" s="3015"/>
      <c r="H91" s="3029"/>
      <c r="I91" s="3015"/>
      <c r="J91" s="3016">
        <f>SUM(J92,J93)</f>
        <v>0</v>
      </c>
    </row>
    <row r="92" spans="1:10" s="3011" customFormat="1" ht="30" customHeight="1">
      <c r="A92" s="3030" t="s">
        <v>1275</v>
      </c>
      <c r="B92" s="3012" t="s">
        <v>3519</v>
      </c>
      <c r="C92" s="3049" t="s">
        <v>3520</v>
      </c>
      <c r="D92" s="3046" t="s">
        <v>3521</v>
      </c>
      <c r="E92" s="3023"/>
      <c r="F92" s="3025"/>
      <c r="G92" s="3015"/>
      <c r="H92" s="3019">
        <v>0.25</v>
      </c>
      <c r="I92" s="3025"/>
      <c r="J92" s="3016">
        <f t="shared" ref="J92:J93" si="13">E92*I92</f>
        <v>0</v>
      </c>
    </row>
    <row r="93" spans="1:10" s="3011" customFormat="1" ht="30" customHeight="1">
      <c r="A93" s="3030" t="s">
        <v>1278</v>
      </c>
      <c r="B93" s="3012" t="s">
        <v>3522</v>
      </c>
      <c r="C93" s="3049" t="s">
        <v>3523</v>
      </c>
      <c r="D93" s="3046" t="s">
        <v>3524</v>
      </c>
      <c r="E93" s="3047"/>
      <c r="F93" s="3025"/>
      <c r="G93" s="3015"/>
      <c r="H93" s="3019">
        <v>1</v>
      </c>
      <c r="I93" s="3025"/>
      <c r="J93" s="3016">
        <f t="shared" si="13"/>
        <v>0</v>
      </c>
    </row>
    <row r="94" spans="1:10" s="3011" customFormat="1" ht="30" customHeight="1">
      <c r="A94" s="3050" t="s">
        <v>1281</v>
      </c>
      <c r="B94" s="3051" t="s">
        <v>1327</v>
      </c>
      <c r="C94" s="3052" t="s">
        <v>3525</v>
      </c>
      <c r="D94" s="3053"/>
      <c r="E94" s="3054"/>
      <c r="F94" s="3055"/>
      <c r="G94" s="3055"/>
      <c r="H94" s="3056"/>
      <c r="I94" s="3056"/>
      <c r="J94" s="3057">
        <f>'F4 LCR TOTAL'!I16</f>
        <v>0</v>
      </c>
    </row>
    <row r="95" spans="1:10" s="3011" customFormat="1" ht="30" customHeight="1">
      <c r="A95" s="4935" t="s">
        <v>1321</v>
      </c>
      <c r="B95" s="4936"/>
      <c r="C95" s="4936"/>
      <c r="D95" s="4936"/>
      <c r="E95" s="4936"/>
      <c r="F95" s="4936"/>
      <c r="G95" s="4936"/>
      <c r="H95" s="4936"/>
      <c r="I95" s="4936"/>
      <c r="J95" s="4937"/>
    </row>
    <row r="96" spans="1:10" s="3011" customFormat="1" ht="30" customHeight="1">
      <c r="A96" s="3058" t="s">
        <v>1283</v>
      </c>
      <c r="B96" s="3059" t="s">
        <v>2648</v>
      </c>
      <c r="C96" s="3060" t="s">
        <v>3526</v>
      </c>
      <c r="D96" s="3061" t="s">
        <v>3498</v>
      </c>
      <c r="E96" s="3062"/>
      <c r="F96" s="3063"/>
      <c r="G96" s="3063"/>
      <c r="H96" s="3064"/>
      <c r="I96" s="3065"/>
      <c r="J96" s="3066"/>
    </row>
    <row r="97" spans="1:10" s="3011" customFormat="1" ht="30" customHeight="1">
      <c r="A97" s="3030" t="s">
        <v>1286</v>
      </c>
      <c r="B97" s="3001" t="s">
        <v>2649</v>
      </c>
      <c r="C97" s="3067" t="s">
        <v>3527</v>
      </c>
      <c r="D97" s="3068" t="s">
        <v>3528</v>
      </c>
      <c r="E97" s="3047"/>
      <c r="F97" s="3015"/>
      <c r="G97" s="3015"/>
      <c r="H97" s="3028"/>
      <c r="I97" s="3028"/>
      <c r="J97" s="3069"/>
    </row>
    <row r="98" spans="1:10" s="3011" customFormat="1" ht="68.25" customHeight="1">
      <c r="A98" s="3030" t="s">
        <v>3529</v>
      </c>
      <c r="B98" s="3070" t="s">
        <v>2650</v>
      </c>
      <c r="C98" s="3067" t="s">
        <v>3530</v>
      </c>
      <c r="D98" s="3071"/>
      <c r="E98" s="3072"/>
      <c r="F98" s="3015"/>
      <c r="G98" s="3015"/>
      <c r="H98" s="3015"/>
      <c r="I98" s="3015"/>
      <c r="J98" s="3073"/>
    </row>
    <row r="99" spans="1:10" s="3011" customFormat="1" ht="30" customHeight="1">
      <c r="A99" s="3030" t="s">
        <v>3531</v>
      </c>
      <c r="B99" s="3012" t="s">
        <v>3532</v>
      </c>
      <c r="C99" s="3074" t="s">
        <v>3533</v>
      </c>
      <c r="D99" s="3046"/>
      <c r="E99" s="3023"/>
      <c r="F99" s="3015"/>
      <c r="G99" s="3015"/>
      <c r="H99" s="3015"/>
      <c r="I99" s="3025"/>
      <c r="J99" s="3075"/>
    </row>
    <row r="100" spans="1:10" s="3011" customFormat="1" ht="30" customHeight="1">
      <c r="A100" s="3030" t="s">
        <v>1289</v>
      </c>
      <c r="B100" s="3012" t="s">
        <v>3534</v>
      </c>
      <c r="C100" s="3074" t="s">
        <v>3535</v>
      </c>
      <c r="D100" s="3046"/>
      <c r="E100" s="3023"/>
      <c r="F100" s="3015"/>
      <c r="G100" s="3015"/>
      <c r="H100" s="3015"/>
      <c r="I100" s="3025"/>
      <c r="J100" s="3075"/>
    </row>
    <row r="101" spans="1:10" s="3011" customFormat="1" ht="30" customHeight="1">
      <c r="A101" s="3030" t="s">
        <v>3536</v>
      </c>
      <c r="B101" s="3012" t="s">
        <v>3537</v>
      </c>
      <c r="C101" s="3074" t="s">
        <v>3538</v>
      </c>
      <c r="D101" s="3046"/>
      <c r="E101" s="3023"/>
      <c r="F101" s="3015"/>
      <c r="G101" s="3015"/>
      <c r="H101" s="3015"/>
      <c r="I101" s="3025"/>
      <c r="J101" s="3075"/>
    </row>
    <row r="102" spans="1:10" s="3011" customFormat="1" ht="30" customHeight="1">
      <c r="A102" s="3030" t="s">
        <v>3539</v>
      </c>
      <c r="B102" s="3012" t="s">
        <v>3540</v>
      </c>
      <c r="C102" s="3074" t="s">
        <v>3541</v>
      </c>
      <c r="D102" s="3046"/>
      <c r="E102" s="3023"/>
      <c r="F102" s="3015"/>
      <c r="G102" s="3015"/>
      <c r="H102" s="3015"/>
      <c r="I102" s="3025"/>
      <c r="J102" s="3075"/>
    </row>
    <row r="103" spans="1:10" s="3011" customFormat="1" ht="30" customHeight="1">
      <c r="A103" s="3030" t="s">
        <v>3542</v>
      </c>
      <c r="B103" s="3070" t="s">
        <v>2651</v>
      </c>
      <c r="C103" s="3067" t="s">
        <v>3543</v>
      </c>
      <c r="D103" s="3071"/>
      <c r="E103" s="3072"/>
      <c r="F103" s="3015"/>
      <c r="G103" s="3015"/>
      <c r="H103" s="3015"/>
      <c r="I103" s="3015"/>
      <c r="J103" s="3073"/>
    </row>
    <row r="104" spans="1:10" s="3011" customFormat="1" ht="30" customHeight="1">
      <c r="A104" s="3030" t="s">
        <v>3544</v>
      </c>
      <c r="B104" s="3012" t="s">
        <v>3545</v>
      </c>
      <c r="C104" s="3074" t="s">
        <v>3533</v>
      </c>
      <c r="D104" s="3046"/>
      <c r="E104" s="3023"/>
      <c r="F104" s="3015"/>
      <c r="G104" s="3015"/>
      <c r="H104" s="3015"/>
      <c r="I104" s="3025"/>
      <c r="J104" s="3075"/>
    </row>
    <row r="105" spans="1:10" s="3011" customFormat="1" ht="30" customHeight="1">
      <c r="A105" s="3030" t="s">
        <v>3546</v>
      </c>
      <c r="B105" s="3012" t="s">
        <v>3547</v>
      </c>
      <c r="C105" s="3074" t="s">
        <v>3535</v>
      </c>
      <c r="D105" s="3046"/>
      <c r="E105" s="3023"/>
      <c r="F105" s="3015"/>
      <c r="G105" s="3015"/>
      <c r="H105" s="3015"/>
      <c r="I105" s="3025"/>
      <c r="J105" s="3075"/>
    </row>
    <row r="106" spans="1:10" s="3011" customFormat="1" ht="30" customHeight="1">
      <c r="A106" s="3030" t="s">
        <v>3548</v>
      </c>
      <c r="B106" s="3012" t="s">
        <v>3549</v>
      </c>
      <c r="C106" s="3074" t="s">
        <v>3538</v>
      </c>
      <c r="D106" s="3046"/>
      <c r="E106" s="3023"/>
      <c r="F106" s="3015"/>
      <c r="G106" s="3015"/>
      <c r="H106" s="3015"/>
      <c r="I106" s="3025"/>
      <c r="J106" s="3075"/>
    </row>
    <row r="107" spans="1:10" s="3011" customFormat="1" ht="30" customHeight="1">
      <c r="A107" s="3030" t="s">
        <v>3550</v>
      </c>
      <c r="B107" s="3012" t="s">
        <v>3551</v>
      </c>
      <c r="C107" s="3074" t="s">
        <v>3541</v>
      </c>
      <c r="D107" s="3046"/>
      <c r="E107" s="3023"/>
      <c r="F107" s="3015"/>
      <c r="G107" s="3015"/>
      <c r="H107" s="3015"/>
      <c r="I107" s="3025"/>
      <c r="J107" s="3075"/>
    </row>
    <row r="108" spans="1:10" s="3011" customFormat="1" ht="30" customHeight="1">
      <c r="A108" s="3030" t="s">
        <v>1298</v>
      </c>
      <c r="B108" s="3001" t="s">
        <v>2652</v>
      </c>
      <c r="C108" s="3067" t="s">
        <v>3552</v>
      </c>
      <c r="D108" s="3071" t="s">
        <v>3553</v>
      </c>
      <c r="E108" s="3023"/>
      <c r="F108" s="3015"/>
      <c r="G108" s="3015"/>
      <c r="H108" s="3028"/>
      <c r="I108" s="3028"/>
      <c r="J108" s="3069"/>
    </row>
    <row r="109" spans="1:10" s="3011" customFormat="1" ht="30" customHeight="1">
      <c r="A109" s="3030" t="s">
        <v>1301</v>
      </c>
      <c r="B109" s="3076" t="s">
        <v>3554</v>
      </c>
      <c r="C109" s="3067" t="s">
        <v>3555</v>
      </c>
      <c r="D109" s="3071"/>
      <c r="E109" s="3023"/>
      <c r="F109" s="3015"/>
      <c r="G109" s="3015"/>
      <c r="H109" s="3028"/>
      <c r="I109" s="3028"/>
      <c r="J109" s="3069"/>
    </row>
    <row r="110" spans="1:10" s="3011" customFormat="1" ht="30" customHeight="1">
      <c r="A110" s="3030" t="s">
        <v>1304</v>
      </c>
      <c r="B110" s="3076" t="s">
        <v>3556</v>
      </c>
      <c r="C110" s="3067" t="s">
        <v>3557</v>
      </c>
      <c r="D110" s="3071"/>
      <c r="E110" s="3047"/>
      <c r="F110" s="3015"/>
      <c r="G110" s="3015"/>
      <c r="H110" s="3028"/>
      <c r="I110" s="3028"/>
      <c r="J110" s="3069"/>
    </row>
    <row r="111" spans="1:10" s="3011" customFormat="1" ht="30" customHeight="1">
      <c r="A111" s="3030" t="s">
        <v>1307</v>
      </c>
      <c r="B111" s="3076" t="s">
        <v>3558</v>
      </c>
      <c r="C111" s="3067" t="s">
        <v>3559</v>
      </c>
      <c r="D111" s="3071"/>
      <c r="E111" s="3047"/>
      <c r="F111" s="3015"/>
      <c r="G111" s="3015"/>
      <c r="H111" s="3028"/>
      <c r="I111" s="3048"/>
      <c r="J111" s="3077"/>
    </row>
    <row r="112" spans="1:10" s="3011" customFormat="1" ht="44.25" customHeight="1" thickBot="1">
      <c r="A112" s="3078" t="s">
        <v>3560</v>
      </c>
      <c r="B112" s="3079" t="s">
        <v>3561</v>
      </c>
      <c r="C112" s="3080" t="s">
        <v>3562</v>
      </c>
      <c r="D112" s="3081"/>
      <c r="E112" s="3082"/>
      <c r="F112" s="3083"/>
      <c r="G112" s="3083"/>
      <c r="H112" s="3084"/>
      <c r="I112" s="3085"/>
      <c r="J112" s="3086"/>
    </row>
    <row r="113" spans="1:10" s="3011" customFormat="1" ht="14.25">
      <c r="A113" s="2983"/>
      <c r="B113" s="2984"/>
      <c r="C113" s="3087"/>
      <c r="D113" s="3088"/>
      <c r="E113" s="3089"/>
      <c r="F113" s="3089"/>
      <c r="G113" s="3089"/>
      <c r="H113" s="3089"/>
      <c r="I113" s="3089"/>
      <c r="J113" s="3087"/>
    </row>
    <row r="114" spans="1:10" s="3011" customFormat="1" ht="14.25">
      <c r="A114" s="2983"/>
      <c r="B114" s="2984"/>
      <c r="C114" s="3087"/>
      <c r="D114" s="3088"/>
      <c r="E114" s="3089"/>
      <c r="F114" s="3089"/>
      <c r="G114" s="3089"/>
      <c r="H114" s="3089"/>
      <c r="I114" s="3089"/>
      <c r="J114" s="3087"/>
    </row>
    <row r="115" spans="1:10" s="3011" customFormat="1" ht="14.25">
      <c r="A115" s="2983"/>
      <c r="B115" s="2984"/>
      <c r="C115" s="3087"/>
      <c r="D115" s="3088"/>
      <c r="E115" s="3089"/>
      <c r="F115" s="3089"/>
      <c r="G115" s="3089"/>
      <c r="H115" s="3089"/>
      <c r="I115" s="3089"/>
      <c r="J115" s="3087"/>
    </row>
    <row r="116" spans="1:10" s="3011" customFormat="1" ht="14.25">
      <c r="A116" s="2983"/>
      <c r="B116" s="2984"/>
      <c r="C116" s="3087"/>
      <c r="D116" s="3088"/>
      <c r="E116" s="3089"/>
      <c r="F116" s="3089"/>
      <c r="G116" s="3089"/>
      <c r="H116" s="3089"/>
      <c r="I116" s="3089"/>
      <c r="J116" s="3087"/>
    </row>
    <row r="117" spans="1:10" s="3011" customFormat="1" ht="14.25">
      <c r="A117" s="2983"/>
      <c r="B117" s="2984"/>
      <c r="C117" s="3087"/>
      <c r="D117" s="3088"/>
      <c r="E117" s="3089"/>
      <c r="F117" s="3089"/>
      <c r="G117" s="3089"/>
      <c r="H117" s="3089"/>
      <c r="I117" s="3089"/>
      <c r="J117" s="3087"/>
    </row>
    <row r="118" spans="1:10" s="3011" customFormat="1" ht="14.25">
      <c r="A118" s="2983"/>
      <c r="B118" s="2984"/>
      <c r="C118" s="3087"/>
      <c r="D118" s="3088"/>
      <c r="E118" s="3089"/>
      <c r="F118" s="3089"/>
      <c r="G118" s="3089"/>
      <c r="H118" s="3089"/>
      <c r="I118" s="3089"/>
      <c r="J118" s="3087"/>
    </row>
    <row r="119" spans="1:10" s="3011" customFormat="1" ht="14.25">
      <c r="A119" s="2983"/>
      <c r="B119" s="2984"/>
      <c r="C119" s="3087"/>
      <c r="D119" s="3088"/>
      <c r="E119" s="3089"/>
      <c r="F119" s="3089"/>
      <c r="G119" s="3089"/>
      <c r="H119" s="3089"/>
      <c r="I119" s="3089"/>
      <c r="J119" s="3087"/>
    </row>
    <row r="120" spans="1:10" s="3011" customFormat="1" ht="14.25">
      <c r="A120" s="2983"/>
      <c r="B120" s="2984"/>
      <c r="C120" s="3087"/>
      <c r="D120" s="3088"/>
      <c r="E120" s="3089"/>
      <c r="F120" s="3089"/>
      <c r="G120" s="3089"/>
      <c r="H120" s="3089"/>
      <c r="I120" s="3089"/>
      <c r="J120" s="3087"/>
    </row>
    <row r="121" spans="1:10" s="3011" customFormat="1" ht="14.25">
      <c r="A121" s="2983"/>
      <c r="B121" s="2984"/>
      <c r="C121" s="3087"/>
      <c r="D121" s="3088"/>
      <c r="E121" s="3089"/>
      <c r="F121" s="3089"/>
      <c r="G121" s="3089"/>
      <c r="H121" s="3089"/>
      <c r="I121" s="3089"/>
      <c r="J121" s="3087"/>
    </row>
    <row r="122" spans="1:10" s="3011" customFormat="1" ht="14.25">
      <c r="A122" s="2983"/>
      <c r="B122" s="2984"/>
      <c r="C122" s="3087"/>
      <c r="D122" s="3088"/>
      <c r="E122" s="3089"/>
      <c r="F122" s="3089"/>
      <c r="G122" s="3089"/>
      <c r="H122" s="3089"/>
      <c r="I122" s="3089"/>
      <c r="J122" s="3087"/>
    </row>
    <row r="123" spans="1:10" s="3011" customFormat="1" ht="14.25">
      <c r="A123" s="2983"/>
      <c r="B123" s="2984"/>
      <c r="C123" s="3087"/>
      <c r="D123" s="3088"/>
      <c r="E123" s="3089"/>
      <c r="F123" s="3089"/>
      <c r="G123" s="3089"/>
      <c r="H123" s="3089"/>
      <c r="I123" s="3089"/>
      <c r="J123" s="3087"/>
    </row>
    <row r="124" spans="1:10" s="3011" customFormat="1" ht="14.25">
      <c r="A124" s="2983"/>
      <c r="B124" s="2984"/>
      <c r="C124" s="3087"/>
      <c r="D124" s="3088"/>
      <c r="E124" s="3089"/>
      <c r="F124" s="3089"/>
      <c r="G124" s="3089"/>
      <c r="H124" s="3089"/>
      <c r="I124" s="3089"/>
      <c r="J124" s="3087"/>
    </row>
    <row r="125" spans="1:10" s="3011" customFormat="1" ht="14.25">
      <c r="A125" s="2988"/>
      <c r="B125" s="3090"/>
      <c r="C125" s="3087"/>
      <c r="D125" s="3088"/>
      <c r="E125" s="3089"/>
      <c r="F125" s="3089"/>
      <c r="G125" s="3089"/>
      <c r="H125" s="3089"/>
      <c r="I125" s="3089"/>
      <c r="J125" s="3087"/>
    </row>
    <row r="126" spans="1:10" s="3011" customFormat="1" ht="14.25">
      <c r="A126" s="2988"/>
      <c r="B126" s="3090"/>
      <c r="C126" s="3087"/>
      <c r="D126" s="3088"/>
      <c r="E126" s="3089"/>
      <c r="F126" s="3089"/>
      <c r="G126" s="3089"/>
      <c r="H126" s="3089"/>
      <c r="I126" s="3089"/>
      <c r="J126" s="3087"/>
    </row>
    <row r="127" spans="1:10" s="3011" customFormat="1" ht="14.25">
      <c r="A127" s="2988"/>
      <c r="B127" s="3090"/>
      <c r="C127" s="3087"/>
      <c r="D127" s="3088"/>
      <c r="E127" s="3089"/>
      <c r="F127" s="3089"/>
      <c r="G127" s="3089"/>
      <c r="H127" s="3089"/>
      <c r="I127" s="3089"/>
      <c r="J127" s="3087"/>
    </row>
  </sheetData>
  <mergeCells count="13">
    <mergeCell ref="A14:A15"/>
    <mergeCell ref="D42:D44"/>
    <mergeCell ref="A95:J95"/>
    <mergeCell ref="A9:J9"/>
    <mergeCell ref="B13:B15"/>
    <mergeCell ref="C13:C15"/>
    <mergeCell ref="D13:D14"/>
    <mergeCell ref="E13:E14"/>
    <mergeCell ref="F13:F14"/>
    <mergeCell ref="G13:G14"/>
    <mergeCell ref="H13:H14"/>
    <mergeCell ref="I13:I14"/>
    <mergeCell ref="J13:J14"/>
  </mergeCells>
  <pageMargins left="0.70866141732283472" right="0.70866141732283472" top="0.74803149606299213" bottom="0.74803149606299213" header="0.31496062992125984" footer="0.31496062992125984"/>
  <pageSetup paperSize="9" scale="4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36"/>
  <sheetViews>
    <sheetView topLeftCell="J1" zoomScale="85" zoomScaleNormal="85" workbookViewId="0">
      <selection activeCell="AE7" sqref="AE7:AE8"/>
    </sheetView>
  </sheetViews>
  <sheetFormatPr defaultRowHeight="12.75"/>
  <cols>
    <col min="1" max="1" width="19.28515625" style="35" customWidth="1"/>
    <col min="2" max="4" width="10.42578125" style="35" customWidth="1"/>
    <col min="5" max="5" width="12.28515625" style="35" customWidth="1"/>
    <col min="6" max="6" width="10.42578125" style="35" customWidth="1"/>
    <col min="7" max="7" width="18.28515625" style="35" customWidth="1"/>
    <col min="8" max="8" width="18.5703125" style="35" customWidth="1"/>
    <col min="9" max="9" width="10.85546875" style="35" customWidth="1"/>
    <col min="10" max="11" width="11.85546875" style="35" customWidth="1"/>
    <col min="12" max="12" width="20.5703125" style="35" customWidth="1"/>
    <col min="13" max="13" width="13.5703125" style="35" customWidth="1"/>
    <col min="14" max="14" width="11.5703125" style="35" customWidth="1"/>
    <col min="15" max="15" width="14.28515625" style="35" customWidth="1"/>
    <col min="16" max="16" width="12.85546875" style="35" customWidth="1"/>
    <col min="17" max="18" width="11.5703125" style="35" customWidth="1"/>
    <col min="19" max="19" width="10.140625" style="35" customWidth="1"/>
    <col min="20" max="28" width="11.5703125" style="35" customWidth="1"/>
    <col min="29" max="29" width="12.5703125" style="35" customWidth="1"/>
    <col min="30" max="30" width="9.140625" style="35"/>
    <col min="31" max="31" width="11.42578125" style="35" customWidth="1"/>
    <col min="32" max="34" width="9.140625" style="35"/>
    <col min="35" max="37" width="9.140625" style="35" customWidth="1"/>
    <col min="38" max="43" width="9.140625" style="64" customWidth="1"/>
    <col min="44" max="44" width="9.140625" style="36" customWidth="1"/>
    <col min="45" max="16384" width="9.140625" style="35"/>
  </cols>
  <sheetData>
    <row r="1" spans="1:44" s="14" customFormat="1" ht="15">
      <c r="A1" s="201" t="s">
        <v>120</v>
      </c>
      <c r="B1" s="202">
        <v>8.1</v>
      </c>
      <c r="AE1" s="18"/>
    </row>
    <row r="2" spans="1:44" s="14" customFormat="1" ht="15">
      <c r="A2" s="201" t="s">
        <v>106</v>
      </c>
      <c r="B2" s="32" t="s">
        <v>121</v>
      </c>
      <c r="C2" s="31"/>
      <c r="D2" s="31"/>
      <c r="E2" s="31"/>
      <c r="AE2" s="18"/>
    </row>
    <row r="3" spans="1:44" s="14" customFormat="1" ht="15">
      <c r="A3" s="201" t="s">
        <v>108</v>
      </c>
      <c r="B3" s="203" t="s">
        <v>122</v>
      </c>
      <c r="C3" s="13"/>
      <c r="D3" s="13"/>
      <c r="E3" s="13"/>
      <c r="AE3" s="18"/>
    </row>
    <row r="4" spans="1:44" s="14" customFormat="1" ht="15">
      <c r="A4" s="201" t="s">
        <v>110</v>
      </c>
      <c r="B4" s="204" t="s">
        <v>123</v>
      </c>
      <c r="C4" s="69"/>
      <c r="D4" s="69"/>
      <c r="E4" s="69"/>
      <c r="AE4" s="18"/>
    </row>
    <row r="5" spans="1:44" s="14" customFormat="1" ht="15">
      <c r="A5" s="201" t="s">
        <v>111</v>
      </c>
      <c r="B5" s="205" t="s">
        <v>124</v>
      </c>
      <c r="C5" s="70"/>
      <c r="D5" s="70"/>
      <c r="E5" s="70"/>
      <c r="AE5" s="18"/>
    </row>
    <row r="6" spans="1:44" ht="14.25" customHeight="1" thickBot="1">
      <c r="Z6" s="37"/>
    </row>
    <row r="7" spans="1:44" s="210" customFormat="1" ht="26.25" customHeight="1" thickBot="1">
      <c r="A7" s="4371" t="s">
        <v>125</v>
      </c>
      <c r="B7" s="4371" t="s">
        <v>126</v>
      </c>
      <c r="C7" s="4371" t="s">
        <v>127</v>
      </c>
      <c r="D7" s="4372" t="s">
        <v>128</v>
      </c>
      <c r="E7" s="4374" t="s">
        <v>116</v>
      </c>
      <c r="F7" s="4366" t="s">
        <v>129</v>
      </c>
      <c r="G7" s="4372" t="s">
        <v>130</v>
      </c>
      <c r="H7" s="4366" t="s">
        <v>131</v>
      </c>
      <c r="I7" s="4371" t="s">
        <v>132</v>
      </c>
      <c r="J7" s="4371" t="s">
        <v>133</v>
      </c>
      <c r="K7" s="4371" t="s">
        <v>134</v>
      </c>
      <c r="L7" s="4364" t="s">
        <v>135</v>
      </c>
      <c r="M7" s="4364" t="s">
        <v>136</v>
      </c>
      <c r="N7" s="4364" t="s">
        <v>137</v>
      </c>
      <c r="O7" s="4364" t="s">
        <v>138</v>
      </c>
      <c r="P7" s="4364" t="s">
        <v>139</v>
      </c>
      <c r="Q7" s="4364" t="s">
        <v>140</v>
      </c>
      <c r="R7" s="4364" t="s">
        <v>141</v>
      </c>
      <c r="S7" s="4364" t="s">
        <v>142</v>
      </c>
      <c r="T7" s="4364" t="s">
        <v>143</v>
      </c>
      <c r="U7" s="4364" t="s">
        <v>144</v>
      </c>
      <c r="V7" s="4364" t="s">
        <v>145</v>
      </c>
      <c r="W7" s="4364" t="s">
        <v>146</v>
      </c>
      <c r="X7" s="4364" t="s">
        <v>147</v>
      </c>
      <c r="Y7" s="4366" t="s">
        <v>148</v>
      </c>
      <c r="Z7" s="4368" t="s">
        <v>149</v>
      </c>
      <c r="AA7" s="4369"/>
      <c r="AB7" s="4370"/>
      <c r="AC7" s="4364" t="s">
        <v>150</v>
      </c>
      <c r="AD7" s="4364" t="s">
        <v>151</v>
      </c>
      <c r="AE7" s="4364" t="s">
        <v>152</v>
      </c>
      <c r="AI7" s="18"/>
      <c r="AJ7" s="18"/>
      <c r="AK7" s="18"/>
      <c r="AL7" s="80"/>
      <c r="AM7" s="81"/>
      <c r="AN7" s="80"/>
      <c r="AO7" s="80"/>
      <c r="AP7" s="80"/>
      <c r="AQ7" s="211"/>
      <c r="AR7" s="211"/>
    </row>
    <row r="8" spans="1:44" s="210" customFormat="1" ht="62.25" customHeight="1" thickBot="1">
      <c r="A8" s="4365"/>
      <c r="B8" s="4365"/>
      <c r="C8" s="4365"/>
      <c r="D8" s="4373"/>
      <c r="E8" s="4375"/>
      <c r="F8" s="4367"/>
      <c r="G8" s="4373"/>
      <c r="H8" s="4367"/>
      <c r="I8" s="4365"/>
      <c r="J8" s="4365"/>
      <c r="K8" s="4365"/>
      <c r="L8" s="4365"/>
      <c r="M8" s="4365"/>
      <c r="N8" s="4365"/>
      <c r="O8" s="4365"/>
      <c r="P8" s="4365"/>
      <c r="Q8" s="4365"/>
      <c r="R8" s="4365"/>
      <c r="S8" s="4365"/>
      <c r="T8" s="4365"/>
      <c r="U8" s="4365"/>
      <c r="V8" s="4365"/>
      <c r="W8" s="4365"/>
      <c r="X8" s="4365"/>
      <c r="Y8" s="4367"/>
      <c r="Z8" s="213" t="s">
        <v>153</v>
      </c>
      <c r="AA8" s="213" t="s">
        <v>154</v>
      </c>
      <c r="AB8" s="214" t="s">
        <v>155</v>
      </c>
      <c r="AC8" s="4365"/>
      <c r="AD8" s="4365"/>
      <c r="AE8" s="4365"/>
      <c r="AI8" s="215"/>
      <c r="AJ8" s="18"/>
      <c r="AK8" s="18"/>
      <c r="AL8" s="216"/>
      <c r="AM8" s="81"/>
      <c r="AN8" s="80"/>
      <c r="AO8" s="216"/>
      <c r="AP8" s="81"/>
      <c r="AQ8" s="211"/>
      <c r="AR8" s="211"/>
    </row>
    <row r="9" spans="1:44" s="37" customFormat="1" ht="15" customHeight="1">
      <c r="A9" s="177">
        <v>1</v>
      </c>
      <c r="B9" s="177">
        <v>2</v>
      </c>
      <c r="C9" s="177">
        <v>3</v>
      </c>
      <c r="D9" s="177">
        <v>4</v>
      </c>
      <c r="E9" s="177">
        <v>5</v>
      </c>
      <c r="F9" s="177">
        <v>6</v>
      </c>
      <c r="G9" s="177">
        <v>7</v>
      </c>
      <c r="H9" s="177">
        <v>8</v>
      </c>
      <c r="I9" s="177">
        <v>9</v>
      </c>
      <c r="J9" s="177">
        <v>10</v>
      </c>
      <c r="K9" s="177">
        <v>11</v>
      </c>
      <c r="L9" s="177">
        <v>12</v>
      </c>
      <c r="M9" s="177">
        <v>13</v>
      </c>
      <c r="N9" s="177">
        <v>14</v>
      </c>
      <c r="O9" s="177">
        <v>15</v>
      </c>
      <c r="P9" s="177">
        <v>16</v>
      </c>
      <c r="Q9" s="177">
        <v>17</v>
      </c>
      <c r="R9" s="177">
        <v>18</v>
      </c>
      <c r="S9" s="177">
        <v>19</v>
      </c>
      <c r="T9" s="177">
        <v>20</v>
      </c>
      <c r="U9" s="177">
        <v>21</v>
      </c>
      <c r="V9" s="177">
        <v>22</v>
      </c>
      <c r="W9" s="177">
        <v>23</v>
      </c>
      <c r="X9" s="177">
        <v>24</v>
      </c>
      <c r="Y9" s="177">
        <v>25</v>
      </c>
      <c r="Z9" s="177">
        <v>26</v>
      </c>
      <c r="AA9" s="177">
        <v>27</v>
      </c>
      <c r="AB9" s="177">
        <v>28</v>
      </c>
      <c r="AC9" s="177">
        <v>29</v>
      </c>
      <c r="AD9" s="177">
        <v>30</v>
      </c>
      <c r="AE9" s="177">
        <v>31</v>
      </c>
      <c r="AF9" s="82"/>
      <c r="AI9" s="18"/>
      <c r="AJ9" s="18"/>
      <c r="AK9" s="18"/>
      <c r="AL9" s="80"/>
      <c r="AM9" s="80"/>
      <c r="AN9" s="80"/>
      <c r="AO9" s="80"/>
      <c r="AP9" s="80"/>
      <c r="AQ9" s="64"/>
      <c r="AR9" s="64"/>
    </row>
    <row r="10" spans="1:44" ht="22.5" customHeight="1">
      <c r="A10" s="178"/>
      <c r="B10" s="179"/>
      <c r="C10" s="179"/>
      <c r="D10" s="180"/>
      <c r="E10" s="180"/>
      <c r="F10" s="180"/>
      <c r="G10" s="180"/>
      <c r="H10" s="181"/>
      <c r="I10" s="181"/>
      <c r="J10" s="181"/>
      <c r="K10" s="179"/>
      <c r="L10" s="180"/>
      <c r="M10" s="180"/>
      <c r="N10" s="180"/>
      <c r="O10" s="179"/>
      <c r="P10" s="179"/>
      <c r="Q10" s="179"/>
      <c r="R10" s="179"/>
      <c r="S10" s="180"/>
      <c r="T10" s="182"/>
      <c r="U10" s="183"/>
      <c r="V10" s="182"/>
      <c r="W10" s="182"/>
      <c r="X10" s="182"/>
      <c r="Y10" s="182"/>
      <c r="Z10" s="183"/>
      <c r="AA10" s="182"/>
      <c r="AB10" s="183"/>
      <c r="AC10" s="180"/>
      <c r="AD10" s="183"/>
      <c r="AE10" s="179"/>
      <c r="AF10" s="71"/>
      <c r="AI10" s="38"/>
      <c r="AJ10" s="38"/>
      <c r="AK10" s="38"/>
      <c r="AL10" s="66"/>
      <c r="AM10" s="66"/>
      <c r="AN10" s="66"/>
      <c r="AO10" s="66"/>
      <c r="AP10" s="66"/>
    </row>
    <row r="11" spans="1:44" ht="15" customHeight="1">
      <c r="D11" s="167"/>
      <c r="E11" s="167"/>
      <c r="F11" s="167"/>
      <c r="G11" s="167"/>
      <c r="H11" s="54"/>
      <c r="I11" s="54"/>
      <c r="J11" s="54"/>
      <c r="L11" s="167"/>
      <c r="M11" s="167"/>
      <c r="N11" s="167"/>
      <c r="O11" s="64"/>
      <c r="P11" s="64"/>
      <c r="Q11" s="64"/>
      <c r="R11" s="64"/>
      <c r="S11" s="167"/>
      <c r="T11" s="64"/>
      <c r="U11" s="64"/>
      <c r="V11" s="64"/>
      <c r="W11" s="64"/>
      <c r="X11" s="64"/>
      <c r="Y11" s="64"/>
      <c r="Z11" s="64"/>
      <c r="AA11" s="64"/>
      <c r="AB11" s="64"/>
      <c r="AC11" s="167"/>
      <c r="AD11" s="64"/>
      <c r="AE11" s="64"/>
      <c r="AF11" s="71"/>
      <c r="AI11" s="38"/>
      <c r="AJ11" s="38"/>
      <c r="AK11" s="38"/>
      <c r="AL11" s="66"/>
      <c r="AM11" s="66"/>
      <c r="AN11" s="66"/>
      <c r="AO11" s="66"/>
      <c r="AP11" s="66"/>
    </row>
    <row r="12" spans="1:44" ht="15" customHeight="1">
      <c r="D12" s="167"/>
      <c r="E12" s="167"/>
      <c r="F12" s="64"/>
      <c r="G12" s="167"/>
      <c r="H12" s="54"/>
      <c r="I12" s="54"/>
      <c r="J12" s="54"/>
      <c r="L12" s="167"/>
      <c r="M12" s="64"/>
      <c r="N12" s="67"/>
      <c r="O12" s="64"/>
      <c r="P12" s="64"/>
      <c r="Q12" s="64"/>
      <c r="R12" s="64"/>
      <c r="S12" s="167"/>
      <c r="T12" s="64"/>
      <c r="U12" s="64"/>
      <c r="V12" s="64"/>
      <c r="W12" s="64"/>
      <c r="X12" s="64"/>
      <c r="Y12" s="64"/>
      <c r="Z12" s="64"/>
      <c r="AA12" s="64"/>
      <c r="AB12" s="64"/>
      <c r="AC12" s="167"/>
      <c r="AD12" s="64"/>
      <c r="AE12" s="64"/>
      <c r="AF12" s="71"/>
      <c r="AI12" s="38"/>
      <c r="AJ12" s="38"/>
      <c r="AK12" s="38"/>
      <c r="AL12" s="66"/>
      <c r="AM12" s="66"/>
      <c r="AN12" s="66"/>
      <c r="AO12" s="66"/>
      <c r="AP12" s="66"/>
    </row>
    <row r="13" spans="1:44" ht="15" customHeight="1">
      <c r="D13" s="167"/>
      <c r="E13" s="67"/>
      <c r="F13" s="64"/>
      <c r="G13" s="67"/>
      <c r="H13" s="54"/>
      <c r="I13" s="54"/>
      <c r="J13" s="54"/>
      <c r="L13" s="167"/>
      <c r="M13" s="64"/>
      <c r="N13" s="67"/>
      <c r="O13" s="64"/>
      <c r="P13" s="64"/>
      <c r="Q13" s="64"/>
      <c r="R13" s="64"/>
      <c r="S13" s="167"/>
      <c r="T13" s="64"/>
      <c r="U13" s="64"/>
      <c r="V13" s="64"/>
      <c r="W13" s="64"/>
      <c r="X13" s="64"/>
      <c r="Y13" s="64"/>
      <c r="Z13" s="64"/>
      <c r="AA13" s="64"/>
      <c r="AB13" s="64"/>
      <c r="AC13" s="64"/>
      <c r="AD13" s="64"/>
      <c r="AE13" s="64"/>
      <c r="AF13" s="71"/>
      <c r="AI13" s="38"/>
      <c r="AJ13" s="38"/>
      <c r="AK13" s="38"/>
      <c r="AL13" s="66"/>
      <c r="AM13" s="66"/>
      <c r="AN13" s="66"/>
      <c r="AO13" s="66"/>
      <c r="AP13" s="66"/>
    </row>
    <row r="14" spans="1:44" ht="15" customHeight="1">
      <c r="D14" s="167"/>
      <c r="E14" s="67"/>
      <c r="F14" s="64"/>
      <c r="G14" s="67"/>
      <c r="H14" s="54"/>
      <c r="I14" s="54"/>
      <c r="J14" s="54"/>
      <c r="L14" s="167"/>
      <c r="M14" s="64"/>
      <c r="N14" s="67"/>
      <c r="O14" s="64"/>
      <c r="P14" s="64"/>
      <c r="Q14" s="64"/>
      <c r="R14" s="64"/>
      <c r="S14" s="167"/>
      <c r="T14" s="64"/>
      <c r="U14" s="64"/>
      <c r="V14" s="64"/>
      <c r="W14" s="64"/>
      <c r="X14" s="64"/>
      <c r="Y14" s="64"/>
      <c r="Z14" s="64"/>
      <c r="AA14" s="64"/>
      <c r="AB14" s="64"/>
      <c r="AC14" s="64"/>
      <c r="AD14" s="64"/>
      <c r="AE14" s="64"/>
      <c r="AF14" s="71"/>
      <c r="AI14" s="38"/>
      <c r="AJ14" s="38"/>
      <c r="AK14" s="38"/>
      <c r="AL14" s="66"/>
      <c r="AM14" s="66"/>
      <c r="AN14" s="66"/>
      <c r="AO14" s="66"/>
      <c r="AP14" s="66"/>
    </row>
    <row r="15" spans="1:44" ht="15" customHeight="1">
      <c r="D15" s="167"/>
      <c r="E15" s="67"/>
      <c r="F15" s="64"/>
      <c r="G15" s="67"/>
      <c r="H15" s="54"/>
      <c r="I15" s="54"/>
      <c r="J15" s="54"/>
      <c r="L15" s="167"/>
      <c r="M15" s="64"/>
      <c r="N15" s="67"/>
      <c r="O15" s="64"/>
      <c r="P15" s="64"/>
      <c r="Q15" s="64"/>
      <c r="R15" s="64"/>
      <c r="S15" s="167"/>
      <c r="T15" s="64"/>
      <c r="U15" s="64"/>
      <c r="V15" s="64"/>
      <c r="W15" s="64"/>
      <c r="X15" s="64"/>
      <c r="Y15" s="64"/>
      <c r="Z15" s="64"/>
      <c r="AA15" s="64"/>
      <c r="AB15" s="64"/>
      <c r="AC15" s="64"/>
      <c r="AD15" s="64"/>
      <c r="AE15" s="64"/>
      <c r="AF15" s="71"/>
      <c r="AI15" s="38"/>
      <c r="AJ15" s="38"/>
      <c r="AK15" s="38"/>
      <c r="AL15" s="66"/>
      <c r="AM15" s="66"/>
      <c r="AN15" s="66"/>
      <c r="AO15" s="66"/>
      <c r="AP15" s="66"/>
    </row>
    <row r="16" spans="1:44" ht="15" customHeight="1">
      <c r="D16" s="167"/>
      <c r="E16" s="67"/>
      <c r="F16" s="64"/>
      <c r="G16" s="67"/>
      <c r="H16" s="54"/>
      <c r="I16" s="54"/>
      <c r="J16" s="54"/>
      <c r="L16" s="167"/>
      <c r="M16" s="64"/>
      <c r="N16" s="67"/>
      <c r="O16" s="64"/>
      <c r="P16" s="64"/>
      <c r="Q16" s="64"/>
      <c r="R16" s="64"/>
      <c r="S16" s="64"/>
      <c r="T16" s="64"/>
      <c r="U16" s="64"/>
      <c r="V16" s="64"/>
      <c r="W16" s="64"/>
      <c r="X16" s="64"/>
      <c r="Y16" s="64"/>
      <c r="Z16" s="64"/>
      <c r="AA16" s="64"/>
      <c r="AB16" s="64"/>
      <c r="AC16" s="64"/>
      <c r="AD16" s="64"/>
      <c r="AE16" s="64"/>
      <c r="AF16" s="71"/>
      <c r="AI16" s="38"/>
      <c r="AJ16" s="38"/>
      <c r="AK16" s="38"/>
      <c r="AL16" s="66"/>
      <c r="AM16" s="66"/>
      <c r="AN16" s="66"/>
      <c r="AO16" s="66"/>
      <c r="AP16" s="66"/>
    </row>
    <row r="17" spans="4:44" ht="15" customHeight="1">
      <c r="D17" s="167"/>
      <c r="E17" s="67"/>
      <c r="F17" s="64"/>
      <c r="G17" s="67"/>
      <c r="H17" s="54"/>
      <c r="I17" s="54"/>
      <c r="J17" s="54"/>
      <c r="L17" s="167"/>
      <c r="M17" s="64"/>
      <c r="N17" s="67"/>
      <c r="O17" s="64"/>
      <c r="P17" s="64"/>
      <c r="Q17" s="64"/>
      <c r="R17" s="64"/>
      <c r="S17" s="64"/>
      <c r="T17" s="64"/>
      <c r="U17" s="64"/>
      <c r="V17" s="64"/>
      <c r="W17" s="64"/>
      <c r="X17" s="64"/>
      <c r="Y17" s="64"/>
      <c r="Z17" s="64"/>
      <c r="AA17" s="64"/>
      <c r="AB17" s="64"/>
      <c r="AC17" s="64"/>
      <c r="AD17" s="64"/>
      <c r="AE17" s="64"/>
      <c r="AF17" s="71"/>
      <c r="AI17" s="38"/>
      <c r="AJ17" s="38"/>
      <c r="AK17" s="38"/>
      <c r="AL17" s="66"/>
      <c r="AM17" s="66"/>
      <c r="AN17" s="66"/>
      <c r="AO17" s="66"/>
      <c r="AP17" s="66"/>
    </row>
    <row r="18" spans="4:44" ht="22.5" customHeight="1">
      <c r="D18" s="167"/>
      <c r="E18" s="64"/>
      <c r="F18" s="64"/>
      <c r="G18" s="67"/>
      <c r="L18" s="64"/>
      <c r="M18" s="64"/>
      <c r="N18" s="64"/>
      <c r="O18" s="64"/>
      <c r="P18" s="64"/>
      <c r="Q18" s="64"/>
      <c r="R18" s="64"/>
      <c r="S18" s="64"/>
      <c r="T18" s="64"/>
      <c r="U18" s="64"/>
      <c r="V18" s="64"/>
      <c r="W18" s="64"/>
      <c r="X18" s="64"/>
      <c r="Y18" s="64"/>
      <c r="Z18" s="64"/>
      <c r="AA18" s="64"/>
      <c r="AB18" s="64"/>
      <c r="AC18" s="64"/>
      <c r="AD18" s="64"/>
      <c r="AE18" s="64"/>
      <c r="AI18" s="38"/>
      <c r="AL18" s="66"/>
      <c r="AM18" s="66"/>
      <c r="AN18" s="66"/>
      <c r="AO18" s="66"/>
      <c r="AP18" s="66"/>
    </row>
    <row r="19" spans="4:44" ht="15">
      <c r="AI19" s="38"/>
      <c r="AL19" s="66"/>
      <c r="AM19" s="66"/>
      <c r="AN19" s="66"/>
      <c r="AO19" s="66"/>
      <c r="AP19" s="66"/>
    </row>
    <row r="20" spans="4:44" s="54" customFormat="1" ht="15">
      <c r="AI20" s="55"/>
      <c r="AL20" s="66"/>
      <c r="AM20" s="66"/>
      <c r="AN20" s="66"/>
      <c r="AO20" s="66"/>
      <c r="AP20" s="66"/>
      <c r="AQ20" s="67"/>
      <c r="AR20" s="65"/>
    </row>
    <row r="21" spans="4:44" ht="15">
      <c r="AI21" s="38"/>
      <c r="AL21" s="66"/>
      <c r="AM21" s="66"/>
      <c r="AN21" s="66"/>
      <c r="AO21" s="66"/>
      <c r="AP21" s="66"/>
    </row>
    <row r="22" spans="4:44" ht="15">
      <c r="AI22" s="38"/>
      <c r="AL22" s="66"/>
      <c r="AM22" s="66"/>
      <c r="AN22" s="66"/>
      <c r="AO22" s="66"/>
      <c r="AP22" s="66"/>
    </row>
    <row r="23" spans="4:44" ht="15">
      <c r="AI23" s="38"/>
      <c r="AL23" s="66"/>
      <c r="AM23" s="66"/>
      <c r="AN23" s="66"/>
      <c r="AO23" s="66"/>
      <c r="AP23" s="66"/>
    </row>
    <row r="24" spans="4:44" ht="15">
      <c r="AI24" s="38"/>
      <c r="AL24" s="66"/>
      <c r="AM24" s="66"/>
      <c r="AN24" s="66"/>
      <c r="AO24" s="66"/>
      <c r="AP24" s="66"/>
    </row>
    <row r="25" spans="4:44" ht="15">
      <c r="AI25" s="38"/>
      <c r="AL25" s="66"/>
      <c r="AM25" s="66"/>
      <c r="AN25" s="66"/>
      <c r="AO25" s="66"/>
      <c r="AP25" s="66"/>
    </row>
    <row r="26" spans="4:44" ht="15">
      <c r="AI26" s="38"/>
      <c r="AL26" s="66"/>
      <c r="AM26" s="66"/>
      <c r="AN26" s="66"/>
      <c r="AO26" s="66"/>
      <c r="AP26" s="66"/>
    </row>
    <row r="27" spans="4:44" ht="15">
      <c r="AI27" s="38"/>
      <c r="AL27" s="66"/>
      <c r="AM27" s="66"/>
      <c r="AN27" s="66"/>
      <c r="AO27" s="66"/>
      <c r="AP27" s="66"/>
    </row>
    <row r="28" spans="4:44" ht="15">
      <c r="AI28" s="38"/>
      <c r="AL28" s="66"/>
      <c r="AM28" s="66"/>
      <c r="AN28" s="66"/>
      <c r="AO28" s="66"/>
      <c r="AP28" s="66"/>
    </row>
    <row r="29" spans="4:44" ht="15">
      <c r="AI29" s="38"/>
      <c r="AL29" s="66"/>
      <c r="AM29" s="66"/>
      <c r="AN29" s="66"/>
      <c r="AO29" s="66"/>
      <c r="AP29" s="66"/>
    </row>
    <row r="30" spans="4:44" ht="15">
      <c r="AI30" s="38"/>
      <c r="AL30" s="66"/>
      <c r="AM30" s="66"/>
      <c r="AN30" s="66"/>
      <c r="AO30" s="66"/>
      <c r="AP30" s="66"/>
    </row>
    <row r="31" spans="4:44" ht="15">
      <c r="AI31" s="38"/>
      <c r="AL31" s="66"/>
      <c r="AM31" s="66"/>
      <c r="AN31" s="66"/>
      <c r="AO31" s="66"/>
      <c r="AP31" s="66"/>
    </row>
    <row r="32" spans="4:44" ht="15">
      <c r="AI32" s="38"/>
      <c r="AL32" s="66"/>
      <c r="AM32" s="66"/>
      <c r="AN32" s="66"/>
      <c r="AO32" s="66"/>
      <c r="AP32" s="66"/>
    </row>
    <row r="33" spans="35:42" s="35" customFormat="1" ht="15">
      <c r="AI33" s="38"/>
      <c r="AL33" s="66"/>
      <c r="AM33" s="66"/>
      <c r="AN33" s="66"/>
      <c r="AO33" s="66"/>
      <c r="AP33" s="66"/>
    </row>
    <row r="34" spans="35:42" s="35" customFormat="1" ht="15">
      <c r="AI34" s="38"/>
      <c r="AL34" s="66"/>
      <c r="AM34" s="66"/>
      <c r="AN34" s="66"/>
      <c r="AO34" s="66"/>
      <c r="AP34" s="66"/>
    </row>
    <row r="35" spans="35:42" s="35" customFormat="1" ht="15">
      <c r="AI35" s="38"/>
      <c r="AL35" s="66"/>
      <c r="AM35" s="66"/>
      <c r="AN35" s="66"/>
      <c r="AO35" s="66"/>
      <c r="AP35" s="66"/>
    </row>
    <row r="36" spans="35:42" s="35" customFormat="1" ht="15">
      <c r="AI36" s="38"/>
      <c r="AL36" s="66"/>
      <c r="AM36" s="66"/>
      <c r="AN36" s="66"/>
      <c r="AO36" s="66"/>
      <c r="AP36" s="66"/>
    </row>
    <row r="37" spans="35:42" s="35" customFormat="1" ht="15">
      <c r="AI37" s="38"/>
      <c r="AL37" s="66"/>
      <c r="AM37" s="66"/>
      <c r="AN37" s="66"/>
      <c r="AO37" s="66"/>
      <c r="AP37" s="66"/>
    </row>
    <row r="38" spans="35:42" s="35" customFormat="1" ht="15">
      <c r="AI38" s="38"/>
      <c r="AL38" s="66"/>
      <c r="AM38" s="66"/>
      <c r="AN38" s="66"/>
      <c r="AO38" s="66"/>
      <c r="AP38" s="66"/>
    </row>
    <row r="39" spans="35:42" s="35" customFormat="1" ht="15">
      <c r="AI39" s="38"/>
      <c r="AL39" s="66"/>
      <c r="AM39" s="66"/>
      <c r="AN39" s="66"/>
      <c r="AO39" s="66"/>
      <c r="AP39" s="66"/>
    </row>
    <row r="40" spans="35:42" s="35" customFormat="1" ht="15">
      <c r="AI40" s="38"/>
      <c r="AL40" s="66"/>
      <c r="AM40" s="66"/>
      <c r="AN40" s="66"/>
      <c r="AO40" s="66"/>
      <c r="AP40" s="66"/>
    </row>
    <row r="41" spans="35:42" s="35" customFormat="1" ht="15">
      <c r="AI41" s="38"/>
      <c r="AL41" s="66"/>
      <c r="AM41" s="66"/>
      <c r="AN41" s="66"/>
      <c r="AO41" s="66"/>
      <c r="AP41" s="66"/>
    </row>
    <row r="42" spans="35:42" s="35" customFormat="1" ht="15">
      <c r="AI42" s="38"/>
      <c r="AL42" s="66"/>
      <c r="AM42" s="66"/>
      <c r="AN42" s="66"/>
      <c r="AO42" s="66"/>
      <c r="AP42" s="66"/>
    </row>
    <row r="43" spans="35:42" s="35" customFormat="1" ht="15">
      <c r="AI43" s="38"/>
      <c r="AL43" s="66"/>
      <c r="AM43" s="66"/>
      <c r="AN43" s="66"/>
      <c r="AO43" s="66"/>
      <c r="AP43" s="66"/>
    </row>
    <row r="44" spans="35:42" s="35" customFormat="1" ht="15">
      <c r="AI44" s="38"/>
      <c r="AL44" s="66"/>
      <c r="AM44" s="66"/>
      <c r="AN44" s="66"/>
      <c r="AO44" s="66"/>
      <c r="AP44" s="66"/>
    </row>
    <row r="45" spans="35:42" s="35" customFormat="1" ht="15">
      <c r="AI45" s="38"/>
      <c r="AL45" s="66"/>
      <c r="AM45" s="66"/>
      <c r="AN45" s="66"/>
      <c r="AO45" s="66"/>
      <c r="AP45" s="66"/>
    </row>
    <row r="46" spans="35:42" s="35" customFormat="1" ht="15">
      <c r="AI46" s="38"/>
      <c r="AL46" s="66"/>
      <c r="AM46" s="66"/>
      <c r="AN46" s="66"/>
      <c r="AO46" s="66"/>
      <c r="AP46" s="66"/>
    </row>
    <row r="47" spans="35:42" s="35" customFormat="1" ht="15">
      <c r="AI47" s="38"/>
      <c r="AL47" s="66"/>
      <c r="AM47" s="66"/>
      <c r="AN47" s="66"/>
      <c r="AO47" s="66"/>
      <c r="AP47" s="66"/>
    </row>
    <row r="48" spans="35:42" s="35" customFormat="1" ht="15">
      <c r="AI48" s="38"/>
      <c r="AL48" s="66"/>
      <c r="AM48" s="66"/>
      <c r="AN48" s="66"/>
      <c r="AO48" s="66"/>
      <c r="AP48" s="66"/>
    </row>
    <row r="49" spans="35:42" s="35" customFormat="1" ht="15">
      <c r="AI49" s="38"/>
      <c r="AL49" s="66"/>
      <c r="AM49" s="66"/>
      <c r="AN49" s="66"/>
      <c r="AO49" s="66"/>
      <c r="AP49" s="66"/>
    </row>
    <row r="50" spans="35:42" s="35" customFormat="1" ht="15">
      <c r="AI50" s="38"/>
      <c r="AL50" s="66"/>
      <c r="AM50" s="66"/>
      <c r="AN50" s="66"/>
      <c r="AO50" s="66"/>
      <c r="AP50" s="66"/>
    </row>
    <row r="51" spans="35:42" s="35" customFormat="1" ht="15">
      <c r="AI51" s="38"/>
      <c r="AL51" s="66"/>
      <c r="AM51" s="66"/>
      <c r="AN51" s="66"/>
      <c r="AO51" s="66"/>
      <c r="AP51" s="66"/>
    </row>
    <row r="52" spans="35:42" s="35" customFormat="1" ht="15">
      <c r="AI52" s="38"/>
      <c r="AL52" s="66"/>
      <c r="AM52" s="66"/>
      <c r="AN52" s="66"/>
      <c r="AO52" s="66"/>
      <c r="AP52" s="66"/>
    </row>
    <row r="53" spans="35:42" s="35" customFormat="1" ht="15">
      <c r="AI53" s="38"/>
      <c r="AL53" s="66"/>
      <c r="AM53" s="66"/>
      <c r="AN53" s="66"/>
      <c r="AO53" s="66"/>
      <c r="AP53" s="66"/>
    </row>
    <row r="54" spans="35:42" s="35" customFormat="1" ht="15">
      <c r="AI54" s="38"/>
      <c r="AL54" s="66"/>
      <c r="AM54" s="66"/>
      <c r="AN54" s="66"/>
      <c r="AO54" s="66"/>
      <c r="AP54" s="66"/>
    </row>
    <row r="55" spans="35:42" s="35" customFormat="1" ht="15">
      <c r="AI55" s="38"/>
      <c r="AL55" s="66"/>
      <c r="AM55" s="66"/>
      <c r="AN55" s="66"/>
      <c r="AO55" s="66"/>
      <c r="AP55" s="66"/>
    </row>
    <row r="56" spans="35:42" s="35" customFormat="1" ht="15">
      <c r="AI56" s="38"/>
      <c r="AL56" s="66"/>
      <c r="AM56" s="66"/>
      <c r="AN56" s="66"/>
      <c r="AO56" s="66"/>
      <c r="AP56" s="66"/>
    </row>
    <row r="57" spans="35:42" s="35" customFormat="1" ht="15">
      <c r="AI57" s="38"/>
      <c r="AL57" s="66"/>
      <c r="AM57" s="66"/>
      <c r="AN57" s="66"/>
      <c r="AO57" s="66"/>
      <c r="AP57" s="66"/>
    </row>
    <row r="58" spans="35:42" s="35" customFormat="1" ht="15">
      <c r="AI58" s="38"/>
      <c r="AL58" s="66"/>
      <c r="AM58" s="66"/>
      <c r="AN58" s="66"/>
      <c r="AO58" s="66"/>
      <c r="AP58" s="66"/>
    </row>
    <row r="59" spans="35:42" s="35" customFormat="1" ht="15">
      <c r="AL59" s="66"/>
      <c r="AM59" s="66"/>
      <c r="AN59" s="66"/>
      <c r="AO59" s="66"/>
      <c r="AP59" s="66"/>
    </row>
    <row r="60" spans="35:42" s="35" customFormat="1" ht="15">
      <c r="AL60" s="66"/>
      <c r="AM60" s="66"/>
      <c r="AN60" s="66"/>
      <c r="AO60" s="66"/>
      <c r="AP60" s="66"/>
    </row>
    <row r="61" spans="35:42" s="35" customFormat="1" ht="15">
      <c r="AL61" s="66"/>
      <c r="AM61" s="66"/>
      <c r="AN61" s="66"/>
      <c r="AO61" s="66"/>
      <c r="AP61" s="66"/>
    </row>
    <row r="62" spans="35:42" s="35" customFormat="1" ht="15">
      <c r="AL62" s="66"/>
      <c r="AM62" s="66"/>
      <c r="AN62" s="66"/>
      <c r="AO62" s="66"/>
      <c r="AP62" s="66"/>
    </row>
    <row r="63" spans="35:42" s="35" customFormat="1" ht="15">
      <c r="AL63" s="66"/>
      <c r="AM63" s="66"/>
      <c r="AN63" s="66"/>
      <c r="AO63" s="66"/>
      <c r="AP63" s="66"/>
    </row>
    <row r="64" spans="35:42" s="35" customFormat="1" ht="15">
      <c r="AL64" s="66"/>
      <c r="AM64" s="66"/>
      <c r="AN64" s="66"/>
      <c r="AO64" s="66"/>
      <c r="AP64" s="66"/>
    </row>
    <row r="65" spans="38:42" s="35" customFormat="1" ht="15">
      <c r="AL65" s="66"/>
      <c r="AM65" s="66"/>
      <c r="AN65" s="66"/>
      <c r="AO65" s="66"/>
      <c r="AP65" s="66"/>
    </row>
    <row r="66" spans="38:42" s="35" customFormat="1" ht="15">
      <c r="AL66" s="66"/>
      <c r="AM66" s="66"/>
      <c r="AN66" s="66"/>
      <c r="AO66" s="66"/>
      <c r="AP66" s="66"/>
    </row>
    <row r="67" spans="38:42" s="35" customFormat="1" ht="15">
      <c r="AL67" s="66"/>
      <c r="AM67" s="66"/>
      <c r="AN67" s="66"/>
      <c r="AO67" s="66"/>
      <c r="AP67" s="66"/>
    </row>
    <row r="68" spans="38:42" s="35" customFormat="1" ht="15">
      <c r="AL68" s="66"/>
      <c r="AM68" s="66"/>
      <c r="AN68" s="66"/>
      <c r="AO68" s="66"/>
      <c r="AP68" s="66"/>
    </row>
    <row r="69" spans="38:42" s="35" customFormat="1" ht="15">
      <c r="AL69" s="66"/>
      <c r="AM69" s="66"/>
      <c r="AN69" s="66"/>
      <c r="AO69" s="66"/>
      <c r="AP69" s="66"/>
    </row>
    <row r="70" spans="38:42" s="35" customFormat="1" ht="15">
      <c r="AL70" s="66"/>
      <c r="AM70" s="66"/>
      <c r="AN70" s="66"/>
      <c r="AO70" s="66"/>
      <c r="AP70" s="66"/>
    </row>
    <row r="71" spans="38:42" s="35" customFormat="1" ht="15">
      <c r="AL71" s="66"/>
      <c r="AM71" s="66"/>
      <c r="AN71" s="66"/>
      <c r="AO71" s="66"/>
      <c r="AP71" s="66"/>
    </row>
    <row r="72" spans="38:42" s="35" customFormat="1" ht="15">
      <c r="AL72" s="66"/>
      <c r="AM72" s="66"/>
      <c r="AN72" s="66"/>
      <c r="AO72" s="66"/>
      <c r="AP72" s="66"/>
    </row>
    <row r="73" spans="38:42" s="35" customFormat="1" ht="15">
      <c r="AL73" s="66"/>
      <c r="AM73" s="66"/>
      <c r="AN73" s="66"/>
      <c r="AO73" s="66"/>
      <c r="AP73" s="66"/>
    </row>
    <row r="74" spans="38:42" s="35" customFormat="1" ht="15">
      <c r="AL74" s="66"/>
      <c r="AM74" s="66"/>
      <c r="AN74" s="66"/>
      <c r="AO74" s="66"/>
      <c r="AP74" s="66"/>
    </row>
    <row r="75" spans="38:42" s="35" customFormat="1" ht="15">
      <c r="AL75" s="66"/>
      <c r="AM75" s="66"/>
      <c r="AN75" s="66"/>
      <c r="AO75" s="66"/>
      <c r="AP75" s="66"/>
    </row>
    <row r="76" spans="38:42" s="35" customFormat="1" ht="15">
      <c r="AL76" s="66"/>
      <c r="AM76" s="66"/>
      <c r="AN76" s="66"/>
      <c r="AO76" s="66"/>
      <c r="AP76" s="66"/>
    </row>
    <row r="77" spans="38:42" s="35" customFormat="1" ht="15">
      <c r="AL77" s="66"/>
      <c r="AM77" s="66"/>
      <c r="AN77" s="66"/>
      <c r="AO77" s="66"/>
      <c r="AP77" s="66"/>
    </row>
    <row r="78" spans="38:42" s="35" customFormat="1" ht="15">
      <c r="AL78" s="66"/>
      <c r="AM78" s="66"/>
      <c r="AN78" s="66"/>
      <c r="AO78" s="66"/>
      <c r="AP78" s="66"/>
    </row>
    <row r="79" spans="38:42" s="35" customFormat="1" ht="15">
      <c r="AL79" s="66"/>
      <c r="AM79" s="66"/>
      <c r="AN79" s="66"/>
      <c r="AO79" s="66"/>
      <c r="AP79" s="66"/>
    </row>
    <row r="80" spans="38:42" s="35" customFormat="1" ht="15">
      <c r="AL80" s="66"/>
      <c r="AM80" s="66"/>
      <c r="AN80" s="66"/>
      <c r="AO80" s="66"/>
      <c r="AP80" s="66"/>
    </row>
    <row r="81" spans="38:42" s="35" customFormat="1" ht="15">
      <c r="AL81" s="66"/>
      <c r="AM81" s="66"/>
      <c r="AN81" s="66"/>
      <c r="AO81" s="66"/>
      <c r="AP81" s="66"/>
    </row>
    <row r="82" spans="38:42" s="35" customFormat="1" ht="15">
      <c r="AL82" s="66"/>
      <c r="AM82" s="66"/>
      <c r="AN82" s="66"/>
      <c r="AO82" s="66"/>
      <c r="AP82" s="66"/>
    </row>
    <row r="83" spans="38:42" s="35" customFormat="1" ht="15">
      <c r="AL83" s="66"/>
      <c r="AM83" s="66"/>
      <c r="AN83" s="66"/>
      <c r="AO83" s="66"/>
      <c r="AP83" s="66"/>
    </row>
    <row r="84" spans="38:42" s="35" customFormat="1" ht="15">
      <c r="AL84" s="66"/>
      <c r="AM84" s="66"/>
      <c r="AN84" s="66"/>
      <c r="AO84" s="66"/>
      <c r="AP84" s="66"/>
    </row>
    <row r="85" spans="38:42" s="35" customFormat="1" ht="15">
      <c r="AL85" s="66"/>
      <c r="AM85" s="66"/>
      <c r="AN85" s="66"/>
      <c r="AO85" s="66"/>
      <c r="AP85" s="66"/>
    </row>
    <row r="86" spans="38:42" s="35" customFormat="1" ht="15">
      <c r="AL86" s="66"/>
      <c r="AM86" s="66"/>
      <c r="AN86" s="66"/>
      <c r="AO86" s="66"/>
      <c r="AP86" s="66"/>
    </row>
    <row r="87" spans="38:42" s="35" customFormat="1" ht="15">
      <c r="AL87" s="66"/>
      <c r="AM87" s="66"/>
      <c r="AN87" s="66"/>
      <c r="AO87" s="66"/>
      <c r="AP87" s="66"/>
    </row>
    <row r="88" spans="38:42" s="35" customFormat="1" ht="15">
      <c r="AL88" s="66"/>
      <c r="AM88" s="66"/>
      <c r="AN88" s="66"/>
      <c r="AO88" s="66"/>
      <c r="AP88" s="66"/>
    </row>
    <row r="89" spans="38:42" s="35" customFormat="1" ht="15">
      <c r="AL89" s="66"/>
      <c r="AM89" s="66"/>
      <c r="AN89" s="66"/>
      <c r="AO89" s="66"/>
      <c r="AP89" s="66"/>
    </row>
    <row r="90" spans="38:42" s="35" customFormat="1" ht="15">
      <c r="AL90" s="66"/>
      <c r="AM90" s="66"/>
      <c r="AN90" s="66"/>
      <c r="AO90" s="66"/>
      <c r="AP90" s="66"/>
    </row>
    <row r="91" spans="38:42" s="35" customFormat="1" ht="15">
      <c r="AL91" s="66"/>
      <c r="AM91" s="66"/>
      <c r="AN91" s="66"/>
      <c r="AO91" s="66"/>
      <c r="AP91" s="66"/>
    </row>
    <row r="92" spans="38:42" s="35" customFormat="1" ht="15">
      <c r="AL92" s="66"/>
      <c r="AM92" s="66"/>
      <c r="AN92" s="66"/>
      <c r="AO92" s="66"/>
      <c r="AP92" s="66"/>
    </row>
    <row r="93" spans="38:42" s="35" customFormat="1" ht="15">
      <c r="AL93" s="66"/>
      <c r="AM93" s="66"/>
      <c r="AN93" s="66"/>
      <c r="AO93" s="66"/>
      <c r="AP93" s="66"/>
    </row>
    <row r="94" spans="38:42" s="35" customFormat="1" ht="15">
      <c r="AL94" s="66"/>
      <c r="AM94" s="66"/>
      <c r="AN94" s="66"/>
      <c r="AO94" s="66"/>
      <c r="AP94" s="66"/>
    </row>
    <row r="95" spans="38:42" s="35" customFormat="1" ht="15">
      <c r="AL95" s="66"/>
      <c r="AM95" s="66"/>
      <c r="AN95" s="66"/>
      <c r="AO95" s="66"/>
      <c r="AP95" s="66"/>
    </row>
    <row r="96" spans="38:42" s="35" customFormat="1" ht="15">
      <c r="AL96" s="66"/>
      <c r="AM96" s="66"/>
      <c r="AN96" s="66"/>
      <c r="AO96" s="66"/>
      <c r="AP96" s="66"/>
    </row>
    <row r="97" spans="38:42" s="35" customFormat="1" ht="15">
      <c r="AL97" s="66"/>
      <c r="AM97" s="66"/>
      <c r="AN97" s="66"/>
      <c r="AO97" s="66"/>
      <c r="AP97" s="66"/>
    </row>
    <row r="98" spans="38:42" s="35" customFormat="1" ht="15">
      <c r="AL98" s="66"/>
      <c r="AM98" s="66"/>
      <c r="AN98" s="66"/>
      <c r="AO98" s="66"/>
      <c r="AP98" s="66"/>
    </row>
    <row r="99" spans="38:42" s="35" customFormat="1" ht="15">
      <c r="AL99" s="66"/>
      <c r="AM99" s="66"/>
      <c r="AN99" s="66"/>
      <c r="AO99" s="66"/>
      <c r="AP99" s="66"/>
    </row>
    <row r="100" spans="38:42" s="35" customFormat="1" ht="15">
      <c r="AL100" s="66"/>
      <c r="AM100" s="66"/>
      <c r="AN100" s="66"/>
      <c r="AO100" s="66"/>
      <c r="AP100" s="66"/>
    </row>
    <row r="101" spans="38:42" s="35" customFormat="1" ht="15">
      <c r="AL101" s="66"/>
      <c r="AM101" s="66"/>
      <c r="AN101" s="66"/>
      <c r="AO101" s="66"/>
      <c r="AP101" s="66"/>
    </row>
    <row r="102" spans="38:42" s="35" customFormat="1" ht="15">
      <c r="AL102" s="66"/>
      <c r="AM102" s="66"/>
      <c r="AN102" s="66"/>
      <c r="AO102" s="66"/>
      <c r="AP102" s="66"/>
    </row>
    <row r="103" spans="38:42" s="35" customFormat="1" ht="15">
      <c r="AL103" s="66"/>
      <c r="AM103" s="66"/>
      <c r="AN103" s="66"/>
      <c r="AO103" s="66"/>
      <c r="AP103" s="66"/>
    </row>
    <row r="104" spans="38:42" s="35" customFormat="1" ht="15">
      <c r="AL104" s="66"/>
      <c r="AM104" s="66"/>
      <c r="AN104" s="66"/>
      <c r="AO104" s="66"/>
      <c r="AP104" s="66"/>
    </row>
    <row r="105" spans="38:42" s="35" customFormat="1" ht="15">
      <c r="AL105" s="66"/>
      <c r="AM105" s="66"/>
      <c r="AN105" s="66"/>
      <c r="AO105" s="66"/>
      <c r="AP105" s="66"/>
    </row>
    <row r="106" spans="38:42" s="35" customFormat="1" ht="15">
      <c r="AL106" s="66"/>
      <c r="AM106" s="66"/>
      <c r="AN106" s="66"/>
      <c r="AO106" s="66"/>
      <c r="AP106" s="66"/>
    </row>
    <row r="107" spans="38:42" s="35" customFormat="1" ht="15">
      <c r="AL107" s="66"/>
      <c r="AM107" s="66"/>
      <c r="AN107" s="66"/>
      <c r="AO107" s="66"/>
      <c r="AP107" s="66"/>
    </row>
    <row r="108" spans="38:42" s="35" customFormat="1" ht="15">
      <c r="AL108" s="66"/>
      <c r="AM108" s="66"/>
      <c r="AN108" s="66"/>
      <c r="AO108" s="66"/>
      <c r="AP108" s="66"/>
    </row>
    <row r="109" spans="38:42" s="35" customFormat="1" ht="15">
      <c r="AL109" s="66"/>
      <c r="AM109" s="66"/>
      <c r="AN109" s="66"/>
      <c r="AO109" s="66"/>
      <c r="AP109" s="66"/>
    </row>
    <row r="110" spans="38:42" s="35" customFormat="1" ht="15">
      <c r="AL110" s="66"/>
      <c r="AM110" s="66"/>
      <c r="AN110" s="66"/>
      <c r="AO110" s="66"/>
      <c r="AP110" s="66"/>
    </row>
    <row r="111" spans="38:42" s="35" customFormat="1" ht="15">
      <c r="AL111" s="66"/>
      <c r="AM111" s="66"/>
      <c r="AN111" s="66"/>
      <c r="AO111" s="66"/>
      <c r="AP111" s="66"/>
    </row>
    <row r="112" spans="38:42" s="35" customFormat="1" ht="15">
      <c r="AL112" s="66"/>
      <c r="AM112" s="66"/>
      <c r="AN112" s="66"/>
      <c r="AO112" s="66"/>
      <c r="AP112" s="66"/>
    </row>
    <row r="113" spans="38:42" s="35" customFormat="1" ht="15">
      <c r="AL113" s="66"/>
      <c r="AM113" s="66"/>
      <c r="AN113" s="66"/>
      <c r="AO113" s="66"/>
      <c r="AP113" s="66"/>
    </row>
    <row r="114" spans="38:42" s="35" customFormat="1" ht="15">
      <c r="AL114" s="66"/>
      <c r="AM114" s="66"/>
      <c r="AN114" s="66"/>
      <c r="AO114" s="66"/>
      <c r="AP114" s="66"/>
    </row>
    <row r="115" spans="38:42" s="35" customFormat="1" ht="15">
      <c r="AL115" s="66"/>
      <c r="AM115" s="66"/>
      <c r="AN115" s="66"/>
      <c r="AO115" s="66"/>
      <c r="AP115" s="66"/>
    </row>
    <row r="116" spans="38:42" s="35" customFormat="1" ht="15">
      <c r="AL116" s="66"/>
      <c r="AM116" s="66"/>
      <c r="AN116" s="66"/>
      <c r="AO116" s="66"/>
      <c r="AP116" s="66"/>
    </row>
    <row r="117" spans="38:42" s="35" customFormat="1" ht="15">
      <c r="AL117" s="66"/>
      <c r="AM117" s="66"/>
      <c r="AN117" s="66"/>
      <c r="AO117" s="66"/>
      <c r="AP117" s="66"/>
    </row>
    <row r="118" spans="38:42" s="35" customFormat="1" ht="15">
      <c r="AL118" s="66"/>
      <c r="AM118" s="66"/>
      <c r="AN118" s="66"/>
      <c r="AO118" s="66"/>
      <c r="AP118" s="66"/>
    </row>
    <row r="119" spans="38:42" s="35" customFormat="1" ht="15">
      <c r="AL119" s="66"/>
      <c r="AM119" s="66"/>
      <c r="AN119" s="66"/>
      <c r="AO119" s="66"/>
      <c r="AP119" s="66"/>
    </row>
    <row r="120" spans="38:42" s="35" customFormat="1" ht="15">
      <c r="AL120" s="66"/>
      <c r="AM120" s="66"/>
      <c r="AN120" s="66"/>
      <c r="AO120" s="66"/>
      <c r="AP120" s="66"/>
    </row>
    <row r="121" spans="38:42" s="35" customFormat="1" ht="15">
      <c r="AL121" s="66"/>
      <c r="AM121" s="66"/>
      <c r="AN121" s="66"/>
      <c r="AO121" s="66"/>
      <c r="AP121" s="66"/>
    </row>
    <row r="122" spans="38:42" s="35" customFormat="1" ht="15">
      <c r="AL122" s="66"/>
      <c r="AM122" s="66"/>
      <c r="AN122" s="66"/>
      <c r="AO122" s="66"/>
      <c r="AP122" s="66"/>
    </row>
    <row r="123" spans="38:42" s="35" customFormat="1" ht="15">
      <c r="AL123" s="66"/>
      <c r="AM123" s="66"/>
      <c r="AN123" s="66"/>
      <c r="AO123" s="66"/>
      <c r="AP123" s="66"/>
    </row>
    <row r="124" spans="38:42" s="35" customFormat="1" ht="15">
      <c r="AL124" s="66"/>
      <c r="AM124" s="66"/>
      <c r="AN124" s="66"/>
      <c r="AO124" s="66"/>
      <c r="AP124" s="66"/>
    </row>
    <row r="125" spans="38:42" s="35" customFormat="1" ht="15">
      <c r="AL125" s="66"/>
      <c r="AM125" s="66"/>
      <c r="AN125" s="66"/>
      <c r="AO125" s="66"/>
      <c r="AP125" s="66"/>
    </row>
    <row r="126" spans="38:42" s="35" customFormat="1" ht="15">
      <c r="AL126" s="66"/>
      <c r="AM126" s="66"/>
      <c r="AN126" s="66"/>
      <c r="AO126" s="66"/>
      <c r="AP126" s="66"/>
    </row>
    <row r="127" spans="38:42" s="35" customFormat="1" ht="15">
      <c r="AL127" s="66"/>
      <c r="AM127" s="66"/>
      <c r="AN127" s="66"/>
      <c r="AO127" s="66"/>
      <c r="AP127" s="66"/>
    </row>
    <row r="128" spans="38:42" s="35" customFormat="1" ht="15">
      <c r="AL128" s="66"/>
      <c r="AM128" s="66"/>
      <c r="AN128" s="66"/>
      <c r="AO128" s="66"/>
      <c r="AP128" s="66"/>
    </row>
    <row r="129" spans="38:42" s="35" customFormat="1" ht="15">
      <c r="AL129" s="66"/>
      <c r="AM129" s="66"/>
      <c r="AN129" s="66"/>
      <c r="AO129" s="66"/>
      <c r="AP129" s="66"/>
    </row>
    <row r="130" spans="38:42" s="35" customFormat="1" ht="15">
      <c r="AL130" s="66"/>
      <c r="AM130" s="66"/>
      <c r="AN130" s="66"/>
      <c r="AO130" s="66"/>
      <c r="AP130" s="66"/>
    </row>
    <row r="131" spans="38:42" s="35" customFormat="1" ht="15">
      <c r="AL131" s="66"/>
      <c r="AM131" s="66"/>
      <c r="AN131" s="66"/>
      <c r="AO131" s="66"/>
      <c r="AP131" s="66"/>
    </row>
    <row r="132" spans="38:42" s="35" customFormat="1" ht="15">
      <c r="AL132" s="66"/>
      <c r="AM132" s="66"/>
      <c r="AN132" s="66"/>
      <c r="AO132" s="66"/>
      <c r="AP132" s="66"/>
    </row>
    <row r="133" spans="38:42" s="35" customFormat="1" ht="15">
      <c r="AL133" s="66"/>
      <c r="AM133" s="66"/>
      <c r="AN133" s="66"/>
      <c r="AO133" s="66"/>
      <c r="AP133" s="66"/>
    </row>
    <row r="134" spans="38:42" s="35" customFormat="1" ht="15">
      <c r="AL134" s="66"/>
      <c r="AM134" s="66"/>
      <c r="AN134" s="66"/>
      <c r="AO134" s="66"/>
      <c r="AP134" s="66"/>
    </row>
    <row r="135" spans="38:42" s="35" customFormat="1" ht="15">
      <c r="AL135" s="66"/>
      <c r="AM135" s="66"/>
      <c r="AN135" s="66"/>
      <c r="AO135" s="66"/>
      <c r="AP135" s="66"/>
    </row>
    <row r="136" spans="38:42" s="35" customFormat="1" ht="15">
      <c r="AL136" s="66"/>
      <c r="AM136" s="66"/>
      <c r="AN136" s="66"/>
      <c r="AO136" s="66"/>
      <c r="AP136" s="66"/>
    </row>
    <row r="137" spans="38:42" s="35" customFormat="1" ht="15">
      <c r="AL137" s="66"/>
      <c r="AM137" s="66"/>
      <c r="AN137" s="66"/>
      <c r="AO137" s="66"/>
      <c r="AP137" s="66"/>
    </row>
    <row r="138" spans="38:42" s="35" customFormat="1" ht="15">
      <c r="AL138" s="66"/>
      <c r="AM138" s="66"/>
      <c r="AN138" s="66"/>
      <c r="AO138" s="66"/>
      <c r="AP138" s="66"/>
    </row>
    <row r="139" spans="38:42" s="35" customFormat="1" ht="15">
      <c r="AL139" s="66"/>
      <c r="AM139" s="66"/>
      <c r="AN139" s="66"/>
      <c r="AO139" s="66"/>
      <c r="AP139" s="66"/>
    </row>
    <row r="140" spans="38:42" s="35" customFormat="1" ht="15">
      <c r="AL140" s="66"/>
      <c r="AM140" s="66"/>
      <c r="AN140" s="66"/>
      <c r="AO140" s="66"/>
      <c r="AP140" s="66"/>
    </row>
    <row r="141" spans="38:42" s="35" customFormat="1" ht="15">
      <c r="AL141" s="66"/>
      <c r="AM141" s="66"/>
      <c r="AN141" s="66"/>
      <c r="AO141" s="66"/>
      <c r="AP141" s="66"/>
    </row>
    <row r="142" spans="38:42" s="35" customFormat="1" ht="15">
      <c r="AL142" s="66"/>
      <c r="AM142" s="66"/>
      <c r="AN142" s="66"/>
      <c r="AO142" s="66"/>
      <c r="AP142" s="66"/>
    </row>
    <row r="143" spans="38:42" s="35" customFormat="1" ht="15">
      <c r="AL143" s="66"/>
      <c r="AM143" s="66"/>
      <c r="AN143" s="66"/>
      <c r="AO143" s="66"/>
      <c r="AP143" s="66"/>
    </row>
    <row r="144" spans="38:42" s="35" customFormat="1" ht="15">
      <c r="AL144" s="66"/>
      <c r="AM144" s="66"/>
      <c r="AN144" s="66"/>
      <c r="AO144" s="66"/>
      <c r="AP144" s="66"/>
    </row>
    <row r="145" spans="38:42" s="35" customFormat="1" ht="15">
      <c r="AL145" s="66"/>
      <c r="AM145" s="66"/>
      <c r="AN145" s="66"/>
      <c r="AO145" s="66"/>
      <c r="AP145" s="66"/>
    </row>
    <row r="146" spans="38:42" s="35" customFormat="1" ht="15">
      <c r="AL146" s="66"/>
      <c r="AM146" s="66"/>
      <c r="AN146" s="66"/>
      <c r="AO146" s="66"/>
      <c r="AP146" s="66"/>
    </row>
    <row r="147" spans="38:42" s="35" customFormat="1" ht="15">
      <c r="AL147" s="66"/>
      <c r="AM147" s="66"/>
      <c r="AN147" s="66"/>
      <c r="AO147" s="66"/>
      <c r="AP147" s="66"/>
    </row>
    <row r="148" spans="38:42" s="35" customFormat="1" ht="15">
      <c r="AL148" s="66"/>
      <c r="AM148" s="66"/>
      <c r="AN148" s="66"/>
      <c r="AO148" s="66"/>
      <c r="AP148" s="66"/>
    </row>
    <row r="149" spans="38:42" s="35" customFormat="1" ht="15">
      <c r="AL149" s="66"/>
      <c r="AM149" s="66"/>
      <c r="AN149" s="66"/>
      <c r="AO149" s="66"/>
      <c r="AP149" s="66"/>
    </row>
    <row r="150" spans="38:42" s="35" customFormat="1" ht="15">
      <c r="AL150" s="66"/>
      <c r="AM150" s="66"/>
      <c r="AN150" s="66"/>
      <c r="AO150" s="66"/>
      <c r="AP150" s="66"/>
    </row>
    <row r="151" spans="38:42" s="35" customFormat="1" ht="15">
      <c r="AL151" s="66"/>
      <c r="AM151" s="66"/>
      <c r="AN151" s="66"/>
      <c r="AO151" s="66"/>
      <c r="AP151" s="66"/>
    </row>
    <row r="152" spans="38:42" s="35" customFormat="1" ht="15">
      <c r="AL152" s="66"/>
      <c r="AM152" s="66"/>
      <c r="AN152" s="66"/>
      <c r="AO152" s="66"/>
      <c r="AP152" s="66"/>
    </row>
    <row r="153" spans="38:42" s="35" customFormat="1" ht="15">
      <c r="AL153" s="66"/>
      <c r="AM153" s="66"/>
      <c r="AN153" s="66"/>
      <c r="AO153" s="66"/>
      <c r="AP153" s="66"/>
    </row>
    <row r="154" spans="38:42" s="35" customFormat="1" ht="15">
      <c r="AL154" s="66"/>
      <c r="AM154" s="66"/>
      <c r="AN154" s="66"/>
      <c r="AO154" s="66"/>
      <c r="AP154" s="66"/>
    </row>
    <row r="155" spans="38:42" s="35" customFormat="1" ht="15">
      <c r="AL155" s="66"/>
      <c r="AM155" s="66"/>
      <c r="AN155" s="66"/>
      <c r="AO155" s="66"/>
      <c r="AP155" s="66"/>
    </row>
    <row r="156" spans="38:42" s="35" customFormat="1" ht="15">
      <c r="AL156" s="66"/>
      <c r="AM156" s="66"/>
      <c r="AN156" s="66"/>
      <c r="AO156" s="66"/>
      <c r="AP156" s="66"/>
    </row>
    <row r="157" spans="38:42" s="35" customFormat="1" ht="15">
      <c r="AL157" s="66"/>
      <c r="AM157" s="66"/>
      <c r="AN157" s="66"/>
      <c r="AO157" s="66"/>
      <c r="AP157" s="66"/>
    </row>
    <row r="158" spans="38:42" s="35" customFormat="1" ht="15">
      <c r="AL158" s="66"/>
      <c r="AM158" s="66"/>
      <c r="AN158" s="66"/>
      <c r="AO158" s="66"/>
      <c r="AP158" s="66"/>
    </row>
    <row r="159" spans="38:42" s="35" customFormat="1" ht="15">
      <c r="AL159" s="66"/>
      <c r="AM159" s="66"/>
      <c r="AN159" s="66"/>
      <c r="AO159" s="66"/>
      <c r="AP159" s="66"/>
    </row>
    <row r="160" spans="38:42" s="35" customFormat="1" ht="15">
      <c r="AL160" s="66"/>
      <c r="AM160" s="66"/>
      <c r="AN160" s="66"/>
      <c r="AO160" s="66"/>
      <c r="AP160" s="66"/>
    </row>
    <row r="161" spans="38:42" s="35" customFormat="1" ht="15">
      <c r="AL161" s="66"/>
      <c r="AM161" s="66"/>
      <c r="AN161" s="66"/>
      <c r="AO161" s="66"/>
      <c r="AP161" s="66"/>
    </row>
    <row r="162" spans="38:42" s="35" customFormat="1" ht="15">
      <c r="AL162" s="66"/>
      <c r="AM162" s="66"/>
      <c r="AN162" s="66"/>
      <c r="AO162" s="66"/>
      <c r="AP162" s="66"/>
    </row>
    <row r="163" spans="38:42" s="35" customFormat="1" ht="15">
      <c r="AL163" s="66"/>
      <c r="AM163" s="66"/>
      <c r="AN163" s="66"/>
      <c r="AO163" s="66"/>
      <c r="AP163" s="66"/>
    </row>
    <row r="164" spans="38:42" s="35" customFormat="1" ht="15">
      <c r="AL164" s="66"/>
      <c r="AM164" s="66"/>
      <c r="AN164" s="66"/>
      <c r="AO164" s="66"/>
      <c r="AP164" s="66"/>
    </row>
    <row r="165" spans="38:42" s="35" customFormat="1" ht="15">
      <c r="AL165" s="66"/>
      <c r="AM165" s="66"/>
      <c r="AN165" s="66"/>
      <c r="AO165" s="66"/>
      <c r="AP165" s="66"/>
    </row>
    <row r="166" spans="38:42" s="35" customFormat="1" ht="15">
      <c r="AL166" s="66"/>
      <c r="AM166" s="66"/>
      <c r="AN166" s="66"/>
      <c r="AO166" s="66"/>
      <c r="AP166" s="66"/>
    </row>
    <row r="167" spans="38:42" s="35" customFormat="1" ht="15">
      <c r="AL167" s="66"/>
      <c r="AM167" s="66"/>
      <c r="AN167" s="66"/>
      <c r="AO167" s="66"/>
      <c r="AP167" s="66"/>
    </row>
    <row r="168" spans="38:42" s="35" customFormat="1" ht="15">
      <c r="AL168" s="66"/>
      <c r="AM168" s="66"/>
      <c r="AN168" s="66"/>
      <c r="AO168" s="66"/>
      <c r="AP168" s="66"/>
    </row>
    <row r="169" spans="38:42" s="35" customFormat="1" ht="15">
      <c r="AL169" s="66"/>
      <c r="AM169" s="66"/>
      <c r="AN169" s="66"/>
      <c r="AO169" s="66"/>
      <c r="AP169" s="66"/>
    </row>
    <row r="170" spans="38:42" s="35" customFormat="1" ht="15">
      <c r="AL170" s="66"/>
      <c r="AM170" s="66"/>
      <c r="AN170" s="66"/>
      <c r="AO170" s="66"/>
      <c r="AP170" s="66"/>
    </row>
    <row r="171" spans="38:42" s="35" customFormat="1" ht="15">
      <c r="AL171" s="66"/>
      <c r="AM171" s="66"/>
      <c r="AN171" s="66"/>
      <c r="AO171" s="66"/>
      <c r="AP171" s="66"/>
    </row>
    <row r="172" spans="38:42" s="35" customFormat="1" ht="15">
      <c r="AL172" s="66"/>
      <c r="AM172" s="66"/>
      <c r="AN172" s="66"/>
      <c r="AO172" s="66"/>
      <c r="AP172" s="66"/>
    </row>
    <row r="173" spans="38:42" s="35" customFormat="1" ht="15">
      <c r="AL173" s="66"/>
      <c r="AM173" s="66"/>
      <c r="AN173" s="66"/>
      <c r="AO173" s="66"/>
      <c r="AP173" s="66"/>
    </row>
    <row r="174" spans="38:42" s="35" customFormat="1" ht="15">
      <c r="AL174" s="66"/>
      <c r="AM174" s="66"/>
      <c r="AN174" s="66"/>
      <c r="AO174" s="66"/>
      <c r="AP174" s="66"/>
    </row>
    <row r="175" spans="38:42" s="35" customFormat="1" ht="15">
      <c r="AL175" s="66"/>
      <c r="AM175" s="66"/>
      <c r="AN175" s="66"/>
      <c r="AO175" s="66"/>
      <c r="AP175" s="66"/>
    </row>
    <row r="176" spans="38:42" s="35" customFormat="1" ht="15">
      <c r="AL176" s="66"/>
      <c r="AM176" s="66"/>
      <c r="AN176" s="66"/>
      <c r="AO176" s="66"/>
      <c r="AP176" s="66"/>
    </row>
    <row r="177" spans="38:42" s="35" customFormat="1" ht="15">
      <c r="AL177" s="66"/>
      <c r="AM177" s="66"/>
      <c r="AN177" s="66"/>
      <c r="AO177" s="66"/>
      <c r="AP177" s="66"/>
    </row>
    <row r="178" spans="38:42" s="35" customFormat="1" ht="15">
      <c r="AL178" s="66"/>
      <c r="AM178" s="66"/>
      <c r="AN178" s="66"/>
      <c r="AO178" s="66"/>
      <c r="AP178" s="66"/>
    </row>
    <row r="179" spans="38:42" s="35" customFormat="1" ht="15">
      <c r="AL179" s="66"/>
      <c r="AM179" s="66"/>
      <c r="AN179" s="66"/>
      <c r="AO179" s="66"/>
      <c r="AP179" s="66"/>
    </row>
    <row r="180" spans="38:42" s="35" customFormat="1" ht="15">
      <c r="AL180" s="66"/>
      <c r="AM180" s="66"/>
      <c r="AN180" s="66"/>
      <c r="AO180" s="66"/>
      <c r="AP180" s="66"/>
    </row>
    <row r="181" spans="38:42" s="35" customFormat="1" ht="15">
      <c r="AL181" s="66"/>
      <c r="AM181" s="66"/>
      <c r="AN181" s="66"/>
      <c r="AO181" s="66"/>
      <c r="AP181" s="66"/>
    </row>
    <row r="182" spans="38:42" s="35" customFormat="1" ht="15">
      <c r="AL182" s="66"/>
      <c r="AM182" s="66"/>
      <c r="AN182" s="66"/>
      <c r="AO182" s="66"/>
      <c r="AP182" s="66"/>
    </row>
    <row r="183" spans="38:42" s="35" customFormat="1" ht="15">
      <c r="AL183" s="66"/>
      <c r="AM183" s="66"/>
      <c r="AN183" s="66"/>
      <c r="AO183" s="66"/>
      <c r="AP183" s="66"/>
    </row>
    <row r="184" spans="38:42" s="35" customFormat="1" ht="15">
      <c r="AL184" s="66"/>
      <c r="AM184" s="66"/>
      <c r="AN184" s="66"/>
      <c r="AO184" s="66"/>
      <c r="AP184" s="66"/>
    </row>
    <row r="185" spans="38:42" s="35" customFormat="1" ht="15">
      <c r="AL185" s="66"/>
      <c r="AM185" s="66"/>
      <c r="AN185" s="66"/>
      <c r="AO185" s="66"/>
      <c r="AP185" s="66"/>
    </row>
    <row r="186" spans="38:42" s="35" customFormat="1" ht="15">
      <c r="AL186" s="66"/>
      <c r="AM186" s="66"/>
      <c r="AN186" s="66"/>
      <c r="AO186" s="66"/>
      <c r="AP186" s="66"/>
    </row>
    <row r="187" spans="38:42" s="35" customFormat="1" ht="15">
      <c r="AL187" s="66"/>
      <c r="AM187" s="66"/>
      <c r="AN187" s="66"/>
      <c r="AO187" s="66"/>
      <c r="AP187" s="66"/>
    </row>
    <row r="188" spans="38:42" s="35" customFormat="1" ht="15">
      <c r="AL188" s="66"/>
      <c r="AM188" s="66"/>
      <c r="AN188" s="66"/>
      <c r="AO188" s="66"/>
      <c r="AP188" s="66"/>
    </row>
    <row r="189" spans="38:42" s="35" customFormat="1" ht="15">
      <c r="AL189" s="66"/>
      <c r="AM189" s="66"/>
      <c r="AN189" s="66"/>
      <c r="AO189" s="66"/>
      <c r="AP189" s="66"/>
    </row>
    <row r="190" spans="38:42" s="35" customFormat="1" ht="15">
      <c r="AL190" s="66"/>
      <c r="AM190" s="66"/>
      <c r="AN190" s="66"/>
      <c r="AO190" s="66"/>
      <c r="AP190" s="66"/>
    </row>
    <row r="191" spans="38:42" s="35" customFormat="1" ht="15">
      <c r="AL191" s="66"/>
      <c r="AM191" s="66"/>
      <c r="AN191" s="66"/>
      <c r="AO191" s="66"/>
      <c r="AP191" s="66"/>
    </row>
    <row r="192" spans="38:42" s="35" customFormat="1" ht="15">
      <c r="AL192" s="66"/>
      <c r="AM192" s="66"/>
      <c r="AN192" s="66"/>
      <c r="AO192" s="66"/>
      <c r="AP192" s="66"/>
    </row>
    <row r="193" spans="38:42" s="35" customFormat="1" ht="15">
      <c r="AL193" s="66"/>
      <c r="AM193" s="66"/>
      <c r="AN193" s="66"/>
      <c r="AO193" s="66"/>
      <c r="AP193" s="66"/>
    </row>
    <row r="194" spans="38:42" s="35" customFormat="1" ht="15">
      <c r="AL194" s="66"/>
      <c r="AM194" s="66"/>
      <c r="AN194" s="66"/>
      <c r="AO194" s="66"/>
      <c r="AP194" s="66"/>
    </row>
    <row r="195" spans="38:42" s="35" customFormat="1" ht="15">
      <c r="AL195" s="66"/>
      <c r="AM195" s="66"/>
      <c r="AN195" s="66"/>
      <c r="AO195" s="66"/>
      <c r="AP195" s="66"/>
    </row>
    <row r="196" spans="38:42" s="35" customFormat="1" ht="15">
      <c r="AL196" s="66"/>
      <c r="AM196" s="66"/>
      <c r="AN196" s="66"/>
      <c r="AO196" s="66"/>
      <c r="AP196" s="66"/>
    </row>
    <row r="197" spans="38:42" s="35" customFormat="1" ht="15">
      <c r="AL197" s="66"/>
      <c r="AM197" s="66"/>
      <c r="AN197" s="66"/>
      <c r="AO197" s="66"/>
      <c r="AP197" s="66"/>
    </row>
    <row r="198" spans="38:42" s="35" customFormat="1" ht="15">
      <c r="AL198" s="66"/>
      <c r="AM198" s="66"/>
      <c r="AN198" s="66"/>
      <c r="AO198" s="66"/>
      <c r="AP198" s="66"/>
    </row>
    <row r="199" spans="38:42" s="35" customFormat="1" ht="15">
      <c r="AL199" s="66"/>
      <c r="AM199" s="66"/>
      <c r="AN199" s="66"/>
      <c r="AO199" s="66"/>
      <c r="AP199" s="66"/>
    </row>
    <row r="200" spans="38:42" s="35" customFormat="1" ht="15">
      <c r="AL200" s="66"/>
      <c r="AM200" s="66"/>
      <c r="AN200" s="66"/>
      <c r="AO200" s="66"/>
      <c r="AP200" s="66"/>
    </row>
    <row r="201" spans="38:42" s="35" customFormat="1" ht="15">
      <c r="AL201" s="66"/>
      <c r="AM201" s="66"/>
      <c r="AN201" s="66"/>
      <c r="AO201" s="66"/>
      <c r="AP201" s="66"/>
    </row>
    <row r="202" spans="38:42" s="35" customFormat="1" ht="15">
      <c r="AL202" s="66"/>
      <c r="AM202" s="66"/>
      <c r="AN202" s="66"/>
      <c r="AO202" s="66"/>
      <c r="AP202" s="66"/>
    </row>
    <row r="203" spans="38:42" s="35" customFormat="1" ht="15">
      <c r="AL203" s="66"/>
      <c r="AM203" s="66"/>
      <c r="AN203" s="66"/>
      <c r="AO203" s="66"/>
      <c r="AP203" s="66"/>
    </row>
    <row r="204" spans="38:42" s="35" customFormat="1" ht="15">
      <c r="AL204" s="66"/>
      <c r="AM204" s="66"/>
      <c r="AN204" s="66"/>
      <c r="AO204" s="66"/>
      <c r="AP204" s="66"/>
    </row>
    <row r="205" spans="38:42" s="35" customFormat="1" ht="15">
      <c r="AL205" s="66"/>
      <c r="AM205" s="66"/>
      <c r="AN205" s="66"/>
      <c r="AO205" s="66"/>
      <c r="AP205" s="66"/>
    </row>
    <row r="206" spans="38:42" s="35" customFormat="1" ht="15">
      <c r="AL206" s="66"/>
      <c r="AM206" s="66"/>
      <c r="AN206" s="66"/>
      <c r="AO206" s="66"/>
      <c r="AP206" s="66"/>
    </row>
    <row r="207" spans="38:42" s="35" customFormat="1" ht="15">
      <c r="AL207" s="66"/>
      <c r="AM207" s="66"/>
      <c r="AN207" s="66"/>
      <c r="AO207" s="66"/>
      <c r="AP207" s="66"/>
    </row>
    <row r="208" spans="38:42" s="35" customFormat="1" ht="15">
      <c r="AL208" s="66"/>
      <c r="AM208" s="66"/>
      <c r="AN208" s="66"/>
      <c r="AO208" s="66"/>
      <c r="AP208" s="66"/>
    </row>
    <row r="209" spans="38:42" s="35" customFormat="1" ht="15">
      <c r="AL209" s="66"/>
      <c r="AM209" s="66"/>
      <c r="AN209" s="66"/>
      <c r="AO209" s="66"/>
      <c r="AP209" s="66"/>
    </row>
    <row r="210" spans="38:42" s="35" customFormat="1" ht="15">
      <c r="AL210" s="66"/>
      <c r="AM210" s="66"/>
      <c r="AN210" s="66"/>
      <c r="AO210" s="66"/>
      <c r="AP210" s="66"/>
    </row>
    <row r="211" spans="38:42" s="35" customFormat="1" ht="15">
      <c r="AL211" s="66"/>
      <c r="AM211" s="66"/>
      <c r="AN211" s="66"/>
      <c r="AO211" s="66"/>
      <c r="AP211" s="66"/>
    </row>
    <row r="212" spans="38:42" s="35" customFormat="1" ht="15">
      <c r="AL212" s="66"/>
      <c r="AM212" s="66"/>
      <c r="AN212" s="66"/>
      <c r="AO212" s="66"/>
      <c r="AP212" s="66"/>
    </row>
    <row r="213" spans="38:42" s="35" customFormat="1" ht="15">
      <c r="AL213" s="66"/>
      <c r="AM213" s="66"/>
      <c r="AN213" s="66"/>
      <c r="AO213" s="66"/>
      <c r="AP213" s="66"/>
    </row>
    <row r="214" spans="38:42" s="35" customFormat="1" ht="15">
      <c r="AL214" s="66"/>
      <c r="AM214" s="66"/>
      <c r="AN214" s="66"/>
      <c r="AO214" s="66"/>
      <c r="AP214" s="66"/>
    </row>
    <row r="215" spans="38:42" s="35" customFormat="1" ht="15">
      <c r="AL215" s="66"/>
      <c r="AM215" s="66"/>
      <c r="AN215" s="66"/>
      <c r="AO215" s="66"/>
      <c r="AP215" s="66"/>
    </row>
    <row r="216" spans="38:42" s="35" customFormat="1" ht="15">
      <c r="AL216" s="66"/>
      <c r="AM216" s="66"/>
      <c r="AN216" s="66"/>
      <c r="AO216" s="66"/>
      <c r="AP216" s="66"/>
    </row>
    <row r="217" spans="38:42" s="35" customFormat="1" ht="15">
      <c r="AL217" s="66"/>
      <c r="AM217" s="66"/>
      <c r="AN217" s="66"/>
      <c r="AO217" s="66"/>
      <c r="AP217" s="66"/>
    </row>
    <row r="218" spans="38:42" s="35" customFormat="1" ht="15">
      <c r="AL218" s="66"/>
      <c r="AM218" s="66"/>
      <c r="AN218" s="66"/>
      <c r="AO218" s="66"/>
      <c r="AP218" s="66"/>
    </row>
    <row r="219" spans="38:42" s="35" customFormat="1" ht="15">
      <c r="AL219" s="66"/>
      <c r="AM219" s="66"/>
      <c r="AN219" s="66"/>
      <c r="AO219" s="66"/>
      <c r="AP219" s="66"/>
    </row>
    <row r="220" spans="38:42" s="35" customFormat="1" ht="15">
      <c r="AL220" s="66"/>
      <c r="AM220" s="66"/>
      <c r="AN220" s="66"/>
      <c r="AO220" s="66"/>
      <c r="AP220" s="66"/>
    </row>
    <row r="221" spans="38:42" s="35" customFormat="1" ht="15">
      <c r="AL221" s="66"/>
      <c r="AM221" s="66"/>
      <c r="AN221" s="66"/>
      <c r="AO221" s="66"/>
      <c r="AP221" s="66"/>
    </row>
    <row r="222" spans="38:42" s="35" customFormat="1" ht="15">
      <c r="AL222" s="66"/>
      <c r="AM222" s="66"/>
      <c r="AN222" s="66"/>
      <c r="AO222" s="66"/>
      <c r="AP222" s="66"/>
    </row>
    <row r="223" spans="38:42" s="35" customFormat="1" ht="15">
      <c r="AL223" s="66"/>
      <c r="AM223" s="66"/>
      <c r="AN223" s="66"/>
      <c r="AO223" s="66"/>
      <c r="AP223" s="66"/>
    </row>
    <row r="224" spans="38:42" s="35" customFormat="1" ht="15">
      <c r="AL224" s="66"/>
      <c r="AM224" s="66"/>
      <c r="AN224" s="66"/>
      <c r="AO224" s="66"/>
      <c r="AP224" s="66"/>
    </row>
    <row r="225" spans="36:42" s="35" customFormat="1" ht="15">
      <c r="AL225" s="66"/>
      <c r="AM225" s="66"/>
      <c r="AN225" s="66"/>
      <c r="AO225" s="66"/>
      <c r="AP225" s="66"/>
    </row>
    <row r="226" spans="36:42" s="35" customFormat="1" ht="15">
      <c r="AL226" s="66"/>
      <c r="AM226" s="66"/>
      <c r="AN226" s="66"/>
      <c r="AO226" s="66"/>
      <c r="AP226" s="66"/>
    </row>
    <row r="227" spans="36:42" s="35" customFormat="1" ht="15">
      <c r="AL227" s="66"/>
      <c r="AM227" s="66"/>
      <c r="AN227" s="66"/>
      <c r="AO227" s="66"/>
      <c r="AP227" s="66"/>
    </row>
    <row r="228" spans="36:42" s="35" customFormat="1" ht="15">
      <c r="AL228" s="66"/>
      <c r="AM228" s="66"/>
      <c r="AN228" s="66"/>
      <c r="AO228" s="66"/>
      <c r="AP228" s="66"/>
    </row>
    <row r="230" spans="36:42" s="35" customFormat="1">
      <c r="AL230" s="64"/>
      <c r="AM230" s="64"/>
      <c r="AN230" s="64"/>
      <c r="AO230" s="64"/>
      <c r="AP230" s="64"/>
    </row>
    <row r="231" spans="36:42" s="35" customFormat="1">
      <c r="AL231" s="64"/>
      <c r="AM231" s="64"/>
      <c r="AN231" s="64"/>
      <c r="AO231" s="64"/>
      <c r="AP231" s="64"/>
    </row>
    <row r="232" spans="36:42" s="35" customFormat="1">
      <c r="AL232" s="64"/>
      <c r="AM232" s="64"/>
      <c r="AN232" s="64"/>
      <c r="AO232" s="64"/>
      <c r="AP232" s="64"/>
    </row>
    <row r="234" spans="36:42" s="35" customFormat="1" ht="15">
      <c r="AJ234" s="38"/>
      <c r="AK234" s="38"/>
      <c r="AL234" s="64"/>
      <c r="AM234" s="64"/>
      <c r="AN234" s="64"/>
      <c r="AO234" s="64"/>
      <c r="AP234" s="64"/>
    </row>
    <row r="235" spans="36:42" s="35" customFormat="1" ht="15">
      <c r="AJ235" s="38"/>
      <c r="AK235" s="38"/>
      <c r="AL235" s="64"/>
      <c r="AM235" s="64"/>
      <c r="AN235" s="64"/>
      <c r="AO235" s="64"/>
      <c r="AP235" s="64"/>
    </row>
    <row r="236" spans="36:42" s="35" customFormat="1" ht="15">
      <c r="AJ236" s="38"/>
      <c r="AK236" s="38"/>
      <c r="AL236" s="64"/>
      <c r="AM236" s="64"/>
      <c r="AN236" s="64"/>
      <c r="AO236" s="64"/>
      <c r="AP236" s="64"/>
    </row>
  </sheetData>
  <mergeCells count="29">
    <mergeCell ref="H7:H8"/>
    <mergeCell ref="A7:A8"/>
    <mergeCell ref="B7:B8"/>
    <mergeCell ref="C7:C8"/>
    <mergeCell ref="D7:D8"/>
    <mergeCell ref="G7:G8"/>
    <mergeCell ref="F7:F8"/>
    <mergeCell ref="E7:E8"/>
    <mergeCell ref="T7:T8"/>
    <mergeCell ref="I7:I8"/>
    <mergeCell ref="J7:J8"/>
    <mergeCell ref="K7:K8"/>
    <mergeCell ref="L7:L8"/>
    <mergeCell ref="M7:M8"/>
    <mergeCell ref="N7:N8"/>
    <mergeCell ref="O7:O8"/>
    <mergeCell ref="P7:P8"/>
    <mergeCell ref="Q7:Q8"/>
    <mergeCell ref="R7:R8"/>
    <mergeCell ref="S7:S8"/>
    <mergeCell ref="AC7:AC8"/>
    <mergeCell ref="AD7:AD8"/>
    <mergeCell ref="AE7:AE8"/>
    <mergeCell ref="U7:U8"/>
    <mergeCell ref="V7:V8"/>
    <mergeCell ref="W7:W8"/>
    <mergeCell ref="X7:X8"/>
    <mergeCell ref="Y7:Y8"/>
    <mergeCell ref="Z7:AB7"/>
  </mergeCells>
  <dataValidations count="10">
    <dataValidation type="list" allowBlank="1" showInputMessage="1" showErrorMessage="1" sqref="S11:S1048576">
      <formula1>#REF!</formula1>
    </dataValidation>
    <dataValidation type="list" allowBlank="1" showInputMessage="1" showErrorMessage="1" sqref="AC10 AC11:AC1048576">
      <formula1>#REF!</formula1>
    </dataValidation>
    <dataValidation type="list" allowBlank="1" showInputMessage="1" showErrorMessage="1" sqref="M10 M11:M1048576">
      <formula1>#REF!</formula1>
    </dataValidation>
    <dataValidation type="list" allowBlank="1" showInputMessage="1" showErrorMessage="1" sqref="F10 F11:F1048576">
      <formula1>#REF!</formula1>
    </dataValidation>
    <dataValidation type="list" allowBlank="1" showInputMessage="1" showErrorMessage="1" sqref="D10 D11:D1048576">
      <formula1>#REF!</formula1>
    </dataValidation>
    <dataValidation type="list" allowBlank="1" showInputMessage="1" showErrorMessage="1" sqref="E10 E11:E1048576">
      <formula1>#REF!</formula1>
    </dataValidation>
    <dataValidation type="list" allowBlank="1" showInputMessage="1" showErrorMessage="1" sqref="G10 G11:G1048576">
      <formula1>#REF!</formula1>
    </dataValidation>
    <dataValidation type="list" allowBlank="1" showInputMessage="1" showErrorMessage="1" sqref="L10 L11:L1048576">
      <formula1>#REF!</formula1>
    </dataValidation>
    <dataValidation type="list" allowBlank="1" showInputMessage="1" showErrorMessage="1" sqref="N10 N11:N1048576">
      <formula1>#REF!</formula1>
    </dataValidation>
    <dataValidation type="list" allowBlank="1" showInputMessage="1" showErrorMessage="1" sqref="S10">
      <formula1>#REF!</formula1>
    </dataValidation>
  </dataValidations>
  <pageMargins left="0.19" right="0.16" top="1" bottom="1" header="0.5" footer="0.5"/>
  <pageSetup paperSize="9" scale="6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70" zoomScaleNormal="70" workbookViewId="0"/>
  </sheetViews>
  <sheetFormatPr defaultColWidth="9.140625" defaultRowHeight="12.75"/>
  <cols>
    <col min="1" max="1" width="11.7109375" style="2983" customWidth="1"/>
    <col min="2" max="2" width="17.5703125" style="2984" customWidth="1"/>
    <col min="3" max="3" width="76.140625" style="2986" customWidth="1"/>
    <col min="4" max="4" width="17.42578125" style="3091" customWidth="1"/>
    <col min="5" max="5" width="23.140625" style="2985" customWidth="1"/>
    <col min="6" max="6" width="19.5703125" style="2985" customWidth="1"/>
    <col min="7" max="7" width="24.5703125" style="2985" customWidth="1"/>
    <col min="8" max="8" width="17.28515625" style="2985" customWidth="1"/>
    <col min="9" max="9" width="18.42578125" style="2985" customWidth="1"/>
    <col min="10" max="10" width="16" style="2986" customWidth="1"/>
    <col min="11" max="14" width="9.140625" style="2987"/>
    <col min="15" max="15" width="28.5703125" style="2987" bestFit="1" customWidth="1"/>
    <col min="16" max="16" width="94" style="2987" customWidth="1"/>
    <col min="17" max="16384" width="9.140625" style="2987"/>
  </cols>
  <sheetData>
    <row r="1" spans="1:16" ht="15">
      <c r="C1" s="32" t="s">
        <v>120</v>
      </c>
      <c r="D1" s="79" t="s">
        <v>3563</v>
      </c>
    </row>
    <row r="2" spans="1:16" ht="15">
      <c r="C2" s="18" t="s">
        <v>106</v>
      </c>
      <c r="D2" s="18" t="s">
        <v>3564</v>
      </c>
    </row>
    <row r="3" spans="1:16" ht="15">
      <c r="C3" s="18" t="s">
        <v>108</v>
      </c>
      <c r="D3" s="18" t="s">
        <v>109</v>
      </c>
      <c r="E3" s="18"/>
    </row>
    <row r="4" spans="1:16" ht="15">
      <c r="C4" s="18" t="s">
        <v>110</v>
      </c>
      <c r="D4" s="18" t="s">
        <v>4</v>
      </c>
      <c r="E4" s="18"/>
    </row>
    <row r="5" spans="1:16" ht="15">
      <c r="C5" s="32" t="s">
        <v>3279</v>
      </c>
      <c r="D5" s="32" t="s">
        <v>3280</v>
      </c>
      <c r="E5" s="32"/>
    </row>
    <row r="8" spans="1:16" ht="15" thickBot="1">
      <c r="A8" s="2988"/>
      <c r="B8" s="2989"/>
      <c r="C8" s="830"/>
      <c r="D8" s="829"/>
      <c r="E8" s="2990"/>
      <c r="F8" s="2990"/>
      <c r="G8" s="2990"/>
      <c r="H8" s="2990"/>
      <c r="I8" s="2990"/>
      <c r="J8" s="830"/>
    </row>
    <row r="9" spans="1:16" s="2991" customFormat="1" ht="27.75" thickBot="1">
      <c r="A9" s="4938" t="s">
        <v>3565</v>
      </c>
      <c r="B9" s="4939"/>
      <c r="C9" s="4939"/>
      <c r="D9" s="4939"/>
      <c r="E9" s="4939"/>
      <c r="F9" s="4939"/>
      <c r="G9" s="4939"/>
      <c r="H9" s="4939"/>
      <c r="I9" s="4939"/>
      <c r="J9" s="4940"/>
      <c r="N9" s="2904"/>
      <c r="O9" s="2904"/>
      <c r="P9" s="2904"/>
    </row>
    <row r="10" spans="1:16" s="2995" customFormat="1" ht="15">
      <c r="A10" s="2992"/>
      <c r="B10" s="2993"/>
      <c r="C10" s="2994"/>
      <c r="D10" s="2994"/>
      <c r="E10" s="2994"/>
      <c r="F10" s="2994"/>
      <c r="G10" s="2994"/>
      <c r="H10" s="2994"/>
      <c r="I10" s="2994"/>
      <c r="J10" s="2994"/>
      <c r="N10" s="2323"/>
      <c r="O10" s="2323"/>
      <c r="P10" s="2323"/>
    </row>
    <row r="11" spans="1:16" s="2995" customFormat="1" ht="15">
      <c r="A11" s="2992"/>
      <c r="B11" s="2993"/>
      <c r="C11" s="2907"/>
      <c r="D11" s="2907"/>
      <c r="E11" s="2908"/>
      <c r="F11" s="2994"/>
      <c r="G11" s="2994"/>
      <c r="H11" s="2994"/>
      <c r="I11" s="2994"/>
      <c r="J11" s="2994"/>
      <c r="N11" s="2323"/>
      <c r="O11" s="2323"/>
      <c r="P11" s="2323"/>
    </row>
    <row r="12" spans="1:16" s="2995" customFormat="1" ht="15.75" thickBot="1">
      <c r="A12" s="2992"/>
      <c r="B12" s="2993"/>
      <c r="C12" s="2994"/>
      <c r="D12" s="2994"/>
      <c r="E12" s="2994"/>
      <c r="F12" s="2994"/>
      <c r="G12" s="2994"/>
      <c r="H12" s="2994"/>
      <c r="I12" s="2994"/>
      <c r="J12" s="2994"/>
      <c r="N12" s="2323"/>
      <c r="O12" s="2323"/>
      <c r="P12" s="2323"/>
    </row>
    <row r="13" spans="1:16" ht="15" customHeight="1">
      <c r="A13" s="2996"/>
      <c r="B13" s="3092"/>
      <c r="C13" s="3093"/>
      <c r="D13" s="4947" t="s">
        <v>3285</v>
      </c>
      <c r="E13" s="4947" t="s">
        <v>1087</v>
      </c>
      <c r="F13" s="4947" t="s">
        <v>3342</v>
      </c>
      <c r="G13" s="4947" t="s">
        <v>3343</v>
      </c>
      <c r="H13" s="4949" t="s">
        <v>3344</v>
      </c>
      <c r="I13" s="4947" t="s">
        <v>3345</v>
      </c>
      <c r="J13" s="4951" t="s">
        <v>3346</v>
      </c>
      <c r="N13" s="2913"/>
      <c r="O13" s="2914"/>
      <c r="P13" s="2915"/>
    </row>
    <row r="14" spans="1:16" ht="45.75" customHeight="1">
      <c r="A14" s="3094"/>
      <c r="B14" s="3095"/>
      <c r="C14" s="3096"/>
      <c r="D14" s="4948" t="s">
        <v>3348</v>
      </c>
      <c r="E14" s="4948"/>
      <c r="F14" s="4948"/>
      <c r="G14" s="4948"/>
      <c r="H14" s="4950"/>
      <c r="I14" s="4948"/>
      <c r="J14" s="4952"/>
      <c r="N14" s="2903"/>
      <c r="O14" s="2903"/>
      <c r="P14" s="2903"/>
    </row>
    <row r="15" spans="1:16" ht="25.5">
      <c r="A15" s="3097" t="s">
        <v>3347</v>
      </c>
      <c r="B15" s="3098" t="s">
        <v>175</v>
      </c>
      <c r="C15" s="3099" t="s">
        <v>1086</v>
      </c>
      <c r="D15" s="2997"/>
      <c r="E15" s="2998" t="s">
        <v>1088</v>
      </c>
      <c r="F15" s="2998" t="s">
        <v>1092</v>
      </c>
      <c r="G15" s="2998" t="s">
        <v>1095</v>
      </c>
      <c r="H15" s="2998" t="s">
        <v>1098</v>
      </c>
      <c r="I15" s="2998" t="s">
        <v>1100</v>
      </c>
      <c r="J15" s="2999" t="s">
        <v>3349</v>
      </c>
    </row>
    <row r="16" spans="1:16" ht="30" customHeight="1">
      <c r="A16" s="3000" t="s">
        <v>1088</v>
      </c>
      <c r="B16" s="3001" t="s">
        <v>2647</v>
      </c>
      <c r="C16" s="3002" t="s">
        <v>3350</v>
      </c>
      <c r="D16" s="3003"/>
      <c r="E16" s="3004">
        <f>SUM(E17,E81)</f>
        <v>0</v>
      </c>
      <c r="F16" s="3005"/>
      <c r="G16" s="3005"/>
      <c r="H16" s="3005"/>
      <c r="I16" s="3005"/>
      <c r="J16" s="3006">
        <f>SUM(J17,J81,J94)</f>
        <v>0</v>
      </c>
    </row>
    <row r="17" spans="1:11" s="3011" customFormat="1" ht="30" customHeight="1">
      <c r="A17" s="3000" t="s">
        <v>1092</v>
      </c>
      <c r="B17" s="3001" t="s">
        <v>1090</v>
      </c>
      <c r="C17" s="3007" t="s">
        <v>3351</v>
      </c>
      <c r="D17" s="3008"/>
      <c r="E17" s="3100">
        <f>SUM(E18,E26,E31,E37,E49,E61,E77)</f>
        <v>0</v>
      </c>
      <c r="F17" s="3010"/>
      <c r="G17" s="3010"/>
      <c r="H17" s="3010"/>
      <c r="I17" s="3010"/>
      <c r="J17" s="3006">
        <f>SUM(J18,J26,J31,J37,J49,J61,J77)</f>
        <v>0</v>
      </c>
    </row>
    <row r="18" spans="1:11" s="3011" customFormat="1" ht="30" customHeight="1">
      <c r="A18" s="3000" t="s">
        <v>1095</v>
      </c>
      <c r="B18" s="3012" t="s">
        <v>1093</v>
      </c>
      <c r="C18" s="3013" t="s">
        <v>3352</v>
      </c>
      <c r="D18" s="3008" t="s">
        <v>3353</v>
      </c>
      <c r="E18" s="3014">
        <f>SUM(E19,E20,E23,E24,E25)</f>
        <v>0</v>
      </c>
      <c r="F18" s="3015"/>
      <c r="G18" s="3015"/>
      <c r="H18" s="3015"/>
      <c r="I18" s="3015"/>
      <c r="J18" s="3016">
        <f>SUM(J19,J20,J23,J24,J25)</f>
        <v>0</v>
      </c>
    </row>
    <row r="19" spans="1:11" s="3011" customFormat="1" ht="35.25" customHeight="1">
      <c r="A19" s="3000" t="s">
        <v>1098</v>
      </c>
      <c r="B19" s="3012" t="s">
        <v>1096</v>
      </c>
      <c r="C19" s="3017" t="s">
        <v>3354</v>
      </c>
      <c r="D19" s="3008" t="s">
        <v>3355</v>
      </c>
      <c r="E19" s="3018"/>
      <c r="F19" s="3015"/>
      <c r="G19" s="3015"/>
      <c r="H19" s="3019">
        <v>1</v>
      </c>
      <c r="I19" s="3020"/>
      <c r="J19" s="3016">
        <f>E19*I19</f>
        <v>0</v>
      </c>
    </row>
    <row r="20" spans="1:11" s="3011" customFormat="1" ht="30" customHeight="1">
      <c r="A20" s="3000" t="s">
        <v>1100</v>
      </c>
      <c r="B20" s="3012" t="s">
        <v>1121</v>
      </c>
      <c r="C20" s="3017" t="s">
        <v>3356</v>
      </c>
      <c r="D20" s="3008" t="s">
        <v>3357</v>
      </c>
      <c r="E20" s="3014">
        <f>SUM(E21,E22)</f>
        <v>0</v>
      </c>
      <c r="F20" s="3015"/>
      <c r="G20" s="3015"/>
      <c r="H20" s="3021"/>
      <c r="I20" s="3021"/>
      <c r="J20" s="3016">
        <f>SUM(J21,J22)</f>
        <v>0</v>
      </c>
    </row>
    <row r="21" spans="1:11" s="3011" customFormat="1" ht="30" customHeight="1">
      <c r="A21" s="3000" t="s">
        <v>1103</v>
      </c>
      <c r="B21" s="3012" t="s">
        <v>1124</v>
      </c>
      <c r="C21" s="3022" t="s">
        <v>3358</v>
      </c>
      <c r="D21" s="3008" t="s">
        <v>3359</v>
      </c>
      <c r="E21" s="3023"/>
      <c r="F21" s="3015"/>
      <c r="G21" s="3015"/>
      <c r="H21" s="3024">
        <v>0.15</v>
      </c>
      <c r="I21" s="3025"/>
      <c r="J21" s="3016">
        <f t="shared" ref="J21:J23" si="0">E21*I21</f>
        <v>0</v>
      </c>
    </row>
    <row r="22" spans="1:11" s="3011" customFormat="1" ht="30" customHeight="1">
      <c r="A22" s="3000" t="s">
        <v>1105</v>
      </c>
      <c r="B22" s="3012" t="s">
        <v>1127</v>
      </c>
      <c r="C22" s="3022" t="s">
        <v>3360</v>
      </c>
      <c r="D22" s="3008" t="s">
        <v>3361</v>
      </c>
      <c r="E22" s="3023"/>
      <c r="F22" s="3015"/>
      <c r="G22" s="3015"/>
      <c r="H22" s="3024">
        <v>0.2</v>
      </c>
      <c r="I22" s="3025"/>
      <c r="J22" s="3016">
        <f t="shared" si="0"/>
        <v>0</v>
      </c>
    </row>
    <row r="23" spans="1:11" s="3011" customFormat="1" ht="30" customHeight="1">
      <c r="A23" s="3000" t="s">
        <v>1108</v>
      </c>
      <c r="B23" s="3012" t="s">
        <v>1133</v>
      </c>
      <c r="C23" s="3017" t="s">
        <v>3362</v>
      </c>
      <c r="D23" s="3008" t="s">
        <v>3363</v>
      </c>
      <c r="E23" s="3023"/>
      <c r="F23" s="3015"/>
      <c r="G23" s="3015"/>
      <c r="H23" s="3019">
        <v>0.05</v>
      </c>
      <c r="I23" s="3020"/>
      <c r="J23" s="3016">
        <f t="shared" si="0"/>
        <v>0</v>
      </c>
    </row>
    <row r="24" spans="1:11" s="3011" customFormat="1" ht="30" customHeight="1">
      <c r="A24" s="3000" t="s">
        <v>1111</v>
      </c>
      <c r="B24" s="3012" t="s">
        <v>1135</v>
      </c>
      <c r="C24" s="3017" t="s">
        <v>3364</v>
      </c>
      <c r="D24" s="3008" t="s">
        <v>3365</v>
      </c>
      <c r="E24" s="3026"/>
      <c r="F24" s="3015"/>
      <c r="G24" s="3015"/>
      <c r="H24" s="3027"/>
      <c r="I24" s="3025"/>
      <c r="J24" s="3016">
        <f>E24*I24</f>
        <v>0</v>
      </c>
    </row>
    <row r="25" spans="1:11" s="3011" customFormat="1" ht="30" customHeight="1">
      <c r="A25" s="3000" t="s">
        <v>2428</v>
      </c>
      <c r="B25" s="3012" t="s">
        <v>1138</v>
      </c>
      <c r="C25" s="3017" t="s">
        <v>3366</v>
      </c>
      <c r="D25" s="3008" t="s">
        <v>3367</v>
      </c>
      <c r="E25" s="3023"/>
      <c r="F25" s="3015"/>
      <c r="G25" s="3015"/>
      <c r="H25" s="3019">
        <v>0.1</v>
      </c>
      <c r="I25" s="3020"/>
      <c r="J25" s="3016">
        <f>E25*I25</f>
        <v>0</v>
      </c>
    </row>
    <row r="26" spans="1:11" s="3011" customFormat="1" ht="30" customHeight="1">
      <c r="A26" s="3000" t="s">
        <v>2430</v>
      </c>
      <c r="B26" s="3012" t="s">
        <v>1219</v>
      </c>
      <c r="C26" s="3013" t="s">
        <v>3368</v>
      </c>
      <c r="D26" s="3008" t="s">
        <v>3369</v>
      </c>
      <c r="E26" s="3014">
        <f>SUM(E27,E30)</f>
        <v>0</v>
      </c>
      <c r="F26" s="3015"/>
      <c r="G26" s="3015"/>
      <c r="H26" s="3015"/>
      <c r="I26" s="3015"/>
      <c r="J26" s="3016">
        <f>SUM(J27,J30)</f>
        <v>0</v>
      </c>
    </row>
    <row r="27" spans="1:11" s="3011" customFormat="1" ht="42.75">
      <c r="A27" s="3000" t="s">
        <v>2432</v>
      </c>
      <c r="B27" s="3012" t="s">
        <v>1222</v>
      </c>
      <c r="C27" s="3017" t="s">
        <v>3370</v>
      </c>
      <c r="D27" s="3008"/>
      <c r="E27" s="3014">
        <f>SUM(E28,E29)</f>
        <v>0</v>
      </c>
      <c r="F27" s="3015"/>
      <c r="G27" s="3015"/>
      <c r="H27" s="3028"/>
      <c r="I27" s="3029"/>
      <c r="J27" s="3016">
        <f>SUM(J28,J29)</f>
        <v>0</v>
      </c>
    </row>
    <row r="28" spans="1:11" s="3011" customFormat="1" ht="30" customHeight="1">
      <c r="A28" s="3030" t="s">
        <v>1120</v>
      </c>
      <c r="B28" s="3012" t="s">
        <v>1225</v>
      </c>
      <c r="C28" s="3031" t="s">
        <v>3371</v>
      </c>
      <c r="D28" s="3008" t="s">
        <v>3372</v>
      </c>
      <c r="E28" s="3023"/>
      <c r="F28" s="3015"/>
      <c r="G28" s="3015"/>
      <c r="H28" s="3019">
        <v>0.05</v>
      </c>
      <c r="I28" s="3020"/>
      <c r="J28" s="3016">
        <f t="shared" ref="J28:J30" si="1">E28*I28</f>
        <v>0</v>
      </c>
    </row>
    <row r="29" spans="1:11" s="3011" customFormat="1" ht="30" customHeight="1">
      <c r="A29" s="3030" t="s">
        <v>1123</v>
      </c>
      <c r="B29" s="3012" t="s">
        <v>1228</v>
      </c>
      <c r="C29" s="3031" t="s">
        <v>3373</v>
      </c>
      <c r="D29" s="3008" t="s">
        <v>3374</v>
      </c>
      <c r="E29" s="3023"/>
      <c r="F29" s="3015"/>
      <c r="G29" s="3015"/>
      <c r="H29" s="3019">
        <v>0.25</v>
      </c>
      <c r="I29" s="3032"/>
      <c r="J29" s="3016">
        <f t="shared" si="1"/>
        <v>0</v>
      </c>
    </row>
    <row r="30" spans="1:11" s="3011" customFormat="1" ht="47.25" customHeight="1">
      <c r="A30" s="3000" t="s">
        <v>1126</v>
      </c>
      <c r="B30" s="3012" t="s">
        <v>1249</v>
      </c>
      <c r="C30" s="3033" t="s">
        <v>3375</v>
      </c>
      <c r="D30" s="3008" t="s">
        <v>3376</v>
      </c>
      <c r="E30" s="3023"/>
      <c r="F30" s="3015"/>
      <c r="G30" s="3015"/>
      <c r="H30" s="3019">
        <v>0.25</v>
      </c>
      <c r="I30" s="3025"/>
      <c r="J30" s="3016">
        <f t="shared" si="1"/>
        <v>0</v>
      </c>
      <c r="K30" s="3101"/>
    </row>
    <row r="31" spans="1:11" s="3011" customFormat="1" ht="30" customHeight="1">
      <c r="A31" s="3000" t="s">
        <v>1129</v>
      </c>
      <c r="B31" s="3012" t="s">
        <v>2727</v>
      </c>
      <c r="C31" s="3013" t="s">
        <v>3377</v>
      </c>
      <c r="D31" s="3008"/>
      <c r="E31" s="3014">
        <f>SUM(E32,E33,E34)</f>
        <v>0</v>
      </c>
      <c r="F31" s="3015"/>
      <c r="G31" s="3015"/>
      <c r="H31" s="3029"/>
      <c r="I31" s="3021"/>
      <c r="J31" s="3016">
        <f>SUM(J32,J33,J34)</f>
        <v>0</v>
      </c>
      <c r="K31" s="3101"/>
    </row>
    <row r="32" spans="1:11" s="3011" customFormat="1" ht="30" customHeight="1">
      <c r="A32" s="3030" t="s">
        <v>2438</v>
      </c>
      <c r="B32" s="3012" t="s">
        <v>3378</v>
      </c>
      <c r="C32" s="3033" t="s">
        <v>3379</v>
      </c>
      <c r="D32" s="3008" t="s">
        <v>3380</v>
      </c>
      <c r="E32" s="3023"/>
      <c r="F32" s="3015"/>
      <c r="G32" s="3015"/>
      <c r="H32" s="3019">
        <v>1</v>
      </c>
      <c r="I32" s="3025"/>
      <c r="J32" s="3016">
        <f t="shared" ref="J32:J33" si="2">E32*I32</f>
        <v>0</v>
      </c>
    </row>
    <row r="33" spans="1:10" s="3011" customFormat="1" ht="30" customHeight="1">
      <c r="A33" s="3030" t="s">
        <v>2440</v>
      </c>
      <c r="B33" s="3012" t="s">
        <v>3381</v>
      </c>
      <c r="C33" s="3017" t="s">
        <v>3382</v>
      </c>
      <c r="D33" s="3008" t="s">
        <v>3383</v>
      </c>
      <c r="E33" s="3023"/>
      <c r="F33" s="3015"/>
      <c r="G33" s="3015"/>
      <c r="H33" s="3019">
        <v>1</v>
      </c>
      <c r="I33" s="3025"/>
      <c r="J33" s="3016">
        <f t="shared" si="2"/>
        <v>0</v>
      </c>
    </row>
    <row r="34" spans="1:10" s="3011" customFormat="1" ht="30" customHeight="1">
      <c r="A34" s="3030" t="s">
        <v>2442</v>
      </c>
      <c r="B34" s="3012" t="s">
        <v>3384</v>
      </c>
      <c r="C34" s="3017" t="s">
        <v>3385</v>
      </c>
      <c r="D34" s="3008"/>
      <c r="E34" s="3014">
        <f>SUM(E35,E36)</f>
        <v>0</v>
      </c>
      <c r="F34" s="3015"/>
      <c r="G34" s="3015"/>
      <c r="H34" s="3029"/>
      <c r="I34" s="3021"/>
      <c r="J34" s="3016">
        <f>SUM(J35,J36)</f>
        <v>0</v>
      </c>
    </row>
    <row r="35" spans="1:10" s="3011" customFormat="1" ht="30" customHeight="1">
      <c r="A35" s="3030" t="s">
        <v>1132</v>
      </c>
      <c r="B35" s="3012" t="s">
        <v>3386</v>
      </c>
      <c r="C35" s="3031" t="s">
        <v>3371</v>
      </c>
      <c r="D35" s="3008" t="s">
        <v>3387</v>
      </c>
      <c r="E35" s="3023"/>
      <c r="F35" s="3015"/>
      <c r="G35" s="3015"/>
      <c r="H35" s="3019">
        <v>0.2</v>
      </c>
      <c r="I35" s="3025"/>
      <c r="J35" s="3016">
        <f t="shared" ref="J35:J36" si="3">E35*I35</f>
        <v>0</v>
      </c>
    </row>
    <row r="36" spans="1:10" s="3011" customFormat="1" ht="30" customHeight="1">
      <c r="A36" s="3030" t="s">
        <v>2445</v>
      </c>
      <c r="B36" s="3012" t="s">
        <v>3388</v>
      </c>
      <c r="C36" s="3031" t="s">
        <v>3373</v>
      </c>
      <c r="D36" s="3008" t="s">
        <v>3389</v>
      </c>
      <c r="E36" s="3023"/>
      <c r="F36" s="3015"/>
      <c r="G36" s="3015"/>
      <c r="H36" s="3019">
        <v>0.4</v>
      </c>
      <c r="I36" s="3025"/>
      <c r="J36" s="3016">
        <f t="shared" si="3"/>
        <v>0</v>
      </c>
    </row>
    <row r="37" spans="1:10" s="3011" customFormat="1" ht="30" customHeight="1">
      <c r="A37" s="3030" t="s">
        <v>2447</v>
      </c>
      <c r="B37" s="3012" t="s">
        <v>2729</v>
      </c>
      <c r="C37" s="3013" t="s">
        <v>3390</v>
      </c>
      <c r="D37" s="3008"/>
      <c r="E37" s="3014">
        <f>SUM(E38,E39,E40,E41,E42,E45,E46,E47,E48)</f>
        <v>0</v>
      </c>
      <c r="F37" s="3015"/>
      <c r="G37" s="3015"/>
      <c r="H37" s="3029"/>
      <c r="I37" s="3021"/>
      <c r="J37" s="3016">
        <f>SUM(J38,J39,J40,J41,J42,J45,J46,J47,J48)</f>
        <v>0</v>
      </c>
    </row>
    <row r="38" spans="1:10" s="3011" customFormat="1" ht="30" customHeight="1">
      <c r="A38" s="3030" t="s">
        <v>2448</v>
      </c>
      <c r="B38" s="3012" t="s">
        <v>3391</v>
      </c>
      <c r="C38" s="3017" t="s">
        <v>3392</v>
      </c>
      <c r="D38" s="3008" t="s">
        <v>3393</v>
      </c>
      <c r="E38" s="3023"/>
      <c r="F38" s="3015"/>
      <c r="G38" s="3015"/>
      <c r="H38" s="3019">
        <v>0.2</v>
      </c>
      <c r="I38" s="3025"/>
      <c r="J38" s="3016">
        <f t="shared" ref="J38:J40" si="4">E38*I38</f>
        <v>0</v>
      </c>
    </row>
    <row r="39" spans="1:10" s="3011" customFormat="1" ht="30" customHeight="1">
      <c r="A39" s="3030" t="s">
        <v>2449</v>
      </c>
      <c r="B39" s="3012" t="s">
        <v>3394</v>
      </c>
      <c r="C39" s="3017" t="s">
        <v>3395</v>
      </c>
      <c r="D39" s="3008" t="s">
        <v>3396</v>
      </c>
      <c r="E39" s="3023"/>
      <c r="F39" s="3015"/>
      <c r="G39" s="3015"/>
      <c r="H39" s="3019">
        <v>1</v>
      </c>
      <c r="I39" s="3020"/>
      <c r="J39" s="3016">
        <f t="shared" si="4"/>
        <v>0</v>
      </c>
    </row>
    <row r="40" spans="1:10" s="3011" customFormat="1" ht="42.75">
      <c r="A40" s="3030" t="s">
        <v>1137</v>
      </c>
      <c r="B40" s="3012" t="s">
        <v>3397</v>
      </c>
      <c r="C40" s="3017" t="s">
        <v>3398</v>
      </c>
      <c r="D40" s="3008" t="s">
        <v>3399</v>
      </c>
      <c r="E40" s="3023"/>
      <c r="F40" s="3015"/>
      <c r="G40" s="3015"/>
      <c r="H40" s="3019">
        <v>1</v>
      </c>
      <c r="I40" s="3020"/>
      <c r="J40" s="3016">
        <f t="shared" si="4"/>
        <v>0</v>
      </c>
    </row>
    <row r="41" spans="1:10" s="3011" customFormat="1" ht="30" customHeight="1">
      <c r="A41" s="3030" t="s">
        <v>1140</v>
      </c>
      <c r="B41" s="3012" t="s">
        <v>3400</v>
      </c>
      <c r="C41" s="3033" t="s">
        <v>3401</v>
      </c>
      <c r="D41" s="3008" t="s">
        <v>3402</v>
      </c>
      <c r="E41" s="3023"/>
      <c r="F41" s="3015"/>
      <c r="G41" s="3015"/>
      <c r="H41" s="3019">
        <v>1</v>
      </c>
      <c r="I41" s="3020"/>
      <c r="J41" s="3016">
        <f>E41*I41</f>
        <v>0</v>
      </c>
    </row>
    <row r="42" spans="1:10" s="3011" customFormat="1" ht="30" customHeight="1">
      <c r="A42" s="3030" t="s">
        <v>1143</v>
      </c>
      <c r="B42" s="3012" t="s">
        <v>3403</v>
      </c>
      <c r="C42" s="3033" t="s">
        <v>3404</v>
      </c>
      <c r="D42" s="4934" t="s">
        <v>3405</v>
      </c>
      <c r="E42" s="3014">
        <f>SUM(E43,E44)</f>
        <v>0</v>
      </c>
      <c r="F42" s="3015"/>
      <c r="G42" s="3015"/>
      <c r="H42" s="3029"/>
      <c r="I42" s="3029"/>
      <c r="J42" s="3016">
        <f>SUM(J43,J44)</f>
        <v>0</v>
      </c>
    </row>
    <row r="43" spans="1:10" s="3011" customFormat="1" ht="30" customHeight="1">
      <c r="A43" s="3030" t="s">
        <v>1146</v>
      </c>
      <c r="B43" s="3012" t="s">
        <v>3406</v>
      </c>
      <c r="C43" s="3022" t="s">
        <v>3407</v>
      </c>
      <c r="D43" s="4934"/>
      <c r="E43" s="3023"/>
      <c r="F43" s="3015"/>
      <c r="G43" s="3015"/>
      <c r="H43" s="3019">
        <v>0</v>
      </c>
      <c r="I43" s="3020"/>
      <c r="J43" s="3016">
        <f t="shared" ref="J43:J48" si="5">E43*I43</f>
        <v>0</v>
      </c>
    </row>
    <row r="44" spans="1:10" s="3011" customFormat="1" ht="30" customHeight="1">
      <c r="A44" s="3030" t="s">
        <v>1152</v>
      </c>
      <c r="B44" s="3012" t="s">
        <v>3408</v>
      </c>
      <c r="C44" s="3031" t="s">
        <v>3409</v>
      </c>
      <c r="D44" s="4934"/>
      <c r="E44" s="3023"/>
      <c r="F44" s="3015"/>
      <c r="G44" s="3015"/>
      <c r="H44" s="3019">
        <v>1</v>
      </c>
      <c r="I44" s="3020"/>
      <c r="J44" s="3016">
        <f t="shared" si="5"/>
        <v>0</v>
      </c>
    </row>
    <row r="45" spans="1:10" s="3011" customFormat="1" ht="30" customHeight="1">
      <c r="A45" s="3030" t="s">
        <v>1155</v>
      </c>
      <c r="B45" s="3012" t="s">
        <v>3410</v>
      </c>
      <c r="C45" s="3033" t="s">
        <v>3411</v>
      </c>
      <c r="D45" s="3008" t="s">
        <v>3412</v>
      </c>
      <c r="E45" s="3023"/>
      <c r="F45" s="3015"/>
      <c r="G45" s="3015"/>
      <c r="H45" s="3019">
        <v>1</v>
      </c>
      <c r="I45" s="3020"/>
      <c r="J45" s="3016">
        <f t="shared" si="5"/>
        <v>0</v>
      </c>
    </row>
    <row r="46" spans="1:10" s="3011" customFormat="1" ht="30" customHeight="1">
      <c r="A46" s="3030" t="s">
        <v>1158</v>
      </c>
      <c r="B46" s="3012" t="s">
        <v>3413</v>
      </c>
      <c r="C46" s="3033" t="s">
        <v>3414</v>
      </c>
      <c r="D46" s="3008" t="s">
        <v>3415</v>
      </c>
      <c r="E46" s="3023"/>
      <c r="F46" s="3015"/>
      <c r="G46" s="3015"/>
      <c r="H46" s="3019">
        <v>1</v>
      </c>
      <c r="I46" s="3020"/>
      <c r="J46" s="3016">
        <f t="shared" si="5"/>
        <v>0</v>
      </c>
    </row>
    <row r="47" spans="1:10" s="3011" customFormat="1" ht="41.25" customHeight="1">
      <c r="A47" s="3030" t="s">
        <v>1161</v>
      </c>
      <c r="B47" s="3012" t="s">
        <v>3416</v>
      </c>
      <c r="C47" s="3017" t="s">
        <v>3417</v>
      </c>
      <c r="D47" s="3008" t="s">
        <v>3418</v>
      </c>
      <c r="E47" s="3023"/>
      <c r="F47" s="3015"/>
      <c r="G47" s="3015"/>
      <c r="H47" s="3019">
        <v>1</v>
      </c>
      <c r="I47" s="3020"/>
      <c r="J47" s="3016">
        <f t="shared" si="5"/>
        <v>0</v>
      </c>
    </row>
    <row r="48" spans="1:10" s="3011" customFormat="1" ht="30" customHeight="1">
      <c r="A48" s="3030" t="s">
        <v>1164</v>
      </c>
      <c r="B48" s="3012" t="s">
        <v>3419</v>
      </c>
      <c r="C48" s="3017" t="s">
        <v>3420</v>
      </c>
      <c r="D48" s="3008" t="s">
        <v>3421</v>
      </c>
      <c r="E48" s="3023"/>
      <c r="F48" s="3015"/>
      <c r="G48" s="3015"/>
      <c r="H48" s="3019">
        <v>1</v>
      </c>
      <c r="I48" s="3020"/>
      <c r="J48" s="3016">
        <f t="shared" si="5"/>
        <v>0</v>
      </c>
    </row>
    <row r="49" spans="1:10" s="3011" customFormat="1" ht="30" customHeight="1">
      <c r="A49" s="3030" t="s">
        <v>1167</v>
      </c>
      <c r="B49" s="3012" t="s">
        <v>2731</v>
      </c>
      <c r="C49" s="3013" t="s">
        <v>3422</v>
      </c>
      <c r="D49" s="3008"/>
      <c r="E49" s="3014">
        <f>SUM(E50,E56)</f>
        <v>0</v>
      </c>
      <c r="F49" s="3015"/>
      <c r="G49" s="3015"/>
      <c r="H49" s="3029"/>
      <c r="I49" s="3015"/>
      <c r="J49" s="3016">
        <f>SUM(J50,J56)</f>
        <v>0</v>
      </c>
    </row>
    <row r="50" spans="1:10" s="3011" customFormat="1" ht="30" customHeight="1">
      <c r="A50" s="3030" t="s">
        <v>1170</v>
      </c>
      <c r="B50" s="3012" t="s">
        <v>3423</v>
      </c>
      <c r="C50" s="3017" t="s">
        <v>3424</v>
      </c>
      <c r="D50" s="3008"/>
      <c r="E50" s="3034">
        <f>SUM(E51,E52,E53,E54,E55)</f>
        <v>0</v>
      </c>
      <c r="F50" s="3015"/>
      <c r="G50" s="3015"/>
      <c r="H50" s="3029"/>
      <c r="I50" s="3029"/>
      <c r="J50" s="3016">
        <f>SUM(J51,J52,J53,J54,J55)</f>
        <v>0</v>
      </c>
    </row>
    <row r="51" spans="1:10" s="3011" customFormat="1" ht="30" customHeight="1">
      <c r="A51" s="3030" t="s">
        <v>1173</v>
      </c>
      <c r="B51" s="3012" t="s">
        <v>3425</v>
      </c>
      <c r="C51" s="3031" t="s">
        <v>3426</v>
      </c>
      <c r="D51" s="3008" t="s">
        <v>3427</v>
      </c>
      <c r="E51" s="3023"/>
      <c r="F51" s="3015"/>
      <c r="G51" s="3015"/>
      <c r="H51" s="3019">
        <v>0.05</v>
      </c>
      <c r="I51" s="3020"/>
      <c r="J51" s="3016">
        <f t="shared" ref="J51:J55" si="6">E51*I51</f>
        <v>0</v>
      </c>
    </row>
    <row r="52" spans="1:10" s="3011" customFormat="1" ht="30" customHeight="1">
      <c r="A52" s="3030" t="s">
        <v>1176</v>
      </c>
      <c r="B52" s="3012" t="s">
        <v>3428</v>
      </c>
      <c r="C52" s="3031" t="s">
        <v>3429</v>
      </c>
      <c r="D52" s="3035" t="s">
        <v>3430</v>
      </c>
      <c r="E52" s="3036"/>
      <c r="F52" s="3015"/>
      <c r="G52" s="3015"/>
      <c r="H52" s="3019">
        <v>0.1</v>
      </c>
      <c r="I52" s="3020"/>
      <c r="J52" s="3016">
        <f t="shared" si="6"/>
        <v>0</v>
      </c>
    </row>
    <row r="53" spans="1:10" s="3011" customFormat="1" ht="30" customHeight="1">
      <c r="A53" s="3030" t="s">
        <v>3431</v>
      </c>
      <c r="B53" s="3012" t="s">
        <v>3432</v>
      </c>
      <c r="C53" s="3022" t="s">
        <v>3433</v>
      </c>
      <c r="D53" s="3008" t="s">
        <v>3434</v>
      </c>
      <c r="E53" s="3023"/>
      <c r="F53" s="3015"/>
      <c r="G53" s="3015"/>
      <c r="H53" s="3019">
        <v>0.4</v>
      </c>
      <c r="I53" s="3020"/>
      <c r="J53" s="3016">
        <f t="shared" si="6"/>
        <v>0</v>
      </c>
    </row>
    <row r="54" spans="1:10" s="3011" customFormat="1" ht="33.75" customHeight="1">
      <c r="A54" s="3030" t="s">
        <v>1179</v>
      </c>
      <c r="B54" s="3012" t="s">
        <v>3435</v>
      </c>
      <c r="C54" s="3022" t="s">
        <v>3436</v>
      </c>
      <c r="D54" s="3008" t="s">
        <v>3434</v>
      </c>
      <c r="E54" s="3023"/>
      <c r="F54" s="3015"/>
      <c r="G54" s="3015"/>
      <c r="H54" s="3019">
        <v>0.4</v>
      </c>
      <c r="I54" s="3020"/>
      <c r="J54" s="3016">
        <f t="shared" si="6"/>
        <v>0</v>
      </c>
    </row>
    <row r="55" spans="1:10" s="3011" customFormat="1" ht="30" customHeight="1">
      <c r="A55" s="3030" t="s">
        <v>1182</v>
      </c>
      <c r="B55" s="3012" t="s">
        <v>3437</v>
      </c>
      <c r="C55" s="3022" t="s">
        <v>3438</v>
      </c>
      <c r="D55" s="3008" t="s">
        <v>3439</v>
      </c>
      <c r="E55" s="3023"/>
      <c r="F55" s="3015"/>
      <c r="G55" s="3015"/>
      <c r="H55" s="3019">
        <v>1</v>
      </c>
      <c r="I55" s="3020"/>
      <c r="J55" s="3016">
        <f t="shared" si="6"/>
        <v>0</v>
      </c>
    </row>
    <row r="56" spans="1:10" s="3011" customFormat="1" ht="30" customHeight="1">
      <c r="A56" s="3030" t="s">
        <v>1185</v>
      </c>
      <c r="B56" s="3012" t="s">
        <v>3440</v>
      </c>
      <c r="C56" s="3017" t="s">
        <v>3441</v>
      </c>
      <c r="D56" s="3008"/>
      <c r="E56" s="3034">
        <f>SUM(E57,E58,E59,E60)</f>
        <v>0</v>
      </c>
      <c r="F56" s="3015"/>
      <c r="G56" s="3015"/>
      <c r="H56" s="3029"/>
      <c r="I56" s="3029"/>
      <c r="J56" s="3016">
        <f>SUM(J57,J58,J59,J60)</f>
        <v>0</v>
      </c>
    </row>
    <row r="57" spans="1:10" s="3011" customFormat="1" ht="30" customHeight="1">
      <c r="A57" s="3030" t="s">
        <v>1188</v>
      </c>
      <c r="B57" s="3012" t="s">
        <v>3442</v>
      </c>
      <c r="C57" s="3031" t="s">
        <v>3426</v>
      </c>
      <c r="D57" s="3008" t="s">
        <v>3427</v>
      </c>
      <c r="E57" s="3023"/>
      <c r="F57" s="3015"/>
      <c r="G57" s="3015"/>
      <c r="H57" s="3019">
        <v>0.05</v>
      </c>
      <c r="I57" s="3020"/>
      <c r="J57" s="3016">
        <f t="shared" ref="J57:J58" si="7">E57*I57</f>
        <v>0</v>
      </c>
    </row>
    <row r="58" spans="1:10" s="3011" customFormat="1" ht="30" customHeight="1">
      <c r="A58" s="3030" t="s">
        <v>1191</v>
      </c>
      <c r="B58" s="3012" t="s">
        <v>3443</v>
      </c>
      <c r="C58" s="3031" t="s">
        <v>3429</v>
      </c>
      <c r="D58" s="3035" t="s">
        <v>3444</v>
      </c>
      <c r="E58" s="3036"/>
      <c r="F58" s="3015"/>
      <c r="G58" s="3015"/>
      <c r="H58" s="3019">
        <v>0.3</v>
      </c>
      <c r="I58" s="3020"/>
      <c r="J58" s="3016">
        <f t="shared" si="7"/>
        <v>0</v>
      </c>
    </row>
    <row r="59" spans="1:10" s="3011" customFormat="1" ht="30" customHeight="1">
      <c r="A59" s="3030" t="s">
        <v>1194</v>
      </c>
      <c r="B59" s="3012" t="s">
        <v>3445</v>
      </c>
      <c r="C59" s="3022" t="s">
        <v>3433</v>
      </c>
      <c r="D59" s="3008" t="s">
        <v>3434</v>
      </c>
      <c r="E59" s="3023"/>
      <c r="F59" s="3015"/>
      <c r="G59" s="3015"/>
      <c r="H59" s="3019">
        <v>0.4</v>
      </c>
      <c r="I59" s="3020"/>
      <c r="J59" s="3016">
        <f>E59*I59</f>
        <v>0</v>
      </c>
    </row>
    <row r="60" spans="1:10" s="3011" customFormat="1" ht="30" customHeight="1">
      <c r="A60" s="3030" t="s">
        <v>1197</v>
      </c>
      <c r="B60" s="3012" t="s">
        <v>3446</v>
      </c>
      <c r="C60" s="3022" t="s">
        <v>3438</v>
      </c>
      <c r="D60" s="3008" t="s">
        <v>3447</v>
      </c>
      <c r="E60" s="3023"/>
      <c r="F60" s="3015"/>
      <c r="G60" s="3015"/>
      <c r="H60" s="3019">
        <v>1</v>
      </c>
      <c r="I60" s="3020"/>
      <c r="J60" s="3016">
        <f>E60*I60</f>
        <v>0</v>
      </c>
    </row>
    <row r="61" spans="1:10" s="3011" customFormat="1" ht="30" customHeight="1">
      <c r="A61" s="3030" t="s">
        <v>1200</v>
      </c>
      <c r="B61" s="3012" t="s">
        <v>2733</v>
      </c>
      <c r="C61" s="3013" t="s">
        <v>3448</v>
      </c>
      <c r="D61" s="3008" t="s">
        <v>3449</v>
      </c>
      <c r="E61" s="3034">
        <f>SUM(E62,E63,E64,E65,E66,E67,E74,E75,E76)</f>
        <v>0</v>
      </c>
      <c r="F61" s="3015" t="s">
        <v>2550</v>
      </c>
      <c r="G61" s="3015"/>
      <c r="H61" s="3015"/>
      <c r="I61" s="3015"/>
      <c r="J61" s="3016">
        <f>SUM(J62,J63,J64,J65,J66,J67,J74,J75,J76)</f>
        <v>0</v>
      </c>
    </row>
    <row r="62" spans="1:10" s="3011" customFormat="1" ht="30" customHeight="1">
      <c r="A62" s="3030" t="s">
        <v>1203</v>
      </c>
      <c r="B62" s="3012" t="s">
        <v>3450</v>
      </c>
      <c r="C62" s="3017" t="s">
        <v>3451</v>
      </c>
      <c r="D62" s="3008" t="s">
        <v>3452</v>
      </c>
      <c r="E62" s="3023"/>
      <c r="F62" s="3015"/>
      <c r="G62" s="3015"/>
      <c r="H62" s="3019">
        <v>0.1</v>
      </c>
      <c r="I62" s="3020"/>
      <c r="J62" s="3016">
        <f t="shared" ref="J62:J66" si="8">E62*I62</f>
        <v>0</v>
      </c>
    </row>
    <row r="63" spans="1:10" s="3011" customFormat="1" ht="30" customHeight="1">
      <c r="A63" s="3030" t="s">
        <v>1206</v>
      </c>
      <c r="B63" s="3012" t="s">
        <v>3453</v>
      </c>
      <c r="C63" s="3017" t="s">
        <v>3454</v>
      </c>
      <c r="D63" s="3008" t="s">
        <v>3455</v>
      </c>
      <c r="E63" s="3023"/>
      <c r="F63" s="3015"/>
      <c r="G63" s="3015"/>
      <c r="H63" s="3019">
        <v>0.1</v>
      </c>
      <c r="I63" s="3020"/>
      <c r="J63" s="3016">
        <f t="shared" si="8"/>
        <v>0</v>
      </c>
    </row>
    <row r="64" spans="1:10" s="3011" customFormat="1" ht="30" customHeight="1">
      <c r="A64" s="3030" t="s">
        <v>1209</v>
      </c>
      <c r="B64" s="3012" t="s">
        <v>3456</v>
      </c>
      <c r="C64" s="3017" t="s">
        <v>3457</v>
      </c>
      <c r="D64" s="3008" t="s">
        <v>3458</v>
      </c>
      <c r="E64" s="3023"/>
      <c r="F64" s="3015"/>
      <c r="G64" s="3015"/>
      <c r="H64" s="3019">
        <v>0.05</v>
      </c>
      <c r="I64" s="3020"/>
      <c r="J64" s="3016">
        <f t="shared" si="8"/>
        <v>0</v>
      </c>
    </row>
    <row r="65" spans="1:10" s="3011" customFormat="1" ht="30" customHeight="1">
      <c r="A65" s="3030" t="s">
        <v>1212</v>
      </c>
      <c r="B65" s="3012" t="s">
        <v>3459</v>
      </c>
      <c r="C65" s="3017" t="s">
        <v>3460</v>
      </c>
      <c r="D65" s="3008" t="s">
        <v>3461</v>
      </c>
      <c r="E65" s="3023"/>
      <c r="F65" s="3015"/>
      <c r="G65" s="3015"/>
      <c r="H65" s="3019">
        <v>7.0000000000000007E-2</v>
      </c>
      <c r="I65" s="3020"/>
      <c r="J65" s="3016">
        <f t="shared" si="8"/>
        <v>0</v>
      </c>
    </row>
    <row r="66" spans="1:10" s="3011" customFormat="1" ht="30" customHeight="1">
      <c r="A66" s="3030" t="s">
        <v>1215</v>
      </c>
      <c r="B66" s="3012" t="s">
        <v>3462</v>
      </c>
      <c r="C66" s="3017" t="s">
        <v>3463</v>
      </c>
      <c r="D66" s="3008" t="s">
        <v>3464</v>
      </c>
      <c r="E66" s="3023"/>
      <c r="F66" s="3015"/>
      <c r="G66" s="3015"/>
      <c r="H66" s="3019">
        <v>1</v>
      </c>
      <c r="I66" s="3020"/>
      <c r="J66" s="3016">
        <f t="shared" si="8"/>
        <v>0</v>
      </c>
    </row>
    <row r="67" spans="1:10" s="3011" customFormat="1" ht="48" customHeight="1">
      <c r="A67" s="3030" t="s">
        <v>3465</v>
      </c>
      <c r="B67" s="3012" t="s">
        <v>3466</v>
      </c>
      <c r="C67" s="3017" t="s">
        <v>3467</v>
      </c>
      <c r="D67" s="3008" t="s">
        <v>3468</v>
      </c>
      <c r="E67" s="3034">
        <f>SUM(E68,E73)</f>
        <v>0</v>
      </c>
      <c r="F67" s="3015"/>
      <c r="G67" s="3015"/>
      <c r="H67" s="3037"/>
      <c r="I67" s="3029"/>
      <c r="J67" s="3016">
        <f>SUM(J68,J73)</f>
        <v>0</v>
      </c>
    </row>
    <row r="68" spans="1:10" s="3011" customFormat="1" ht="30" customHeight="1">
      <c r="A68" s="3030" t="s">
        <v>1218</v>
      </c>
      <c r="B68" s="3012" t="s">
        <v>3469</v>
      </c>
      <c r="C68" s="3031" t="s">
        <v>3470</v>
      </c>
      <c r="D68" s="3008"/>
      <c r="E68" s="3034">
        <f>SUM(E69,E70,E71,E72)</f>
        <v>0</v>
      </c>
      <c r="F68" s="3015"/>
      <c r="G68" s="3015"/>
      <c r="H68" s="3029"/>
      <c r="I68" s="3029"/>
      <c r="J68" s="3016">
        <f>SUM(J69,J70,J71,J72)</f>
        <v>0</v>
      </c>
    </row>
    <row r="69" spans="1:10" s="3011" customFormat="1" ht="30" customHeight="1">
      <c r="A69" s="3030" t="s">
        <v>1221</v>
      </c>
      <c r="B69" s="3012" t="s">
        <v>3471</v>
      </c>
      <c r="C69" s="3038" t="s">
        <v>3472</v>
      </c>
      <c r="D69" s="3008"/>
      <c r="E69" s="3023"/>
      <c r="F69" s="3015"/>
      <c r="G69" s="3015"/>
      <c r="H69" s="3019">
        <v>1</v>
      </c>
      <c r="I69" s="3020"/>
      <c r="J69" s="3016">
        <f t="shared" ref="J69:J76" si="9">E69*I69</f>
        <v>0</v>
      </c>
    </row>
    <row r="70" spans="1:10" s="3011" customFormat="1" ht="30" customHeight="1">
      <c r="A70" s="3030" t="s">
        <v>1224</v>
      </c>
      <c r="B70" s="3012" t="s">
        <v>3473</v>
      </c>
      <c r="C70" s="3038" t="s">
        <v>3474</v>
      </c>
      <c r="D70" s="3008"/>
      <c r="E70" s="3023"/>
      <c r="F70" s="3015"/>
      <c r="G70" s="3015"/>
      <c r="H70" s="3019">
        <v>1</v>
      </c>
      <c r="I70" s="3020"/>
      <c r="J70" s="3016">
        <f t="shared" si="9"/>
        <v>0</v>
      </c>
    </row>
    <row r="71" spans="1:10" s="3011" customFormat="1" ht="30" customHeight="1">
      <c r="A71" s="3030" t="s">
        <v>1227</v>
      </c>
      <c r="B71" s="3012" t="s">
        <v>3475</v>
      </c>
      <c r="C71" s="3038" t="s">
        <v>3476</v>
      </c>
      <c r="D71" s="3008"/>
      <c r="E71" s="3023"/>
      <c r="F71" s="3015"/>
      <c r="G71" s="3015"/>
      <c r="H71" s="3019">
        <v>1</v>
      </c>
      <c r="I71" s="3020"/>
      <c r="J71" s="3016">
        <f t="shared" si="9"/>
        <v>0</v>
      </c>
    </row>
    <row r="72" spans="1:10" s="3011" customFormat="1" ht="30" customHeight="1">
      <c r="A72" s="3030" t="s">
        <v>1230</v>
      </c>
      <c r="B72" s="3012" t="s">
        <v>3477</v>
      </c>
      <c r="C72" s="3038" t="s">
        <v>3478</v>
      </c>
      <c r="D72" s="3008"/>
      <c r="E72" s="3023"/>
      <c r="F72" s="3015"/>
      <c r="G72" s="3015"/>
      <c r="H72" s="3019">
        <v>1</v>
      </c>
      <c r="I72" s="3020"/>
      <c r="J72" s="3016">
        <f t="shared" si="9"/>
        <v>0</v>
      </c>
    </row>
    <row r="73" spans="1:10" s="3011" customFormat="1" ht="30" customHeight="1">
      <c r="A73" s="3030" t="s">
        <v>1233</v>
      </c>
      <c r="B73" s="3012" t="s">
        <v>3479</v>
      </c>
      <c r="C73" s="3031" t="s">
        <v>3480</v>
      </c>
      <c r="D73" s="3008"/>
      <c r="E73" s="3023"/>
      <c r="F73" s="3015"/>
      <c r="G73" s="3015"/>
      <c r="H73" s="3019">
        <v>1</v>
      </c>
      <c r="I73" s="3020"/>
      <c r="J73" s="3016">
        <f t="shared" si="9"/>
        <v>0</v>
      </c>
    </row>
    <row r="74" spans="1:10" s="3011" customFormat="1" ht="30" customHeight="1">
      <c r="A74" s="3030" t="s">
        <v>1236</v>
      </c>
      <c r="B74" s="3012" t="s">
        <v>3481</v>
      </c>
      <c r="C74" s="3017" t="s">
        <v>3482</v>
      </c>
      <c r="D74" s="3008" t="s">
        <v>3483</v>
      </c>
      <c r="E74" s="3023"/>
      <c r="F74" s="3015"/>
      <c r="G74" s="3015"/>
      <c r="H74" s="3019">
        <v>1</v>
      </c>
      <c r="I74" s="3020"/>
      <c r="J74" s="3016">
        <f t="shared" si="9"/>
        <v>0</v>
      </c>
    </row>
    <row r="75" spans="1:10" s="3011" customFormat="1" ht="30" customHeight="1">
      <c r="A75" s="3030" t="s">
        <v>3484</v>
      </c>
      <c r="B75" s="3012" t="s">
        <v>3485</v>
      </c>
      <c r="C75" s="3017" t="s">
        <v>3486</v>
      </c>
      <c r="D75" s="3008" t="s">
        <v>3487</v>
      </c>
      <c r="E75" s="3023"/>
      <c r="F75" s="3015"/>
      <c r="G75" s="3015"/>
      <c r="H75" s="3019">
        <v>0.05</v>
      </c>
      <c r="I75" s="3020"/>
      <c r="J75" s="3016">
        <f t="shared" si="9"/>
        <v>0</v>
      </c>
    </row>
    <row r="76" spans="1:10" s="3011" customFormat="1" ht="30" customHeight="1">
      <c r="A76" s="3030" t="s">
        <v>3488</v>
      </c>
      <c r="B76" s="3012" t="s">
        <v>3489</v>
      </c>
      <c r="C76" s="3017" t="s">
        <v>3490</v>
      </c>
      <c r="D76" s="3008" t="s">
        <v>3449</v>
      </c>
      <c r="E76" s="3023"/>
      <c r="F76" s="3015"/>
      <c r="G76" s="3015"/>
      <c r="H76" s="3029"/>
      <c r="I76" s="3020"/>
      <c r="J76" s="3016">
        <f t="shared" si="9"/>
        <v>0</v>
      </c>
    </row>
    <row r="77" spans="1:10" s="3011" customFormat="1" ht="30" customHeight="1">
      <c r="A77" s="3030" t="s">
        <v>1239</v>
      </c>
      <c r="B77" s="3012" t="s">
        <v>2735</v>
      </c>
      <c r="C77" s="3039" t="s">
        <v>1504</v>
      </c>
      <c r="D77" s="3008"/>
      <c r="E77" s="3034">
        <f>SUM(E78,E79,E80)</f>
        <v>0</v>
      </c>
      <c r="F77" s="3015"/>
      <c r="G77" s="3015"/>
      <c r="H77" s="3028"/>
      <c r="I77" s="3029"/>
      <c r="J77" s="3016">
        <f>SUM(J78,J79,J80)</f>
        <v>0</v>
      </c>
    </row>
    <row r="78" spans="1:10" s="3011" customFormat="1" ht="30" customHeight="1">
      <c r="A78" s="3030" t="s">
        <v>3491</v>
      </c>
      <c r="B78" s="3012" t="s">
        <v>3492</v>
      </c>
      <c r="C78" s="3017" t="s">
        <v>3493</v>
      </c>
      <c r="D78" s="3008" t="s">
        <v>3494</v>
      </c>
      <c r="E78" s="3023"/>
      <c r="F78" s="3015"/>
      <c r="G78" s="3015"/>
      <c r="H78" s="3019">
        <v>0</v>
      </c>
      <c r="I78" s="3025"/>
      <c r="J78" s="3016">
        <f t="shared" ref="J78:J80" si="10">E78*I78</f>
        <v>0</v>
      </c>
    </row>
    <row r="79" spans="1:10" s="3011" customFormat="1" ht="30" customHeight="1">
      <c r="A79" s="3030" t="s">
        <v>3495</v>
      </c>
      <c r="B79" s="3012" t="s">
        <v>3496</v>
      </c>
      <c r="C79" s="3033" t="s">
        <v>3497</v>
      </c>
      <c r="D79" s="3008" t="s">
        <v>3498</v>
      </c>
      <c r="E79" s="3023"/>
      <c r="F79" s="3015"/>
      <c r="G79" s="3015"/>
      <c r="H79" s="3019">
        <v>1</v>
      </c>
      <c r="I79" s="3025"/>
      <c r="J79" s="3016">
        <f t="shared" si="10"/>
        <v>0</v>
      </c>
    </row>
    <row r="80" spans="1:10" s="3011" customFormat="1" ht="30" customHeight="1">
      <c r="A80" s="3030" t="s">
        <v>3499</v>
      </c>
      <c r="B80" s="3012" t="s">
        <v>3500</v>
      </c>
      <c r="C80" s="3033" t="s">
        <v>3501</v>
      </c>
      <c r="D80" s="3008" t="s">
        <v>3383</v>
      </c>
      <c r="E80" s="3023"/>
      <c r="F80" s="3015"/>
      <c r="G80" s="3015"/>
      <c r="H80" s="3019">
        <v>1</v>
      </c>
      <c r="I80" s="3025"/>
      <c r="J80" s="3016">
        <f t="shared" si="10"/>
        <v>0</v>
      </c>
    </row>
    <row r="81" spans="1:14" s="3011" customFormat="1" ht="28.5">
      <c r="A81" s="3030" t="s">
        <v>3502</v>
      </c>
      <c r="B81" s="3001" t="s">
        <v>1270</v>
      </c>
      <c r="C81" s="3040" t="s">
        <v>3503</v>
      </c>
      <c r="D81" s="3041"/>
      <c r="E81" s="3009">
        <f>SUM(E82,E87)</f>
        <v>0</v>
      </c>
      <c r="F81" s="3015"/>
      <c r="G81" s="3015"/>
      <c r="H81" s="3028"/>
      <c r="I81" s="3028"/>
      <c r="J81" s="3006">
        <f>SUM(J82,J87)</f>
        <v>0</v>
      </c>
    </row>
    <row r="82" spans="1:14" s="3011" customFormat="1" ht="30" customHeight="1">
      <c r="A82" s="3030" t="s">
        <v>3504</v>
      </c>
      <c r="B82" s="3042" t="s">
        <v>1273</v>
      </c>
      <c r="C82" s="3043" t="s">
        <v>3505</v>
      </c>
      <c r="D82" s="3044"/>
      <c r="E82" s="3034">
        <f>SUM(E83,E84,E85,E86)</f>
        <v>0</v>
      </c>
      <c r="F82" s="3045">
        <f>F83+F84+F85+F86</f>
        <v>0</v>
      </c>
      <c r="G82" s="3045">
        <f>G83+G84+G85</f>
        <v>0</v>
      </c>
      <c r="H82" s="3028"/>
      <c r="I82" s="3028"/>
      <c r="J82" s="3016">
        <f>SUM(J83,J84,J85,J86)</f>
        <v>0</v>
      </c>
    </row>
    <row r="83" spans="1:14" s="3011" customFormat="1" ht="30" customHeight="1">
      <c r="A83" s="3030" t="s">
        <v>3506</v>
      </c>
      <c r="B83" s="3012" t="s">
        <v>1276</v>
      </c>
      <c r="C83" s="2937" t="s">
        <v>3507</v>
      </c>
      <c r="D83" s="3046" t="s">
        <v>3508</v>
      </c>
      <c r="E83" s="3047"/>
      <c r="F83" s="3025"/>
      <c r="G83" s="3025"/>
      <c r="H83" s="3019">
        <v>0</v>
      </c>
      <c r="I83" s="3025"/>
      <c r="J83" s="3016">
        <f t="shared" ref="J83:J86" si="11">E83*I83</f>
        <v>0</v>
      </c>
    </row>
    <row r="84" spans="1:14" s="3011" customFormat="1" ht="30" customHeight="1">
      <c r="A84" s="3030" t="s">
        <v>1248</v>
      </c>
      <c r="B84" s="3042" t="s">
        <v>1279</v>
      </c>
      <c r="C84" s="2937" t="s">
        <v>3509</v>
      </c>
      <c r="D84" s="3046" t="s">
        <v>3508</v>
      </c>
      <c r="E84" s="3047"/>
      <c r="F84" s="3025"/>
      <c r="G84" s="3025"/>
      <c r="H84" s="3019">
        <v>0</v>
      </c>
      <c r="I84" s="3025"/>
      <c r="J84" s="3016">
        <f t="shared" si="11"/>
        <v>0</v>
      </c>
    </row>
    <row r="85" spans="1:14" s="3011" customFormat="1" ht="30" customHeight="1">
      <c r="A85" s="3030" t="s">
        <v>1251</v>
      </c>
      <c r="B85" s="3042" t="s">
        <v>1282</v>
      </c>
      <c r="C85" s="2937" t="s">
        <v>3510</v>
      </c>
      <c r="D85" s="3046" t="s">
        <v>3511</v>
      </c>
      <c r="E85" s="3047"/>
      <c r="F85" s="3025"/>
      <c r="G85" s="3025"/>
      <c r="H85" s="3019">
        <v>0</v>
      </c>
      <c r="I85" s="3025"/>
      <c r="J85" s="3016">
        <f t="shared" si="11"/>
        <v>0</v>
      </c>
    </row>
    <row r="86" spans="1:14" s="3011" customFormat="1" ht="30" customHeight="1">
      <c r="A86" s="3030" t="s">
        <v>1254</v>
      </c>
      <c r="B86" s="3042" t="s">
        <v>1284</v>
      </c>
      <c r="C86" s="2937" t="s">
        <v>3512</v>
      </c>
      <c r="D86" s="3046" t="s">
        <v>3508</v>
      </c>
      <c r="E86" s="3047"/>
      <c r="F86" s="3025"/>
      <c r="G86" s="3015"/>
      <c r="H86" s="3019">
        <v>0</v>
      </c>
      <c r="I86" s="3025"/>
      <c r="J86" s="3016">
        <f t="shared" si="11"/>
        <v>0</v>
      </c>
    </row>
    <row r="87" spans="1:14" s="3011" customFormat="1" ht="30" customHeight="1">
      <c r="A87" s="3030" t="s">
        <v>1257</v>
      </c>
      <c r="B87" s="3042" t="s">
        <v>1299</v>
      </c>
      <c r="C87" s="3043" t="s">
        <v>3513</v>
      </c>
      <c r="D87" s="3044"/>
      <c r="E87" s="3034">
        <f>SUM(E88,E89,E90,E91)</f>
        <v>0</v>
      </c>
      <c r="F87" s="3045">
        <f>F88+F89+F90+F91</f>
        <v>0</v>
      </c>
      <c r="G87" s="3045">
        <f>G88+G89+G90</f>
        <v>0</v>
      </c>
      <c r="H87" s="3015"/>
      <c r="I87" s="3028"/>
      <c r="J87" s="3016">
        <f>SUM(J88,J89,J90,J91)</f>
        <v>0</v>
      </c>
      <c r="L87" s="3101"/>
      <c r="M87" s="3101"/>
      <c r="N87" s="3101"/>
    </row>
    <row r="88" spans="1:14" s="3011" customFormat="1" ht="30" customHeight="1">
      <c r="A88" s="3030" t="s">
        <v>3514</v>
      </c>
      <c r="B88" s="3012" t="s">
        <v>3322</v>
      </c>
      <c r="C88" s="2937" t="s">
        <v>3507</v>
      </c>
      <c r="D88" s="3046" t="s">
        <v>3508</v>
      </c>
      <c r="E88" s="3047"/>
      <c r="F88" s="3025"/>
      <c r="G88" s="3025"/>
      <c r="H88" s="3019">
        <v>0</v>
      </c>
      <c r="I88" s="3048"/>
      <c r="J88" s="3016">
        <f t="shared" ref="J88:J90" si="12">E88*I88</f>
        <v>0</v>
      </c>
      <c r="L88" s="3102"/>
      <c r="M88" s="3101"/>
      <c r="N88" s="3101"/>
    </row>
    <row r="89" spans="1:14" s="3011" customFormat="1" ht="30" customHeight="1">
      <c r="A89" s="3030" t="s">
        <v>1260</v>
      </c>
      <c r="B89" s="3012" t="s">
        <v>3325</v>
      </c>
      <c r="C89" s="2937" t="s">
        <v>3509</v>
      </c>
      <c r="D89" s="3046" t="s">
        <v>3515</v>
      </c>
      <c r="E89" s="3047"/>
      <c r="F89" s="3025"/>
      <c r="G89" s="3025"/>
      <c r="H89" s="3019">
        <v>0.15</v>
      </c>
      <c r="I89" s="3048"/>
      <c r="J89" s="3016">
        <f t="shared" si="12"/>
        <v>0</v>
      </c>
      <c r="L89" s="3102"/>
      <c r="M89" s="3101"/>
      <c r="N89" s="3101"/>
    </row>
    <row r="90" spans="1:14" s="3011" customFormat="1" ht="30" customHeight="1">
      <c r="A90" s="3030" t="s">
        <v>1269</v>
      </c>
      <c r="B90" s="3042" t="s">
        <v>3516</v>
      </c>
      <c r="C90" s="2937" t="s">
        <v>3510</v>
      </c>
      <c r="D90" s="3046" t="s">
        <v>3517</v>
      </c>
      <c r="E90" s="3047"/>
      <c r="F90" s="3025"/>
      <c r="G90" s="3025"/>
      <c r="H90" s="3019">
        <v>0.5</v>
      </c>
      <c r="I90" s="3025"/>
      <c r="J90" s="3016">
        <f t="shared" si="12"/>
        <v>0</v>
      </c>
      <c r="L90" s="3102"/>
      <c r="M90" s="3101"/>
      <c r="N90" s="3101"/>
    </row>
    <row r="91" spans="1:14" s="3011" customFormat="1" ht="30" customHeight="1">
      <c r="A91" s="3030" t="s">
        <v>1272</v>
      </c>
      <c r="B91" s="3042" t="s">
        <v>3518</v>
      </c>
      <c r="C91" s="2937" t="s">
        <v>3512</v>
      </c>
      <c r="D91" s="3046"/>
      <c r="E91" s="3034">
        <f>SUM(E92,E93)</f>
        <v>0</v>
      </c>
      <c r="F91" s="3045">
        <f>F92+F93</f>
        <v>0</v>
      </c>
      <c r="G91" s="3015"/>
      <c r="H91" s="3029"/>
      <c r="I91" s="3015"/>
      <c r="J91" s="3016">
        <f>SUM(J92,J93)</f>
        <v>0</v>
      </c>
      <c r="L91" s="3103"/>
      <c r="M91" s="3101"/>
      <c r="N91" s="3101"/>
    </row>
    <row r="92" spans="1:14" s="3011" customFormat="1" ht="30" customHeight="1">
      <c r="A92" s="3030" t="s">
        <v>1275</v>
      </c>
      <c r="B92" s="3012" t="s">
        <v>3519</v>
      </c>
      <c r="C92" s="3049" t="s">
        <v>3520</v>
      </c>
      <c r="D92" s="3046" t="s">
        <v>3521</v>
      </c>
      <c r="E92" s="3023"/>
      <c r="F92" s="3025"/>
      <c r="G92" s="3015"/>
      <c r="H92" s="3019">
        <v>0.25</v>
      </c>
      <c r="I92" s="3025"/>
      <c r="J92" s="3016">
        <f t="shared" ref="J92:J93" si="13">E92*I92</f>
        <v>0</v>
      </c>
      <c r="L92" s="3102"/>
      <c r="M92" s="3101"/>
      <c r="N92" s="3101"/>
    </row>
    <row r="93" spans="1:14" s="3011" customFormat="1" ht="30" customHeight="1">
      <c r="A93" s="3030" t="s">
        <v>1278</v>
      </c>
      <c r="B93" s="3012" t="s">
        <v>3522</v>
      </c>
      <c r="C93" s="3049" t="s">
        <v>3523</v>
      </c>
      <c r="D93" s="3046" t="s">
        <v>3524</v>
      </c>
      <c r="E93" s="3047"/>
      <c r="F93" s="3025"/>
      <c r="G93" s="3015"/>
      <c r="H93" s="3019">
        <v>1</v>
      </c>
      <c r="I93" s="3025"/>
      <c r="J93" s="3016">
        <f t="shared" si="13"/>
        <v>0</v>
      </c>
      <c r="L93" s="3102"/>
      <c r="M93" s="3101"/>
      <c r="N93" s="3101"/>
    </row>
    <row r="94" spans="1:14" s="3011" customFormat="1" ht="30" customHeight="1">
      <c r="A94" s="3050" t="s">
        <v>1281</v>
      </c>
      <c r="B94" s="3051" t="s">
        <v>1327</v>
      </c>
      <c r="C94" s="3052" t="s">
        <v>3525</v>
      </c>
      <c r="D94" s="3053"/>
      <c r="E94" s="3054"/>
      <c r="F94" s="3055"/>
      <c r="G94" s="3055"/>
      <c r="H94" s="3056"/>
      <c r="I94" s="3056"/>
      <c r="J94" s="3104">
        <f>'F4 LCR TOTAL'!I16</f>
        <v>0</v>
      </c>
      <c r="L94" s="3102"/>
      <c r="M94" s="3101"/>
      <c r="N94" s="3101"/>
    </row>
    <row r="95" spans="1:14" s="3011" customFormat="1" ht="30" customHeight="1">
      <c r="A95" s="4935" t="s">
        <v>1321</v>
      </c>
      <c r="B95" s="4936"/>
      <c r="C95" s="4936"/>
      <c r="D95" s="4936"/>
      <c r="E95" s="4936"/>
      <c r="F95" s="4936"/>
      <c r="G95" s="4936"/>
      <c r="H95" s="4936"/>
      <c r="I95" s="4936"/>
      <c r="J95" s="4937"/>
      <c r="L95" s="3101"/>
      <c r="M95" s="3101"/>
      <c r="N95" s="3101"/>
    </row>
    <row r="96" spans="1:14" s="3011" customFormat="1" ht="30" customHeight="1">
      <c r="A96" s="3058" t="s">
        <v>1283</v>
      </c>
      <c r="B96" s="3059" t="s">
        <v>2648</v>
      </c>
      <c r="C96" s="3060" t="s">
        <v>3526</v>
      </c>
      <c r="D96" s="3061" t="s">
        <v>3498</v>
      </c>
      <c r="E96" s="3062"/>
      <c r="F96" s="3063"/>
      <c r="G96" s="3063"/>
      <c r="H96" s="3064"/>
      <c r="I96" s="3065"/>
      <c r="J96" s="3066"/>
    </row>
    <row r="97" spans="1:10" s="3011" customFormat="1" ht="30" customHeight="1">
      <c r="A97" s="3030" t="s">
        <v>1286</v>
      </c>
      <c r="B97" s="3001" t="s">
        <v>2649</v>
      </c>
      <c r="C97" s="3067" t="s">
        <v>3527</v>
      </c>
      <c r="D97" s="3068" t="s">
        <v>3528</v>
      </c>
      <c r="E97" s="3047"/>
      <c r="F97" s="3015"/>
      <c r="G97" s="3015"/>
      <c r="H97" s="3028"/>
      <c r="I97" s="3028"/>
      <c r="J97" s="3069"/>
    </row>
    <row r="98" spans="1:10" s="3011" customFormat="1" ht="68.25" customHeight="1">
      <c r="A98" s="3030" t="s">
        <v>3529</v>
      </c>
      <c r="B98" s="3070" t="s">
        <v>2650</v>
      </c>
      <c r="C98" s="3067" t="s">
        <v>3530</v>
      </c>
      <c r="D98" s="3071"/>
      <c r="E98" s="3072"/>
      <c r="F98" s="3015"/>
      <c r="G98" s="3015"/>
      <c r="H98" s="3015"/>
      <c r="I98" s="3015"/>
      <c r="J98" s="3073"/>
    </row>
    <row r="99" spans="1:10" s="3011" customFormat="1" ht="30" customHeight="1">
      <c r="A99" s="3030" t="s">
        <v>3531</v>
      </c>
      <c r="B99" s="3012" t="s">
        <v>3532</v>
      </c>
      <c r="C99" s="3074" t="s">
        <v>3533</v>
      </c>
      <c r="D99" s="3046"/>
      <c r="E99" s="3023"/>
      <c r="F99" s="3015"/>
      <c r="G99" s="3015"/>
      <c r="H99" s="3015"/>
      <c r="I99" s="3025"/>
      <c r="J99" s="3075"/>
    </row>
    <row r="100" spans="1:10" s="3011" customFormat="1" ht="30" customHeight="1">
      <c r="A100" s="3030" t="s">
        <v>1289</v>
      </c>
      <c r="B100" s="3012" t="s">
        <v>3534</v>
      </c>
      <c r="C100" s="3074" t="s">
        <v>3535</v>
      </c>
      <c r="D100" s="3046"/>
      <c r="E100" s="3023"/>
      <c r="F100" s="3015"/>
      <c r="G100" s="3015"/>
      <c r="H100" s="3015"/>
      <c r="I100" s="3025"/>
      <c r="J100" s="3075"/>
    </row>
    <row r="101" spans="1:10" s="3011" customFormat="1" ht="30" customHeight="1">
      <c r="A101" s="3030" t="s">
        <v>3536</v>
      </c>
      <c r="B101" s="3012" t="s">
        <v>3537</v>
      </c>
      <c r="C101" s="3074" t="s">
        <v>3538</v>
      </c>
      <c r="D101" s="3046"/>
      <c r="E101" s="3023"/>
      <c r="F101" s="3015"/>
      <c r="G101" s="3015"/>
      <c r="H101" s="3015"/>
      <c r="I101" s="3025"/>
      <c r="J101" s="3075"/>
    </row>
    <row r="102" spans="1:10" s="3011" customFormat="1" ht="30" customHeight="1">
      <c r="A102" s="3030" t="s">
        <v>3539</v>
      </c>
      <c r="B102" s="3012" t="s">
        <v>3540</v>
      </c>
      <c r="C102" s="3074" t="s">
        <v>3541</v>
      </c>
      <c r="D102" s="3046"/>
      <c r="E102" s="3023"/>
      <c r="F102" s="3015"/>
      <c r="G102" s="3015"/>
      <c r="H102" s="3015"/>
      <c r="I102" s="3025"/>
      <c r="J102" s="3075"/>
    </row>
    <row r="103" spans="1:10" s="3011" customFormat="1" ht="30" customHeight="1">
      <c r="A103" s="3030" t="s">
        <v>3542</v>
      </c>
      <c r="B103" s="3070" t="s">
        <v>2651</v>
      </c>
      <c r="C103" s="3067" t="s">
        <v>3543</v>
      </c>
      <c r="D103" s="3071"/>
      <c r="E103" s="3072"/>
      <c r="F103" s="3015"/>
      <c r="G103" s="3015"/>
      <c r="H103" s="3015"/>
      <c r="I103" s="3015"/>
      <c r="J103" s="3073"/>
    </row>
    <row r="104" spans="1:10" s="3011" customFormat="1" ht="30" customHeight="1">
      <c r="A104" s="3030" t="s">
        <v>3544</v>
      </c>
      <c r="B104" s="3012" t="s">
        <v>3545</v>
      </c>
      <c r="C104" s="3074" t="s">
        <v>3533</v>
      </c>
      <c r="D104" s="3046"/>
      <c r="E104" s="3023"/>
      <c r="F104" s="3015"/>
      <c r="G104" s="3015"/>
      <c r="H104" s="3015"/>
      <c r="I104" s="3025"/>
      <c r="J104" s="3075"/>
    </row>
    <row r="105" spans="1:10" s="3011" customFormat="1" ht="30" customHeight="1">
      <c r="A105" s="3030" t="s">
        <v>3546</v>
      </c>
      <c r="B105" s="3012" t="s">
        <v>3547</v>
      </c>
      <c r="C105" s="3074" t="s">
        <v>3535</v>
      </c>
      <c r="D105" s="3046"/>
      <c r="E105" s="3023"/>
      <c r="F105" s="3015"/>
      <c r="G105" s="3015"/>
      <c r="H105" s="3015"/>
      <c r="I105" s="3025"/>
      <c r="J105" s="3075"/>
    </row>
    <row r="106" spans="1:10" s="3011" customFormat="1" ht="30" customHeight="1">
      <c r="A106" s="3030" t="s">
        <v>3548</v>
      </c>
      <c r="B106" s="3012" t="s">
        <v>3549</v>
      </c>
      <c r="C106" s="3074" t="s">
        <v>3538</v>
      </c>
      <c r="D106" s="3046"/>
      <c r="E106" s="3023"/>
      <c r="F106" s="3015"/>
      <c r="G106" s="3015"/>
      <c r="H106" s="3015"/>
      <c r="I106" s="3025"/>
      <c r="J106" s="3075"/>
    </row>
    <row r="107" spans="1:10" s="3011" customFormat="1" ht="30" customHeight="1">
      <c r="A107" s="3030" t="s">
        <v>3550</v>
      </c>
      <c r="B107" s="3012" t="s">
        <v>3551</v>
      </c>
      <c r="C107" s="3074" t="s">
        <v>3541</v>
      </c>
      <c r="D107" s="3046"/>
      <c r="E107" s="3023"/>
      <c r="F107" s="3015"/>
      <c r="G107" s="3015"/>
      <c r="H107" s="3015"/>
      <c r="I107" s="3025"/>
      <c r="J107" s="3075"/>
    </row>
    <row r="108" spans="1:10" s="3011" customFormat="1" ht="30" customHeight="1">
      <c r="A108" s="3030" t="s">
        <v>1298</v>
      </c>
      <c r="B108" s="3001" t="s">
        <v>2652</v>
      </c>
      <c r="C108" s="3067" t="s">
        <v>3552</v>
      </c>
      <c r="D108" s="3071" t="s">
        <v>3553</v>
      </c>
      <c r="E108" s="3023"/>
      <c r="F108" s="3015"/>
      <c r="G108" s="3015"/>
      <c r="H108" s="3028"/>
      <c r="I108" s="3028"/>
      <c r="J108" s="3069"/>
    </row>
    <row r="109" spans="1:10" s="3011" customFormat="1" ht="30" customHeight="1">
      <c r="A109" s="3030" t="s">
        <v>1301</v>
      </c>
      <c r="B109" s="3076" t="s">
        <v>3554</v>
      </c>
      <c r="C109" s="3067" t="s">
        <v>3555</v>
      </c>
      <c r="D109" s="3071"/>
      <c r="E109" s="3023"/>
      <c r="F109" s="3015"/>
      <c r="G109" s="3015"/>
      <c r="H109" s="3028"/>
      <c r="I109" s="3028"/>
      <c r="J109" s="3069"/>
    </row>
    <row r="110" spans="1:10" s="3011" customFormat="1" ht="30" customHeight="1">
      <c r="A110" s="3030" t="s">
        <v>1304</v>
      </c>
      <c r="B110" s="3076" t="s">
        <v>3556</v>
      </c>
      <c r="C110" s="3067" t="s">
        <v>3557</v>
      </c>
      <c r="D110" s="3071"/>
      <c r="E110" s="3047"/>
      <c r="F110" s="3015"/>
      <c r="G110" s="3015"/>
      <c r="H110" s="3028"/>
      <c r="I110" s="3028"/>
      <c r="J110" s="3069"/>
    </row>
    <row r="111" spans="1:10" s="3011" customFormat="1" ht="30" customHeight="1">
      <c r="A111" s="3030" t="s">
        <v>1307</v>
      </c>
      <c r="B111" s="3076" t="s">
        <v>3558</v>
      </c>
      <c r="C111" s="3067" t="s">
        <v>3559</v>
      </c>
      <c r="D111" s="3071"/>
      <c r="E111" s="3047"/>
      <c r="F111" s="3015"/>
      <c r="G111" s="3015"/>
      <c r="H111" s="3028"/>
      <c r="I111" s="3048"/>
      <c r="J111" s="3077"/>
    </row>
    <row r="112" spans="1:10" s="3011" customFormat="1" ht="44.25" customHeight="1" thickBot="1">
      <c r="A112" s="3078" t="s">
        <v>3560</v>
      </c>
      <c r="B112" s="3079" t="s">
        <v>3561</v>
      </c>
      <c r="C112" s="3080" t="s">
        <v>3562</v>
      </c>
      <c r="D112" s="3081"/>
      <c r="E112" s="3082"/>
      <c r="F112" s="3083"/>
      <c r="G112" s="3083"/>
      <c r="H112" s="3084"/>
      <c r="I112" s="3085"/>
      <c r="J112" s="3086"/>
    </row>
    <row r="113" spans="1:10" s="3011" customFormat="1" ht="14.25">
      <c r="A113" s="2983"/>
      <c r="B113" s="2984"/>
      <c r="C113" s="3087"/>
      <c r="D113" s="3088"/>
      <c r="E113" s="3089"/>
      <c r="F113" s="3089"/>
      <c r="G113" s="3089"/>
      <c r="H113" s="3089"/>
      <c r="I113" s="3089"/>
      <c r="J113" s="3087"/>
    </row>
    <row r="114" spans="1:10" s="3011" customFormat="1" ht="14.25">
      <c r="A114" s="2983"/>
      <c r="B114" s="2984"/>
      <c r="C114" s="3087"/>
      <c r="D114" s="3088"/>
      <c r="E114" s="3089"/>
      <c r="F114" s="3089"/>
      <c r="G114" s="3089"/>
      <c r="H114" s="3089"/>
      <c r="I114" s="3089"/>
      <c r="J114" s="3087"/>
    </row>
    <row r="115" spans="1:10" s="3011" customFormat="1" ht="14.25">
      <c r="A115" s="2983"/>
      <c r="B115" s="2984"/>
      <c r="C115" s="3087"/>
      <c r="D115" s="3088"/>
      <c r="E115" s="3089"/>
      <c r="F115" s="3089"/>
      <c r="G115" s="3089"/>
      <c r="H115" s="3089"/>
      <c r="I115" s="3089"/>
      <c r="J115" s="3087"/>
    </row>
    <row r="116" spans="1:10" s="3011" customFormat="1" ht="14.25">
      <c r="A116" s="2983"/>
      <c r="B116" s="2984"/>
      <c r="C116" s="3087"/>
      <c r="D116" s="3088"/>
      <c r="E116" s="3089"/>
      <c r="F116" s="3089"/>
      <c r="G116" s="3089"/>
      <c r="H116" s="3089"/>
      <c r="I116" s="3089"/>
      <c r="J116" s="3087"/>
    </row>
    <row r="117" spans="1:10" s="3011" customFormat="1" ht="14.25">
      <c r="A117" s="2983"/>
      <c r="B117" s="2984"/>
      <c r="C117" s="3087"/>
      <c r="D117" s="3088"/>
      <c r="E117" s="3089"/>
      <c r="F117" s="3089"/>
      <c r="G117" s="3089"/>
      <c r="H117" s="3089"/>
      <c r="I117" s="3089"/>
      <c r="J117" s="3087"/>
    </row>
    <row r="118" spans="1:10" s="3011" customFormat="1" ht="14.25">
      <c r="A118" s="2983"/>
      <c r="B118" s="2984"/>
      <c r="C118" s="3087"/>
      <c r="D118" s="3088"/>
      <c r="E118" s="3089"/>
      <c r="F118" s="3089"/>
      <c r="G118" s="3089"/>
      <c r="H118" s="3089"/>
      <c r="I118" s="3089"/>
      <c r="J118" s="3087"/>
    </row>
    <row r="119" spans="1:10" s="3011" customFormat="1" ht="14.25">
      <c r="A119" s="2983"/>
      <c r="B119" s="2984"/>
      <c r="C119" s="3087"/>
      <c r="D119" s="3088"/>
      <c r="E119" s="3089"/>
      <c r="F119" s="3089"/>
      <c r="G119" s="3089"/>
      <c r="H119" s="3089"/>
      <c r="I119" s="3089"/>
      <c r="J119" s="3087"/>
    </row>
    <row r="120" spans="1:10" s="3011" customFormat="1" ht="14.25">
      <c r="A120" s="2983"/>
      <c r="B120" s="2984"/>
      <c r="C120" s="3087"/>
      <c r="D120" s="3088"/>
      <c r="E120" s="3089"/>
      <c r="F120" s="3089"/>
      <c r="G120" s="3089"/>
      <c r="H120" s="3089"/>
      <c r="I120" s="3089"/>
      <c r="J120" s="3087"/>
    </row>
    <row r="121" spans="1:10" s="3011" customFormat="1" ht="14.25">
      <c r="A121" s="2983"/>
      <c r="B121" s="2984"/>
      <c r="C121" s="3087"/>
      <c r="D121" s="3088"/>
      <c r="E121" s="3089"/>
      <c r="F121" s="3089"/>
      <c r="G121" s="3089"/>
      <c r="H121" s="3089"/>
      <c r="I121" s="3089"/>
      <c r="J121" s="3087"/>
    </row>
    <row r="122" spans="1:10" s="3011" customFormat="1" ht="14.25">
      <c r="A122" s="2983"/>
      <c r="B122" s="2984"/>
      <c r="C122" s="3087"/>
      <c r="D122" s="3088"/>
      <c r="E122" s="3089"/>
      <c r="F122" s="3089"/>
      <c r="G122" s="3089"/>
      <c r="H122" s="3089"/>
      <c r="I122" s="3089"/>
      <c r="J122" s="3087"/>
    </row>
    <row r="123" spans="1:10" s="3011" customFormat="1" ht="14.25">
      <c r="A123" s="2983"/>
      <c r="B123" s="2984"/>
      <c r="C123" s="3087"/>
      <c r="D123" s="3088"/>
      <c r="E123" s="3089"/>
      <c r="F123" s="3089"/>
      <c r="G123" s="3089"/>
      <c r="H123" s="3089"/>
      <c r="I123" s="3089"/>
      <c r="J123" s="3087"/>
    </row>
    <row r="124" spans="1:10" s="3011" customFormat="1" ht="14.25">
      <c r="A124" s="2983"/>
      <c r="B124" s="2984"/>
      <c r="C124" s="3087"/>
      <c r="D124" s="3088"/>
      <c r="E124" s="3089"/>
      <c r="F124" s="3089"/>
      <c r="G124" s="3089"/>
      <c r="H124" s="3089"/>
      <c r="I124" s="3089"/>
      <c r="J124" s="3087"/>
    </row>
    <row r="125" spans="1:10" s="3011" customFormat="1" ht="14.25">
      <c r="A125" s="2988"/>
      <c r="B125" s="3090"/>
      <c r="C125" s="3087"/>
      <c r="D125" s="3088"/>
      <c r="E125" s="3089"/>
      <c r="F125" s="3089"/>
      <c r="G125" s="3089"/>
      <c r="H125" s="3089"/>
      <c r="I125" s="3089"/>
      <c r="J125" s="3087"/>
    </row>
    <row r="126" spans="1:10" s="3011" customFormat="1" ht="14.25">
      <c r="A126" s="2988"/>
      <c r="B126" s="3090"/>
      <c r="C126" s="3087"/>
      <c r="D126" s="3088"/>
      <c r="E126" s="3089"/>
      <c r="F126" s="3089"/>
      <c r="G126" s="3089"/>
      <c r="H126" s="3089"/>
      <c r="I126" s="3089"/>
      <c r="J126" s="3087"/>
    </row>
    <row r="127" spans="1:10" s="3011" customFormat="1" ht="14.25">
      <c r="A127" s="2988"/>
      <c r="B127" s="3090"/>
      <c r="C127" s="3087"/>
      <c r="D127" s="3088"/>
      <c r="E127" s="3089"/>
      <c r="F127" s="3089"/>
      <c r="G127" s="3089"/>
      <c r="H127" s="3089"/>
      <c r="I127" s="3089"/>
      <c r="J127" s="3087"/>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27"/>
  <sheetViews>
    <sheetView zoomScale="60" zoomScaleNormal="60" workbookViewId="0"/>
  </sheetViews>
  <sheetFormatPr defaultColWidth="9.140625" defaultRowHeight="12.75"/>
  <cols>
    <col min="1" max="1" width="11.7109375" style="2983" customWidth="1"/>
    <col min="2" max="2" width="17.5703125" style="2984" customWidth="1"/>
    <col min="3" max="3" width="76.140625" style="2986" customWidth="1"/>
    <col min="4" max="4" width="33.28515625" style="3091" customWidth="1"/>
    <col min="5" max="5" width="23.140625" style="2985" customWidth="1"/>
    <col min="6" max="6" width="19.5703125" style="2985" customWidth="1"/>
    <col min="7" max="7" width="24.5703125" style="2985" customWidth="1"/>
    <col min="8" max="8" width="17.28515625" style="2985" customWidth="1"/>
    <col min="9" max="9" width="18.42578125" style="2985" customWidth="1"/>
    <col min="10" max="10" width="16" style="2986" customWidth="1"/>
    <col min="11" max="11" width="9.140625" style="2986"/>
    <col min="12" max="14" width="9.140625" style="2987"/>
    <col min="15" max="15" width="28.5703125" style="2987" bestFit="1" customWidth="1"/>
    <col min="16" max="16" width="94" style="2987" customWidth="1"/>
    <col min="17" max="16384" width="9.140625" style="2987"/>
  </cols>
  <sheetData>
    <row r="1" spans="1:17" ht="15">
      <c r="C1" s="32" t="s">
        <v>120</v>
      </c>
      <c r="D1" s="79" t="s">
        <v>3247</v>
      </c>
    </row>
    <row r="2" spans="1:17" ht="15">
      <c r="C2" s="18" t="s">
        <v>106</v>
      </c>
      <c r="D2" s="18" t="s">
        <v>3248</v>
      </c>
    </row>
    <row r="3" spans="1:17" ht="15">
      <c r="C3" s="18" t="s">
        <v>108</v>
      </c>
      <c r="D3" s="18" t="s">
        <v>109</v>
      </c>
      <c r="E3" s="18"/>
    </row>
    <row r="4" spans="1:17" ht="15">
      <c r="C4" s="18" t="s">
        <v>110</v>
      </c>
      <c r="D4" s="18" t="s">
        <v>4</v>
      </c>
      <c r="E4" s="18"/>
    </row>
    <row r="5" spans="1:17" ht="15">
      <c r="C5" s="32" t="s">
        <v>3279</v>
      </c>
      <c r="D5" s="32" t="s">
        <v>3280</v>
      </c>
      <c r="E5" s="32"/>
    </row>
    <row r="8" spans="1:17" ht="15" thickBot="1">
      <c r="A8" s="2988"/>
      <c r="B8" s="2989"/>
      <c r="C8" s="830"/>
      <c r="D8" s="829"/>
      <c r="E8" s="2990"/>
      <c r="F8" s="2990"/>
      <c r="G8" s="2990"/>
      <c r="H8" s="2990"/>
      <c r="I8" s="2990"/>
      <c r="J8" s="830"/>
    </row>
    <row r="9" spans="1:17" s="2991" customFormat="1" ht="27.75" thickBot="1">
      <c r="A9" s="4938" t="s">
        <v>3566</v>
      </c>
      <c r="B9" s="4939"/>
      <c r="C9" s="4939"/>
      <c r="D9" s="4939"/>
      <c r="E9" s="4939"/>
      <c r="F9" s="4939"/>
      <c r="G9" s="4939"/>
      <c r="H9" s="4939"/>
      <c r="I9" s="4939"/>
      <c r="J9" s="4940"/>
      <c r="K9" s="3105"/>
      <c r="N9" s="2904"/>
      <c r="O9" s="2904"/>
      <c r="P9" s="2904"/>
      <c r="Q9" s="3106"/>
    </row>
    <row r="10" spans="1:17" s="2995" customFormat="1" ht="15">
      <c r="A10" s="2992"/>
      <c r="B10" s="2993"/>
      <c r="C10" s="2994"/>
      <c r="D10" s="2994"/>
      <c r="E10" s="2994"/>
      <c r="F10" s="2994"/>
      <c r="G10" s="2994"/>
      <c r="H10" s="2994"/>
      <c r="I10" s="2994"/>
      <c r="J10" s="2994"/>
      <c r="N10" s="2323"/>
      <c r="O10" s="2323"/>
      <c r="P10" s="2323"/>
    </row>
    <row r="11" spans="1:17" s="2995" customFormat="1" ht="15">
      <c r="A11" s="2992"/>
      <c r="B11" s="2993"/>
      <c r="C11" s="2907"/>
      <c r="D11" s="2907"/>
      <c r="E11" s="2908"/>
      <c r="F11" s="2994"/>
      <c r="G11" s="2994"/>
      <c r="H11" s="2994"/>
      <c r="I11" s="2994"/>
      <c r="J11" s="2994"/>
      <c r="N11" s="2323"/>
      <c r="O11" s="2323"/>
      <c r="P11" s="2323"/>
    </row>
    <row r="12" spans="1:17" s="2995" customFormat="1" ht="15.75" thickBot="1">
      <c r="A12" s="2992"/>
      <c r="B12" s="2993"/>
      <c r="C12" s="2994"/>
      <c r="D12" s="2994"/>
      <c r="E12" s="2994"/>
      <c r="F12" s="2994"/>
      <c r="G12" s="2994"/>
      <c r="H12" s="2994"/>
      <c r="I12" s="2994"/>
      <c r="J12" s="2994"/>
      <c r="N12" s="2323"/>
      <c r="O12" s="2323"/>
      <c r="P12" s="2323"/>
    </row>
    <row r="13" spans="1:17" ht="15" customHeight="1">
      <c r="A13" s="2996"/>
      <c r="B13" s="3092"/>
      <c r="C13" s="3093"/>
      <c r="D13" s="4947" t="s">
        <v>3285</v>
      </c>
      <c r="E13" s="4947" t="s">
        <v>1087</v>
      </c>
      <c r="F13" s="4947" t="s">
        <v>3342</v>
      </c>
      <c r="G13" s="4947" t="s">
        <v>3343</v>
      </c>
      <c r="H13" s="4949" t="s">
        <v>3344</v>
      </c>
      <c r="I13" s="4947" t="s">
        <v>3345</v>
      </c>
      <c r="J13" s="4951" t="s">
        <v>3346</v>
      </c>
      <c r="N13" s="2913"/>
      <c r="O13" s="2914"/>
      <c r="P13" s="2915"/>
      <c r="Q13" s="2995"/>
    </row>
    <row r="14" spans="1:17" ht="45.75" customHeight="1">
      <c r="A14" s="3094"/>
      <c r="B14" s="3095"/>
      <c r="C14" s="3096"/>
      <c r="D14" s="4948" t="s">
        <v>3348</v>
      </c>
      <c r="E14" s="4948"/>
      <c r="F14" s="4948"/>
      <c r="G14" s="4948"/>
      <c r="H14" s="4950"/>
      <c r="I14" s="4948"/>
      <c r="J14" s="4952"/>
      <c r="N14" s="2903"/>
      <c r="O14" s="2903"/>
      <c r="P14" s="2903"/>
      <c r="Q14" s="2995"/>
    </row>
    <row r="15" spans="1:17" ht="25.5">
      <c r="A15" s="3097" t="s">
        <v>3347</v>
      </c>
      <c r="B15" s="3098" t="s">
        <v>175</v>
      </c>
      <c r="C15" s="3099" t="s">
        <v>1086</v>
      </c>
      <c r="D15" s="2997"/>
      <c r="E15" s="2998" t="s">
        <v>1088</v>
      </c>
      <c r="F15" s="2998" t="s">
        <v>1092</v>
      </c>
      <c r="G15" s="2998" t="s">
        <v>1095</v>
      </c>
      <c r="H15" s="2998" t="s">
        <v>1098</v>
      </c>
      <c r="I15" s="2998" t="s">
        <v>1100</v>
      </c>
      <c r="J15" s="2999" t="s">
        <v>3349</v>
      </c>
    </row>
    <row r="16" spans="1:17" ht="30" customHeight="1">
      <c r="A16" s="3000" t="s">
        <v>1088</v>
      </c>
      <c r="B16" s="3001" t="s">
        <v>2647</v>
      </c>
      <c r="C16" s="3002" t="s">
        <v>3350</v>
      </c>
      <c r="D16" s="3003"/>
      <c r="E16" s="3004">
        <f>SUM(E17,E81)</f>
        <v>0</v>
      </c>
      <c r="F16" s="3005"/>
      <c r="G16" s="3005"/>
      <c r="H16" s="3005"/>
      <c r="I16" s="3005"/>
      <c r="J16" s="3006">
        <f>SUM(J17,J81,J94)</f>
        <v>0</v>
      </c>
    </row>
    <row r="17" spans="1:11" s="3011" customFormat="1" ht="30" customHeight="1">
      <c r="A17" s="3000" t="s">
        <v>1092</v>
      </c>
      <c r="B17" s="3001" t="s">
        <v>1090</v>
      </c>
      <c r="C17" s="3007" t="s">
        <v>3351</v>
      </c>
      <c r="D17" s="3008"/>
      <c r="E17" s="3100">
        <f>SUM(E18,E26,E31,E37,E49,E61,E77)</f>
        <v>0</v>
      </c>
      <c r="F17" s="3010"/>
      <c r="G17" s="3010"/>
      <c r="H17" s="3010"/>
      <c r="I17" s="3010"/>
      <c r="J17" s="3006">
        <f>SUM(J18,J26,J31,J37,J49,J61,J77)</f>
        <v>0</v>
      </c>
      <c r="K17" s="3087"/>
    </row>
    <row r="18" spans="1:11" s="3011" customFormat="1" ht="30" customHeight="1">
      <c r="A18" s="3000" t="s">
        <v>1095</v>
      </c>
      <c r="B18" s="3012" t="s">
        <v>1093</v>
      </c>
      <c r="C18" s="3013" t="s">
        <v>3352</v>
      </c>
      <c r="D18" s="3008" t="s">
        <v>3353</v>
      </c>
      <c r="E18" s="3014">
        <f>SUM(E19,E20,E23,E24,E25)</f>
        <v>0</v>
      </c>
      <c r="F18" s="3015"/>
      <c r="G18" s="3015"/>
      <c r="H18" s="3015"/>
      <c r="I18" s="3015"/>
      <c r="J18" s="3016">
        <f>SUM(J19,J20,J23,J24,J25)</f>
        <v>0</v>
      </c>
      <c r="K18" s="3087"/>
    </row>
    <row r="19" spans="1:11" s="3011" customFormat="1" ht="35.25" customHeight="1">
      <c r="A19" s="3000" t="s">
        <v>1098</v>
      </c>
      <c r="B19" s="3012" t="s">
        <v>1096</v>
      </c>
      <c r="C19" s="3017" t="s">
        <v>3354</v>
      </c>
      <c r="D19" s="3008" t="s">
        <v>3355</v>
      </c>
      <c r="E19" s="3018"/>
      <c r="F19" s="3015"/>
      <c r="G19" s="3015"/>
      <c r="H19" s="3019">
        <v>1</v>
      </c>
      <c r="I19" s="3020"/>
      <c r="J19" s="3016">
        <f>E19*I19</f>
        <v>0</v>
      </c>
      <c r="K19" s="3087"/>
    </row>
    <row r="20" spans="1:11" s="3011" customFormat="1" ht="30" customHeight="1">
      <c r="A20" s="3000" t="s">
        <v>1100</v>
      </c>
      <c r="B20" s="3012" t="s">
        <v>1121</v>
      </c>
      <c r="C20" s="3017" t="s">
        <v>3356</v>
      </c>
      <c r="D20" s="3008" t="s">
        <v>3357</v>
      </c>
      <c r="E20" s="3014">
        <f>SUM(E21,E22)</f>
        <v>0</v>
      </c>
      <c r="F20" s="3015"/>
      <c r="G20" s="3015"/>
      <c r="H20" s="3021"/>
      <c r="I20" s="3021"/>
      <c r="J20" s="3016">
        <f>SUM(J21,J22)</f>
        <v>0</v>
      </c>
      <c r="K20" s="3087"/>
    </row>
    <row r="21" spans="1:11" s="3011" customFormat="1" ht="30" customHeight="1">
      <c r="A21" s="3000" t="s">
        <v>1103</v>
      </c>
      <c r="B21" s="3012" t="s">
        <v>1124</v>
      </c>
      <c r="C21" s="3022" t="s">
        <v>3358</v>
      </c>
      <c r="D21" s="3008" t="s">
        <v>3359</v>
      </c>
      <c r="E21" s="3023"/>
      <c r="F21" s="3015"/>
      <c r="G21" s="3015"/>
      <c r="H21" s="3024">
        <v>0.15</v>
      </c>
      <c r="I21" s="3025"/>
      <c r="J21" s="3016">
        <f t="shared" ref="J21:J23" si="0">E21*I21</f>
        <v>0</v>
      </c>
      <c r="K21" s="3087"/>
    </row>
    <row r="22" spans="1:11" s="3011" customFormat="1" ht="30" customHeight="1">
      <c r="A22" s="3000" t="s">
        <v>1105</v>
      </c>
      <c r="B22" s="3012" t="s">
        <v>1127</v>
      </c>
      <c r="C22" s="3022" t="s">
        <v>3360</v>
      </c>
      <c r="D22" s="3008" t="s">
        <v>3361</v>
      </c>
      <c r="E22" s="3023"/>
      <c r="F22" s="3015"/>
      <c r="G22" s="3015"/>
      <c r="H22" s="3024">
        <v>0.2</v>
      </c>
      <c r="I22" s="3025"/>
      <c r="J22" s="3016">
        <f t="shared" si="0"/>
        <v>0</v>
      </c>
      <c r="K22" s="3087"/>
    </row>
    <row r="23" spans="1:11" s="3011" customFormat="1" ht="30" customHeight="1">
      <c r="A23" s="3000" t="s">
        <v>1108</v>
      </c>
      <c r="B23" s="3012" t="s">
        <v>1133</v>
      </c>
      <c r="C23" s="3017" t="s">
        <v>3362</v>
      </c>
      <c r="D23" s="3008" t="s">
        <v>3363</v>
      </c>
      <c r="E23" s="3023"/>
      <c r="F23" s="3015"/>
      <c r="G23" s="3015"/>
      <c r="H23" s="3019">
        <v>0.05</v>
      </c>
      <c r="I23" s="3020"/>
      <c r="J23" s="3016">
        <f t="shared" si="0"/>
        <v>0</v>
      </c>
      <c r="K23" s="3087"/>
    </row>
    <row r="24" spans="1:11" s="3011" customFormat="1" ht="30" customHeight="1">
      <c r="A24" s="3000" t="s">
        <v>1111</v>
      </c>
      <c r="B24" s="3012" t="s">
        <v>1135</v>
      </c>
      <c r="C24" s="3017" t="s">
        <v>3364</v>
      </c>
      <c r="D24" s="3008" t="s">
        <v>3365</v>
      </c>
      <c r="E24" s="3026"/>
      <c r="F24" s="3015"/>
      <c r="G24" s="3015"/>
      <c r="H24" s="3027"/>
      <c r="I24" s="3025"/>
      <c r="J24" s="3016">
        <f>E24*I24</f>
        <v>0</v>
      </c>
      <c r="K24" s="3087"/>
    </row>
    <row r="25" spans="1:11" s="3011" customFormat="1" ht="30" customHeight="1">
      <c r="A25" s="3000" t="s">
        <v>2428</v>
      </c>
      <c r="B25" s="3012" t="s">
        <v>1138</v>
      </c>
      <c r="C25" s="3017" t="s">
        <v>3366</v>
      </c>
      <c r="D25" s="3008" t="s">
        <v>3367</v>
      </c>
      <c r="E25" s="3023"/>
      <c r="F25" s="3015"/>
      <c r="G25" s="3015"/>
      <c r="H25" s="3019">
        <v>0.1</v>
      </c>
      <c r="I25" s="3020"/>
      <c r="J25" s="3016">
        <f>E25*I25</f>
        <v>0</v>
      </c>
      <c r="K25" s="3087"/>
    </row>
    <row r="26" spans="1:11" s="3011" customFormat="1" ht="30" customHeight="1">
      <c r="A26" s="3000" t="s">
        <v>2430</v>
      </c>
      <c r="B26" s="3012" t="s">
        <v>1219</v>
      </c>
      <c r="C26" s="3013" t="s">
        <v>3368</v>
      </c>
      <c r="D26" s="3008" t="s">
        <v>3369</v>
      </c>
      <c r="E26" s="3014">
        <f>SUM(E27,E30)</f>
        <v>0</v>
      </c>
      <c r="F26" s="3015"/>
      <c r="G26" s="3015"/>
      <c r="H26" s="3015"/>
      <c r="I26" s="3015"/>
      <c r="J26" s="3016">
        <f>SUM(J27,J30)</f>
        <v>0</v>
      </c>
      <c r="K26" s="3087"/>
    </row>
    <row r="27" spans="1:11" s="3011" customFormat="1" ht="42.75">
      <c r="A27" s="3000" t="s">
        <v>2432</v>
      </c>
      <c r="B27" s="3012" t="s">
        <v>1222</v>
      </c>
      <c r="C27" s="3017" t="s">
        <v>3370</v>
      </c>
      <c r="D27" s="3008"/>
      <c r="E27" s="3014">
        <f>SUM(E28,E29)</f>
        <v>0</v>
      </c>
      <c r="F27" s="3015"/>
      <c r="G27" s="3015"/>
      <c r="H27" s="3028"/>
      <c r="I27" s="3029"/>
      <c r="J27" s="3016">
        <f>SUM(J28,J29)</f>
        <v>0</v>
      </c>
      <c r="K27" s="3087"/>
    </row>
    <row r="28" spans="1:11" s="3011" customFormat="1" ht="30" customHeight="1">
      <c r="A28" s="3030" t="s">
        <v>1120</v>
      </c>
      <c r="B28" s="3012" t="s">
        <v>1225</v>
      </c>
      <c r="C28" s="3031" t="s">
        <v>3371</v>
      </c>
      <c r="D28" s="3008" t="s">
        <v>3372</v>
      </c>
      <c r="E28" s="3023"/>
      <c r="F28" s="3015"/>
      <c r="G28" s="3015"/>
      <c r="H28" s="3019">
        <v>0.05</v>
      </c>
      <c r="I28" s="3020"/>
      <c r="J28" s="3016">
        <f t="shared" ref="J28:J30" si="1">E28*I28</f>
        <v>0</v>
      </c>
      <c r="K28" s="3087"/>
    </row>
    <row r="29" spans="1:11" s="3011" customFormat="1" ht="30" customHeight="1">
      <c r="A29" s="3030" t="s">
        <v>1123</v>
      </c>
      <c r="B29" s="3012" t="s">
        <v>1228</v>
      </c>
      <c r="C29" s="3031" t="s">
        <v>3373</v>
      </c>
      <c r="D29" s="3008" t="s">
        <v>3374</v>
      </c>
      <c r="E29" s="3023"/>
      <c r="F29" s="3015"/>
      <c r="G29" s="3015"/>
      <c r="H29" s="3019">
        <v>0.25</v>
      </c>
      <c r="I29" s="3032"/>
      <c r="J29" s="3016">
        <f t="shared" si="1"/>
        <v>0</v>
      </c>
      <c r="K29" s="3087"/>
    </row>
    <row r="30" spans="1:11" s="3011" customFormat="1" ht="47.25" customHeight="1">
      <c r="A30" s="3000" t="s">
        <v>1126</v>
      </c>
      <c r="B30" s="3012" t="s">
        <v>1249</v>
      </c>
      <c r="C30" s="3033" t="s">
        <v>3375</v>
      </c>
      <c r="D30" s="3008" t="s">
        <v>3376</v>
      </c>
      <c r="E30" s="3023"/>
      <c r="F30" s="3015"/>
      <c r="G30" s="3015"/>
      <c r="H30" s="3019">
        <v>0.25</v>
      </c>
      <c r="I30" s="3025"/>
      <c r="J30" s="3016">
        <f t="shared" si="1"/>
        <v>0</v>
      </c>
      <c r="K30" s="3107"/>
    </row>
    <row r="31" spans="1:11" s="3011" customFormat="1" ht="30" customHeight="1">
      <c r="A31" s="3000" t="s">
        <v>1129</v>
      </c>
      <c r="B31" s="3012" t="s">
        <v>2727</v>
      </c>
      <c r="C31" s="3013" t="s">
        <v>3377</v>
      </c>
      <c r="D31" s="3008"/>
      <c r="E31" s="3014">
        <f>SUM(E32,E33,E34)</f>
        <v>0</v>
      </c>
      <c r="F31" s="3015"/>
      <c r="G31" s="3015"/>
      <c r="H31" s="3029"/>
      <c r="I31" s="3021"/>
      <c r="J31" s="3016">
        <f>SUM(J32,J33,J34)</f>
        <v>0</v>
      </c>
      <c r="K31" s="3107"/>
    </row>
    <row r="32" spans="1:11" s="3011" customFormat="1" ht="30" customHeight="1">
      <c r="A32" s="3030" t="s">
        <v>2438</v>
      </c>
      <c r="B32" s="3012" t="s">
        <v>3378</v>
      </c>
      <c r="C32" s="3033" t="s">
        <v>3379</v>
      </c>
      <c r="D32" s="3008" t="s">
        <v>3380</v>
      </c>
      <c r="E32" s="3023"/>
      <c r="F32" s="3015"/>
      <c r="G32" s="3015"/>
      <c r="H32" s="3019">
        <v>1</v>
      </c>
      <c r="I32" s="3025"/>
      <c r="J32" s="3016">
        <f t="shared" ref="J32:J33" si="2">E32*I32</f>
        <v>0</v>
      </c>
      <c r="K32" s="3087"/>
    </row>
    <row r="33" spans="1:11" s="3011" customFormat="1" ht="30" customHeight="1">
      <c r="A33" s="3030" t="s">
        <v>2440</v>
      </c>
      <c r="B33" s="3012" t="s">
        <v>3381</v>
      </c>
      <c r="C33" s="3017" t="s">
        <v>3382</v>
      </c>
      <c r="D33" s="3008" t="s">
        <v>3383</v>
      </c>
      <c r="E33" s="3023"/>
      <c r="F33" s="3015"/>
      <c r="G33" s="3015"/>
      <c r="H33" s="3019">
        <v>1</v>
      </c>
      <c r="I33" s="3025"/>
      <c r="J33" s="3016">
        <f t="shared" si="2"/>
        <v>0</v>
      </c>
      <c r="K33" s="3087"/>
    </row>
    <row r="34" spans="1:11" s="3011" customFormat="1" ht="30" customHeight="1">
      <c r="A34" s="3030" t="s">
        <v>2442</v>
      </c>
      <c r="B34" s="3012" t="s">
        <v>3384</v>
      </c>
      <c r="C34" s="3017" t="s">
        <v>3385</v>
      </c>
      <c r="D34" s="3008"/>
      <c r="E34" s="3014">
        <f>SUM(E35,E36)</f>
        <v>0</v>
      </c>
      <c r="F34" s="3015"/>
      <c r="G34" s="3015"/>
      <c r="H34" s="3029"/>
      <c r="I34" s="3021"/>
      <c r="J34" s="3016">
        <f>SUM(J35,J36)</f>
        <v>0</v>
      </c>
      <c r="K34" s="3087"/>
    </row>
    <row r="35" spans="1:11" s="3011" customFormat="1" ht="30" customHeight="1">
      <c r="A35" s="3030" t="s">
        <v>1132</v>
      </c>
      <c r="B35" s="3012" t="s">
        <v>3386</v>
      </c>
      <c r="C35" s="3031" t="s">
        <v>3371</v>
      </c>
      <c r="D35" s="3008" t="s">
        <v>3387</v>
      </c>
      <c r="E35" s="3023"/>
      <c r="F35" s="3015"/>
      <c r="G35" s="3015"/>
      <c r="H35" s="3019">
        <v>0.2</v>
      </c>
      <c r="I35" s="3025"/>
      <c r="J35" s="3016">
        <f t="shared" ref="J35:J36" si="3">E35*I35</f>
        <v>0</v>
      </c>
      <c r="K35" s="3087"/>
    </row>
    <row r="36" spans="1:11" s="3011" customFormat="1" ht="30" customHeight="1">
      <c r="A36" s="3030" t="s">
        <v>2445</v>
      </c>
      <c r="B36" s="3012" t="s">
        <v>3388</v>
      </c>
      <c r="C36" s="3031" t="s">
        <v>3373</v>
      </c>
      <c r="D36" s="3008" t="s">
        <v>3389</v>
      </c>
      <c r="E36" s="3023"/>
      <c r="F36" s="3015"/>
      <c r="G36" s="3015"/>
      <c r="H36" s="3019">
        <v>0.4</v>
      </c>
      <c r="I36" s="3025"/>
      <c r="J36" s="3016">
        <f t="shared" si="3"/>
        <v>0</v>
      </c>
      <c r="K36" s="3087"/>
    </row>
    <row r="37" spans="1:11" s="3011" customFormat="1" ht="30" customHeight="1">
      <c r="A37" s="3030" t="s">
        <v>2447</v>
      </c>
      <c r="B37" s="3012" t="s">
        <v>2729</v>
      </c>
      <c r="C37" s="3013" t="s">
        <v>3390</v>
      </c>
      <c r="D37" s="3008"/>
      <c r="E37" s="3014">
        <f>SUM(E38,E39,E40,E41,E42,E45,E46,E47,E48)</f>
        <v>0</v>
      </c>
      <c r="F37" s="3015"/>
      <c r="G37" s="3015"/>
      <c r="H37" s="3029"/>
      <c r="I37" s="3021"/>
      <c r="J37" s="3016">
        <f>SUM(J38,J39,J40,J41,J42,J45,J46,J47,J48)</f>
        <v>0</v>
      </c>
      <c r="K37" s="3087"/>
    </row>
    <row r="38" spans="1:11" s="3011" customFormat="1" ht="30" customHeight="1">
      <c r="A38" s="3030" t="s">
        <v>2448</v>
      </c>
      <c r="B38" s="3012" t="s">
        <v>3391</v>
      </c>
      <c r="C38" s="3017" t="s">
        <v>3392</v>
      </c>
      <c r="D38" s="3008" t="s">
        <v>3393</v>
      </c>
      <c r="E38" s="3023"/>
      <c r="F38" s="3015"/>
      <c r="G38" s="3015"/>
      <c r="H38" s="3019">
        <v>0.2</v>
      </c>
      <c r="I38" s="3025"/>
      <c r="J38" s="3016">
        <f t="shared" ref="J38:J40" si="4">E38*I38</f>
        <v>0</v>
      </c>
      <c r="K38" s="3087"/>
    </row>
    <row r="39" spans="1:11" s="3011" customFormat="1" ht="30" customHeight="1">
      <c r="A39" s="3030" t="s">
        <v>2449</v>
      </c>
      <c r="B39" s="3012" t="s">
        <v>3394</v>
      </c>
      <c r="C39" s="3017" t="s">
        <v>3395</v>
      </c>
      <c r="D39" s="3008" t="s">
        <v>3396</v>
      </c>
      <c r="E39" s="3023"/>
      <c r="F39" s="3015"/>
      <c r="G39" s="3015"/>
      <c r="H39" s="3019">
        <v>1</v>
      </c>
      <c r="I39" s="3020"/>
      <c r="J39" s="3016">
        <f t="shared" si="4"/>
        <v>0</v>
      </c>
      <c r="K39" s="3087"/>
    </row>
    <row r="40" spans="1:11" s="3011" customFormat="1" ht="42.75">
      <c r="A40" s="3030" t="s">
        <v>1137</v>
      </c>
      <c r="B40" s="3012" t="s">
        <v>3397</v>
      </c>
      <c r="C40" s="3017" t="s">
        <v>3398</v>
      </c>
      <c r="D40" s="3008" t="s">
        <v>3399</v>
      </c>
      <c r="E40" s="3023"/>
      <c r="F40" s="3015"/>
      <c r="G40" s="3015"/>
      <c r="H40" s="3019">
        <v>1</v>
      </c>
      <c r="I40" s="3020"/>
      <c r="J40" s="3016">
        <f t="shared" si="4"/>
        <v>0</v>
      </c>
      <c r="K40" s="3087"/>
    </row>
    <row r="41" spans="1:11" s="3011" customFormat="1" ht="30" customHeight="1">
      <c r="A41" s="3030" t="s">
        <v>1140</v>
      </c>
      <c r="B41" s="3012" t="s">
        <v>3400</v>
      </c>
      <c r="C41" s="3033" t="s">
        <v>3401</v>
      </c>
      <c r="D41" s="3008" t="s">
        <v>3402</v>
      </c>
      <c r="E41" s="3023"/>
      <c r="F41" s="3015"/>
      <c r="G41" s="3015"/>
      <c r="H41" s="3019">
        <v>1</v>
      </c>
      <c r="I41" s="3020"/>
      <c r="J41" s="3016">
        <f>E41*I41</f>
        <v>0</v>
      </c>
      <c r="K41" s="3087"/>
    </row>
    <row r="42" spans="1:11" s="3011" customFormat="1" ht="30" customHeight="1">
      <c r="A42" s="3030" t="s">
        <v>1143</v>
      </c>
      <c r="B42" s="3012" t="s">
        <v>3403</v>
      </c>
      <c r="C42" s="3033" t="s">
        <v>3404</v>
      </c>
      <c r="D42" s="4934" t="s">
        <v>3405</v>
      </c>
      <c r="E42" s="3014">
        <f>SUM(E43,E44)</f>
        <v>0</v>
      </c>
      <c r="F42" s="3015"/>
      <c r="G42" s="3015"/>
      <c r="H42" s="3029"/>
      <c r="I42" s="3029"/>
      <c r="J42" s="3016">
        <f>SUM(J43,J44)</f>
        <v>0</v>
      </c>
      <c r="K42" s="3087"/>
    </row>
    <row r="43" spans="1:11" s="3011" customFormat="1" ht="30" customHeight="1">
      <c r="A43" s="3030" t="s">
        <v>1146</v>
      </c>
      <c r="B43" s="3012" t="s">
        <v>3406</v>
      </c>
      <c r="C43" s="3022" t="s">
        <v>3407</v>
      </c>
      <c r="D43" s="4934"/>
      <c r="E43" s="3023"/>
      <c r="F43" s="3015"/>
      <c r="G43" s="3015"/>
      <c r="H43" s="3019">
        <v>0</v>
      </c>
      <c r="I43" s="3020"/>
      <c r="J43" s="3016">
        <f t="shared" ref="J43:J48" si="5">E43*I43</f>
        <v>0</v>
      </c>
      <c r="K43" s="3087"/>
    </row>
    <row r="44" spans="1:11" s="3011" customFormat="1" ht="30" customHeight="1">
      <c r="A44" s="3030" t="s">
        <v>1152</v>
      </c>
      <c r="B44" s="3012" t="s">
        <v>3408</v>
      </c>
      <c r="C44" s="3031" t="s">
        <v>3409</v>
      </c>
      <c r="D44" s="4934"/>
      <c r="E44" s="3023"/>
      <c r="F44" s="3015"/>
      <c r="G44" s="3015"/>
      <c r="H44" s="3019">
        <v>1</v>
      </c>
      <c r="I44" s="3020"/>
      <c r="J44" s="3016">
        <f t="shared" si="5"/>
        <v>0</v>
      </c>
      <c r="K44" s="3087"/>
    </row>
    <row r="45" spans="1:11" s="3011" customFormat="1" ht="30" customHeight="1">
      <c r="A45" s="3030" t="s">
        <v>1155</v>
      </c>
      <c r="B45" s="3012" t="s">
        <v>3410</v>
      </c>
      <c r="C45" s="3033" t="s">
        <v>3411</v>
      </c>
      <c r="D45" s="3008" t="s">
        <v>3412</v>
      </c>
      <c r="E45" s="3023"/>
      <c r="F45" s="3015"/>
      <c r="G45" s="3015"/>
      <c r="H45" s="3019">
        <v>1</v>
      </c>
      <c r="I45" s="3020"/>
      <c r="J45" s="3016">
        <f t="shared" si="5"/>
        <v>0</v>
      </c>
      <c r="K45" s="3087"/>
    </row>
    <row r="46" spans="1:11" s="3011" customFormat="1" ht="30" customHeight="1">
      <c r="A46" s="3030" t="s">
        <v>1158</v>
      </c>
      <c r="B46" s="3012" t="s">
        <v>3413</v>
      </c>
      <c r="C46" s="3033" t="s">
        <v>3414</v>
      </c>
      <c r="D46" s="3008" t="s">
        <v>3415</v>
      </c>
      <c r="E46" s="3023"/>
      <c r="F46" s="3015"/>
      <c r="G46" s="3015"/>
      <c r="H46" s="3019">
        <v>1</v>
      </c>
      <c r="I46" s="3020"/>
      <c r="J46" s="3016">
        <f t="shared" si="5"/>
        <v>0</v>
      </c>
      <c r="K46" s="3087"/>
    </row>
    <row r="47" spans="1:11" s="3011" customFormat="1" ht="41.25" customHeight="1">
      <c r="A47" s="3030" t="s">
        <v>1161</v>
      </c>
      <c r="B47" s="3012" t="s">
        <v>3416</v>
      </c>
      <c r="C47" s="3017" t="s">
        <v>3417</v>
      </c>
      <c r="D47" s="3008" t="s">
        <v>3418</v>
      </c>
      <c r="E47" s="3023"/>
      <c r="F47" s="3015"/>
      <c r="G47" s="3015"/>
      <c r="H47" s="3019">
        <v>1</v>
      </c>
      <c r="I47" s="3020"/>
      <c r="J47" s="3016">
        <f t="shared" si="5"/>
        <v>0</v>
      </c>
      <c r="K47" s="3087"/>
    </row>
    <row r="48" spans="1:11" s="3011" customFormat="1" ht="30" customHeight="1">
      <c r="A48" s="3030" t="s">
        <v>1164</v>
      </c>
      <c r="B48" s="3012" t="s">
        <v>3419</v>
      </c>
      <c r="C48" s="3017" t="s">
        <v>3420</v>
      </c>
      <c r="D48" s="3008" t="s">
        <v>3421</v>
      </c>
      <c r="E48" s="3023"/>
      <c r="F48" s="3015"/>
      <c r="G48" s="3015"/>
      <c r="H48" s="3019">
        <v>1</v>
      </c>
      <c r="I48" s="3020"/>
      <c r="J48" s="3016">
        <f t="shared" si="5"/>
        <v>0</v>
      </c>
      <c r="K48" s="3087"/>
    </row>
    <row r="49" spans="1:11" s="3011" customFormat="1" ht="30" customHeight="1">
      <c r="A49" s="3030" t="s">
        <v>1167</v>
      </c>
      <c r="B49" s="3012" t="s">
        <v>2731</v>
      </c>
      <c r="C49" s="3013" t="s">
        <v>3422</v>
      </c>
      <c r="D49" s="3008"/>
      <c r="E49" s="3014">
        <f>SUM(E50,E56)</f>
        <v>0</v>
      </c>
      <c r="F49" s="3015"/>
      <c r="G49" s="3015"/>
      <c r="H49" s="3029"/>
      <c r="I49" s="3015"/>
      <c r="J49" s="3016">
        <f>SUM(J50,J56)</f>
        <v>0</v>
      </c>
      <c r="K49" s="3087"/>
    </row>
    <row r="50" spans="1:11" s="3011" customFormat="1" ht="30" customHeight="1">
      <c r="A50" s="3030" t="s">
        <v>1170</v>
      </c>
      <c r="B50" s="3012" t="s">
        <v>3423</v>
      </c>
      <c r="C50" s="3017" t="s">
        <v>3424</v>
      </c>
      <c r="D50" s="3008"/>
      <c r="E50" s="3034">
        <f>SUM(E51,E52,E53,E54,E55)</f>
        <v>0</v>
      </c>
      <c r="F50" s="3015"/>
      <c r="G50" s="3015"/>
      <c r="H50" s="3029"/>
      <c r="I50" s="3029"/>
      <c r="J50" s="3016">
        <f>SUM(J51,J52,J53,J54,J55)</f>
        <v>0</v>
      </c>
      <c r="K50" s="3087"/>
    </row>
    <row r="51" spans="1:11" s="3011" customFormat="1" ht="30" customHeight="1">
      <c r="A51" s="3030" t="s">
        <v>1173</v>
      </c>
      <c r="B51" s="3012" t="s">
        <v>3425</v>
      </c>
      <c r="C51" s="3031" t="s">
        <v>3426</v>
      </c>
      <c r="D51" s="3008" t="s">
        <v>3427</v>
      </c>
      <c r="E51" s="3023"/>
      <c r="F51" s="3015"/>
      <c r="G51" s="3015"/>
      <c r="H51" s="3019">
        <v>0.05</v>
      </c>
      <c r="I51" s="3020"/>
      <c r="J51" s="3016">
        <f t="shared" ref="J51:J55" si="6">E51*I51</f>
        <v>0</v>
      </c>
      <c r="K51" s="3087"/>
    </row>
    <row r="52" spans="1:11" s="3011" customFormat="1" ht="30" customHeight="1">
      <c r="A52" s="3030" t="s">
        <v>1176</v>
      </c>
      <c r="B52" s="3012" t="s">
        <v>3428</v>
      </c>
      <c r="C52" s="3031" t="s">
        <v>3429</v>
      </c>
      <c r="D52" s="3035" t="s">
        <v>3430</v>
      </c>
      <c r="E52" s="3036"/>
      <c r="F52" s="3015"/>
      <c r="G52" s="3015"/>
      <c r="H52" s="3019">
        <v>0.1</v>
      </c>
      <c r="I52" s="3020"/>
      <c r="J52" s="3016">
        <f t="shared" si="6"/>
        <v>0</v>
      </c>
      <c r="K52" s="3087"/>
    </row>
    <row r="53" spans="1:11" s="3011" customFormat="1" ht="30" customHeight="1">
      <c r="A53" s="3030" t="s">
        <v>3431</v>
      </c>
      <c r="B53" s="3012" t="s">
        <v>3432</v>
      </c>
      <c r="C53" s="3022" t="s">
        <v>3433</v>
      </c>
      <c r="D53" s="3008" t="s">
        <v>3434</v>
      </c>
      <c r="E53" s="3023"/>
      <c r="F53" s="3015"/>
      <c r="G53" s="3015"/>
      <c r="H53" s="3019">
        <v>0.4</v>
      </c>
      <c r="I53" s="3020"/>
      <c r="J53" s="3016">
        <f t="shared" si="6"/>
        <v>0</v>
      </c>
      <c r="K53" s="3087"/>
    </row>
    <row r="54" spans="1:11" s="3011" customFormat="1" ht="33.75" customHeight="1">
      <c r="A54" s="3030" t="s">
        <v>1179</v>
      </c>
      <c r="B54" s="3012" t="s">
        <v>3435</v>
      </c>
      <c r="C54" s="3022" t="s">
        <v>3436</v>
      </c>
      <c r="D54" s="3008" t="s">
        <v>3434</v>
      </c>
      <c r="E54" s="3023"/>
      <c r="F54" s="3015"/>
      <c r="G54" s="3015"/>
      <c r="H54" s="3019">
        <v>0.4</v>
      </c>
      <c r="I54" s="3020"/>
      <c r="J54" s="3016">
        <f t="shared" si="6"/>
        <v>0</v>
      </c>
      <c r="K54" s="3087"/>
    </row>
    <row r="55" spans="1:11" s="3011" customFormat="1" ht="30" customHeight="1">
      <c r="A55" s="3030" t="s">
        <v>1182</v>
      </c>
      <c r="B55" s="3012" t="s">
        <v>3437</v>
      </c>
      <c r="C55" s="3022" t="s">
        <v>3438</v>
      </c>
      <c r="D55" s="3008" t="s">
        <v>3439</v>
      </c>
      <c r="E55" s="3023"/>
      <c r="F55" s="3015"/>
      <c r="G55" s="3015"/>
      <c r="H55" s="3019">
        <v>1</v>
      </c>
      <c r="I55" s="3020"/>
      <c r="J55" s="3016">
        <f t="shared" si="6"/>
        <v>0</v>
      </c>
      <c r="K55" s="3087"/>
    </row>
    <row r="56" spans="1:11" s="3011" customFormat="1" ht="30" customHeight="1">
      <c r="A56" s="3030" t="s">
        <v>1185</v>
      </c>
      <c r="B56" s="3012" t="s">
        <v>3440</v>
      </c>
      <c r="C56" s="3017" t="s">
        <v>3441</v>
      </c>
      <c r="D56" s="3008"/>
      <c r="E56" s="3034">
        <f>SUM(E57,E58,E59,E60)</f>
        <v>0</v>
      </c>
      <c r="F56" s="3015"/>
      <c r="G56" s="3015"/>
      <c r="H56" s="3029"/>
      <c r="I56" s="3029"/>
      <c r="J56" s="3016">
        <f>SUM(J57,J58,J59,J60)</f>
        <v>0</v>
      </c>
      <c r="K56" s="3087"/>
    </row>
    <row r="57" spans="1:11" s="3011" customFormat="1" ht="30" customHeight="1">
      <c r="A57" s="3030" t="s">
        <v>1188</v>
      </c>
      <c r="B57" s="3012" t="s">
        <v>3442</v>
      </c>
      <c r="C57" s="3031" t="s">
        <v>3426</v>
      </c>
      <c r="D57" s="3008" t="s">
        <v>3427</v>
      </c>
      <c r="E57" s="3023"/>
      <c r="F57" s="3015"/>
      <c r="G57" s="3015"/>
      <c r="H57" s="3019">
        <v>0.05</v>
      </c>
      <c r="I57" s="3020"/>
      <c r="J57" s="3016">
        <f t="shared" ref="J57:J58" si="7">E57*I57</f>
        <v>0</v>
      </c>
      <c r="K57" s="3087"/>
    </row>
    <row r="58" spans="1:11" s="3011" customFormat="1" ht="30" customHeight="1">
      <c r="A58" s="3030" t="s">
        <v>1191</v>
      </c>
      <c r="B58" s="3012" t="s">
        <v>3443</v>
      </c>
      <c r="C58" s="3031" t="s">
        <v>3429</v>
      </c>
      <c r="D58" s="3035" t="s">
        <v>3444</v>
      </c>
      <c r="E58" s="3036"/>
      <c r="F58" s="3015"/>
      <c r="G58" s="3015"/>
      <c r="H58" s="3019">
        <v>0.3</v>
      </c>
      <c r="I58" s="3020"/>
      <c r="J58" s="3016">
        <f t="shared" si="7"/>
        <v>0</v>
      </c>
      <c r="K58" s="3087"/>
    </row>
    <row r="59" spans="1:11" s="3011" customFormat="1" ht="30" customHeight="1">
      <c r="A59" s="3030" t="s">
        <v>1194</v>
      </c>
      <c r="B59" s="3012" t="s">
        <v>3445</v>
      </c>
      <c r="C59" s="3022" t="s">
        <v>3433</v>
      </c>
      <c r="D59" s="3008" t="s">
        <v>3434</v>
      </c>
      <c r="E59" s="3023"/>
      <c r="F59" s="3015"/>
      <c r="G59" s="3015"/>
      <c r="H59" s="3019">
        <v>0.4</v>
      </c>
      <c r="I59" s="3020"/>
      <c r="J59" s="3016">
        <f>E59*I59</f>
        <v>0</v>
      </c>
      <c r="K59" s="3087"/>
    </row>
    <row r="60" spans="1:11" s="3011" customFormat="1" ht="30" customHeight="1">
      <c r="A60" s="3030" t="s">
        <v>1197</v>
      </c>
      <c r="B60" s="3012" t="s">
        <v>3446</v>
      </c>
      <c r="C60" s="3022" t="s">
        <v>3438</v>
      </c>
      <c r="D60" s="3008" t="s">
        <v>3447</v>
      </c>
      <c r="E60" s="3023"/>
      <c r="F60" s="3015"/>
      <c r="G60" s="3015"/>
      <c r="H60" s="3019">
        <v>1</v>
      </c>
      <c r="I60" s="3020"/>
      <c r="J60" s="3016">
        <f>E60*I60</f>
        <v>0</v>
      </c>
      <c r="K60" s="3087"/>
    </row>
    <row r="61" spans="1:11" s="3011" customFormat="1" ht="30" customHeight="1">
      <c r="A61" s="3030" t="s">
        <v>1200</v>
      </c>
      <c r="B61" s="3012" t="s">
        <v>2733</v>
      </c>
      <c r="C61" s="3013" t="s">
        <v>3448</v>
      </c>
      <c r="D61" s="3008" t="s">
        <v>3449</v>
      </c>
      <c r="E61" s="3034">
        <f>SUM(E62,E63,E64,E65,E66,E67,E74,E75,E76)</f>
        <v>0</v>
      </c>
      <c r="F61" s="3015" t="s">
        <v>2550</v>
      </c>
      <c r="G61" s="3015"/>
      <c r="H61" s="3015"/>
      <c r="I61" s="3015"/>
      <c r="J61" s="3016">
        <f>SUM(J62,J63,J64,J65,J66,J67,J74,J75,J76)</f>
        <v>0</v>
      </c>
      <c r="K61" s="3087"/>
    </row>
    <row r="62" spans="1:11" s="3011" customFormat="1" ht="30" customHeight="1">
      <c r="A62" s="3030" t="s">
        <v>1203</v>
      </c>
      <c r="B62" s="3012" t="s">
        <v>3450</v>
      </c>
      <c r="C62" s="3017" t="s">
        <v>3451</v>
      </c>
      <c r="D62" s="3008" t="s">
        <v>3452</v>
      </c>
      <c r="E62" s="3023"/>
      <c r="F62" s="3015"/>
      <c r="G62" s="3015"/>
      <c r="H62" s="3019">
        <v>0.1</v>
      </c>
      <c r="I62" s="3020"/>
      <c r="J62" s="3016">
        <f t="shared" ref="J62:J66" si="8">E62*I62</f>
        <v>0</v>
      </c>
      <c r="K62" s="3087"/>
    </row>
    <row r="63" spans="1:11" s="3011" customFormat="1" ht="30" customHeight="1">
      <c r="A63" s="3030" t="s">
        <v>1206</v>
      </c>
      <c r="B63" s="3012" t="s">
        <v>3453</v>
      </c>
      <c r="C63" s="3017" t="s">
        <v>3454</v>
      </c>
      <c r="D63" s="3008" t="s">
        <v>3455</v>
      </c>
      <c r="E63" s="3023"/>
      <c r="F63" s="3015"/>
      <c r="G63" s="3015"/>
      <c r="H63" s="3019">
        <v>0.1</v>
      </c>
      <c r="I63" s="3020"/>
      <c r="J63" s="3016">
        <f t="shared" si="8"/>
        <v>0</v>
      </c>
      <c r="K63" s="3087"/>
    </row>
    <row r="64" spans="1:11" s="3011" customFormat="1" ht="30" customHeight="1">
      <c r="A64" s="3030" t="s">
        <v>1209</v>
      </c>
      <c r="B64" s="3012" t="s">
        <v>3456</v>
      </c>
      <c r="C64" s="3017" t="s">
        <v>3457</v>
      </c>
      <c r="D64" s="3008" t="s">
        <v>3458</v>
      </c>
      <c r="E64" s="3023"/>
      <c r="F64" s="3015"/>
      <c r="G64" s="3015"/>
      <c r="H64" s="3019">
        <v>0.05</v>
      </c>
      <c r="I64" s="3020"/>
      <c r="J64" s="3016">
        <f t="shared" si="8"/>
        <v>0</v>
      </c>
      <c r="K64" s="3087"/>
    </row>
    <row r="65" spans="1:11" s="3011" customFormat="1" ht="30" customHeight="1">
      <c r="A65" s="3030" t="s">
        <v>1212</v>
      </c>
      <c r="B65" s="3012" t="s">
        <v>3459</v>
      </c>
      <c r="C65" s="3017" t="s">
        <v>3460</v>
      </c>
      <c r="D65" s="3008" t="s">
        <v>3461</v>
      </c>
      <c r="E65" s="3023"/>
      <c r="F65" s="3015"/>
      <c r="G65" s="3015"/>
      <c r="H65" s="3019">
        <v>7.0000000000000007E-2</v>
      </c>
      <c r="I65" s="3020"/>
      <c r="J65" s="3016">
        <f t="shared" si="8"/>
        <v>0</v>
      </c>
      <c r="K65" s="3087"/>
    </row>
    <row r="66" spans="1:11" s="3011" customFormat="1" ht="30" customHeight="1">
      <c r="A66" s="3030" t="s">
        <v>1215</v>
      </c>
      <c r="B66" s="3012" t="s">
        <v>3462</v>
      </c>
      <c r="C66" s="3017" t="s">
        <v>3463</v>
      </c>
      <c r="D66" s="3008" t="s">
        <v>3464</v>
      </c>
      <c r="E66" s="3023"/>
      <c r="F66" s="3015"/>
      <c r="G66" s="3015"/>
      <c r="H66" s="3019">
        <v>1</v>
      </c>
      <c r="I66" s="3020"/>
      <c r="J66" s="3016">
        <f t="shared" si="8"/>
        <v>0</v>
      </c>
      <c r="K66" s="3087"/>
    </row>
    <row r="67" spans="1:11" s="3011" customFormat="1" ht="48" customHeight="1">
      <c r="A67" s="3030" t="s">
        <v>3465</v>
      </c>
      <c r="B67" s="3012" t="s">
        <v>3466</v>
      </c>
      <c r="C67" s="3017" t="s">
        <v>3467</v>
      </c>
      <c r="D67" s="3008" t="s">
        <v>3468</v>
      </c>
      <c r="E67" s="3034">
        <f>SUM(E68,E73)</f>
        <v>0</v>
      </c>
      <c r="F67" s="3015"/>
      <c r="G67" s="3015"/>
      <c r="H67" s="3037"/>
      <c r="I67" s="3029"/>
      <c r="J67" s="3016">
        <f>SUM(J68,J73)</f>
        <v>0</v>
      </c>
      <c r="K67" s="3087"/>
    </row>
    <row r="68" spans="1:11" s="3011" customFormat="1" ht="30" customHeight="1">
      <c r="A68" s="3030" t="s">
        <v>1218</v>
      </c>
      <c r="B68" s="3012" t="s">
        <v>3469</v>
      </c>
      <c r="C68" s="3031" t="s">
        <v>3470</v>
      </c>
      <c r="D68" s="3008"/>
      <c r="E68" s="3034">
        <f>SUM(E69,E70,E71,E72)</f>
        <v>0</v>
      </c>
      <c r="F68" s="3015"/>
      <c r="G68" s="3015"/>
      <c r="H68" s="3029"/>
      <c r="I68" s="3029"/>
      <c r="J68" s="3016">
        <f>SUM(J69,J70,J71,J72)</f>
        <v>0</v>
      </c>
      <c r="K68" s="3087"/>
    </row>
    <row r="69" spans="1:11" s="3011" customFormat="1" ht="30" customHeight="1">
      <c r="A69" s="3030" t="s">
        <v>1221</v>
      </c>
      <c r="B69" s="3012" t="s">
        <v>3471</v>
      </c>
      <c r="C69" s="3038" t="s">
        <v>3472</v>
      </c>
      <c r="D69" s="3008"/>
      <c r="E69" s="3023"/>
      <c r="F69" s="3015"/>
      <c r="G69" s="3015"/>
      <c r="H69" s="3019">
        <v>1</v>
      </c>
      <c r="I69" s="3020"/>
      <c r="J69" s="3016">
        <f t="shared" ref="J69:J76" si="9">E69*I69</f>
        <v>0</v>
      </c>
      <c r="K69" s="3087"/>
    </row>
    <row r="70" spans="1:11" s="3011" customFormat="1" ht="30" customHeight="1">
      <c r="A70" s="3030" t="s">
        <v>1224</v>
      </c>
      <c r="B70" s="3012" t="s">
        <v>3473</v>
      </c>
      <c r="C70" s="3038" t="s">
        <v>3474</v>
      </c>
      <c r="D70" s="3008"/>
      <c r="E70" s="3023"/>
      <c r="F70" s="3015"/>
      <c r="G70" s="3015"/>
      <c r="H70" s="3019">
        <v>1</v>
      </c>
      <c r="I70" s="3020"/>
      <c r="J70" s="3016">
        <f t="shared" si="9"/>
        <v>0</v>
      </c>
      <c r="K70" s="3087"/>
    </row>
    <row r="71" spans="1:11" s="3011" customFormat="1" ht="30" customHeight="1">
      <c r="A71" s="3030" t="s">
        <v>1227</v>
      </c>
      <c r="B71" s="3012" t="s">
        <v>3475</v>
      </c>
      <c r="C71" s="3038" t="s">
        <v>3476</v>
      </c>
      <c r="D71" s="3008"/>
      <c r="E71" s="3023"/>
      <c r="F71" s="3015"/>
      <c r="G71" s="3015"/>
      <c r="H71" s="3019">
        <v>1</v>
      </c>
      <c r="I71" s="3020"/>
      <c r="J71" s="3016">
        <f t="shared" si="9"/>
        <v>0</v>
      </c>
      <c r="K71" s="3087"/>
    </row>
    <row r="72" spans="1:11" s="3011" customFormat="1" ht="30" customHeight="1">
      <c r="A72" s="3030" t="s">
        <v>1230</v>
      </c>
      <c r="B72" s="3012" t="s">
        <v>3477</v>
      </c>
      <c r="C72" s="3038" t="s">
        <v>3478</v>
      </c>
      <c r="D72" s="3008"/>
      <c r="E72" s="3023"/>
      <c r="F72" s="3015"/>
      <c r="G72" s="3015"/>
      <c r="H72" s="3019">
        <v>1</v>
      </c>
      <c r="I72" s="3020"/>
      <c r="J72" s="3016">
        <f t="shared" si="9"/>
        <v>0</v>
      </c>
      <c r="K72" s="3087"/>
    </row>
    <row r="73" spans="1:11" s="3011" customFormat="1" ht="30" customHeight="1">
      <c r="A73" s="3030" t="s">
        <v>1233</v>
      </c>
      <c r="B73" s="3012" t="s">
        <v>3479</v>
      </c>
      <c r="C73" s="3031" t="s">
        <v>3480</v>
      </c>
      <c r="D73" s="3008"/>
      <c r="E73" s="3023"/>
      <c r="F73" s="3015"/>
      <c r="G73" s="3015"/>
      <c r="H73" s="3019">
        <v>1</v>
      </c>
      <c r="I73" s="3020"/>
      <c r="J73" s="3016">
        <f t="shared" si="9"/>
        <v>0</v>
      </c>
      <c r="K73" s="3087"/>
    </row>
    <row r="74" spans="1:11" s="3011" customFormat="1" ht="30" customHeight="1">
      <c r="A74" s="3030" t="s">
        <v>1236</v>
      </c>
      <c r="B74" s="3012" t="s">
        <v>3481</v>
      </c>
      <c r="C74" s="3017" t="s">
        <v>3482</v>
      </c>
      <c r="D74" s="3008" t="s">
        <v>3483</v>
      </c>
      <c r="E74" s="3023"/>
      <c r="F74" s="3015"/>
      <c r="G74" s="3015"/>
      <c r="H74" s="3019">
        <v>1</v>
      </c>
      <c r="I74" s="3020"/>
      <c r="J74" s="3016">
        <f t="shared" si="9"/>
        <v>0</v>
      </c>
      <c r="K74" s="3087"/>
    </row>
    <row r="75" spans="1:11" s="3011" customFormat="1" ht="30" customHeight="1">
      <c r="A75" s="3030" t="s">
        <v>3484</v>
      </c>
      <c r="B75" s="3012" t="s">
        <v>3485</v>
      </c>
      <c r="C75" s="3017" t="s">
        <v>3486</v>
      </c>
      <c r="D75" s="3008" t="s">
        <v>3487</v>
      </c>
      <c r="E75" s="3023"/>
      <c r="F75" s="3015"/>
      <c r="G75" s="3015"/>
      <c r="H75" s="3019">
        <v>0.05</v>
      </c>
      <c r="I75" s="3020"/>
      <c r="J75" s="3016">
        <f t="shared" si="9"/>
        <v>0</v>
      </c>
      <c r="K75" s="3087"/>
    </row>
    <row r="76" spans="1:11" s="3011" customFormat="1" ht="30" customHeight="1">
      <c r="A76" s="3030" t="s">
        <v>3488</v>
      </c>
      <c r="B76" s="3012" t="s">
        <v>3489</v>
      </c>
      <c r="C76" s="3017" t="s">
        <v>3490</v>
      </c>
      <c r="D76" s="3008" t="s">
        <v>3449</v>
      </c>
      <c r="E76" s="3023"/>
      <c r="F76" s="3015"/>
      <c r="G76" s="3015"/>
      <c r="H76" s="3029"/>
      <c r="I76" s="3020"/>
      <c r="J76" s="3016">
        <f t="shared" si="9"/>
        <v>0</v>
      </c>
      <c r="K76" s="3087"/>
    </row>
    <row r="77" spans="1:11" s="3011" customFormat="1" ht="30" customHeight="1">
      <c r="A77" s="3030" t="s">
        <v>1239</v>
      </c>
      <c r="B77" s="3012" t="s">
        <v>2735</v>
      </c>
      <c r="C77" s="3039" t="s">
        <v>1504</v>
      </c>
      <c r="D77" s="3008"/>
      <c r="E77" s="3034">
        <f>SUM(E78,E79,E80)</f>
        <v>0</v>
      </c>
      <c r="F77" s="3015"/>
      <c r="G77" s="3015"/>
      <c r="H77" s="3028"/>
      <c r="I77" s="3029"/>
      <c r="J77" s="3016">
        <f>SUM(J78,J79,J80)</f>
        <v>0</v>
      </c>
      <c r="K77" s="3087"/>
    </row>
    <row r="78" spans="1:11" s="3011" customFormat="1" ht="30" customHeight="1">
      <c r="A78" s="3030" t="s">
        <v>3491</v>
      </c>
      <c r="B78" s="3012" t="s">
        <v>3492</v>
      </c>
      <c r="C78" s="3017" t="s">
        <v>3493</v>
      </c>
      <c r="D78" s="3008" t="s">
        <v>3494</v>
      </c>
      <c r="E78" s="3023"/>
      <c r="F78" s="3015"/>
      <c r="G78" s="3015"/>
      <c r="H78" s="3019">
        <v>0</v>
      </c>
      <c r="I78" s="3025"/>
      <c r="J78" s="3016">
        <f t="shared" ref="J78:J80" si="10">E78*I78</f>
        <v>0</v>
      </c>
      <c r="K78" s="3087"/>
    </row>
    <row r="79" spans="1:11" s="3011" customFormat="1" ht="30" customHeight="1">
      <c r="A79" s="3030" t="s">
        <v>3495</v>
      </c>
      <c r="B79" s="3012" t="s">
        <v>3496</v>
      </c>
      <c r="C79" s="3033" t="s">
        <v>3497</v>
      </c>
      <c r="D79" s="3008" t="s">
        <v>3498</v>
      </c>
      <c r="E79" s="3023"/>
      <c r="F79" s="3015"/>
      <c r="G79" s="3015"/>
      <c r="H79" s="3019">
        <v>1</v>
      </c>
      <c r="I79" s="3025"/>
      <c r="J79" s="3016">
        <f t="shared" si="10"/>
        <v>0</v>
      </c>
      <c r="K79" s="3087"/>
    </row>
    <row r="80" spans="1:11" s="3011" customFormat="1" ht="30" customHeight="1">
      <c r="A80" s="3030" t="s">
        <v>3499</v>
      </c>
      <c r="B80" s="3012" t="s">
        <v>3500</v>
      </c>
      <c r="C80" s="3033" t="s">
        <v>3501</v>
      </c>
      <c r="D80" s="3008" t="s">
        <v>3383</v>
      </c>
      <c r="E80" s="3023"/>
      <c r="F80" s="3015"/>
      <c r="G80" s="3015"/>
      <c r="H80" s="3019">
        <v>1</v>
      </c>
      <c r="I80" s="3025"/>
      <c r="J80" s="3016">
        <f t="shared" si="10"/>
        <v>0</v>
      </c>
      <c r="K80" s="3087"/>
    </row>
    <row r="81" spans="1:14" s="3011" customFormat="1" ht="28.5">
      <c r="A81" s="3030" t="s">
        <v>3502</v>
      </c>
      <c r="B81" s="3001" t="s">
        <v>1270</v>
      </c>
      <c r="C81" s="3040" t="s">
        <v>3503</v>
      </c>
      <c r="D81" s="3041"/>
      <c r="E81" s="3009">
        <f>SUM(E82,E87)</f>
        <v>0</v>
      </c>
      <c r="F81" s="3015"/>
      <c r="G81" s="3015"/>
      <c r="H81" s="3028"/>
      <c r="I81" s="3028"/>
      <c r="J81" s="3006">
        <f>SUM(J82,J87)</f>
        <v>0</v>
      </c>
      <c r="K81" s="3087"/>
    </row>
    <row r="82" spans="1:14" s="3011" customFormat="1" ht="30" customHeight="1">
      <c r="A82" s="3030" t="s">
        <v>3504</v>
      </c>
      <c r="B82" s="3042" t="s">
        <v>1273</v>
      </c>
      <c r="C82" s="3043" t="s">
        <v>3505</v>
      </c>
      <c r="D82" s="3044"/>
      <c r="E82" s="3034">
        <f>SUM(E83,E84,E85,E86)</f>
        <v>0</v>
      </c>
      <c r="F82" s="3045">
        <f>F83+F84+F85+F86</f>
        <v>0</v>
      </c>
      <c r="G82" s="3045">
        <f>G83+G84+G85</f>
        <v>0</v>
      </c>
      <c r="H82" s="3028"/>
      <c r="I82" s="3028"/>
      <c r="J82" s="3016">
        <f>SUM(J83,J84,J85,J86)</f>
        <v>0</v>
      </c>
      <c r="K82" s="3087"/>
    </row>
    <row r="83" spans="1:14" s="3011" customFormat="1" ht="30" customHeight="1">
      <c r="A83" s="3030" t="s">
        <v>3506</v>
      </c>
      <c r="B83" s="3012" t="s">
        <v>1276</v>
      </c>
      <c r="C83" s="2937" t="s">
        <v>3507</v>
      </c>
      <c r="D83" s="3046" t="s">
        <v>3508</v>
      </c>
      <c r="E83" s="3047"/>
      <c r="F83" s="3025"/>
      <c r="G83" s="3025"/>
      <c r="H83" s="3019">
        <v>0</v>
      </c>
      <c r="I83" s="3025"/>
      <c r="J83" s="3016">
        <f t="shared" ref="J83:J86" si="11">E83*I83</f>
        <v>0</v>
      </c>
      <c r="K83" s="3087"/>
    </row>
    <row r="84" spans="1:14" s="3011" customFormat="1" ht="30" customHeight="1">
      <c r="A84" s="3030" t="s">
        <v>1248</v>
      </c>
      <c r="B84" s="3042" t="s">
        <v>1279</v>
      </c>
      <c r="C84" s="2937" t="s">
        <v>3509</v>
      </c>
      <c r="D84" s="3046" t="s">
        <v>3508</v>
      </c>
      <c r="E84" s="3047"/>
      <c r="F84" s="3025"/>
      <c r="G84" s="3025"/>
      <c r="H84" s="3019">
        <v>0</v>
      </c>
      <c r="I84" s="3025"/>
      <c r="J84" s="3016">
        <f t="shared" si="11"/>
        <v>0</v>
      </c>
      <c r="K84" s="3087"/>
    </row>
    <row r="85" spans="1:14" s="3011" customFormat="1" ht="30" customHeight="1">
      <c r="A85" s="3030" t="s">
        <v>1251</v>
      </c>
      <c r="B85" s="3042" t="s">
        <v>1282</v>
      </c>
      <c r="C85" s="2937" t="s">
        <v>3510</v>
      </c>
      <c r="D85" s="3046" t="s">
        <v>3511</v>
      </c>
      <c r="E85" s="3047"/>
      <c r="F85" s="3025"/>
      <c r="G85" s="3025"/>
      <c r="H85" s="3019">
        <v>0</v>
      </c>
      <c r="I85" s="3025"/>
      <c r="J85" s="3016">
        <f t="shared" si="11"/>
        <v>0</v>
      </c>
      <c r="K85" s="3087"/>
    </row>
    <row r="86" spans="1:14" s="3011" customFormat="1" ht="30" customHeight="1">
      <c r="A86" s="3030" t="s">
        <v>1254</v>
      </c>
      <c r="B86" s="3042" t="s">
        <v>1284</v>
      </c>
      <c r="C86" s="2937" t="s">
        <v>3512</v>
      </c>
      <c r="D86" s="3046" t="s">
        <v>3508</v>
      </c>
      <c r="E86" s="3047"/>
      <c r="F86" s="3025"/>
      <c r="G86" s="3015"/>
      <c r="H86" s="3019">
        <v>0</v>
      </c>
      <c r="I86" s="3025"/>
      <c r="J86" s="3016">
        <f t="shared" si="11"/>
        <v>0</v>
      </c>
      <c r="K86" s="3087"/>
    </row>
    <row r="87" spans="1:14" s="3011" customFormat="1" ht="30" customHeight="1">
      <c r="A87" s="3030" t="s">
        <v>1257</v>
      </c>
      <c r="B87" s="3042" t="s">
        <v>1299</v>
      </c>
      <c r="C87" s="3043" t="s">
        <v>3513</v>
      </c>
      <c r="D87" s="3044"/>
      <c r="E87" s="3034">
        <f>SUM(E88,E89,E90,E91)</f>
        <v>0</v>
      </c>
      <c r="F87" s="3045">
        <f>F88+F89+F90+F91</f>
        <v>0</v>
      </c>
      <c r="G87" s="3045">
        <f>G88+G89+G90</f>
        <v>0</v>
      </c>
      <c r="H87" s="3015"/>
      <c r="I87" s="3028"/>
      <c r="J87" s="3016">
        <f>SUM(J88,J89,J90,J91)</f>
        <v>0</v>
      </c>
      <c r="K87" s="3087"/>
      <c r="L87" s="3101"/>
      <c r="M87" s="3101"/>
      <c r="N87" s="3101"/>
    </row>
    <row r="88" spans="1:14" s="3011" customFormat="1" ht="30" customHeight="1">
      <c r="A88" s="3030" t="s">
        <v>3514</v>
      </c>
      <c r="B88" s="3012" t="s">
        <v>3322</v>
      </c>
      <c r="C88" s="2937" t="s">
        <v>3507</v>
      </c>
      <c r="D88" s="3046" t="s">
        <v>3508</v>
      </c>
      <c r="E88" s="3047"/>
      <c r="F88" s="3025"/>
      <c r="G88" s="3025"/>
      <c r="H88" s="3019">
        <v>0</v>
      </c>
      <c r="I88" s="3048"/>
      <c r="J88" s="3016">
        <f t="shared" ref="J88:J90" si="12">E88*I88</f>
        <v>0</v>
      </c>
      <c r="K88" s="3087"/>
      <c r="L88" s="3102"/>
      <c r="M88" s="3101"/>
      <c r="N88" s="3101"/>
    </row>
    <row r="89" spans="1:14" s="3011" customFormat="1" ht="30" customHeight="1">
      <c r="A89" s="3030" t="s">
        <v>1260</v>
      </c>
      <c r="B89" s="3012" t="s">
        <v>3325</v>
      </c>
      <c r="C89" s="2937" t="s">
        <v>3509</v>
      </c>
      <c r="D89" s="3046" t="s">
        <v>3515</v>
      </c>
      <c r="E89" s="3047"/>
      <c r="F89" s="3025"/>
      <c r="G89" s="3025"/>
      <c r="H89" s="3019">
        <v>0.15</v>
      </c>
      <c r="I89" s="3048"/>
      <c r="J89" s="3016">
        <f t="shared" si="12"/>
        <v>0</v>
      </c>
      <c r="K89" s="3087"/>
      <c r="L89" s="3102"/>
      <c r="M89" s="3101"/>
      <c r="N89" s="3101"/>
    </row>
    <row r="90" spans="1:14" s="3011" customFormat="1" ht="30" customHeight="1">
      <c r="A90" s="3030" t="s">
        <v>1269</v>
      </c>
      <c r="B90" s="3042" t="s">
        <v>3516</v>
      </c>
      <c r="C90" s="2937" t="s">
        <v>3510</v>
      </c>
      <c r="D90" s="3046" t="s">
        <v>3517</v>
      </c>
      <c r="E90" s="3047"/>
      <c r="F90" s="3025"/>
      <c r="G90" s="3025"/>
      <c r="H90" s="3019">
        <v>0.5</v>
      </c>
      <c r="I90" s="3025"/>
      <c r="J90" s="3016">
        <f t="shared" si="12"/>
        <v>0</v>
      </c>
      <c r="K90" s="3087"/>
      <c r="L90" s="3102"/>
      <c r="M90" s="3101"/>
      <c r="N90" s="3101"/>
    </row>
    <row r="91" spans="1:14" s="3011" customFormat="1" ht="30" customHeight="1">
      <c r="A91" s="3030" t="s">
        <v>1272</v>
      </c>
      <c r="B91" s="3042" t="s">
        <v>3518</v>
      </c>
      <c r="C91" s="2937" t="s">
        <v>3512</v>
      </c>
      <c r="D91" s="3046"/>
      <c r="E91" s="3034">
        <f>SUM(E92,E93)</f>
        <v>0</v>
      </c>
      <c r="F91" s="3045">
        <f>F92+F93</f>
        <v>0</v>
      </c>
      <c r="G91" s="3015"/>
      <c r="H91" s="3029"/>
      <c r="I91" s="3015"/>
      <c r="J91" s="3016">
        <f>SUM(J92,J93)</f>
        <v>0</v>
      </c>
      <c r="K91" s="3087"/>
      <c r="L91" s="3103"/>
      <c r="M91" s="3101"/>
      <c r="N91" s="3101"/>
    </row>
    <row r="92" spans="1:14" s="3011" customFormat="1" ht="30" customHeight="1">
      <c r="A92" s="3030" t="s">
        <v>1275</v>
      </c>
      <c r="B92" s="3012" t="s">
        <v>3519</v>
      </c>
      <c r="C92" s="3049" t="s">
        <v>3520</v>
      </c>
      <c r="D92" s="3046" t="s">
        <v>3521</v>
      </c>
      <c r="E92" s="3023"/>
      <c r="F92" s="3025"/>
      <c r="G92" s="3015"/>
      <c r="H92" s="3019">
        <v>0.25</v>
      </c>
      <c r="I92" s="3025"/>
      <c r="J92" s="3016">
        <f t="shared" ref="J92:J93" si="13">E92*I92</f>
        <v>0</v>
      </c>
      <c r="K92" s="3087"/>
      <c r="L92" s="3102"/>
      <c r="M92" s="3101"/>
      <c r="N92" s="3101"/>
    </row>
    <row r="93" spans="1:14" s="3011" customFormat="1" ht="30" customHeight="1">
      <c r="A93" s="3030" t="s">
        <v>1278</v>
      </c>
      <c r="B93" s="3012" t="s">
        <v>3522</v>
      </c>
      <c r="C93" s="3049" t="s">
        <v>3523</v>
      </c>
      <c r="D93" s="3046" t="s">
        <v>3524</v>
      </c>
      <c r="E93" s="3047"/>
      <c r="F93" s="3025"/>
      <c r="G93" s="3015"/>
      <c r="H93" s="3019">
        <v>1</v>
      </c>
      <c r="I93" s="3025"/>
      <c r="J93" s="3016">
        <f t="shared" si="13"/>
        <v>0</v>
      </c>
      <c r="K93" s="3087"/>
      <c r="L93" s="3102"/>
      <c r="M93" s="3101"/>
      <c r="N93" s="3101"/>
    </row>
    <row r="94" spans="1:14" s="3011" customFormat="1" ht="30" customHeight="1">
      <c r="A94" s="3050" t="s">
        <v>1281</v>
      </c>
      <c r="B94" s="3051" t="s">
        <v>1327</v>
      </c>
      <c r="C94" s="3052" t="s">
        <v>3525</v>
      </c>
      <c r="D94" s="3053"/>
      <c r="E94" s="3054"/>
      <c r="F94" s="3055"/>
      <c r="G94" s="3055"/>
      <c r="H94" s="3056"/>
      <c r="I94" s="3056"/>
      <c r="J94" s="3104">
        <f>'F4 LCR TOTAL'!I16</f>
        <v>0</v>
      </c>
      <c r="K94" s="3087"/>
      <c r="L94" s="3102"/>
      <c r="M94" s="3101"/>
      <c r="N94" s="3101"/>
    </row>
    <row r="95" spans="1:14" s="3011" customFormat="1" ht="30" customHeight="1">
      <c r="A95" s="4935" t="s">
        <v>1321</v>
      </c>
      <c r="B95" s="4936"/>
      <c r="C95" s="4936"/>
      <c r="D95" s="4936"/>
      <c r="E95" s="4936"/>
      <c r="F95" s="4936"/>
      <c r="G95" s="4936"/>
      <c r="H95" s="4936"/>
      <c r="I95" s="4936"/>
      <c r="J95" s="4937"/>
      <c r="K95" s="3087"/>
      <c r="L95" s="3101"/>
      <c r="M95" s="3101"/>
      <c r="N95" s="3101"/>
    </row>
    <row r="96" spans="1:14" s="3011" customFormat="1" ht="30" customHeight="1">
      <c r="A96" s="3058" t="s">
        <v>1283</v>
      </c>
      <c r="B96" s="3059" t="s">
        <v>2648</v>
      </c>
      <c r="C96" s="3060" t="s">
        <v>3526</v>
      </c>
      <c r="D96" s="3061" t="s">
        <v>3498</v>
      </c>
      <c r="E96" s="3062"/>
      <c r="F96" s="3063"/>
      <c r="G96" s="3063"/>
      <c r="H96" s="3064"/>
      <c r="I96" s="3065"/>
      <c r="J96" s="3066"/>
      <c r="K96" s="3087"/>
    </row>
    <row r="97" spans="1:11" s="3011" customFormat="1" ht="30" customHeight="1">
      <c r="A97" s="3030" t="s">
        <v>1286</v>
      </c>
      <c r="B97" s="3001" t="s">
        <v>2649</v>
      </c>
      <c r="C97" s="3067" t="s">
        <v>3527</v>
      </c>
      <c r="D97" s="3068" t="s">
        <v>3528</v>
      </c>
      <c r="E97" s="3047"/>
      <c r="F97" s="3015"/>
      <c r="G97" s="3015"/>
      <c r="H97" s="3028"/>
      <c r="I97" s="3028"/>
      <c r="J97" s="3069"/>
      <c r="K97" s="3087"/>
    </row>
    <row r="98" spans="1:11" s="3011" customFormat="1" ht="68.25" customHeight="1">
      <c r="A98" s="3030" t="s">
        <v>3529</v>
      </c>
      <c r="B98" s="3070" t="s">
        <v>2650</v>
      </c>
      <c r="C98" s="3067" t="s">
        <v>3530</v>
      </c>
      <c r="D98" s="3071"/>
      <c r="E98" s="3072"/>
      <c r="F98" s="3015"/>
      <c r="G98" s="3015"/>
      <c r="H98" s="3015"/>
      <c r="I98" s="3015"/>
      <c r="J98" s="3073"/>
      <c r="K98" s="3087"/>
    </row>
    <row r="99" spans="1:11" s="3011" customFormat="1" ht="30" customHeight="1">
      <c r="A99" s="3030" t="s">
        <v>3531</v>
      </c>
      <c r="B99" s="3012" t="s">
        <v>3532</v>
      </c>
      <c r="C99" s="3074" t="s">
        <v>3533</v>
      </c>
      <c r="D99" s="3046"/>
      <c r="E99" s="3023"/>
      <c r="F99" s="3015"/>
      <c r="G99" s="3015"/>
      <c r="H99" s="3015"/>
      <c r="I99" s="3025"/>
      <c r="J99" s="3075"/>
      <c r="K99" s="3087"/>
    </row>
    <row r="100" spans="1:11" s="3011" customFormat="1" ht="30" customHeight="1">
      <c r="A100" s="3030" t="s">
        <v>1289</v>
      </c>
      <c r="B100" s="3012" t="s">
        <v>3534</v>
      </c>
      <c r="C100" s="3074" t="s">
        <v>3535</v>
      </c>
      <c r="D100" s="3046"/>
      <c r="E100" s="3023"/>
      <c r="F100" s="3015"/>
      <c r="G100" s="3015"/>
      <c r="H100" s="3015"/>
      <c r="I100" s="3025"/>
      <c r="J100" s="3075"/>
      <c r="K100" s="3087"/>
    </row>
    <row r="101" spans="1:11" s="3011" customFormat="1" ht="30" customHeight="1">
      <c r="A101" s="3030" t="s">
        <v>3536</v>
      </c>
      <c r="B101" s="3012" t="s">
        <v>3537</v>
      </c>
      <c r="C101" s="3074" t="s">
        <v>3538</v>
      </c>
      <c r="D101" s="3046"/>
      <c r="E101" s="3023"/>
      <c r="F101" s="3015"/>
      <c r="G101" s="3015"/>
      <c r="H101" s="3015"/>
      <c r="I101" s="3025"/>
      <c r="J101" s="3075"/>
      <c r="K101" s="3087"/>
    </row>
    <row r="102" spans="1:11" s="3011" customFormat="1" ht="30" customHeight="1">
      <c r="A102" s="3030" t="s">
        <v>3539</v>
      </c>
      <c r="B102" s="3012" t="s">
        <v>3540</v>
      </c>
      <c r="C102" s="3074" t="s">
        <v>3541</v>
      </c>
      <c r="D102" s="3046"/>
      <c r="E102" s="3023"/>
      <c r="F102" s="3015"/>
      <c r="G102" s="3015"/>
      <c r="H102" s="3015"/>
      <c r="I102" s="3025"/>
      <c r="J102" s="3075"/>
      <c r="K102" s="3087"/>
    </row>
    <row r="103" spans="1:11" s="3011" customFormat="1" ht="30" customHeight="1">
      <c r="A103" s="3030" t="s">
        <v>3542</v>
      </c>
      <c r="B103" s="3070" t="s">
        <v>2651</v>
      </c>
      <c r="C103" s="3067" t="s">
        <v>3543</v>
      </c>
      <c r="D103" s="3071"/>
      <c r="E103" s="3072"/>
      <c r="F103" s="3015"/>
      <c r="G103" s="3015"/>
      <c r="H103" s="3015"/>
      <c r="I103" s="3015"/>
      <c r="J103" s="3073"/>
      <c r="K103" s="3087"/>
    </row>
    <row r="104" spans="1:11" s="3011" customFormat="1" ht="30" customHeight="1">
      <c r="A104" s="3030" t="s">
        <v>3544</v>
      </c>
      <c r="B104" s="3012" t="s">
        <v>3545</v>
      </c>
      <c r="C104" s="3074" t="s">
        <v>3533</v>
      </c>
      <c r="D104" s="3046"/>
      <c r="E104" s="3023"/>
      <c r="F104" s="3015"/>
      <c r="G104" s="3015"/>
      <c r="H104" s="3015"/>
      <c r="I104" s="3025"/>
      <c r="J104" s="3075"/>
      <c r="K104" s="3087"/>
    </row>
    <row r="105" spans="1:11" s="3011" customFormat="1" ht="30" customHeight="1">
      <c r="A105" s="3030" t="s">
        <v>3546</v>
      </c>
      <c r="B105" s="3012" t="s">
        <v>3547</v>
      </c>
      <c r="C105" s="3074" t="s">
        <v>3535</v>
      </c>
      <c r="D105" s="3046"/>
      <c r="E105" s="3023"/>
      <c r="F105" s="3015"/>
      <c r="G105" s="3015"/>
      <c r="H105" s="3015"/>
      <c r="I105" s="3025"/>
      <c r="J105" s="3075"/>
      <c r="K105" s="3087"/>
    </row>
    <row r="106" spans="1:11" s="3011" customFormat="1" ht="30" customHeight="1">
      <c r="A106" s="3030" t="s">
        <v>3548</v>
      </c>
      <c r="B106" s="3012" t="s">
        <v>3549</v>
      </c>
      <c r="C106" s="3074" t="s">
        <v>3538</v>
      </c>
      <c r="D106" s="3046"/>
      <c r="E106" s="3023"/>
      <c r="F106" s="3015"/>
      <c r="G106" s="3015"/>
      <c r="H106" s="3015"/>
      <c r="I106" s="3025"/>
      <c r="J106" s="3075"/>
      <c r="K106" s="3087"/>
    </row>
    <row r="107" spans="1:11" s="3011" customFormat="1" ht="30" customHeight="1">
      <c r="A107" s="3030" t="s">
        <v>3550</v>
      </c>
      <c r="B107" s="3012" t="s">
        <v>3551</v>
      </c>
      <c r="C107" s="3074" t="s">
        <v>3541</v>
      </c>
      <c r="D107" s="3046"/>
      <c r="E107" s="3023"/>
      <c r="F107" s="3015"/>
      <c r="G107" s="3015"/>
      <c r="H107" s="3015"/>
      <c r="I107" s="3025"/>
      <c r="J107" s="3075"/>
      <c r="K107" s="3087"/>
    </row>
    <row r="108" spans="1:11" s="3011" customFormat="1" ht="30" customHeight="1">
      <c r="A108" s="3030" t="s">
        <v>1298</v>
      </c>
      <c r="B108" s="3001" t="s">
        <v>2652</v>
      </c>
      <c r="C108" s="3067" t="s">
        <v>3552</v>
      </c>
      <c r="D108" s="3071" t="s">
        <v>3553</v>
      </c>
      <c r="E108" s="3023"/>
      <c r="F108" s="3015"/>
      <c r="G108" s="3015"/>
      <c r="H108" s="3028"/>
      <c r="I108" s="3028"/>
      <c r="J108" s="3069"/>
      <c r="K108" s="3087"/>
    </row>
    <row r="109" spans="1:11" s="3011" customFormat="1" ht="30" customHeight="1">
      <c r="A109" s="3030" t="s">
        <v>1301</v>
      </c>
      <c r="B109" s="3076" t="s">
        <v>3554</v>
      </c>
      <c r="C109" s="3067" t="s">
        <v>3555</v>
      </c>
      <c r="D109" s="3071"/>
      <c r="E109" s="3023"/>
      <c r="F109" s="3015"/>
      <c r="G109" s="3015"/>
      <c r="H109" s="3028"/>
      <c r="I109" s="3028"/>
      <c r="J109" s="3069"/>
      <c r="K109" s="3087"/>
    </row>
    <row r="110" spans="1:11" s="3011" customFormat="1" ht="30" customHeight="1">
      <c r="A110" s="3030" t="s">
        <v>1304</v>
      </c>
      <c r="B110" s="3076" t="s">
        <v>3556</v>
      </c>
      <c r="C110" s="3067" t="s">
        <v>3557</v>
      </c>
      <c r="D110" s="3071"/>
      <c r="E110" s="3047"/>
      <c r="F110" s="3015"/>
      <c r="G110" s="3015"/>
      <c r="H110" s="3028"/>
      <c r="I110" s="3028"/>
      <c r="J110" s="3069"/>
      <c r="K110" s="3087"/>
    </row>
    <row r="111" spans="1:11" s="3011" customFormat="1" ht="30" customHeight="1">
      <c r="A111" s="3030" t="s">
        <v>1307</v>
      </c>
      <c r="B111" s="3076" t="s">
        <v>3558</v>
      </c>
      <c r="C111" s="3067" t="s">
        <v>3559</v>
      </c>
      <c r="D111" s="3071"/>
      <c r="E111" s="3047"/>
      <c r="F111" s="3015"/>
      <c r="G111" s="3015"/>
      <c r="H111" s="3028"/>
      <c r="I111" s="3048"/>
      <c r="J111" s="3077"/>
      <c r="K111" s="3087"/>
    </row>
    <row r="112" spans="1:11" s="3011" customFormat="1" ht="44.25" customHeight="1" thickBot="1">
      <c r="A112" s="3078" t="s">
        <v>3560</v>
      </c>
      <c r="B112" s="3079" t="s">
        <v>3561</v>
      </c>
      <c r="C112" s="3080" t="s">
        <v>3562</v>
      </c>
      <c r="D112" s="3081"/>
      <c r="E112" s="3082"/>
      <c r="F112" s="3083"/>
      <c r="G112" s="3083"/>
      <c r="H112" s="3084"/>
      <c r="I112" s="3085"/>
      <c r="J112" s="3086"/>
      <c r="K112" s="3087"/>
    </row>
    <row r="113" spans="1:11" s="3011" customFormat="1" ht="14.25">
      <c r="A113" s="2983"/>
      <c r="B113" s="2984"/>
      <c r="C113" s="3087"/>
      <c r="D113" s="3088"/>
      <c r="E113" s="3089"/>
      <c r="F113" s="3089"/>
      <c r="G113" s="3089"/>
      <c r="H113" s="3089"/>
      <c r="I113" s="3089"/>
      <c r="J113" s="3087"/>
      <c r="K113" s="3087"/>
    </row>
    <row r="114" spans="1:11" s="3011" customFormat="1" ht="14.25">
      <c r="A114" s="2983"/>
      <c r="B114" s="2984"/>
      <c r="C114" s="3087"/>
      <c r="D114" s="3088"/>
      <c r="E114" s="3089"/>
      <c r="F114" s="3089"/>
      <c r="G114" s="3089"/>
      <c r="H114" s="3089"/>
      <c r="I114" s="3089"/>
      <c r="J114" s="3087"/>
      <c r="K114" s="3087"/>
    </row>
    <row r="115" spans="1:11" s="3011" customFormat="1" ht="14.25">
      <c r="A115" s="2983"/>
      <c r="B115" s="2984"/>
      <c r="C115" s="3087"/>
      <c r="D115" s="3088"/>
      <c r="E115" s="3089"/>
      <c r="F115" s="3089"/>
      <c r="G115" s="3089"/>
      <c r="H115" s="3089"/>
      <c r="I115" s="3089"/>
      <c r="J115" s="3087"/>
      <c r="K115" s="3087"/>
    </row>
    <row r="116" spans="1:11" s="3011" customFormat="1" ht="14.25">
      <c r="A116" s="2983"/>
      <c r="B116" s="2984"/>
      <c r="C116" s="3087"/>
      <c r="D116" s="3088"/>
      <c r="E116" s="3089"/>
      <c r="F116" s="3089"/>
      <c r="G116" s="3089"/>
      <c r="H116" s="3089"/>
      <c r="I116" s="3089"/>
      <c r="J116" s="3087"/>
      <c r="K116" s="3087"/>
    </row>
    <row r="117" spans="1:11" s="3011" customFormat="1" ht="14.25">
      <c r="A117" s="2983"/>
      <c r="B117" s="2984"/>
      <c r="C117" s="3087"/>
      <c r="D117" s="3088"/>
      <c r="E117" s="3089"/>
      <c r="F117" s="3089"/>
      <c r="G117" s="3089"/>
      <c r="H117" s="3089"/>
      <c r="I117" s="3089"/>
      <c r="J117" s="3087"/>
      <c r="K117" s="3087"/>
    </row>
    <row r="118" spans="1:11" s="3011" customFormat="1" ht="14.25">
      <c r="A118" s="2983"/>
      <c r="B118" s="2984"/>
      <c r="C118" s="3087"/>
      <c r="D118" s="3088"/>
      <c r="E118" s="3089"/>
      <c r="F118" s="3089"/>
      <c r="G118" s="3089"/>
      <c r="H118" s="3089"/>
      <c r="I118" s="3089"/>
      <c r="J118" s="3087"/>
      <c r="K118" s="3087"/>
    </row>
    <row r="119" spans="1:11" s="3011" customFormat="1" ht="14.25">
      <c r="A119" s="2983"/>
      <c r="B119" s="2984"/>
      <c r="C119" s="3087"/>
      <c r="D119" s="3088"/>
      <c r="E119" s="3089"/>
      <c r="F119" s="3089"/>
      <c r="G119" s="3089"/>
      <c r="H119" s="3089"/>
      <c r="I119" s="3089"/>
      <c r="J119" s="3087"/>
      <c r="K119" s="3087"/>
    </row>
    <row r="120" spans="1:11" s="3011" customFormat="1" ht="14.25">
      <c r="A120" s="2983"/>
      <c r="B120" s="2984"/>
      <c r="C120" s="3087"/>
      <c r="D120" s="3088"/>
      <c r="E120" s="3089"/>
      <c r="F120" s="3089"/>
      <c r="G120" s="3089"/>
      <c r="H120" s="3089"/>
      <c r="I120" s="3089"/>
      <c r="J120" s="3087"/>
      <c r="K120" s="3087"/>
    </row>
    <row r="121" spans="1:11" s="3011" customFormat="1" ht="14.25">
      <c r="A121" s="2983"/>
      <c r="B121" s="2984"/>
      <c r="C121" s="3087"/>
      <c r="D121" s="3088"/>
      <c r="E121" s="3089"/>
      <c r="F121" s="3089"/>
      <c r="G121" s="3089"/>
      <c r="H121" s="3089"/>
      <c r="I121" s="3089"/>
      <c r="J121" s="3087"/>
      <c r="K121" s="3087"/>
    </row>
    <row r="122" spans="1:11" s="3011" customFormat="1" ht="14.25">
      <c r="A122" s="2983"/>
      <c r="B122" s="2984"/>
      <c r="C122" s="3087"/>
      <c r="D122" s="3088"/>
      <c r="E122" s="3089"/>
      <c r="F122" s="3089"/>
      <c r="G122" s="3089"/>
      <c r="H122" s="3089"/>
      <c r="I122" s="3089"/>
      <c r="J122" s="3087"/>
      <c r="K122" s="3087"/>
    </row>
    <row r="123" spans="1:11" s="3011" customFormat="1" ht="14.25">
      <c r="A123" s="2983"/>
      <c r="B123" s="2984"/>
      <c r="C123" s="3087"/>
      <c r="D123" s="3088"/>
      <c r="E123" s="3089"/>
      <c r="F123" s="3089"/>
      <c r="G123" s="3089"/>
      <c r="H123" s="3089"/>
      <c r="I123" s="3089"/>
      <c r="J123" s="3087"/>
      <c r="K123" s="3087"/>
    </row>
    <row r="124" spans="1:11" s="3011" customFormat="1" ht="14.25">
      <c r="A124" s="2983"/>
      <c r="B124" s="2984"/>
      <c r="C124" s="3087"/>
      <c r="D124" s="3088"/>
      <c r="E124" s="3089"/>
      <c r="F124" s="3089"/>
      <c r="G124" s="3089"/>
      <c r="H124" s="3089"/>
      <c r="I124" s="3089"/>
      <c r="J124" s="3087"/>
      <c r="K124" s="3087"/>
    </row>
    <row r="125" spans="1:11" s="3011" customFormat="1" ht="14.25">
      <c r="A125" s="2988"/>
      <c r="B125" s="3090"/>
      <c r="C125" s="3087"/>
      <c r="D125" s="3088"/>
      <c r="E125" s="3089"/>
      <c r="F125" s="3089"/>
      <c r="G125" s="3089"/>
      <c r="H125" s="3089"/>
      <c r="I125" s="3089"/>
      <c r="J125" s="3087"/>
      <c r="K125" s="3087"/>
    </row>
    <row r="126" spans="1:11" s="3011" customFormat="1" ht="14.25">
      <c r="A126" s="2988"/>
      <c r="B126" s="3090"/>
      <c r="C126" s="3087"/>
      <c r="D126" s="3088"/>
      <c r="E126" s="3089"/>
      <c r="F126" s="3089"/>
      <c r="G126" s="3089"/>
      <c r="H126" s="3089"/>
      <c r="I126" s="3089"/>
      <c r="J126" s="3087"/>
      <c r="K126" s="3087"/>
    </row>
    <row r="127" spans="1:11" s="3011" customFormat="1" ht="14.25">
      <c r="A127" s="2988"/>
      <c r="B127" s="3090"/>
      <c r="C127" s="3087"/>
      <c r="D127" s="3088"/>
      <c r="E127" s="3089"/>
      <c r="F127" s="3089"/>
      <c r="G127" s="3089"/>
      <c r="H127" s="3089"/>
      <c r="I127" s="3089"/>
      <c r="J127" s="3087"/>
      <c r="K127" s="3087"/>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70" zoomScaleNormal="70" workbookViewId="0"/>
  </sheetViews>
  <sheetFormatPr defaultColWidth="9.140625" defaultRowHeight="12.75"/>
  <cols>
    <col min="1" max="1" width="11.7109375" style="2983" customWidth="1"/>
    <col min="2" max="2" width="17.5703125" style="2984" customWidth="1"/>
    <col min="3" max="3" width="76.140625" style="2986" customWidth="1"/>
    <col min="4" max="4" width="17.42578125" style="3091" customWidth="1"/>
    <col min="5" max="5" width="23.140625" style="2985" customWidth="1"/>
    <col min="6" max="6" width="19.5703125" style="2985" customWidth="1"/>
    <col min="7" max="7" width="24.5703125" style="2985" customWidth="1"/>
    <col min="8" max="8" width="17.28515625" style="2985" customWidth="1"/>
    <col min="9" max="9" width="18.42578125" style="2985" customWidth="1"/>
    <col min="10" max="10" width="16" style="2986" customWidth="1"/>
    <col min="11" max="11" width="9.140625" style="2986"/>
    <col min="12" max="14" width="9.140625" style="2995"/>
    <col min="15" max="15" width="28.5703125" style="2995" bestFit="1" customWidth="1"/>
    <col min="16" max="16" width="94" style="2995" customWidth="1"/>
    <col min="17" max="16384" width="9.140625" style="2995"/>
  </cols>
  <sheetData>
    <row r="1" spans="1:16" ht="15">
      <c r="C1" s="32" t="s">
        <v>120</v>
      </c>
      <c r="D1" s="79" t="s">
        <v>3249</v>
      </c>
      <c r="E1" s="79"/>
    </row>
    <row r="2" spans="1:16" ht="15">
      <c r="C2" s="18" t="s">
        <v>106</v>
      </c>
      <c r="D2" s="18" t="s">
        <v>3250</v>
      </c>
      <c r="E2" s="18"/>
    </row>
    <row r="3" spans="1:16" ht="15">
      <c r="C3" s="18" t="s">
        <v>108</v>
      </c>
      <c r="D3" s="18" t="s">
        <v>109</v>
      </c>
      <c r="E3" s="18"/>
    </row>
    <row r="4" spans="1:16" ht="15">
      <c r="C4" s="18" t="s">
        <v>110</v>
      </c>
      <c r="D4" s="18" t="s">
        <v>4</v>
      </c>
      <c r="E4" s="18"/>
    </row>
    <row r="5" spans="1:16" ht="15">
      <c r="C5" s="32" t="s">
        <v>3279</v>
      </c>
      <c r="D5" s="32" t="s">
        <v>3280</v>
      </c>
      <c r="E5" s="32"/>
    </row>
    <row r="8" spans="1:16" ht="15" thickBot="1">
      <c r="A8" s="2988"/>
      <c r="B8" s="2989"/>
      <c r="C8" s="830"/>
      <c r="D8" s="829"/>
      <c r="E8" s="2990"/>
      <c r="F8" s="2990"/>
      <c r="G8" s="2990"/>
      <c r="H8" s="2990"/>
      <c r="I8" s="2990"/>
      <c r="J8" s="830"/>
    </row>
    <row r="9" spans="1:16" s="3106" customFormat="1" ht="27.75" thickBot="1">
      <c r="A9" s="4938" t="s">
        <v>3567</v>
      </c>
      <c r="B9" s="4939"/>
      <c r="C9" s="4939"/>
      <c r="D9" s="4939"/>
      <c r="E9" s="4939"/>
      <c r="F9" s="4939"/>
      <c r="G9" s="4939"/>
      <c r="H9" s="4939"/>
      <c r="I9" s="4939"/>
      <c r="J9" s="4940"/>
      <c r="K9" s="3105"/>
      <c r="N9" s="2904"/>
      <c r="O9" s="2904"/>
      <c r="P9" s="2904"/>
    </row>
    <row r="10" spans="1:16" ht="15">
      <c r="A10" s="2992"/>
      <c r="B10" s="2993"/>
      <c r="C10" s="2994"/>
      <c r="D10" s="2994"/>
      <c r="E10" s="2994"/>
      <c r="F10" s="2994"/>
      <c r="G10" s="2994"/>
      <c r="H10" s="2994"/>
      <c r="I10" s="2994"/>
      <c r="J10" s="2994"/>
      <c r="K10" s="2995"/>
      <c r="N10" s="2323"/>
      <c r="O10" s="2323"/>
      <c r="P10" s="2323"/>
    </row>
    <row r="11" spans="1:16" ht="15">
      <c r="A11" s="2992"/>
      <c r="B11" s="2993"/>
      <c r="C11" s="2907"/>
      <c r="D11" s="2907"/>
      <c r="E11" s="2908"/>
      <c r="F11" s="2994"/>
      <c r="G11" s="2994"/>
      <c r="H11" s="2994"/>
      <c r="I11" s="2994"/>
      <c r="J11" s="2994"/>
      <c r="K11" s="2995"/>
      <c r="N11" s="2323"/>
      <c r="O11" s="2323"/>
      <c r="P11" s="2323"/>
    </row>
    <row r="12" spans="1:16" ht="15.75" thickBot="1">
      <c r="A12" s="2992"/>
      <c r="B12" s="2993"/>
      <c r="C12" s="2994"/>
      <c r="D12" s="2994"/>
      <c r="E12" s="2994"/>
      <c r="F12" s="2994"/>
      <c r="G12" s="2994"/>
      <c r="H12" s="2994"/>
      <c r="I12" s="2994"/>
      <c r="J12" s="2994"/>
      <c r="K12" s="2995"/>
      <c r="N12" s="2323"/>
      <c r="O12" s="2323"/>
      <c r="P12" s="2323"/>
    </row>
    <row r="13" spans="1:16" ht="15" customHeight="1">
      <c r="A13" s="2996"/>
      <c r="B13" s="3092"/>
      <c r="C13" s="3093"/>
      <c r="D13" s="4947" t="s">
        <v>3285</v>
      </c>
      <c r="E13" s="4947" t="s">
        <v>1087</v>
      </c>
      <c r="F13" s="4947" t="s">
        <v>3342</v>
      </c>
      <c r="G13" s="4947" t="s">
        <v>3343</v>
      </c>
      <c r="H13" s="4949" t="s">
        <v>3344</v>
      </c>
      <c r="I13" s="4947" t="s">
        <v>3345</v>
      </c>
      <c r="J13" s="4951" t="s">
        <v>3346</v>
      </c>
      <c r="N13" s="2913"/>
      <c r="O13" s="2914"/>
      <c r="P13" s="2915"/>
    </row>
    <row r="14" spans="1:16" ht="45.75" customHeight="1">
      <c r="A14" s="3094"/>
      <c r="B14" s="3095"/>
      <c r="C14" s="3096"/>
      <c r="D14" s="4948" t="s">
        <v>3348</v>
      </c>
      <c r="E14" s="4948"/>
      <c r="F14" s="4948"/>
      <c r="G14" s="4948"/>
      <c r="H14" s="4950"/>
      <c r="I14" s="4948"/>
      <c r="J14" s="4952"/>
      <c r="N14" s="2903"/>
      <c r="O14" s="2903"/>
      <c r="P14" s="2903"/>
    </row>
    <row r="15" spans="1:16" ht="25.5">
      <c r="A15" s="3097" t="s">
        <v>3347</v>
      </c>
      <c r="B15" s="3098" t="s">
        <v>175</v>
      </c>
      <c r="C15" s="3099" t="s">
        <v>1086</v>
      </c>
      <c r="D15" s="2997"/>
      <c r="E15" s="2998" t="s">
        <v>1088</v>
      </c>
      <c r="F15" s="2998" t="s">
        <v>1092</v>
      </c>
      <c r="G15" s="2998" t="s">
        <v>1095</v>
      </c>
      <c r="H15" s="2998" t="s">
        <v>1098</v>
      </c>
      <c r="I15" s="2998" t="s">
        <v>1100</v>
      </c>
      <c r="J15" s="2999" t="s">
        <v>3349</v>
      </c>
    </row>
    <row r="16" spans="1:16" ht="30" customHeight="1">
      <c r="A16" s="3000" t="s">
        <v>1088</v>
      </c>
      <c r="B16" s="3001" t="s">
        <v>2647</v>
      </c>
      <c r="C16" s="3002" t="s">
        <v>3350</v>
      </c>
      <c r="D16" s="3003"/>
      <c r="E16" s="3004">
        <f>SUM(E17,E81)</f>
        <v>0</v>
      </c>
      <c r="F16" s="3005"/>
      <c r="G16" s="3005"/>
      <c r="H16" s="3005"/>
      <c r="I16" s="3005"/>
      <c r="J16" s="3006">
        <f>SUM(J17,J81,J94)</f>
        <v>0</v>
      </c>
    </row>
    <row r="17" spans="1:11" s="3101" customFormat="1" ht="30" customHeight="1">
      <c r="A17" s="3000" t="s">
        <v>1092</v>
      </c>
      <c r="B17" s="3001" t="s">
        <v>1090</v>
      </c>
      <c r="C17" s="3007" t="s">
        <v>3351</v>
      </c>
      <c r="D17" s="3008"/>
      <c r="E17" s="3100">
        <f>SUM(E18,E26,E31,E37,E49,E61,E77)</f>
        <v>0</v>
      </c>
      <c r="F17" s="3010"/>
      <c r="G17" s="3010"/>
      <c r="H17" s="3010"/>
      <c r="I17" s="3010"/>
      <c r="J17" s="3006">
        <f>SUM(J18,J26,J31,J37,J49,J61,J77)</f>
        <v>0</v>
      </c>
      <c r="K17" s="3087"/>
    </row>
    <row r="18" spans="1:11" s="3101" customFormat="1" ht="30" customHeight="1">
      <c r="A18" s="3000" t="s">
        <v>1095</v>
      </c>
      <c r="B18" s="3012" t="s">
        <v>1093</v>
      </c>
      <c r="C18" s="3013" t="s">
        <v>3352</v>
      </c>
      <c r="D18" s="3008" t="s">
        <v>3353</v>
      </c>
      <c r="E18" s="3014">
        <f>SUM(E19,E20,E23,E24,E25)</f>
        <v>0</v>
      </c>
      <c r="F18" s="3015"/>
      <c r="G18" s="3015"/>
      <c r="H18" s="3015"/>
      <c r="I18" s="3015"/>
      <c r="J18" s="3016">
        <f>SUM(J19,J20,J23,J24,J25)</f>
        <v>0</v>
      </c>
      <c r="K18" s="3087"/>
    </row>
    <row r="19" spans="1:11" s="3101" customFormat="1" ht="35.25" customHeight="1">
      <c r="A19" s="3000" t="s">
        <v>1098</v>
      </c>
      <c r="B19" s="3012" t="s">
        <v>1096</v>
      </c>
      <c r="C19" s="3017" t="s">
        <v>3354</v>
      </c>
      <c r="D19" s="3008" t="s">
        <v>3355</v>
      </c>
      <c r="E19" s="3018"/>
      <c r="F19" s="3015"/>
      <c r="G19" s="3015"/>
      <c r="H19" s="3019">
        <v>1</v>
      </c>
      <c r="I19" s="3020"/>
      <c r="J19" s="3016">
        <f>E19*I19</f>
        <v>0</v>
      </c>
      <c r="K19" s="3087"/>
    </row>
    <row r="20" spans="1:11" s="3101" customFormat="1" ht="30" customHeight="1">
      <c r="A20" s="3000" t="s">
        <v>1100</v>
      </c>
      <c r="B20" s="3012" t="s">
        <v>1121</v>
      </c>
      <c r="C20" s="3017" t="s">
        <v>3356</v>
      </c>
      <c r="D20" s="3008" t="s">
        <v>3357</v>
      </c>
      <c r="E20" s="3014">
        <f>SUM(E21,E22)</f>
        <v>0</v>
      </c>
      <c r="F20" s="3015"/>
      <c r="G20" s="3015"/>
      <c r="H20" s="3021"/>
      <c r="I20" s="3021"/>
      <c r="J20" s="3016">
        <f>SUM(J21,J22)</f>
        <v>0</v>
      </c>
      <c r="K20" s="3087"/>
    </row>
    <row r="21" spans="1:11" s="3101" customFormat="1" ht="30" customHeight="1">
      <c r="A21" s="3000" t="s">
        <v>1103</v>
      </c>
      <c r="B21" s="3012" t="s">
        <v>1124</v>
      </c>
      <c r="C21" s="3022" t="s">
        <v>3358</v>
      </c>
      <c r="D21" s="3008" t="s">
        <v>3359</v>
      </c>
      <c r="E21" s="3023"/>
      <c r="F21" s="3015"/>
      <c r="G21" s="3015"/>
      <c r="H21" s="3024">
        <v>0.15</v>
      </c>
      <c r="I21" s="3025"/>
      <c r="J21" s="3016">
        <f t="shared" ref="J21:J23" si="0">E21*I21</f>
        <v>0</v>
      </c>
      <c r="K21" s="3087"/>
    </row>
    <row r="22" spans="1:11" s="3101" customFormat="1" ht="30" customHeight="1">
      <c r="A22" s="3000" t="s">
        <v>1105</v>
      </c>
      <c r="B22" s="3012" t="s">
        <v>1127</v>
      </c>
      <c r="C22" s="3022" t="s">
        <v>3360</v>
      </c>
      <c r="D22" s="3008" t="s">
        <v>3361</v>
      </c>
      <c r="E22" s="3023"/>
      <c r="F22" s="3015"/>
      <c r="G22" s="3015"/>
      <c r="H22" s="3024">
        <v>0.2</v>
      </c>
      <c r="I22" s="3025"/>
      <c r="J22" s="3016">
        <f t="shared" si="0"/>
        <v>0</v>
      </c>
      <c r="K22" s="3087"/>
    </row>
    <row r="23" spans="1:11" s="3101" customFormat="1" ht="30" customHeight="1">
      <c r="A23" s="3000" t="s">
        <v>1108</v>
      </c>
      <c r="B23" s="3012" t="s">
        <v>1133</v>
      </c>
      <c r="C23" s="3017" t="s">
        <v>3362</v>
      </c>
      <c r="D23" s="3008" t="s">
        <v>3363</v>
      </c>
      <c r="E23" s="3023"/>
      <c r="F23" s="3015"/>
      <c r="G23" s="3015"/>
      <c r="H23" s="3019">
        <v>0.05</v>
      </c>
      <c r="I23" s="3020"/>
      <c r="J23" s="3016">
        <f t="shared" si="0"/>
        <v>0</v>
      </c>
      <c r="K23" s="3087"/>
    </row>
    <row r="24" spans="1:11" s="3101" customFormat="1" ht="30" customHeight="1">
      <c r="A24" s="3000" t="s">
        <v>1111</v>
      </c>
      <c r="B24" s="3012" t="s">
        <v>1135</v>
      </c>
      <c r="C24" s="3017" t="s">
        <v>3364</v>
      </c>
      <c r="D24" s="3008" t="s">
        <v>3365</v>
      </c>
      <c r="E24" s="3026"/>
      <c r="F24" s="3015"/>
      <c r="G24" s="3015"/>
      <c r="H24" s="3027"/>
      <c r="I24" s="3025"/>
      <c r="J24" s="3016">
        <f>E24*I24</f>
        <v>0</v>
      </c>
      <c r="K24" s="3087"/>
    </row>
    <row r="25" spans="1:11" s="3101" customFormat="1" ht="30" customHeight="1">
      <c r="A25" s="3000" t="s">
        <v>2428</v>
      </c>
      <c r="B25" s="3012" t="s">
        <v>1138</v>
      </c>
      <c r="C25" s="3017" t="s">
        <v>3366</v>
      </c>
      <c r="D25" s="3008" t="s">
        <v>3367</v>
      </c>
      <c r="E25" s="3023"/>
      <c r="F25" s="3015"/>
      <c r="G25" s="3015"/>
      <c r="H25" s="3019">
        <v>0.1</v>
      </c>
      <c r="I25" s="3020"/>
      <c r="J25" s="3016">
        <f>E25*I25</f>
        <v>0</v>
      </c>
      <c r="K25" s="3087"/>
    </row>
    <row r="26" spans="1:11" s="3101" customFormat="1" ht="30" customHeight="1">
      <c r="A26" s="3000" t="s">
        <v>2430</v>
      </c>
      <c r="B26" s="3012" t="s">
        <v>1219</v>
      </c>
      <c r="C26" s="3013" t="s">
        <v>3368</v>
      </c>
      <c r="D26" s="3008" t="s">
        <v>3369</v>
      </c>
      <c r="E26" s="3014">
        <f>SUM(E27,E30)</f>
        <v>0</v>
      </c>
      <c r="F26" s="3015"/>
      <c r="G26" s="3015"/>
      <c r="H26" s="3015"/>
      <c r="I26" s="3015"/>
      <c r="J26" s="3016">
        <f>SUM(J27,J30)</f>
        <v>0</v>
      </c>
      <c r="K26" s="3087"/>
    </row>
    <row r="27" spans="1:11" s="3101" customFormat="1" ht="42.75">
      <c r="A27" s="3000" t="s">
        <v>2432</v>
      </c>
      <c r="B27" s="3012" t="s">
        <v>1222</v>
      </c>
      <c r="C27" s="3017" t="s">
        <v>3370</v>
      </c>
      <c r="D27" s="3008"/>
      <c r="E27" s="3014">
        <f>SUM(E28,E29)</f>
        <v>0</v>
      </c>
      <c r="F27" s="3015"/>
      <c r="G27" s="3015"/>
      <c r="H27" s="3028"/>
      <c r="I27" s="3029"/>
      <c r="J27" s="3016">
        <f>SUM(J28,J29)</f>
        <v>0</v>
      </c>
      <c r="K27" s="3087"/>
    </row>
    <row r="28" spans="1:11" s="3101" customFormat="1" ht="30" customHeight="1">
      <c r="A28" s="3030" t="s">
        <v>1120</v>
      </c>
      <c r="B28" s="3012" t="s">
        <v>1225</v>
      </c>
      <c r="C28" s="3031" t="s">
        <v>3371</v>
      </c>
      <c r="D28" s="3008" t="s">
        <v>3372</v>
      </c>
      <c r="E28" s="3023"/>
      <c r="F28" s="3015"/>
      <c r="G28" s="3015"/>
      <c r="H28" s="3019">
        <v>0.05</v>
      </c>
      <c r="I28" s="3020"/>
      <c r="J28" s="3016">
        <f t="shared" ref="J28:J30" si="1">E28*I28</f>
        <v>0</v>
      </c>
      <c r="K28" s="3087"/>
    </row>
    <row r="29" spans="1:11" s="3101" customFormat="1" ht="30" customHeight="1">
      <c r="A29" s="3030" t="s">
        <v>1123</v>
      </c>
      <c r="B29" s="3012" t="s">
        <v>1228</v>
      </c>
      <c r="C29" s="3031" t="s">
        <v>3373</v>
      </c>
      <c r="D29" s="3008" t="s">
        <v>3374</v>
      </c>
      <c r="E29" s="3023"/>
      <c r="F29" s="3015"/>
      <c r="G29" s="3015"/>
      <c r="H29" s="3019">
        <v>0.25</v>
      </c>
      <c r="I29" s="3032"/>
      <c r="J29" s="3016">
        <f t="shared" si="1"/>
        <v>0</v>
      </c>
      <c r="K29" s="3087"/>
    </row>
    <row r="30" spans="1:11" s="3101" customFormat="1" ht="47.25" customHeight="1">
      <c r="A30" s="3000" t="s">
        <v>1126</v>
      </c>
      <c r="B30" s="3012" t="s">
        <v>1249</v>
      </c>
      <c r="C30" s="3033" t="s">
        <v>3375</v>
      </c>
      <c r="D30" s="3008" t="s">
        <v>3376</v>
      </c>
      <c r="E30" s="3023"/>
      <c r="F30" s="3015"/>
      <c r="G30" s="3015"/>
      <c r="H30" s="3019">
        <v>0.25</v>
      </c>
      <c r="I30" s="3025"/>
      <c r="J30" s="3016">
        <f t="shared" si="1"/>
        <v>0</v>
      </c>
      <c r="K30" s="3107"/>
    </row>
    <row r="31" spans="1:11" s="3101" customFormat="1" ht="30" customHeight="1">
      <c r="A31" s="3000" t="s">
        <v>1129</v>
      </c>
      <c r="B31" s="3012" t="s">
        <v>2727</v>
      </c>
      <c r="C31" s="3013" t="s">
        <v>3377</v>
      </c>
      <c r="D31" s="3008"/>
      <c r="E31" s="3014">
        <f>SUM(E32,E33,E34)</f>
        <v>0</v>
      </c>
      <c r="F31" s="3015"/>
      <c r="G31" s="3015"/>
      <c r="H31" s="3029"/>
      <c r="I31" s="3021"/>
      <c r="J31" s="3016">
        <f>SUM(J32,J33,J34)</f>
        <v>0</v>
      </c>
      <c r="K31" s="3107"/>
    </row>
    <row r="32" spans="1:11" s="3101" customFormat="1" ht="30" customHeight="1">
      <c r="A32" s="3030" t="s">
        <v>2438</v>
      </c>
      <c r="B32" s="3012" t="s">
        <v>3378</v>
      </c>
      <c r="C32" s="3033" t="s">
        <v>3379</v>
      </c>
      <c r="D32" s="3008" t="s">
        <v>3380</v>
      </c>
      <c r="E32" s="3023"/>
      <c r="F32" s="3015"/>
      <c r="G32" s="3015"/>
      <c r="H32" s="3019">
        <v>1</v>
      </c>
      <c r="I32" s="3025"/>
      <c r="J32" s="3016">
        <f t="shared" ref="J32:J33" si="2">E32*I32</f>
        <v>0</v>
      </c>
      <c r="K32" s="3087"/>
    </row>
    <row r="33" spans="1:11" s="3101" customFormat="1" ht="30" customHeight="1">
      <c r="A33" s="3030" t="s">
        <v>2440</v>
      </c>
      <c r="B33" s="3012" t="s">
        <v>3381</v>
      </c>
      <c r="C33" s="3017" t="s">
        <v>3382</v>
      </c>
      <c r="D33" s="3008" t="s">
        <v>3383</v>
      </c>
      <c r="E33" s="3023"/>
      <c r="F33" s="3015"/>
      <c r="G33" s="3015"/>
      <c r="H33" s="3019">
        <v>1</v>
      </c>
      <c r="I33" s="3025"/>
      <c r="J33" s="3016">
        <f t="shared" si="2"/>
        <v>0</v>
      </c>
      <c r="K33" s="3087"/>
    </row>
    <row r="34" spans="1:11" s="3101" customFormat="1" ht="30" customHeight="1">
      <c r="A34" s="3030" t="s">
        <v>2442</v>
      </c>
      <c r="B34" s="3012" t="s">
        <v>3384</v>
      </c>
      <c r="C34" s="3017" t="s">
        <v>3385</v>
      </c>
      <c r="D34" s="3008"/>
      <c r="E34" s="3014">
        <f>SUM(E35,E36)</f>
        <v>0</v>
      </c>
      <c r="F34" s="3015"/>
      <c r="G34" s="3015"/>
      <c r="H34" s="3029"/>
      <c r="I34" s="3021"/>
      <c r="J34" s="3016">
        <f>SUM(J35,J36)</f>
        <v>0</v>
      </c>
      <c r="K34" s="3087"/>
    </row>
    <row r="35" spans="1:11" s="3101" customFormat="1" ht="30" customHeight="1">
      <c r="A35" s="3030" t="s">
        <v>1132</v>
      </c>
      <c r="B35" s="3012" t="s">
        <v>3386</v>
      </c>
      <c r="C35" s="3031" t="s">
        <v>3371</v>
      </c>
      <c r="D35" s="3008" t="s">
        <v>3387</v>
      </c>
      <c r="E35" s="3023"/>
      <c r="F35" s="3015"/>
      <c r="G35" s="3015"/>
      <c r="H35" s="3019">
        <v>0.2</v>
      </c>
      <c r="I35" s="3025"/>
      <c r="J35" s="3016">
        <f t="shared" ref="J35:J36" si="3">E35*I35</f>
        <v>0</v>
      </c>
      <c r="K35" s="3087"/>
    </row>
    <row r="36" spans="1:11" s="3101" customFormat="1" ht="30" customHeight="1">
      <c r="A36" s="3030" t="s">
        <v>2445</v>
      </c>
      <c r="B36" s="3012" t="s">
        <v>3388</v>
      </c>
      <c r="C36" s="3031" t="s">
        <v>3373</v>
      </c>
      <c r="D36" s="3008" t="s">
        <v>3389</v>
      </c>
      <c r="E36" s="3023"/>
      <c r="F36" s="3015"/>
      <c r="G36" s="3015"/>
      <c r="H36" s="3019">
        <v>0.4</v>
      </c>
      <c r="I36" s="3025"/>
      <c r="J36" s="3016">
        <f t="shared" si="3"/>
        <v>0</v>
      </c>
      <c r="K36" s="3087"/>
    </row>
    <row r="37" spans="1:11" s="3101" customFormat="1" ht="30" customHeight="1">
      <c r="A37" s="3030" t="s">
        <v>2447</v>
      </c>
      <c r="B37" s="3012" t="s">
        <v>2729</v>
      </c>
      <c r="C37" s="3013" t="s">
        <v>3390</v>
      </c>
      <c r="D37" s="3008"/>
      <c r="E37" s="3014">
        <f>SUM(E38,E39,E40,E41,E42,E45,E46,E47,E48)</f>
        <v>0</v>
      </c>
      <c r="F37" s="3015"/>
      <c r="G37" s="3015"/>
      <c r="H37" s="3029"/>
      <c r="I37" s="3021"/>
      <c r="J37" s="3016">
        <f>SUM(J38,J39,J40,J41,J42,J45,J46,J47,J48)</f>
        <v>0</v>
      </c>
      <c r="K37" s="3087"/>
    </row>
    <row r="38" spans="1:11" s="3101" customFormat="1" ht="30" customHeight="1">
      <c r="A38" s="3030" t="s">
        <v>2448</v>
      </c>
      <c r="B38" s="3012" t="s">
        <v>3391</v>
      </c>
      <c r="C38" s="3017" t="s">
        <v>3392</v>
      </c>
      <c r="D38" s="3008" t="s">
        <v>3393</v>
      </c>
      <c r="E38" s="3023"/>
      <c r="F38" s="3015"/>
      <c r="G38" s="3015"/>
      <c r="H38" s="3019">
        <v>0.2</v>
      </c>
      <c r="I38" s="3025"/>
      <c r="J38" s="3016">
        <f t="shared" ref="J38:J40" si="4">E38*I38</f>
        <v>0</v>
      </c>
      <c r="K38" s="3087"/>
    </row>
    <row r="39" spans="1:11" s="3101" customFormat="1" ht="30" customHeight="1">
      <c r="A39" s="3030" t="s">
        <v>2449</v>
      </c>
      <c r="B39" s="3012" t="s">
        <v>3394</v>
      </c>
      <c r="C39" s="3017" t="s">
        <v>3395</v>
      </c>
      <c r="D39" s="3008" t="s">
        <v>3396</v>
      </c>
      <c r="E39" s="3023"/>
      <c r="F39" s="3015"/>
      <c r="G39" s="3015"/>
      <c r="H39" s="3019">
        <v>1</v>
      </c>
      <c r="I39" s="3020"/>
      <c r="J39" s="3016">
        <f t="shared" si="4"/>
        <v>0</v>
      </c>
      <c r="K39" s="3087"/>
    </row>
    <row r="40" spans="1:11" s="3101" customFormat="1" ht="42.75">
      <c r="A40" s="3030" t="s">
        <v>1137</v>
      </c>
      <c r="B40" s="3012" t="s">
        <v>3397</v>
      </c>
      <c r="C40" s="3017" t="s">
        <v>3398</v>
      </c>
      <c r="D40" s="3008" t="s">
        <v>3399</v>
      </c>
      <c r="E40" s="3023"/>
      <c r="F40" s="3015"/>
      <c r="G40" s="3015"/>
      <c r="H40" s="3019">
        <v>1</v>
      </c>
      <c r="I40" s="3020"/>
      <c r="J40" s="3016">
        <f t="shared" si="4"/>
        <v>0</v>
      </c>
      <c r="K40" s="3087"/>
    </row>
    <row r="41" spans="1:11" s="3101" customFormat="1" ht="30" customHeight="1">
      <c r="A41" s="3030" t="s">
        <v>1140</v>
      </c>
      <c r="B41" s="3012" t="s">
        <v>3400</v>
      </c>
      <c r="C41" s="3033" t="s">
        <v>3401</v>
      </c>
      <c r="D41" s="3008" t="s">
        <v>3402</v>
      </c>
      <c r="E41" s="3023"/>
      <c r="F41" s="3015"/>
      <c r="G41" s="3015"/>
      <c r="H41" s="3019">
        <v>1</v>
      </c>
      <c r="I41" s="3020"/>
      <c r="J41" s="3016">
        <f>E41*I41</f>
        <v>0</v>
      </c>
      <c r="K41" s="3087"/>
    </row>
    <row r="42" spans="1:11" s="3101" customFormat="1" ht="30" customHeight="1">
      <c r="A42" s="3030" t="s">
        <v>1143</v>
      </c>
      <c r="B42" s="3012" t="s">
        <v>3403</v>
      </c>
      <c r="C42" s="3033" t="s">
        <v>3404</v>
      </c>
      <c r="D42" s="4934" t="s">
        <v>3405</v>
      </c>
      <c r="E42" s="3014">
        <f>SUM(E43,E44)</f>
        <v>0</v>
      </c>
      <c r="F42" s="3015"/>
      <c r="G42" s="3015"/>
      <c r="H42" s="3029"/>
      <c r="I42" s="3029"/>
      <c r="J42" s="3016">
        <f>SUM(J43,J44)</f>
        <v>0</v>
      </c>
      <c r="K42" s="3087"/>
    </row>
    <row r="43" spans="1:11" s="3101" customFormat="1" ht="30" customHeight="1">
      <c r="A43" s="3030" t="s">
        <v>1146</v>
      </c>
      <c r="B43" s="3012" t="s">
        <v>3406</v>
      </c>
      <c r="C43" s="3022" t="s">
        <v>3407</v>
      </c>
      <c r="D43" s="4934"/>
      <c r="E43" s="3023"/>
      <c r="F43" s="3015"/>
      <c r="G43" s="3015"/>
      <c r="H43" s="3019">
        <v>0</v>
      </c>
      <c r="I43" s="3020"/>
      <c r="J43" s="3016">
        <f t="shared" ref="J43:J48" si="5">E43*I43</f>
        <v>0</v>
      </c>
      <c r="K43" s="3087"/>
    </row>
    <row r="44" spans="1:11" s="3101" customFormat="1" ht="30" customHeight="1">
      <c r="A44" s="3030" t="s">
        <v>1152</v>
      </c>
      <c r="B44" s="3012" t="s">
        <v>3408</v>
      </c>
      <c r="C44" s="3031" t="s">
        <v>3409</v>
      </c>
      <c r="D44" s="4934"/>
      <c r="E44" s="3023"/>
      <c r="F44" s="3015"/>
      <c r="G44" s="3015"/>
      <c r="H44" s="3019">
        <v>1</v>
      </c>
      <c r="I44" s="3020"/>
      <c r="J44" s="3016">
        <f t="shared" si="5"/>
        <v>0</v>
      </c>
      <c r="K44" s="3087"/>
    </row>
    <row r="45" spans="1:11" s="3101" customFormat="1" ht="30" customHeight="1">
      <c r="A45" s="3030" t="s">
        <v>1155</v>
      </c>
      <c r="B45" s="3012" t="s">
        <v>3410</v>
      </c>
      <c r="C45" s="3033" t="s">
        <v>3411</v>
      </c>
      <c r="D45" s="3008" t="s">
        <v>3412</v>
      </c>
      <c r="E45" s="3023"/>
      <c r="F45" s="3015"/>
      <c r="G45" s="3015"/>
      <c r="H45" s="3019">
        <v>1</v>
      </c>
      <c r="I45" s="3020"/>
      <c r="J45" s="3016">
        <f t="shared" si="5"/>
        <v>0</v>
      </c>
      <c r="K45" s="3087"/>
    </row>
    <row r="46" spans="1:11" s="3101" customFormat="1" ht="30" customHeight="1">
      <c r="A46" s="3030" t="s">
        <v>1158</v>
      </c>
      <c r="B46" s="3012" t="s">
        <v>3413</v>
      </c>
      <c r="C46" s="3033" t="s">
        <v>3414</v>
      </c>
      <c r="D46" s="3008" t="s">
        <v>3415</v>
      </c>
      <c r="E46" s="3023"/>
      <c r="F46" s="3015"/>
      <c r="G46" s="3015"/>
      <c r="H46" s="3019">
        <v>1</v>
      </c>
      <c r="I46" s="3020"/>
      <c r="J46" s="3016">
        <f t="shared" si="5"/>
        <v>0</v>
      </c>
      <c r="K46" s="3087"/>
    </row>
    <row r="47" spans="1:11" s="3101" customFormat="1" ht="41.25" customHeight="1">
      <c r="A47" s="3030" t="s">
        <v>1161</v>
      </c>
      <c r="B47" s="3012" t="s">
        <v>3416</v>
      </c>
      <c r="C47" s="3017" t="s">
        <v>3417</v>
      </c>
      <c r="D47" s="3008" t="s">
        <v>3418</v>
      </c>
      <c r="E47" s="3023"/>
      <c r="F47" s="3015"/>
      <c r="G47" s="3015"/>
      <c r="H47" s="3019">
        <v>1</v>
      </c>
      <c r="I47" s="3020"/>
      <c r="J47" s="3016">
        <f t="shared" si="5"/>
        <v>0</v>
      </c>
      <c r="K47" s="3087"/>
    </row>
    <row r="48" spans="1:11" s="3101" customFormat="1" ht="30" customHeight="1">
      <c r="A48" s="3030" t="s">
        <v>1164</v>
      </c>
      <c r="B48" s="3012" t="s">
        <v>3419</v>
      </c>
      <c r="C48" s="3017" t="s">
        <v>3420</v>
      </c>
      <c r="D48" s="3008" t="s">
        <v>3421</v>
      </c>
      <c r="E48" s="3023"/>
      <c r="F48" s="3015"/>
      <c r="G48" s="3015"/>
      <c r="H48" s="3019">
        <v>1</v>
      </c>
      <c r="I48" s="3020"/>
      <c r="J48" s="3016">
        <f t="shared" si="5"/>
        <v>0</v>
      </c>
      <c r="K48" s="3087"/>
    </row>
    <row r="49" spans="1:11" s="3101" customFormat="1" ht="30" customHeight="1">
      <c r="A49" s="3030" t="s">
        <v>1167</v>
      </c>
      <c r="B49" s="3012" t="s">
        <v>2731</v>
      </c>
      <c r="C49" s="3013" t="s">
        <v>3422</v>
      </c>
      <c r="D49" s="3008"/>
      <c r="E49" s="3014">
        <f>SUM(E50,E56)</f>
        <v>0</v>
      </c>
      <c r="F49" s="3015"/>
      <c r="G49" s="3015"/>
      <c r="H49" s="3029"/>
      <c r="I49" s="3015"/>
      <c r="J49" s="3016">
        <f>SUM(J50,J56)</f>
        <v>0</v>
      </c>
      <c r="K49" s="3087"/>
    </row>
    <row r="50" spans="1:11" s="3101" customFormat="1" ht="30" customHeight="1">
      <c r="A50" s="3030" t="s">
        <v>1170</v>
      </c>
      <c r="B50" s="3012" t="s">
        <v>3423</v>
      </c>
      <c r="C50" s="3017" t="s">
        <v>3424</v>
      </c>
      <c r="D50" s="3008"/>
      <c r="E50" s="3034">
        <f>SUM(E51,E52,E53,E54,E55)</f>
        <v>0</v>
      </c>
      <c r="F50" s="3015"/>
      <c r="G50" s="3015"/>
      <c r="H50" s="3029"/>
      <c r="I50" s="3029"/>
      <c r="J50" s="3016">
        <f>SUM(J51,J52,J53,J54,J55)</f>
        <v>0</v>
      </c>
      <c r="K50" s="3087"/>
    </row>
    <row r="51" spans="1:11" s="3101" customFormat="1" ht="30" customHeight="1">
      <c r="A51" s="3030" t="s">
        <v>1173</v>
      </c>
      <c r="B51" s="3012" t="s">
        <v>3425</v>
      </c>
      <c r="C51" s="3031" t="s">
        <v>3426</v>
      </c>
      <c r="D51" s="3008" t="s">
        <v>3427</v>
      </c>
      <c r="E51" s="3023"/>
      <c r="F51" s="3015"/>
      <c r="G51" s="3015"/>
      <c r="H51" s="3019">
        <v>0.05</v>
      </c>
      <c r="I51" s="3020"/>
      <c r="J51" s="3016">
        <f t="shared" ref="J51:J55" si="6">E51*I51</f>
        <v>0</v>
      </c>
      <c r="K51" s="3087"/>
    </row>
    <row r="52" spans="1:11" s="3101" customFormat="1" ht="30" customHeight="1">
      <c r="A52" s="3030" t="s">
        <v>1176</v>
      </c>
      <c r="B52" s="3012" t="s">
        <v>3428</v>
      </c>
      <c r="C52" s="3031" t="s">
        <v>3429</v>
      </c>
      <c r="D52" s="3035" t="s">
        <v>3430</v>
      </c>
      <c r="E52" s="3036"/>
      <c r="F52" s="3015"/>
      <c r="G52" s="3015"/>
      <c r="H52" s="3019">
        <v>0.1</v>
      </c>
      <c r="I52" s="3020"/>
      <c r="J52" s="3016">
        <f t="shared" si="6"/>
        <v>0</v>
      </c>
      <c r="K52" s="3087"/>
    </row>
    <row r="53" spans="1:11" s="3101" customFormat="1" ht="30" customHeight="1">
      <c r="A53" s="3030" t="s">
        <v>3431</v>
      </c>
      <c r="B53" s="3012" t="s">
        <v>3432</v>
      </c>
      <c r="C53" s="3022" t="s">
        <v>3433</v>
      </c>
      <c r="D53" s="3008" t="s">
        <v>3434</v>
      </c>
      <c r="E53" s="3023"/>
      <c r="F53" s="3015"/>
      <c r="G53" s="3015"/>
      <c r="H53" s="3019">
        <v>0.4</v>
      </c>
      <c r="I53" s="3020"/>
      <c r="J53" s="3016">
        <f t="shared" si="6"/>
        <v>0</v>
      </c>
      <c r="K53" s="3087"/>
    </row>
    <row r="54" spans="1:11" s="3101" customFormat="1" ht="33.75" customHeight="1">
      <c r="A54" s="3030" t="s">
        <v>1179</v>
      </c>
      <c r="B54" s="3012" t="s">
        <v>3435</v>
      </c>
      <c r="C54" s="3022" t="s">
        <v>3436</v>
      </c>
      <c r="D54" s="3008" t="s">
        <v>3434</v>
      </c>
      <c r="E54" s="3023"/>
      <c r="F54" s="3015"/>
      <c r="G54" s="3015"/>
      <c r="H54" s="3019">
        <v>0.4</v>
      </c>
      <c r="I54" s="3020"/>
      <c r="J54" s="3016">
        <f t="shared" si="6"/>
        <v>0</v>
      </c>
      <c r="K54" s="3087"/>
    </row>
    <row r="55" spans="1:11" s="3101" customFormat="1" ht="30" customHeight="1">
      <c r="A55" s="3030" t="s">
        <v>1182</v>
      </c>
      <c r="B55" s="3012" t="s">
        <v>3437</v>
      </c>
      <c r="C55" s="3022" t="s">
        <v>3438</v>
      </c>
      <c r="D55" s="3008" t="s">
        <v>3439</v>
      </c>
      <c r="E55" s="3023"/>
      <c r="F55" s="3015"/>
      <c r="G55" s="3015"/>
      <c r="H55" s="3019">
        <v>1</v>
      </c>
      <c r="I55" s="3020"/>
      <c r="J55" s="3016">
        <f t="shared" si="6"/>
        <v>0</v>
      </c>
      <c r="K55" s="3087"/>
    </row>
    <row r="56" spans="1:11" s="3101" customFormat="1" ht="30" customHeight="1">
      <c r="A56" s="3030" t="s">
        <v>1185</v>
      </c>
      <c r="B56" s="3012" t="s">
        <v>3440</v>
      </c>
      <c r="C56" s="3017" t="s">
        <v>3441</v>
      </c>
      <c r="D56" s="3008"/>
      <c r="E56" s="3034">
        <f>SUM(E57,E58,E59,E60)</f>
        <v>0</v>
      </c>
      <c r="F56" s="3015"/>
      <c r="G56" s="3015"/>
      <c r="H56" s="3029"/>
      <c r="I56" s="3029"/>
      <c r="J56" s="3016">
        <f>SUM(J57,J58,J59,J60)</f>
        <v>0</v>
      </c>
      <c r="K56" s="3087"/>
    </row>
    <row r="57" spans="1:11" s="3101" customFormat="1" ht="30" customHeight="1">
      <c r="A57" s="3030" t="s">
        <v>1188</v>
      </c>
      <c r="B57" s="3012" t="s">
        <v>3442</v>
      </c>
      <c r="C57" s="3031" t="s">
        <v>3426</v>
      </c>
      <c r="D57" s="3008" t="s">
        <v>3427</v>
      </c>
      <c r="E57" s="3023"/>
      <c r="F57" s="3015"/>
      <c r="G57" s="3015"/>
      <c r="H57" s="3019">
        <v>0.05</v>
      </c>
      <c r="I57" s="3020"/>
      <c r="J57" s="3016">
        <f t="shared" ref="J57:J58" si="7">E57*I57</f>
        <v>0</v>
      </c>
      <c r="K57" s="3087"/>
    </row>
    <row r="58" spans="1:11" s="3101" customFormat="1" ht="30" customHeight="1">
      <c r="A58" s="3030" t="s">
        <v>1191</v>
      </c>
      <c r="B58" s="3012" t="s">
        <v>3443</v>
      </c>
      <c r="C58" s="3031" t="s">
        <v>3429</v>
      </c>
      <c r="D58" s="3035" t="s">
        <v>3444</v>
      </c>
      <c r="E58" s="3036"/>
      <c r="F58" s="3015"/>
      <c r="G58" s="3015"/>
      <c r="H58" s="3019">
        <v>0.3</v>
      </c>
      <c r="I58" s="3020"/>
      <c r="J58" s="3016">
        <f t="shared" si="7"/>
        <v>0</v>
      </c>
      <c r="K58" s="3087"/>
    </row>
    <row r="59" spans="1:11" s="3101" customFormat="1" ht="30" customHeight="1">
      <c r="A59" s="3030" t="s">
        <v>1194</v>
      </c>
      <c r="B59" s="3012" t="s">
        <v>3445</v>
      </c>
      <c r="C59" s="3022" t="s">
        <v>3433</v>
      </c>
      <c r="D59" s="3008" t="s">
        <v>3434</v>
      </c>
      <c r="E59" s="3023"/>
      <c r="F59" s="3015"/>
      <c r="G59" s="3015"/>
      <c r="H59" s="3019">
        <v>0.4</v>
      </c>
      <c r="I59" s="3020"/>
      <c r="J59" s="3016">
        <f>E59*I59</f>
        <v>0</v>
      </c>
      <c r="K59" s="3087"/>
    </row>
    <row r="60" spans="1:11" s="3101" customFormat="1" ht="30" customHeight="1">
      <c r="A60" s="3030" t="s">
        <v>1197</v>
      </c>
      <c r="B60" s="3012" t="s">
        <v>3446</v>
      </c>
      <c r="C60" s="3022" t="s">
        <v>3438</v>
      </c>
      <c r="D60" s="3008" t="s">
        <v>3447</v>
      </c>
      <c r="E60" s="3023"/>
      <c r="F60" s="3015"/>
      <c r="G60" s="3015"/>
      <c r="H60" s="3019">
        <v>1</v>
      </c>
      <c r="I60" s="3020"/>
      <c r="J60" s="3016">
        <f>E60*I60</f>
        <v>0</v>
      </c>
      <c r="K60" s="3087"/>
    </row>
    <row r="61" spans="1:11" s="3101" customFormat="1" ht="30" customHeight="1">
      <c r="A61" s="3030" t="s">
        <v>1200</v>
      </c>
      <c r="B61" s="3012" t="s">
        <v>2733</v>
      </c>
      <c r="C61" s="3013" t="s">
        <v>3448</v>
      </c>
      <c r="D61" s="3008" t="s">
        <v>3449</v>
      </c>
      <c r="E61" s="3034">
        <f>SUM(E62,E63,E64,E65,E66,E67,E74,E75,E76)</f>
        <v>0</v>
      </c>
      <c r="F61" s="3015" t="s">
        <v>2550</v>
      </c>
      <c r="G61" s="3015"/>
      <c r="H61" s="3015"/>
      <c r="I61" s="3015"/>
      <c r="J61" s="3016">
        <f>SUM(J62,J63,J64,J65,J66,J67,J74,J75,J76)</f>
        <v>0</v>
      </c>
      <c r="K61" s="3087"/>
    </row>
    <row r="62" spans="1:11" s="3101" customFormat="1" ht="30" customHeight="1">
      <c r="A62" s="3030" t="s">
        <v>1203</v>
      </c>
      <c r="B62" s="3012" t="s">
        <v>3450</v>
      </c>
      <c r="C62" s="3017" t="s">
        <v>3451</v>
      </c>
      <c r="D62" s="3008" t="s">
        <v>3452</v>
      </c>
      <c r="E62" s="3023"/>
      <c r="F62" s="3015"/>
      <c r="G62" s="3015"/>
      <c r="H62" s="3019">
        <v>0.1</v>
      </c>
      <c r="I62" s="3020"/>
      <c r="J62" s="3016">
        <f t="shared" ref="J62:J66" si="8">E62*I62</f>
        <v>0</v>
      </c>
      <c r="K62" s="3087"/>
    </row>
    <row r="63" spans="1:11" s="3101" customFormat="1" ht="30" customHeight="1">
      <c r="A63" s="3030" t="s">
        <v>1206</v>
      </c>
      <c r="B63" s="3012" t="s">
        <v>3453</v>
      </c>
      <c r="C63" s="3017" t="s">
        <v>3454</v>
      </c>
      <c r="D63" s="3008" t="s">
        <v>3455</v>
      </c>
      <c r="E63" s="3023"/>
      <c r="F63" s="3015"/>
      <c r="G63" s="3015"/>
      <c r="H63" s="3019">
        <v>0.1</v>
      </c>
      <c r="I63" s="3020"/>
      <c r="J63" s="3016">
        <f t="shared" si="8"/>
        <v>0</v>
      </c>
      <c r="K63" s="3087"/>
    </row>
    <row r="64" spans="1:11" s="3101" customFormat="1" ht="30" customHeight="1">
      <c r="A64" s="3030" t="s">
        <v>1209</v>
      </c>
      <c r="B64" s="3012" t="s">
        <v>3456</v>
      </c>
      <c r="C64" s="3017" t="s">
        <v>3457</v>
      </c>
      <c r="D64" s="3008" t="s">
        <v>3458</v>
      </c>
      <c r="E64" s="3023"/>
      <c r="F64" s="3015"/>
      <c r="G64" s="3015"/>
      <c r="H64" s="3019">
        <v>0.05</v>
      </c>
      <c r="I64" s="3020"/>
      <c r="J64" s="3016">
        <f t="shared" si="8"/>
        <v>0</v>
      </c>
      <c r="K64" s="3087"/>
    </row>
    <row r="65" spans="1:11" s="3101" customFormat="1" ht="30" customHeight="1">
      <c r="A65" s="3030" t="s">
        <v>1212</v>
      </c>
      <c r="B65" s="3012" t="s">
        <v>3459</v>
      </c>
      <c r="C65" s="3017" t="s">
        <v>3460</v>
      </c>
      <c r="D65" s="3008" t="s">
        <v>3461</v>
      </c>
      <c r="E65" s="3023"/>
      <c r="F65" s="3015"/>
      <c r="G65" s="3015"/>
      <c r="H65" s="3019">
        <v>7.0000000000000007E-2</v>
      </c>
      <c r="I65" s="3020"/>
      <c r="J65" s="3016">
        <f t="shared" si="8"/>
        <v>0</v>
      </c>
      <c r="K65" s="3087"/>
    </row>
    <row r="66" spans="1:11" s="3101" customFormat="1" ht="30" customHeight="1">
      <c r="A66" s="3030" t="s">
        <v>1215</v>
      </c>
      <c r="B66" s="3012" t="s">
        <v>3462</v>
      </c>
      <c r="C66" s="3017" t="s">
        <v>3463</v>
      </c>
      <c r="D66" s="3008" t="s">
        <v>3464</v>
      </c>
      <c r="E66" s="3023"/>
      <c r="F66" s="3015"/>
      <c r="G66" s="3015"/>
      <c r="H66" s="3019">
        <v>1</v>
      </c>
      <c r="I66" s="3020"/>
      <c r="J66" s="3016">
        <f t="shared" si="8"/>
        <v>0</v>
      </c>
      <c r="K66" s="3087"/>
    </row>
    <row r="67" spans="1:11" s="3101" customFormat="1" ht="48" customHeight="1">
      <c r="A67" s="3030" t="s">
        <v>3465</v>
      </c>
      <c r="B67" s="3012" t="s">
        <v>3466</v>
      </c>
      <c r="C67" s="3017" t="s">
        <v>3467</v>
      </c>
      <c r="D67" s="3008" t="s">
        <v>3468</v>
      </c>
      <c r="E67" s="3034">
        <f>SUM(E68,E73)</f>
        <v>0</v>
      </c>
      <c r="F67" s="3015"/>
      <c r="G67" s="3015"/>
      <c r="H67" s="3037"/>
      <c r="I67" s="3029"/>
      <c r="J67" s="3016">
        <f>SUM(J68,J73)</f>
        <v>0</v>
      </c>
      <c r="K67" s="3087"/>
    </row>
    <row r="68" spans="1:11" s="3101" customFormat="1" ht="30" customHeight="1">
      <c r="A68" s="3030" t="s">
        <v>1218</v>
      </c>
      <c r="B68" s="3012" t="s">
        <v>3469</v>
      </c>
      <c r="C68" s="3031" t="s">
        <v>3470</v>
      </c>
      <c r="D68" s="3008"/>
      <c r="E68" s="3034">
        <f>SUM(E69,E70,E71,E72)</f>
        <v>0</v>
      </c>
      <c r="F68" s="3015"/>
      <c r="G68" s="3015"/>
      <c r="H68" s="3029"/>
      <c r="I68" s="3029"/>
      <c r="J68" s="3016">
        <f>SUM(J69,J70,J71,J72)</f>
        <v>0</v>
      </c>
      <c r="K68" s="3087"/>
    </row>
    <row r="69" spans="1:11" s="3101" customFormat="1" ht="30" customHeight="1">
      <c r="A69" s="3030" t="s">
        <v>1221</v>
      </c>
      <c r="B69" s="3012" t="s">
        <v>3471</v>
      </c>
      <c r="C69" s="3038" t="s">
        <v>3472</v>
      </c>
      <c r="D69" s="3008"/>
      <c r="E69" s="3023"/>
      <c r="F69" s="3015"/>
      <c r="G69" s="3015"/>
      <c r="H69" s="3019">
        <v>1</v>
      </c>
      <c r="I69" s="3020"/>
      <c r="J69" s="3016">
        <f t="shared" ref="J69:J76" si="9">E69*I69</f>
        <v>0</v>
      </c>
      <c r="K69" s="3087"/>
    </row>
    <row r="70" spans="1:11" s="3101" customFormat="1" ht="30" customHeight="1">
      <c r="A70" s="3030" t="s">
        <v>1224</v>
      </c>
      <c r="B70" s="3012" t="s">
        <v>3473</v>
      </c>
      <c r="C70" s="3038" t="s">
        <v>3474</v>
      </c>
      <c r="D70" s="3008"/>
      <c r="E70" s="3023"/>
      <c r="F70" s="3015"/>
      <c r="G70" s="3015"/>
      <c r="H70" s="3019">
        <v>1</v>
      </c>
      <c r="I70" s="3020"/>
      <c r="J70" s="3016">
        <f t="shared" si="9"/>
        <v>0</v>
      </c>
      <c r="K70" s="3087"/>
    </row>
    <row r="71" spans="1:11" s="3101" customFormat="1" ht="30" customHeight="1">
      <c r="A71" s="3030" t="s">
        <v>1227</v>
      </c>
      <c r="B71" s="3012" t="s">
        <v>3475</v>
      </c>
      <c r="C71" s="3038" t="s">
        <v>3476</v>
      </c>
      <c r="D71" s="3008"/>
      <c r="E71" s="3023"/>
      <c r="F71" s="3015"/>
      <c r="G71" s="3015"/>
      <c r="H71" s="3019">
        <v>1</v>
      </c>
      <c r="I71" s="3020"/>
      <c r="J71" s="3016">
        <f t="shared" si="9"/>
        <v>0</v>
      </c>
      <c r="K71" s="3087"/>
    </row>
    <row r="72" spans="1:11" s="3101" customFormat="1" ht="30" customHeight="1">
      <c r="A72" s="3030" t="s">
        <v>1230</v>
      </c>
      <c r="B72" s="3012" t="s">
        <v>3477</v>
      </c>
      <c r="C72" s="3038" t="s">
        <v>3478</v>
      </c>
      <c r="D72" s="3008"/>
      <c r="E72" s="3023"/>
      <c r="F72" s="3015"/>
      <c r="G72" s="3015"/>
      <c r="H72" s="3019">
        <v>1</v>
      </c>
      <c r="I72" s="3020"/>
      <c r="J72" s="3016">
        <f t="shared" si="9"/>
        <v>0</v>
      </c>
      <c r="K72" s="3087"/>
    </row>
    <row r="73" spans="1:11" s="3101" customFormat="1" ht="30" customHeight="1">
      <c r="A73" s="3030" t="s">
        <v>1233</v>
      </c>
      <c r="B73" s="3012" t="s">
        <v>3479</v>
      </c>
      <c r="C73" s="3031" t="s">
        <v>3480</v>
      </c>
      <c r="D73" s="3008"/>
      <c r="E73" s="3023"/>
      <c r="F73" s="3015"/>
      <c r="G73" s="3015"/>
      <c r="H73" s="3019">
        <v>1</v>
      </c>
      <c r="I73" s="3020"/>
      <c r="J73" s="3016">
        <f t="shared" si="9"/>
        <v>0</v>
      </c>
      <c r="K73" s="3087"/>
    </row>
    <row r="74" spans="1:11" s="3101" customFormat="1" ht="30" customHeight="1">
      <c r="A74" s="3030" t="s">
        <v>1236</v>
      </c>
      <c r="B74" s="3012" t="s">
        <v>3481</v>
      </c>
      <c r="C74" s="3017" t="s">
        <v>3482</v>
      </c>
      <c r="D74" s="3008" t="s">
        <v>3483</v>
      </c>
      <c r="E74" s="3023"/>
      <c r="F74" s="3015"/>
      <c r="G74" s="3015"/>
      <c r="H74" s="3019">
        <v>1</v>
      </c>
      <c r="I74" s="3020"/>
      <c r="J74" s="3016">
        <f t="shared" si="9"/>
        <v>0</v>
      </c>
      <c r="K74" s="3087"/>
    </row>
    <row r="75" spans="1:11" s="3101" customFormat="1" ht="30" customHeight="1">
      <c r="A75" s="3030" t="s">
        <v>3484</v>
      </c>
      <c r="B75" s="3012" t="s">
        <v>3485</v>
      </c>
      <c r="C75" s="3017" t="s">
        <v>3486</v>
      </c>
      <c r="D75" s="3008" t="s">
        <v>3487</v>
      </c>
      <c r="E75" s="3023"/>
      <c r="F75" s="3015"/>
      <c r="G75" s="3015"/>
      <c r="H75" s="3019">
        <v>0.05</v>
      </c>
      <c r="I75" s="3020"/>
      <c r="J75" s="3016">
        <f t="shared" si="9"/>
        <v>0</v>
      </c>
      <c r="K75" s="3087"/>
    </row>
    <row r="76" spans="1:11" s="3101" customFormat="1" ht="30" customHeight="1">
      <c r="A76" s="3030" t="s">
        <v>3488</v>
      </c>
      <c r="B76" s="3012" t="s">
        <v>3489</v>
      </c>
      <c r="C76" s="3017" t="s">
        <v>3490</v>
      </c>
      <c r="D76" s="3008" t="s">
        <v>3449</v>
      </c>
      <c r="E76" s="3023"/>
      <c r="F76" s="3015"/>
      <c r="G76" s="3015"/>
      <c r="H76" s="3029"/>
      <c r="I76" s="3020"/>
      <c r="J76" s="3016">
        <f t="shared" si="9"/>
        <v>0</v>
      </c>
      <c r="K76" s="3087"/>
    </row>
    <row r="77" spans="1:11" s="3101" customFormat="1" ht="30" customHeight="1">
      <c r="A77" s="3030" t="s">
        <v>1239</v>
      </c>
      <c r="B77" s="3012" t="s">
        <v>2735</v>
      </c>
      <c r="C77" s="3039" t="s">
        <v>1504</v>
      </c>
      <c r="D77" s="3008"/>
      <c r="E77" s="3034">
        <f>SUM(E78,E79,E80)</f>
        <v>0</v>
      </c>
      <c r="F77" s="3015"/>
      <c r="G77" s="3015"/>
      <c r="H77" s="3028"/>
      <c r="I77" s="3029"/>
      <c r="J77" s="3016">
        <f>SUM(J78,J79,J80)</f>
        <v>0</v>
      </c>
      <c r="K77" s="3087"/>
    </row>
    <row r="78" spans="1:11" s="3101" customFormat="1" ht="30" customHeight="1">
      <c r="A78" s="3030" t="s">
        <v>3491</v>
      </c>
      <c r="B78" s="3012" t="s">
        <v>3492</v>
      </c>
      <c r="C78" s="3017" t="s">
        <v>3493</v>
      </c>
      <c r="D78" s="3008" t="s">
        <v>3494</v>
      </c>
      <c r="E78" s="3023"/>
      <c r="F78" s="3015"/>
      <c r="G78" s="3015"/>
      <c r="H78" s="3019">
        <v>0</v>
      </c>
      <c r="I78" s="3025"/>
      <c r="J78" s="3016">
        <f t="shared" ref="J78:J80" si="10">E78*I78</f>
        <v>0</v>
      </c>
      <c r="K78" s="3087"/>
    </row>
    <row r="79" spans="1:11" s="3101" customFormat="1" ht="30" customHeight="1">
      <c r="A79" s="3030" t="s">
        <v>3495</v>
      </c>
      <c r="B79" s="3012" t="s">
        <v>3496</v>
      </c>
      <c r="C79" s="3033" t="s">
        <v>3497</v>
      </c>
      <c r="D79" s="3008" t="s">
        <v>3498</v>
      </c>
      <c r="E79" s="3023"/>
      <c r="F79" s="3015"/>
      <c r="G79" s="3015"/>
      <c r="H79" s="3019">
        <v>1</v>
      </c>
      <c r="I79" s="3025"/>
      <c r="J79" s="3016">
        <f t="shared" si="10"/>
        <v>0</v>
      </c>
      <c r="K79" s="3087"/>
    </row>
    <row r="80" spans="1:11" s="3101" customFormat="1" ht="30" customHeight="1">
      <c r="A80" s="3030" t="s">
        <v>3499</v>
      </c>
      <c r="B80" s="3012" t="s">
        <v>3500</v>
      </c>
      <c r="C80" s="3033" t="s">
        <v>3501</v>
      </c>
      <c r="D80" s="3008" t="s">
        <v>3383</v>
      </c>
      <c r="E80" s="3023"/>
      <c r="F80" s="3015"/>
      <c r="G80" s="3015"/>
      <c r="H80" s="3019">
        <v>1</v>
      </c>
      <c r="I80" s="3025"/>
      <c r="J80" s="3016">
        <f t="shared" si="10"/>
        <v>0</v>
      </c>
      <c r="K80" s="3087"/>
    </row>
    <row r="81" spans="1:12" s="3101" customFormat="1" ht="28.5">
      <c r="A81" s="3030" t="s">
        <v>3502</v>
      </c>
      <c r="B81" s="3001" t="s">
        <v>1270</v>
      </c>
      <c r="C81" s="3040" t="s">
        <v>3503</v>
      </c>
      <c r="D81" s="3041"/>
      <c r="E81" s="3009">
        <f>SUM(E82,E87)</f>
        <v>0</v>
      </c>
      <c r="F81" s="3015"/>
      <c r="G81" s="3015"/>
      <c r="H81" s="3028"/>
      <c r="I81" s="3028"/>
      <c r="J81" s="3006">
        <f>SUM(J82,J87)</f>
        <v>0</v>
      </c>
      <c r="K81" s="3087"/>
    </row>
    <row r="82" spans="1:12" s="3101" customFormat="1" ht="30" customHeight="1">
      <c r="A82" s="3030" t="s">
        <v>3504</v>
      </c>
      <c r="B82" s="3042" t="s">
        <v>1273</v>
      </c>
      <c r="C82" s="3043" t="s">
        <v>3505</v>
      </c>
      <c r="D82" s="3044"/>
      <c r="E82" s="3034">
        <f>SUM(E83,E84,E85,E86)</f>
        <v>0</v>
      </c>
      <c r="F82" s="3045">
        <f>F83+F84+F85+F86</f>
        <v>0</v>
      </c>
      <c r="G82" s="3045">
        <f>G83+G84+G85</f>
        <v>0</v>
      </c>
      <c r="H82" s="3028"/>
      <c r="I82" s="3028"/>
      <c r="J82" s="3016">
        <f>SUM(J83,J84,J85,J86)</f>
        <v>0</v>
      </c>
      <c r="K82" s="3087"/>
    </row>
    <row r="83" spans="1:12" s="3101" customFormat="1" ht="30" customHeight="1">
      <c r="A83" s="3030" t="s">
        <v>3506</v>
      </c>
      <c r="B83" s="3012" t="s">
        <v>1276</v>
      </c>
      <c r="C83" s="2937" t="s">
        <v>3507</v>
      </c>
      <c r="D83" s="3046" t="s">
        <v>3508</v>
      </c>
      <c r="E83" s="3047"/>
      <c r="F83" s="3025"/>
      <c r="G83" s="3025"/>
      <c r="H83" s="3019">
        <v>0</v>
      </c>
      <c r="I83" s="3025"/>
      <c r="J83" s="3016">
        <f t="shared" ref="J83:J86" si="11">E83*I83</f>
        <v>0</v>
      </c>
      <c r="K83" s="3087"/>
    </row>
    <row r="84" spans="1:12" s="3101" customFormat="1" ht="30" customHeight="1">
      <c r="A84" s="3030" t="s">
        <v>1248</v>
      </c>
      <c r="B84" s="3042" t="s">
        <v>1279</v>
      </c>
      <c r="C84" s="2937" t="s">
        <v>3509</v>
      </c>
      <c r="D84" s="3046" t="s">
        <v>3508</v>
      </c>
      <c r="E84" s="3047"/>
      <c r="F84" s="3025"/>
      <c r="G84" s="3025"/>
      <c r="H84" s="3019">
        <v>0</v>
      </c>
      <c r="I84" s="3025"/>
      <c r="J84" s="3016">
        <f t="shared" si="11"/>
        <v>0</v>
      </c>
      <c r="K84" s="3087"/>
    </row>
    <row r="85" spans="1:12" s="3101" customFormat="1" ht="30" customHeight="1">
      <c r="A85" s="3030" t="s">
        <v>1251</v>
      </c>
      <c r="B85" s="3042" t="s">
        <v>1282</v>
      </c>
      <c r="C85" s="2937" t="s">
        <v>3510</v>
      </c>
      <c r="D85" s="3046" t="s">
        <v>3511</v>
      </c>
      <c r="E85" s="3047"/>
      <c r="F85" s="3025"/>
      <c r="G85" s="3025"/>
      <c r="H85" s="3019">
        <v>0</v>
      </c>
      <c r="I85" s="3025"/>
      <c r="J85" s="3016">
        <f t="shared" si="11"/>
        <v>0</v>
      </c>
      <c r="K85" s="3087"/>
    </row>
    <row r="86" spans="1:12" s="3101" customFormat="1" ht="30" customHeight="1">
      <c r="A86" s="3030" t="s">
        <v>1254</v>
      </c>
      <c r="B86" s="3042" t="s">
        <v>1284</v>
      </c>
      <c r="C86" s="2937" t="s">
        <v>3512</v>
      </c>
      <c r="D86" s="3046" t="s">
        <v>3508</v>
      </c>
      <c r="E86" s="3047"/>
      <c r="F86" s="3025"/>
      <c r="G86" s="3015"/>
      <c r="H86" s="3019">
        <v>0</v>
      </c>
      <c r="I86" s="3025"/>
      <c r="J86" s="3016">
        <f t="shared" si="11"/>
        <v>0</v>
      </c>
      <c r="K86" s="3087"/>
    </row>
    <row r="87" spans="1:12" s="3101" customFormat="1" ht="30" customHeight="1">
      <c r="A87" s="3030" t="s">
        <v>1257</v>
      </c>
      <c r="B87" s="3042" t="s">
        <v>1299</v>
      </c>
      <c r="C87" s="3043" t="s">
        <v>3513</v>
      </c>
      <c r="D87" s="3044"/>
      <c r="E87" s="3034">
        <f>SUM(E88,E89,E90,E91)</f>
        <v>0</v>
      </c>
      <c r="F87" s="3045">
        <f>F88+F89+F90+F91</f>
        <v>0</v>
      </c>
      <c r="G87" s="3045">
        <f>G88+G89+G90</f>
        <v>0</v>
      </c>
      <c r="H87" s="3015"/>
      <c r="I87" s="3028"/>
      <c r="J87" s="3016">
        <f>SUM(J88,J89,J90,J91)</f>
        <v>0</v>
      </c>
      <c r="K87" s="3087"/>
    </row>
    <row r="88" spans="1:12" s="3101" customFormat="1" ht="30" customHeight="1">
      <c r="A88" s="3030" t="s">
        <v>3514</v>
      </c>
      <c r="B88" s="3012" t="s">
        <v>3322</v>
      </c>
      <c r="C88" s="2937" t="s">
        <v>3507</v>
      </c>
      <c r="D88" s="3046" t="s">
        <v>3508</v>
      </c>
      <c r="E88" s="3047"/>
      <c r="F88" s="3025"/>
      <c r="G88" s="3025"/>
      <c r="H88" s="3019">
        <v>0</v>
      </c>
      <c r="I88" s="3048"/>
      <c r="J88" s="3016">
        <f t="shared" ref="J88:J90" si="12">E88*I88</f>
        <v>0</v>
      </c>
      <c r="K88" s="3087"/>
      <c r="L88" s="3102"/>
    </row>
    <row r="89" spans="1:12" s="3101" customFormat="1" ht="30" customHeight="1">
      <c r="A89" s="3030" t="s">
        <v>1260</v>
      </c>
      <c r="B89" s="3012" t="s">
        <v>3325</v>
      </c>
      <c r="C89" s="2937" t="s">
        <v>3509</v>
      </c>
      <c r="D89" s="3046" t="s">
        <v>3515</v>
      </c>
      <c r="E89" s="3047"/>
      <c r="F89" s="3025"/>
      <c r="G89" s="3025"/>
      <c r="H89" s="3019">
        <v>0.15</v>
      </c>
      <c r="I89" s="3048"/>
      <c r="J89" s="3016">
        <f t="shared" si="12"/>
        <v>0</v>
      </c>
      <c r="K89" s="3087"/>
      <c r="L89" s="3102"/>
    </row>
    <row r="90" spans="1:12" s="3101" customFormat="1" ht="30" customHeight="1">
      <c r="A90" s="3030" t="s">
        <v>1269</v>
      </c>
      <c r="B90" s="3042" t="s">
        <v>3516</v>
      </c>
      <c r="C90" s="2937" t="s">
        <v>3510</v>
      </c>
      <c r="D90" s="3046" t="s">
        <v>3517</v>
      </c>
      <c r="E90" s="3047"/>
      <c r="F90" s="3025"/>
      <c r="G90" s="3025"/>
      <c r="H90" s="3019">
        <v>0.5</v>
      </c>
      <c r="I90" s="3025"/>
      <c r="J90" s="3016">
        <f t="shared" si="12"/>
        <v>0</v>
      </c>
      <c r="K90" s="3087"/>
      <c r="L90" s="3102"/>
    </row>
    <row r="91" spans="1:12" s="3101" customFormat="1" ht="30" customHeight="1">
      <c r="A91" s="3030" t="s">
        <v>1272</v>
      </c>
      <c r="B91" s="3042" t="s">
        <v>3518</v>
      </c>
      <c r="C91" s="2937" t="s">
        <v>3512</v>
      </c>
      <c r="D91" s="3046"/>
      <c r="E91" s="3034">
        <f>SUM(E92,E93)</f>
        <v>0</v>
      </c>
      <c r="F91" s="3045">
        <f>F92+F93</f>
        <v>0</v>
      </c>
      <c r="G91" s="3015"/>
      <c r="H91" s="3029"/>
      <c r="I91" s="3015"/>
      <c r="J91" s="3016">
        <f>SUM(J92,J93)</f>
        <v>0</v>
      </c>
      <c r="K91" s="3087"/>
      <c r="L91" s="3103"/>
    </row>
    <row r="92" spans="1:12" s="3101" customFormat="1" ht="30" customHeight="1">
      <c r="A92" s="3030" t="s">
        <v>1275</v>
      </c>
      <c r="B92" s="3012" t="s">
        <v>3519</v>
      </c>
      <c r="C92" s="3049" t="s">
        <v>3520</v>
      </c>
      <c r="D92" s="3046" t="s">
        <v>3521</v>
      </c>
      <c r="E92" s="3023"/>
      <c r="F92" s="3025"/>
      <c r="G92" s="3015"/>
      <c r="H92" s="3019">
        <v>0.25</v>
      </c>
      <c r="I92" s="3025"/>
      <c r="J92" s="3016">
        <f t="shared" ref="J92:J93" si="13">E92*I92</f>
        <v>0</v>
      </c>
      <c r="K92" s="3087"/>
      <c r="L92" s="3102"/>
    </row>
    <row r="93" spans="1:12" s="3101" customFormat="1" ht="30" customHeight="1">
      <c r="A93" s="3030" t="s">
        <v>1278</v>
      </c>
      <c r="B93" s="3012" t="s">
        <v>3522</v>
      </c>
      <c r="C93" s="3049" t="s">
        <v>3523</v>
      </c>
      <c r="D93" s="3046" t="s">
        <v>3524</v>
      </c>
      <c r="E93" s="3047"/>
      <c r="F93" s="3025"/>
      <c r="G93" s="3015"/>
      <c r="H93" s="3019">
        <v>1</v>
      </c>
      <c r="I93" s="3025"/>
      <c r="J93" s="3016">
        <f t="shared" si="13"/>
        <v>0</v>
      </c>
      <c r="K93" s="3087"/>
      <c r="L93" s="3102"/>
    </row>
    <row r="94" spans="1:12" s="3101" customFormat="1" ht="30" customHeight="1">
      <c r="A94" s="3050" t="s">
        <v>1281</v>
      </c>
      <c r="B94" s="3051" t="s">
        <v>1327</v>
      </c>
      <c r="C94" s="3052" t="s">
        <v>3525</v>
      </c>
      <c r="D94" s="3053"/>
      <c r="E94" s="3054"/>
      <c r="F94" s="3055"/>
      <c r="G94" s="3055"/>
      <c r="H94" s="3056"/>
      <c r="I94" s="3056"/>
      <c r="J94" s="3104">
        <f>'F4 LCR TOTAL'!I16</f>
        <v>0</v>
      </c>
      <c r="K94" s="3087"/>
      <c r="L94" s="3102"/>
    </row>
    <row r="95" spans="1:12" s="3101" customFormat="1" ht="30" customHeight="1">
      <c r="A95" s="4935" t="s">
        <v>1321</v>
      </c>
      <c r="B95" s="4936"/>
      <c r="C95" s="4936"/>
      <c r="D95" s="4936"/>
      <c r="E95" s="4936"/>
      <c r="F95" s="4936"/>
      <c r="G95" s="4936"/>
      <c r="H95" s="4936"/>
      <c r="I95" s="4936"/>
      <c r="J95" s="4937"/>
      <c r="K95" s="3087"/>
    </row>
    <row r="96" spans="1:12" s="3101" customFormat="1" ht="30" customHeight="1">
      <c r="A96" s="3058" t="s">
        <v>1283</v>
      </c>
      <c r="B96" s="3059" t="s">
        <v>2648</v>
      </c>
      <c r="C96" s="3060" t="s">
        <v>3526</v>
      </c>
      <c r="D96" s="3061" t="s">
        <v>3498</v>
      </c>
      <c r="E96" s="3062"/>
      <c r="F96" s="3063"/>
      <c r="G96" s="3063"/>
      <c r="H96" s="3064"/>
      <c r="I96" s="3065"/>
      <c r="J96" s="3066"/>
      <c r="K96" s="3087"/>
    </row>
    <row r="97" spans="1:11" s="3101" customFormat="1" ht="30" customHeight="1">
      <c r="A97" s="3030" t="s">
        <v>1286</v>
      </c>
      <c r="B97" s="3001" t="s">
        <v>2649</v>
      </c>
      <c r="C97" s="3067" t="s">
        <v>3527</v>
      </c>
      <c r="D97" s="3068" t="s">
        <v>3528</v>
      </c>
      <c r="E97" s="3047"/>
      <c r="F97" s="3015"/>
      <c r="G97" s="3015"/>
      <c r="H97" s="3028"/>
      <c r="I97" s="3028"/>
      <c r="J97" s="3069"/>
      <c r="K97" s="3087"/>
    </row>
    <row r="98" spans="1:11" s="3101" customFormat="1" ht="68.25" customHeight="1">
      <c r="A98" s="3030" t="s">
        <v>3529</v>
      </c>
      <c r="B98" s="3070" t="s">
        <v>2650</v>
      </c>
      <c r="C98" s="3067" t="s">
        <v>3530</v>
      </c>
      <c r="D98" s="3071"/>
      <c r="E98" s="3072"/>
      <c r="F98" s="3015"/>
      <c r="G98" s="3015"/>
      <c r="H98" s="3015"/>
      <c r="I98" s="3015"/>
      <c r="J98" s="3073"/>
      <c r="K98" s="3087"/>
    </row>
    <row r="99" spans="1:11" s="3101" customFormat="1" ht="30" customHeight="1">
      <c r="A99" s="3030" t="s">
        <v>3531</v>
      </c>
      <c r="B99" s="3012" t="s">
        <v>3532</v>
      </c>
      <c r="C99" s="3074" t="s">
        <v>3533</v>
      </c>
      <c r="D99" s="3046"/>
      <c r="E99" s="3023"/>
      <c r="F99" s="3015"/>
      <c r="G99" s="3015"/>
      <c r="H99" s="3015"/>
      <c r="I99" s="3025"/>
      <c r="J99" s="3075"/>
      <c r="K99" s="3087"/>
    </row>
    <row r="100" spans="1:11" s="3101" customFormat="1" ht="30" customHeight="1">
      <c r="A100" s="3030" t="s">
        <v>1289</v>
      </c>
      <c r="B100" s="3012" t="s">
        <v>3534</v>
      </c>
      <c r="C100" s="3074" t="s">
        <v>3535</v>
      </c>
      <c r="D100" s="3046"/>
      <c r="E100" s="3023"/>
      <c r="F100" s="3015"/>
      <c r="G100" s="3015"/>
      <c r="H100" s="3015"/>
      <c r="I100" s="3025"/>
      <c r="J100" s="3075"/>
      <c r="K100" s="3087"/>
    </row>
    <row r="101" spans="1:11" s="3101" customFormat="1" ht="30" customHeight="1">
      <c r="A101" s="3030" t="s">
        <v>3536</v>
      </c>
      <c r="B101" s="3012" t="s">
        <v>3537</v>
      </c>
      <c r="C101" s="3074" t="s">
        <v>3538</v>
      </c>
      <c r="D101" s="3046"/>
      <c r="E101" s="3023"/>
      <c r="F101" s="3015"/>
      <c r="G101" s="3015"/>
      <c r="H101" s="3015"/>
      <c r="I101" s="3025"/>
      <c r="J101" s="3075"/>
      <c r="K101" s="3087"/>
    </row>
    <row r="102" spans="1:11" s="3101" customFormat="1" ht="30" customHeight="1">
      <c r="A102" s="3030" t="s">
        <v>3539</v>
      </c>
      <c r="B102" s="3012" t="s">
        <v>3540</v>
      </c>
      <c r="C102" s="3074" t="s">
        <v>3541</v>
      </c>
      <c r="D102" s="3046"/>
      <c r="E102" s="3023"/>
      <c r="F102" s="3015"/>
      <c r="G102" s="3015"/>
      <c r="H102" s="3015"/>
      <c r="I102" s="3025"/>
      <c r="J102" s="3075"/>
      <c r="K102" s="3087"/>
    </row>
    <row r="103" spans="1:11" s="3101" customFormat="1" ht="30" customHeight="1">
      <c r="A103" s="3030" t="s">
        <v>3542</v>
      </c>
      <c r="B103" s="3070" t="s">
        <v>2651</v>
      </c>
      <c r="C103" s="3067" t="s">
        <v>3543</v>
      </c>
      <c r="D103" s="3071"/>
      <c r="E103" s="3072"/>
      <c r="F103" s="3015"/>
      <c r="G103" s="3015"/>
      <c r="H103" s="3015"/>
      <c r="I103" s="3015"/>
      <c r="J103" s="3073"/>
      <c r="K103" s="3087"/>
    </row>
    <row r="104" spans="1:11" s="3101" customFormat="1" ht="30" customHeight="1">
      <c r="A104" s="3030" t="s">
        <v>3544</v>
      </c>
      <c r="B104" s="3012" t="s">
        <v>3545</v>
      </c>
      <c r="C104" s="3074" t="s">
        <v>3533</v>
      </c>
      <c r="D104" s="3046"/>
      <c r="E104" s="3023"/>
      <c r="F104" s="3015"/>
      <c r="G104" s="3015"/>
      <c r="H104" s="3015"/>
      <c r="I104" s="3025"/>
      <c r="J104" s="3075"/>
      <c r="K104" s="3087"/>
    </row>
    <row r="105" spans="1:11" s="3101" customFormat="1" ht="30" customHeight="1">
      <c r="A105" s="3030" t="s">
        <v>3546</v>
      </c>
      <c r="B105" s="3012" t="s">
        <v>3547</v>
      </c>
      <c r="C105" s="3074" t="s">
        <v>3535</v>
      </c>
      <c r="D105" s="3046"/>
      <c r="E105" s="3023"/>
      <c r="F105" s="3015"/>
      <c r="G105" s="3015"/>
      <c r="H105" s="3015"/>
      <c r="I105" s="3025"/>
      <c r="J105" s="3075"/>
      <c r="K105" s="3087"/>
    </row>
    <row r="106" spans="1:11" s="3101" customFormat="1" ht="30" customHeight="1">
      <c r="A106" s="3030" t="s">
        <v>3548</v>
      </c>
      <c r="B106" s="3012" t="s">
        <v>3549</v>
      </c>
      <c r="C106" s="3074" t="s">
        <v>3538</v>
      </c>
      <c r="D106" s="3046"/>
      <c r="E106" s="3023"/>
      <c r="F106" s="3015"/>
      <c r="G106" s="3015"/>
      <c r="H106" s="3015"/>
      <c r="I106" s="3025"/>
      <c r="J106" s="3075"/>
      <c r="K106" s="3087"/>
    </row>
    <row r="107" spans="1:11" s="3101" customFormat="1" ht="30" customHeight="1">
      <c r="A107" s="3030" t="s">
        <v>3550</v>
      </c>
      <c r="B107" s="3012" t="s">
        <v>3551</v>
      </c>
      <c r="C107" s="3074" t="s">
        <v>3541</v>
      </c>
      <c r="D107" s="3046"/>
      <c r="E107" s="3023"/>
      <c r="F107" s="3015"/>
      <c r="G107" s="3015"/>
      <c r="H107" s="3015"/>
      <c r="I107" s="3025"/>
      <c r="J107" s="3075"/>
      <c r="K107" s="3087"/>
    </row>
    <row r="108" spans="1:11" s="3101" customFormat="1" ht="30" customHeight="1">
      <c r="A108" s="3030" t="s">
        <v>1298</v>
      </c>
      <c r="B108" s="3001" t="s">
        <v>2652</v>
      </c>
      <c r="C108" s="3067" t="s">
        <v>3552</v>
      </c>
      <c r="D108" s="3071" t="s">
        <v>3553</v>
      </c>
      <c r="E108" s="3023"/>
      <c r="F108" s="3015"/>
      <c r="G108" s="3015"/>
      <c r="H108" s="3028"/>
      <c r="I108" s="3028"/>
      <c r="J108" s="3069"/>
      <c r="K108" s="3087"/>
    </row>
    <row r="109" spans="1:11" s="3101" customFormat="1" ht="30" customHeight="1">
      <c r="A109" s="3030" t="s">
        <v>1301</v>
      </c>
      <c r="B109" s="3076" t="s">
        <v>3554</v>
      </c>
      <c r="C109" s="3067" t="s">
        <v>3555</v>
      </c>
      <c r="D109" s="3071"/>
      <c r="E109" s="3023"/>
      <c r="F109" s="3015"/>
      <c r="G109" s="3015"/>
      <c r="H109" s="3028"/>
      <c r="I109" s="3028"/>
      <c r="J109" s="3069"/>
      <c r="K109" s="3087"/>
    </row>
    <row r="110" spans="1:11" s="3101" customFormat="1" ht="30" customHeight="1">
      <c r="A110" s="3030" t="s">
        <v>1304</v>
      </c>
      <c r="B110" s="3076" t="s">
        <v>3556</v>
      </c>
      <c r="C110" s="3067" t="s">
        <v>3557</v>
      </c>
      <c r="D110" s="3071"/>
      <c r="E110" s="3047"/>
      <c r="F110" s="3015"/>
      <c r="G110" s="3015"/>
      <c r="H110" s="3028"/>
      <c r="I110" s="3028"/>
      <c r="J110" s="3069"/>
      <c r="K110" s="3087"/>
    </row>
    <row r="111" spans="1:11" s="3101" customFormat="1" ht="30" customHeight="1">
      <c r="A111" s="3030" t="s">
        <v>1307</v>
      </c>
      <c r="B111" s="3076" t="s">
        <v>3558</v>
      </c>
      <c r="C111" s="3067" t="s">
        <v>3559</v>
      </c>
      <c r="D111" s="3071"/>
      <c r="E111" s="3047"/>
      <c r="F111" s="3015"/>
      <c r="G111" s="3015"/>
      <c r="H111" s="3028"/>
      <c r="I111" s="3048"/>
      <c r="J111" s="3077"/>
      <c r="K111" s="3087"/>
    </row>
    <row r="112" spans="1:11" s="3101" customFormat="1" ht="44.25" customHeight="1" thickBot="1">
      <c r="A112" s="3078" t="s">
        <v>3560</v>
      </c>
      <c r="B112" s="3079" t="s">
        <v>3561</v>
      </c>
      <c r="C112" s="3080" t="s">
        <v>3562</v>
      </c>
      <c r="D112" s="3081"/>
      <c r="E112" s="3082"/>
      <c r="F112" s="3083"/>
      <c r="G112" s="3083"/>
      <c r="H112" s="3084"/>
      <c r="I112" s="3085"/>
      <c r="J112" s="3086"/>
      <c r="K112" s="3087"/>
    </row>
    <row r="113" spans="1:11" s="3101" customFormat="1" ht="14.25">
      <c r="A113" s="2983"/>
      <c r="B113" s="2984"/>
      <c r="C113" s="3087"/>
      <c r="D113" s="3088"/>
      <c r="E113" s="3089"/>
      <c r="F113" s="3089"/>
      <c r="G113" s="3089"/>
      <c r="H113" s="3089"/>
      <c r="I113" s="3089"/>
      <c r="J113" s="3087"/>
      <c r="K113" s="3087"/>
    </row>
    <row r="114" spans="1:11" s="3101" customFormat="1" ht="14.25">
      <c r="A114" s="2983"/>
      <c r="B114" s="2984"/>
      <c r="C114" s="3087"/>
      <c r="D114" s="3088"/>
      <c r="E114" s="3089"/>
      <c r="F114" s="3089"/>
      <c r="G114" s="3089"/>
      <c r="H114" s="3089"/>
      <c r="I114" s="3089"/>
      <c r="J114" s="3087"/>
      <c r="K114" s="3087"/>
    </row>
    <row r="115" spans="1:11" s="3101" customFormat="1" ht="14.25">
      <c r="A115" s="2983"/>
      <c r="B115" s="2984"/>
      <c r="C115" s="3087"/>
      <c r="D115" s="3088"/>
      <c r="E115" s="3089"/>
      <c r="F115" s="3089"/>
      <c r="G115" s="3089"/>
      <c r="H115" s="3089"/>
      <c r="I115" s="3089"/>
      <c r="J115" s="3087"/>
      <c r="K115" s="3087"/>
    </row>
    <row r="116" spans="1:11" s="3101" customFormat="1" ht="14.25">
      <c r="A116" s="2983"/>
      <c r="B116" s="2984"/>
      <c r="C116" s="3087"/>
      <c r="D116" s="3088"/>
      <c r="E116" s="3089"/>
      <c r="F116" s="3089"/>
      <c r="G116" s="3089"/>
      <c r="H116" s="3089"/>
      <c r="I116" s="3089"/>
      <c r="J116" s="3087"/>
      <c r="K116" s="3087"/>
    </row>
    <row r="117" spans="1:11" s="3101" customFormat="1" ht="14.25">
      <c r="A117" s="2983"/>
      <c r="B117" s="2984"/>
      <c r="C117" s="3087"/>
      <c r="D117" s="3088"/>
      <c r="E117" s="3089"/>
      <c r="F117" s="3089"/>
      <c r="G117" s="3089"/>
      <c r="H117" s="3089"/>
      <c r="I117" s="3089"/>
      <c r="J117" s="3087"/>
      <c r="K117" s="3087"/>
    </row>
    <row r="118" spans="1:11" s="3101" customFormat="1" ht="14.25">
      <c r="A118" s="2983"/>
      <c r="B118" s="2984"/>
      <c r="C118" s="3087"/>
      <c r="D118" s="3088"/>
      <c r="E118" s="3089"/>
      <c r="F118" s="3089"/>
      <c r="G118" s="3089"/>
      <c r="H118" s="3089"/>
      <c r="I118" s="3089"/>
      <c r="J118" s="3087"/>
      <c r="K118" s="3087"/>
    </row>
    <row r="119" spans="1:11" s="3101" customFormat="1" ht="14.25">
      <c r="A119" s="2983"/>
      <c r="B119" s="2984"/>
      <c r="C119" s="3087"/>
      <c r="D119" s="3088"/>
      <c r="E119" s="3089"/>
      <c r="F119" s="3089"/>
      <c r="G119" s="3089"/>
      <c r="H119" s="3089"/>
      <c r="I119" s="3089"/>
      <c r="J119" s="3087"/>
      <c r="K119" s="3087"/>
    </row>
    <row r="120" spans="1:11" s="3101" customFormat="1" ht="14.25">
      <c r="A120" s="2983"/>
      <c r="B120" s="2984"/>
      <c r="C120" s="3087"/>
      <c r="D120" s="3088"/>
      <c r="E120" s="3089"/>
      <c r="F120" s="3089"/>
      <c r="G120" s="3089"/>
      <c r="H120" s="3089"/>
      <c r="I120" s="3089"/>
      <c r="J120" s="3087"/>
      <c r="K120" s="3087"/>
    </row>
    <row r="121" spans="1:11" s="3101" customFormat="1" ht="14.25">
      <c r="A121" s="2983"/>
      <c r="B121" s="2984"/>
      <c r="C121" s="3087"/>
      <c r="D121" s="3088"/>
      <c r="E121" s="3089"/>
      <c r="F121" s="3089"/>
      <c r="G121" s="3089"/>
      <c r="H121" s="3089"/>
      <c r="I121" s="3089"/>
      <c r="J121" s="3087"/>
      <c r="K121" s="3087"/>
    </row>
    <row r="122" spans="1:11" s="3101" customFormat="1" ht="14.25">
      <c r="A122" s="2983"/>
      <c r="B122" s="2984"/>
      <c r="C122" s="3087"/>
      <c r="D122" s="3088"/>
      <c r="E122" s="3089"/>
      <c r="F122" s="3089"/>
      <c r="G122" s="3089"/>
      <c r="H122" s="3089"/>
      <c r="I122" s="3089"/>
      <c r="J122" s="3087"/>
      <c r="K122" s="3087"/>
    </row>
    <row r="123" spans="1:11" s="3101" customFormat="1" ht="14.25">
      <c r="A123" s="2983"/>
      <c r="B123" s="2984"/>
      <c r="C123" s="3087"/>
      <c r="D123" s="3088"/>
      <c r="E123" s="3089"/>
      <c r="F123" s="3089"/>
      <c r="G123" s="3089"/>
      <c r="H123" s="3089"/>
      <c r="I123" s="3089"/>
      <c r="J123" s="3087"/>
      <c r="K123" s="3087"/>
    </row>
    <row r="124" spans="1:11" s="3101" customFormat="1" ht="14.25">
      <c r="A124" s="2983"/>
      <c r="B124" s="2984"/>
      <c r="C124" s="3087"/>
      <c r="D124" s="3088"/>
      <c r="E124" s="3089"/>
      <c r="F124" s="3089"/>
      <c r="G124" s="3089"/>
      <c r="H124" s="3089"/>
      <c r="I124" s="3089"/>
      <c r="J124" s="3087"/>
      <c r="K124" s="3087"/>
    </row>
    <row r="125" spans="1:11" s="3101" customFormat="1" ht="14.25">
      <c r="A125" s="2988"/>
      <c r="B125" s="3090"/>
      <c r="C125" s="3087"/>
      <c r="D125" s="3088"/>
      <c r="E125" s="3089"/>
      <c r="F125" s="3089"/>
      <c r="G125" s="3089"/>
      <c r="H125" s="3089"/>
      <c r="I125" s="3089"/>
      <c r="J125" s="3087"/>
      <c r="K125" s="3087"/>
    </row>
    <row r="126" spans="1:11" s="3101" customFormat="1" ht="14.25">
      <c r="A126" s="2988"/>
      <c r="B126" s="3090"/>
      <c r="C126" s="3087"/>
      <c r="D126" s="3088"/>
      <c r="E126" s="3089"/>
      <c r="F126" s="3089"/>
      <c r="G126" s="3089"/>
      <c r="H126" s="3089"/>
      <c r="I126" s="3089"/>
      <c r="J126" s="3087"/>
      <c r="K126" s="3087"/>
    </row>
    <row r="127" spans="1:11" s="3101" customFormat="1" ht="14.25">
      <c r="A127" s="2988"/>
      <c r="B127" s="3090"/>
      <c r="C127" s="3087"/>
      <c r="D127" s="3088"/>
      <c r="E127" s="3089"/>
      <c r="F127" s="3089"/>
      <c r="G127" s="3089"/>
      <c r="H127" s="3089"/>
      <c r="I127" s="3089"/>
      <c r="J127" s="3087"/>
      <c r="K127" s="3087"/>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27"/>
  <sheetViews>
    <sheetView zoomScale="60" zoomScaleNormal="60" workbookViewId="0"/>
  </sheetViews>
  <sheetFormatPr defaultColWidth="9.140625" defaultRowHeight="12.75"/>
  <cols>
    <col min="1" max="1" width="11.7109375" style="2983" customWidth="1"/>
    <col min="2" max="2" width="17.5703125" style="2984" customWidth="1"/>
    <col min="3" max="3" width="76.140625" style="2986" customWidth="1"/>
    <col min="4" max="4" width="17.42578125" style="3091" customWidth="1"/>
    <col min="5" max="5" width="23.140625" style="2985" customWidth="1"/>
    <col min="6" max="6" width="19.5703125" style="2985" customWidth="1"/>
    <col min="7" max="7" width="24.5703125" style="2985" customWidth="1"/>
    <col min="8" max="8" width="17.28515625" style="2985" customWidth="1"/>
    <col min="9" max="9" width="18.42578125" style="2985" customWidth="1"/>
    <col min="10" max="10" width="16" style="2986" customWidth="1"/>
    <col min="11" max="11" width="9.140625" style="2986"/>
    <col min="12" max="14" width="9.140625" style="2995"/>
    <col min="15" max="15" width="28.5703125" style="2995" bestFit="1" customWidth="1"/>
    <col min="16" max="16" width="94" style="2995" customWidth="1"/>
    <col min="17" max="16384" width="9.140625" style="2995"/>
  </cols>
  <sheetData>
    <row r="1" spans="1:16" ht="15">
      <c r="C1" s="32" t="s">
        <v>120</v>
      </c>
      <c r="D1" s="79" t="s">
        <v>3251</v>
      </c>
    </row>
    <row r="2" spans="1:16" ht="15">
      <c r="C2" s="18" t="s">
        <v>106</v>
      </c>
      <c r="D2" s="18" t="s">
        <v>3252</v>
      </c>
    </row>
    <row r="3" spans="1:16" ht="15">
      <c r="C3" s="18" t="s">
        <v>108</v>
      </c>
      <c r="D3" s="18" t="s">
        <v>109</v>
      </c>
      <c r="E3" s="18"/>
    </row>
    <row r="4" spans="1:16" ht="15">
      <c r="C4" s="18" t="s">
        <v>110</v>
      </c>
      <c r="D4" s="18" t="s">
        <v>4</v>
      </c>
      <c r="E4" s="18"/>
    </row>
    <row r="5" spans="1:16" ht="15">
      <c r="C5" s="32" t="s">
        <v>3279</v>
      </c>
      <c r="D5" s="32" t="s">
        <v>3280</v>
      </c>
      <c r="E5" s="32"/>
    </row>
    <row r="8" spans="1:16" ht="15" thickBot="1">
      <c r="A8" s="2988"/>
      <c r="B8" s="2989"/>
      <c r="C8" s="830"/>
      <c r="D8" s="829"/>
      <c r="E8" s="2990"/>
      <c r="F8" s="2990"/>
      <c r="G8" s="2990"/>
      <c r="H8" s="2990"/>
      <c r="I8" s="2990"/>
      <c r="J8" s="830"/>
    </row>
    <row r="9" spans="1:16" s="3106" customFormat="1" ht="27.75" thickBot="1">
      <c r="A9" s="4938" t="s">
        <v>3568</v>
      </c>
      <c r="B9" s="4939"/>
      <c r="C9" s="4939"/>
      <c r="D9" s="4939"/>
      <c r="E9" s="4939"/>
      <c r="F9" s="4939"/>
      <c r="G9" s="4939"/>
      <c r="H9" s="4939"/>
      <c r="I9" s="4939"/>
      <c r="J9" s="4940"/>
      <c r="K9" s="3105"/>
      <c r="N9" s="2904"/>
      <c r="O9" s="2904"/>
      <c r="P9" s="2904"/>
    </row>
    <row r="10" spans="1:16" ht="15">
      <c r="A10" s="2992"/>
      <c r="B10" s="2993"/>
      <c r="C10" s="2994"/>
      <c r="D10" s="2994"/>
      <c r="E10" s="2994"/>
      <c r="F10" s="2994"/>
      <c r="G10" s="2994"/>
      <c r="H10" s="2994"/>
      <c r="I10" s="2994"/>
      <c r="J10" s="2994"/>
      <c r="K10" s="2995"/>
      <c r="N10" s="2323"/>
      <c r="O10" s="2323"/>
      <c r="P10" s="2323"/>
    </row>
    <row r="11" spans="1:16" ht="15">
      <c r="A11" s="2992"/>
      <c r="B11" s="2993"/>
      <c r="C11" s="2907"/>
      <c r="D11" s="2907"/>
      <c r="E11" s="2908"/>
      <c r="F11" s="2994"/>
      <c r="G11" s="2994"/>
      <c r="H11" s="2994"/>
      <c r="I11" s="2994"/>
      <c r="J11" s="2994"/>
      <c r="K11" s="2995"/>
      <c r="N11" s="2323"/>
      <c r="O11" s="2323"/>
      <c r="P11" s="2323"/>
    </row>
    <row r="12" spans="1:16" ht="15.75" thickBot="1">
      <c r="A12" s="2992"/>
      <c r="B12" s="2993"/>
      <c r="C12" s="2994"/>
      <c r="D12" s="2994"/>
      <c r="E12" s="2994"/>
      <c r="F12" s="2994"/>
      <c r="G12" s="2994"/>
      <c r="H12" s="2994"/>
      <c r="I12" s="2994"/>
      <c r="J12" s="2994"/>
      <c r="K12" s="2995"/>
      <c r="N12" s="2323"/>
      <c r="O12" s="2323"/>
      <c r="P12" s="2323"/>
    </row>
    <row r="13" spans="1:16" ht="15" customHeight="1">
      <c r="A13" s="2996"/>
      <c r="B13" s="3092"/>
      <c r="C13" s="3093"/>
      <c r="D13" s="4947" t="s">
        <v>3285</v>
      </c>
      <c r="E13" s="4947" t="s">
        <v>1087</v>
      </c>
      <c r="F13" s="4947" t="s">
        <v>3342</v>
      </c>
      <c r="G13" s="4947" t="s">
        <v>3343</v>
      </c>
      <c r="H13" s="4949" t="s">
        <v>3344</v>
      </c>
      <c r="I13" s="4947" t="s">
        <v>3345</v>
      </c>
      <c r="J13" s="4951" t="s">
        <v>3346</v>
      </c>
      <c r="N13" s="2913"/>
      <c r="O13" s="2914"/>
      <c r="P13" s="2915"/>
    </row>
    <row r="14" spans="1:16" ht="45.75" customHeight="1">
      <c r="A14" s="3094"/>
      <c r="B14" s="3095"/>
      <c r="C14" s="3096"/>
      <c r="D14" s="4948" t="s">
        <v>3348</v>
      </c>
      <c r="E14" s="4948"/>
      <c r="F14" s="4948"/>
      <c r="G14" s="4948"/>
      <c r="H14" s="4950"/>
      <c r="I14" s="4948"/>
      <c r="J14" s="4952"/>
      <c r="N14" s="2903"/>
      <c r="O14" s="2903"/>
      <c r="P14" s="2903"/>
    </row>
    <row r="15" spans="1:16" ht="25.5">
      <c r="A15" s="3097" t="s">
        <v>3347</v>
      </c>
      <c r="B15" s="3098" t="s">
        <v>175</v>
      </c>
      <c r="C15" s="3099" t="s">
        <v>1086</v>
      </c>
      <c r="D15" s="2997"/>
      <c r="E15" s="2998" t="s">
        <v>1088</v>
      </c>
      <c r="F15" s="2998" t="s">
        <v>1092</v>
      </c>
      <c r="G15" s="2998" t="s">
        <v>1095</v>
      </c>
      <c r="H15" s="2998" t="s">
        <v>1098</v>
      </c>
      <c r="I15" s="2998" t="s">
        <v>1100</v>
      </c>
      <c r="J15" s="2999" t="s">
        <v>3349</v>
      </c>
    </row>
    <row r="16" spans="1:16" ht="30" customHeight="1">
      <c r="A16" s="3000" t="s">
        <v>1088</v>
      </c>
      <c r="B16" s="3001" t="s">
        <v>2647</v>
      </c>
      <c r="C16" s="3002" t="s">
        <v>3350</v>
      </c>
      <c r="D16" s="3003"/>
      <c r="E16" s="3004">
        <f>SUM(E17,E81)</f>
        <v>0</v>
      </c>
      <c r="F16" s="3005"/>
      <c r="G16" s="3005"/>
      <c r="H16" s="3005"/>
      <c r="I16" s="3005"/>
      <c r="J16" s="3006">
        <f>SUM(J17,J81,J94)</f>
        <v>0</v>
      </c>
    </row>
    <row r="17" spans="1:11" s="3101" customFormat="1" ht="30" customHeight="1">
      <c r="A17" s="3000" t="s">
        <v>1092</v>
      </c>
      <c r="B17" s="3001" t="s">
        <v>1090</v>
      </c>
      <c r="C17" s="3007" t="s">
        <v>3351</v>
      </c>
      <c r="D17" s="3008"/>
      <c r="E17" s="3100">
        <f>SUM(E18,E26,E31,E37,E49,E61,E77)</f>
        <v>0</v>
      </c>
      <c r="F17" s="3010"/>
      <c r="G17" s="3010"/>
      <c r="H17" s="3010"/>
      <c r="I17" s="3010"/>
      <c r="J17" s="3006">
        <f>SUM(J18,J26,J31,J37,J49,J61,J77)</f>
        <v>0</v>
      </c>
      <c r="K17" s="3087"/>
    </row>
    <row r="18" spans="1:11" s="3101" customFormat="1" ht="30" customHeight="1">
      <c r="A18" s="3000" t="s">
        <v>1095</v>
      </c>
      <c r="B18" s="3012" t="s">
        <v>1093</v>
      </c>
      <c r="C18" s="3013" t="s">
        <v>3352</v>
      </c>
      <c r="D18" s="3008" t="s">
        <v>3353</v>
      </c>
      <c r="E18" s="3014">
        <f>SUM(E19,E20,E23,E24,E25)</f>
        <v>0</v>
      </c>
      <c r="F18" s="3015"/>
      <c r="G18" s="3015"/>
      <c r="H18" s="3015"/>
      <c r="I18" s="3015"/>
      <c r="J18" s="3016">
        <f>SUM(J19,J20,J23,J24,J25)</f>
        <v>0</v>
      </c>
      <c r="K18" s="3087"/>
    </row>
    <row r="19" spans="1:11" s="3101" customFormat="1" ht="35.25" customHeight="1">
      <c r="A19" s="3000" t="s">
        <v>1098</v>
      </c>
      <c r="B19" s="3012" t="s">
        <v>1096</v>
      </c>
      <c r="C19" s="3017" t="s">
        <v>3354</v>
      </c>
      <c r="D19" s="3008" t="s">
        <v>3355</v>
      </c>
      <c r="E19" s="3018"/>
      <c r="F19" s="3015"/>
      <c r="G19" s="3015"/>
      <c r="H19" s="3019">
        <v>1</v>
      </c>
      <c r="I19" s="3020"/>
      <c r="J19" s="3016">
        <f>E19*I19</f>
        <v>0</v>
      </c>
      <c r="K19" s="3087"/>
    </row>
    <row r="20" spans="1:11" s="3101" customFormat="1" ht="30" customHeight="1">
      <c r="A20" s="3000" t="s">
        <v>1100</v>
      </c>
      <c r="B20" s="3012" t="s">
        <v>1121</v>
      </c>
      <c r="C20" s="3017" t="s">
        <v>3356</v>
      </c>
      <c r="D20" s="3008" t="s">
        <v>3357</v>
      </c>
      <c r="E20" s="3014">
        <f>SUM(E21,E22)</f>
        <v>0</v>
      </c>
      <c r="F20" s="3015"/>
      <c r="G20" s="3015"/>
      <c r="H20" s="3021"/>
      <c r="I20" s="3021"/>
      <c r="J20" s="3016">
        <f>SUM(J21,J22)</f>
        <v>0</v>
      </c>
      <c r="K20" s="3087"/>
    </row>
    <row r="21" spans="1:11" s="3101" customFormat="1" ht="30" customHeight="1">
      <c r="A21" s="3000" t="s">
        <v>1103</v>
      </c>
      <c r="B21" s="3012" t="s">
        <v>1124</v>
      </c>
      <c r="C21" s="3022" t="s">
        <v>3358</v>
      </c>
      <c r="D21" s="3008" t="s">
        <v>3359</v>
      </c>
      <c r="E21" s="3023"/>
      <c r="F21" s="3015"/>
      <c r="G21" s="3015"/>
      <c r="H21" s="3024">
        <v>0.15</v>
      </c>
      <c r="I21" s="3025"/>
      <c r="J21" s="3016">
        <f t="shared" ref="J21:J23" si="0">E21*I21</f>
        <v>0</v>
      </c>
      <c r="K21" s="3087"/>
    </row>
    <row r="22" spans="1:11" s="3101" customFormat="1" ht="30" customHeight="1">
      <c r="A22" s="3000" t="s">
        <v>1105</v>
      </c>
      <c r="B22" s="3012" t="s">
        <v>1127</v>
      </c>
      <c r="C22" s="3022" t="s">
        <v>3360</v>
      </c>
      <c r="D22" s="3008" t="s">
        <v>3361</v>
      </c>
      <c r="E22" s="3023"/>
      <c r="F22" s="3015"/>
      <c r="G22" s="3015"/>
      <c r="H22" s="3024">
        <v>0.2</v>
      </c>
      <c r="I22" s="3025"/>
      <c r="J22" s="3016">
        <f t="shared" si="0"/>
        <v>0</v>
      </c>
      <c r="K22" s="3087"/>
    </row>
    <row r="23" spans="1:11" s="3101" customFormat="1" ht="30" customHeight="1">
      <c r="A23" s="3000" t="s">
        <v>1108</v>
      </c>
      <c r="B23" s="3012" t="s">
        <v>1133</v>
      </c>
      <c r="C23" s="3017" t="s">
        <v>3362</v>
      </c>
      <c r="D23" s="3008" t="s">
        <v>3363</v>
      </c>
      <c r="E23" s="3023"/>
      <c r="F23" s="3015"/>
      <c r="G23" s="3015"/>
      <c r="H23" s="3019">
        <v>0.05</v>
      </c>
      <c r="I23" s="3020"/>
      <c r="J23" s="3016">
        <f t="shared" si="0"/>
        <v>0</v>
      </c>
      <c r="K23" s="3087"/>
    </row>
    <row r="24" spans="1:11" s="3101" customFormat="1" ht="30" customHeight="1">
      <c r="A24" s="3000" t="s">
        <v>1111</v>
      </c>
      <c r="B24" s="3012" t="s">
        <v>1135</v>
      </c>
      <c r="C24" s="3017" t="s">
        <v>3364</v>
      </c>
      <c r="D24" s="3008" t="s">
        <v>3365</v>
      </c>
      <c r="E24" s="3026"/>
      <c r="F24" s="3015"/>
      <c r="G24" s="3015"/>
      <c r="H24" s="3027"/>
      <c r="I24" s="3025"/>
      <c r="J24" s="3016">
        <f>E24*I24</f>
        <v>0</v>
      </c>
      <c r="K24" s="3087"/>
    </row>
    <row r="25" spans="1:11" s="3101" customFormat="1" ht="30" customHeight="1">
      <c r="A25" s="3000" t="s">
        <v>2428</v>
      </c>
      <c r="B25" s="3012" t="s">
        <v>1138</v>
      </c>
      <c r="C25" s="3017" t="s">
        <v>3366</v>
      </c>
      <c r="D25" s="3008" t="s">
        <v>3367</v>
      </c>
      <c r="E25" s="3023"/>
      <c r="F25" s="3015"/>
      <c r="G25" s="3015"/>
      <c r="H25" s="3019">
        <v>0.1</v>
      </c>
      <c r="I25" s="3020"/>
      <c r="J25" s="3016">
        <f>E25*I25</f>
        <v>0</v>
      </c>
      <c r="K25" s="3087"/>
    </row>
    <row r="26" spans="1:11" s="3101" customFormat="1" ht="30" customHeight="1">
      <c r="A26" s="3000" t="s">
        <v>2430</v>
      </c>
      <c r="B26" s="3012" t="s">
        <v>1219</v>
      </c>
      <c r="C26" s="3013" t="s">
        <v>3368</v>
      </c>
      <c r="D26" s="3008" t="s">
        <v>3369</v>
      </c>
      <c r="E26" s="3014">
        <f>SUM(E27,E30)</f>
        <v>0</v>
      </c>
      <c r="F26" s="3015"/>
      <c r="G26" s="3015"/>
      <c r="H26" s="3015"/>
      <c r="I26" s="3015"/>
      <c r="J26" s="3016">
        <f>SUM(J27,J30)</f>
        <v>0</v>
      </c>
      <c r="K26" s="3087"/>
    </row>
    <row r="27" spans="1:11" s="3101" customFormat="1" ht="42.75">
      <c r="A27" s="3000" t="s">
        <v>2432</v>
      </c>
      <c r="B27" s="3012" t="s">
        <v>1222</v>
      </c>
      <c r="C27" s="3017" t="s">
        <v>3370</v>
      </c>
      <c r="D27" s="3008"/>
      <c r="E27" s="3014">
        <f>SUM(E28,E29)</f>
        <v>0</v>
      </c>
      <c r="F27" s="3015"/>
      <c r="G27" s="3015"/>
      <c r="H27" s="3028"/>
      <c r="I27" s="3029"/>
      <c r="J27" s="3016">
        <f>SUM(J28,J29)</f>
        <v>0</v>
      </c>
      <c r="K27" s="3087"/>
    </row>
    <row r="28" spans="1:11" s="3101" customFormat="1" ht="30" customHeight="1">
      <c r="A28" s="3030" t="s">
        <v>1120</v>
      </c>
      <c r="B28" s="3012" t="s">
        <v>1225</v>
      </c>
      <c r="C28" s="3031" t="s">
        <v>3371</v>
      </c>
      <c r="D28" s="3008" t="s">
        <v>3372</v>
      </c>
      <c r="E28" s="3023"/>
      <c r="F28" s="3015"/>
      <c r="G28" s="3015"/>
      <c r="H28" s="3019">
        <v>0.05</v>
      </c>
      <c r="I28" s="3020"/>
      <c r="J28" s="3016">
        <f t="shared" ref="J28:J30" si="1">E28*I28</f>
        <v>0</v>
      </c>
      <c r="K28" s="3087"/>
    </row>
    <row r="29" spans="1:11" s="3101" customFormat="1" ht="30" customHeight="1">
      <c r="A29" s="3030" t="s">
        <v>1123</v>
      </c>
      <c r="B29" s="3012" t="s">
        <v>1228</v>
      </c>
      <c r="C29" s="3031" t="s">
        <v>3373</v>
      </c>
      <c r="D29" s="3008" t="s">
        <v>3374</v>
      </c>
      <c r="E29" s="3023"/>
      <c r="F29" s="3015"/>
      <c r="G29" s="3015"/>
      <c r="H29" s="3019">
        <v>0.25</v>
      </c>
      <c r="I29" s="3032"/>
      <c r="J29" s="3016">
        <f t="shared" si="1"/>
        <v>0</v>
      </c>
      <c r="K29" s="3087"/>
    </row>
    <row r="30" spans="1:11" s="3101" customFormat="1" ht="47.25" customHeight="1">
      <c r="A30" s="3000" t="s">
        <v>1126</v>
      </c>
      <c r="B30" s="3012" t="s">
        <v>1249</v>
      </c>
      <c r="C30" s="3033" t="s">
        <v>3375</v>
      </c>
      <c r="D30" s="3008" t="s">
        <v>3376</v>
      </c>
      <c r="E30" s="3023"/>
      <c r="F30" s="3015"/>
      <c r="G30" s="3015"/>
      <c r="H30" s="3019">
        <v>0.25</v>
      </c>
      <c r="I30" s="3025"/>
      <c r="J30" s="3016">
        <f t="shared" si="1"/>
        <v>0</v>
      </c>
      <c r="K30" s="3107"/>
    </row>
    <row r="31" spans="1:11" s="3101" customFormat="1" ht="30" customHeight="1">
      <c r="A31" s="3000" t="s">
        <v>1129</v>
      </c>
      <c r="B31" s="3012" t="s">
        <v>2727</v>
      </c>
      <c r="C31" s="3013" t="s">
        <v>3377</v>
      </c>
      <c r="D31" s="3008"/>
      <c r="E31" s="3014">
        <f>SUM(E32,E33,E34)</f>
        <v>0</v>
      </c>
      <c r="F31" s="3015"/>
      <c r="G31" s="3015"/>
      <c r="H31" s="3029"/>
      <c r="I31" s="3021"/>
      <c r="J31" s="3016">
        <f>SUM(J32,J33,J34)</f>
        <v>0</v>
      </c>
      <c r="K31" s="3107"/>
    </row>
    <row r="32" spans="1:11" s="3101" customFormat="1" ht="30" customHeight="1">
      <c r="A32" s="3030" t="s">
        <v>2438</v>
      </c>
      <c r="B32" s="3012" t="s">
        <v>3378</v>
      </c>
      <c r="C32" s="3033" t="s">
        <v>3379</v>
      </c>
      <c r="D32" s="3008" t="s">
        <v>3380</v>
      </c>
      <c r="E32" s="3023"/>
      <c r="F32" s="3015"/>
      <c r="G32" s="3015"/>
      <c r="H32" s="3019">
        <v>1</v>
      </c>
      <c r="I32" s="3025"/>
      <c r="J32" s="3016">
        <f t="shared" ref="J32:J33" si="2">E32*I32</f>
        <v>0</v>
      </c>
      <c r="K32" s="3087"/>
    </row>
    <row r="33" spans="1:11" s="3101" customFormat="1" ht="30" customHeight="1">
      <c r="A33" s="3030" t="s">
        <v>2440</v>
      </c>
      <c r="B33" s="3012" t="s">
        <v>3381</v>
      </c>
      <c r="C33" s="3017" t="s">
        <v>3382</v>
      </c>
      <c r="D33" s="3008" t="s">
        <v>3383</v>
      </c>
      <c r="E33" s="3023"/>
      <c r="F33" s="3015"/>
      <c r="G33" s="3015"/>
      <c r="H33" s="3019">
        <v>1</v>
      </c>
      <c r="I33" s="3025"/>
      <c r="J33" s="3016">
        <f t="shared" si="2"/>
        <v>0</v>
      </c>
      <c r="K33" s="3087"/>
    </row>
    <row r="34" spans="1:11" s="3101" customFormat="1" ht="30" customHeight="1">
      <c r="A34" s="3030" t="s">
        <v>2442</v>
      </c>
      <c r="B34" s="3012" t="s">
        <v>3384</v>
      </c>
      <c r="C34" s="3017" t="s">
        <v>3385</v>
      </c>
      <c r="D34" s="3008"/>
      <c r="E34" s="3014">
        <f>SUM(E35,E36)</f>
        <v>0</v>
      </c>
      <c r="F34" s="3015"/>
      <c r="G34" s="3015"/>
      <c r="H34" s="3029"/>
      <c r="I34" s="3021"/>
      <c r="J34" s="3016">
        <f>SUM(J35,J36)</f>
        <v>0</v>
      </c>
      <c r="K34" s="3087"/>
    </row>
    <row r="35" spans="1:11" s="3101" customFormat="1" ht="30" customHeight="1">
      <c r="A35" s="3030" t="s">
        <v>1132</v>
      </c>
      <c r="B35" s="3012" t="s">
        <v>3386</v>
      </c>
      <c r="C35" s="3031" t="s">
        <v>3371</v>
      </c>
      <c r="D35" s="3008" t="s">
        <v>3387</v>
      </c>
      <c r="E35" s="3023"/>
      <c r="F35" s="3015"/>
      <c r="G35" s="3015"/>
      <c r="H35" s="3019">
        <v>0.2</v>
      </c>
      <c r="I35" s="3025"/>
      <c r="J35" s="3016">
        <f t="shared" ref="J35:J36" si="3">E35*I35</f>
        <v>0</v>
      </c>
      <c r="K35" s="3087"/>
    </row>
    <row r="36" spans="1:11" s="3101" customFormat="1" ht="30" customHeight="1">
      <c r="A36" s="3030" t="s">
        <v>2445</v>
      </c>
      <c r="B36" s="3012" t="s">
        <v>3388</v>
      </c>
      <c r="C36" s="3031" t="s">
        <v>3373</v>
      </c>
      <c r="D36" s="3008" t="s">
        <v>3389</v>
      </c>
      <c r="E36" s="3023"/>
      <c r="F36" s="3015"/>
      <c r="G36" s="3015"/>
      <c r="H36" s="3019">
        <v>0.4</v>
      </c>
      <c r="I36" s="3025"/>
      <c r="J36" s="3016">
        <f t="shared" si="3"/>
        <v>0</v>
      </c>
      <c r="K36" s="3087"/>
    </row>
    <row r="37" spans="1:11" s="3101" customFormat="1" ht="30" customHeight="1">
      <c r="A37" s="3030" t="s">
        <v>2447</v>
      </c>
      <c r="B37" s="3012" t="s">
        <v>2729</v>
      </c>
      <c r="C37" s="3013" t="s">
        <v>3390</v>
      </c>
      <c r="D37" s="3008"/>
      <c r="E37" s="3014">
        <f>SUM(E38,E39,E40,E41,E42,E45,E46,E47,E48)</f>
        <v>0</v>
      </c>
      <c r="F37" s="3015"/>
      <c r="G37" s="3015"/>
      <c r="H37" s="3029"/>
      <c r="I37" s="3021"/>
      <c r="J37" s="3016">
        <f>SUM(J38,J39,J40,J41,J42,J45,J46,J47,J48)</f>
        <v>0</v>
      </c>
      <c r="K37" s="3087"/>
    </row>
    <row r="38" spans="1:11" s="3101" customFormat="1" ht="30" customHeight="1">
      <c r="A38" s="3030" t="s">
        <v>2448</v>
      </c>
      <c r="B38" s="3012" t="s">
        <v>3391</v>
      </c>
      <c r="C38" s="3017" t="s">
        <v>3392</v>
      </c>
      <c r="D38" s="3008" t="s">
        <v>3393</v>
      </c>
      <c r="E38" s="3023"/>
      <c r="F38" s="3015"/>
      <c r="G38" s="3015"/>
      <c r="H38" s="3019">
        <v>0.2</v>
      </c>
      <c r="I38" s="3025"/>
      <c r="J38" s="3016">
        <f t="shared" ref="J38:J40" si="4">E38*I38</f>
        <v>0</v>
      </c>
      <c r="K38" s="3087"/>
    </row>
    <row r="39" spans="1:11" s="3101" customFormat="1" ht="30" customHeight="1">
      <c r="A39" s="3030" t="s">
        <v>2449</v>
      </c>
      <c r="B39" s="3012" t="s">
        <v>3394</v>
      </c>
      <c r="C39" s="3017" t="s">
        <v>3395</v>
      </c>
      <c r="D39" s="3008" t="s">
        <v>3396</v>
      </c>
      <c r="E39" s="3023"/>
      <c r="F39" s="3015"/>
      <c r="G39" s="3015"/>
      <c r="H39" s="3019">
        <v>1</v>
      </c>
      <c r="I39" s="3020"/>
      <c r="J39" s="3016">
        <f t="shared" si="4"/>
        <v>0</v>
      </c>
      <c r="K39" s="3087"/>
    </row>
    <row r="40" spans="1:11" s="3101" customFormat="1" ht="42.75">
      <c r="A40" s="3030" t="s">
        <v>1137</v>
      </c>
      <c r="B40" s="3012" t="s">
        <v>3397</v>
      </c>
      <c r="C40" s="3017" t="s">
        <v>3398</v>
      </c>
      <c r="D40" s="3008" t="s">
        <v>3399</v>
      </c>
      <c r="E40" s="3023"/>
      <c r="F40" s="3015"/>
      <c r="G40" s="3015"/>
      <c r="H40" s="3019">
        <v>1</v>
      </c>
      <c r="I40" s="3020"/>
      <c r="J40" s="3016">
        <f t="shared" si="4"/>
        <v>0</v>
      </c>
      <c r="K40" s="3087"/>
    </row>
    <row r="41" spans="1:11" s="3101" customFormat="1" ht="30" customHeight="1">
      <c r="A41" s="3030" t="s">
        <v>1140</v>
      </c>
      <c r="B41" s="3012" t="s">
        <v>3400</v>
      </c>
      <c r="C41" s="3033" t="s">
        <v>3401</v>
      </c>
      <c r="D41" s="3008" t="s">
        <v>3402</v>
      </c>
      <c r="E41" s="3023"/>
      <c r="F41" s="3015"/>
      <c r="G41" s="3015"/>
      <c r="H41" s="3019">
        <v>1</v>
      </c>
      <c r="I41" s="3020"/>
      <c r="J41" s="3016">
        <f>E41*I41</f>
        <v>0</v>
      </c>
      <c r="K41" s="3087"/>
    </row>
    <row r="42" spans="1:11" s="3101" customFormat="1" ht="30" customHeight="1">
      <c r="A42" s="3030" t="s">
        <v>1143</v>
      </c>
      <c r="B42" s="3012" t="s">
        <v>3403</v>
      </c>
      <c r="C42" s="3033" t="s">
        <v>3404</v>
      </c>
      <c r="D42" s="4934" t="s">
        <v>3405</v>
      </c>
      <c r="E42" s="3014">
        <f>SUM(E43,E44)</f>
        <v>0</v>
      </c>
      <c r="F42" s="3015"/>
      <c r="G42" s="3015"/>
      <c r="H42" s="3029"/>
      <c r="I42" s="3029"/>
      <c r="J42" s="3016">
        <f>SUM(J43,J44)</f>
        <v>0</v>
      </c>
      <c r="K42" s="3087"/>
    </row>
    <row r="43" spans="1:11" s="3101" customFormat="1" ht="30" customHeight="1">
      <c r="A43" s="3030" t="s">
        <v>1146</v>
      </c>
      <c r="B43" s="3012" t="s">
        <v>3406</v>
      </c>
      <c r="C43" s="3022" t="s">
        <v>3407</v>
      </c>
      <c r="D43" s="4934"/>
      <c r="E43" s="3023"/>
      <c r="F43" s="3015"/>
      <c r="G43" s="3015"/>
      <c r="H43" s="3019">
        <v>0</v>
      </c>
      <c r="I43" s="3020"/>
      <c r="J43" s="3016">
        <f t="shared" ref="J43:J48" si="5">E43*I43</f>
        <v>0</v>
      </c>
      <c r="K43" s="3087"/>
    </row>
    <row r="44" spans="1:11" s="3101" customFormat="1" ht="30" customHeight="1">
      <c r="A44" s="3030" t="s">
        <v>1152</v>
      </c>
      <c r="B44" s="3012" t="s">
        <v>3408</v>
      </c>
      <c r="C44" s="3031" t="s">
        <v>3409</v>
      </c>
      <c r="D44" s="4934"/>
      <c r="E44" s="3023"/>
      <c r="F44" s="3015"/>
      <c r="G44" s="3015"/>
      <c r="H44" s="3019">
        <v>1</v>
      </c>
      <c r="I44" s="3020"/>
      <c r="J44" s="3016">
        <f t="shared" si="5"/>
        <v>0</v>
      </c>
      <c r="K44" s="3087"/>
    </row>
    <row r="45" spans="1:11" s="3101" customFormat="1" ht="30" customHeight="1">
      <c r="A45" s="3030" t="s">
        <v>1155</v>
      </c>
      <c r="B45" s="3012" t="s">
        <v>3410</v>
      </c>
      <c r="C45" s="3033" t="s">
        <v>3411</v>
      </c>
      <c r="D45" s="3008" t="s">
        <v>3412</v>
      </c>
      <c r="E45" s="3023"/>
      <c r="F45" s="3015"/>
      <c r="G45" s="3015"/>
      <c r="H45" s="3019">
        <v>1</v>
      </c>
      <c r="I45" s="3020"/>
      <c r="J45" s="3016">
        <f t="shared" si="5"/>
        <v>0</v>
      </c>
      <c r="K45" s="3087"/>
    </row>
    <row r="46" spans="1:11" s="3101" customFormat="1" ht="30" customHeight="1">
      <c r="A46" s="3030" t="s">
        <v>1158</v>
      </c>
      <c r="B46" s="3012" t="s">
        <v>3413</v>
      </c>
      <c r="C46" s="3033" t="s">
        <v>3414</v>
      </c>
      <c r="D46" s="3008" t="s">
        <v>3415</v>
      </c>
      <c r="E46" s="3023"/>
      <c r="F46" s="3015"/>
      <c r="G46" s="3015"/>
      <c r="H46" s="3019">
        <v>1</v>
      </c>
      <c r="I46" s="3020"/>
      <c r="J46" s="3016">
        <f t="shared" si="5"/>
        <v>0</v>
      </c>
      <c r="K46" s="3087"/>
    </row>
    <row r="47" spans="1:11" s="3101" customFormat="1" ht="41.25" customHeight="1">
      <c r="A47" s="3030" t="s">
        <v>1161</v>
      </c>
      <c r="B47" s="3012" t="s">
        <v>3416</v>
      </c>
      <c r="C47" s="3017" t="s">
        <v>3417</v>
      </c>
      <c r="D47" s="3008" t="s">
        <v>3418</v>
      </c>
      <c r="E47" s="3023"/>
      <c r="F47" s="3015"/>
      <c r="G47" s="3015"/>
      <c r="H47" s="3019">
        <v>1</v>
      </c>
      <c r="I47" s="3020"/>
      <c r="J47" s="3016">
        <f t="shared" si="5"/>
        <v>0</v>
      </c>
      <c r="K47" s="3087"/>
    </row>
    <row r="48" spans="1:11" s="3101" customFormat="1" ht="30" customHeight="1">
      <c r="A48" s="3030" t="s">
        <v>1164</v>
      </c>
      <c r="B48" s="3012" t="s">
        <v>3419</v>
      </c>
      <c r="C48" s="3017" t="s">
        <v>3420</v>
      </c>
      <c r="D48" s="3008" t="s">
        <v>3421</v>
      </c>
      <c r="E48" s="3023"/>
      <c r="F48" s="3015"/>
      <c r="G48" s="3015"/>
      <c r="H48" s="3019">
        <v>1</v>
      </c>
      <c r="I48" s="3020"/>
      <c r="J48" s="3016">
        <f t="shared" si="5"/>
        <v>0</v>
      </c>
      <c r="K48" s="3087"/>
    </row>
    <row r="49" spans="1:11" s="3101" customFormat="1" ht="30" customHeight="1">
      <c r="A49" s="3030" t="s">
        <v>1167</v>
      </c>
      <c r="B49" s="3012" t="s">
        <v>2731</v>
      </c>
      <c r="C49" s="3013" t="s">
        <v>3422</v>
      </c>
      <c r="D49" s="3008"/>
      <c r="E49" s="3014">
        <f>SUM(E50,E56)</f>
        <v>0</v>
      </c>
      <c r="F49" s="3015"/>
      <c r="G49" s="3015"/>
      <c r="H49" s="3029"/>
      <c r="I49" s="3015"/>
      <c r="J49" s="3016">
        <f>SUM(J50,J56)</f>
        <v>0</v>
      </c>
      <c r="K49" s="3087"/>
    </row>
    <row r="50" spans="1:11" s="3101" customFormat="1" ht="30" customHeight="1">
      <c r="A50" s="3030" t="s">
        <v>1170</v>
      </c>
      <c r="B50" s="3012" t="s">
        <v>3423</v>
      </c>
      <c r="C50" s="3017" t="s">
        <v>3424</v>
      </c>
      <c r="D50" s="3008"/>
      <c r="E50" s="3034">
        <f>SUM(E51,E52,E53,E54,E55)</f>
        <v>0</v>
      </c>
      <c r="F50" s="3015"/>
      <c r="G50" s="3015"/>
      <c r="H50" s="3029"/>
      <c r="I50" s="3029"/>
      <c r="J50" s="3016">
        <f>SUM(J51,J52,J53,J54,J55)</f>
        <v>0</v>
      </c>
      <c r="K50" s="3087"/>
    </row>
    <row r="51" spans="1:11" s="3101" customFormat="1" ht="30" customHeight="1">
      <c r="A51" s="3030" t="s">
        <v>1173</v>
      </c>
      <c r="B51" s="3012" t="s">
        <v>3425</v>
      </c>
      <c r="C51" s="3031" t="s">
        <v>3426</v>
      </c>
      <c r="D51" s="3008" t="s">
        <v>3427</v>
      </c>
      <c r="E51" s="3023"/>
      <c r="F51" s="3015"/>
      <c r="G51" s="3015"/>
      <c r="H51" s="3019">
        <v>0.05</v>
      </c>
      <c r="I51" s="3020"/>
      <c r="J51" s="3016">
        <f t="shared" ref="J51:J55" si="6">E51*I51</f>
        <v>0</v>
      </c>
      <c r="K51" s="3087"/>
    </row>
    <row r="52" spans="1:11" s="3101" customFormat="1" ht="30" customHeight="1">
      <c r="A52" s="3030" t="s">
        <v>1176</v>
      </c>
      <c r="B52" s="3012" t="s">
        <v>3428</v>
      </c>
      <c r="C52" s="3031" t="s">
        <v>3429</v>
      </c>
      <c r="D52" s="3035" t="s">
        <v>3430</v>
      </c>
      <c r="E52" s="3036"/>
      <c r="F52" s="3015"/>
      <c r="G52" s="3015"/>
      <c r="H52" s="3019">
        <v>0.1</v>
      </c>
      <c r="I52" s="3020"/>
      <c r="J52" s="3016">
        <f t="shared" si="6"/>
        <v>0</v>
      </c>
      <c r="K52" s="3087"/>
    </row>
    <row r="53" spans="1:11" s="3101" customFormat="1" ht="30" customHeight="1">
      <c r="A53" s="3030" t="s">
        <v>3431</v>
      </c>
      <c r="B53" s="3012" t="s">
        <v>3432</v>
      </c>
      <c r="C53" s="3022" t="s">
        <v>3433</v>
      </c>
      <c r="D53" s="3008" t="s">
        <v>3434</v>
      </c>
      <c r="E53" s="3023"/>
      <c r="F53" s="3015"/>
      <c r="G53" s="3015"/>
      <c r="H53" s="3019">
        <v>0.4</v>
      </c>
      <c r="I53" s="3020"/>
      <c r="J53" s="3016">
        <f t="shared" si="6"/>
        <v>0</v>
      </c>
      <c r="K53" s="3087"/>
    </row>
    <row r="54" spans="1:11" s="3101" customFormat="1" ht="33.75" customHeight="1">
      <c r="A54" s="3030" t="s">
        <v>1179</v>
      </c>
      <c r="B54" s="3012" t="s">
        <v>3435</v>
      </c>
      <c r="C54" s="3022" t="s">
        <v>3436</v>
      </c>
      <c r="D54" s="3008" t="s">
        <v>3434</v>
      </c>
      <c r="E54" s="3023"/>
      <c r="F54" s="3015"/>
      <c r="G54" s="3015"/>
      <c r="H54" s="3019">
        <v>0.4</v>
      </c>
      <c r="I54" s="3020"/>
      <c r="J54" s="3016">
        <f t="shared" si="6"/>
        <v>0</v>
      </c>
      <c r="K54" s="3087"/>
    </row>
    <row r="55" spans="1:11" s="3101" customFormat="1" ht="30" customHeight="1">
      <c r="A55" s="3030" t="s">
        <v>1182</v>
      </c>
      <c r="B55" s="3012" t="s">
        <v>3437</v>
      </c>
      <c r="C55" s="3022" t="s">
        <v>3438</v>
      </c>
      <c r="D55" s="3008" t="s">
        <v>3439</v>
      </c>
      <c r="E55" s="3023"/>
      <c r="F55" s="3015"/>
      <c r="G55" s="3015"/>
      <c r="H55" s="3019">
        <v>1</v>
      </c>
      <c r="I55" s="3020"/>
      <c r="J55" s="3016">
        <f t="shared" si="6"/>
        <v>0</v>
      </c>
      <c r="K55" s="3087"/>
    </row>
    <row r="56" spans="1:11" s="3101" customFormat="1" ht="30" customHeight="1">
      <c r="A56" s="3030" t="s">
        <v>1185</v>
      </c>
      <c r="B56" s="3012" t="s">
        <v>3440</v>
      </c>
      <c r="C56" s="3017" t="s">
        <v>3441</v>
      </c>
      <c r="D56" s="3008"/>
      <c r="E56" s="3034">
        <f>SUM(E57,E58,E59,E60)</f>
        <v>0</v>
      </c>
      <c r="F56" s="3015"/>
      <c r="G56" s="3015"/>
      <c r="H56" s="3029"/>
      <c r="I56" s="3029"/>
      <c r="J56" s="3016">
        <f>SUM(J57,J58,J59,J60)</f>
        <v>0</v>
      </c>
      <c r="K56" s="3087"/>
    </row>
    <row r="57" spans="1:11" s="3101" customFormat="1" ht="30" customHeight="1">
      <c r="A57" s="3030" t="s">
        <v>1188</v>
      </c>
      <c r="B57" s="3012" t="s">
        <v>3442</v>
      </c>
      <c r="C57" s="3031" t="s">
        <v>3426</v>
      </c>
      <c r="D57" s="3008" t="s">
        <v>3427</v>
      </c>
      <c r="E57" s="3023"/>
      <c r="F57" s="3015"/>
      <c r="G57" s="3015"/>
      <c r="H57" s="3019">
        <v>0.05</v>
      </c>
      <c r="I57" s="3020"/>
      <c r="J57" s="3016">
        <f t="shared" ref="J57:J58" si="7">E57*I57</f>
        <v>0</v>
      </c>
      <c r="K57" s="3087"/>
    </row>
    <row r="58" spans="1:11" s="3101" customFormat="1" ht="30" customHeight="1">
      <c r="A58" s="3030" t="s">
        <v>1191</v>
      </c>
      <c r="B58" s="3012" t="s">
        <v>3443</v>
      </c>
      <c r="C58" s="3031" t="s">
        <v>3429</v>
      </c>
      <c r="D58" s="3035" t="s">
        <v>3444</v>
      </c>
      <c r="E58" s="3036"/>
      <c r="F58" s="3015"/>
      <c r="G58" s="3015"/>
      <c r="H58" s="3019">
        <v>0.3</v>
      </c>
      <c r="I58" s="3020"/>
      <c r="J58" s="3016">
        <f t="shared" si="7"/>
        <v>0</v>
      </c>
      <c r="K58" s="3087"/>
    </row>
    <row r="59" spans="1:11" s="3101" customFormat="1" ht="30" customHeight="1">
      <c r="A59" s="3030" t="s">
        <v>1194</v>
      </c>
      <c r="B59" s="3012" t="s">
        <v>3445</v>
      </c>
      <c r="C59" s="3022" t="s">
        <v>3433</v>
      </c>
      <c r="D59" s="3008" t="s">
        <v>3434</v>
      </c>
      <c r="E59" s="3023"/>
      <c r="F59" s="3015"/>
      <c r="G59" s="3015"/>
      <c r="H59" s="3019">
        <v>0.4</v>
      </c>
      <c r="I59" s="3020"/>
      <c r="J59" s="3016">
        <f>E59*I59</f>
        <v>0</v>
      </c>
      <c r="K59" s="3087"/>
    </row>
    <row r="60" spans="1:11" s="3101" customFormat="1" ht="30" customHeight="1">
      <c r="A60" s="3030" t="s">
        <v>1197</v>
      </c>
      <c r="B60" s="3012" t="s">
        <v>3446</v>
      </c>
      <c r="C60" s="3022" t="s">
        <v>3438</v>
      </c>
      <c r="D60" s="3008" t="s">
        <v>3447</v>
      </c>
      <c r="E60" s="3023"/>
      <c r="F60" s="3015"/>
      <c r="G60" s="3015"/>
      <c r="H60" s="3019">
        <v>1</v>
      </c>
      <c r="I60" s="3020"/>
      <c r="J60" s="3016">
        <f>E60*I60</f>
        <v>0</v>
      </c>
      <c r="K60" s="3087"/>
    </row>
    <row r="61" spans="1:11" s="3101" customFormat="1" ht="30" customHeight="1">
      <c r="A61" s="3030" t="s">
        <v>1200</v>
      </c>
      <c r="B61" s="3012" t="s">
        <v>2733</v>
      </c>
      <c r="C61" s="3013" t="s">
        <v>3448</v>
      </c>
      <c r="D61" s="3008" t="s">
        <v>3449</v>
      </c>
      <c r="E61" s="3034">
        <f>SUM(E62,E63,E64,E65,E66,E67,E74,E75,E76)</f>
        <v>0</v>
      </c>
      <c r="F61" s="3015" t="s">
        <v>2550</v>
      </c>
      <c r="G61" s="3015"/>
      <c r="H61" s="3015"/>
      <c r="I61" s="3015"/>
      <c r="J61" s="3016">
        <f>SUM(J62,J63,J64,J65,J66,J67,J74,J75,J76)</f>
        <v>0</v>
      </c>
      <c r="K61" s="3087"/>
    </row>
    <row r="62" spans="1:11" s="3101" customFormat="1" ht="30" customHeight="1">
      <c r="A62" s="3030" t="s">
        <v>1203</v>
      </c>
      <c r="B62" s="3012" t="s">
        <v>3450</v>
      </c>
      <c r="C62" s="3017" t="s">
        <v>3451</v>
      </c>
      <c r="D62" s="3008" t="s">
        <v>3452</v>
      </c>
      <c r="E62" s="3023"/>
      <c r="F62" s="3015"/>
      <c r="G62" s="3015"/>
      <c r="H62" s="3019">
        <v>0.1</v>
      </c>
      <c r="I62" s="3020"/>
      <c r="J62" s="3016">
        <f t="shared" ref="J62:J66" si="8">E62*I62</f>
        <v>0</v>
      </c>
      <c r="K62" s="3087"/>
    </row>
    <row r="63" spans="1:11" s="3101" customFormat="1" ht="30" customHeight="1">
      <c r="A63" s="3030" t="s">
        <v>1206</v>
      </c>
      <c r="B63" s="3012" t="s">
        <v>3453</v>
      </c>
      <c r="C63" s="3017" t="s">
        <v>3454</v>
      </c>
      <c r="D63" s="3008" t="s">
        <v>3455</v>
      </c>
      <c r="E63" s="3023"/>
      <c r="F63" s="3015"/>
      <c r="G63" s="3015"/>
      <c r="H63" s="3019">
        <v>0.1</v>
      </c>
      <c r="I63" s="3020"/>
      <c r="J63" s="3016">
        <f t="shared" si="8"/>
        <v>0</v>
      </c>
      <c r="K63" s="3087"/>
    </row>
    <row r="64" spans="1:11" s="3101" customFormat="1" ht="30" customHeight="1">
      <c r="A64" s="3030" t="s">
        <v>1209</v>
      </c>
      <c r="B64" s="3012" t="s">
        <v>3456</v>
      </c>
      <c r="C64" s="3017" t="s">
        <v>3457</v>
      </c>
      <c r="D64" s="3008" t="s">
        <v>3458</v>
      </c>
      <c r="E64" s="3023"/>
      <c r="F64" s="3015"/>
      <c r="G64" s="3015"/>
      <c r="H64" s="3019">
        <v>0.05</v>
      </c>
      <c r="I64" s="3020"/>
      <c r="J64" s="3016">
        <f t="shared" si="8"/>
        <v>0</v>
      </c>
      <c r="K64" s="3087"/>
    </row>
    <row r="65" spans="1:11" s="3101" customFormat="1" ht="30" customHeight="1">
      <c r="A65" s="3030" t="s">
        <v>1212</v>
      </c>
      <c r="B65" s="3012" t="s">
        <v>3459</v>
      </c>
      <c r="C65" s="3017" t="s">
        <v>3460</v>
      </c>
      <c r="D65" s="3008" t="s">
        <v>3461</v>
      </c>
      <c r="E65" s="3023"/>
      <c r="F65" s="3015"/>
      <c r="G65" s="3015"/>
      <c r="H65" s="3019">
        <v>7.0000000000000007E-2</v>
      </c>
      <c r="I65" s="3020"/>
      <c r="J65" s="3016">
        <f t="shared" si="8"/>
        <v>0</v>
      </c>
      <c r="K65" s="3087"/>
    </row>
    <row r="66" spans="1:11" s="3101" customFormat="1" ht="30" customHeight="1">
      <c r="A66" s="3030" t="s">
        <v>1215</v>
      </c>
      <c r="B66" s="3012" t="s">
        <v>3462</v>
      </c>
      <c r="C66" s="3017" t="s">
        <v>3463</v>
      </c>
      <c r="D66" s="3008" t="s">
        <v>3464</v>
      </c>
      <c r="E66" s="3023"/>
      <c r="F66" s="3015"/>
      <c r="G66" s="3015"/>
      <c r="H66" s="3019">
        <v>1</v>
      </c>
      <c r="I66" s="3020"/>
      <c r="J66" s="3016">
        <f t="shared" si="8"/>
        <v>0</v>
      </c>
      <c r="K66" s="3087"/>
    </row>
    <row r="67" spans="1:11" s="3101" customFormat="1" ht="48" customHeight="1">
      <c r="A67" s="3030" t="s">
        <v>3465</v>
      </c>
      <c r="B67" s="3012" t="s">
        <v>3466</v>
      </c>
      <c r="C67" s="3017" t="s">
        <v>3467</v>
      </c>
      <c r="D67" s="3008" t="s">
        <v>3468</v>
      </c>
      <c r="E67" s="3034">
        <f>SUM(E68,E73)</f>
        <v>0</v>
      </c>
      <c r="F67" s="3015"/>
      <c r="G67" s="3015"/>
      <c r="H67" s="3037"/>
      <c r="I67" s="3029"/>
      <c r="J67" s="3016">
        <f>SUM(J68,J73)</f>
        <v>0</v>
      </c>
      <c r="K67" s="3087"/>
    </row>
    <row r="68" spans="1:11" s="3101" customFormat="1" ht="30" customHeight="1">
      <c r="A68" s="3030" t="s">
        <v>1218</v>
      </c>
      <c r="B68" s="3012" t="s">
        <v>3469</v>
      </c>
      <c r="C68" s="3031" t="s">
        <v>3470</v>
      </c>
      <c r="D68" s="3008"/>
      <c r="E68" s="3034">
        <f>SUM(E69,E70,E71,E72)</f>
        <v>0</v>
      </c>
      <c r="F68" s="3015"/>
      <c r="G68" s="3015"/>
      <c r="H68" s="3029"/>
      <c r="I68" s="3029"/>
      <c r="J68" s="3016">
        <f>SUM(J69,J70,J71,J72)</f>
        <v>0</v>
      </c>
      <c r="K68" s="3087"/>
    </row>
    <row r="69" spans="1:11" s="3101" customFormat="1" ht="30" customHeight="1">
      <c r="A69" s="3030" t="s">
        <v>1221</v>
      </c>
      <c r="B69" s="3012" t="s">
        <v>3471</v>
      </c>
      <c r="C69" s="3038" t="s">
        <v>3472</v>
      </c>
      <c r="D69" s="3008"/>
      <c r="E69" s="3023"/>
      <c r="F69" s="3015"/>
      <c r="G69" s="3015"/>
      <c r="H69" s="3019">
        <v>1</v>
      </c>
      <c r="I69" s="3020"/>
      <c r="J69" s="3016">
        <f t="shared" ref="J69:J76" si="9">E69*I69</f>
        <v>0</v>
      </c>
      <c r="K69" s="3087"/>
    </row>
    <row r="70" spans="1:11" s="3101" customFormat="1" ht="30" customHeight="1">
      <c r="A70" s="3030" t="s">
        <v>1224</v>
      </c>
      <c r="B70" s="3012" t="s">
        <v>3473</v>
      </c>
      <c r="C70" s="3038" t="s">
        <v>3474</v>
      </c>
      <c r="D70" s="3008"/>
      <c r="E70" s="3023"/>
      <c r="F70" s="3015"/>
      <c r="G70" s="3015"/>
      <c r="H70" s="3019">
        <v>1</v>
      </c>
      <c r="I70" s="3020"/>
      <c r="J70" s="3016">
        <f t="shared" si="9"/>
        <v>0</v>
      </c>
      <c r="K70" s="3087"/>
    </row>
    <row r="71" spans="1:11" s="3101" customFormat="1" ht="30" customHeight="1">
      <c r="A71" s="3030" t="s">
        <v>1227</v>
      </c>
      <c r="B71" s="3012" t="s">
        <v>3475</v>
      </c>
      <c r="C71" s="3038" t="s">
        <v>3476</v>
      </c>
      <c r="D71" s="3008"/>
      <c r="E71" s="3023"/>
      <c r="F71" s="3015"/>
      <c r="G71" s="3015"/>
      <c r="H71" s="3019">
        <v>1</v>
      </c>
      <c r="I71" s="3020"/>
      <c r="J71" s="3016">
        <f t="shared" si="9"/>
        <v>0</v>
      </c>
      <c r="K71" s="3087"/>
    </row>
    <row r="72" spans="1:11" s="3101" customFormat="1" ht="30" customHeight="1">
      <c r="A72" s="3030" t="s">
        <v>1230</v>
      </c>
      <c r="B72" s="3012" t="s">
        <v>3477</v>
      </c>
      <c r="C72" s="3038" t="s">
        <v>3478</v>
      </c>
      <c r="D72" s="3008"/>
      <c r="E72" s="3023"/>
      <c r="F72" s="3015"/>
      <c r="G72" s="3015"/>
      <c r="H72" s="3019">
        <v>1</v>
      </c>
      <c r="I72" s="3020"/>
      <c r="J72" s="3016">
        <f t="shared" si="9"/>
        <v>0</v>
      </c>
      <c r="K72" s="3087"/>
    </row>
    <row r="73" spans="1:11" s="3101" customFormat="1" ht="30" customHeight="1">
      <c r="A73" s="3030" t="s">
        <v>1233</v>
      </c>
      <c r="B73" s="3012" t="s">
        <v>3479</v>
      </c>
      <c r="C73" s="3031" t="s">
        <v>3480</v>
      </c>
      <c r="D73" s="3008"/>
      <c r="E73" s="3023"/>
      <c r="F73" s="3015"/>
      <c r="G73" s="3015"/>
      <c r="H73" s="3019">
        <v>1</v>
      </c>
      <c r="I73" s="3020"/>
      <c r="J73" s="3016">
        <f t="shared" si="9"/>
        <v>0</v>
      </c>
      <c r="K73" s="3087"/>
    </row>
    <row r="74" spans="1:11" s="3101" customFormat="1" ht="30" customHeight="1">
      <c r="A74" s="3030" t="s">
        <v>1236</v>
      </c>
      <c r="B74" s="3012" t="s">
        <v>3481</v>
      </c>
      <c r="C74" s="3017" t="s">
        <v>3482</v>
      </c>
      <c r="D74" s="3008" t="s">
        <v>3483</v>
      </c>
      <c r="E74" s="3023"/>
      <c r="F74" s="3015"/>
      <c r="G74" s="3015"/>
      <c r="H74" s="3019">
        <v>1</v>
      </c>
      <c r="I74" s="3020"/>
      <c r="J74" s="3016">
        <f t="shared" si="9"/>
        <v>0</v>
      </c>
      <c r="K74" s="3087"/>
    </row>
    <row r="75" spans="1:11" s="3101" customFormat="1" ht="30" customHeight="1">
      <c r="A75" s="3030" t="s">
        <v>3484</v>
      </c>
      <c r="B75" s="3012" t="s">
        <v>3485</v>
      </c>
      <c r="C75" s="3017" t="s">
        <v>3486</v>
      </c>
      <c r="D75" s="3008" t="s">
        <v>3487</v>
      </c>
      <c r="E75" s="3023"/>
      <c r="F75" s="3015"/>
      <c r="G75" s="3015"/>
      <c r="H75" s="3019">
        <v>0.05</v>
      </c>
      <c r="I75" s="3020"/>
      <c r="J75" s="3016">
        <f t="shared" si="9"/>
        <v>0</v>
      </c>
      <c r="K75" s="3087"/>
    </row>
    <row r="76" spans="1:11" s="3101" customFormat="1" ht="30" customHeight="1">
      <c r="A76" s="3030" t="s">
        <v>3488</v>
      </c>
      <c r="B76" s="3012" t="s">
        <v>3489</v>
      </c>
      <c r="C76" s="3017" t="s">
        <v>3490</v>
      </c>
      <c r="D76" s="3008" t="s">
        <v>3449</v>
      </c>
      <c r="E76" s="3023"/>
      <c r="F76" s="3015"/>
      <c r="G76" s="3015"/>
      <c r="H76" s="3029"/>
      <c r="I76" s="3020"/>
      <c r="J76" s="3016">
        <f t="shared" si="9"/>
        <v>0</v>
      </c>
      <c r="K76" s="3087"/>
    </row>
    <row r="77" spans="1:11" s="3101" customFormat="1" ht="30" customHeight="1">
      <c r="A77" s="3030" t="s">
        <v>1239</v>
      </c>
      <c r="B77" s="3012" t="s">
        <v>2735</v>
      </c>
      <c r="C77" s="3039" t="s">
        <v>1504</v>
      </c>
      <c r="D77" s="3008"/>
      <c r="E77" s="3034">
        <f>SUM(E78,E79,E80)</f>
        <v>0</v>
      </c>
      <c r="F77" s="3015"/>
      <c r="G77" s="3015"/>
      <c r="H77" s="3028"/>
      <c r="I77" s="3029"/>
      <c r="J77" s="3016">
        <f>SUM(J78,J79,J80)</f>
        <v>0</v>
      </c>
      <c r="K77" s="3087"/>
    </row>
    <row r="78" spans="1:11" s="3101" customFormat="1" ht="30" customHeight="1">
      <c r="A78" s="3030" t="s">
        <v>3491</v>
      </c>
      <c r="B78" s="3012" t="s">
        <v>3492</v>
      </c>
      <c r="C78" s="3017" t="s">
        <v>3493</v>
      </c>
      <c r="D78" s="3008" t="s">
        <v>3494</v>
      </c>
      <c r="E78" s="3023"/>
      <c r="F78" s="3015"/>
      <c r="G78" s="3015"/>
      <c r="H78" s="3019">
        <v>0</v>
      </c>
      <c r="I78" s="3025"/>
      <c r="J78" s="3016">
        <f t="shared" ref="J78:J80" si="10">E78*I78</f>
        <v>0</v>
      </c>
      <c r="K78" s="3087"/>
    </row>
    <row r="79" spans="1:11" s="3101" customFormat="1" ht="30" customHeight="1">
      <c r="A79" s="3030" t="s">
        <v>3495</v>
      </c>
      <c r="B79" s="3012" t="s">
        <v>3496</v>
      </c>
      <c r="C79" s="3033" t="s">
        <v>3497</v>
      </c>
      <c r="D79" s="3008" t="s">
        <v>3498</v>
      </c>
      <c r="E79" s="3023"/>
      <c r="F79" s="3015"/>
      <c r="G79" s="3015"/>
      <c r="H79" s="3019">
        <v>1</v>
      </c>
      <c r="I79" s="3025"/>
      <c r="J79" s="3016">
        <f t="shared" si="10"/>
        <v>0</v>
      </c>
      <c r="K79" s="3087"/>
    </row>
    <row r="80" spans="1:11" s="3101" customFormat="1" ht="30" customHeight="1">
      <c r="A80" s="3030" t="s">
        <v>3499</v>
      </c>
      <c r="B80" s="3012" t="s">
        <v>3500</v>
      </c>
      <c r="C80" s="3033" t="s">
        <v>3501</v>
      </c>
      <c r="D80" s="3008" t="s">
        <v>3383</v>
      </c>
      <c r="E80" s="3023"/>
      <c r="F80" s="3015"/>
      <c r="G80" s="3015"/>
      <c r="H80" s="3019">
        <v>1</v>
      </c>
      <c r="I80" s="3025"/>
      <c r="J80" s="3016">
        <f t="shared" si="10"/>
        <v>0</v>
      </c>
      <c r="K80" s="3087"/>
    </row>
    <row r="81" spans="1:12" s="3101" customFormat="1" ht="28.5">
      <c r="A81" s="3030" t="s">
        <v>3502</v>
      </c>
      <c r="B81" s="3001" t="s">
        <v>1270</v>
      </c>
      <c r="C81" s="3040" t="s">
        <v>3503</v>
      </c>
      <c r="D81" s="3041"/>
      <c r="E81" s="3009">
        <f>SUM(E82,E87)</f>
        <v>0</v>
      </c>
      <c r="F81" s="3015"/>
      <c r="G81" s="3015"/>
      <c r="H81" s="3028"/>
      <c r="I81" s="3028"/>
      <c r="J81" s="3006">
        <f>SUM(J82,J87)</f>
        <v>0</v>
      </c>
      <c r="K81" s="3087"/>
    </row>
    <row r="82" spans="1:12" s="3101" customFormat="1" ht="30" customHeight="1">
      <c r="A82" s="3030" t="s">
        <v>3504</v>
      </c>
      <c r="B82" s="3042" t="s">
        <v>1273</v>
      </c>
      <c r="C82" s="3043" t="s">
        <v>3505</v>
      </c>
      <c r="D82" s="3044"/>
      <c r="E82" s="3034">
        <f>SUM(E83,E84,E85,E86)</f>
        <v>0</v>
      </c>
      <c r="F82" s="3045">
        <f>F83+F84+F85+F86</f>
        <v>0</v>
      </c>
      <c r="G82" s="3045">
        <f>G83+G84+G85</f>
        <v>0</v>
      </c>
      <c r="H82" s="3028"/>
      <c r="I82" s="3028"/>
      <c r="J82" s="3016">
        <f>SUM(J83,J84,J85,J86)</f>
        <v>0</v>
      </c>
      <c r="K82" s="3087"/>
    </row>
    <row r="83" spans="1:12" s="3101" customFormat="1" ht="30" customHeight="1">
      <c r="A83" s="3030" t="s">
        <v>3506</v>
      </c>
      <c r="B83" s="3012" t="s">
        <v>1276</v>
      </c>
      <c r="C83" s="2937" t="s">
        <v>3507</v>
      </c>
      <c r="D83" s="3046" t="s">
        <v>3508</v>
      </c>
      <c r="E83" s="3047"/>
      <c r="F83" s="3025"/>
      <c r="G83" s="3025"/>
      <c r="H83" s="3019">
        <v>0</v>
      </c>
      <c r="I83" s="3025"/>
      <c r="J83" s="3016">
        <f t="shared" ref="J83:J86" si="11">E83*I83</f>
        <v>0</v>
      </c>
      <c r="K83" s="3087"/>
    </row>
    <row r="84" spans="1:12" s="3101" customFormat="1" ht="30" customHeight="1">
      <c r="A84" s="3030" t="s">
        <v>1248</v>
      </c>
      <c r="B84" s="3042" t="s">
        <v>1279</v>
      </c>
      <c r="C84" s="2937" t="s">
        <v>3509</v>
      </c>
      <c r="D84" s="3046" t="s">
        <v>3508</v>
      </c>
      <c r="E84" s="3047"/>
      <c r="F84" s="3025"/>
      <c r="G84" s="3025"/>
      <c r="H84" s="3019">
        <v>0</v>
      </c>
      <c r="I84" s="3025"/>
      <c r="J84" s="3016">
        <f t="shared" si="11"/>
        <v>0</v>
      </c>
      <c r="K84" s="3087"/>
    </row>
    <row r="85" spans="1:12" s="3101" customFormat="1" ht="30" customHeight="1">
      <c r="A85" s="3030" t="s">
        <v>1251</v>
      </c>
      <c r="B85" s="3042" t="s">
        <v>1282</v>
      </c>
      <c r="C85" s="2937" t="s">
        <v>3510</v>
      </c>
      <c r="D85" s="3046" t="s">
        <v>3511</v>
      </c>
      <c r="E85" s="3047"/>
      <c r="F85" s="3025"/>
      <c r="G85" s="3025"/>
      <c r="H85" s="3019">
        <v>0</v>
      </c>
      <c r="I85" s="3025"/>
      <c r="J85" s="3016">
        <f t="shared" si="11"/>
        <v>0</v>
      </c>
      <c r="K85" s="3087"/>
    </row>
    <row r="86" spans="1:12" s="3101" customFormat="1" ht="30" customHeight="1">
      <c r="A86" s="3030" t="s">
        <v>1254</v>
      </c>
      <c r="B86" s="3042" t="s">
        <v>1284</v>
      </c>
      <c r="C86" s="2937" t="s">
        <v>3512</v>
      </c>
      <c r="D86" s="3046" t="s">
        <v>3508</v>
      </c>
      <c r="E86" s="3047"/>
      <c r="F86" s="3025"/>
      <c r="G86" s="3015"/>
      <c r="H86" s="3019">
        <v>0</v>
      </c>
      <c r="I86" s="3025"/>
      <c r="J86" s="3016">
        <f t="shared" si="11"/>
        <v>0</v>
      </c>
      <c r="K86" s="3087"/>
    </row>
    <row r="87" spans="1:12" s="3101" customFormat="1" ht="30" customHeight="1">
      <c r="A87" s="3030" t="s">
        <v>1257</v>
      </c>
      <c r="B87" s="3042" t="s">
        <v>1299</v>
      </c>
      <c r="C87" s="3043" t="s">
        <v>3513</v>
      </c>
      <c r="D87" s="3044"/>
      <c r="E87" s="3034">
        <f>SUM(E88,E89,E90,E91)</f>
        <v>0</v>
      </c>
      <c r="F87" s="3045">
        <f>F88+F89+F90+F91</f>
        <v>0</v>
      </c>
      <c r="G87" s="3045">
        <f>G88+G89+G90</f>
        <v>0</v>
      </c>
      <c r="H87" s="3015"/>
      <c r="I87" s="3028"/>
      <c r="J87" s="3016">
        <f>SUM(J88,J89,J90,J91)</f>
        <v>0</v>
      </c>
      <c r="K87" s="3087"/>
    </row>
    <row r="88" spans="1:12" s="3101" customFormat="1" ht="30" customHeight="1">
      <c r="A88" s="3030" t="s">
        <v>3514</v>
      </c>
      <c r="B88" s="3012" t="s">
        <v>3322</v>
      </c>
      <c r="C88" s="2937" t="s">
        <v>3507</v>
      </c>
      <c r="D88" s="3046" t="s">
        <v>3508</v>
      </c>
      <c r="E88" s="3047"/>
      <c r="F88" s="3025"/>
      <c r="G88" s="3025"/>
      <c r="H88" s="3019">
        <v>0</v>
      </c>
      <c r="I88" s="3048"/>
      <c r="J88" s="3016">
        <f t="shared" ref="J88:J90" si="12">E88*I88</f>
        <v>0</v>
      </c>
      <c r="K88" s="3087"/>
      <c r="L88" s="3102"/>
    </row>
    <row r="89" spans="1:12" s="3101" customFormat="1" ht="30" customHeight="1">
      <c r="A89" s="3030" t="s">
        <v>1260</v>
      </c>
      <c r="B89" s="3012" t="s">
        <v>3325</v>
      </c>
      <c r="C89" s="2937" t="s">
        <v>3509</v>
      </c>
      <c r="D89" s="3046" t="s">
        <v>3515</v>
      </c>
      <c r="E89" s="3047"/>
      <c r="F89" s="3025"/>
      <c r="G89" s="3025"/>
      <c r="H89" s="3019">
        <v>0.15</v>
      </c>
      <c r="I89" s="3048"/>
      <c r="J89" s="3016">
        <f t="shared" si="12"/>
        <v>0</v>
      </c>
      <c r="K89" s="3087"/>
      <c r="L89" s="3102"/>
    </row>
    <row r="90" spans="1:12" s="3101" customFormat="1" ht="30" customHeight="1">
      <c r="A90" s="3030" t="s">
        <v>1269</v>
      </c>
      <c r="B90" s="3042" t="s">
        <v>3516</v>
      </c>
      <c r="C90" s="2937" t="s">
        <v>3510</v>
      </c>
      <c r="D90" s="3046" t="s">
        <v>3517</v>
      </c>
      <c r="E90" s="3047"/>
      <c r="F90" s="3025"/>
      <c r="G90" s="3025"/>
      <c r="H90" s="3019">
        <v>0.5</v>
      </c>
      <c r="I90" s="3025"/>
      <c r="J90" s="3016">
        <f t="shared" si="12"/>
        <v>0</v>
      </c>
      <c r="K90" s="3087"/>
      <c r="L90" s="3102"/>
    </row>
    <row r="91" spans="1:12" s="3101" customFormat="1" ht="30" customHeight="1">
      <c r="A91" s="3030" t="s">
        <v>1272</v>
      </c>
      <c r="B91" s="3042" t="s">
        <v>3518</v>
      </c>
      <c r="C91" s="2937" t="s">
        <v>3512</v>
      </c>
      <c r="D91" s="3046"/>
      <c r="E91" s="3034">
        <f>SUM(E92,E93)</f>
        <v>0</v>
      </c>
      <c r="F91" s="3045">
        <f>F92+F93</f>
        <v>0</v>
      </c>
      <c r="G91" s="3015"/>
      <c r="H91" s="3029"/>
      <c r="I91" s="3015"/>
      <c r="J91" s="3016">
        <f>SUM(J92,J93)</f>
        <v>0</v>
      </c>
      <c r="K91" s="3087"/>
      <c r="L91" s="3103"/>
    </row>
    <row r="92" spans="1:12" s="3101" customFormat="1" ht="30" customHeight="1">
      <c r="A92" s="3030" t="s">
        <v>1275</v>
      </c>
      <c r="B92" s="3012" t="s">
        <v>3519</v>
      </c>
      <c r="C92" s="3049" t="s">
        <v>3520</v>
      </c>
      <c r="D92" s="3046" t="s">
        <v>3521</v>
      </c>
      <c r="E92" s="3023"/>
      <c r="F92" s="3025"/>
      <c r="G92" s="3015"/>
      <c r="H92" s="3019">
        <v>0.25</v>
      </c>
      <c r="I92" s="3025"/>
      <c r="J92" s="3016">
        <f t="shared" ref="J92:J93" si="13">E92*I92</f>
        <v>0</v>
      </c>
      <c r="K92" s="3087"/>
      <c r="L92" s="3102"/>
    </row>
    <row r="93" spans="1:12" s="3101" customFormat="1" ht="30" customHeight="1">
      <c r="A93" s="3030" t="s">
        <v>1278</v>
      </c>
      <c r="B93" s="3012" t="s">
        <v>3522</v>
      </c>
      <c r="C93" s="3049" t="s">
        <v>3523</v>
      </c>
      <c r="D93" s="3046" t="s">
        <v>3524</v>
      </c>
      <c r="E93" s="3047"/>
      <c r="F93" s="3025"/>
      <c r="G93" s="3015"/>
      <c r="H93" s="3019">
        <v>1</v>
      </c>
      <c r="I93" s="3025"/>
      <c r="J93" s="3016">
        <f t="shared" si="13"/>
        <v>0</v>
      </c>
      <c r="K93" s="3087"/>
      <c r="L93" s="3102"/>
    </row>
    <row r="94" spans="1:12" s="3101" customFormat="1" ht="30" customHeight="1">
      <c r="A94" s="3050" t="s">
        <v>1281</v>
      </c>
      <c r="B94" s="3051" t="s">
        <v>1327</v>
      </c>
      <c r="C94" s="3052" t="s">
        <v>3525</v>
      </c>
      <c r="D94" s="3053"/>
      <c r="E94" s="3054"/>
      <c r="F94" s="3055"/>
      <c r="G94" s="3055"/>
      <c r="H94" s="3056"/>
      <c r="I94" s="3056"/>
      <c r="J94" s="3104">
        <f>'F4 LCR TOTAL'!I16</f>
        <v>0</v>
      </c>
      <c r="K94" s="3087"/>
      <c r="L94" s="3102"/>
    </row>
    <row r="95" spans="1:12" s="3101" customFormat="1" ht="30" customHeight="1">
      <c r="A95" s="4935" t="s">
        <v>1321</v>
      </c>
      <c r="B95" s="4936"/>
      <c r="C95" s="4936"/>
      <c r="D95" s="4936"/>
      <c r="E95" s="4936"/>
      <c r="F95" s="4936"/>
      <c r="G95" s="4936"/>
      <c r="H95" s="4936"/>
      <c r="I95" s="4936"/>
      <c r="J95" s="4937"/>
      <c r="K95" s="3087"/>
    </row>
    <row r="96" spans="1:12" s="3101" customFormat="1" ht="30" customHeight="1">
      <c r="A96" s="3058" t="s">
        <v>1283</v>
      </c>
      <c r="B96" s="3059" t="s">
        <v>2648</v>
      </c>
      <c r="C96" s="3060" t="s">
        <v>3526</v>
      </c>
      <c r="D96" s="3061" t="s">
        <v>3498</v>
      </c>
      <c r="E96" s="3062"/>
      <c r="F96" s="3063"/>
      <c r="G96" s="3063"/>
      <c r="H96" s="3064"/>
      <c r="I96" s="3065"/>
      <c r="J96" s="3066"/>
      <c r="K96" s="3087"/>
    </row>
    <row r="97" spans="1:11" s="3101" customFormat="1" ht="30" customHeight="1">
      <c r="A97" s="3030" t="s">
        <v>1286</v>
      </c>
      <c r="B97" s="3001" t="s">
        <v>2649</v>
      </c>
      <c r="C97" s="3067" t="s">
        <v>3527</v>
      </c>
      <c r="D97" s="3068" t="s">
        <v>3528</v>
      </c>
      <c r="E97" s="3047"/>
      <c r="F97" s="3015"/>
      <c r="G97" s="3015"/>
      <c r="H97" s="3028"/>
      <c r="I97" s="3028"/>
      <c r="J97" s="3069"/>
      <c r="K97" s="3087"/>
    </row>
    <row r="98" spans="1:11" s="3101" customFormat="1" ht="68.25" customHeight="1">
      <c r="A98" s="3030" t="s">
        <v>3529</v>
      </c>
      <c r="B98" s="3070" t="s">
        <v>2650</v>
      </c>
      <c r="C98" s="3067" t="s">
        <v>3530</v>
      </c>
      <c r="D98" s="3071"/>
      <c r="E98" s="3072"/>
      <c r="F98" s="3015"/>
      <c r="G98" s="3015"/>
      <c r="H98" s="3015"/>
      <c r="I98" s="3015"/>
      <c r="J98" s="3073"/>
      <c r="K98" s="3087"/>
    </row>
    <row r="99" spans="1:11" s="3101" customFormat="1" ht="30" customHeight="1">
      <c r="A99" s="3030" t="s">
        <v>3531</v>
      </c>
      <c r="B99" s="3012" t="s">
        <v>3532</v>
      </c>
      <c r="C99" s="3074" t="s">
        <v>3533</v>
      </c>
      <c r="D99" s="3046"/>
      <c r="E99" s="3023"/>
      <c r="F99" s="3015"/>
      <c r="G99" s="3015"/>
      <c r="H99" s="3015"/>
      <c r="I99" s="3025"/>
      <c r="J99" s="3075"/>
      <c r="K99" s="3087"/>
    </row>
    <row r="100" spans="1:11" s="3101" customFormat="1" ht="30" customHeight="1">
      <c r="A100" s="3030" t="s">
        <v>1289</v>
      </c>
      <c r="B100" s="3012" t="s">
        <v>3534</v>
      </c>
      <c r="C100" s="3074" t="s">
        <v>3535</v>
      </c>
      <c r="D100" s="3046"/>
      <c r="E100" s="3023"/>
      <c r="F100" s="3015"/>
      <c r="G100" s="3015"/>
      <c r="H100" s="3015"/>
      <c r="I100" s="3025"/>
      <c r="J100" s="3075"/>
      <c r="K100" s="3087"/>
    </row>
    <row r="101" spans="1:11" s="3101" customFormat="1" ht="30" customHeight="1">
      <c r="A101" s="3030" t="s">
        <v>3536</v>
      </c>
      <c r="B101" s="3012" t="s">
        <v>3537</v>
      </c>
      <c r="C101" s="3074" t="s">
        <v>3538</v>
      </c>
      <c r="D101" s="3046"/>
      <c r="E101" s="3023"/>
      <c r="F101" s="3015"/>
      <c r="G101" s="3015"/>
      <c r="H101" s="3015"/>
      <c r="I101" s="3025"/>
      <c r="J101" s="3075"/>
      <c r="K101" s="3087"/>
    </row>
    <row r="102" spans="1:11" s="3101" customFormat="1" ht="30" customHeight="1">
      <c r="A102" s="3030" t="s">
        <v>3539</v>
      </c>
      <c r="B102" s="3012" t="s">
        <v>3540</v>
      </c>
      <c r="C102" s="3074" t="s">
        <v>3541</v>
      </c>
      <c r="D102" s="3046"/>
      <c r="E102" s="3023"/>
      <c r="F102" s="3015"/>
      <c r="G102" s="3015"/>
      <c r="H102" s="3015"/>
      <c r="I102" s="3025"/>
      <c r="J102" s="3075"/>
      <c r="K102" s="3087"/>
    </row>
    <row r="103" spans="1:11" s="3101" customFormat="1" ht="30" customHeight="1">
      <c r="A103" s="3030" t="s">
        <v>3542</v>
      </c>
      <c r="B103" s="3070" t="s">
        <v>2651</v>
      </c>
      <c r="C103" s="3067" t="s">
        <v>3543</v>
      </c>
      <c r="D103" s="3071"/>
      <c r="E103" s="3072"/>
      <c r="F103" s="3015"/>
      <c r="G103" s="3015"/>
      <c r="H103" s="3015"/>
      <c r="I103" s="3015"/>
      <c r="J103" s="3073"/>
      <c r="K103" s="3087"/>
    </row>
    <row r="104" spans="1:11" s="3101" customFormat="1" ht="30" customHeight="1">
      <c r="A104" s="3030" t="s">
        <v>3544</v>
      </c>
      <c r="B104" s="3012" t="s">
        <v>3545</v>
      </c>
      <c r="C104" s="3074" t="s">
        <v>3533</v>
      </c>
      <c r="D104" s="3046"/>
      <c r="E104" s="3023"/>
      <c r="F104" s="3015"/>
      <c r="G104" s="3015"/>
      <c r="H104" s="3015"/>
      <c r="I104" s="3025"/>
      <c r="J104" s="3075"/>
      <c r="K104" s="3087"/>
    </row>
    <row r="105" spans="1:11" s="3101" customFormat="1" ht="30" customHeight="1">
      <c r="A105" s="3030" t="s">
        <v>3546</v>
      </c>
      <c r="B105" s="3012" t="s">
        <v>3547</v>
      </c>
      <c r="C105" s="3074" t="s">
        <v>3535</v>
      </c>
      <c r="D105" s="3046"/>
      <c r="E105" s="3023"/>
      <c r="F105" s="3015"/>
      <c r="G105" s="3015"/>
      <c r="H105" s="3015"/>
      <c r="I105" s="3025"/>
      <c r="J105" s="3075"/>
      <c r="K105" s="3087"/>
    </row>
    <row r="106" spans="1:11" s="3101" customFormat="1" ht="30" customHeight="1">
      <c r="A106" s="3030" t="s">
        <v>3548</v>
      </c>
      <c r="B106" s="3012" t="s">
        <v>3549</v>
      </c>
      <c r="C106" s="3074" t="s">
        <v>3538</v>
      </c>
      <c r="D106" s="3046"/>
      <c r="E106" s="3023"/>
      <c r="F106" s="3015"/>
      <c r="G106" s="3015"/>
      <c r="H106" s="3015"/>
      <c r="I106" s="3025"/>
      <c r="J106" s="3075"/>
      <c r="K106" s="3087"/>
    </row>
    <row r="107" spans="1:11" s="3101" customFormat="1" ht="30" customHeight="1">
      <c r="A107" s="3030" t="s">
        <v>3550</v>
      </c>
      <c r="B107" s="3012" t="s">
        <v>3551</v>
      </c>
      <c r="C107" s="3074" t="s">
        <v>3541</v>
      </c>
      <c r="D107" s="3046"/>
      <c r="E107" s="3023"/>
      <c r="F107" s="3015"/>
      <c r="G107" s="3015"/>
      <c r="H107" s="3015"/>
      <c r="I107" s="3025"/>
      <c r="J107" s="3075"/>
      <c r="K107" s="3087"/>
    </row>
    <row r="108" spans="1:11" s="3101" customFormat="1" ht="30" customHeight="1">
      <c r="A108" s="3030" t="s">
        <v>1298</v>
      </c>
      <c r="B108" s="3001" t="s">
        <v>2652</v>
      </c>
      <c r="C108" s="3067" t="s">
        <v>3552</v>
      </c>
      <c r="D108" s="3071" t="s">
        <v>3553</v>
      </c>
      <c r="E108" s="3023"/>
      <c r="F108" s="3015"/>
      <c r="G108" s="3015"/>
      <c r="H108" s="3028"/>
      <c r="I108" s="3028"/>
      <c r="J108" s="3069"/>
      <c r="K108" s="3087"/>
    </row>
    <row r="109" spans="1:11" s="3101" customFormat="1" ht="30" customHeight="1">
      <c r="A109" s="3030" t="s">
        <v>1301</v>
      </c>
      <c r="B109" s="3076" t="s">
        <v>3554</v>
      </c>
      <c r="C109" s="3067" t="s">
        <v>3555</v>
      </c>
      <c r="D109" s="3071"/>
      <c r="E109" s="3023"/>
      <c r="F109" s="3015"/>
      <c r="G109" s="3015"/>
      <c r="H109" s="3028"/>
      <c r="I109" s="3028"/>
      <c r="J109" s="3069"/>
      <c r="K109" s="3087"/>
    </row>
    <row r="110" spans="1:11" s="3101" customFormat="1" ht="30" customHeight="1">
      <c r="A110" s="3030" t="s">
        <v>1304</v>
      </c>
      <c r="B110" s="3076" t="s">
        <v>3556</v>
      </c>
      <c r="C110" s="3067" t="s">
        <v>3557</v>
      </c>
      <c r="D110" s="3071"/>
      <c r="E110" s="3047"/>
      <c r="F110" s="3015"/>
      <c r="G110" s="3015"/>
      <c r="H110" s="3028"/>
      <c r="I110" s="3028"/>
      <c r="J110" s="3069"/>
      <c r="K110" s="3087"/>
    </row>
    <row r="111" spans="1:11" s="3101" customFormat="1" ht="30" customHeight="1">
      <c r="A111" s="3030" t="s">
        <v>1307</v>
      </c>
      <c r="B111" s="3076" t="s">
        <v>3558</v>
      </c>
      <c r="C111" s="3067" t="s">
        <v>3559</v>
      </c>
      <c r="D111" s="3071"/>
      <c r="E111" s="3047"/>
      <c r="F111" s="3015"/>
      <c r="G111" s="3015"/>
      <c r="H111" s="3028"/>
      <c r="I111" s="3048"/>
      <c r="J111" s="3077"/>
      <c r="K111" s="3087"/>
    </row>
    <row r="112" spans="1:11" s="3101" customFormat="1" ht="44.25" customHeight="1" thickBot="1">
      <c r="A112" s="3078" t="s">
        <v>3560</v>
      </c>
      <c r="B112" s="3079" t="s">
        <v>3561</v>
      </c>
      <c r="C112" s="3080" t="s">
        <v>3562</v>
      </c>
      <c r="D112" s="3081"/>
      <c r="E112" s="3082"/>
      <c r="F112" s="3083"/>
      <c r="G112" s="3083"/>
      <c r="H112" s="3084"/>
      <c r="I112" s="3085"/>
      <c r="J112" s="3086"/>
      <c r="K112" s="3087"/>
    </row>
    <row r="113" spans="1:11" s="3101" customFormat="1" ht="14.25">
      <c r="A113" s="2983"/>
      <c r="B113" s="2984"/>
      <c r="C113" s="3087"/>
      <c r="D113" s="3088"/>
      <c r="E113" s="3089"/>
      <c r="F113" s="3089"/>
      <c r="G113" s="3089"/>
      <c r="H113" s="3089"/>
      <c r="I113" s="3089"/>
      <c r="J113" s="3087"/>
      <c r="K113" s="3087"/>
    </row>
    <row r="114" spans="1:11" s="3101" customFormat="1" ht="14.25">
      <c r="A114" s="2983"/>
      <c r="B114" s="2984"/>
      <c r="C114" s="3087"/>
      <c r="D114" s="3088"/>
      <c r="E114" s="3089"/>
      <c r="F114" s="3089"/>
      <c r="G114" s="3089"/>
      <c r="H114" s="3089"/>
      <c r="I114" s="3089"/>
      <c r="J114" s="3087"/>
      <c r="K114" s="3087"/>
    </row>
    <row r="115" spans="1:11" s="3101" customFormat="1" ht="14.25">
      <c r="A115" s="2983"/>
      <c r="B115" s="2984"/>
      <c r="C115" s="3087"/>
      <c r="D115" s="3088"/>
      <c r="E115" s="3089"/>
      <c r="F115" s="3089"/>
      <c r="G115" s="3089"/>
      <c r="H115" s="3089"/>
      <c r="I115" s="3089"/>
      <c r="J115" s="3087"/>
      <c r="K115" s="3087"/>
    </row>
    <row r="116" spans="1:11" s="3101" customFormat="1" ht="14.25">
      <c r="A116" s="2983"/>
      <c r="B116" s="2984"/>
      <c r="C116" s="3087"/>
      <c r="D116" s="3088"/>
      <c r="E116" s="3089"/>
      <c r="F116" s="3089"/>
      <c r="G116" s="3089"/>
      <c r="H116" s="3089"/>
      <c r="I116" s="3089"/>
      <c r="J116" s="3087"/>
      <c r="K116" s="3087"/>
    </row>
    <row r="117" spans="1:11" s="3101" customFormat="1" ht="14.25">
      <c r="A117" s="2983"/>
      <c r="B117" s="2984"/>
      <c r="C117" s="3087"/>
      <c r="D117" s="3088"/>
      <c r="E117" s="3089"/>
      <c r="F117" s="3089"/>
      <c r="G117" s="3089"/>
      <c r="H117" s="3089"/>
      <c r="I117" s="3089"/>
      <c r="J117" s="3087"/>
      <c r="K117" s="3087"/>
    </row>
    <row r="118" spans="1:11" s="3101" customFormat="1" ht="14.25">
      <c r="A118" s="2983"/>
      <c r="B118" s="2984"/>
      <c r="C118" s="3087"/>
      <c r="D118" s="3088"/>
      <c r="E118" s="3089"/>
      <c r="F118" s="3089"/>
      <c r="G118" s="3089"/>
      <c r="H118" s="3089"/>
      <c r="I118" s="3089"/>
      <c r="J118" s="3087"/>
      <c r="K118" s="3087"/>
    </row>
    <row r="119" spans="1:11" s="3101" customFormat="1" ht="14.25">
      <c r="A119" s="2983"/>
      <c r="B119" s="2984"/>
      <c r="C119" s="3087"/>
      <c r="D119" s="3088"/>
      <c r="E119" s="3089"/>
      <c r="F119" s="3089"/>
      <c r="G119" s="3089"/>
      <c r="H119" s="3089"/>
      <c r="I119" s="3089"/>
      <c r="J119" s="3087"/>
      <c r="K119" s="3087"/>
    </row>
    <row r="120" spans="1:11" s="3101" customFormat="1" ht="14.25">
      <c r="A120" s="2983"/>
      <c r="B120" s="2984"/>
      <c r="C120" s="3087"/>
      <c r="D120" s="3088"/>
      <c r="E120" s="3089"/>
      <c r="F120" s="3089"/>
      <c r="G120" s="3089"/>
      <c r="H120" s="3089"/>
      <c r="I120" s="3089"/>
      <c r="J120" s="3087"/>
      <c r="K120" s="3087"/>
    </row>
    <row r="121" spans="1:11" s="3101" customFormat="1" ht="14.25">
      <c r="A121" s="2983"/>
      <c r="B121" s="2984"/>
      <c r="C121" s="3087"/>
      <c r="D121" s="3088"/>
      <c r="E121" s="3089"/>
      <c r="F121" s="3089"/>
      <c r="G121" s="3089"/>
      <c r="H121" s="3089"/>
      <c r="I121" s="3089"/>
      <c r="J121" s="3087"/>
      <c r="K121" s="3087"/>
    </row>
    <row r="122" spans="1:11" s="3101" customFormat="1" ht="14.25">
      <c r="A122" s="2983"/>
      <c r="B122" s="2984"/>
      <c r="C122" s="3087"/>
      <c r="D122" s="3088"/>
      <c r="E122" s="3089"/>
      <c r="F122" s="3089"/>
      <c r="G122" s="3089"/>
      <c r="H122" s="3089"/>
      <c r="I122" s="3089"/>
      <c r="J122" s="3087"/>
      <c r="K122" s="3087"/>
    </row>
    <row r="123" spans="1:11" s="3101" customFormat="1" ht="14.25">
      <c r="A123" s="2983"/>
      <c r="B123" s="2984"/>
      <c r="C123" s="3087"/>
      <c r="D123" s="3088"/>
      <c r="E123" s="3089"/>
      <c r="F123" s="3089"/>
      <c r="G123" s="3089"/>
      <c r="H123" s="3089"/>
      <c r="I123" s="3089"/>
      <c r="J123" s="3087"/>
      <c r="K123" s="3087"/>
    </row>
    <row r="124" spans="1:11" s="3101" customFormat="1" ht="14.25">
      <c r="A124" s="2983"/>
      <c r="B124" s="2984"/>
      <c r="C124" s="3087"/>
      <c r="D124" s="3088"/>
      <c r="E124" s="3089"/>
      <c r="F124" s="3089"/>
      <c r="G124" s="3089"/>
      <c r="H124" s="3089"/>
      <c r="I124" s="3089"/>
      <c r="J124" s="3087"/>
      <c r="K124" s="3087"/>
    </row>
    <row r="125" spans="1:11" s="3101" customFormat="1" ht="14.25">
      <c r="A125" s="2988"/>
      <c r="B125" s="3090"/>
      <c r="C125" s="3087"/>
      <c r="D125" s="3088"/>
      <c r="E125" s="3089"/>
      <c r="F125" s="3089"/>
      <c r="G125" s="3089"/>
      <c r="H125" s="3089"/>
      <c r="I125" s="3089"/>
      <c r="J125" s="3087"/>
      <c r="K125" s="3087"/>
    </row>
    <row r="126" spans="1:11" s="3101" customFormat="1" ht="14.25">
      <c r="A126" s="2988"/>
      <c r="B126" s="3090"/>
      <c r="C126" s="3087"/>
      <c r="D126" s="3088"/>
      <c r="E126" s="3089"/>
      <c r="F126" s="3089"/>
      <c r="G126" s="3089"/>
      <c r="H126" s="3089"/>
      <c r="I126" s="3089"/>
      <c r="J126" s="3087"/>
      <c r="K126" s="3087"/>
    </row>
    <row r="127" spans="1:11" s="3101" customFormat="1" ht="14.25">
      <c r="A127" s="2988"/>
      <c r="B127" s="3090"/>
      <c r="C127" s="3087"/>
      <c r="D127" s="3088"/>
      <c r="E127" s="3089"/>
      <c r="F127" s="3089"/>
      <c r="G127" s="3089"/>
      <c r="H127" s="3089"/>
      <c r="I127" s="3089"/>
      <c r="J127" s="3087"/>
      <c r="K127" s="3087"/>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53"/>
  <sheetViews>
    <sheetView zoomScale="60" zoomScaleNormal="60" workbookViewId="0"/>
  </sheetViews>
  <sheetFormatPr defaultColWidth="11.42578125" defaultRowHeight="14.25"/>
  <cols>
    <col min="1" max="1" width="10.85546875" style="3207" customWidth="1"/>
    <col min="2" max="2" width="11.7109375" style="3207" customWidth="1"/>
    <col min="3" max="3" width="63" style="3208" customWidth="1"/>
    <col min="4" max="4" width="20.28515625" style="3208" customWidth="1"/>
    <col min="5" max="5" width="22.42578125" style="3207" customWidth="1"/>
    <col min="6" max="6" width="25.7109375" style="3208" customWidth="1"/>
    <col min="7" max="10" width="25.7109375" style="3209" customWidth="1"/>
    <col min="11" max="11" width="25.7109375" style="3208" customWidth="1"/>
    <col min="12" max="12" width="13.5703125" style="3109" customWidth="1"/>
    <col min="13" max="13" width="88.85546875" style="3109" customWidth="1"/>
    <col min="14" max="14" width="37.140625" style="3109" customWidth="1"/>
    <col min="15" max="16384" width="11.42578125" style="3109"/>
  </cols>
  <sheetData>
    <row r="1" spans="1:13" ht="15">
      <c r="A1" s="3108"/>
      <c r="B1" s="3108"/>
      <c r="C1" s="32" t="s">
        <v>120</v>
      </c>
      <c r="D1" s="79" t="s">
        <v>3569</v>
      </c>
      <c r="E1" s="3108"/>
      <c r="F1" s="3109"/>
      <c r="G1" s="3110"/>
      <c r="H1" s="3110"/>
      <c r="I1" s="3110"/>
      <c r="J1" s="3110"/>
      <c r="K1" s="3109"/>
    </row>
    <row r="2" spans="1:13" ht="15">
      <c r="A2" s="3108"/>
      <c r="B2" s="3108"/>
      <c r="C2" s="18" t="s">
        <v>106</v>
      </c>
      <c r="D2" s="18" t="s">
        <v>3254</v>
      </c>
      <c r="E2" s="3108"/>
      <c r="F2" s="3109"/>
      <c r="G2" s="3110"/>
      <c r="H2" s="3110"/>
      <c r="I2" s="3110"/>
      <c r="J2" s="3110"/>
      <c r="K2" s="3109"/>
    </row>
    <row r="3" spans="1:13" ht="15">
      <c r="A3" s="3108"/>
      <c r="B3" s="3108"/>
      <c r="C3" s="18" t="s">
        <v>108</v>
      </c>
      <c r="D3" s="18" t="s">
        <v>109</v>
      </c>
      <c r="E3" s="3109"/>
      <c r="F3" s="3109"/>
      <c r="G3" s="3110"/>
      <c r="H3" s="3110"/>
      <c r="I3" s="3110"/>
      <c r="J3" s="3110"/>
      <c r="K3" s="3109"/>
    </row>
    <row r="4" spans="1:13" ht="15">
      <c r="A4" s="3108"/>
      <c r="B4" s="3108"/>
      <c r="C4" s="18" t="s">
        <v>110</v>
      </c>
      <c r="D4" s="18" t="s">
        <v>4</v>
      </c>
      <c r="E4" s="3109"/>
      <c r="F4" s="3109"/>
      <c r="G4" s="3110"/>
      <c r="H4" s="3110"/>
      <c r="I4" s="3110"/>
      <c r="J4" s="3110"/>
      <c r="K4" s="3109"/>
    </row>
    <row r="5" spans="1:13" ht="15">
      <c r="A5" s="3108"/>
      <c r="B5" s="3108"/>
      <c r="C5" s="32" t="s">
        <v>3279</v>
      </c>
      <c r="D5" s="32" t="s">
        <v>3280</v>
      </c>
      <c r="E5" s="3109"/>
      <c r="F5" s="3109"/>
      <c r="G5" s="3110"/>
      <c r="H5" s="3110"/>
      <c r="I5" s="3110"/>
      <c r="J5" s="3110"/>
      <c r="K5" s="3109"/>
    </row>
    <row r="6" spans="1:13">
      <c r="A6" s="3108"/>
      <c r="B6" s="3108"/>
      <c r="C6" s="3109"/>
      <c r="D6" s="3109"/>
      <c r="E6" s="3108"/>
      <c r="F6" s="3109"/>
      <c r="G6" s="3110"/>
      <c r="H6" s="3110"/>
      <c r="I6" s="3110"/>
      <c r="J6" s="3110"/>
      <c r="K6" s="3109"/>
    </row>
    <row r="7" spans="1:13" ht="21.75" customHeight="1" thickBot="1">
      <c r="A7" s="3111"/>
      <c r="B7" s="3111"/>
      <c r="C7" s="3112"/>
      <c r="D7" s="3112"/>
      <c r="E7" s="3111"/>
      <c r="F7" s="3112"/>
      <c r="G7" s="3113"/>
      <c r="H7" s="3114"/>
      <c r="I7" s="3113"/>
      <c r="J7" s="3113"/>
      <c r="K7" s="3109"/>
    </row>
    <row r="8" spans="1:13" s="3115" customFormat="1" ht="30" customHeight="1" thickBot="1">
      <c r="A8" s="4953" t="s">
        <v>3570</v>
      </c>
      <c r="B8" s="4954"/>
      <c r="C8" s="4954"/>
      <c r="D8" s="4954"/>
      <c r="E8" s="4954"/>
      <c r="F8" s="4954"/>
      <c r="G8" s="4954"/>
      <c r="H8" s="4954"/>
      <c r="I8" s="4954"/>
      <c r="J8" s="4954"/>
      <c r="K8" s="4955"/>
    </row>
    <row r="9" spans="1:13" s="3115" customFormat="1" ht="20.100000000000001" customHeight="1">
      <c r="A9" s="3116"/>
      <c r="B9" s="3117"/>
      <c r="C9" s="3117"/>
      <c r="D9" s="3117"/>
      <c r="E9" s="3118"/>
      <c r="F9" s="3117"/>
      <c r="G9" s="3117"/>
      <c r="H9" s="3117"/>
      <c r="I9" s="3117"/>
      <c r="J9" s="3117"/>
      <c r="K9" s="3119"/>
    </row>
    <row r="10" spans="1:13" s="3115" customFormat="1" ht="20.100000000000001" customHeight="1">
      <c r="A10" s="3120"/>
      <c r="B10" s="3121"/>
      <c r="C10" s="2907"/>
      <c r="D10" s="2908"/>
      <c r="E10" s="2908"/>
      <c r="F10" s="3121"/>
      <c r="G10" s="3121"/>
      <c r="H10" s="3121"/>
      <c r="I10" s="3121"/>
      <c r="J10" s="3121"/>
      <c r="K10" s="3122"/>
    </row>
    <row r="11" spans="1:13" s="3115" customFormat="1" ht="20.100000000000001" customHeight="1" thickBot="1">
      <c r="A11" s="3120"/>
      <c r="B11" s="3121"/>
      <c r="C11" s="3121"/>
      <c r="D11" s="3121"/>
      <c r="E11" s="3123"/>
      <c r="F11" s="3124"/>
      <c r="G11" s="3124"/>
      <c r="H11" s="3124"/>
      <c r="I11" s="3124"/>
      <c r="J11" s="3124"/>
      <c r="K11" s="3125"/>
    </row>
    <row r="12" spans="1:13" s="3108" customFormat="1" ht="58.5" customHeight="1">
      <c r="A12" s="4956" t="s">
        <v>3347</v>
      </c>
      <c r="B12" s="4956" t="s">
        <v>175</v>
      </c>
      <c r="C12" s="4956" t="s">
        <v>1086</v>
      </c>
      <c r="D12" s="4956"/>
      <c r="E12" s="4957" t="s">
        <v>3571</v>
      </c>
      <c r="F12" s="3126" t="s">
        <v>1087</v>
      </c>
      <c r="G12" s="3127" t="s">
        <v>3572</v>
      </c>
      <c r="H12" s="4960" t="s">
        <v>3344</v>
      </c>
      <c r="I12" s="3128" t="s">
        <v>3345</v>
      </c>
      <c r="J12" s="3126" t="s">
        <v>3573</v>
      </c>
      <c r="K12" s="3129" t="s">
        <v>3574</v>
      </c>
      <c r="M12" s="3130"/>
    </row>
    <row r="13" spans="1:13" s="3108" customFormat="1" ht="47.25" customHeight="1">
      <c r="A13" s="4956"/>
      <c r="B13" s="4956"/>
      <c r="C13" s="4956"/>
      <c r="D13" s="4956"/>
      <c r="E13" s="4958"/>
      <c r="F13" s="4963" t="s">
        <v>3575</v>
      </c>
      <c r="G13" s="4963" t="s">
        <v>3575</v>
      </c>
      <c r="H13" s="4961"/>
      <c r="I13" s="4963" t="s">
        <v>3575</v>
      </c>
      <c r="J13" s="4963" t="s">
        <v>3575</v>
      </c>
      <c r="K13" s="4964" t="s">
        <v>3575</v>
      </c>
    </row>
    <row r="14" spans="1:13" s="3108" customFormat="1" ht="46.5" customHeight="1">
      <c r="A14" s="4956"/>
      <c r="B14" s="4956"/>
      <c r="C14" s="4956"/>
      <c r="D14" s="4956"/>
      <c r="E14" s="4958"/>
      <c r="F14" s="4961"/>
      <c r="G14" s="4961"/>
      <c r="H14" s="4961"/>
      <c r="I14" s="4961"/>
      <c r="J14" s="4961"/>
      <c r="K14" s="4965"/>
    </row>
    <row r="15" spans="1:13" s="3108" customFormat="1" ht="14.25" customHeight="1">
      <c r="A15" s="4956"/>
      <c r="B15" s="4956"/>
      <c r="C15" s="4956"/>
      <c r="D15" s="4956"/>
      <c r="E15" s="4958"/>
      <c r="F15" s="4962"/>
      <c r="G15" s="4962"/>
      <c r="H15" s="4962"/>
      <c r="I15" s="4962"/>
      <c r="J15" s="4962"/>
      <c r="K15" s="4966"/>
    </row>
    <row r="16" spans="1:13" s="3108" customFormat="1" ht="27" customHeight="1">
      <c r="A16" s="4956"/>
      <c r="B16" s="4956"/>
      <c r="C16" s="4956"/>
      <c r="D16" s="4956"/>
      <c r="E16" s="4958"/>
      <c r="F16" s="4967" t="s">
        <v>1088</v>
      </c>
      <c r="G16" s="4967" t="s">
        <v>1092</v>
      </c>
      <c r="H16" s="4967" t="s">
        <v>1095</v>
      </c>
      <c r="I16" s="4967" t="s">
        <v>1098</v>
      </c>
      <c r="J16" s="4969" t="s">
        <v>3576</v>
      </c>
      <c r="K16" s="4971" t="s">
        <v>3577</v>
      </c>
    </row>
    <row r="17" spans="1:13" s="3108" customFormat="1" ht="27" customHeight="1">
      <c r="A17" s="4956"/>
      <c r="B17" s="4956"/>
      <c r="C17" s="4956"/>
      <c r="D17" s="4956"/>
      <c r="E17" s="4959"/>
      <c r="F17" s="4968"/>
      <c r="G17" s="4968"/>
      <c r="H17" s="4968"/>
      <c r="I17" s="4968"/>
      <c r="J17" s="4970"/>
      <c r="K17" s="4972"/>
    </row>
    <row r="18" spans="1:13" s="3108" customFormat="1" ht="30" customHeight="1">
      <c r="A18" s="3131" t="s">
        <v>1088</v>
      </c>
      <c r="B18" s="3132" t="s">
        <v>2647</v>
      </c>
      <c r="C18" s="4975" t="s">
        <v>3578</v>
      </c>
      <c r="D18" s="4976"/>
      <c r="E18" s="3133"/>
      <c r="F18" s="3134">
        <f>SUM(F19,F38)</f>
        <v>0</v>
      </c>
      <c r="G18" s="3135"/>
      <c r="H18" s="3136"/>
      <c r="I18" s="3136"/>
      <c r="J18" s="3136"/>
      <c r="K18" s="3137">
        <f>SUM(K19,K38,K45)-K46</f>
        <v>0</v>
      </c>
      <c r="M18" s="3130"/>
    </row>
    <row r="19" spans="1:13" s="3108" customFormat="1" ht="30" customHeight="1">
      <c r="A19" s="3131" t="s">
        <v>1092</v>
      </c>
      <c r="B19" s="3001" t="s">
        <v>1090</v>
      </c>
      <c r="C19" s="4977" t="s">
        <v>3579</v>
      </c>
      <c r="D19" s="4978"/>
      <c r="E19" s="3138"/>
      <c r="F19" s="3139">
        <f>SUM(F20,F27,F31,F32,F33,F34,F35,F36,F37)</f>
        <v>0</v>
      </c>
      <c r="G19" s="3140"/>
      <c r="H19" s="3141"/>
      <c r="I19" s="3141"/>
      <c r="J19" s="3141"/>
      <c r="K19" s="3142">
        <f>SUM(K20,K27,K31,K32,K33,K34,K35,K36,K37)</f>
        <v>0</v>
      </c>
      <c r="M19" s="3130"/>
    </row>
    <row r="20" spans="1:13" s="3108" customFormat="1" ht="30" customHeight="1">
      <c r="A20" s="3131" t="s">
        <v>1095</v>
      </c>
      <c r="B20" s="3012" t="s">
        <v>1093</v>
      </c>
      <c r="C20" s="4979" t="s">
        <v>3580</v>
      </c>
      <c r="D20" s="4980"/>
      <c r="E20" s="3143"/>
      <c r="F20" s="3144">
        <f>SUM(F21,F22)</f>
        <v>0</v>
      </c>
      <c r="G20" s="3140"/>
      <c r="H20" s="3140"/>
      <c r="I20" s="3140"/>
      <c r="J20" s="3140"/>
      <c r="K20" s="3145">
        <f>SUM(K21,K22)</f>
        <v>0</v>
      </c>
      <c r="M20" s="3130"/>
    </row>
    <row r="21" spans="1:13" s="3108" customFormat="1" ht="45.75" customHeight="1">
      <c r="A21" s="3131" t="s">
        <v>1098</v>
      </c>
      <c r="B21" s="3146" t="s">
        <v>1096</v>
      </c>
      <c r="C21" s="4973" t="s">
        <v>3581</v>
      </c>
      <c r="D21" s="4974"/>
      <c r="E21" s="3147" t="s">
        <v>3553</v>
      </c>
      <c r="F21" s="3148"/>
      <c r="G21" s="3149"/>
      <c r="H21" s="3150" t="s">
        <v>3582</v>
      </c>
      <c r="I21" s="3151"/>
      <c r="J21" s="3152"/>
      <c r="K21" s="3145">
        <f>F21*I21</f>
        <v>0</v>
      </c>
    </row>
    <row r="22" spans="1:13" s="3108" customFormat="1" ht="30" customHeight="1">
      <c r="A22" s="3131" t="s">
        <v>1100</v>
      </c>
      <c r="B22" s="3146" t="s">
        <v>1121</v>
      </c>
      <c r="C22" s="4973" t="s">
        <v>3583</v>
      </c>
      <c r="D22" s="4974"/>
      <c r="E22" s="3147" t="s">
        <v>3553</v>
      </c>
      <c r="F22" s="3144">
        <f>SUM(F23,F24,F25,F26)</f>
        <v>0</v>
      </c>
      <c r="G22" s="3140"/>
      <c r="H22" s="3140"/>
      <c r="I22" s="3140"/>
      <c r="J22" s="3140"/>
      <c r="K22" s="3145">
        <f>SUM(K23,K24,K25,K26)</f>
        <v>0</v>
      </c>
      <c r="M22" s="3130"/>
    </row>
    <row r="23" spans="1:13" s="3108" customFormat="1" ht="30" customHeight="1">
      <c r="A23" s="3131" t="s">
        <v>1103</v>
      </c>
      <c r="B23" s="3153" t="s">
        <v>1124</v>
      </c>
      <c r="C23" s="4981" t="s">
        <v>3584</v>
      </c>
      <c r="D23" s="4982"/>
      <c r="E23" s="4983" t="s">
        <v>3553</v>
      </c>
      <c r="F23" s="3148"/>
      <c r="G23" s="3149"/>
      <c r="H23" s="3150" t="s">
        <v>3585</v>
      </c>
      <c r="I23" s="3151"/>
      <c r="J23" s="3152"/>
      <c r="K23" s="3145">
        <f t="shared" ref="K23:K25" si="0">F23*I23</f>
        <v>0</v>
      </c>
    </row>
    <row r="24" spans="1:13" s="3108" customFormat="1" ht="30" customHeight="1">
      <c r="A24" s="3131" t="s">
        <v>1105</v>
      </c>
      <c r="B24" s="3153" t="s">
        <v>1127</v>
      </c>
      <c r="C24" s="4981" t="s">
        <v>3586</v>
      </c>
      <c r="D24" s="4982"/>
      <c r="E24" s="4983"/>
      <c r="F24" s="3148"/>
      <c r="G24" s="3149"/>
      <c r="H24" s="3150">
        <v>0.5</v>
      </c>
      <c r="I24" s="3151"/>
      <c r="J24" s="3152"/>
      <c r="K24" s="3145">
        <f t="shared" si="0"/>
        <v>0</v>
      </c>
    </row>
    <row r="25" spans="1:13" s="3108" customFormat="1" ht="30" customHeight="1">
      <c r="A25" s="3131" t="s">
        <v>1108</v>
      </c>
      <c r="B25" s="3153" t="s">
        <v>1130</v>
      </c>
      <c r="C25" s="4981" t="s">
        <v>3587</v>
      </c>
      <c r="D25" s="4982"/>
      <c r="E25" s="4983"/>
      <c r="F25" s="3148"/>
      <c r="G25" s="3149"/>
      <c r="H25" s="3150" t="s">
        <v>3585</v>
      </c>
      <c r="I25" s="3151"/>
      <c r="J25" s="3152"/>
      <c r="K25" s="3145">
        <f t="shared" si="0"/>
        <v>0</v>
      </c>
    </row>
    <row r="26" spans="1:13" s="3108" customFormat="1" ht="30" customHeight="1">
      <c r="A26" s="3131" t="s">
        <v>1111</v>
      </c>
      <c r="B26" s="3153" t="s">
        <v>3588</v>
      </c>
      <c r="C26" s="4981" t="s">
        <v>3589</v>
      </c>
      <c r="D26" s="4982"/>
      <c r="E26" s="4983"/>
      <c r="F26" s="3148"/>
      <c r="G26" s="3149"/>
      <c r="H26" s="3150" t="s">
        <v>3585</v>
      </c>
      <c r="I26" s="3151"/>
      <c r="J26" s="3152"/>
      <c r="K26" s="3145">
        <f>F26*I26</f>
        <v>0</v>
      </c>
    </row>
    <row r="27" spans="1:13" s="3108" customFormat="1" ht="30" customHeight="1">
      <c r="A27" s="3131" t="s">
        <v>2428</v>
      </c>
      <c r="B27" s="3153" t="s">
        <v>1219</v>
      </c>
      <c r="C27" s="4979" t="s">
        <v>3590</v>
      </c>
      <c r="D27" s="4980"/>
      <c r="E27" s="3143"/>
      <c r="F27" s="3144">
        <f>F28</f>
        <v>0</v>
      </c>
      <c r="G27" s="3149"/>
      <c r="H27" s="3154"/>
      <c r="I27" s="3149"/>
      <c r="J27" s="3149"/>
      <c r="K27" s="3142">
        <f>K28</f>
        <v>0</v>
      </c>
    </row>
    <row r="28" spans="1:13" s="3108" customFormat="1" ht="30" customHeight="1">
      <c r="A28" s="3131" t="s">
        <v>2430</v>
      </c>
      <c r="B28" s="3153" t="s">
        <v>1222</v>
      </c>
      <c r="C28" s="4973" t="s">
        <v>3591</v>
      </c>
      <c r="D28" s="4974"/>
      <c r="E28" s="3147"/>
      <c r="F28" s="3144">
        <f>SUM(F29,F30)</f>
        <v>0</v>
      </c>
      <c r="G28" s="3149"/>
      <c r="H28" s="3154"/>
      <c r="I28" s="3149"/>
      <c r="J28" s="3149"/>
      <c r="K28" s="3145">
        <f>SUM(K29,K30)</f>
        <v>0</v>
      </c>
      <c r="M28" s="3130"/>
    </row>
    <row r="29" spans="1:13" s="3108" customFormat="1" ht="30" customHeight="1">
      <c r="A29" s="3131" t="s">
        <v>2432</v>
      </c>
      <c r="B29" s="3153" t="s">
        <v>1225</v>
      </c>
      <c r="C29" s="4984" t="s">
        <v>3592</v>
      </c>
      <c r="D29" s="4985"/>
      <c r="E29" s="3147" t="s">
        <v>3593</v>
      </c>
      <c r="F29" s="3148"/>
      <c r="G29" s="3149"/>
      <c r="H29" s="3150" t="s">
        <v>3582</v>
      </c>
      <c r="I29" s="3151"/>
      <c r="J29" s="3152"/>
      <c r="K29" s="3145">
        <f t="shared" ref="K29:K37" si="1">F29*I29</f>
        <v>0</v>
      </c>
    </row>
    <row r="30" spans="1:13" s="3108" customFormat="1" ht="30" customHeight="1">
      <c r="A30" s="3131" t="s">
        <v>1120</v>
      </c>
      <c r="B30" s="3153" t="s">
        <v>1228</v>
      </c>
      <c r="C30" s="4984" t="s">
        <v>3594</v>
      </c>
      <c r="D30" s="4985"/>
      <c r="E30" s="3147" t="s">
        <v>3593</v>
      </c>
      <c r="F30" s="3148"/>
      <c r="G30" s="3149"/>
      <c r="H30" s="3150" t="s">
        <v>3582</v>
      </c>
      <c r="I30" s="3151"/>
      <c r="J30" s="3152"/>
      <c r="K30" s="3145">
        <f t="shared" si="1"/>
        <v>0</v>
      </c>
    </row>
    <row r="31" spans="1:13" s="3108" customFormat="1" ht="30" customHeight="1">
      <c r="A31" s="3131" t="s">
        <v>1123</v>
      </c>
      <c r="B31" s="3153" t="s">
        <v>2727</v>
      </c>
      <c r="C31" s="4979" t="s">
        <v>3595</v>
      </c>
      <c r="D31" s="4980"/>
      <c r="E31" s="3147" t="s">
        <v>3596</v>
      </c>
      <c r="F31" s="3148"/>
      <c r="G31" s="3149"/>
      <c r="H31" s="3150" t="s">
        <v>3582</v>
      </c>
      <c r="I31" s="3151"/>
      <c r="J31" s="3152"/>
      <c r="K31" s="3145">
        <f t="shared" si="1"/>
        <v>0</v>
      </c>
    </row>
    <row r="32" spans="1:13" s="3108" customFormat="1" ht="30" customHeight="1">
      <c r="A32" s="3131" t="s">
        <v>1126</v>
      </c>
      <c r="B32" s="3153" t="s">
        <v>2729</v>
      </c>
      <c r="C32" s="4979" t="s">
        <v>3597</v>
      </c>
      <c r="D32" s="4980"/>
      <c r="E32" s="3147" t="s">
        <v>3598</v>
      </c>
      <c r="F32" s="3148"/>
      <c r="G32" s="3149"/>
      <c r="H32" s="3150" t="s">
        <v>3582</v>
      </c>
      <c r="I32" s="3151"/>
      <c r="J32" s="3152"/>
      <c r="K32" s="3145">
        <f t="shared" si="1"/>
        <v>0</v>
      </c>
    </row>
    <row r="33" spans="1:14" s="3108" customFormat="1" ht="30" customHeight="1">
      <c r="A33" s="3131" t="s">
        <v>1129</v>
      </c>
      <c r="B33" s="3153" t="s">
        <v>2731</v>
      </c>
      <c r="C33" s="4979" t="s">
        <v>3599</v>
      </c>
      <c r="D33" s="4980"/>
      <c r="E33" s="3147" t="s">
        <v>3600</v>
      </c>
      <c r="F33" s="3148"/>
      <c r="G33" s="3149"/>
      <c r="H33" s="3150" t="s">
        <v>3601</v>
      </c>
      <c r="I33" s="3151"/>
      <c r="J33" s="3152"/>
      <c r="K33" s="3145">
        <f t="shared" si="1"/>
        <v>0</v>
      </c>
    </row>
    <row r="34" spans="1:14" s="3108" customFormat="1" ht="51.75" customHeight="1">
      <c r="A34" s="3131" t="s">
        <v>2438</v>
      </c>
      <c r="B34" s="3153" t="s">
        <v>2733</v>
      </c>
      <c r="C34" s="4986" t="s">
        <v>3602</v>
      </c>
      <c r="D34" s="4987"/>
      <c r="E34" s="3147" t="s">
        <v>3603</v>
      </c>
      <c r="F34" s="3148"/>
      <c r="G34" s="3149"/>
      <c r="H34" s="3150" t="s">
        <v>3582</v>
      </c>
      <c r="I34" s="3151"/>
      <c r="J34" s="3152"/>
      <c r="K34" s="3145">
        <f t="shared" si="1"/>
        <v>0</v>
      </c>
    </row>
    <row r="35" spans="1:14" s="3108" customFormat="1" ht="49.5" customHeight="1">
      <c r="A35" s="3131" t="s">
        <v>2440</v>
      </c>
      <c r="B35" s="3153" t="s">
        <v>2735</v>
      </c>
      <c r="C35" s="4979" t="s">
        <v>3604</v>
      </c>
      <c r="D35" s="4980"/>
      <c r="E35" s="3147" t="s">
        <v>3605</v>
      </c>
      <c r="F35" s="3148"/>
      <c r="G35" s="3149"/>
      <c r="H35" s="3150" t="s">
        <v>3582</v>
      </c>
      <c r="I35" s="3151"/>
      <c r="J35" s="3152"/>
      <c r="K35" s="3145">
        <f t="shared" si="1"/>
        <v>0</v>
      </c>
    </row>
    <row r="36" spans="1:14" s="3108" customFormat="1" ht="30" customHeight="1">
      <c r="A36" s="3131" t="s">
        <v>2442</v>
      </c>
      <c r="B36" s="3153" t="s">
        <v>2737</v>
      </c>
      <c r="C36" s="4979" t="s">
        <v>3606</v>
      </c>
      <c r="D36" s="4980"/>
      <c r="E36" s="3143" t="s">
        <v>3607</v>
      </c>
      <c r="F36" s="3148"/>
      <c r="G36" s="3155"/>
      <c r="H36" s="3150" t="s">
        <v>3582</v>
      </c>
      <c r="I36" s="3151"/>
      <c r="J36" s="3152"/>
      <c r="K36" s="3145">
        <f t="shared" si="1"/>
        <v>0</v>
      </c>
    </row>
    <row r="37" spans="1:14" s="3108" customFormat="1" ht="30" customHeight="1">
      <c r="A37" s="3156" t="s">
        <v>1132</v>
      </c>
      <c r="B37" s="3157" t="s">
        <v>2739</v>
      </c>
      <c r="C37" s="4988" t="s">
        <v>3608</v>
      </c>
      <c r="D37" s="4989"/>
      <c r="E37" s="3143" t="s">
        <v>3609</v>
      </c>
      <c r="F37" s="3148"/>
      <c r="G37" s="3158"/>
      <c r="H37" s="3150" t="s">
        <v>3582</v>
      </c>
      <c r="I37" s="3159"/>
      <c r="J37" s="3160"/>
      <c r="K37" s="3145">
        <f t="shared" si="1"/>
        <v>0</v>
      </c>
    </row>
    <row r="38" spans="1:14" s="3108" customFormat="1" ht="30" customHeight="1">
      <c r="A38" s="3161" t="s">
        <v>2445</v>
      </c>
      <c r="B38" s="3162" t="s">
        <v>1270</v>
      </c>
      <c r="C38" s="4977" t="s">
        <v>3610</v>
      </c>
      <c r="D38" s="4978"/>
      <c r="E38" s="3138"/>
      <c r="F38" s="3139">
        <f>SUM(F39,F43,F44)</f>
        <v>0</v>
      </c>
      <c r="G38" s="3158"/>
      <c r="H38" s="3163"/>
      <c r="I38" s="3149"/>
      <c r="J38" s="3158"/>
      <c r="K38" s="3142">
        <f>SUM(K39,K44)</f>
        <v>0</v>
      </c>
      <c r="M38" s="3130"/>
    </row>
    <row r="39" spans="1:14" s="3108" customFormat="1" ht="30" customHeight="1">
      <c r="A39" s="3164" t="s">
        <v>2447</v>
      </c>
      <c r="B39" s="3165" t="s">
        <v>1273</v>
      </c>
      <c r="C39" s="4979" t="s">
        <v>3611</v>
      </c>
      <c r="D39" s="4980"/>
      <c r="E39" s="3143"/>
      <c r="F39" s="3144">
        <f>SUM(F40,F41,F42)</f>
        <v>0</v>
      </c>
      <c r="G39" s="3166">
        <f>SUM(G40,G41,G42)</f>
        <v>0</v>
      </c>
      <c r="H39" s="3154"/>
      <c r="I39" s="3149"/>
      <c r="J39" s="3167">
        <f>F40+F41+F42</f>
        <v>0</v>
      </c>
      <c r="K39" s="3145">
        <f>SUM(K40,K41,K42)</f>
        <v>0</v>
      </c>
      <c r="M39" s="3130"/>
    </row>
    <row r="40" spans="1:14" s="3108" customFormat="1" ht="30" customHeight="1">
      <c r="A40" s="3164" t="s">
        <v>2448</v>
      </c>
      <c r="B40" s="3165" t="s">
        <v>1276</v>
      </c>
      <c r="C40" s="4979" t="s">
        <v>3507</v>
      </c>
      <c r="D40" s="4980"/>
      <c r="E40" s="3168" t="s">
        <v>3612</v>
      </c>
      <c r="F40" s="3169"/>
      <c r="G40" s="3170"/>
      <c r="H40" s="3150" t="s">
        <v>3582</v>
      </c>
      <c r="I40" s="3170"/>
      <c r="J40" s="3171">
        <f>G40*I40</f>
        <v>0</v>
      </c>
      <c r="K40" s="3172">
        <f>IF(F40-J40&lt;0,0,F40-J40)</f>
        <v>0</v>
      </c>
      <c r="L40" s="3173"/>
      <c r="M40" s="3130"/>
      <c r="N40" s="3130"/>
    </row>
    <row r="41" spans="1:14" s="3108" customFormat="1" ht="30" customHeight="1">
      <c r="A41" s="3164" t="s">
        <v>2449</v>
      </c>
      <c r="B41" s="3165" t="s">
        <v>1279</v>
      </c>
      <c r="C41" s="3174" t="s">
        <v>3509</v>
      </c>
      <c r="D41" s="3175"/>
      <c r="E41" s="3168" t="s">
        <v>3612</v>
      </c>
      <c r="F41" s="3169"/>
      <c r="G41" s="3170"/>
      <c r="H41" s="3150" t="s">
        <v>3613</v>
      </c>
      <c r="I41" s="3170"/>
      <c r="J41" s="3176">
        <f t="shared" ref="J41:J42" si="2">G41*I41</f>
        <v>0</v>
      </c>
      <c r="K41" s="3172">
        <f t="shared" ref="K41:K42" si="3">IF(F41-J41&lt;0,0,F41-J41)</f>
        <v>0</v>
      </c>
      <c r="L41" s="3173"/>
      <c r="M41" s="3130"/>
      <c r="N41" s="3130"/>
    </row>
    <row r="42" spans="1:14" s="3108" customFormat="1" ht="30" customHeight="1">
      <c r="A42" s="3164" t="s">
        <v>1137</v>
      </c>
      <c r="B42" s="3165" t="s">
        <v>1282</v>
      </c>
      <c r="C42" s="3174" t="s">
        <v>3510</v>
      </c>
      <c r="D42" s="3175"/>
      <c r="E42" s="3168" t="s">
        <v>3612</v>
      </c>
      <c r="F42" s="3169"/>
      <c r="G42" s="3170"/>
      <c r="H42" s="3150" t="s">
        <v>3585</v>
      </c>
      <c r="I42" s="3170"/>
      <c r="J42" s="3176">
        <f t="shared" si="2"/>
        <v>0</v>
      </c>
      <c r="K42" s="3172">
        <f t="shared" si="3"/>
        <v>0</v>
      </c>
      <c r="L42" s="3173"/>
      <c r="M42" s="3130"/>
      <c r="N42" s="3130"/>
    </row>
    <row r="43" spans="1:14" s="3108" customFormat="1" ht="30" customHeight="1">
      <c r="A43" s="3164" t="s">
        <v>1140</v>
      </c>
      <c r="B43" s="3165" t="s">
        <v>1299</v>
      </c>
      <c r="C43" s="4996" t="s">
        <v>3614</v>
      </c>
      <c r="D43" s="4997"/>
      <c r="E43" s="3168" t="s">
        <v>3612</v>
      </c>
      <c r="F43" s="3169"/>
      <c r="G43" s="3177"/>
      <c r="H43" s="3154"/>
      <c r="I43" s="3177"/>
      <c r="J43" s="3177"/>
      <c r="K43" s="3178"/>
    </row>
    <row r="44" spans="1:14" s="3108" customFormat="1" ht="30" customHeight="1">
      <c r="A44" s="3164" t="s">
        <v>1143</v>
      </c>
      <c r="B44" s="3165" t="s">
        <v>1302</v>
      </c>
      <c r="C44" s="4979" t="s">
        <v>3615</v>
      </c>
      <c r="D44" s="4980"/>
      <c r="E44" s="3168" t="s">
        <v>3612</v>
      </c>
      <c r="F44" s="3179"/>
      <c r="G44" s="3180"/>
      <c r="H44" s="3150">
        <v>1</v>
      </c>
      <c r="I44" s="3181"/>
      <c r="J44" s="3149"/>
      <c r="K44" s="3145">
        <f>F44*I44</f>
        <v>0</v>
      </c>
    </row>
    <row r="45" spans="1:14" s="3108" customFormat="1" ht="30" customHeight="1">
      <c r="A45" s="3164" t="s">
        <v>1146</v>
      </c>
      <c r="B45" s="3182" t="s">
        <v>1327</v>
      </c>
      <c r="C45" s="4998" t="s">
        <v>3616</v>
      </c>
      <c r="D45" s="4999"/>
      <c r="E45" s="3138"/>
      <c r="F45" s="3183"/>
      <c r="G45" s="3177"/>
      <c r="H45" s="3154"/>
      <c r="I45" s="3149"/>
      <c r="J45" s="3184"/>
      <c r="K45" s="3142">
        <f>'F4 LCR TOTAL'!J16</f>
        <v>0</v>
      </c>
    </row>
    <row r="46" spans="1:14" s="3108" customFormat="1" ht="71.25" customHeight="1">
      <c r="A46" s="3164" t="s">
        <v>1152</v>
      </c>
      <c r="B46" s="3182" t="s">
        <v>3617</v>
      </c>
      <c r="C46" s="4977" t="s">
        <v>3618</v>
      </c>
      <c r="D46" s="4978"/>
      <c r="E46" s="3138" t="s">
        <v>3619</v>
      </c>
      <c r="F46" s="3185"/>
      <c r="G46" s="3149"/>
      <c r="H46" s="3154"/>
      <c r="I46" s="3149"/>
      <c r="J46" s="3184"/>
      <c r="K46" s="3186"/>
    </row>
    <row r="47" spans="1:14" s="3108" customFormat="1" ht="30" customHeight="1">
      <c r="A47" s="4935" t="s">
        <v>1321</v>
      </c>
      <c r="B47" s="4936"/>
      <c r="C47" s="4936"/>
      <c r="D47" s="4936"/>
      <c r="E47" s="4936"/>
      <c r="F47" s="4936"/>
      <c r="G47" s="4936"/>
      <c r="H47" s="4936"/>
      <c r="I47" s="4936"/>
      <c r="J47" s="4936"/>
      <c r="K47" s="4937"/>
    </row>
    <row r="48" spans="1:14" s="3108" customFormat="1" ht="30" customHeight="1">
      <c r="A48" s="3164" t="s">
        <v>1155</v>
      </c>
      <c r="B48" s="3182" t="s">
        <v>2648</v>
      </c>
      <c r="C48" s="4990" t="s">
        <v>3620</v>
      </c>
      <c r="D48" s="4991"/>
      <c r="E48" s="3138"/>
      <c r="F48" s="3187"/>
      <c r="G48" s="3158"/>
      <c r="H48" s="3188"/>
      <c r="I48" s="3181"/>
      <c r="J48" s="3158"/>
      <c r="K48" s="3189"/>
    </row>
    <row r="49" spans="1:14" s="3108" customFormat="1" ht="30" customHeight="1">
      <c r="A49" s="3164" t="s">
        <v>1158</v>
      </c>
      <c r="B49" s="3182" t="s">
        <v>2649</v>
      </c>
      <c r="C49" s="4990" t="s">
        <v>3621</v>
      </c>
      <c r="D49" s="4991"/>
      <c r="E49" s="3138"/>
      <c r="F49" s="3190" t="s">
        <v>3622</v>
      </c>
      <c r="G49" s="3158"/>
      <c r="H49" s="3188"/>
      <c r="I49" s="3158"/>
      <c r="J49" s="3158"/>
      <c r="K49" s="3191" t="s">
        <v>3623</v>
      </c>
      <c r="M49" s="3130"/>
      <c r="N49" s="3130"/>
    </row>
    <row r="50" spans="1:14" s="3108" customFormat="1" ht="30" customHeight="1">
      <c r="A50" s="3164" t="s">
        <v>1161</v>
      </c>
      <c r="B50" s="3182" t="s">
        <v>2779</v>
      </c>
      <c r="C50" s="4992" t="s">
        <v>3624</v>
      </c>
      <c r="D50" s="4993"/>
      <c r="E50" s="3143"/>
      <c r="F50" s="3187"/>
      <c r="G50" s="3192"/>
      <c r="H50" s="3188"/>
      <c r="I50" s="3181"/>
      <c r="J50" s="3192"/>
      <c r="K50" s="3193"/>
    </row>
    <row r="51" spans="1:14" s="3108" customFormat="1" ht="30" customHeight="1">
      <c r="A51" s="3164" t="s">
        <v>1164</v>
      </c>
      <c r="B51" s="3182" t="s">
        <v>2781</v>
      </c>
      <c r="C51" s="4992" t="s">
        <v>3625</v>
      </c>
      <c r="D51" s="4993"/>
      <c r="E51" s="3143"/>
      <c r="F51" s="3187"/>
      <c r="G51" s="3158"/>
      <c r="H51" s="3188"/>
      <c r="I51" s="3181"/>
      <c r="J51" s="3158"/>
      <c r="K51" s="3193"/>
    </row>
    <row r="52" spans="1:14" s="3108" customFormat="1" ht="43.5" customHeight="1" thickBot="1">
      <c r="A52" s="3194" t="s">
        <v>1167</v>
      </c>
      <c r="B52" s="3195" t="s">
        <v>3626</v>
      </c>
      <c r="C52" s="4994" t="s">
        <v>3627</v>
      </c>
      <c r="D52" s="4995"/>
      <c r="E52" s="3196"/>
      <c r="F52" s="3197"/>
      <c r="G52" s="3198"/>
      <c r="H52" s="3199"/>
      <c r="I52" s="3198"/>
      <c r="J52" s="3198"/>
      <c r="K52" s="3200"/>
    </row>
    <row r="53" spans="1:14" s="3108" customFormat="1" ht="30" customHeight="1">
      <c r="A53" s="3201"/>
      <c r="B53" s="3202"/>
      <c r="C53" s="3203"/>
      <c r="D53" s="3204"/>
      <c r="E53" s="3205"/>
      <c r="F53" s="3206"/>
      <c r="G53" s="3206"/>
      <c r="H53" s="3206"/>
      <c r="I53" s="3206"/>
      <c r="J53" s="3206"/>
      <c r="K53" s="3206"/>
    </row>
  </sheetData>
  <mergeCells count="51">
    <mergeCell ref="C49:D49"/>
    <mergeCell ref="C50:D50"/>
    <mergeCell ref="C51:D51"/>
    <mergeCell ref="C52:D52"/>
    <mergeCell ref="C43:D43"/>
    <mergeCell ref="C44:D44"/>
    <mergeCell ref="C45:D45"/>
    <mergeCell ref="C46:D46"/>
    <mergeCell ref="A47:K47"/>
    <mergeCell ref="C48:D48"/>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7"/>
    <mergeCell ref="H12:H15"/>
    <mergeCell ref="F13:F15"/>
    <mergeCell ref="G13:G15"/>
    <mergeCell ref="I13:I15"/>
    <mergeCell ref="J13:J15"/>
    <mergeCell ref="K13:K15"/>
    <mergeCell ref="F16:F17"/>
    <mergeCell ref="G16:G17"/>
    <mergeCell ref="H16:H17"/>
    <mergeCell ref="I16:I17"/>
    <mergeCell ref="J16:J17"/>
  </mergeCells>
  <pageMargins left="0" right="0" top="0" bottom="0" header="0" footer="0"/>
  <pageSetup paperSize="9" scale="47" fitToHeight="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3207" customWidth="1"/>
    <col min="2" max="2" width="11.7109375" style="3207" customWidth="1"/>
    <col min="3" max="3" width="63" style="3208" customWidth="1"/>
    <col min="4" max="4" width="20.28515625" style="3208" customWidth="1"/>
    <col min="5" max="5" width="22.42578125" style="3207" customWidth="1"/>
    <col min="6" max="6" width="25.7109375" style="3208" customWidth="1"/>
    <col min="7" max="10" width="25.7109375" style="3209" customWidth="1"/>
    <col min="11" max="11" width="25.7109375" style="3208" customWidth="1"/>
    <col min="12" max="16384" width="11.42578125" style="3109"/>
  </cols>
  <sheetData>
    <row r="1" spans="1:11" ht="15">
      <c r="A1" s="3108"/>
      <c r="B1" s="3108"/>
      <c r="C1" s="32" t="s">
        <v>120</v>
      </c>
      <c r="D1" s="79" t="s">
        <v>3628</v>
      </c>
      <c r="E1" s="3108"/>
      <c r="F1" s="3109"/>
      <c r="G1" s="3110"/>
      <c r="H1" s="3110"/>
      <c r="I1" s="3110"/>
      <c r="J1" s="3110"/>
      <c r="K1" s="3109"/>
    </row>
    <row r="2" spans="1:11" ht="15">
      <c r="A2" s="3108"/>
      <c r="B2" s="3108"/>
      <c r="C2" s="18" t="s">
        <v>106</v>
      </c>
      <c r="D2" s="18" t="s">
        <v>3256</v>
      </c>
      <c r="E2" s="3108"/>
      <c r="F2" s="3109"/>
      <c r="G2" s="3110"/>
      <c r="H2" s="3110"/>
      <c r="I2" s="3110"/>
      <c r="J2" s="3110"/>
      <c r="K2" s="3109"/>
    </row>
    <row r="3" spans="1:11" ht="15">
      <c r="A3" s="3108"/>
      <c r="B3" s="3108"/>
      <c r="C3" s="18" t="s">
        <v>108</v>
      </c>
      <c r="D3" s="18" t="s">
        <v>109</v>
      </c>
      <c r="E3" s="3109"/>
      <c r="F3" s="3109"/>
      <c r="G3" s="3110"/>
      <c r="H3" s="3110"/>
      <c r="I3" s="3110"/>
      <c r="J3" s="3110"/>
      <c r="K3" s="3109"/>
    </row>
    <row r="4" spans="1:11" ht="15">
      <c r="A4" s="3108"/>
      <c r="B4" s="3108"/>
      <c r="C4" s="18" t="s">
        <v>110</v>
      </c>
      <c r="D4" s="18" t="s">
        <v>4</v>
      </c>
      <c r="E4" s="3109"/>
      <c r="F4" s="3109"/>
      <c r="G4" s="3110"/>
      <c r="H4" s="3110"/>
      <c r="I4" s="3110"/>
      <c r="J4" s="3110"/>
      <c r="K4" s="3109"/>
    </row>
    <row r="5" spans="1:11" ht="15">
      <c r="A5" s="3108"/>
      <c r="B5" s="3108"/>
      <c r="C5" s="32" t="s">
        <v>3279</v>
      </c>
      <c r="D5" s="32" t="s">
        <v>3280</v>
      </c>
      <c r="E5" s="3109"/>
      <c r="F5" s="3109"/>
      <c r="G5" s="3110"/>
      <c r="H5" s="3110"/>
      <c r="I5" s="3110"/>
      <c r="J5" s="3110"/>
      <c r="K5" s="3109"/>
    </row>
    <row r="6" spans="1:11">
      <c r="A6" s="3108"/>
      <c r="B6" s="3108"/>
      <c r="C6" s="3109"/>
      <c r="D6" s="3109"/>
      <c r="E6" s="3108"/>
      <c r="F6" s="3109"/>
      <c r="G6" s="3110"/>
      <c r="H6" s="3110"/>
      <c r="I6" s="3110"/>
      <c r="J6" s="3110"/>
      <c r="K6" s="3109"/>
    </row>
    <row r="7" spans="1:11" ht="21.75" customHeight="1" thickBot="1">
      <c r="A7" s="3111"/>
      <c r="B7" s="3111"/>
      <c r="C7" s="3112"/>
      <c r="D7" s="3112"/>
      <c r="E7" s="3111"/>
      <c r="F7" s="3112"/>
      <c r="G7" s="3113"/>
      <c r="H7" s="3114"/>
      <c r="I7" s="3113"/>
      <c r="J7" s="3113"/>
      <c r="K7" s="3109"/>
    </row>
    <row r="8" spans="1:11" s="3115" customFormat="1" ht="30" customHeight="1" thickBot="1">
      <c r="A8" s="4953" t="s">
        <v>3629</v>
      </c>
      <c r="B8" s="4954"/>
      <c r="C8" s="4954"/>
      <c r="D8" s="4954"/>
      <c r="E8" s="4954"/>
      <c r="F8" s="4954"/>
      <c r="G8" s="4954"/>
      <c r="H8" s="4954"/>
      <c r="I8" s="4954"/>
      <c r="J8" s="4954"/>
      <c r="K8" s="4955"/>
    </row>
    <row r="9" spans="1:11" s="3115" customFormat="1" ht="20.100000000000001" customHeight="1">
      <c r="A9" s="3116"/>
      <c r="B9" s="3117"/>
      <c r="C9" s="3117"/>
      <c r="D9" s="3117"/>
      <c r="E9" s="3118"/>
      <c r="F9" s="3117"/>
      <c r="G9" s="3117"/>
      <c r="H9" s="3117"/>
      <c r="I9" s="3117"/>
      <c r="J9" s="3117"/>
      <c r="K9" s="3119"/>
    </row>
    <row r="10" spans="1:11" s="3115" customFormat="1" ht="20.100000000000001" customHeight="1">
      <c r="A10" s="3120"/>
      <c r="B10" s="3121"/>
      <c r="C10" s="2907"/>
      <c r="D10" s="2908"/>
      <c r="E10" s="2908"/>
      <c r="F10" s="3121"/>
      <c r="G10" s="3121"/>
      <c r="H10" s="3121"/>
      <c r="I10" s="3121"/>
      <c r="J10" s="3121"/>
      <c r="K10" s="3122"/>
    </row>
    <row r="11" spans="1:11" s="3115" customFormat="1" ht="20.100000000000001" customHeight="1" thickBot="1">
      <c r="A11" s="3120"/>
      <c r="B11" s="3121"/>
      <c r="C11" s="3121"/>
      <c r="D11" s="3121"/>
      <c r="E11" s="3123"/>
      <c r="F11" s="3124"/>
      <c r="G11" s="3124"/>
      <c r="H11" s="3124"/>
      <c r="I11" s="3124"/>
      <c r="J11" s="3124"/>
      <c r="K11" s="3125"/>
    </row>
    <row r="12" spans="1:11" s="3108" customFormat="1" ht="58.5" customHeight="1">
      <c r="A12" s="4956" t="s">
        <v>3347</v>
      </c>
      <c r="B12" s="4956" t="s">
        <v>175</v>
      </c>
      <c r="C12" s="4956" t="s">
        <v>1086</v>
      </c>
      <c r="D12" s="4956"/>
      <c r="E12" s="4957" t="s">
        <v>3571</v>
      </c>
      <c r="F12" s="3126" t="s">
        <v>1087</v>
      </c>
      <c r="G12" s="3127" t="s">
        <v>3572</v>
      </c>
      <c r="H12" s="4960" t="s">
        <v>3344</v>
      </c>
      <c r="I12" s="3128" t="s">
        <v>3345</v>
      </c>
      <c r="J12" s="3126" t="s">
        <v>3573</v>
      </c>
      <c r="K12" s="3129" t="s">
        <v>3574</v>
      </c>
    </row>
    <row r="13" spans="1:11" s="3108" customFormat="1" ht="47.25" customHeight="1">
      <c r="A13" s="4956"/>
      <c r="B13" s="4956"/>
      <c r="C13" s="4956"/>
      <c r="D13" s="4956"/>
      <c r="E13" s="4958"/>
      <c r="F13" s="4963" t="s">
        <v>3575</v>
      </c>
      <c r="G13" s="4963" t="s">
        <v>3575</v>
      </c>
      <c r="H13" s="4961"/>
      <c r="I13" s="4963" t="s">
        <v>3575</v>
      </c>
      <c r="J13" s="4963" t="s">
        <v>3575</v>
      </c>
      <c r="K13" s="4964" t="s">
        <v>3575</v>
      </c>
    </row>
    <row r="14" spans="1:11" s="3108" customFormat="1" ht="46.5" customHeight="1">
      <c r="A14" s="4956"/>
      <c r="B14" s="4956"/>
      <c r="C14" s="4956"/>
      <c r="D14" s="4956"/>
      <c r="E14" s="4958"/>
      <c r="F14" s="4961"/>
      <c r="G14" s="4961"/>
      <c r="H14" s="4961"/>
      <c r="I14" s="4961"/>
      <c r="J14" s="4961"/>
      <c r="K14" s="4965"/>
    </row>
    <row r="15" spans="1:11" s="3108" customFormat="1" ht="14.25" customHeight="1">
      <c r="A15" s="4956"/>
      <c r="B15" s="4956"/>
      <c r="C15" s="4956"/>
      <c r="D15" s="4956"/>
      <c r="E15" s="4959"/>
      <c r="F15" s="4962"/>
      <c r="G15" s="4962"/>
      <c r="H15" s="4962"/>
      <c r="I15" s="4962"/>
      <c r="J15" s="4962"/>
      <c r="K15" s="4966"/>
    </row>
    <row r="16" spans="1:11" s="3108" customFormat="1" ht="27" customHeight="1">
      <c r="A16" s="4956"/>
      <c r="B16" s="4956"/>
      <c r="C16" s="4956"/>
      <c r="D16" s="4956"/>
      <c r="E16" s="3210"/>
      <c r="F16" s="4967" t="s">
        <v>1088</v>
      </c>
      <c r="G16" s="4967" t="s">
        <v>1092</v>
      </c>
      <c r="H16" s="4967" t="s">
        <v>1095</v>
      </c>
      <c r="I16" s="4967" t="s">
        <v>1098</v>
      </c>
      <c r="J16" s="4969" t="s">
        <v>3576</v>
      </c>
      <c r="K16" s="4971" t="s">
        <v>3577</v>
      </c>
    </row>
    <row r="17" spans="1:11" s="3108" customFormat="1" ht="27" customHeight="1">
      <c r="A17" s="4956"/>
      <c r="B17" s="4956"/>
      <c r="C17" s="4956"/>
      <c r="D17" s="4956"/>
      <c r="E17" s="3211"/>
      <c r="F17" s="4968"/>
      <c r="G17" s="4968"/>
      <c r="H17" s="4968"/>
      <c r="I17" s="4968"/>
      <c r="J17" s="4970"/>
      <c r="K17" s="4972"/>
    </row>
    <row r="18" spans="1:11" s="3108" customFormat="1" ht="30" customHeight="1">
      <c r="A18" s="3131" t="s">
        <v>1088</v>
      </c>
      <c r="B18" s="3132" t="s">
        <v>2647</v>
      </c>
      <c r="C18" s="4975" t="s">
        <v>3578</v>
      </c>
      <c r="D18" s="4976"/>
      <c r="E18" s="3133"/>
      <c r="F18" s="3134">
        <f>SUM(F19,F38)</f>
        <v>0</v>
      </c>
      <c r="G18" s="3135"/>
      <c r="H18" s="3136"/>
      <c r="I18" s="3136"/>
      <c r="J18" s="3136"/>
      <c r="K18" s="3137">
        <f>SUM(K19,K38,K45)-K46</f>
        <v>0</v>
      </c>
    </row>
    <row r="19" spans="1:11" s="3108" customFormat="1" ht="30" customHeight="1">
      <c r="A19" s="3131" t="s">
        <v>1092</v>
      </c>
      <c r="B19" s="3001" t="s">
        <v>1090</v>
      </c>
      <c r="C19" s="4977" t="s">
        <v>3579</v>
      </c>
      <c r="D19" s="4978"/>
      <c r="E19" s="3138"/>
      <c r="F19" s="3139">
        <f>SUM(F20,F27,F31,F32,F33,F34,F35,F36,F37)</f>
        <v>0</v>
      </c>
      <c r="G19" s="3140"/>
      <c r="H19" s="3141"/>
      <c r="I19" s="3141"/>
      <c r="J19" s="3141"/>
      <c r="K19" s="3142">
        <f>SUM(K20,K27,K31,K32,K33,K34,K35,K36,K37)</f>
        <v>0</v>
      </c>
    </row>
    <row r="20" spans="1:11" s="3108" customFormat="1" ht="30" customHeight="1">
      <c r="A20" s="3131" t="s">
        <v>1095</v>
      </c>
      <c r="B20" s="3012" t="s">
        <v>1093</v>
      </c>
      <c r="C20" s="4979" t="s">
        <v>3580</v>
      </c>
      <c r="D20" s="4980"/>
      <c r="E20" s="3143"/>
      <c r="F20" s="3144">
        <f>SUM(F21,F22)</f>
        <v>0</v>
      </c>
      <c r="G20" s="3140"/>
      <c r="H20" s="3140"/>
      <c r="I20" s="3140"/>
      <c r="J20" s="3140"/>
      <c r="K20" s="3145">
        <f>SUM(K21,K22)</f>
        <v>0</v>
      </c>
    </row>
    <row r="21" spans="1:11" s="3108" customFormat="1" ht="45.75" customHeight="1">
      <c r="A21" s="3131" t="s">
        <v>1098</v>
      </c>
      <c r="B21" s="3146" t="s">
        <v>1096</v>
      </c>
      <c r="C21" s="4973" t="s">
        <v>3581</v>
      </c>
      <c r="D21" s="4974"/>
      <c r="E21" s="3147" t="s">
        <v>3553</v>
      </c>
      <c r="F21" s="3148"/>
      <c r="G21" s="3149"/>
      <c r="H21" s="3150" t="s">
        <v>3582</v>
      </c>
      <c r="I21" s="3151"/>
      <c r="J21" s="3152"/>
      <c r="K21" s="3145">
        <f>F21*I21</f>
        <v>0</v>
      </c>
    </row>
    <row r="22" spans="1:11" s="3108" customFormat="1" ht="30" customHeight="1">
      <c r="A22" s="3131" t="s">
        <v>1100</v>
      </c>
      <c r="B22" s="3146" t="s">
        <v>1121</v>
      </c>
      <c r="C22" s="4973" t="s">
        <v>3583</v>
      </c>
      <c r="D22" s="4974"/>
      <c r="E22" s="3147" t="s">
        <v>3553</v>
      </c>
      <c r="F22" s="3144">
        <f>SUM(F23,F24,F25,F26)</f>
        <v>0</v>
      </c>
      <c r="G22" s="3140"/>
      <c r="H22" s="3140"/>
      <c r="I22" s="3140"/>
      <c r="J22" s="3140"/>
      <c r="K22" s="3145">
        <f>SUM(K23,K24,K25,K26)</f>
        <v>0</v>
      </c>
    </row>
    <row r="23" spans="1:11" s="3108" customFormat="1" ht="30" customHeight="1">
      <c r="A23" s="3131" t="s">
        <v>1103</v>
      </c>
      <c r="B23" s="3153" t="s">
        <v>1124</v>
      </c>
      <c r="C23" s="4981" t="s">
        <v>3584</v>
      </c>
      <c r="D23" s="4982"/>
      <c r="E23" s="4983" t="s">
        <v>3553</v>
      </c>
      <c r="F23" s="3148"/>
      <c r="G23" s="3149"/>
      <c r="H23" s="3150" t="s">
        <v>3585</v>
      </c>
      <c r="I23" s="3151"/>
      <c r="J23" s="3152"/>
      <c r="K23" s="3145">
        <f t="shared" ref="K23:K25" si="0">F23*I23</f>
        <v>0</v>
      </c>
    </row>
    <row r="24" spans="1:11" s="3108" customFormat="1" ht="30" customHeight="1">
      <c r="A24" s="3131" t="s">
        <v>1105</v>
      </c>
      <c r="B24" s="3153" t="s">
        <v>1127</v>
      </c>
      <c r="C24" s="4981" t="s">
        <v>3586</v>
      </c>
      <c r="D24" s="4982"/>
      <c r="E24" s="4983"/>
      <c r="F24" s="3148"/>
      <c r="G24" s="3149"/>
      <c r="H24" s="3150">
        <v>0.5</v>
      </c>
      <c r="I24" s="3151"/>
      <c r="J24" s="3152"/>
      <c r="K24" s="3145">
        <f t="shared" si="0"/>
        <v>0</v>
      </c>
    </row>
    <row r="25" spans="1:11" s="3108" customFormat="1" ht="30" customHeight="1">
      <c r="A25" s="3131" t="s">
        <v>1108</v>
      </c>
      <c r="B25" s="3153" t="s">
        <v>1130</v>
      </c>
      <c r="C25" s="4981" t="s">
        <v>3587</v>
      </c>
      <c r="D25" s="4982"/>
      <c r="E25" s="4983"/>
      <c r="F25" s="3148"/>
      <c r="G25" s="3149"/>
      <c r="H25" s="3150" t="s">
        <v>3585</v>
      </c>
      <c r="I25" s="3151"/>
      <c r="J25" s="3152"/>
      <c r="K25" s="3145">
        <f t="shared" si="0"/>
        <v>0</v>
      </c>
    </row>
    <row r="26" spans="1:11" s="3108" customFormat="1" ht="30" customHeight="1">
      <c r="A26" s="3131" t="s">
        <v>1111</v>
      </c>
      <c r="B26" s="3153" t="s">
        <v>3588</v>
      </c>
      <c r="C26" s="4981" t="s">
        <v>3589</v>
      </c>
      <c r="D26" s="4982"/>
      <c r="E26" s="4983"/>
      <c r="F26" s="3148"/>
      <c r="G26" s="3149"/>
      <c r="H26" s="3150" t="s">
        <v>3585</v>
      </c>
      <c r="I26" s="3151"/>
      <c r="J26" s="3152"/>
      <c r="K26" s="3145">
        <f>F26*I26</f>
        <v>0</v>
      </c>
    </row>
    <row r="27" spans="1:11" s="3108" customFormat="1" ht="30" customHeight="1">
      <c r="A27" s="3131" t="s">
        <v>2428</v>
      </c>
      <c r="B27" s="3153" t="s">
        <v>1219</v>
      </c>
      <c r="C27" s="4979" t="s">
        <v>3590</v>
      </c>
      <c r="D27" s="4980"/>
      <c r="E27" s="3143"/>
      <c r="F27" s="3144">
        <f>F28</f>
        <v>0</v>
      </c>
      <c r="G27" s="3149"/>
      <c r="H27" s="3154"/>
      <c r="I27" s="3149"/>
      <c r="J27" s="3149"/>
      <c r="K27" s="3142">
        <f>K28</f>
        <v>0</v>
      </c>
    </row>
    <row r="28" spans="1:11" s="3108" customFormat="1" ht="30" customHeight="1">
      <c r="A28" s="3131" t="s">
        <v>2430</v>
      </c>
      <c r="B28" s="3153" t="s">
        <v>1222</v>
      </c>
      <c r="C28" s="4973" t="s">
        <v>3591</v>
      </c>
      <c r="D28" s="4974"/>
      <c r="E28" s="3147"/>
      <c r="F28" s="3144">
        <f>SUM(F29,F30)</f>
        <v>0</v>
      </c>
      <c r="G28" s="3149"/>
      <c r="H28" s="3154"/>
      <c r="I28" s="3149"/>
      <c r="J28" s="3149"/>
      <c r="K28" s="3145">
        <f>SUM(K29,K30)</f>
        <v>0</v>
      </c>
    </row>
    <row r="29" spans="1:11" s="3108" customFormat="1" ht="30" customHeight="1">
      <c r="A29" s="3131" t="s">
        <v>2432</v>
      </c>
      <c r="B29" s="3153" t="s">
        <v>1225</v>
      </c>
      <c r="C29" s="4984" t="s">
        <v>3592</v>
      </c>
      <c r="D29" s="4985"/>
      <c r="E29" s="3147" t="s">
        <v>3593</v>
      </c>
      <c r="F29" s="3148"/>
      <c r="G29" s="3149"/>
      <c r="H29" s="3150" t="s">
        <v>3582</v>
      </c>
      <c r="I29" s="3151"/>
      <c r="J29" s="3152"/>
      <c r="K29" s="3145">
        <f t="shared" ref="K29:K37" si="1">F29*I29</f>
        <v>0</v>
      </c>
    </row>
    <row r="30" spans="1:11" s="3108" customFormat="1" ht="30" customHeight="1">
      <c r="A30" s="3131" t="s">
        <v>1120</v>
      </c>
      <c r="B30" s="3153" t="s">
        <v>1228</v>
      </c>
      <c r="C30" s="4984" t="s">
        <v>3594</v>
      </c>
      <c r="D30" s="4985"/>
      <c r="E30" s="3147" t="s">
        <v>3593</v>
      </c>
      <c r="F30" s="3148"/>
      <c r="G30" s="3149"/>
      <c r="H30" s="3150" t="s">
        <v>3582</v>
      </c>
      <c r="I30" s="3151"/>
      <c r="J30" s="3152"/>
      <c r="K30" s="3145">
        <f t="shared" si="1"/>
        <v>0</v>
      </c>
    </row>
    <row r="31" spans="1:11" s="3108" customFormat="1" ht="30" customHeight="1">
      <c r="A31" s="3131" t="s">
        <v>1123</v>
      </c>
      <c r="B31" s="3153" t="s">
        <v>2727</v>
      </c>
      <c r="C31" s="4979" t="s">
        <v>3595</v>
      </c>
      <c r="D31" s="4980"/>
      <c r="E31" s="3147" t="s">
        <v>3596</v>
      </c>
      <c r="F31" s="3148"/>
      <c r="G31" s="3149"/>
      <c r="H31" s="3150" t="s">
        <v>3582</v>
      </c>
      <c r="I31" s="3151"/>
      <c r="J31" s="3152"/>
      <c r="K31" s="3145">
        <f t="shared" si="1"/>
        <v>0</v>
      </c>
    </row>
    <row r="32" spans="1:11" s="3108" customFormat="1" ht="30" customHeight="1">
      <c r="A32" s="3131" t="s">
        <v>1126</v>
      </c>
      <c r="B32" s="3153" t="s">
        <v>2729</v>
      </c>
      <c r="C32" s="4979" t="s">
        <v>3597</v>
      </c>
      <c r="D32" s="4980"/>
      <c r="E32" s="3147" t="s">
        <v>3598</v>
      </c>
      <c r="F32" s="3148"/>
      <c r="G32" s="3149"/>
      <c r="H32" s="3150" t="s">
        <v>3582</v>
      </c>
      <c r="I32" s="3151"/>
      <c r="J32" s="3152"/>
      <c r="K32" s="3145">
        <f t="shared" si="1"/>
        <v>0</v>
      </c>
    </row>
    <row r="33" spans="1:12" s="3108" customFormat="1" ht="30" customHeight="1">
      <c r="A33" s="3131" t="s">
        <v>1129</v>
      </c>
      <c r="B33" s="3153" t="s">
        <v>2731</v>
      </c>
      <c r="C33" s="4979" t="s">
        <v>3599</v>
      </c>
      <c r="D33" s="4980"/>
      <c r="E33" s="3147" t="s">
        <v>3600</v>
      </c>
      <c r="F33" s="3148"/>
      <c r="G33" s="3149"/>
      <c r="H33" s="3150" t="s">
        <v>3601</v>
      </c>
      <c r="I33" s="3151"/>
      <c r="J33" s="3152"/>
      <c r="K33" s="3145">
        <f t="shared" si="1"/>
        <v>0</v>
      </c>
    </row>
    <row r="34" spans="1:12" s="3108" customFormat="1" ht="51.75" customHeight="1">
      <c r="A34" s="3131" t="s">
        <v>2438</v>
      </c>
      <c r="B34" s="3153" t="s">
        <v>2733</v>
      </c>
      <c r="C34" s="4986" t="s">
        <v>3602</v>
      </c>
      <c r="D34" s="4987"/>
      <c r="E34" s="3147" t="s">
        <v>3603</v>
      </c>
      <c r="F34" s="3148"/>
      <c r="G34" s="3149"/>
      <c r="H34" s="3150" t="s">
        <v>3582</v>
      </c>
      <c r="I34" s="3151"/>
      <c r="J34" s="3152"/>
      <c r="K34" s="3145">
        <f t="shared" si="1"/>
        <v>0</v>
      </c>
    </row>
    <row r="35" spans="1:12" s="3108" customFormat="1" ht="49.5" customHeight="1">
      <c r="A35" s="3131" t="s">
        <v>2440</v>
      </c>
      <c r="B35" s="3153" t="s">
        <v>2735</v>
      </c>
      <c r="C35" s="4979" t="s">
        <v>3604</v>
      </c>
      <c r="D35" s="4980"/>
      <c r="E35" s="3147" t="s">
        <v>3605</v>
      </c>
      <c r="F35" s="3148"/>
      <c r="G35" s="3149"/>
      <c r="H35" s="3150" t="s">
        <v>3582</v>
      </c>
      <c r="I35" s="3151"/>
      <c r="J35" s="3152"/>
      <c r="K35" s="3145">
        <f t="shared" si="1"/>
        <v>0</v>
      </c>
    </row>
    <row r="36" spans="1:12" s="3108" customFormat="1" ht="30" customHeight="1">
      <c r="A36" s="3131" t="s">
        <v>2442</v>
      </c>
      <c r="B36" s="3153" t="s">
        <v>2737</v>
      </c>
      <c r="C36" s="4979" t="s">
        <v>3606</v>
      </c>
      <c r="D36" s="4980"/>
      <c r="E36" s="3143" t="s">
        <v>3607</v>
      </c>
      <c r="F36" s="3148"/>
      <c r="G36" s="3155"/>
      <c r="H36" s="3150" t="s">
        <v>3582</v>
      </c>
      <c r="I36" s="3151"/>
      <c r="J36" s="3152"/>
      <c r="K36" s="3145">
        <f t="shared" si="1"/>
        <v>0</v>
      </c>
    </row>
    <row r="37" spans="1:12" s="3108" customFormat="1" ht="30" customHeight="1">
      <c r="A37" s="3156" t="s">
        <v>1132</v>
      </c>
      <c r="B37" s="3157" t="s">
        <v>2739</v>
      </c>
      <c r="C37" s="4988" t="s">
        <v>3608</v>
      </c>
      <c r="D37" s="4989"/>
      <c r="E37" s="3143" t="s">
        <v>3609</v>
      </c>
      <c r="F37" s="3148"/>
      <c r="G37" s="3158"/>
      <c r="H37" s="3150" t="s">
        <v>3582</v>
      </c>
      <c r="I37" s="3159"/>
      <c r="J37" s="3160"/>
      <c r="K37" s="3145">
        <f t="shared" si="1"/>
        <v>0</v>
      </c>
    </row>
    <row r="38" spans="1:12" s="3108" customFormat="1" ht="30" customHeight="1">
      <c r="A38" s="3161" t="s">
        <v>2445</v>
      </c>
      <c r="B38" s="3162" t="s">
        <v>1270</v>
      </c>
      <c r="C38" s="4977" t="s">
        <v>3610</v>
      </c>
      <c r="D38" s="4978"/>
      <c r="E38" s="3138"/>
      <c r="F38" s="3139">
        <f>SUM(F39,F43,F44)</f>
        <v>0</v>
      </c>
      <c r="G38" s="3158"/>
      <c r="H38" s="3163"/>
      <c r="I38" s="3149"/>
      <c r="J38" s="3158"/>
      <c r="K38" s="3142">
        <f>SUM(K39,K44)</f>
        <v>0</v>
      </c>
    </row>
    <row r="39" spans="1:12" s="3108" customFormat="1" ht="30" customHeight="1">
      <c r="A39" s="3164" t="s">
        <v>2447</v>
      </c>
      <c r="B39" s="3165" t="s">
        <v>1273</v>
      </c>
      <c r="C39" s="4979" t="s">
        <v>3611</v>
      </c>
      <c r="D39" s="4980"/>
      <c r="E39" s="3143"/>
      <c r="F39" s="3144">
        <f>SUM(F40,F41,F42)</f>
        <v>0</v>
      </c>
      <c r="G39" s="3166">
        <f>SUM(G40,G41,G42)</f>
        <v>0</v>
      </c>
      <c r="H39" s="3154"/>
      <c r="I39" s="3149"/>
      <c r="J39" s="3212">
        <f>SUM(J40,J41,J42)</f>
        <v>0</v>
      </c>
      <c r="K39" s="3145">
        <f>SUM(K40,K41,K42)</f>
        <v>0</v>
      </c>
    </row>
    <row r="40" spans="1:12" s="3108" customFormat="1" ht="30" customHeight="1">
      <c r="A40" s="3164" t="s">
        <v>2448</v>
      </c>
      <c r="B40" s="3165" t="s">
        <v>1276</v>
      </c>
      <c r="C40" s="4979" t="s">
        <v>3507</v>
      </c>
      <c r="D40" s="4980"/>
      <c r="E40" s="3168" t="s">
        <v>3612</v>
      </c>
      <c r="F40" s="3213"/>
      <c r="G40" s="3192"/>
      <c r="H40" s="3150" t="s">
        <v>3582</v>
      </c>
      <c r="I40" s="3181"/>
      <c r="J40" s="3212">
        <f>G40*I40</f>
        <v>0</v>
      </c>
      <c r="K40" s="3145">
        <f>IF(F40-J40&lt;0,0,F40-J40)</f>
        <v>0</v>
      </c>
    </row>
    <row r="41" spans="1:12" s="3108" customFormat="1" ht="30" customHeight="1">
      <c r="A41" s="3164" t="s">
        <v>2449</v>
      </c>
      <c r="B41" s="3165" t="s">
        <v>1279</v>
      </c>
      <c r="C41" s="3174" t="s">
        <v>3509</v>
      </c>
      <c r="D41" s="3175"/>
      <c r="E41" s="3168" t="s">
        <v>3612</v>
      </c>
      <c r="F41" s="3213"/>
      <c r="G41" s="3192"/>
      <c r="H41" s="3150" t="s">
        <v>3613</v>
      </c>
      <c r="I41" s="3181"/>
      <c r="J41" s="3212">
        <f t="shared" ref="J41:J42" si="2">G41*I41</f>
        <v>0</v>
      </c>
      <c r="K41" s="3145">
        <f t="shared" ref="K41:K42" si="3">IF(F41-J41&lt;0,0,F41-J41)</f>
        <v>0</v>
      </c>
    </row>
    <row r="42" spans="1:12" s="3108" customFormat="1" ht="30" customHeight="1">
      <c r="A42" s="3164" t="s">
        <v>1137</v>
      </c>
      <c r="B42" s="3165" t="s">
        <v>1282</v>
      </c>
      <c r="C42" s="3174" t="s">
        <v>3510</v>
      </c>
      <c r="D42" s="3175"/>
      <c r="E42" s="3168" t="s">
        <v>3612</v>
      </c>
      <c r="F42" s="3213"/>
      <c r="G42" s="3192"/>
      <c r="H42" s="3150" t="s">
        <v>3585</v>
      </c>
      <c r="I42" s="3181"/>
      <c r="J42" s="3212">
        <f t="shared" si="2"/>
        <v>0</v>
      </c>
      <c r="K42" s="3145">
        <f t="shared" si="3"/>
        <v>0</v>
      </c>
    </row>
    <row r="43" spans="1:12" s="3108" customFormat="1" ht="30" customHeight="1">
      <c r="A43" s="3164" t="s">
        <v>1140</v>
      </c>
      <c r="B43" s="3165" t="s">
        <v>1299</v>
      </c>
      <c r="C43" s="4996" t="s">
        <v>3614</v>
      </c>
      <c r="D43" s="4997"/>
      <c r="E43" s="3168" t="s">
        <v>3612</v>
      </c>
      <c r="F43" s="3213"/>
      <c r="G43" s="3158"/>
      <c r="H43" s="3154"/>
      <c r="I43" s="3188"/>
      <c r="J43" s="3158"/>
      <c r="K43" s="3214"/>
      <c r="L43" s="3215"/>
    </row>
    <row r="44" spans="1:12" s="3108" customFormat="1" ht="30" customHeight="1">
      <c r="A44" s="3164" t="s">
        <v>1143</v>
      </c>
      <c r="B44" s="3165" t="s">
        <v>1302</v>
      </c>
      <c r="C44" s="4979" t="s">
        <v>3615</v>
      </c>
      <c r="D44" s="4980"/>
      <c r="E44" s="3168" t="s">
        <v>3612</v>
      </c>
      <c r="F44" s="3148"/>
      <c r="G44" s="3149"/>
      <c r="H44" s="3150">
        <v>1</v>
      </c>
      <c r="I44" s="3181"/>
      <c r="J44" s="3149"/>
      <c r="K44" s="3145">
        <f>F44*I44</f>
        <v>0</v>
      </c>
    </row>
    <row r="45" spans="1:12" s="3108" customFormat="1" ht="30" customHeight="1">
      <c r="A45" s="3164" t="s">
        <v>1146</v>
      </c>
      <c r="B45" s="3182" t="s">
        <v>1327</v>
      </c>
      <c r="C45" s="4998" t="s">
        <v>3616</v>
      </c>
      <c r="D45" s="4999"/>
      <c r="E45" s="3138"/>
      <c r="F45" s="3185"/>
      <c r="G45" s="3158"/>
      <c r="H45" s="3154"/>
      <c r="I45" s="3149"/>
      <c r="J45" s="3184"/>
      <c r="K45" s="3142">
        <f>'F4 LCR TOTAL'!J16</f>
        <v>0</v>
      </c>
    </row>
    <row r="46" spans="1:12" s="3108" customFormat="1" ht="71.25" customHeight="1">
      <c r="A46" s="3164" t="s">
        <v>1152</v>
      </c>
      <c r="B46" s="3182" t="s">
        <v>3617</v>
      </c>
      <c r="C46" s="4977" t="s">
        <v>3618</v>
      </c>
      <c r="D46" s="4978"/>
      <c r="E46" s="3138" t="s">
        <v>3619</v>
      </c>
      <c r="F46" s="3185"/>
      <c r="G46" s="3149"/>
      <c r="H46" s="3154"/>
      <c r="I46" s="3149"/>
      <c r="J46" s="3184"/>
      <c r="K46" s="3186"/>
    </row>
    <row r="47" spans="1:12" s="3108" customFormat="1" ht="30" customHeight="1">
      <c r="A47" s="4935" t="s">
        <v>1321</v>
      </c>
      <c r="B47" s="4936"/>
      <c r="C47" s="4936"/>
      <c r="D47" s="4936"/>
      <c r="E47" s="4936"/>
      <c r="F47" s="4936"/>
      <c r="G47" s="4936"/>
      <c r="H47" s="4936"/>
      <c r="I47" s="4936"/>
      <c r="J47" s="4936"/>
      <c r="K47" s="4937"/>
    </row>
    <row r="48" spans="1:12" s="3108" customFormat="1" ht="30" customHeight="1">
      <c r="A48" s="3164" t="s">
        <v>1155</v>
      </c>
      <c r="B48" s="3182" t="s">
        <v>2648</v>
      </c>
      <c r="C48" s="4990" t="s">
        <v>3620</v>
      </c>
      <c r="D48" s="4991"/>
      <c r="E48" s="3138"/>
      <c r="F48" s="3187"/>
      <c r="G48" s="3158"/>
      <c r="H48" s="3188"/>
      <c r="I48" s="3181"/>
      <c r="J48" s="3158"/>
      <c r="K48" s="3189"/>
    </row>
    <row r="49" spans="1:11" s="3108" customFormat="1" ht="30" customHeight="1">
      <c r="A49" s="3164" t="s">
        <v>1158</v>
      </c>
      <c r="B49" s="3182" t="s">
        <v>2649</v>
      </c>
      <c r="C49" s="4990" t="s">
        <v>3621</v>
      </c>
      <c r="D49" s="4991"/>
      <c r="E49" s="3138"/>
      <c r="F49" s="3190">
        <f>SUM(F50:F52)</f>
        <v>0</v>
      </c>
      <c r="G49" s="3158"/>
      <c r="H49" s="3188"/>
      <c r="I49" s="3158"/>
      <c r="J49" s="3158"/>
      <c r="K49" s="3191">
        <f>SUM(K50:K51)</f>
        <v>0</v>
      </c>
    </row>
    <row r="50" spans="1:11" s="3108" customFormat="1" ht="30" customHeight="1">
      <c r="A50" s="3164" t="s">
        <v>1161</v>
      </c>
      <c r="B50" s="3182" t="s">
        <v>2779</v>
      </c>
      <c r="C50" s="4992" t="s">
        <v>3624</v>
      </c>
      <c r="D50" s="4993"/>
      <c r="E50" s="3143"/>
      <c r="F50" s="3187"/>
      <c r="G50" s="3192"/>
      <c r="H50" s="3188"/>
      <c r="I50" s="3181"/>
      <c r="J50" s="3192"/>
      <c r="K50" s="3193"/>
    </row>
    <row r="51" spans="1:11" s="3108" customFormat="1" ht="30" customHeight="1">
      <c r="A51" s="3164" t="s">
        <v>1164</v>
      </c>
      <c r="B51" s="3182" t="s">
        <v>2781</v>
      </c>
      <c r="C51" s="4992" t="s">
        <v>3625</v>
      </c>
      <c r="D51" s="4993"/>
      <c r="E51" s="3143"/>
      <c r="F51" s="3187"/>
      <c r="G51" s="3158"/>
      <c r="H51" s="3188"/>
      <c r="I51" s="3181"/>
      <c r="J51" s="3158"/>
      <c r="K51" s="3193"/>
    </row>
    <row r="52" spans="1:11" s="3108" customFormat="1" ht="43.5" customHeight="1" thickBot="1">
      <c r="A52" s="3194" t="s">
        <v>1167</v>
      </c>
      <c r="B52" s="3195" t="s">
        <v>3626</v>
      </c>
      <c r="C52" s="4994" t="s">
        <v>3627</v>
      </c>
      <c r="D52" s="4995"/>
      <c r="E52" s="3196"/>
      <c r="F52" s="3197"/>
      <c r="G52" s="3198"/>
      <c r="H52" s="3199"/>
      <c r="I52" s="3198"/>
      <c r="J52" s="3198"/>
      <c r="K52" s="3200"/>
    </row>
    <row r="53" spans="1:11" s="3108" customFormat="1" ht="30" customHeight="1">
      <c r="A53" s="3201"/>
      <c r="B53" s="3202"/>
      <c r="C53" s="3203"/>
      <c r="D53" s="3204"/>
      <c r="E53" s="3205"/>
      <c r="F53" s="3206"/>
      <c r="G53" s="3206"/>
      <c r="H53" s="3206"/>
      <c r="I53" s="3206"/>
      <c r="J53" s="3206"/>
      <c r="K53" s="3206"/>
    </row>
  </sheetData>
  <mergeCells count="51">
    <mergeCell ref="C49:D49"/>
    <mergeCell ref="C50:D50"/>
    <mergeCell ref="C51:D51"/>
    <mergeCell ref="C52:D52"/>
    <mergeCell ref="C43:D43"/>
    <mergeCell ref="C44:D44"/>
    <mergeCell ref="C45:D45"/>
    <mergeCell ref="C46:D46"/>
    <mergeCell ref="A47:K47"/>
    <mergeCell ref="C48:D48"/>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3207" customWidth="1"/>
    <col min="2" max="2" width="11.7109375" style="3207" customWidth="1"/>
    <col min="3" max="3" width="63" style="3208" customWidth="1"/>
    <col min="4" max="4" width="20.28515625" style="3208" customWidth="1"/>
    <col min="5" max="5" width="22.42578125" style="3207" customWidth="1"/>
    <col min="6" max="6" width="25.7109375" style="3208" customWidth="1"/>
    <col min="7" max="10" width="25.7109375" style="3209" customWidth="1"/>
    <col min="11" max="11" width="25.7109375" style="3208" customWidth="1"/>
    <col min="12" max="16384" width="11.42578125" style="3109"/>
  </cols>
  <sheetData>
    <row r="1" spans="1:11" ht="15">
      <c r="A1" s="3108"/>
      <c r="B1" s="3108"/>
      <c r="C1" s="32" t="s">
        <v>120</v>
      </c>
      <c r="D1" s="79" t="s">
        <v>3257</v>
      </c>
      <c r="E1" s="3108"/>
      <c r="F1" s="3109"/>
      <c r="G1" s="3110"/>
      <c r="H1" s="3110"/>
      <c r="I1" s="3110"/>
      <c r="J1" s="3110"/>
      <c r="K1" s="3109"/>
    </row>
    <row r="2" spans="1:11" ht="15">
      <c r="A2" s="3108"/>
      <c r="B2" s="3108"/>
      <c r="C2" s="18" t="s">
        <v>106</v>
      </c>
      <c r="D2" s="18" t="s">
        <v>3258</v>
      </c>
      <c r="E2" s="3108"/>
      <c r="F2" s="3109"/>
      <c r="G2" s="3110"/>
      <c r="H2" s="3110"/>
      <c r="I2" s="3110"/>
      <c r="J2" s="3110"/>
      <c r="K2" s="3109"/>
    </row>
    <row r="3" spans="1:11" ht="15">
      <c r="A3" s="3108"/>
      <c r="B3" s="3108"/>
      <c r="C3" s="18" t="s">
        <v>108</v>
      </c>
      <c r="D3" s="18" t="s">
        <v>109</v>
      </c>
      <c r="E3" s="3109"/>
      <c r="F3" s="3109"/>
      <c r="G3" s="3110"/>
      <c r="H3" s="3110"/>
      <c r="I3" s="3110"/>
      <c r="J3" s="3110"/>
      <c r="K3" s="3109"/>
    </row>
    <row r="4" spans="1:11" ht="15">
      <c r="A4" s="3108"/>
      <c r="B4" s="3108"/>
      <c r="C4" s="18" t="s">
        <v>110</v>
      </c>
      <c r="D4" s="18" t="s">
        <v>4</v>
      </c>
      <c r="E4" s="3109"/>
      <c r="F4" s="3109"/>
      <c r="G4" s="3110"/>
      <c r="H4" s="3110"/>
      <c r="I4" s="3110"/>
      <c r="J4" s="3110"/>
      <c r="K4" s="3109"/>
    </row>
    <row r="5" spans="1:11" ht="15">
      <c r="A5" s="3108"/>
      <c r="B5" s="3108"/>
      <c r="C5" s="32" t="s">
        <v>3279</v>
      </c>
      <c r="D5" s="32" t="s">
        <v>3280</v>
      </c>
      <c r="E5" s="3109"/>
      <c r="F5" s="3109"/>
      <c r="G5" s="3110"/>
      <c r="H5" s="3110"/>
      <c r="I5" s="3110"/>
      <c r="J5" s="3110"/>
      <c r="K5" s="3109"/>
    </row>
    <row r="6" spans="1:11">
      <c r="A6" s="3108"/>
      <c r="B6" s="3108"/>
      <c r="C6" s="3109"/>
      <c r="D6" s="3109"/>
      <c r="E6" s="3108"/>
      <c r="F6" s="3109"/>
      <c r="G6" s="3110"/>
      <c r="H6" s="3110"/>
      <c r="I6" s="3110"/>
      <c r="J6" s="3110"/>
      <c r="K6" s="3109"/>
    </row>
    <row r="7" spans="1:11" ht="21.75" customHeight="1" thickBot="1">
      <c r="A7" s="3111"/>
      <c r="B7" s="3111"/>
      <c r="C7" s="3112"/>
      <c r="D7" s="3112"/>
      <c r="E7" s="3111"/>
      <c r="F7" s="3112"/>
      <c r="G7" s="3113"/>
      <c r="H7" s="3114"/>
      <c r="I7" s="3113"/>
      <c r="J7" s="3113"/>
      <c r="K7" s="3109"/>
    </row>
    <row r="8" spans="1:11" s="3115" customFormat="1" ht="30" customHeight="1" thickBot="1">
      <c r="A8" s="4953" t="s">
        <v>3630</v>
      </c>
      <c r="B8" s="4954"/>
      <c r="C8" s="4954"/>
      <c r="D8" s="4954"/>
      <c r="E8" s="4954"/>
      <c r="F8" s="4954"/>
      <c r="G8" s="4954"/>
      <c r="H8" s="4954"/>
      <c r="I8" s="4954"/>
      <c r="J8" s="4954"/>
      <c r="K8" s="4955"/>
    </row>
    <row r="9" spans="1:11" s="3115" customFormat="1" ht="20.100000000000001" customHeight="1">
      <c r="A9" s="3116"/>
      <c r="B9" s="3117"/>
      <c r="C9" s="3117"/>
      <c r="D9" s="3117"/>
      <c r="E9" s="3118"/>
      <c r="F9" s="3117"/>
      <c r="G9" s="3117"/>
      <c r="H9" s="3117"/>
      <c r="I9" s="3117"/>
      <c r="J9" s="3117"/>
      <c r="K9" s="3119"/>
    </row>
    <row r="10" spans="1:11" s="3115" customFormat="1" ht="20.100000000000001" customHeight="1">
      <c r="A10" s="3120"/>
      <c r="B10" s="3121"/>
      <c r="C10" s="2907"/>
      <c r="D10" s="2908"/>
      <c r="E10" s="2908"/>
      <c r="F10" s="3121"/>
      <c r="G10" s="3121"/>
      <c r="H10" s="3121"/>
      <c r="I10" s="3121"/>
      <c r="J10" s="3121"/>
      <c r="K10" s="3122"/>
    </row>
    <row r="11" spans="1:11" s="3115" customFormat="1" ht="20.100000000000001" customHeight="1" thickBot="1">
      <c r="A11" s="3120"/>
      <c r="B11" s="3121"/>
      <c r="C11" s="3121"/>
      <c r="D11" s="3121"/>
      <c r="E11" s="3123"/>
      <c r="F11" s="3124"/>
      <c r="G11" s="3124"/>
      <c r="H11" s="3124"/>
      <c r="I11" s="3124"/>
      <c r="J11" s="3124"/>
      <c r="K11" s="3125"/>
    </row>
    <row r="12" spans="1:11" s="3108" customFormat="1" ht="58.5" customHeight="1">
      <c r="A12" s="4956" t="s">
        <v>3347</v>
      </c>
      <c r="B12" s="4956" t="s">
        <v>175</v>
      </c>
      <c r="C12" s="4956" t="s">
        <v>1086</v>
      </c>
      <c r="D12" s="4956"/>
      <c r="E12" s="4957" t="s">
        <v>3571</v>
      </c>
      <c r="F12" s="3126" t="s">
        <v>1087</v>
      </c>
      <c r="G12" s="3127" t="s">
        <v>3572</v>
      </c>
      <c r="H12" s="4960" t="s">
        <v>3344</v>
      </c>
      <c r="I12" s="3128" t="s">
        <v>3345</v>
      </c>
      <c r="J12" s="3126" t="s">
        <v>3573</v>
      </c>
      <c r="K12" s="3129" t="s">
        <v>3574</v>
      </c>
    </row>
    <row r="13" spans="1:11" s="3108" customFormat="1" ht="47.25" customHeight="1">
      <c r="A13" s="4956"/>
      <c r="B13" s="4956"/>
      <c r="C13" s="4956"/>
      <c r="D13" s="4956"/>
      <c r="E13" s="4958"/>
      <c r="F13" s="4963" t="s">
        <v>3575</v>
      </c>
      <c r="G13" s="4963" t="s">
        <v>3575</v>
      </c>
      <c r="H13" s="4961"/>
      <c r="I13" s="4963" t="s">
        <v>3575</v>
      </c>
      <c r="J13" s="4963" t="s">
        <v>3575</v>
      </c>
      <c r="K13" s="4964" t="s">
        <v>3575</v>
      </c>
    </row>
    <row r="14" spans="1:11" s="3108" customFormat="1" ht="46.5" customHeight="1">
      <c r="A14" s="4956"/>
      <c r="B14" s="4956"/>
      <c r="C14" s="4956"/>
      <c r="D14" s="4956"/>
      <c r="E14" s="4958"/>
      <c r="F14" s="4961"/>
      <c r="G14" s="4961"/>
      <c r="H14" s="4961"/>
      <c r="I14" s="4961"/>
      <c r="J14" s="4961"/>
      <c r="K14" s="4965"/>
    </row>
    <row r="15" spans="1:11" s="3108" customFormat="1" ht="14.25" customHeight="1">
      <c r="A15" s="4956"/>
      <c r="B15" s="4956"/>
      <c r="C15" s="4956"/>
      <c r="D15" s="4956"/>
      <c r="E15" s="4959"/>
      <c r="F15" s="4962"/>
      <c r="G15" s="4962"/>
      <c r="H15" s="4962"/>
      <c r="I15" s="4962"/>
      <c r="J15" s="4962"/>
      <c r="K15" s="4966"/>
    </row>
    <row r="16" spans="1:11" s="3108" customFormat="1" ht="27" customHeight="1">
      <c r="A16" s="4956"/>
      <c r="B16" s="4956"/>
      <c r="C16" s="4956"/>
      <c r="D16" s="4956"/>
      <c r="E16" s="3210"/>
      <c r="F16" s="4967" t="s">
        <v>1088</v>
      </c>
      <c r="G16" s="4967" t="s">
        <v>1092</v>
      </c>
      <c r="H16" s="4967" t="s">
        <v>1095</v>
      </c>
      <c r="I16" s="4967" t="s">
        <v>1098</v>
      </c>
      <c r="J16" s="4969" t="s">
        <v>3576</v>
      </c>
      <c r="K16" s="4971" t="s">
        <v>3577</v>
      </c>
    </row>
    <row r="17" spans="1:11" s="3108" customFormat="1" ht="27" customHeight="1">
      <c r="A17" s="4956"/>
      <c r="B17" s="4956"/>
      <c r="C17" s="4956"/>
      <c r="D17" s="4956"/>
      <c r="E17" s="3211"/>
      <c r="F17" s="4968"/>
      <c r="G17" s="4968"/>
      <c r="H17" s="4968"/>
      <c r="I17" s="4968"/>
      <c r="J17" s="4970"/>
      <c r="K17" s="4972"/>
    </row>
    <row r="18" spans="1:11" s="3108" customFormat="1" ht="30" customHeight="1">
      <c r="A18" s="3131" t="s">
        <v>1088</v>
      </c>
      <c r="B18" s="3132" t="s">
        <v>2647</v>
      </c>
      <c r="C18" s="4975" t="s">
        <v>3578</v>
      </c>
      <c r="D18" s="4976"/>
      <c r="E18" s="3133"/>
      <c r="F18" s="3134">
        <f>SUM(F19,F38)</f>
        <v>0</v>
      </c>
      <c r="G18" s="3135"/>
      <c r="H18" s="3136"/>
      <c r="I18" s="3136"/>
      <c r="J18" s="3136"/>
      <c r="K18" s="3137">
        <f>SUM(K19,K38,K45)-K46</f>
        <v>0</v>
      </c>
    </row>
    <row r="19" spans="1:11" s="3108" customFormat="1" ht="30" customHeight="1">
      <c r="A19" s="3131" t="s">
        <v>1092</v>
      </c>
      <c r="B19" s="3001" t="s">
        <v>1090</v>
      </c>
      <c r="C19" s="4977" t="s">
        <v>3579</v>
      </c>
      <c r="D19" s="4978"/>
      <c r="E19" s="3138"/>
      <c r="F19" s="3139">
        <f>SUM(F20,F27,F31,F32,F33,F34,F35,F36,F37)</f>
        <v>0</v>
      </c>
      <c r="G19" s="3140"/>
      <c r="H19" s="3141"/>
      <c r="I19" s="3141"/>
      <c r="J19" s="3141"/>
      <c r="K19" s="3142">
        <f>SUM(K20,K27,K31,K32,K33,K34,K35,K36,K37)</f>
        <v>0</v>
      </c>
    </row>
    <row r="20" spans="1:11" s="3108" customFormat="1" ht="30" customHeight="1">
      <c r="A20" s="3131" t="s">
        <v>1095</v>
      </c>
      <c r="B20" s="3012" t="s">
        <v>1093</v>
      </c>
      <c r="C20" s="4979" t="s">
        <v>3580</v>
      </c>
      <c r="D20" s="4980"/>
      <c r="E20" s="3143"/>
      <c r="F20" s="3144">
        <f>SUM(F21,F22)</f>
        <v>0</v>
      </c>
      <c r="G20" s="3140"/>
      <c r="H20" s="3140"/>
      <c r="I20" s="3140"/>
      <c r="J20" s="3140"/>
      <c r="K20" s="3145">
        <f>SUM(K21,K22)</f>
        <v>0</v>
      </c>
    </row>
    <row r="21" spans="1:11" s="3108" customFormat="1" ht="45.75" customHeight="1">
      <c r="A21" s="3131" t="s">
        <v>1098</v>
      </c>
      <c r="B21" s="3146" t="s">
        <v>1096</v>
      </c>
      <c r="C21" s="4973" t="s">
        <v>3581</v>
      </c>
      <c r="D21" s="4974"/>
      <c r="E21" s="3147" t="s">
        <v>3553</v>
      </c>
      <c r="F21" s="3148"/>
      <c r="G21" s="3149"/>
      <c r="H21" s="3150" t="s">
        <v>3582</v>
      </c>
      <c r="I21" s="3151"/>
      <c r="J21" s="3152"/>
      <c r="K21" s="3145">
        <f>F21*I21</f>
        <v>0</v>
      </c>
    </row>
    <row r="22" spans="1:11" s="3108" customFormat="1" ht="30" customHeight="1">
      <c r="A22" s="3131" t="s">
        <v>1100</v>
      </c>
      <c r="B22" s="3146" t="s">
        <v>1121</v>
      </c>
      <c r="C22" s="4973" t="s">
        <v>3583</v>
      </c>
      <c r="D22" s="4974"/>
      <c r="E22" s="3147" t="s">
        <v>3553</v>
      </c>
      <c r="F22" s="3144">
        <f>SUM(F23,F24,F25,F26)</f>
        <v>0</v>
      </c>
      <c r="G22" s="3140"/>
      <c r="H22" s="3140"/>
      <c r="I22" s="3140"/>
      <c r="J22" s="3140"/>
      <c r="K22" s="3145">
        <f>SUM(K23,K24,K25,K26)</f>
        <v>0</v>
      </c>
    </row>
    <row r="23" spans="1:11" s="3108" customFormat="1" ht="30" customHeight="1">
      <c r="A23" s="3131" t="s">
        <v>1103</v>
      </c>
      <c r="B23" s="3153" t="s">
        <v>1124</v>
      </c>
      <c r="C23" s="4981" t="s">
        <v>3584</v>
      </c>
      <c r="D23" s="4982"/>
      <c r="E23" s="4983" t="s">
        <v>3553</v>
      </c>
      <c r="F23" s="3148"/>
      <c r="G23" s="3149"/>
      <c r="H23" s="3150" t="s">
        <v>3585</v>
      </c>
      <c r="I23" s="3151"/>
      <c r="J23" s="3152"/>
      <c r="K23" s="3145">
        <f t="shared" ref="K23:K25" si="0">F23*I23</f>
        <v>0</v>
      </c>
    </row>
    <row r="24" spans="1:11" s="3108" customFormat="1" ht="30" customHeight="1">
      <c r="A24" s="3131" t="s">
        <v>1105</v>
      </c>
      <c r="B24" s="3153" t="s">
        <v>1127</v>
      </c>
      <c r="C24" s="4981" t="s">
        <v>3586</v>
      </c>
      <c r="D24" s="4982"/>
      <c r="E24" s="4983"/>
      <c r="F24" s="3148"/>
      <c r="G24" s="3149"/>
      <c r="H24" s="3150">
        <v>0.5</v>
      </c>
      <c r="I24" s="3151"/>
      <c r="J24" s="3152"/>
      <c r="K24" s="3145">
        <f t="shared" si="0"/>
        <v>0</v>
      </c>
    </row>
    <row r="25" spans="1:11" s="3108" customFormat="1" ht="30" customHeight="1">
      <c r="A25" s="3131" t="s">
        <v>1108</v>
      </c>
      <c r="B25" s="3153" t="s">
        <v>1130</v>
      </c>
      <c r="C25" s="4981" t="s">
        <v>3587</v>
      </c>
      <c r="D25" s="4982"/>
      <c r="E25" s="4983"/>
      <c r="F25" s="3148"/>
      <c r="G25" s="3149"/>
      <c r="H25" s="3150" t="s">
        <v>3585</v>
      </c>
      <c r="I25" s="3151"/>
      <c r="J25" s="3152"/>
      <c r="K25" s="3145">
        <f t="shared" si="0"/>
        <v>0</v>
      </c>
    </row>
    <row r="26" spans="1:11" s="3108" customFormat="1" ht="30" customHeight="1">
      <c r="A26" s="3131" t="s">
        <v>1111</v>
      </c>
      <c r="B26" s="3153" t="s">
        <v>3588</v>
      </c>
      <c r="C26" s="4981" t="s">
        <v>3589</v>
      </c>
      <c r="D26" s="4982"/>
      <c r="E26" s="4983"/>
      <c r="F26" s="3148"/>
      <c r="G26" s="3149"/>
      <c r="H26" s="3150" t="s">
        <v>3585</v>
      </c>
      <c r="I26" s="3151"/>
      <c r="J26" s="3152"/>
      <c r="K26" s="3145">
        <f>F26*I26</f>
        <v>0</v>
      </c>
    </row>
    <row r="27" spans="1:11" s="3108" customFormat="1" ht="30" customHeight="1">
      <c r="A27" s="3131" t="s">
        <v>2428</v>
      </c>
      <c r="B27" s="3153" t="s">
        <v>1219</v>
      </c>
      <c r="C27" s="4979" t="s">
        <v>3590</v>
      </c>
      <c r="D27" s="4980"/>
      <c r="E27" s="3143"/>
      <c r="F27" s="3144">
        <f>F28</f>
        <v>0</v>
      </c>
      <c r="G27" s="3149"/>
      <c r="H27" s="3154"/>
      <c r="I27" s="3149"/>
      <c r="J27" s="3149"/>
      <c r="K27" s="3142">
        <f>K28</f>
        <v>0</v>
      </c>
    </row>
    <row r="28" spans="1:11" s="3108" customFormat="1" ht="30" customHeight="1">
      <c r="A28" s="3131" t="s">
        <v>2430</v>
      </c>
      <c r="B28" s="3153" t="s">
        <v>1222</v>
      </c>
      <c r="C28" s="4973" t="s">
        <v>3591</v>
      </c>
      <c r="D28" s="4974"/>
      <c r="E28" s="3147"/>
      <c r="F28" s="3144">
        <f>SUM(F29,F30)</f>
        <v>0</v>
      </c>
      <c r="G28" s="3149"/>
      <c r="H28" s="3154"/>
      <c r="I28" s="3149"/>
      <c r="J28" s="3149"/>
      <c r="K28" s="3145">
        <f>SUM(K29,K30)</f>
        <v>0</v>
      </c>
    </row>
    <row r="29" spans="1:11" s="3108" customFormat="1" ht="30" customHeight="1">
      <c r="A29" s="3131" t="s">
        <v>2432</v>
      </c>
      <c r="B29" s="3153" t="s">
        <v>1225</v>
      </c>
      <c r="C29" s="4984" t="s">
        <v>3592</v>
      </c>
      <c r="D29" s="4985"/>
      <c r="E29" s="3147" t="s">
        <v>3593</v>
      </c>
      <c r="F29" s="3148"/>
      <c r="G29" s="3149"/>
      <c r="H29" s="3150" t="s">
        <v>3582</v>
      </c>
      <c r="I29" s="3151"/>
      <c r="J29" s="3152"/>
      <c r="K29" s="3145">
        <f t="shared" ref="K29:K37" si="1">F29*I29</f>
        <v>0</v>
      </c>
    </row>
    <row r="30" spans="1:11" s="3108" customFormat="1" ht="30" customHeight="1">
      <c r="A30" s="3131" t="s">
        <v>1120</v>
      </c>
      <c r="B30" s="3153" t="s">
        <v>1228</v>
      </c>
      <c r="C30" s="4984" t="s">
        <v>3594</v>
      </c>
      <c r="D30" s="4985"/>
      <c r="E30" s="3147" t="s">
        <v>3593</v>
      </c>
      <c r="F30" s="3148"/>
      <c r="G30" s="3149"/>
      <c r="H30" s="3150" t="s">
        <v>3582</v>
      </c>
      <c r="I30" s="3151"/>
      <c r="J30" s="3152"/>
      <c r="K30" s="3145">
        <f t="shared" si="1"/>
        <v>0</v>
      </c>
    </row>
    <row r="31" spans="1:11" s="3108" customFormat="1" ht="30" customHeight="1">
      <c r="A31" s="3131" t="s">
        <v>1123</v>
      </c>
      <c r="B31" s="3153" t="s">
        <v>2727</v>
      </c>
      <c r="C31" s="4979" t="s">
        <v>3595</v>
      </c>
      <c r="D31" s="4980"/>
      <c r="E31" s="3147" t="s">
        <v>3596</v>
      </c>
      <c r="F31" s="3148"/>
      <c r="G31" s="3149"/>
      <c r="H31" s="3150" t="s">
        <v>3582</v>
      </c>
      <c r="I31" s="3151"/>
      <c r="J31" s="3152"/>
      <c r="K31" s="3145">
        <f t="shared" si="1"/>
        <v>0</v>
      </c>
    </row>
    <row r="32" spans="1:11" s="3108" customFormat="1" ht="30" customHeight="1">
      <c r="A32" s="3131" t="s">
        <v>1126</v>
      </c>
      <c r="B32" s="3153" t="s">
        <v>2729</v>
      </c>
      <c r="C32" s="4979" t="s">
        <v>3597</v>
      </c>
      <c r="D32" s="4980"/>
      <c r="E32" s="3147" t="s">
        <v>3598</v>
      </c>
      <c r="F32" s="3148"/>
      <c r="G32" s="3149"/>
      <c r="H32" s="3150" t="s">
        <v>3582</v>
      </c>
      <c r="I32" s="3151"/>
      <c r="J32" s="3152"/>
      <c r="K32" s="3145">
        <f t="shared" si="1"/>
        <v>0</v>
      </c>
    </row>
    <row r="33" spans="1:12" s="3108" customFormat="1" ht="30" customHeight="1">
      <c r="A33" s="3131" t="s">
        <v>1129</v>
      </c>
      <c r="B33" s="3153" t="s">
        <v>2731</v>
      </c>
      <c r="C33" s="4979" t="s">
        <v>3599</v>
      </c>
      <c r="D33" s="4980"/>
      <c r="E33" s="3147" t="s">
        <v>3600</v>
      </c>
      <c r="F33" s="3148"/>
      <c r="G33" s="3149"/>
      <c r="H33" s="3150" t="s">
        <v>3601</v>
      </c>
      <c r="I33" s="3151"/>
      <c r="J33" s="3152"/>
      <c r="K33" s="3145">
        <f t="shared" si="1"/>
        <v>0</v>
      </c>
    </row>
    <row r="34" spans="1:12" s="3108" customFormat="1" ht="51.75" customHeight="1">
      <c r="A34" s="3131" t="s">
        <v>2438</v>
      </c>
      <c r="B34" s="3153" t="s">
        <v>2733</v>
      </c>
      <c r="C34" s="4986" t="s">
        <v>3602</v>
      </c>
      <c r="D34" s="4987"/>
      <c r="E34" s="3147" t="s">
        <v>3603</v>
      </c>
      <c r="F34" s="3148"/>
      <c r="G34" s="3149"/>
      <c r="H34" s="3150" t="s">
        <v>3582</v>
      </c>
      <c r="I34" s="3151"/>
      <c r="J34" s="3152"/>
      <c r="K34" s="3145">
        <f t="shared" si="1"/>
        <v>0</v>
      </c>
    </row>
    <row r="35" spans="1:12" s="3108" customFormat="1" ht="49.5" customHeight="1">
      <c r="A35" s="3131" t="s">
        <v>2440</v>
      </c>
      <c r="B35" s="3153" t="s">
        <v>2735</v>
      </c>
      <c r="C35" s="4979" t="s">
        <v>3604</v>
      </c>
      <c r="D35" s="4980"/>
      <c r="E35" s="3147" t="s">
        <v>3605</v>
      </c>
      <c r="F35" s="3148"/>
      <c r="G35" s="3149"/>
      <c r="H35" s="3150" t="s">
        <v>3582</v>
      </c>
      <c r="I35" s="3151"/>
      <c r="J35" s="3152"/>
      <c r="K35" s="3145">
        <f t="shared" si="1"/>
        <v>0</v>
      </c>
    </row>
    <row r="36" spans="1:12" s="3108" customFormat="1" ht="30" customHeight="1">
      <c r="A36" s="3131" t="s">
        <v>2442</v>
      </c>
      <c r="B36" s="3153" t="s">
        <v>2737</v>
      </c>
      <c r="C36" s="4979" t="s">
        <v>3606</v>
      </c>
      <c r="D36" s="4980"/>
      <c r="E36" s="3143" t="s">
        <v>3607</v>
      </c>
      <c r="F36" s="3148"/>
      <c r="G36" s="3155"/>
      <c r="H36" s="3150" t="s">
        <v>3582</v>
      </c>
      <c r="I36" s="3151"/>
      <c r="J36" s="3152"/>
      <c r="K36" s="3145">
        <f t="shared" si="1"/>
        <v>0</v>
      </c>
    </row>
    <row r="37" spans="1:12" s="3108" customFormat="1" ht="30" customHeight="1">
      <c r="A37" s="3156" t="s">
        <v>1132</v>
      </c>
      <c r="B37" s="3157" t="s">
        <v>2739</v>
      </c>
      <c r="C37" s="4988" t="s">
        <v>3608</v>
      </c>
      <c r="D37" s="4989"/>
      <c r="E37" s="3143" t="s">
        <v>3609</v>
      </c>
      <c r="F37" s="3148"/>
      <c r="G37" s="3158"/>
      <c r="H37" s="3150" t="s">
        <v>3582</v>
      </c>
      <c r="I37" s="3159"/>
      <c r="J37" s="3160"/>
      <c r="K37" s="3145">
        <f t="shared" si="1"/>
        <v>0</v>
      </c>
    </row>
    <row r="38" spans="1:12" s="3108" customFormat="1" ht="30" customHeight="1">
      <c r="A38" s="3161" t="s">
        <v>2445</v>
      </c>
      <c r="B38" s="3162" t="s">
        <v>1270</v>
      </c>
      <c r="C38" s="4977" t="s">
        <v>3610</v>
      </c>
      <c r="D38" s="4978"/>
      <c r="E38" s="3138"/>
      <c r="F38" s="3139">
        <f>SUM(F39,F43,F44)</f>
        <v>0</v>
      </c>
      <c r="G38" s="3158"/>
      <c r="H38" s="3163"/>
      <c r="I38" s="3149"/>
      <c r="J38" s="3158"/>
      <c r="K38" s="3142">
        <f>SUM(K39,K44)</f>
        <v>0</v>
      </c>
    </row>
    <row r="39" spans="1:12" s="3108" customFormat="1" ht="30" customHeight="1">
      <c r="A39" s="3164" t="s">
        <v>2447</v>
      </c>
      <c r="B39" s="3165" t="s">
        <v>1273</v>
      </c>
      <c r="C39" s="4979" t="s">
        <v>3611</v>
      </c>
      <c r="D39" s="4980"/>
      <c r="E39" s="3143"/>
      <c r="F39" s="3144">
        <f>SUM(F40,F41,F42)</f>
        <v>0</v>
      </c>
      <c r="G39" s="3166">
        <f>SUM(G40,G41,G42)</f>
        <v>0</v>
      </c>
      <c r="H39" s="3154"/>
      <c r="I39" s="3149"/>
      <c r="J39" s="3212">
        <f>SUM(J40,J41,J42)</f>
        <v>0</v>
      </c>
      <c r="K39" s="3145">
        <f>SUM(K40,K41,K42)</f>
        <v>0</v>
      </c>
    </row>
    <row r="40" spans="1:12" s="3108" customFormat="1" ht="30" customHeight="1">
      <c r="A40" s="3164" t="s">
        <v>2448</v>
      </c>
      <c r="B40" s="3165" t="s">
        <v>1276</v>
      </c>
      <c r="C40" s="4979" t="s">
        <v>3507</v>
      </c>
      <c r="D40" s="4980"/>
      <c r="E40" s="3168" t="s">
        <v>3612</v>
      </c>
      <c r="F40" s="3213"/>
      <c r="G40" s="3192"/>
      <c r="H40" s="3150" t="s">
        <v>3582</v>
      </c>
      <c r="I40" s="3181"/>
      <c r="J40" s="3212">
        <f>G40*I40</f>
        <v>0</v>
      </c>
      <c r="K40" s="3145">
        <f>IF(F40-J40&lt;0,0,F40-J40)</f>
        <v>0</v>
      </c>
    </row>
    <row r="41" spans="1:12" s="3108" customFormat="1" ht="30" customHeight="1">
      <c r="A41" s="3164" t="s">
        <v>2449</v>
      </c>
      <c r="B41" s="3165" t="s">
        <v>1279</v>
      </c>
      <c r="C41" s="3174" t="s">
        <v>3509</v>
      </c>
      <c r="D41" s="3175"/>
      <c r="E41" s="3168" t="s">
        <v>3612</v>
      </c>
      <c r="F41" s="3213"/>
      <c r="G41" s="3192"/>
      <c r="H41" s="3150" t="s">
        <v>3613</v>
      </c>
      <c r="I41" s="3181"/>
      <c r="J41" s="3212">
        <f t="shared" ref="J41:J42" si="2">G41*I41</f>
        <v>0</v>
      </c>
      <c r="K41" s="3145">
        <f t="shared" ref="K41:K42" si="3">IF(F41-J41&lt;0,0,F41-J41)</f>
        <v>0</v>
      </c>
    </row>
    <row r="42" spans="1:12" s="3108" customFormat="1" ht="30" customHeight="1">
      <c r="A42" s="3164" t="s">
        <v>1137</v>
      </c>
      <c r="B42" s="3165" t="s">
        <v>1282</v>
      </c>
      <c r="C42" s="3174" t="s">
        <v>3510</v>
      </c>
      <c r="D42" s="3175"/>
      <c r="E42" s="3168" t="s">
        <v>3612</v>
      </c>
      <c r="F42" s="3213"/>
      <c r="G42" s="3192"/>
      <c r="H42" s="3150" t="s">
        <v>3585</v>
      </c>
      <c r="I42" s="3181"/>
      <c r="J42" s="3212">
        <f t="shared" si="2"/>
        <v>0</v>
      </c>
      <c r="K42" s="3145">
        <f t="shared" si="3"/>
        <v>0</v>
      </c>
    </row>
    <row r="43" spans="1:12" s="3108" customFormat="1" ht="30" customHeight="1">
      <c r="A43" s="3164" t="s">
        <v>1140</v>
      </c>
      <c r="B43" s="3165" t="s">
        <v>1299</v>
      </c>
      <c r="C43" s="4996" t="s">
        <v>3614</v>
      </c>
      <c r="D43" s="4997"/>
      <c r="E43" s="3168" t="s">
        <v>3612</v>
      </c>
      <c r="F43" s="3213"/>
      <c r="G43" s="3158"/>
      <c r="H43" s="3154"/>
      <c r="I43" s="3188"/>
      <c r="J43" s="3158"/>
      <c r="K43" s="3214"/>
      <c r="L43" s="3215"/>
    </row>
    <row r="44" spans="1:12" s="3108" customFormat="1" ht="30" customHeight="1">
      <c r="A44" s="3164" t="s">
        <v>1143</v>
      </c>
      <c r="B44" s="3165" t="s">
        <v>1302</v>
      </c>
      <c r="C44" s="4979" t="s">
        <v>3615</v>
      </c>
      <c r="D44" s="4980"/>
      <c r="E44" s="3168" t="s">
        <v>3612</v>
      </c>
      <c r="F44" s="3148"/>
      <c r="G44" s="3149"/>
      <c r="H44" s="3150">
        <v>1</v>
      </c>
      <c r="I44" s="3181"/>
      <c r="J44" s="3149"/>
      <c r="K44" s="3145">
        <f>F44*I44</f>
        <v>0</v>
      </c>
    </row>
    <row r="45" spans="1:12" s="3108" customFormat="1" ht="30" customHeight="1">
      <c r="A45" s="3164" t="s">
        <v>1146</v>
      </c>
      <c r="B45" s="3182" t="s">
        <v>1327</v>
      </c>
      <c r="C45" s="4998" t="s">
        <v>3616</v>
      </c>
      <c r="D45" s="4999"/>
      <c r="E45" s="3138"/>
      <c r="F45" s="3185"/>
      <c r="G45" s="3158"/>
      <c r="H45" s="3154"/>
      <c r="I45" s="3149"/>
      <c r="J45" s="3184"/>
      <c r="K45" s="3142">
        <f>'F4 LCR TOTAL'!J16</f>
        <v>0</v>
      </c>
    </row>
    <row r="46" spans="1:12" s="3108" customFormat="1" ht="71.25" customHeight="1">
      <c r="A46" s="3164" t="s">
        <v>1152</v>
      </c>
      <c r="B46" s="3182" t="s">
        <v>3617</v>
      </c>
      <c r="C46" s="4977" t="s">
        <v>3618</v>
      </c>
      <c r="D46" s="4978"/>
      <c r="E46" s="3138" t="s">
        <v>3619</v>
      </c>
      <c r="F46" s="3185"/>
      <c r="G46" s="3149"/>
      <c r="H46" s="3154"/>
      <c r="I46" s="3149"/>
      <c r="J46" s="3184"/>
      <c r="K46" s="3186"/>
    </row>
    <row r="47" spans="1:12" s="3108" customFormat="1" ht="30" customHeight="1">
      <c r="A47" s="4935" t="s">
        <v>1321</v>
      </c>
      <c r="B47" s="4936"/>
      <c r="C47" s="4936"/>
      <c r="D47" s="4936"/>
      <c r="E47" s="4936"/>
      <c r="F47" s="4936"/>
      <c r="G47" s="4936"/>
      <c r="H47" s="4936"/>
      <c r="I47" s="4936"/>
      <c r="J47" s="4936"/>
      <c r="K47" s="4937"/>
    </row>
    <row r="48" spans="1:12" s="3108" customFormat="1" ht="30" customHeight="1">
      <c r="A48" s="3164" t="s">
        <v>1155</v>
      </c>
      <c r="B48" s="3182" t="s">
        <v>2648</v>
      </c>
      <c r="C48" s="4990" t="s">
        <v>3620</v>
      </c>
      <c r="D48" s="4991"/>
      <c r="E48" s="3138"/>
      <c r="F48" s="3187"/>
      <c r="G48" s="3158"/>
      <c r="H48" s="3188"/>
      <c r="I48" s="3181"/>
      <c r="J48" s="3158"/>
      <c r="K48" s="3189"/>
    </row>
    <row r="49" spans="1:11" s="3108" customFormat="1" ht="30" customHeight="1">
      <c r="A49" s="3164" t="s">
        <v>1158</v>
      </c>
      <c r="B49" s="3182" t="s">
        <v>2649</v>
      </c>
      <c r="C49" s="4990" t="s">
        <v>3621</v>
      </c>
      <c r="D49" s="4991"/>
      <c r="E49" s="3138"/>
      <c r="F49" s="3190">
        <f>SUM(F50:F52)</f>
        <v>0</v>
      </c>
      <c r="G49" s="3158"/>
      <c r="H49" s="3188"/>
      <c r="I49" s="3158"/>
      <c r="J49" s="3158"/>
      <c r="K49" s="3191">
        <f>SUM(K50:K51)</f>
        <v>0</v>
      </c>
    </row>
    <row r="50" spans="1:11" s="3108" customFormat="1" ht="30" customHeight="1">
      <c r="A50" s="3164" t="s">
        <v>1161</v>
      </c>
      <c r="B50" s="3182" t="s">
        <v>2779</v>
      </c>
      <c r="C50" s="4992" t="s">
        <v>3624</v>
      </c>
      <c r="D50" s="4993"/>
      <c r="E50" s="3143"/>
      <c r="F50" s="3187"/>
      <c r="G50" s="3192"/>
      <c r="H50" s="3188"/>
      <c r="I50" s="3181"/>
      <c r="J50" s="3192"/>
      <c r="K50" s="3193"/>
    </row>
    <row r="51" spans="1:11" s="3108" customFormat="1" ht="30" customHeight="1">
      <c r="A51" s="3164" t="s">
        <v>1164</v>
      </c>
      <c r="B51" s="3182" t="s">
        <v>2781</v>
      </c>
      <c r="C51" s="4992" t="s">
        <v>3625</v>
      </c>
      <c r="D51" s="4993"/>
      <c r="E51" s="3143"/>
      <c r="F51" s="3187"/>
      <c r="G51" s="3158"/>
      <c r="H51" s="3188"/>
      <c r="I51" s="3181"/>
      <c r="J51" s="3158"/>
      <c r="K51" s="3193"/>
    </row>
    <row r="52" spans="1:11" s="3108" customFormat="1" ht="43.5" customHeight="1" thickBot="1">
      <c r="A52" s="3194" t="s">
        <v>1167</v>
      </c>
      <c r="B52" s="3195" t="s">
        <v>3626</v>
      </c>
      <c r="C52" s="4994" t="s">
        <v>3627</v>
      </c>
      <c r="D52" s="4995"/>
      <c r="E52" s="3196"/>
      <c r="F52" s="3197"/>
      <c r="G52" s="3198"/>
      <c r="H52" s="3199"/>
      <c r="I52" s="3198"/>
      <c r="J52" s="3198"/>
      <c r="K52" s="3200"/>
    </row>
    <row r="53" spans="1:11" s="3108" customFormat="1" ht="30" customHeight="1">
      <c r="A53" s="3201"/>
      <c r="B53" s="3202"/>
      <c r="C53" s="3203"/>
      <c r="D53" s="3204"/>
      <c r="E53" s="3205"/>
      <c r="F53" s="3206"/>
      <c r="G53" s="3206"/>
      <c r="H53" s="3206"/>
      <c r="I53" s="3206"/>
      <c r="J53" s="3206"/>
      <c r="K53" s="3206"/>
    </row>
  </sheetData>
  <mergeCells count="51">
    <mergeCell ref="C49:D49"/>
    <mergeCell ref="C50:D50"/>
    <mergeCell ref="C51:D51"/>
    <mergeCell ref="C52:D52"/>
    <mergeCell ref="C43:D43"/>
    <mergeCell ref="C44:D44"/>
    <mergeCell ref="C45:D45"/>
    <mergeCell ref="C46:D46"/>
    <mergeCell ref="A47:K47"/>
    <mergeCell ref="C48:D48"/>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60" zoomScaleNormal="60" workbookViewId="0"/>
  </sheetViews>
  <sheetFormatPr defaultColWidth="11.42578125" defaultRowHeight="14.25"/>
  <cols>
    <col min="1" max="1" width="10.85546875" style="3207" customWidth="1"/>
    <col min="2" max="2" width="11.7109375" style="3207" customWidth="1"/>
    <col min="3" max="3" width="63" style="3208" customWidth="1"/>
    <col min="4" max="4" width="20.28515625" style="3208" customWidth="1"/>
    <col min="5" max="5" width="22.42578125" style="3207" customWidth="1"/>
    <col min="6" max="6" width="25.7109375" style="3208" customWidth="1"/>
    <col min="7" max="10" width="25.7109375" style="3209" customWidth="1"/>
    <col min="11" max="11" width="25.7109375" style="3208" customWidth="1"/>
    <col min="12" max="16384" width="11.42578125" style="3109"/>
  </cols>
  <sheetData>
    <row r="1" spans="1:11" ht="15">
      <c r="A1" s="3108"/>
      <c r="B1" s="3108"/>
      <c r="C1" s="32" t="s">
        <v>120</v>
      </c>
      <c r="D1" s="79" t="s">
        <v>3259</v>
      </c>
      <c r="E1" s="3108"/>
      <c r="F1" s="3109"/>
      <c r="G1" s="3110"/>
      <c r="H1" s="3110"/>
      <c r="I1" s="3110"/>
      <c r="J1" s="3110"/>
      <c r="K1" s="3109"/>
    </row>
    <row r="2" spans="1:11" ht="15">
      <c r="A2" s="3108"/>
      <c r="B2" s="3108"/>
      <c r="C2" s="18" t="s">
        <v>106</v>
      </c>
      <c r="D2" s="18" t="s">
        <v>3260</v>
      </c>
      <c r="E2" s="3108"/>
      <c r="F2" s="3109"/>
      <c r="G2" s="3110"/>
      <c r="H2" s="3110"/>
      <c r="I2" s="3110"/>
      <c r="J2" s="3110"/>
      <c r="K2" s="3109"/>
    </row>
    <row r="3" spans="1:11" ht="15">
      <c r="A3" s="3108"/>
      <c r="B3" s="3108"/>
      <c r="C3" s="18" t="s">
        <v>108</v>
      </c>
      <c r="D3" s="18" t="s">
        <v>109</v>
      </c>
      <c r="E3" s="3109"/>
      <c r="F3" s="3109"/>
      <c r="G3" s="3110"/>
      <c r="H3" s="3110"/>
      <c r="I3" s="3110"/>
      <c r="J3" s="3110"/>
      <c r="K3" s="3109"/>
    </row>
    <row r="4" spans="1:11" ht="15">
      <c r="A4" s="3108"/>
      <c r="B4" s="3108"/>
      <c r="C4" s="18" t="s">
        <v>110</v>
      </c>
      <c r="D4" s="18" t="s">
        <v>4</v>
      </c>
      <c r="E4" s="3109"/>
      <c r="F4" s="3109"/>
      <c r="G4" s="3110"/>
      <c r="H4" s="3110"/>
      <c r="I4" s="3110"/>
      <c r="J4" s="3110"/>
      <c r="K4" s="3109"/>
    </row>
    <row r="5" spans="1:11" ht="15">
      <c r="A5" s="3108"/>
      <c r="B5" s="3108"/>
      <c r="C5" s="32" t="s">
        <v>3279</v>
      </c>
      <c r="D5" s="32" t="s">
        <v>3280</v>
      </c>
      <c r="E5" s="3109"/>
      <c r="F5" s="3109"/>
      <c r="G5" s="3110"/>
      <c r="H5" s="3110"/>
      <c r="I5" s="3110"/>
      <c r="J5" s="3110"/>
      <c r="K5" s="3109"/>
    </row>
    <row r="6" spans="1:11">
      <c r="A6" s="3108"/>
      <c r="B6" s="3108"/>
      <c r="C6" s="3109"/>
      <c r="D6" s="3109"/>
      <c r="E6" s="3108"/>
      <c r="F6" s="3109"/>
      <c r="G6" s="3110"/>
      <c r="H6" s="3110"/>
      <c r="I6" s="3110"/>
      <c r="J6" s="3110"/>
      <c r="K6" s="3109"/>
    </row>
    <row r="7" spans="1:11" ht="21.75" customHeight="1" thickBot="1">
      <c r="A7" s="3111"/>
      <c r="B7" s="3111"/>
      <c r="C7" s="3112"/>
      <c r="D7" s="3112"/>
      <c r="E7" s="3111"/>
      <c r="F7" s="3112"/>
      <c r="G7" s="3113"/>
      <c r="H7" s="3114"/>
      <c r="I7" s="3113"/>
      <c r="J7" s="3113"/>
      <c r="K7" s="3109"/>
    </row>
    <row r="8" spans="1:11" s="3115" customFormat="1" ht="30" customHeight="1" thickBot="1">
      <c r="A8" s="4953" t="s">
        <v>3631</v>
      </c>
      <c r="B8" s="4954"/>
      <c r="C8" s="4954"/>
      <c r="D8" s="4954"/>
      <c r="E8" s="4954"/>
      <c r="F8" s="4954"/>
      <c r="G8" s="4954"/>
      <c r="H8" s="4954"/>
      <c r="I8" s="4954"/>
      <c r="J8" s="4954"/>
      <c r="K8" s="4955"/>
    </row>
    <row r="9" spans="1:11" s="3115" customFormat="1" ht="20.100000000000001" customHeight="1">
      <c r="A9" s="3116"/>
      <c r="B9" s="3117"/>
      <c r="C9" s="3117"/>
      <c r="D9" s="3117"/>
      <c r="E9" s="3118"/>
      <c r="F9" s="3117"/>
      <c r="G9" s="3117"/>
      <c r="H9" s="3117"/>
      <c r="I9" s="3117"/>
      <c r="J9" s="3117"/>
      <c r="K9" s="3119"/>
    </row>
    <row r="10" spans="1:11" s="3115" customFormat="1" ht="20.100000000000001" customHeight="1">
      <c r="A10" s="3120"/>
      <c r="B10" s="3121"/>
      <c r="C10" s="2907"/>
      <c r="D10" s="2908"/>
      <c r="E10" s="2908"/>
      <c r="F10" s="3121"/>
      <c r="G10" s="3121"/>
      <c r="H10" s="3121"/>
      <c r="I10" s="3121"/>
      <c r="J10" s="3121"/>
      <c r="K10" s="3122"/>
    </row>
    <row r="11" spans="1:11" s="3115" customFormat="1" ht="20.100000000000001" customHeight="1" thickBot="1">
      <c r="A11" s="3120"/>
      <c r="B11" s="3121"/>
      <c r="C11" s="3121"/>
      <c r="D11" s="3121"/>
      <c r="E11" s="3123"/>
      <c r="F11" s="3124"/>
      <c r="G11" s="3124"/>
      <c r="H11" s="3124"/>
      <c r="I11" s="3124"/>
      <c r="J11" s="3124"/>
      <c r="K11" s="3125"/>
    </row>
    <row r="12" spans="1:11" s="3108" customFormat="1" ht="58.5" customHeight="1">
      <c r="A12" s="4956" t="s">
        <v>3347</v>
      </c>
      <c r="B12" s="4956" t="s">
        <v>175</v>
      </c>
      <c r="C12" s="4956" t="s">
        <v>1086</v>
      </c>
      <c r="D12" s="4956"/>
      <c r="E12" s="4957" t="s">
        <v>3571</v>
      </c>
      <c r="F12" s="3126" t="s">
        <v>1087</v>
      </c>
      <c r="G12" s="3127" t="s">
        <v>3572</v>
      </c>
      <c r="H12" s="4960" t="s">
        <v>3344</v>
      </c>
      <c r="I12" s="3128" t="s">
        <v>3345</v>
      </c>
      <c r="J12" s="3126" t="s">
        <v>3573</v>
      </c>
      <c r="K12" s="3129" t="s">
        <v>3574</v>
      </c>
    </row>
    <row r="13" spans="1:11" s="3108" customFormat="1" ht="47.25" customHeight="1">
      <c r="A13" s="4956"/>
      <c r="B13" s="4956"/>
      <c r="C13" s="4956"/>
      <c r="D13" s="4956"/>
      <c r="E13" s="4958"/>
      <c r="F13" s="4963" t="s">
        <v>3575</v>
      </c>
      <c r="G13" s="4963" t="s">
        <v>3575</v>
      </c>
      <c r="H13" s="4961"/>
      <c r="I13" s="4963" t="s">
        <v>3575</v>
      </c>
      <c r="J13" s="4963" t="s">
        <v>3575</v>
      </c>
      <c r="K13" s="4964" t="s">
        <v>3575</v>
      </c>
    </row>
    <row r="14" spans="1:11" s="3108" customFormat="1" ht="46.5" customHeight="1">
      <c r="A14" s="4956"/>
      <c r="B14" s="4956"/>
      <c r="C14" s="4956"/>
      <c r="D14" s="4956"/>
      <c r="E14" s="4958"/>
      <c r="F14" s="4961"/>
      <c r="G14" s="4961"/>
      <c r="H14" s="4961"/>
      <c r="I14" s="4961"/>
      <c r="J14" s="4961"/>
      <c r="K14" s="4965"/>
    </row>
    <row r="15" spans="1:11" s="3108" customFormat="1" ht="14.25" customHeight="1">
      <c r="A15" s="4956"/>
      <c r="B15" s="4956"/>
      <c r="C15" s="4956"/>
      <c r="D15" s="4956"/>
      <c r="E15" s="4959"/>
      <c r="F15" s="4962"/>
      <c r="G15" s="4962"/>
      <c r="H15" s="4962"/>
      <c r="I15" s="4962"/>
      <c r="J15" s="4962"/>
      <c r="K15" s="4966"/>
    </row>
    <row r="16" spans="1:11" s="3108" customFormat="1" ht="27" customHeight="1">
      <c r="A16" s="4956"/>
      <c r="B16" s="4956"/>
      <c r="C16" s="4956"/>
      <c r="D16" s="4956"/>
      <c r="E16" s="3210"/>
      <c r="F16" s="4967" t="s">
        <v>1088</v>
      </c>
      <c r="G16" s="4967" t="s">
        <v>1092</v>
      </c>
      <c r="H16" s="4967" t="s">
        <v>1095</v>
      </c>
      <c r="I16" s="4967" t="s">
        <v>1098</v>
      </c>
      <c r="J16" s="4969" t="s">
        <v>3576</v>
      </c>
      <c r="K16" s="4971" t="s">
        <v>3577</v>
      </c>
    </row>
    <row r="17" spans="1:11" s="3108" customFormat="1" ht="27" customHeight="1">
      <c r="A17" s="4956"/>
      <c r="B17" s="4956"/>
      <c r="C17" s="4956"/>
      <c r="D17" s="4956"/>
      <c r="E17" s="3211"/>
      <c r="F17" s="4968"/>
      <c r="G17" s="4968"/>
      <c r="H17" s="4968"/>
      <c r="I17" s="4968"/>
      <c r="J17" s="4970"/>
      <c r="K17" s="4972"/>
    </row>
    <row r="18" spans="1:11" s="3108" customFormat="1" ht="30" customHeight="1">
      <c r="A18" s="3131" t="s">
        <v>1088</v>
      </c>
      <c r="B18" s="3132" t="s">
        <v>2647</v>
      </c>
      <c r="C18" s="4975" t="s">
        <v>3578</v>
      </c>
      <c r="D18" s="4976"/>
      <c r="E18" s="3133"/>
      <c r="F18" s="3134">
        <f>SUM(F19,F38)</f>
        <v>0</v>
      </c>
      <c r="G18" s="3135"/>
      <c r="H18" s="3136"/>
      <c r="I18" s="3136"/>
      <c r="J18" s="3136"/>
      <c r="K18" s="3137">
        <f>SUM(K19,K38,K45)-K46</f>
        <v>0</v>
      </c>
    </row>
    <row r="19" spans="1:11" s="3108" customFormat="1" ht="30" customHeight="1">
      <c r="A19" s="3131" t="s">
        <v>1092</v>
      </c>
      <c r="B19" s="3001" t="s">
        <v>1090</v>
      </c>
      <c r="C19" s="4977" t="s">
        <v>3579</v>
      </c>
      <c r="D19" s="4978"/>
      <c r="E19" s="3138"/>
      <c r="F19" s="3139">
        <f>SUM(F20,F27,F31,F32,F33,F34,F35,F36,F37)</f>
        <v>0</v>
      </c>
      <c r="G19" s="3140"/>
      <c r="H19" s="3141"/>
      <c r="I19" s="3141"/>
      <c r="J19" s="3141"/>
      <c r="K19" s="3142">
        <f>SUM(K20,K27,K31,K32,K33,K34,K35,K36,K37)</f>
        <v>0</v>
      </c>
    </row>
    <row r="20" spans="1:11" s="3108" customFormat="1" ht="30" customHeight="1">
      <c r="A20" s="3131" t="s">
        <v>1095</v>
      </c>
      <c r="B20" s="3012" t="s">
        <v>1093</v>
      </c>
      <c r="C20" s="4979" t="s">
        <v>3580</v>
      </c>
      <c r="D20" s="4980"/>
      <c r="E20" s="3143"/>
      <c r="F20" s="3144">
        <f>SUM(F21,F22)</f>
        <v>0</v>
      </c>
      <c r="G20" s="3140"/>
      <c r="H20" s="3140"/>
      <c r="I20" s="3140"/>
      <c r="J20" s="3140"/>
      <c r="K20" s="3145">
        <f>SUM(K21,K22)</f>
        <v>0</v>
      </c>
    </row>
    <row r="21" spans="1:11" s="3108" customFormat="1" ht="45.75" customHeight="1">
      <c r="A21" s="3131" t="s">
        <v>1098</v>
      </c>
      <c r="B21" s="3146" t="s">
        <v>1096</v>
      </c>
      <c r="C21" s="4973" t="s">
        <v>3581</v>
      </c>
      <c r="D21" s="4974"/>
      <c r="E21" s="3147" t="s">
        <v>3553</v>
      </c>
      <c r="F21" s="3148"/>
      <c r="G21" s="3149"/>
      <c r="H21" s="3150" t="s">
        <v>3582</v>
      </c>
      <c r="I21" s="3151"/>
      <c r="J21" s="3152"/>
      <c r="K21" s="3145">
        <f>F21*I21</f>
        <v>0</v>
      </c>
    </row>
    <row r="22" spans="1:11" s="3108" customFormat="1" ht="30" customHeight="1">
      <c r="A22" s="3131" t="s">
        <v>1100</v>
      </c>
      <c r="B22" s="3146" t="s">
        <v>1121</v>
      </c>
      <c r="C22" s="4973" t="s">
        <v>3583</v>
      </c>
      <c r="D22" s="4974"/>
      <c r="E22" s="3147" t="s">
        <v>3553</v>
      </c>
      <c r="F22" s="3144">
        <f>SUM(F23,F24,F25,F26)</f>
        <v>0</v>
      </c>
      <c r="G22" s="3140"/>
      <c r="H22" s="3140"/>
      <c r="I22" s="3140"/>
      <c r="J22" s="3140"/>
      <c r="K22" s="3145">
        <f>SUM(K23,K24,K25,K26)</f>
        <v>0</v>
      </c>
    </row>
    <row r="23" spans="1:11" s="3108" customFormat="1" ht="30" customHeight="1">
      <c r="A23" s="3131" t="s">
        <v>1103</v>
      </c>
      <c r="B23" s="3153" t="s">
        <v>1124</v>
      </c>
      <c r="C23" s="4981" t="s">
        <v>3584</v>
      </c>
      <c r="D23" s="4982"/>
      <c r="E23" s="4983" t="s">
        <v>3553</v>
      </c>
      <c r="F23" s="3148"/>
      <c r="G23" s="3149"/>
      <c r="H23" s="3150" t="s">
        <v>3585</v>
      </c>
      <c r="I23" s="3151"/>
      <c r="J23" s="3152"/>
      <c r="K23" s="3145">
        <f t="shared" ref="K23:K25" si="0">F23*I23</f>
        <v>0</v>
      </c>
    </row>
    <row r="24" spans="1:11" s="3108" customFormat="1" ht="30" customHeight="1">
      <c r="A24" s="3131" t="s">
        <v>1105</v>
      </c>
      <c r="B24" s="3153" t="s">
        <v>1127</v>
      </c>
      <c r="C24" s="4981" t="s">
        <v>3586</v>
      </c>
      <c r="D24" s="4982"/>
      <c r="E24" s="4983"/>
      <c r="F24" s="3148"/>
      <c r="G24" s="3149"/>
      <c r="H24" s="3150">
        <v>0.5</v>
      </c>
      <c r="I24" s="3151"/>
      <c r="J24" s="3152"/>
      <c r="K24" s="3145">
        <f t="shared" si="0"/>
        <v>0</v>
      </c>
    </row>
    <row r="25" spans="1:11" s="3108" customFormat="1" ht="30" customHeight="1">
      <c r="A25" s="3131" t="s">
        <v>1108</v>
      </c>
      <c r="B25" s="3153" t="s">
        <v>1130</v>
      </c>
      <c r="C25" s="4981" t="s">
        <v>3587</v>
      </c>
      <c r="D25" s="4982"/>
      <c r="E25" s="4983"/>
      <c r="F25" s="3148"/>
      <c r="G25" s="3149"/>
      <c r="H25" s="3150" t="s">
        <v>3585</v>
      </c>
      <c r="I25" s="3151"/>
      <c r="J25" s="3152"/>
      <c r="K25" s="3145">
        <f t="shared" si="0"/>
        <v>0</v>
      </c>
    </row>
    <row r="26" spans="1:11" s="3108" customFormat="1" ht="30" customHeight="1">
      <c r="A26" s="3131" t="s">
        <v>1111</v>
      </c>
      <c r="B26" s="3153" t="s">
        <v>3588</v>
      </c>
      <c r="C26" s="4981" t="s">
        <v>3589</v>
      </c>
      <c r="D26" s="4982"/>
      <c r="E26" s="4983"/>
      <c r="F26" s="3148"/>
      <c r="G26" s="3149"/>
      <c r="H26" s="3150" t="s">
        <v>3585</v>
      </c>
      <c r="I26" s="3151"/>
      <c r="J26" s="3152"/>
      <c r="K26" s="3145">
        <f>F26*I26</f>
        <v>0</v>
      </c>
    </row>
    <row r="27" spans="1:11" s="3108" customFormat="1" ht="30" customHeight="1">
      <c r="A27" s="3131" t="s">
        <v>2428</v>
      </c>
      <c r="B27" s="3153" t="s">
        <v>1219</v>
      </c>
      <c r="C27" s="4979" t="s">
        <v>3590</v>
      </c>
      <c r="D27" s="4980"/>
      <c r="E27" s="3143"/>
      <c r="F27" s="3144">
        <f>F28</f>
        <v>0</v>
      </c>
      <c r="G27" s="3149"/>
      <c r="H27" s="3154"/>
      <c r="I27" s="3149"/>
      <c r="J27" s="3149"/>
      <c r="K27" s="3142">
        <f>K28</f>
        <v>0</v>
      </c>
    </row>
    <row r="28" spans="1:11" s="3108" customFormat="1" ht="30" customHeight="1">
      <c r="A28" s="3131" t="s">
        <v>2430</v>
      </c>
      <c r="B28" s="3153" t="s">
        <v>1222</v>
      </c>
      <c r="C28" s="4973" t="s">
        <v>3591</v>
      </c>
      <c r="D28" s="4974"/>
      <c r="E28" s="3147"/>
      <c r="F28" s="3144">
        <f>SUM(F29,F30)</f>
        <v>0</v>
      </c>
      <c r="G28" s="3149"/>
      <c r="H28" s="3154"/>
      <c r="I28" s="3149"/>
      <c r="J28" s="3149"/>
      <c r="K28" s="3145">
        <f>SUM(K29,K30)</f>
        <v>0</v>
      </c>
    </row>
    <row r="29" spans="1:11" s="3108" customFormat="1" ht="30" customHeight="1">
      <c r="A29" s="3131" t="s">
        <v>2432</v>
      </c>
      <c r="B29" s="3153" t="s">
        <v>1225</v>
      </c>
      <c r="C29" s="4984" t="s">
        <v>3592</v>
      </c>
      <c r="D29" s="4985"/>
      <c r="E29" s="3147" t="s">
        <v>3593</v>
      </c>
      <c r="F29" s="3148"/>
      <c r="G29" s="3149"/>
      <c r="H29" s="3150" t="s">
        <v>3582</v>
      </c>
      <c r="I29" s="3151"/>
      <c r="J29" s="3152"/>
      <c r="K29" s="3145">
        <f t="shared" ref="K29:K37" si="1">F29*I29</f>
        <v>0</v>
      </c>
    </row>
    <row r="30" spans="1:11" s="3108" customFormat="1" ht="30" customHeight="1">
      <c r="A30" s="3131" t="s">
        <v>1120</v>
      </c>
      <c r="B30" s="3153" t="s">
        <v>1228</v>
      </c>
      <c r="C30" s="4984" t="s">
        <v>3594</v>
      </c>
      <c r="D30" s="4985"/>
      <c r="E30" s="3147" t="s">
        <v>3593</v>
      </c>
      <c r="F30" s="3148"/>
      <c r="G30" s="3149"/>
      <c r="H30" s="3150" t="s">
        <v>3582</v>
      </c>
      <c r="I30" s="3151"/>
      <c r="J30" s="3152"/>
      <c r="K30" s="3145">
        <f t="shared" si="1"/>
        <v>0</v>
      </c>
    </row>
    <row r="31" spans="1:11" s="3108" customFormat="1" ht="30" customHeight="1">
      <c r="A31" s="3131" t="s">
        <v>1123</v>
      </c>
      <c r="B31" s="3153" t="s">
        <v>2727</v>
      </c>
      <c r="C31" s="4979" t="s">
        <v>3595</v>
      </c>
      <c r="D31" s="4980"/>
      <c r="E31" s="3147" t="s">
        <v>3596</v>
      </c>
      <c r="F31" s="3148"/>
      <c r="G31" s="3149"/>
      <c r="H31" s="3150" t="s">
        <v>3582</v>
      </c>
      <c r="I31" s="3151"/>
      <c r="J31" s="3152"/>
      <c r="K31" s="3145">
        <f t="shared" si="1"/>
        <v>0</v>
      </c>
    </row>
    <row r="32" spans="1:11" s="3108" customFormat="1" ht="30" customHeight="1">
      <c r="A32" s="3131" t="s">
        <v>1126</v>
      </c>
      <c r="B32" s="3153" t="s">
        <v>2729</v>
      </c>
      <c r="C32" s="4979" t="s">
        <v>3597</v>
      </c>
      <c r="D32" s="4980"/>
      <c r="E32" s="3147" t="s">
        <v>3598</v>
      </c>
      <c r="F32" s="3148"/>
      <c r="G32" s="3149"/>
      <c r="H32" s="3150" t="s">
        <v>3582</v>
      </c>
      <c r="I32" s="3151"/>
      <c r="J32" s="3152"/>
      <c r="K32" s="3145">
        <f t="shared" si="1"/>
        <v>0</v>
      </c>
    </row>
    <row r="33" spans="1:12" s="3108" customFormat="1" ht="30" customHeight="1">
      <c r="A33" s="3131" t="s">
        <v>1129</v>
      </c>
      <c r="B33" s="3153" t="s">
        <v>2731</v>
      </c>
      <c r="C33" s="4979" t="s">
        <v>3599</v>
      </c>
      <c r="D33" s="4980"/>
      <c r="E33" s="3147" t="s">
        <v>3600</v>
      </c>
      <c r="F33" s="3148"/>
      <c r="G33" s="3149"/>
      <c r="H33" s="3150" t="s">
        <v>3601</v>
      </c>
      <c r="I33" s="3151"/>
      <c r="J33" s="3152"/>
      <c r="K33" s="3145">
        <f t="shared" si="1"/>
        <v>0</v>
      </c>
    </row>
    <row r="34" spans="1:12" s="3108" customFormat="1" ht="51.75" customHeight="1">
      <c r="A34" s="3131" t="s">
        <v>2438</v>
      </c>
      <c r="B34" s="3153" t="s">
        <v>2733</v>
      </c>
      <c r="C34" s="4986" t="s">
        <v>3602</v>
      </c>
      <c r="D34" s="4987"/>
      <c r="E34" s="3147" t="s">
        <v>3603</v>
      </c>
      <c r="F34" s="3148"/>
      <c r="G34" s="3149"/>
      <c r="H34" s="3150" t="s">
        <v>3582</v>
      </c>
      <c r="I34" s="3151"/>
      <c r="J34" s="3152"/>
      <c r="K34" s="3145">
        <f t="shared" si="1"/>
        <v>0</v>
      </c>
    </row>
    <row r="35" spans="1:12" s="3108" customFormat="1" ht="49.5" customHeight="1">
      <c r="A35" s="3131" t="s">
        <v>2440</v>
      </c>
      <c r="B35" s="3153" t="s">
        <v>2735</v>
      </c>
      <c r="C35" s="4979" t="s">
        <v>3604</v>
      </c>
      <c r="D35" s="4980"/>
      <c r="E35" s="3147" t="s">
        <v>3605</v>
      </c>
      <c r="F35" s="3148"/>
      <c r="G35" s="3149"/>
      <c r="H35" s="3150" t="s">
        <v>3582</v>
      </c>
      <c r="I35" s="3151"/>
      <c r="J35" s="3152"/>
      <c r="K35" s="3145">
        <f t="shared" si="1"/>
        <v>0</v>
      </c>
    </row>
    <row r="36" spans="1:12" s="3108" customFormat="1" ht="30" customHeight="1">
      <c r="A36" s="3131" t="s">
        <v>2442</v>
      </c>
      <c r="B36" s="3153" t="s">
        <v>2737</v>
      </c>
      <c r="C36" s="4979" t="s">
        <v>3606</v>
      </c>
      <c r="D36" s="4980"/>
      <c r="E36" s="3143" t="s">
        <v>3607</v>
      </c>
      <c r="F36" s="3148"/>
      <c r="G36" s="3155"/>
      <c r="H36" s="3150" t="s">
        <v>3582</v>
      </c>
      <c r="I36" s="3151"/>
      <c r="J36" s="3152"/>
      <c r="K36" s="3145">
        <f t="shared" si="1"/>
        <v>0</v>
      </c>
    </row>
    <row r="37" spans="1:12" s="3108" customFormat="1" ht="30" customHeight="1">
      <c r="A37" s="3156" t="s">
        <v>1132</v>
      </c>
      <c r="B37" s="3157" t="s">
        <v>2739</v>
      </c>
      <c r="C37" s="4988" t="s">
        <v>3608</v>
      </c>
      <c r="D37" s="4989"/>
      <c r="E37" s="3143" t="s">
        <v>3609</v>
      </c>
      <c r="F37" s="3148"/>
      <c r="G37" s="3158"/>
      <c r="H37" s="3150" t="s">
        <v>3582</v>
      </c>
      <c r="I37" s="3159"/>
      <c r="J37" s="3160"/>
      <c r="K37" s="3145">
        <f t="shared" si="1"/>
        <v>0</v>
      </c>
    </row>
    <row r="38" spans="1:12" s="3108" customFormat="1" ht="30" customHeight="1">
      <c r="A38" s="3161" t="s">
        <v>2445</v>
      </c>
      <c r="B38" s="3162" t="s">
        <v>1270</v>
      </c>
      <c r="C38" s="4977" t="s">
        <v>3610</v>
      </c>
      <c r="D38" s="4978"/>
      <c r="E38" s="3138"/>
      <c r="F38" s="3139">
        <f>SUM(F39,F43,F44)</f>
        <v>0</v>
      </c>
      <c r="G38" s="3158"/>
      <c r="H38" s="3163"/>
      <c r="I38" s="3149"/>
      <c r="J38" s="3158"/>
      <c r="K38" s="3142">
        <f>SUM(K39,K44)</f>
        <v>0</v>
      </c>
    </row>
    <row r="39" spans="1:12" s="3108" customFormat="1" ht="30" customHeight="1">
      <c r="A39" s="3164" t="s">
        <v>2447</v>
      </c>
      <c r="B39" s="3165" t="s">
        <v>1273</v>
      </c>
      <c r="C39" s="4979" t="s">
        <v>3611</v>
      </c>
      <c r="D39" s="4980"/>
      <c r="E39" s="3143"/>
      <c r="F39" s="3144">
        <f>SUM(F40,F41,F42)</f>
        <v>0</v>
      </c>
      <c r="G39" s="3166">
        <f>SUM(G40,G41,G42)</f>
        <v>0</v>
      </c>
      <c r="H39" s="3154"/>
      <c r="I39" s="3149"/>
      <c r="J39" s="3212">
        <f>SUM(J40,J41,J42)</f>
        <v>0</v>
      </c>
      <c r="K39" s="3145">
        <f>SUM(K40,K41,K42)</f>
        <v>0</v>
      </c>
    </row>
    <row r="40" spans="1:12" s="3108" customFormat="1" ht="30" customHeight="1">
      <c r="A40" s="3164" t="s">
        <v>2448</v>
      </c>
      <c r="B40" s="3165" t="s">
        <v>1276</v>
      </c>
      <c r="C40" s="4979" t="s">
        <v>3507</v>
      </c>
      <c r="D40" s="4980"/>
      <c r="E40" s="3168" t="s">
        <v>3612</v>
      </c>
      <c r="F40" s="3213"/>
      <c r="G40" s="3192"/>
      <c r="H40" s="3150" t="s">
        <v>3582</v>
      </c>
      <c r="I40" s="3181"/>
      <c r="J40" s="3212">
        <f>G40*I40</f>
        <v>0</v>
      </c>
      <c r="K40" s="3145">
        <f>IF(F40-J40&lt;0,0,F40-J40)</f>
        <v>0</v>
      </c>
    </row>
    <row r="41" spans="1:12" s="3108" customFormat="1" ht="30" customHeight="1">
      <c r="A41" s="3164" t="s">
        <v>2449</v>
      </c>
      <c r="B41" s="3165" t="s">
        <v>1279</v>
      </c>
      <c r="C41" s="3174" t="s">
        <v>3509</v>
      </c>
      <c r="D41" s="3175"/>
      <c r="E41" s="3168" t="s">
        <v>3612</v>
      </c>
      <c r="F41" s="3213"/>
      <c r="G41" s="3192"/>
      <c r="H41" s="3150" t="s">
        <v>3613</v>
      </c>
      <c r="I41" s="3181"/>
      <c r="J41" s="3212">
        <f t="shared" ref="J41:J42" si="2">G41*I41</f>
        <v>0</v>
      </c>
      <c r="K41" s="3145">
        <f t="shared" ref="K41:K42" si="3">IF(F41-J41&lt;0,0,F41-J41)</f>
        <v>0</v>
      </c>
    </row>
    <row r="42" spans="1:12" s="3108" customFormat="1" ht="30" customHeight="1">
      <c r="A42" s="3164" t="s">
        <v>1137</v>
      </c>
      <c r="B42" s="3165" t="s">
        <v>1282</v>
      </c>
      <c r="C42" s="3174" t="s">
        <v>3510</v>
      </c>
      <c r="D42" s="3175"/>
      <c r="E42" s="3168" t="s">
        <v>3612</v>
      </c>
      <c r="F42" s="3213"/>
      <c r="G42" s="3192"/>
      <c r="H42" s="3150" t="s">
        <v>3585</v>
      </c>
      <c r="I42" s="3181"/>
      <c r="J42" s="3212">
        <f t="shared" si="2"/>
        <v>0</v>
      </c>
      <c r="K42" s="3145">
        <f t="shared" si="3"/>
        <v>0</v>
      </c>
    </row>
    <row r="43" spans="1:12" s="3108" customFormat="1" ht="30" customHeight="1">
      <c r="A43" s="3164" t="s">
        <v>1140</v>
      </c>
      <c r="B43" s="3165" t="s">
        <v>1299</v>
      </c>
      <c r="C43" s="4996" t="s">
        <v>3614</v>
      </c>
      <c r="D43" s="4997"/>
      <c r="E43" s="3168" t="s">
        <v>3612</v>
      </c>
      <c r="F43" s="3213"/>
      <c r="G43" s="3158"/>
      <c r="H43" s="3154"/>
      <c r="I43" s="3188"/>
      <c r="J43" s="3158"/>
      <c r="K43" s="3214"/>
      <c r="L43" s="3215"/>
    </row>
    <row r="44" spans="1:12" s="3108" customFormat="1" ht="30" customHeight="1">
      <c r="A44" s="3164" t="s">
        <v>1143</v>
      </c>
      <c r="B44" s="3165" t="s">
        <v>1302</v>
      </c>
      <c r="C44" s="4979" t="s">
        <v>3615</v>
      </c>
      <c r="D44" s="4980"/>
      <c r="E44" s="3168" t="s">
        <v>3612</v>
      </c>
      <c r="F44" s="3148"/>
      <c r="G44" s="3149"/>
      <c r="H44" s="3150">
        <v>1</v>
      </c>
      <c r="I44" s="3181"/>
      <c r="J44" s="3149"/>
      <c r="K44" s="3145">
        <f>F44*I44</f>
        <v>0</v>
      </c>
    </row>
    <row r="45" spans="1:12" s="3108" customFormat="1" ht="30" customHeight="1">
      <c r="A45" s="3164" t="s">
        <v>1146</v>
      </c>
      <c r="B45" s="3182" t="s">
        <v>1327</v>
      </c>
      <c r="C45" s="4998" t="s">
        <v>3616</v>
      </c>
      <c r="D45" s="4999"/>
      <c r="E45" s="3138"/>
      <c r="F45" s="3185"/>
      <c r="G45" s="3158"/>
      <c r="H45" s="3154"/>
      <c r="I45" s="3149"/>
      <c r="J45" s="3184"/>
      <c r="K45" s="3142">
        <f>'F4 LCR TOTAL'!J16</f>
        <v>0</v>
      </c>
    </row>
    <row r="46" spans="1:12" s="3108" customFormat="1" ht="71.25" customHeight="1">
      <c r="A46" s="3164" t="s">
        <v>1152</v>
      </c>
      <c r="B46" s="3182" t="s">
        <v>3617</v>
      </c>
      <c r="C46" s="4977" t="s">
        <v>3618</v>
      </c>
      <c r="D46" s="4978"/>
      <c r="E46" s="3138" t="s">
        <v>3619</v>
      </c>
      <c r="F46" s="3185"/>
      <c r="G46" s="3149"/>
      <c r="H46" s="3154"/>
      <c r="I46" s="3149"/>
      <c r="J46" s="3184"/>
      <c r="K46" s="3186"/>
    </row>
    <row r="47" spans="1:12" s="3108" customFormat="1" ht="30" customHeight="1">
      <c r="A47" s="4935" t="s">
        <v>1321</v>
      </c>
      <c r="B47" s="4936"/>
      <c r="C47" s="4936"/>
      <c r="D47" s="4936"/>
      <c r="E47" s="4936"/>
      <c r="F47" s="4936"/>
      <c r="G47" s="4936"/>
      <c r="H47" s="4936"/>
      <c r="I47" s="4936"/>
      <c r="J47" s="4936"/>
      <c r="K47" s="4937"/>
    </row>
    <row r="48" spans="1:12" s="3108" customFormat="1" ht="30" customHeight="1">
      <c r="A48" s="3164" t="s">
        <v>1155</v>
      </c>
      <c r="B48" s="3182" t="s">
        <v>2648</v>
      </c>
      <c r="C48" s="4990" t="s">
        <v>3620</v>
      </c>
      <c r="D48" s="4991"/>
      <c r="E48" s="3138"/>
      <c r="F48" s="3187"/>
      <c r="G48" s="3158"/>
      <c r="H48" s="3188"/>
      <c r="I48" s="3181"/>
      <c r="J48" s="3158"/>
      <c r="K48" s="3189"/>
    </row>
    <row r="49" spans="1:11" s="3108" customFormat="1" ht="30" customHeight="1">
      <c r="A49" s="3164" t="s">
        <v>1158</v>
      </c>
      <c r="B49" s="3182" t="s">
        <v>2649</v>
      </c>
      <c r="C49" s="4990" t="s">
        <v>3621</v>
      </c>
      <c r="D49" s="4991"/>
      <c r="E49" s="3138"/>
      <c r="F49" s="3190">
        <f>SUM(F50:F52)</f>
        <v>0</v>
      </c>
      <c r="G49" s="3158"/>
      <c r="H49" s="3188"/>
      <c r="I49" s="3158"/>
      <c r="J49" s="3158"/>
      <c r="K49" s="3191">
        <f>SUM(K50:K51)</f>
        <v>0</v>
      </c>
    </row>
    <row r="50" spans="1:11" s="3108" customFormat="1" ht="30" customHeight="1">
      <c r="A50" s="3164" t="s">
        <v>1161</v>
      </c>
      <c r="B50" s="3182" t="s">
        <v>2779</v>
      </c>
      <c r="C50" s="4992" t="s">
        <v>3624</v>
      </c>
      <c r="D50" s="4993"/>
      <c r="E50" s="3143"/>
      <c r="F50" s="3187"/>
      <c r="G50" s="3192"/>
      <c r="H50" s="3188"/>
      <c r="I50" s="3181"/>
      <c r="J50" s="3192"/>
      <c r="K50" s="3193"/>
    </row>
    <row r="51" spans="1:11" s="3108" customFormat="1" ht="30" customHeight="1">
      <c r="A51" s="3164" t="s">
        <v>1164</v>
      </c>
      <c r="B51" s="3182" t="s">
        <v>2781</v>
      </c>
      <c r="C51" s="4992" t="s">
        <v>3625</v>
      </c>
      <c r="D51" s="4993"/>
      <c r="E51" s="3143"/>
      <c r="F51" s="3187"/>
      <c r="G51" s="3158"/>
      <c r="H51" s="3188"/>
      <c r="I51" s="3181"/>
      <c r="J51" s="3158"/>
      <c r="K51" s="3193"/>
    </row>
    <row r="52" spans="1:11" s="3108" customFormat="1" ht="43.5" customHeight="1" thickBot="1">
      <c r="A52" s="3194" t="s">
        <v>1167</v>
      </c>
      <c r="B52" s="3195" t="s">
        <v>3626</v>
      </c>
      <c r="C52" s="4994" t="s">
        <v>3627</v>
      </c>
      <c r="D52" s="4995"/>
      <c r="E52" s="3196"/>
      <c r="F52" s="3197"/>
      <c r="G52" s="3198"/>
      <c r="H52" s="3199"/>
      <c r="I52" s="3198"/>
      <c r="J52" s="3198"/>
      <c r="K52" s="3200"/>
    </row>
    <row r="53" spans="1:11" s="3108" customFormat="1" ht="30" customHeight="1">
      <c r="A53" s="3201"/>
      <c r="B53" s="3202"/>
      <c r="C53" s="3203"/>
      <c r="D53" s="3204"/>
      <c r="E53" s="3205"/>
      <c r="F53" s="3206"/>
      <c r="G53" s="3206"/>
      <c r="H53" s="3206"/>
      <c r="I53" s="3206"/>
      <c r="J53" s="3206"/>
      <c r="K53" s="3206"/>
    </row>
  </sheetData>
  <mergeCells count="51">
    <mergeCell ref="C49:D49"/>
    <mergeCell ref="C50:D50"/>
    <mergeCell ref="C51:D51"/>
    <mergeCell ref="C52:D52"/>
    <mergeCell ref="C43:D43"/>
    <mergeCell ref="C44:D44"/>
    <mergeCell ref="C45:D45"/>
    <mergeCell ref="C46:D46"/>
    <mergeCell ref="A47:K47"/>
    <mergeCell ref="C48:D48"/>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3"/>
  <sheetViews>
    <sheetView zoomScale="70" zoomScaleNormal="70" workbookViewId="0"/>
  </sheetViews>
  <sheetFormatPr defaultColWidth="11.42578125" defaultRowHeight="14.25"/>
  <cols>
    <col min="1" max="1" width="10.85546875" style="3207" customWidth="1"/>
    <col min="2" max="2" width="11.7109375" style="3207" customWidth="1"/>
    <col min="3" max="3" width="63" style="3208" customWidth="1"/>
    <col min="4" max="4" width="20.28515625" style="3208" customWidth="1"/>
    <col min="5" max="5" width="22.42578125" style="3207" customWidth="1"/>
    <col min="6" max="6" width="25.7109375" style="3208" customWidth="1"/>
    <col min="7" max="10" width="25.7109375" style="3209" customWidth="1"/>
    <col min="11" max="11" width="25.7109375" style="3208" customWidth="1"/>
    <col min="12" max="16384" width="11.42578125" style="3109"/>
  </cols>
  <sheetData>
    <row r="1" spans="1:11" ht="15">
      <c r="A1" s="3108"/>
      <c r="B1" s="3108"/>
      <c r="C1" s="32" t="s">
        <v>120</v>
      </c>
      <c r="D1" s="79" t="s">
        <v>3261</v>
      </c>
      <c r="E1" s="3108"/>
      <c r="F1" s="3109"/>
      <c r="G1" s="3110"/>
      <c r="H1" s="3110"/>
      <c r="I1" s="3110"/>
      <c r="J1" s="3110"/>
      <c r="K1" s="3109"/>
    </row>
    <row r="2" spans="1:11" ht="15">
      <c r="A2" s="3108"/>
      <c r="B2" s="3108"/>
      <c r="C2" s="18" t="s">
        <v>106</v>
      </c>
      <c r="D2" s="18" t="s">
        <v>3262</v>
      </c>
      <c r="E2" s="3108"/>
      <c r="F2" s="3109"/>
      <c r="G2" s="3110"/>
      <c r="H2" s="3110"/>
      <c r="I2" s="3110"/>
      <c r="J2" s="3110"/>
      <c r="K2" s="3109"/>
    </row>
    <row r="3" spans="1:11" ht="15">
      <c r="A3" s="3108"/>
      <c r="B3" s="3108"/>
      <c r="C3" s="18" t="s">
        <v>108</v>
      </c>
      <c r="D3" s="18" t="s">
        <v>109</v>
      </c>
      <c r="E3" s="3109"/>
      <c r="F3" s="3109"/>
      <c r="G3" s="3110"/>
      <c r="H3" s="3110"/>
      <c r="I3" s="3110"/>
      <c r="J3" s="3110"/>
      <c r="K3" s="3109"/>
    </row>
    <row r="4" spans="1:11" ht="15">
      <c r="A4" s="3108"/>
      <c r="B4" s="3108"/>
      <c r="C4" s="18" t="s">
        <v>110</v>
      </c>
      <c r="D4" s="18" t="s">
        <v>4</v>
      </c>
      <c r="E4" s="3109"/>
      <c r="F4" s="3109"/>
      <c r="G4" s="3110"/>
      <c r="H4" s="3110"/>
      <c r="I4" s="3110"/>
      <c r="J4" s="3110"/>
      <c r="K4" s="3109"/>
    </row>
    <row r="5" spans="1:11" ht="15">
      <c r="A5" s="3108"/>
      <c r="B5" s="3108"/>
      <c r="C5" s="32" t="s">
        <v>3279</v>
      </c>
      <c r="D5" s="32" t="s">
        <v>3280</v>
      </c>
      <c r="E5" s="3109"/>
      <c r="F5" s="3109"/>
      <c r="G5" s="3110"/>
      <c r="H5" s="3110"/>
      <c r="I5" s="3110"/>
      <c r="J5" s="3110"/>
      <c r="K5" s="3109"/>
    </row>
    <row r="6" spans="1:11">
      <c r="A6" s="3108"/>
      <c r="B6" s="3108"/>
      <c r="C6" s="3109"/>
      <c r="D6" s="3109"/>
      <c r="E6" s="3108"/>
      <c r="F6" s="3109"/>
      <c r="G6" s="3110"/>
      <c r="H6" s="3110"/>
      <c r="I6" s="3110"/>
      <c r="J6" s="3110"/>
      <c r="K6" s="3109"/>
    </row>
    <row r="7" spans="1:11" ht="21.75" customHeight="1" thickBot="1">
      <c r="A7" s="3111"/>
      <c r="B7" s="3111"/>
      <c r="C7" s="3112"/>
      <c r="D7" s="3112"/>
      <c r="E7" s="3111"/>
      <c r="F7" s="3112"/>
      <c r="G7" s="3113"/>
      <c r="H7" s="3114"/>
      <c r="I7" s="3113"/>
      <c r="J7" s="3113"/>
      <c r="K7" s="3109"/>
    </row>
    <row r="8" spans="1:11" s="3115" customFormat="1" ht="30" customHeight="1" thickBot="1">
      <c r="A8" s="4953" t="s">
        <v>3632</v>
      </c>
      <c r="B8" s="4954"/>
      <c r="C8" s="4954"/>
      <c r="D8" s="4954"/>
      <c r="E8" s="4954"/>
      <c r="F8" s="4954"/>
      <c r="G8" s="4954"/>
      <c r="H8" s="4954"/>
      <c r="I8" s="4954"/>
      <c r="J8" s="4954"/>
      <c r="K8" s="4955"/>
    </row>
    <row r="9" spans="1:11" s="3115" customFormat="1" ht="20.100000000000001" customHeight="1">
      <c r="A9" s="3116"/>
      <c r="B9" s="3117"/>
      <c r="C9" s="3117"/>
      <c r="D9" s="3117"/>
      <c r="E9" s="3118"/>
      <c r="F9" s="3117"/>
      <c r="G9" s="3117"/>
      <c r="H9" s="3117"/>
      <c r="I9" s="3117"/>
      <c r="J9" s="3117"/>
      <c r="K9" s="3119"/>
    </row>
    <row r="10" spans="1:11" s="3216" customFormat="1" ht="20.100000000000001" customHeight="1">
      <c r="A10" s="3121"/>
      <c r="B10" s="3121"/>
      <c r="C10" s="2907"/>
      <c r="D10" s="2908"/>
      <c r="E10" s="2908"/>
      <c r="F10" s="3121"/>
      <c r="G10" s="3121"/>
      <c r="H10" s="3121"/>
      <c r="I10" s="3121"/>
      <c r="J10" s="3121"/>
      <c r="K10" s="3121"/>
    </row>
    <row r="11" spans="1:11" s="3115" customFormat="1" ht="20.100000000000001" customHeight="1" thickBot="1">
      <c r="A11" s="3120"/>
      <c r="B11" s="3121"/>
      <c r="C11" s="3121"/>
      <c r="D11" s="3121"/>
      <c r="E11" s="3123"/>
      <c r="F11" s="3124"/>
      <c r="G11" s="3124"/>
      <c r="H11" s="3124"/>
      <c r="I11" s="3124"/>
      <c r="J11" s="3124"/>
      <c r="K11" s="3125"/>
    </row>
    <row r="12" spans="1:11" s="3108" customFormat="1" ht="58.5" customHeight="1">
      <c r="A12" s="4956" t="s">
        <v>3347</v>
      </c>
      <c r="B12" s="4956" t="s">
        <v>175</v>
      </c>
      <c r="C12" s="4956" t="s">
        <v>1086</v>
      </c>
      <c r="D12" s="4956"/>
      <c r="E12" s="4957" t="s">
        <v>3571</v>
      </c>
      <c r="F12" s="3126" t="s">
        <v>1087</v>
      </c>
      <c r="G12" s="3127" t="s">
        <v>3572</v>
      </c>
      <c r="H12" s="4960" t="s">
        <v>3344</v>
      </c>
      <c r="I12" s="3128" t="s">
        <v>3345</v>
      </c>
      <c r="J12" s="3126" t="s">
        <v>3573</v>
      </c>
      <c r="K12" s="3129" t="s">
        <v>3574</v>
      </c>
    </row>
    <row r="13" spans="1:11" s="3108" customFormat="1" ht="47.25" customHeight="1">
      <c r="A13" s="4956"/>
      <c r="B13" s="4956"/>
      <c r="C13" s="4956"/>
      <c r="D13" s="4956"/>
      <c r="E13" s="4958"/>
      <c r="F13" s="4963" t="s">
        <v>3575</v>
      </c>
      <c r="G13" s="4963" t="s">
        <v>3575</v>
      </c>
      <c r="H13" s="4961"/>
      <c r="I13" s="4963" t="s">
        <v>3575</v>
      </c>
      <c r="J13" s="4963" t="s">
        <v>3575</v>
      </c>
      <c r="K13" s="4964" t="s">
        <v>3575</v>
      </c>
    </row>
    <row r="14" spans="1:11" s="3108" customFormat="1" ht="46.5" customHeight="1">
      <c r="A14" s="4956"/>
      <c r="B14" s="4956"/>
      <c r="C14" s="4956"/>
      <c r="D14" s="4956"/>
      <c r="E14" s="4958"/>
      <c r="F14" s="4961"/>
      <c r="G14" s="4961"/>
      <c r="H14" s="4961"/>
      <c r="I14" s="4961"/>
      <c r="J14" s="4961"/>
      <c r="K14" s="4965"/>
    </row>
    <row r="15" spans="1:11" s="3108" customFormat="1" ht="14.25" customHeight="1">
      <c r="A15" s="4956"/>
      <c r="B15" s="4956"/>
      <c r="C15" s="4956"/>
      <c r="D15" s="4956"/>
      <c r="E15" s="4959"/>
      <c r="F15" s="4962"/>
      <c r="G15" s="4962"/>
      <c r="H15" s="4962"/>
      <c r="I15" s="4962"/>
      <c r="J15" s="4962"/>
      <c r="K15" s="4966"/>
    </row>
    <row r="16" spans="1:11" s="3108" customFormat="1" ht="27" customHeight="1">
      <c r="A16" s="4956"/>
      <c r="B16" s="4956"/>
      <c r="C16" s="4956"/>
      <c r="D16" s="4956"/>
      <c r="E16" s="3210"/>
      <c r="F16" s="4967" t="s">
        <v>1088</v>
      </c>
      <c r="G16" s="4967" t="s">
        <v>1092</v>
      </c>
      <c r="H16" s="4967" t="s">
        <v>1095</v>
      </c>
      <c r="I16" s="4967" t="s">
        <v>1098</v>
      </c>
      <c r="J16" s="4969" t="s">
        <v>3576</v>
      </c>
      <c r="K16" s="4971" t="s">
        <v>3577</v>
      </c>
    </row>
    <row r="17" spans="1:11" s="3108" customFormat="1" ht="27" customHeight="1">
      <c r="A17" s="4956"/>
      <c r="B17" s="4956"/>
      <c r="C17" s="4956"/>
      <c r="D17" s="4956"/>
      <c r="E17" s="3211"/>
      <c r="F17" s="4968"/>
      <c r="G17" s="4968"/>
      <c r="H17" s="4968"/>
      <c r="I17" s="4968"/>
      <c r="J17" s="4970"/>
      <c r="K17" s="4972"/>
    </row>
    <row r="18" spans="1:11" s="3108" customFormat="1" ht="30" customHeight="1">
      <c r="A18" s="3131" t="s">
        <v>1088</v>
      </c>
      <c r="B18" s="3132" t="s">
        <v>2647</v>
      </c>
      <c r="C18" s="4975" t="s">
        <v>3578</v>
      </c>
      <c r="D18" s="4976"/>
      <c r="E18" s="3133"/>
      <c r="F18" s="3134">
        <f>SUM(F19,F38)</f>
        <v>0</v>
      </c>
      <c r="G18" s="3135"/>
      <c r="H18" s="3136"/>
      <c r="I18" s="3136"/>
      <c r="J18" s="3136"/>
      <c r="K18" s="3137">
        <f>SUM(K19,K38,K45)-K46</f>
        <v>0</v>
      </c>
    </row>
    <row r="19" spans="1:11" s="3108" customFormat="1" ht="30" customHeight="1">
      <c r="A19" s="3131" t="s">
        <v>1092</v>
      </c>
      <c r="B19" s="3001" t="s">
        <v>1090</v>
      </c>
      <c r="C19" s="4977" t="s">
        <v>3579</v>
      </c>
      <c r="D19" s="4978"/>
      <c r="E19" s="3138"/>
      <c r="F19" s="3139">
        <f>SUM(F20,F27,F31,F32,F33,F34,F35,F36,F37)</f>
        <v>0</v>
      </c>
      <c r="G19" s="3140"/>
      <c r="H19" s="3141"/>
      <c r="I19" s="3141"/>
      <c r="J19" s="3141"/>
      <c r="K19" s="3142">
        <f>SUM(K20,K27,K31,K32,K33,K34,K35,K36,K37)</f>
        <v>0</v>
      </c>
    </row>
    <row r="20" spans="1:11" s="3108" customFormat="1" ht="30" customHeight="1">
      <c r="A20" s="3131" t="s">
        <v>1095</v>
      </c>
      <c r="B20" s="3012" t="s">
        <v>1093</v>
      </c>
      <c r="C20" s="4979" t="s">
        <v>3580</v>
      </c>
      <c r="D20" s="4980"/>
      <c r="E20" s="3143"/>
      <c r="F20" s="3144">
        <f>SUM(F21,F22)</f>
        <v>0</v>
      </c>
      <c r="G20" s="3140"/>
      <c r="H20" s="3140"/>
      <c r="I20" s="3140"/>
      <c r="J20" s="3140"/>
      <c r="K20" s="3145">
        <f>SUM(K21,K22)</f>
        <v>0</v>
      </c>
    </row>
    <row r="21" spans="1:11" s="3108" customFormat="1" ht="45.75" customHeight="1">
      <c r="A21" s="3131" t="s">
        <v>1098</v>
      </c>
      <c r="B21" s="3146" t="s">
        <v>1096</v>
      </c>
      <c r="C21" s="4973" t="s">
        <v>3581</v>
      </c>
      <c r="D21" s="4974"/>
      <c r="E21" s="3147" t="s">
        <v>3553</v>
      </c>
      <c r="F21" s="3148"/>
      <c r="G21" s="3149"/>
      <c r="H21" s="3150" t="s">
        <v>3582</v>
      </c>
      <c r="I21" s="3151"/>
      <c r="J21" s="3152"/>
      <c r="K21" s="3145">
        <f>F21*I21</f>
        <v>0</v>
      </c>
    </row>
    <row r="22" spans="1:11" s="3108" customFormat="1" ht="30" customHeight="1">
      <c r="A22" s="3131" t="s">
        <v>1100</v>
      </c>
      <c r="B22" s="3146" t="s">
        <v>1121</v>
      </c>
      <c r="C22" s="4973" t="s">
        <v>3583</v>
      </c>
      <c r="D22" s="4974"/>
      <c r="E22" s="3147" t="s">
        <v>3553</v>
      </c>
      <c r="F22" s="3144">
        <f>SUM(F23,F24,F25,F26)</f>
        <v>0</v>
      </c>
      <c r="G22" s="3140"/>
      <c r="H22" s="3140"/>
      <c r="I22" s="3140"/>
      <c r="J22" s="3140"/>
      <c r="K22" s="3145">
        <f>SUM(K23,K24,K25,K26)</f>
        <v>0</v>
      </c>
    </row>
    <row r="23" spans="1:11" s="3108" customFormat="1" ht="30" customHeight="1">
      <c r="A23" s="3131" t="s">
        <v>1103</v>
      </c>
      <c r="B23" s="3153" t="s">
        <v>1124</v>
      </c>
      <c r="C23" s="4981" t="s">
        <v>3584</v>
      </c>
      <c r="D23" s="4982"/>
      <c r="E23" s="4983" t="s">
        <v>3553</v>
      </c>
      <c r="F23" s="3148"/>
      <c r="G23" s="3149"/>
      <c r="H23" s="3150" t="s">
        <v>3585</v>
      </c>
      <c r="I23" s="3151"/>
      <c r="J23" s="3152"/>
      <c r="K23" s="3145">
        <f t="shared" ref="K23:K25" si="0">F23*I23</f>
        <v>0</v>
      </c>
    </row>
    <row r="24" spans="1:11" s="3108" customFormat="1" ht="30" customHeight="1">
      <c r="A24" s="3131" t="s">
        <v>1105</v>
      </c>
      <c r="B24" s="3153" t="s">
        <v>1127</v>
      </c>
      <c r="C24" s="4981" t="s">
        <v>3586</v>
      </c>
      <c r="D24" s="4982"/>
      <c r="E24" s="4983"/>
      <c r="F24" s="3148"/>
      <c r="G24" s="3149"/>
      <c r="H24" s="3150">
        <v>0.5</v>
      </c>
      <c r="I24" s="3151"/>
      <c r="J24" s="3152"/>
      <c r="K24" s="3145">
        <f t="shared" si="0"/>
        <v>0</v>
      </c>
    </row>
    <row r="25" spans="1:11" s="3108" customFormat="1" ht="30" customHeight="1">
      <c r="A25" s="3131" t="s">
        <v>1108</v>
      </c>
      <c r="B25" s="3153" t="s">
        <v>1130</v>
      </c>
      <c r="C25" s="4981" t="s">
        <v>3587</v>
      </c>
      <c r="D25" s="4982"/>
      <c r="E25" s="4983"/>
      <c r="F25" s="3148"/>
      <c r="G25" s="3149"/>
      <c r="H25" s="3150" t="s">
        <v>3585</v>
      </c>
      <c r="I25" s="3151"/>
      <c r="J25" s="3152"/>
      <c r="K25" s="3145">
        <f t="shared" si="0"/>
        <v>0</v>
      </c>
    </row>
    <row r="26" spans="1:11" s="3108" customFormat="1" ht="30" customHeight="1">
      <c r="A26" s="3131" t="s">
        <v>1111</v>
      </c>
      <c r="B26" s="3153" t="s">
        <v>3588</v>
      </c>
      <c r="C26" s="4981" t="s">
        <v>3589</v>
      </c>
      <c r="D26" s="4982"/>
      <c r="E26" s="4983"/>
      <c r="F26" s="3148"/>
      <c r="G26" s="3149"/>
      <c r="H26" s="3150" t="s">
        <v>3585</v>
      </c>
      <c r="I26" s="3151"/>
      <c r="J26" s="3152"/>
      <c r="K26" s="3145">
        <f>F26*I26</f>
        <v>0</v>
      </c>
    </row>
    <row r="27" spans="1:11" s="3108" customFormat="1" ht="30" customHeight="1">
      <c r="A27" s="3131" t="s">
        <v>2428</v>
      </c>
      <c r="B27" s="3153" t="s">
        <v>1219</v>
      </c>
      <c r="C27" s="4979" t="s">
        <v>3590</v>
      </c>
      <c r="D27" s="4980"/>
      <c r="E27" s="3143"/>
      <c r="F27" s="3144">
        <f>F28</f>
        <v>0</v>
      </c>
      <c r="G27" s="3149"/>
      <c r="H27" s="3154"/>
      <c r="I27" s="3149"/>
      <c r="J27" s="3149"/>
      <c r="K27" s="3142">
        <f>K28</f>
        <v>0</v>
      </c>
    </row>
    <row r="28" spans="1:11" s="3108" customFormat="1" ht="30" customHeight="1">
      <c r="A28" s="3131" t="s">
        <v>2430</v>
      </c>
      <c r="B28" s="3153" t="s">
        <v>1222</v>
      </c>
      <c r="C28" s="4973" t="s">
        <v>3591</v>
      </c>
      <c r="D28" s="4974"/>
      <c r="E28" s="3147"/>
      <c r="F28" s="3144">
        <f>SUM(F29,F30)</f>
        <v>0</v>
      </c>
      <c r="G28" s="3149"/>
      <c r="H28" s="3154"/>
      <c r="I28" s="3149"/>
      <c r="J28" s="3149"/>
      <c r="K28" s="3145">
        <f>SUM(K29,K30)</f>
        <v>0</v>
      </c>
    </row>
    <row r="29" spans="1:11" s="3108" customFormat="1" ht="30" customHeight="1">
      <c r="A29" s="3131" t="s">
        <v>2432</v>
      </c>
      <c r="B29" s="3153" t="s">
        <v>1225</v>
      </c>
      <c r="C29" s="4984" t="s">
        <v>3592</v>
      </c>
      <c r="D29" s="4985"/>
      <c r="E29" s="3147" t="s">
        <v>3593</v>
      </c>
      <c r="F29" s="3148"/>
      <c r="G29" s="3149"/>
      <c r="H29" s="3150" t="s">
        <v>3582</v>
      </c>
      <c r="I29" s="3151"/>
      <c r="J29" s="3152"/>
      <c r="K29" s="3145">
        <f t="shared" ref="K29:K37" si="1">F29*I29</f>
        <v>0</v>
      </c>
    </row>
    <row r="30" spans="1:11" s="3108" customFormat="1" ht="30" customHeight="1">
      <c r="A30" s="3131" t="s">
        <v>1120</v>
      </c>
      <c r="B30" s="3153" t="s">
        <v>1228</v>
      </c>
      <c r="C30" s="4984" t="s">
        <v>3594</v>
      </c>
      <c r="D30" s="4985"/>
      <c r="E30" s="3147" t="s">
        <v>3593</v>
      </c>
      <c r="F30" s="3148"/>
      <c r="G30" s="3149"/>
      <c r="H30" s="3150" t="s">
        <v>3582</v>
      </c>
      <c r="I30" s="3151"/>
      <c r="J30" s="3152"/>
      <c r="K30" s="3145">
        <f t="shared" si="1"/>
        <v>0</v>
      </c>
    </row>
    <row r="31" spans="1:11" s="3108" customFormat="1" ht="30" customHeight="1">
      <c r="A31" s="3131" t="s">
        <v>1123</v>
      </c>
      <c r="B31" s="3153" t="s">
        <v>2727</v>
      </c>
      <c r="C31" s="4979" t="s">
        <v>3595</v>
      </c>
      <c r="D31" s="4980"/>
      <c r="E31" s="3147" t="s">
        <v>3596</v>
      </c>
      <c r="F31" s="3148"/>
      <c r="G31" s="3149"/>
      <c r="H31" s="3150" t="s">
        <v>3582</v>
      </c>
      <c r="I31" s="3151"/>
      <c r="J31" s="3152"/>
      <c r="K31" s="3145">
        <f t="shared" si="1"/>
        <v>0</v>
      </c>
    </row>
    <row r="32" spans="1:11" s="3108" customFormat="1" ht="30" customHeight="1">
      <c r="A32" s="3131" t="s">
        <v>1126</v>
      </c>
      <c r="B32" s="3153" t="s">
        <v>2729</v>
      </c>
      <c r="C32" s="4979" t="s">
        <v>3597</v>
      </c>
      <c r="D32" s="4980"/>
      <c r="E32" s="3147" t="s">
        <v>3598</v>
      </c>
      <c r="F32" s="3148"/>
      <c r="G32" s="3149"/>
      <c r="H32" s="3150" t="s">
        <v>3582</v>
      </c>
      <c r="I32" s="3151"/>
      <c r="J32" s="3152"/>
      <c r="K32" s="3145">
        <f t="shared" si="1"/>
        <v>0</v>
      </c>
    </row>
    <row r="33" spans="1:12" s="3108" customFormat="1" ht="30" customHeight="1">
      <c r="A33" s="3131" t="s">
        <v>1129</v>
      </c>
      <c r="B33" s="3153" t="s">
        <v>2731</v>
      </c>
      <c r="C33" s="4979" t="s">
        <v>3599</v>
      </c>
      <c r="D33" s="4980"/>
      <c r="E33" s="3147" t="s">
        <v>3600</v>
      </c>
      <c r="F33" s="3148"/>
      <c r="G33" s="3149"/>
      <c r="H33" s="3150" t="s">
        <v>3601</v>
      </c>
      <c r="I33" s="3151"/>
      <c r="J33" s="3152"/>
      <c r="K33" s="3145">
        <f t="shared" si="1"/>
        <v>0</v>
      </c>
    </row>
    <row r="34" spans="1:12" s="3108" customFormat="1" ht="51.75" customHeight="1">
      <c r="A34" s="3131" t="s">
        <v>2438</v>
      </c>
      <c r="B34" s="3153" t="s">
        <v>2733</v>
      </c>
      <c r="C34" s="4986" t="s">
        <v>3602</v>
      </c>
      <c r="D34" s="4987"/>
      <c r="E34" s="3147" t="s">
        <v>3603</v>
      </c>
      <c r="F34" s="3148"/>
      <c r="G34" s="3149"/>
      <c r="H34" s="3150" t="s">
        <v>3582</v>
      </c>
      <c r="I34" s="3151"/>
      <c r="J34" s="3152"/>
      <c r="K34" s="3145">
        <f t="shared" si="1"/>
        <v>0</v>
      </c>
    </row>
    <row r="35" spans="1:12" s="3108" customFormat="1" ht="49.5" customHeight="1">
      <c r="A35" s="3131" t="s">
        <v>2440</v>
      </c>
      <c r="B35" s="3153" t="s">
        <v>2735</v>
      </c>
      <c r="C35" s="4979" t="s">
        <v>3604</v>
      </c>
      <c r="D35" s="4980"/>
      <c r="E35" s="3147" t="s">
        <v>3605</v>
      </c>
      <c r="F35" s="3148"/>
      <c r="G35" s="3149"/>
      <c r="H35" s="3150" t="s">
        <v>3582</v>
      </c>
      <c r="I35" s="3151"/>
      <c r="J35" s="3152"/>
      <c r="K35" s="3145">
        <f t="shared" si="1"/>
        <v>0</v>
      </c>
    </row>
    <row r="36" spans="1:12" s="3108" customFormat="1" ht="30" customHeight="1">
      <c r="A36" s="3131" t="s">
        <v>2442</v>
      </c>
      <c r="B36" s="3153" t="s">
        <v>2737</v>
      </c>
      <c r="C36" s="4979" t="s">
        <v>3606</v>
      </c>
      <c r="D36" s="4980"/>
      <c r="E36" s="3143" t="s">
        <v>3607</v>
      </c>
      <c r="F36" s="3148"/>
      <c r="G36" s="3155"/>
      <c r="H36" s="3150" t="s">
        <v>3582</v>
      </c>
      <c r="I36" s="3151"/>
      <c r="J36" s="3152"/>
      <c r="K36" s="3145">
        <f t="shared" si="1"/>
        <v>0</v>
      </c>
    </row>
    <row r="37" spans="1:12" s="3108" customFormat="1" ht="30" customHeight="1">
      <c r="A37" s="3156" t="s">
        <v>1132</v>
      </c>
      <c r="B37" s="3157" t="s">
        <v>2739</v>
      </c>
      <c r="C37" s="4988" t="s">
        <v>3608</v>
      </c>
      <c r="D37" s="4989"/>
      <c r="E37" s="3143" t="s">
        <v>3609</v>
      </c>
      <c r="F37" s="3148"/>
      <c r="G37" s="3158"/>
      <c r="H37" s="3150" t="s">
        <v>3582</v>
      </c>
      <c r="I37" s="3159"/>
      <c r="J37" s="3160"/>
      <c r="K37" s="3145">
        <f t="shared" si="1"/>
        <v>0</v>
      </c>
    </row>
    <row r="38" spans="1:12" s="3108" customFormat="1" ht="30" customHeight="1">
      <c r="A38" s="3161" t="s">
        <v>2445</v>
      </c>
      <c r="B38" s="3162" t="s">
        <v>1270</v>
      </c>
      <c r="C38" s="4977" t="s">
        <v>3610</v>
      </c>
      <c r="D38" s="4978"/>
      <c r="E38" s="3138"/>
      <c r="F38" s="3139">
        <f>SUM(F39,F43,F44)</f>
        <v>0</v>
      </c>
      <c r="G38" s="3158"/>
      <c r="H38" s="3163"/>
      <c r="I38" s="3149"/>
      <c r="J38" s="3158"/>
      <c r="K38" s="3142">
        <f>SUM(K39,K44)</f>
        <v>0</v>
      </c>
    </row>
    <row r="39" spans="1:12" s="3108" customFormat="1" ht="30" customHeight="1">
      <c r="A39" s="3164" t="s">
        <v>2447</v>
      </c>
      <c r="B39" s="3165" t="s">
        <v>1273</v>
      </c>
      <c r="C39" s="4979" t="s">
        <v>3611</v>
      </c>
      <c r="D39" s="4980"/>
      <c r="E39" s="3143"/>
      <c r="F39" s="3144">
        <f>SUM(F40,F41,F42)</f>
        <v>0</v>
      </c>
      <c r="G39" s="3166">
        <f>SUM(G40,G41,G42)</f>
        <v>0</v>
      </c>
      <c r="H39" s="3154"/>
      <c r="I39" s="3149"/>
      <c r="J39" s="3212">
        <f>SUM(J40,J41,J42)</f>
        <v>0</v>
      </c>
      <c r="K39" s="3145">
        <f>SUM(K40,K41,K42)</f>
        <v>0</v>
      </c>
    </row>
    <row r="40" spans="1:12" s="3108" customFormat="1" ht="30" customHeight="1">
      <c r="A40" s="3164" t="s">
        <v>2448</v>
      </c>
      <c r="B40" s="3165" t="s">
        <v>1276</v>
      </c>
      <c r="C40" s="4979" t="s">
        <v>3507</v>
      </c>
      <c r="D40" s="4980"/>
      <c r="E40" s="3168" t="s">
        <v>3612</v>
      </c>
      <c r="F40" s="3213"/>
      <c r="G40" s="3192"/>
      <c r="H40" s="3150" t="s">
        <v>3582</v>
      </c>
      <c r="I40" s="3181"/>
      <c r="J40" s="3212">
        <f>G40*I40</f>
        <v>0</v>
      </c>
      <c r="K40" s="3145">
        <f>IF(F40-J40&lt;0,0,F40-J40)</f>
        <v>0</v>
      </c>
    </row>
    <row r="41" spans="1:12" s="3108" customFormat="1" ht="30" customHeight="1">
      <c r="A41" s="3164" t="s">
        <v>2449</v>
      </c>
      <c r="B41" s="3165" t="s">
        <v>1279</v>
      </c>
      <c r="C41" s="3174" t="s">
        <v>3509</v>
      </c>
      <c r="D41" s="3175"/>
      <c r="E41" s="3168" t="s">
        <v>3612</v>
      </c>
      <c r="F41" s="3213"/>
      <c r="G41" s="3192"/>
      <c r="H41" s="3150" t="s">
        <v>3613</v>
      </c>
      <c r="I41" s="3181"/>
      <c r="J41" s="3212">
        <f t="shared" ref="J41:J42" si="2">G41*I41</f>
        <v>0</v>
      </c>
      <c r="K41" s="3145">
        <f t="shared" ref="K41:K42" si="3">IF(F41-J41&lt;0,0,F41-J41)</f>
        <v>0</v>
      </c>
    </row>
    <row r="42" spans="1:12" s="3108" customFormat="1" ht="30" customHeight="1">
      <c r="A42" s="3164" t="s">
        <v>1137</v>
      </c>
      <c r="B42" s="3165" t="s">
        <v>1282</v>
      </c>
      <c r="C42" s="3174" t="s">
        <v>3510</v>
      </c>
      <c r="D42" s="3175"/>
      <c r="E42" s="3168" t="s">
        <v>3612</v>
      </c>
      <c r="F42" s="3213"/>
      <c r="G42" s="3192"/>
      <c r="H42" s="3150" t="s">
        <v>3585</v>
      </c>
      <c r="I42" s="3181"/>
      <c r="J42" s="3212">
        <f t="shared" si="2"/>
        <v>0</v>
      </c>
      <c r="K42" s="3145">
        <f t="shared" si="3"/>
        <v>0</v>
      </c>
    </row>
    <row r="43" spans="1:12" s="3108" customFormat="1" ht="30" customHeight="1">
      <c r="A43" s="3164" t="s">
        <v>1140</v>
      </c>
      <c r="B43" s="3165" t="s">
        <v>1299</v>
      </c>
      <c r="C43" s="4996" t="s">
        <v>3614</v>
      </c>
      <c r="D43" s="4997"/>
      <c r="E43" s="3168" t="s">
        <v>3612</v>
      </c>
      <c r="F43" s="3213"/>
      <c r="G43" s="3158"/>
      <c r="H43" s="3154"/>
      <c r="I43" s="3188"/>
      <c r="J43" s="3158"/>
      <c r="K43" s="3214"/>
      <c r="L43" s="3215"/>
    </row>
    <row r="44" spans="1:12" s="3108" customFormat="1" ht="30" customHeight="1">
      <c r="A44" s="3164" t="s">
        <v>1143</v>
      </c>
      <c r="B44" s="3165" t="s">
        <v>1302</v>
      </c>
      <c r="C44" s="4979" t="s">
        <v>3615</v>
      </c>
      <c r="D44" s="4980"/>
      <c r="E44" s="3168" t="s">
        <v>3612</v>
      </c>
      <c r="F44" s="3148"/>
      <c r="G44" s="3149"/>
      <c r="H44" s="3150">
        <v>1</v>
      </c>
      <c r="I44" s="3181"/>
      <c r="J44" s="3149"/>
      <c r="K44" s="3145">
        <f>F44*I44</f>
        <v>0</v>
      </c>
    </row>
    <row r="45" spans="1:12" s="3108" customFormat="1" ht="30" customHeight="1">
      <c r="A45" s="3164" t="s">
        <v>1146</v>
      </c>
      <c r="B45" s="3182" t="s">
        <v>1327</v>
      </c>
      <c r="C45" s="4998" t="s">
        <v>3616</v>
      </c>
      <c r="D45" s="4999"/>
      <c r="E45" s="3138"/>
      <c r="F45" s="3185"/>
      <c r="G45" s="3158"/>
      <c r="H45" s="3154"/>
      <c r="I45" s="3149"/>
      <c r="J45" s="3184"/>
      <c r="K45" s="3142">
        <f>'F4 LCR TOTAL'!J16</f>
        <v>0</v>
      </c>
    </row>
    <row r="46" spans="1:12" s="3108" customFormat="1" ht="71.25" customHeight="1">
      <c r="A46" s="3164" t="s">
        <v>1152</v>
      </c>
      <c r="B46" s="3182" t="s">
        <v>3617</v>
      </c>
      <c r="C46" s="4977" t="s">
        <v>3618</v>
      </c>
      <c r="D46" s="4978"/>
      <c r="E46" s="3138" t="s">
        <v>3619</v>
      </c>
      <c r="F46" s="3185"/>
      <c r="G46" s="3149"/>
      <c r="H46" s="3154"/>
      <c r="I46" s="3149"/>
      <c r="J46" s="3184"/>
      <c r="K46" s="3186"/>
    </row>
    <row r="47" spans="1:12" s="3108" customFormat="1" ht="30" customHeight="1">
      <c r="A47" s="4935" t="s">
        <v>1321</v>
      </c>
      <c r="B47" s="4936"/>
      <c r="C47" s="4936"/>
      <c r="D47" s="4936"/>
      <c r="E47" s="4936"/>
      <c r="F47" s="4936"/>
      <c r="G47" s="4936"/>
      <c r="H47" s="4936"/>
      <c r="I47" s="4936"/>
      <c r="J47" s="4936"/>
      <c r="K47" s="4937"/>
    </row>
    <row r="48" spans="1:12" s="3108" customFormat="1" ht="30" customHeight="1">
      <c r="A48" s="3164" t="s">
        <v>1155</v>
      </c>
      <c r="B48" s="3182" t="s">
        <v>2648</v>
      </c>
      <c r="C48" s="4990" t="s">
        <v>3620</v>
      </c>
      <c r="D48" s="4991"/>
      <c r="E48" s="3138"/>
      <c r="F48" s="3187"/>
      <c r="G48" s="3158"/>
      <c r="H48" s="3188"/>
      <c r="I48" s="3181"/>
      <c r="J48" s="3158"/>
      <c r="K48" s="3189"/>
    </row>
    <row r="49" spans="1:11" s="3108" customFormat="1" ht="30" customHeight="1">
      <c r="A49" s="3164" t="s">
        <v>1158</v>
      </c>
      <c r="B49" s="3182" t="s">
        <v>2649</v>
      </c>
      <c r="C49" s="4990" t="s">
        <v>3621</v>
      </c>
      <c r="D49" s="4991"/>
      <c r="E49" s="3138"/>
      <c r="F49" s="3190">
        <f>SUM(F50:F52)</f>
        <v>0</v>
      </c>
      <c r="G49" s="3158"/>
      <c r="H49" s="3188"/>
      <c r="I49" s="3158"/>
      <c r="J49" s="3158"/>
      <c r="K49" s="3191">
        <f>SUM(K50:K51)</f>
        <v>0</v>
      </c>
    </row>
    <row r="50" spans="1:11" s="3108" customFormat="1" ht="30" customHeight="1">
      <c r="A50" s="3164" t="s">
        <v>1161</v>
      </c>
      <c r="B50" s="3182" t="s">
        <v>2779</v>
      </c>
      <c r="C50" s="4992" t="s">
        <v>3624</v>
      </c>
      <c r="D50" s="4993"/>
      <c r="E50" s="3143"/>
      <c r="F50" s="3187"/>
      <c r="G50" s="3192"/>
      <c r="H50" s="3188"/>
      <c r="I50" s="3181"/>
      <c r="J50" s="3192"/>
      <c r="K50" s="3193"/>
    </row>
    <row r="51" spans="1:11" s="3108" customFormat="1" ht="30" customHeight="1">
      <c r="A51" s="3164" t="s">
        <v>1164</v>
      </c>
      <c r="B51" s="3182" t="s">
        <v>2781</v>
      </c>
      <c r="C51" s="4992" t="s">
        <v>3625</v>
      </c>
      <c r="D51" s="4993"/>
      <c r="E51" s="3143"/>
      <c r="F51" s="3187"/>
      <c r="G51" s="3158"/>
      <c r="H51" s="3188"/>
      <c r="I51" s="3181"/>
      <c r="J51" s="3158"/>
      <c r="K51" s="3193"/>
    </row>
    <row r="52" spans="1:11" s="3108" customFormat="1" ht="43.5" customHeight="1" thickBot="1">
      <c r="A52" s="3194" t="s">
        <v>1167</v>
      </c>
      <c r="B52" s="3195" t="s">
        <v>3626</v>
      </c>
      <c r="C52" s="4994" t="s">
        <v>3627</v>
      </c>
      <c r="D52" s="4995"/>
      <c r="E52" s="3196"/>
      <c r="F52" s="3197"/>
      <c r="G52" s="3198"/>
      <c r="H52" s="3199"/>
      <c r="I52" s="3198"/>
      <c r="J52" s="3198"/>
      <c r="K52" s="3200"/>
    </row>
    <row r="53" spans="1:11" s="3108" customFormat="1" ht="30" customHeight="1">
      <c r="A53" s="3201"/>
      <c r="B53" s="3202"/>
      <c r="C53" s="3203"/>
      <c r="D53" s="3204"/>
      <c r="E53" s="3205"/>
      <c r="F53" s="3206"/>
      <c r="G53" s="3206"/>
      <c r="H53" s="3206"/>
      <c r="I53" s="3206"/>
      <c r="J53" s="3206"/>
      <c r="K53" s="3206"/>
    </row>
  </sheetData>
  <mergeCells count="51">
    <mergeCell ref="C49:D49"/>
    <mergeCell ref="C50:D50"/>
    <mergeCell ref="C51:D51"/>
    <mergeCell ref="C52:D52"/>
    <mergeCell ref="C43:D43"/>
    <mergeCell ref="C44:D44"/>
    <mergeCell ref="C45:D45"/>
    <mergeCell ref="C46:D46"/>
    <mergeCell ref="A47:K47"/>
    <mergeCell ref="C48:D48"/>
    <mergeCell ref="C40:D40"/>
    <mergeCell ref="C29:D29"/>
    <mergeCell ref="C30:D30"/>
    <mergeCell ref="C31:D31"/>
    <mergeCell ref="C32:D32"/>
    <mergeCell ref="C33:D33"/>
    <mergeCell ref="C34:D34"/>
    <mergeCell ref="C35:D35"/>
    <mergeCell ref="C36:D36"/>
    <mergeCell ref="C37:D37"/>
    <mergeCell ref="C38:D38"/>
    <mergeCell ref="C39:D39"/>
    <mergeCell ref="K16:K17"/>
    <mergeCell ref="C28:D28"/>
    <mergeCell ref="C18:D18"/>
    <mergeCell ref="C19:D19"/>
    <mergeCell ref="C20:D20"/>
    <mergeCell ref="C21:D21"/>
    <mergeCell ref="C22:D22"/>
    <mergeCell ref="C23:D23"/>
    <mergeCell ref="E23:E26"/>
    <mergeCell ref="C24:D24"/>
    <mergeCell ref="C25:D25"/>
    <mergeCell ref="C26:D26"/>
    <mergeCell ref="C27:D27"/>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40"/>
  <sheetViews>
    <sheetView zoomScale="60" zoomScaleNormal="60" workbookViewId="0"/>
  </sheetViews>
  <sheetFormatPr defaultColWidth="11.42578125" defaultRowHeight="14.25"/>
  <cols>
    <col min="1" max="1" width="11.42578125" style="3217" customWidth="1"/>
    <col min="2" max="2" width="8" style="3217" customWidth="1"/>
    <col min="3" max="3" width="63.7109375" style="3218" customWidth="1"/>
    <col min="4" max="4" width="26.5703125" style="3218" customWidth="1"/>
    <col min="5" max="8" width="15" style="3218" customWidth="1"/>
    <col min="9" max="10" width="16.5703125" style="3218" customWidth="1"/>
    <col min="11" max="14" width="15.140625" style="3218" customWidth="1"/>
    <col min="15" max="16" width="11.42578125" style="3218"/>
    <col min="17" max="17" width="79" style="3218" customWidth="1"/>
    <col min="18" max="16384" width="11.42578125" style="3218"/>
  </cols>
  <sheetData>
    <row r="1" spans="1:17" ht="15">
      <c r="C1" s="32" t="s">
        <v>120</v>
      </c>
      <c r="D1" s="79" t="s">
        <v>3633</v>
      </c>
      <c r="E1" s="3108"/>
    </row>
    <row r="2" spans="1:17" ht="15">
      <c r="C2" s="18" t="s">
        <v>106</v>
      </c>
      <c r="D2" s="18" t="s">
        <v>3264</v>
      </c>
      <c r="E2" s="3108"/>
    </row>
    <row r="3" spans="1:17" ht="15">
      <c r="C3" s="18" t="s">
        <v>108</v>
      </c>
      <c r="D3" s="18" t="s">
        <v>109</v>
      </c>
    </row>
    <row r="4" spans="1:17" ht="15">
      <c r="C4" s="18" t="s">
        <v>110</v>
      </c>
      <c r="D4" s="18" t="s">
        <v>4</v>
      </c>
    </row>
    <row r="5" spans="1:17" ht="15">
      <c r="C5" s="32" t="s">
        <v>3279</v>
      </c>
      <c r="D5" s="32" t="s">
        <v>3280</v>
      </c>
    </row>
    <row r="7" spans="1:17" ht="15" thickBot="1">
      <c r="A7" s="3219"/>
      <c r="B7" s="3219"/>
      <c r="C7" s="3219"/>
      <c r="D7" s="3219"/>
      <c r="E7" s="3219"/>
      <c r="F7" s="3219"/>
      <c r="G7" s="3219"/>
      <c r="H7" s="3219"/>
      <c r="I7" s="3219"/>
      <c r="J7" s="3219"/>
    </row>
    <row r="8" spans="1:17" s="3220" customFormat="1" ht="27.75" thickBot="1">
      <c r="A8" s="4953" t="s">
        <v>3634</v>
      </c>
      <c r="B8" s="4954"/>
      <c r="C8" s="4954"/>
      <c r="D8" s="4954"/>
      <c r="E8" s="4954"/>
      <c r="F8" s="4954"/>
      <c r="G8" s="4954"/>
      <c r="H8" s="4954"/>
      <c r="I8" s="4954"/>
      <c r="J8" s="4954"/>
      <c r="K8" s="4954"/>
      <c r="L8" s="4954"/>
      <c r="M8" s="4954"/>
      <c r="N8" s="4955"/>
    </row>
    <row r="9" spans="1:17" s="3115" customFormat="1" ht="27">
      <c r="F9" s="3221"/>
      <c r="G9" s="3221"/>
      <c r="H9" s="3221"/>
      <c r="I9" s="3221"/>
      <c r="J9" s="3221"/>
      <c r="K9" s="3216"/>
      <c r="L9" s="3216"/>
      <c r="M9" s="3216"/>
      <c r="N9" s="3222"/>
    </row>
    <row r="10" spans="1:17" s="3115" customFormat="1" ht="27">
      <c r="F10" s="3221"/>
      <c r="G10" s="3221"/>
      <c r="H10" s="3221"/>
      <c r="I10" s="3221"/>
      <c r="J10" s="3221"/>
      <c r="K10" s="3216"/>
      <c r="L10" s="3216"/>
      <c r="M10" s="3216"/>
      <c r="N10" s="3222"/>
    </row>
    <row r="11" spans="1:17" s="3115" customFormat="1" ht="27.75" thickBot="1">
      <c r="A11" s="3223"/>
      <c r="B11" s="3221"/>
      <c r="C11" s="3221"/>
      <c r="D11" s="3224"/>
      <c r="E11" s="3221"/>
      <c r="F11" s="3221"/>
      <c r="G11" s="3221"/>
      <c r="H11" s="3221"/>
      <c r="I11" s="3221"/>
      <c r="J11" s="3221"/>
      <c r="K11" s="3216"/>
      <c r="L11" s="3216"/>
      <c r="M11" s="3216"/>
      <c r="N11" s="3222"/>
    </row>
    <row r="12" spans="1:17" s="3115" customFormat="1" ht="27">
      <c r="A12" s="4956" t="s">
        <v>3347</v>
      </c>
      <c r="B12" s="4956" t="s">
        <v>175</v>
      </c>
      <c r="C12" s="4956" t="s">
        <v>1086</v>
      </c>
      <c r="D12" s="5000" t="s">
        <v>3571</v>
      </c>
      <c r="E12" s="5003" t="s">
        <v>3635</v>
      </c>
      <c r="F12" s="5003" t="s">
        <v>3636</v>
      </c>
      <c r="G12" s="5003" t="s">
        <v>3637</v>
      </c>
      <c r="H12" s="4960" t="s">
        <v>3638</v>
      </c>
      <c r="I12" s="5003" t="s">
        <v>3639</v>
      </c>
      <c r="J12" s="5003" t="s">
        <v>3640</v>
      </c>
      <c r="K12" s="5011" t="s">
        <v>3641</v>
      </c>
      <c r="L12" s="5011"/>
      <c r="M12" s="5011"/>
      <c r="N12" s="5012"/>
    </row>
    <row r="13" spans="1:17" s="3115" customFormat="1" ht="57">
      <c r="A13" s="4956"/>
      <c r="B13" s="4956"/>
      <c r="C13" s="4956"/>
      <c r="D13" s="5001"/>
      <c r="E13" s="4956"/>
      <c r="F13" s="4956"/>
      <c r="G13" s="4956"/>
      <c r="H13" s="4962"/>
      <c r="I13" s="4956"/>
      <c r="J13" s="4956"/>
      <c r="K13" s="3225" t="s">
        <v>3635</v>
      </c>
      <c r="L13" s="3226" t="s">
        <v>3636</v>
      </c>
      <c r="M13" s="3225" t="s">
        <v>3637</v>
      </c>
      <c r="N13" s="3225" t="s">
        <v>3638</v>
      </c>
    </row>
    <row r="14" spans="1:17" s="3115" customFormat="1" ht="27">
      <c r="A14" s="4956"/>
      <c r="B14" s="4956"/>
      <c r="C14" s="4956"/>
      <c r="D14" s="5001"/>
      <c r="E14" s="5004" t="s">
        <v>1088</v>
      </c>
      <c r="F14" s="5004" t="s">
        <v>1092</v>
      </c>
      <c r="G14" s="5004" t="s">
        <v>1095</v>
      </c>
      <c r="H14" s="5004" t="s">
        <v>1098</v>
      </c>
      <c r="I14" s="5013" t="s">
        <v>3642</v>
      </c>
      <c r="J14" s="5013" t="s">
        <v>3643</v>
      </c>
      <c r="K14" s="5004" t="s">
        <v>1105</v>
      </c>
      <c r="L14" s="5004" t="s">
        <v>1108</v>
      </c>
      <c r="M14" s="5004" t="s">
        <v>1111</v>
      </c>
      <c r="N14" s="5006" t="s">
        <v>2428</v>
      </c>
    </row>
    <row r="15" spans="1:17" s="3115" customFormat="1" ht="27">
      <c r="A15" s="4956"/>
      <c r="B15" s="4956"/>
      <c r="C15" s="4956"/>
      <c r="D15" s="5002"/>
      <c r="E15" s="5005"/>
      <c r="F15" s="5005"/>
      <c r="G15" s="5005"/>
      <c r="H15" s="5005"/>
      <c r="I15" s="5005"/>
      <c r="J15" s="5005"/>
      <c r="K15" s="5005"/>
      <c r="L15" s="5005"/>
      <c r="M15" s="5005"/>
      <c r="N15" s="5007"/>
    </row>
    <row r="16" spans="1:17" s="1433" customFormat="1" ht="30" customHeight="1">
      <c r="A16" s="3227" t="s">
        <v>1088</v>
      </c>
      <c r="B16" s="3228" t="s">
        <v>2647</v>
      </c>
      <c r="C16" s="3229" t="s">
        <v>3644</v>
      </c>
      <c r="D16" s="3230" t="s">
        <v>3645</v>
      </c>
      <c r="E16" s="3231">
        <f>SUM(E17,E22,E27,E32)</f>
        <v>0</v>
      </c>
      <c r="F16" s="3231">
        <f>SUM(F17,F22,F27,F32)</f>
        <v>0</v>
      </c>
      <c r="G16" s="3231">
        <f t="shared" ref="G16:N16" si="0">SUM(G17,G22,G27,G32)</f>
        <v>0</v>
      </c>
      <c r="H16" s="3231">
        <f t="shared" si="0"/>
        <v>0</v>
      </c>
      <c r="I16" s="3231">
        <f t="shared" si="0"/>
        <v>0</v>
      </c>
      <c r="J16" s="3231">
        <f t="shared" si="0"/>
        <v>0</v>
      </c>
      <c r="K16" s="3231">
        <f t="shared" si="0"/>
        <v>0</v>
      </c>
      <c r="L16" s="3231">
        <f t="shared" si="0"/>
        <v>0</v>
      </c>
      <c r="M16" s="3231">
        <f t="shared" si="0"/>
        <v>0</v>
      </c>
      <c r="N16" s="3232">
        <f t="shared" si="0"/>
        <v>0</v>
      </c>
      <c r="O16" s="3115"/>
      <c r="Q16" s="3233"/>
    </row>
    <row r="17" spans="1:17" s="1433" customFormat="1" ht="54.75" customHeight="1">
      <c r="A17" s="3227" t="s">
        <v>1092</v>
      </c>
      <c r="B17" s="3234" t="s">
        <v>1090</v>
      </c>
      <c r="C17" s="3235" t="s">
        <v>3646</v>
      </c>
      <c r="D17" s="3236" t="s">
        <v>3645</v>
      </c>
      <c r="E17" s="3237">
        <f>SUM(E18:E21)</f>
        <v>0</v>
      </c>
      <c r="F17" s="3237">
        <f>SUM(F18:F21)</f>
        <v>0</v>
      </c>
      <c r="G17" s="3237">
        <f>SUM(G18:G21)</f>
        <v>0</v>
      </c>
      <c r="H17" s="3237">
        <f>SUM(H18:H21)</f>
        <v>0</v>
      </c>
      <c r="I17" s="3237">
        <f t="shared" ref="I17:M17" si="1">SUM(I18:I21)</f>
        <v>0</v>
      </c>
      <c r="J17" s="3237">
        <f t="shared" si="1"/>
        <v>0</v>
      </c>
      <c r="K17" s="3237">
        <f t="shared" si="1"/>
        <v>0</v>
      </c>
      <c r="L17" s="3237">
        <f t="shared" si="1"/>
        <v>0</v>
      </c>
      <c r="M17" s="3237">
        <f t="shared" si="1"/>
        <v>0</v>
      </c>
      <c r="N17" s="3238">
        <f>SUM(N18:N21)</f>
        <v>0</v>
      </c>
      <c r="O17" s="3115"/>
      <c r="Q17" s="3233"/>
    </row>
    <row r="18" spans="1:17" s="1433" customFormat="1" ht="30" customHeight="1">
      <c r="A18" s="3227" t="s">
        <v>1095</v>
      </c>
      <c r="B18" s="3234" t="s">
        <v>1093</v>
      </c>
      <c r="C18" s="3239" t="s">
        <v>3647</v>
      </c>
      <c r="D18" s="3240"/>
      <c r="E18" s="3241"/>
      <c r="F18" s="3241"/>
      <c r="G18" s="3241"/>
      <c r="H18" s="3241"/>
      <c r="I18" s="3241"/>
      <c r="J18" s="3241"/>
      <c r="K18" s="3242"/>
      <c r="L18" s="3241"/>
      <c r="M18" s="3241"/>
      <c r="N18" s="3243"/>
      <c r="O18" s="3115"/>
    </row>
    <row r="19" spans="1:17" s="1433" customFormat="1" ht="30" customHeight="1">
      <c r="A19" s="3227" t="s">
        <v>1098</v>
      </c>
      <c r="B19" s="3234" t="s">
        <v>1219</v>
      </c>
      <c r="C19" s="3239" t="s">
        <v>3648</v>
      </c>
      <c r="D19" s="3240"/>
      <c r="E19" s="3241"/>
      <c r="F19" s="3241"/>
      <c r="G19" s="3241"/>
      <c r="H19" s="3241"/>
      <c r="I19" s="3241"/>
      <c r="J19" s="3241"/>
      <c r="K19" s="3242"/>
      <c r="L19" s="3241"/>
      <c r="M19" s="3241"/>
      <c r="N19" s="3243"/>
      <c r="O19" s="3115"/>
    </row>
    <row r="20" spans="1:17" s="1433" customFormat="1" ht="30" customHeight="1">
      <c r="A20" s="3227" t="s">
        <v>1100</v>
      </c>
      <c r="B20" s="3234" t="s">
        <v>2727</v>
      </c>
      <c r="C20" s="3239" t="s">
        <v>3649</v>
      </c>
      <c r="D20" s="3240"/>
      <c r="E20" s="3241"/>
      <c r="F20" s="3241"/>
      <c r="G20" s="3241"/>
      <c r="H20" s="3241"/>
      <c r="I20" s="3241"/>
      <c r="J20" s="3241"/>
      <c r="K20" s="3242"/>
      <c r="L20" s="3241"/>
      <c r="M20" s="3241"/>
      <c r="N20" s="3243"/>
      <c r="O20" s="3115"/>
    </row>
    <row r="21" spans="1:17" s="1433" customFormat="1" ht="30" customHeight="1">
      <c r="A21" s="3227" t="s">
        <v>1103</v>
      </c>
      <c r="B21" s="3234" t="s">
        <v>2729</v>
      </c>
      <c r="C21" s="3244" t="s">
        <v>3650</v>
      </c>
      <c r="D21" s="3245"/>
      <c r="E21" s="3246"/>
      <c r="F21" s="3246"/>
      <c r="G21" s="3246"/>
      <c r="H21" s="3247"/>
      <c r="I21" s="3246"/>
      <c r="J21" s="3246"/>
      <c r="K21" s="3248"/>
      <c r="L21" s="3246"/>
      <c r="M21" s="3246"/>
      <c r="N21" s="3249"/>
      <c r="O21" s="3115"/>
    </row>
    <row r="22" spans="1:17" s="1433" customFormat="1" ht="53.25" customHeight="1">
      <c r="A22" s="3227" t="s">
        <v>1105</v>
      </c>
      <c r="B22" s="3234" t="s">
        <v>1270</v>
      </c>
      <c r="C22" s="3235" t="s">
        <v>3651</v>
      </c>
      <c r="D22" s="3250" t="s">
        <v>3645</v>
      </c>
      <c r="E22" s="3251">
        <f>SUM(E23:E26)</f>
        <v>0</v>
      </c>
      <c r="F22" s="3251">
        <f t="shared" ref="F22:M22" si="2">SUM(F23:F26)</f>
        <v>0</v>
      </c>
      <c r="G22" s="3251">
        <f t="shared" si="2"/>
        <v>0</v>
      </c>
      <c r="H22" s="3251">
        <f>SUM(H23:H26)</f>
        <v>0</v>
      </c>
      <c r="I22" s="3251">
        <f t="shared" si="2"/>
        <v>0</v>
      </c>
      <c r="J22" s="3251">
        <f t="shared" si="2"/>
        <v>0</v>
      </c>
      <c r="K22" s="3251">
        <f t="shared" si="2"/>
        <v>0</v>
      </c>
      <c r="L22" s="3251">
        <f t="shared" si="2"/>
        <v>0</v>
      </c>
      <c r="M22" s="3251">
        <f t="shared" si="2"/>
        <v>0</v>
      </c>
      <c r="N22" s="3238">
        <f>SUM(N23:N26)</f>
        <v>0</v>
      </c>
      <c r="O22" s="3115"/>
      <c r="Q22" s="3233"/>
    </row>
    <row r="23" spans="1:17" s="1433" customFormat="1" ht="30" customHeight="1">
      <c r="A23" s="3227" t="s">
        <v>1108</v>
      </c>
      <c r="B23" s="3234" t="s">
        <v>1273</v>
      </c>
      <c r="C23" s="3239" t="s">
        <v>3647</v>
      </c>
      <c r="D23" s="3240"/>
      <c r="E23" s="3241"/>
      <c r="F23" s="3241"/>
      <c r="G23" s="3241"/>
      <c r="H23" s="3241"/>
      <c r="I23" s="3241"/>
      <c r="J23" s="3241"/>
      <c r="K23" s="3242"/>
      <c r="L23" s="3241"/>
      <c r="M23" s="3241"/>
      <c r="N23" s="3243"/>
      <c r="O23" s="3115"/>
    </row>
    <row r="24" spans="1:17" s="1433" customFormat="1" ht="30" customHeight="1">
      <c r="A24" s="3227" t="s">
        <v>1111</v>
      </c>
      <c r="B24" s="3234" t="s">
        <v>1299</v>
      </c>
      <c r="C24" s="3239" t="s">
        <v>3648</v>
      </c>
      <c r="D24" s="3240"/>
      <c r="E24" s="3241"/>
      <c r="F24" s="3241"/>
      <c r="G24" s="3241"/>
      <c r="H24" s="3241"/>
      <c r="I24" s="3241"/>
      <c r="J24" s="3241"/>
      <c r="K24" s="3242"/>
      <c r="L24" s="3241"/>
      <c r="M24" s="3241"/>
      <c r="N24" s="3243"/>
      <c r="O24" s="3115"/>
    </row>
    <row r="25" spans="1:17" s="1433" customFormat="1" ht="30" customHeight="1">
      <c r="A25" s="3227" t="s">
        <v>2428</v>
      </c>
      <c r="B25" s="3234" t="s">
        <v>1302</v>
      </c>
      <c r="C25" s="3239" t="s">
        <v>3649</v>
      </c>
      <c r="D25" s="3240"/>
      <c r="E25" s="3241"/>
      <c r="F25" s="3241"/>
      <c r="G25" s="3241"/>
      <c r="H25" s="3241"/>
      <c r="I25" s="3241"/>
      <c r="J25" s="3241"/>
      <c r="K25" s="3242"/>
      <c r="L25" s="3241"/>
      <c r="M25" s="3241"/>
      <c r="N25" s="3243"/>
      <c r="O25" s="3115"/>
    </row>
    <row r="26" spans="1:17" s="1433" customFormat="1" ht="30" customHeight="1">
      <c r="A26" s="3227" t="s">
        <v>2430</v>
      </c>
      <c r="B26" s="3234" t="s">
        <v>1305</v>
      </c>
      <c r="C26" s="3244" t="s">
        <v>3650</v>
      </c>
      <c r="D26" s="3245"/>
      <c r="E26" s="3246"/>
      <c r="F26" s="3246"/>
      <c r="G26" s="3246"/>
      <c r="H26" s="3252"/>
      <c r="I26" s="3246"/>
      <c r="J26" s="3246"/>
      <c r="K26" s="3248"/>
      <c r="L26" s="3246"/>
      <c r="M26" s="3246"/>
      <c r="N26" s="3249"/>
      <c r="O26" s="3115"/>
    </row>
    <row r="27" spans="1:17" ht="63" customHeight="1">
      <c r="A27" s="3227" t="s">
        <v>2432</v>
      </c>
      <c r="B27" s="3234" t="s">
        <v>1327</v>
      </c>
      <c r="C27" s="3253" t="s">
        <v>3652</v>
      </c>
      <c r="D27" s="3250" t="s">
        <v>3645</v>
      </c>
      <c r="E27" s="3254">
        <f>SUM(E28:E31)</f>
        <v>0</v>
      </c>
      <c r="F27" s="3254">
        <f t="shared" ref="F27:M27" si="3">SUM(F28:F31)</f>
        <v>0</v>
      </c>
      <c r="G27" s="3254">
        <f t="shared" si="3"/>
        <v>0</v>
      </c>
      <c r="H27" s="3254">
        <f>SUM(H28:H31)</f>
        <v>0</v>
      </c>
      <c r="I27" s="3254">
        <f t="shared" si="3"/>
        <v>0</v>
      </c>
      <c r="J27" s="3254">
        <f t="shared" si="3"/>
        <v>0</v>
      </c>
      <c r="K27" s="3254">
        <f t="shared" si="3"/>
        <v>0</v>
      </c>
      <c r="L27" s="3254">
        <f t="shared" si="3"/>
        <v>0</v>
      </c>
      <c r="M27" s="3254">
        <f t="shared" si="3"/>
        <v>0</v>
      </c>
      <c r="N27" s="3238">
        <f>SUM(N28:N31)</f>
        <v>0</v>
      </c>
      <c r="O27" s="3115"/>
      <c r="P27" s="1433"/>
      <c r="Q27" s="3255"/>
    </row>
    <row r="28" spans="1:17" ht="30" customHeight="1">
      <c r="A28" s="3227" t="s">
        <v>1120</v>
      </c>
      <c r="B28" s="3234" t="s">
        <v>3653</v>
      </c>
      <c r="C28" s="3239" t="s">
        <v>3654</v>
      </c>
      <c r="D28" s="3240"/>
      <c r="E28" s="3241"/>
      <c r="F28" s="3241"/>
      <c r="G28" s="3241"/>
      <c r="H28" s="3241"/>
      <c r="I28" s="3241"/>
      <c r="J28" s="3241"/>
      <c r="K28" s="3242"/>
      <c r="L28" s="3241"/>
      <c r="M28" s="3241"/>
      <c r="N28" s="3243"/>
      <c r="O28" s="3115"/>
      <c r="P28" s="1433"/>
    </row>
    <row r="29" spans="1:17" ht="30" customHeight="1">
      <c r="A29" s="3227" t="s">
        <v>1123</v>
      </c>
      <c r="B29" s="3234" t="s">
        <v>3655</v>
      </c>
      <c r="C29" s="3239" t="s">
        <v>3648</v>
      </c>
      <c r="D29" s="3240"/>
      <c r="E29" s="3241"/>
      <c r="F29" s="3241"/>
      <c r="G29" s="3241"/>
      <c r="H29" s="3241"/>
      <c r="I29" s="3241"/>
      <c r="J29" s="3241"/>
      <c r="K29" s="3242"/>
      <c r="L29" s="3241"/>
      <c r="M29" s="3241"/>
      <c r="N29" s="3243"/>
      <c r="O29" s="3115"/>
      <c r="P29" s="1433"/>
    </row>
    <row r="30" spans="1:17" s="1433" customFormat="1" ht="30" customHeight="1">
      <c r="A30" s="3227" t="s">
        <v>1126</v>
      </c>
      <c r="B30" s="3234" t="s">
        <v>3656</v>
      </c>
      <c r="C30" s="3239" t="s">
        <v>3649</v>
      </c>
      <c r="D30" s="3240"/>
      <c r="E30" s="3241"/>
      <c r="F30" s="3241"/>
      <c r="G30" s="3241"/>
      <c r="H30" s="3241"/>
      <c r="I30" s="3241"/>
      <c r="J30" s="3241"/>
      <c r="K30" s="3242"/>
      <c r="L30" s="3241"/>
      <c r="M30" s="3241"/>
      <c r="N30" s="3243"/>
      <c r="O30" s="3115"/>
    </row>
    <row r="31" spans="1:17" s="1433" customFormat="1" ht="30" customHeight="1">
      <c r="A31" s="3227" t="s">
        <v>1129</v>
      </c>
      <c r="B31" s="3234" t="s">
        <v>3657</v>
      </c>
      <c r="C31" s="3244" t="s">
        <v>3650</v>
      </c>
      <c r="D31" s="3245"/>
      <c r="E31" s="3246"/>
      <c r="F31" s="3246"/>
      <c r="G31" s="3246"/>
      <c r="H31" s="3252"/>
      <c r="I31" s="3246"/>
      <c r="J31" s="3246"/>
      <c r="K31" s="3248"/>
      <c r="L31" s="3246"/>
      <c r="M31" s="3246"/>
      <c r="N31" s="3249"/>
      <c r="O31" s="3115"/>
    </row>
    <row r="32" spans="1:17" s="1433" customFormat="1" ht="50.25" customHeight="1">
      <c r="A32" s="3227" t="s">
        <v>2438</v>
      </c>
      <c r="B32" s="3234" t="s">
        <v>3617</v>
      </c>
      <c r="C32" s="3253" t="s">
        <v>3658</v>
      </c>
      <c r="D32" s="3250" t="s">
        <v>3645</v>
      </c>
      <c r="E32" s="3251">
        <f>SUM(E33:E36)</f>
        <v>0</v>
      </c>
      <c r="F32" s="3256"/>
      <c r="G32" s="3251">
        <f>SUM(G33:G36)</f>
        <v>0</v>
      </c>
      <c r="H32" s="3251">
        <f>SUM(H33:H35)</f>
        <v>0</v>
      </c>
      <c r="I32" s="3251">
        <f t="shared" ref="I32:K32" si="4">SUM(I33:I35)</f>
        <v>0</v>
      </c>
      <c r="J32" s="3251">
        <f t="shared" si="4"/>
        <v>0</v>
      </c>
      <c r="K32" s="3251">
        <f t="shared" si="4"/>
        <v>0</v>
      </c>
      <c r="L32" s="3257"/>
      <c r="M32" s="3251">
        <f t="shared" ref="M32" si="5">SUM(M33:M35)</f>
        <v>0</v>
      </c>
      <c r="N32" s="3238">
        <f>SUM(N33:N35)</f>
        <v>0</v>
      </c>
      <c r="O32" s="3115"/>
      <c r="Q32" s="3233"/>
    </row>
    <row r="33" spans="1:16" s="1433" customFormat="1" ht="30" customHeight="1">
      <c r="A33" s="3227" t="s">
        <v>2440</v>
      </c>
      <c r="B33" s="3234" t="s">
        <v>3659</v>
      </c>
      <c r="C33" s="3239" t="s">
        <v>3647</v>
      </c>
      <c r="D33" s="3240"/>
      <c r="E33" s="3241"/>
      <c r="F33" s="3256"/>
      <c r="G33" s="3241"/>
      <c r="H33" s="3241"/>
      <c r="I33" s="3241"/>
      <c r="J33" s="3241"/>
      <c r="K33" s="3242"/>
      <c r="L33" s="3257"/>
      <c r="M33" s="3241"/>
      <c r="N33" s="3243"/>
      <c r="O33" s="3115"/>
    </row>
    <row r="34" spans="1:16" s="1433" customFormat="1" ht="30" customHeight="1">
      <c r="A34" s="3227" t="s">
        <v>2442</v>
      </c>
      <c r="B34" s="3234" t="s">
        <v>3660</v>
      </c>
      <c r="C34" s="3239" t="s">
        <v>3648</v>
      </c>
      <c r="D34" s="3240"/>
      <c r="E34" s="3241"/>
      <c r="F34" s="3256"/>
      <c r="G34" s="3241"/>
      <c r="H34" s="3241"/>
      <c r="I34" s="3241"/>
      <c r="J34" s="3241"/>
      <c r="K34" s="3242"/>
      <c r="L34" s="3257"/>
      <c r="M34" s="3241"/>
      <c r="N34" s="3243"/>
      <c r="O34" s="3115"/>
    </row>
    <row r="35" spans="1:16" s="1433" customFormat="1" ht="30" customHeight="1">
      <c r="A35" s="3227" t="s">
        <v>1132</v>
      </c>
      <c r="B35" s="3234" t="s">
        <v>3661</v>
      </c>
      <c r="C35" s="3239" t="s">
        <v>3649</v>
      </c>
      <c r="D35" s="3240"/>
      <c r="E35" s="3241"/>
      <c r="F35" s="3256"/>
      <c r="G35" s="3241"/>
      <c r="H35" s="3241"/>
      <c r="I35" s="3241"/>
      <c r="J35" s="3241"/>
      <c r="K35" s="3242"/>
      <c r="L35" s="3257"/>
      <c r="M35" s="3241"/>
      <c r="N35" s="3243"/>
      <c r="O35" s="3115"/>
    </row>
    <row r="36" spans="1:16" s="1433" customFormat="1" ht="30" customHeight="1">
      <c r="A36" s="3258" t="s">
        <v>2445</v>
      </c>
      <c r="B36" s="3259" t="s">
        <v>3662</v>
      </c>
      <c r="C36" s="3244" t="s">
        <v>3650</v>
      </c>
      <c r="D36" s="3260"/>
      <c r="E36" s="3261"/>
      <c r="F36" s="3262"/>
      <c r="G36" s="3261"/>
      <c r="H36" s="3262"/>
      <c r="I36" s="3263"/>
      <c r="J36" s="3263"/>
      <c r="K36" s="3264"/>
      <c r="L36" s="3263"/>
      <c r="M36" s="3263"/>
      <c r="N36" s="3265"/>
      <c r="O36" s="3115"/>
    </row>
    <row r="37" spans="1:16" ht="30" customHeight="1">
      <c r="A37" s="5008" t="s">
        <v>1321</v>
      </c>
      <c r="B37" s="5009"/>
      <c r="C37" s="5009"/>
      <c r="D37" s="5009"/>
      <c r="E37" s="5009"/>
      <c r="F37" s="5009"/>
      <c r="G37" s="5009"/>
      <c r="H37" s="5009"/>
      <c r="I37" s="5009"/>
      <c r="J37" s="5009"/>
      <c r="K37" s="5009"/>
      <c r="L37" s="5009"/>
      <c r="M37" s="5009"/>
      <c r="N37" s="5010"/>
      <c r="O37" s="3115"/>
      <c r="P37" s="1433"/>
    </row>
    <row r="38" spans="1:16" ht="42" customHeight="1">
      <c r="A38" s="3266" t="s">
        <v>2447</v>
      </c>
      <c r="B38" s="3267" t="s">
        <v>2648</v>
      </c>
      <c r="C38" s="3268" t="s">
        <v>3663</v>
      </c>
      <c r="D38" s="3143"/>
      <c r="E38" s="3269"/>
      <c r="F38" s="3270"/>
      <c r="G38" s="3269"/>
      <c r="H38" s="3270"/>
      <c r="I38" s="3271"/>
      <c r="J38" s="3271"/>
      <c r="K38" s="3272"/>
      <c r="L38" s="3271"/>
      <c r="M38" s="3271"/>
      <c r="N38" s="3273"/>
      <c r="O38" s="3115"/>
      <c r="P38" s="1433"/>
    </row>
    <row r="39" spans="1:16" ht="30" customHeight="1">
      <c r="A39" s="3227" t="s">
        <v>2448</v>
      </c>
      <c r="B39" s="3228" t="s">
        <v>2649</v>
      </c>
      <c r="C39" s="3274" t="s">
        <v>3664</v>
      </c>
      <c r="D39" s="3143"/>
      <c r="E39" s="3241"/>
      <c r="F39" s="3256"/>
      <c r="G39" s="3241"/>
      <c r="H39" s="3256"/>
      <c r="I39" s="3275"/>
      <c r="J39" s="3275"/>
      <c r="K39" s="3276"/>
      <c r="L39" s="3257"/>
      <c r="M39" s="3257"/>
      <c r="N39" s="3277"/>
      <c r="O39" s="3115"/>
      <c r="P39" s="1433"/>
    </row>
    <row r="40" spans="1:16" ht="30" customHeight="1" thickBot="1">
      <c r="A40" s="3278" t="s">
        <v>2449</v>
      </c>
      <c r="B40" s="3279" t="s">
        <v>2650</v>
      </c>
      <c r="C40" s="3280" t="s">
        <v>3665</v>
      </c>
      <c r="D40" s="3281"/>
      <c r="E40" s="3282"/>
      <c r="F40" s="3283"/>
      <c r="G40" s="3282"/>
      <c r="H40" s="3283"/>
      <c r="I40" s="3284"/>
      <c r="J40" s="3284"/>
      <c r="K40" s="3285"/>
      <c r="L40" s="3284"/>
      <c r="M40" s="3284"/>
      <c r="N40" s="3286"/>
      <c r="O40" s="3115"/>
      <c r="P40" s="1433"/>
    </row>
  </sheetData>
  <mergeCells count="23">
    <mergeCell ref="A37:N37"/>
    <mergeCell ref="J12:J13"/>
    <mergeCell ref="K12:N12"/>
    <mergeCell ref="E14:E15"/>
    <mergeCell ref="F14:F15"/>
    <mergeCell ref="G14:G15"/>
    <mergeCell ref="H14:H15"/>
    <mergeCell ref="I14:I15"/>
    <mergeCell ref="J14:J15"/>
    <mergeCell ref="K14:K15"/>
    <mergeCell ref="L14:L15"/>
    <mergeCell ref="A8:N8"/>
    <mergeCell ref="A12:A15"/>
    <mergeCell ref="B12:B15"/>
    <mergeCell ref="C12:C15"/>
    <mergeCell ref="D12:D15"/>
    <mergeCell ref="E12:E13"/>
    <mergeCell ref="F12:F13"/>
    <mergeCell ref="G12:G13"/>
    <mergeCell ref="H12:H13"/>
    <mergeCell ref="I12:I13"/>
    <mergeCell ref="M14:M15"/>
    <mergeCell ref="N14:N15"/>
  </mergeCells>
  <pageMargins left="0.70866141732283472" right="0.70866141732283472" top="0.74803149606299213" bottom="0.74803149606299213" header="0.31496062992125984" footer="0.31496062992125984"/>
  <pageSetup paperSize="9" scale="4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8"/>
  <sheetViews>
    <sheetView topLeftCell="K1" zoomScale="85" zoomScaleNormal="85" workbookViewId="0">
      <selection activeCell="P25" sqref="P25"/>
    </sheetView>
  </sheetViews>
  <sheetFormatPr defaultColWidth="59.5703125" defaultRowHeight="12.75"/>
  <cols>
    <col min="1" max="1" width="11.7109375" style="35" customWidth="1"/>
    <col min="2" max="2" width="10.42578125" style="35" customWidth="1"/>
    <col min="3" max="3" width="19.7109375" style="35" customWidth="1"/>
    <col min="4" max="4" width="19" style="35" customWidth="1"/>
    <col min="5" max="6" width="10.42578125" style="35" customWidth="1"/>
    <col min="7" max="9" width="9.7109375" style="39" customWidth="1"/>
    <col min="10" max="10" width="41.140625" style="35" customWidth="1"/>
    <col min="11" max="13" width="9.85546875" style="35" customWidth="1"/>
    <col min="14" max="14" width="13.140625" style="35" customWidth="1"/>
    <col min="15" max="16" width="11.5703125" style="35" customWidth="1"/>
    <col min="17" max="18" width="11.42578125" style="35" customWidth="1"/>
    <col min="19" max="21" width="9.140625" style="35" customWidth="1"/>
    <col min="22" max="22" width="13.5703125" style="35" customWidth="1"/>
    <col min="23" max="23" width="11.42578125" style="35" customWidth="1"/>
    <col min="24" max="24" width="9.5703125" style="35" customWidth="1"/>
    <col min="25" max="26" width="16.42578125" style="35" customWidth="1"/>
    <col min="27" max="27" width="30" style="35" customWidth="1"/>
    <col min="28" max="16384" width="59.5703125" style="35"/>
  </cols>
  <sheetData>
    <row r="1" spans="1:31" s="14" customFormat="1" ht="15">
      <c r="A1" s="95" t="s">
        <v>120</v>
      </c>
      <c r="B1" s="206">
        <v>8.1999999999999993</v>
      </c>
      <c r="AE1" s="18"/>
    </row>
    <row r="2" spans="1:31" s="14" customFormat="1" ht="15">
      <c r="A2" s="95" t="s">
        <v>106</v>
      </c>
      <c r="B2" s="32" t="s">
        <v>156</v>
      </c>
      <c r="C2" s="31"/>
      <c r="D2" s="31"/>
      <c r="E2" s="31"/>
      <c r="AE2" s="18"/>
    </row>
    <row r="3" spans="1:31" s="14" customFormat="1" ht="15">
      <c r="A3" s="95" t="s">
        <v>108</v>
      </c>
      <c r="B3" s="32" t="s">
        <v>122</v>
      </c>
      <c r="C3" s="13"/>
      <c r="D3" s="13"/>
      <c r="E3" s="13"/>
      <c r="AE3" s="18"/>
    </row>
    <row r="4" spans="1:31" s="14" customFormat="1" ht="15">
      <c r="A4" s="95" t="s">
        <v>110</v>
      </c>
      <c r="B4" s="18" t="s">
        <v>123</v>
      </c>
      <c r="C4" s="69"/>
      <c r="D4" s="69"/>
      <c r="E4" s="69"/>
      <c r="AE4" s="18"/>
    </row>
    <row r="5" spans="1:31" s="14" customFormat="1" ht="15">
      <c r="A5" s="95" t="s">
        <v>111</v>
      </c>
      <c r="B5" s="88" t="s">
        <v>124</v>
      </c>
      <c r="C5" s="70"/>
      <c r="D5" s="70"/>
      <c r="E5" s="70"/>
      <c r="AE5" s="18"/>
    </row>
    <row r="6" spans="1:31" ht="12.75" customHeight="1" thickBot="1"/>
    <row r="7" spans="1:31" s="4304" customFormat="1" ht="24" customHeight="1" thickBot="1">
      <c r="A7" s="4376" t="s">
        <v>125</v>
      </c>
      <c r="B7" s="4381" t="s">
        <v>157</v>
      </c>
      <c r="C7" s="4381" t="s">
        <v>128</v>
      </c>
      <c r="D7" s="4390" t="s">
        <v>116</v>
      </c>
      <c r="E7" s="4381" t="s">
        <v>129</v>
      </c>
      <c r="F7" s="4381" t="s">
        <v>130</v>
      </c>
      <c r="G7" s="4381" t="s">
        <v>131</v>
      </c>
      <c r="H7" s="4386" t="s">
        <v>132</v>
      </c>
      <c r="I7" s="4386" t="s">
        <v>133</v>
      </c>
      <c r="J7" s="4386" t="s">
        <v>158</v>
      </c>
      <c r="K7" s="4386" t="s">
        <v>159</v>
      </c>
      <c r="L7" s="4386" t="s">
        <v>160</v>
      </c>
      <c r="M7" s="4386" t="s">
        <v>86</v>
      </c>
      <c r="N7" s="4376" t="s">
        <v>143</v>
      </c>
      <c r="O7" s="4376" t="s">
        <v>145</v>
      </c>
      <c r="P7" s="4376" t="s">
        <v>146</v>
      </c>
      <c r="Q7" s="4379" t="s">
        <v>161</v>
      </c>
      <c r="R7" s="4381" t="s">
        <v>148</v>
      </c>
      <c r="S7" s="4383" t="s">
        <v>149</v>
      </c>
      <c r="T7" s="4384"/>
      <c r="U7" s="4385"/>
      <c r="V7" s="4386" t="s">
        <v>150</v>
      </c>
      <c r="W7" s="4388" t="s">
        <v>151</v>
      </c>
      <c r="X7" s="4376" t="s">
        <v>152</v>
      </c>
    </row>
    <row r="8" spans="1:31" s="4304" customFormat="1" ht="78" customHeight="1" thickBot="1">
      <c r="A8" s="4378"/>
      <c r="B8" s="4382"/>
      <c r="C8" s="4382"/>
      <c r="D8" s="4391"/>
      <c r="E8" s="4382"/>
      <c r="F8" s="4382"/>
      <c r="G8" s="4382"/>
      <c r="H8" s="4387"/>
      <c r="I8" s="4387"/>
      <c r="J8" s="4387"/>
      <c r="K8" s="4387"/>
      <c r="L8" s="4387"/>
      <c r="M8" s="4387"/>
      <c r="N8" s="4378"/>
      <c r="O8" s="4378"/>
      <c r="P8" s="4378"/>
      <c r="Q8" s="4380"/>
      <c r="R8" s="4382"/>
      <c r="S8" s="4305" t="s">
        <v>153</v>
      </c>
      <c r="T8" s="4305" t="s">
        <v>154</v>
      </c>
      <c r="U8" s="4306" t="s">
        <v>155</v>
      </c>
      <c r="V8" s="4387"/>
      <c r="W8" s="4389"/>
      <c r="X8" s="4377"/>
    </row>
    <row r="9" spans="1:31" s="186" customFormat="1" ht="21" customHeight="1">
      <c r="A9" s="179"/>
      <c r="B9" s="179"/>
      <c r="C9" s="180"/>
      <c r="D9" s="180"/>
      <c r="E9" s="180"/>
      <c r="F9" s="180"/>
      <c r="G9" s="181"/>
      <c r="H9" s="184"/>
      <c r="I9" s="184"/>
      <c r="J9" s="180"/>
      <c r="K9" s="180"/>
      <c r="L9" s="180"/>
      <c r="M9" s="180"/>
      <c r="N9" s="185"/>
      <c r="O9" s="185"/>
      <c r="P9" s="185"/>
      <c r="Q9" s="185"/>
      <c r="R9" s="185"/>
      <c r="S9" s="185"/>
      <c r="T9" s="185"/>
      <c r="U9" s="185"/>
      <c r="V9" s="180"/>
      <c r="W9" s="185"/>
      <c r="X9" s="179"/>
      <c r="Y9" s="40"/>
    </row>
    <row r="10" spans="1:31" s="41" customFormat="1" ht="22.5" customHeight="1">
      <c r="A10" s="35"/>
      <c r="B10" s="35"/>
      <c r="C10" s="35"/>
      <c r="D10" s="35"/>
      <c r="E10" s="35"/>
      <c r="F10" s="35"/>
      <c r="G10" s="35"/>
      <c r="H10" s="35"/>
      <c r="I10" s="35"/>
      <c r="J10" s="35"/>
      <c r="K10" s="35"/>
      <c r="L10" s="35"/>
      <c r="M10" s="35"/>
      <c r="N10" s="35"/>
      <c r="O10" s="35"/>
      <c r="P10" s="35"/>
      <c r="Q10" s="35"/>
      <c r="R10" s="35"/>
      <c r="S10" s="35"/>
      <c r="T10" s="35"/>
      <c r="U10" s="35"/>
      <c r="V10" s="40"/>
      <c r="W10" s="35"/>
      <c r="X10" s="35"/>
      <c r="Y10" s="40"/>
    </row>
    <row r="11" spans="1:31" s="41" customFormat="1" ht="32.25" customHeight="1">
      <c r="A11" s="35"/>
      <c r="B11" s="35"/>
      <c r="C11" s="35"/>
      <c r="D11" s="35"/>
      <c r="E11" s="35"/>
      <c r="F11" s="35"/>
      <c r="G11" s="35"/>
      <c r="H11" s="35"/>
      <c r="I11" s="35"/>
      <c r="J11" s="35"/>
      <c r="K11" s="35"/>
      <c r="L11" s="35"/>
      <c r="M11" s="35"/>
      <c r="N11" s="35"/>
      <c r="O11" s="35"/>
      <c r="P11" s="35"/>
      <c r="Q11" s="35"/>
      <c r="R11" s="35"/>
      <c r="S11" s="35"/>
      <c r="T11" s="35"/>
      <c r="U11" s="35"/>
      <c r="V11" s="40"/>
      <c r="W11" s="35"/>
      <c r="X11" s="35"/>
      <c r="Y11" s="40"/>
    </row>
    <row r="12" spans="1:31" s="41" customFormat="1" ht="40.5" customHeight="1">
      <c r="A12" s="35"/>
      <c r="B12" s="35"/>
      <c r="C12" s="35"/>
      <c r="D12" s="35"/>
      <c r="E12" s="35"/>
      <c r="F12" s="35"/>
      <c r="G12" s="35"/>
      <c r="H12" s="35"/>
      <c r="I12" s="35"/>
      <c r="J12" s="35"/>
      <c r="K12" s="35"/>
      <c r="L12" s="35"/>
      <c r="M12" s="35"/>
      <c r="N12" s="35"/>
      <c r="O12" s="35"/>
      <c r="P12" s="35"/>
      <c r="Q12" s="35"/>
      <c r="R12" s="35"/>
      <c r="S12" s="35"/>
      <c r="T12" s="35"/>
      <c r="U12" s="35"/>
      <c r="V12" s="35"/>
      <c r="W12" s="35"/>
      <c r="X12" s="35"/>
      <c r="Y12" s="40"/>
    </row>
    <row r="13" spans="1:31" s="41" customFormat="1" ht="17.25" customHeight="1">
      <c r="A13" s="35"/>
      <c r="B13" s="35"/>
      <c r="C13" s="35"/>
      <c r="D13" s="35"/>
      <c r="E13" s="35"/>
      <c r="F13" s="35"/>
      <c r="G13" s="35"/>
      <c r="H13" s="35"/>
      <c r="I13" s="35"/>
      <c r="J13" s="35"/>
      <c r="K13" s="35"/>
      <c r="L13" s="35"/>
      <c r="M13" s="35"/>
      <c r="N13" s="35"/>
      <c r="O13" s="35"/>
      <c r="P13" s="35"/>
      <c r="Q13" s="35"/>
      <c r="R13" s="35"/>
      <c r="S13" s="35"/>
      <c r="T13" s="35"/>
      <c r="U13" s="35"/>
      <c r="V13" s="35"/>
      <c r="W13" s="35"/>
      <c r="X13" s="35"/>
      <c r="Y13" s="40"/>
    </row>
    <row r="14" spans="1:31" s="41" customFormat="1" ht="19.5" customHeight="1">
      <c r="A14" s="35"/>
      <c r="B14" s="35"/>
      <c r="C14" s="35"/>
      <c r="D14" s="35"/>
      <c r="E14" s="35"/>
      <c r="F14" s="35"/>
      <c r="G14" s="35"/>
      <c r="H14" s="35"/>
      <c r="I14" s="35"/>
      <c r="J14" s="35"/>
      <c r="K14" s="35"/>
      <c r="L14" s="35"/>
      <c r="M14" s="35"/>
      <c r="N14" s="35"/>
      <c r="O14" s="35"/>
      <c r="P14" s="35"/>
      <c r="Q14" s="35"/>
      <c r="R14" s="35"/>
      <c r="S14" s="35"/>
      <c r="T14" s="35"/>
      <c r="U14" s="35"/>
      <c r="V14" s="35"/>
      <c r="W14" s="35"/>
      <c r="X14" s="35"/>
      <c r="Y14" s="40"/>
    </row>
    <row r="15" spans="1:31" s="41" customFormat="1" ht="50.25" customHeight="1">
      <c r="A15" s="35"/>
      <c r="B15" s="35"/>
      <c r="C15" s="35"/>
      <c r="D15" s="35"/>
      <c r="E15" s="35"/>
      <c r="F15" s="35"/>
      <c r="G15" s="35"/>
      <c r="H15" s="35"/>
      <c r="I15" s="35"/>
      <c r="J15" s="35"/>
      <c r="K15" s="35"/>
      <c r="L15" s="35"/>
      <c r="M15" s="35"/>
      <c r="N15" s="35"/>
      <c r="O15" s="35"/>
      <c r="P15" s="35"/>
      <c r="Q15" s="35"/>
      <c r="R15" s="35"/>
      <c r="S15" s="35"/>
      <c r="T15" s="35"/>
      <c r="U15" s="35"/>
      <c r="V15" s="35"/>
      <c r="W15" s="35"/>
      <c r="X15" s="35"/>
      <c r="Y15" s="40"/>
    </row>
    <row r="16" spans="1:31" ht="39" customHeight="1">
      <c r="G16" s="35"/>
      <c r="H16" s="35"/>
      <c r="I16" s="35"/>
    </row>
    <row r="17" spans="3:13" s="51" customFormat="1" ht="15">
      <c r="C17" s="35"/>
      <c r="D17" s="35"/>
      <c r="E17" s="35"/>
      <c r="F17" s="35"/>
      <c r="G17" s="35"/>
      <c r="H17" s="35"/>
      <c r="I17" s="35"/>
      <c r="J17" s="35"/>
      <c r="K17" s="35"/>
      <c r="L17" s="35"/>
      <c r="M17" s="35"/>
    </row>
    <row r="18" spans="3:13">
      <c r="G18" s="35"/>
      <c r="H18" s="35"/>
      <c r="I18" s="35"/>
    </row>
    <row r="19" spans="3:13" s="56" customFormat="1">
      <c r="C19" s="35"/>
      <c r="D19" s="35"/>
      <c r="E19" s="35"/>
      <c r="F19" s="35"/>
      <c r="G19" s="35"/>
      <c r="H19" s="35"/>
      <c r="I19" s="35"/>
      <c r="J19" s="35"/>
      <c r="K19" s="35"/>
      <c r="L19" s="35"/>
    </row>
    <row r="20" spans="3:13">
      <c r="G20" s="35"/>
      <c r="H20" s="35"/>
      <c r="I20" s="35"/>
    </row>
    <row r="21" spans="3:13">
      <c r="G21" s="35"/>
      <c r="H21" s="35"/>
      <c r="I21" s="35"/>
    </row>
    <row r="22" spans="3:13">
      <c r="G22" s="35"/>
      <c r="H22" s="35"/>
      <c r="I22" s="35"/>
    </row>
    <row r="23" spans="3:13">
      <c r="G23" s="35"/>
      <c r="H23" s="35"/>
      <c r="I23" s="35"/>
    </row>
    <row r="24" spans="3:13">
      <c r="G24" s="35"/>
      <c r="H24" s="35"/>
      <c r="I24" s="35"/>
    </row>
    <row r="25" spans="3:13">
      <c r="G25" s="35"/>
      <c r="H25" s="35"/>
      <c r="I25" s="35"/>
    </row>
    <row r="26" spans="3:13">
      <c r="G26" s="35"/>
      <c r="H26" s="35"/>
      <c r="I26" s="35"/>
    </row>
    <row r="27" spans="3:13">
      <c r="G27" s="35"/>
      <c r="H27" s="35"/>
      <c r="I27" s="35"/>
    </row>
    <row r="28" spans="3:13">
      <c r="G28" s="35"/>
      <c r="H28" s="35"/>
      <c r="I28" s="35"/>
    </row>
  </sheetData>
  <mergeCells count="22">
    <mergeCell ref="O7:O8"/>
    <mergeCell ref="A7:A8"/>
    <mergeCell ref="B7:B8"/>
    <mergeCell ref="C7:C8"/>
    <mergeCell ref="F7:F8"/>
    <mergeCell ref="G7:G8"/>
    <mergeCell ref="I7:I8"/>
    <mergeCell ref="J7:J8"/>
    <mergeCell ref="K7:K8"/>
    <mergeCell ref="L7:L8"/>
    <mergeCell ref="M7:M8"/>
    <mergeCell ref="N7:N8"/>
    <mergeCell ref="E7:E8"/>
    <mergeCell ref="H7:H8"/>
    <mergeCell ref="D7:D8"/>
    <mergeCell ref="X7:X8"/>
    <mergeCell ref="P7:P8"/>
    <mergeCell ref="Q7:Q8"/>
    <mergeCell ref="R7:R8"/>
    <mergeCell ref="S7:U7"/>
    <mergeCell ref="V7:V8"/>
    <mergeCell ref="W7:W8"/>
  </mergeCells>
  <dataValidations count="10">
    <dataValidation type="list" allowBlank="1" showInputMessage="1" showErrorMessage="1" sqref="M10:M1048576">
      <formula1>#REF!</formula1>
    </dataValidation>
    <dataValidation type="list" allowBlank="1" showInputMessage="1" showErrorMessage="1" sqref="V9:V1048576">
      <formula1>#REF!</formula1>
    </dataValidation>
    <dataValidation type="list" allowBlank="1" showInputMessage="1" showErrorMessage="1" sqref="K9:K1048576">
      <formula1>#REF!</formula1>
    </dataValidation>
    <dataValidation type="list" allowBlank="1" showInputMessage="1" showErrorMessage="1" sqref="E9:E1048576">
      <formula1>#REF!</formula1>
    </dataValidation>
    <dataValidation type="list" allowBlank="1" showInputMessage="1" showErrorMessage="1" sqref="C9:C1048576">
      <formula1>#REF!</formula1>
    </dataValidation>
    <dataValidation type="list" allowBlank="1" showInputMessage="1" showErrorMessage="1" sqref="D9:D1048576">
      <formula1>#REF!</formula1>
    </dataValidation>
    <dataValidation type="list" allowBlank="1" showInputMessage="1" showErrorMessage="1" sqref="F9:F1048576">
      <formula1>#REF!</formula1>
    </dataValidation>
    <dataValidation type="list" allowBlank="1" showInputMessage="1" showErrorMessage="1" sqref="J9:J1048576">
      <formula1>#REF!</formula1>
    </dataValidation>
    <dataValidation type="list" allowBlank="1" showInputMessage="1" showErrorMessage="1" sqref="L9:L1048576">
      <formula1>#REF!</formula1>
    </dataValidation>
    <dataValidation type="list" allowBlank="1" showInputMessage="1" showErrorMessage="1" sqref="M9">
      <formula1>#REF!</formula1>
    </dataValidation>
  </dataValidations>
  <pageMargins left="0" right="0" top="1" bottom="1" header="0.5" footer="0.5"/>
  <pageSetup paperSize="9" scale="58"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217" customWidth="1"/>
    <col min="2" max="2" width="8" style="3217" customWidth="1"/>
    <col min="3" max="3" width="63.7109375" style="3218" customWidth="1"/>
    <col min="4" max="4" width="26.5703125" style="3218" customWidth="1"/>
    <col min="5" max="8" width="15" style="3218" customWidth="1"/>
    <col min="9" max="10" width="16.5703125" style="3218" customWidth="1"/>
    <col min="11" max="14" width="15.140625" style="3218" customWidth="1"/>
    <col min="15" max="16384" width="11.42578125" style="3218"/>
  </cols>
  <sheetData>
    <row r="1" spans="1:14" ht="15">
      <c r="C1" s="32" t="s">
        <v>120</v>
      </c>
      <c r="D1" s="79" t="s">
        <v>3666</v>
      </c>
      <c r="E1" s="3108"/>
    </row>
    <row r="2" spans="1:14" ht="15">
      <c r="C2" s="18" t="s">
        <v>106</v>
      </c>
      <c r="D2" s="18" t="s">
        <v>3266</v>
      </c>
      <c r="E2" s="3108"/>
    </row>
    <row r="3" spans="1:14" ht="15">
      <c r="C3" s="18" t="s">
        <v>108</v>
      </c>
      <c r="D3" s="18" t="s">
        <v>109</v>
      </c>
    </row>
    <row r="4" spans="1:14" ht="15">
      <c r="C4" s="18" t="s">
        <v>110</v>
      </c>
      <c r="D4" s="18" t="s">
        <v>4</v>
      </c>
    </row>
    <row r="5" spans="1:14" ht="15">
      <c r="C5" s="32" t="s">
        <v>3279</v>
      </c>
      <c r="D5" s="32" t="s">
        <v>3280</v>
      </c>
    </row>
    <row r="7" spans="1:14" ht="15" thickBot="1">
      <c r="A7" s="3219"/>
      <c r="B7" s="3219"/>
      <c r="C7" s="3219"/>
      <c r="D7" s="3219"/>
      <c r="E7" s="3219"/>
      <c r="F7" s="3219"/>
      <c r="G7" s="3219"/>
      <c r="H7" s="3219"/>
      <c r="I7" s="3219"/>
      <c r="J7" s="3219"/>
    </row>
    <row r="8" spans="1:14" s="3220" customFormat="1" ht="27.75" thickBot="1">
      <c r="A8" s="4953" t="s">
        <v>3667</v>
      </c>
      <c r="B8" s="4954"/>
      <c r="C8" s="4954"/>
      <c r="D8" s="4954"/>
      <c r="E8" s="4954"/>
      <c r="F8" s="4954"/>
      <c r="G8" s="4954"/>
      <c r="H8" s="4954"/>
      <c r="I8" s="4954"/>
      <c r="J8" s="4954"/>
      <c r="K8" s="4954"/>
      <c r="L8" s="4954"/>
      <c r="M8" s="4954"/>
      <c r="N8" s="4955"/>
    </row>
    <row r="9" spans="1:14" s="3115" customFormat="1" ht="27">
      <c r="A9" s="3223"/>
      <c r="B9" s="3221"/>
      <c r="C9" s="3221"/>
      <c r="D9" s="3224"/>
      <c r="E9" s="3221"/>
      <c r="F9" s="3221"/>
      <c r="G9" s="3221"/>
      <c r="H9" s="3221"/>
      <c r="I9" s="3221"/>
      <c r="J9" s="3221"/>
      <c r="K9" s="3216"/>
      <c r="L9" s="3216"/>
      <c r="M9" s="3216"/>
      <c r="N9" s="3222"/>
    </row>
    <row r="10" spans="1:14" s="3115" customFormat="1" ht="27">
      <c r="A10" s="3223"/>
      <c r="B10" s="3221"/>
      <c r="C10" s="2907"/>
      <c r="D10" s="3221"/>
      <c r="E10" s="3221"/>
      <c r="F10" s="3221"/>
      <c r="G10" s="3221"/>
      <c r="H10" s="3221"/>
      <c r="I10" s="3221"/>
      <c r="J10" s="3221"/>
      <c r="K10" s="3216"/>
      <c r="L10" s="3216"/>
      <c r="M10" s="3216"/>
      <c r="N10" s="3222"/>
    </row>
    <row r="11" spans="1:14" s="3115" customFormat="1" ht="27.75" thickBot="1">
      <c r="A11" s="3223"/>
      <c r="B11" s="3221"/>
      <c r="C11" s="3221"/>
      <c r="D11" s="3224"/>
      <c r="E11" s="3221"/>
      <c r="F11" s="3221"/>
      <c r="G11" s="3221"/>
      <c r="H11" s="3221"/>
      <c r="I11" s="3221"/>
      <c r="J11" s="3221"/>
      <c r="K11" s="3216"/>
      <c r="L11" s="3216"/>
      <c r="M11" s="3216"/>
      <c r="N11" s="3222"/>
    </row>
    <row r="12" spans="1:14" s="3115" customFormat="1" ht="27">
      <c r="A12" s="5014"/>
      <c r="B12" s="5015"/>
      <c r="C12" s="3287"/>
      <c r="D12" s="5000" t="s">
        <v>3571</v>
      </c>
      <c r="E12" s="5003" t="s">
        <v>3635</v>
      </c>
      <c r="F12" s="5003" t="s">
        <v>3636</v>
      </c>
      <c r="G12" s="5003" t="s">
        <v>3637</v>
      </c>
      <c r="H12" s="4960" t="s">
        <v>3638</v>
      </c>
      <c r="I12" s="5003" t="s">
        <v>3639</v>
      </c>
      <c r="J12" s="5003" t="s">
        <v>3640</v>
      </c>
      <c r="K12" s="5011" t="s">
        <v>3641</v>
      </c>
      <c r="L12" s="5011"/>
      <c r="M12" s="5011"/>
      <c r="N12" s="5012"/>
    </row>
    <row r="13" spans="1:14" s="3115" customFormat="1" ht="57">
      <c r="A13" s="5016"/>
      <c r="B13" s="5017"/>
      <c r="C13" s="3288"/>
      <c r="D13" s="5002"/>
      <c r="E13" s="4956"/>
      <c r="F13" s="4956"/>
      <c r="G13" s="4956"/>
      <c r="H13" s="4962"/>
      <c r="I13" s="4956"/>
      <c r="J13" s="4956"/>
      <c r="K13" s="3225" t="s">
        <v>3635</v>
      </c>
      <c r="L13" s="3226" t="s">
        <v>3636</v>
      </c>
      <c r="M13" s="3225" t="s">
        <v>3637</v>
      </c>
      <c r="N13" s="3225" t="s">
        <v>3638</v>
      </c>
    </row>
    <row r="14" spans="1:14" s="3115" customFormat="1" ht="27">
      <c r="A14" s="5018" t="s">
        <v>3347</v>
      </c>
      <c r="B14" s="4963" t="s">
        <v>175</v>
      </c>
      <c r="C14" s="4963" t="s">
        <v>1086</v>
      </c>
      <c r="D14" s="5020"/>
      <c r="E14" s="5004" t="s">
        <v>1088</v>
      </c>
      <c r="F14" s="5004" t="s">
        <v>1092</v>
      </c>
      <c r="G14" s="5004" t="s">
        <v>1095</v>
      </c>
      <c r="H14" s="5004" t="s">
        <v>1098</v>
      </c>
      <c r="I14" s="5013" t="s">
        <v>3642</v>
      </c>
      <c r="J14" s="5013" t="s">
        <v>3643</v>
      </c>
      <c r="K14" s="5004" t="s">
        <v>1105</v>
      </c>
      <c r="L14" s="5004" t="s">
        <v>1108</v>
      </c>
      <c r="M14" s="5004" t="s">
        <v>1111</v>
      </c>
      <c r="N14" s="5006" t="s">
        <v>2428</v>
      </c>
    </row>
    <row r="15" spans="1:14" s="3115" customFormat="1" ht="27">
      <c r="A15" s="5019"/>
      <c r="B15" s="4962"/>
      <c r="C15" s="4962"/>
      <c r="D15" s="5021"/>
      <c r="E15" s="5005"/>
      <c r="F15" s="5005"/>
      <c r="G15" s="5005"/>
      <c r="H15" s="5005"/>
      <c r="I15" s="5005"/>
      <c r="J15" s="5005"/>
      <c r="K15" s="5005"/>
      <c r="L15" s="5005"/>
      <c r="M15" s="5005"/>
      <c r="N15" s="5007"/>
    </row>
    <row r="16" spans="1:14" s="1433" customFormat="1" ht="30" customHeight="1">
      <c r="A16" s="3227" t="s">
        <v>1088</v>
      </c>
      <c r="B16" s="3228" t="s">
        <v>2647</v>
      </c>
      <c r="C16" s="3229" t="s">
        <v>3644</v>
      </c>
      <c r="D16" s="3230" t="s">
        <v>3645</v>
      </c>
      <c r="E16" s="3231">
        <f>SUM(E17,E22,E27,E32)</f>
        <v>0</v>
      </c>
      <c r="F16" s="3231">
        <f t="shared" ref="F16:N16" si="0">SUM(F17,F22,F27,F32)</f>
        <v>0</v>
      </c>
      <c r="G16" s="3231">
        <f t="shared" si="0"/>
        <v>0</v>
      </c>
      <c r="H16" s="3231">
        <f t="shared" si="0"/>
        <v>0</v>
      </c>
      <c r="I16" s="3231">
        <f t="shared" si="0"/>
        <v>0</v>
      </c>
      <c r="J16" s="3231">
        <f t="shared" si="0"/>
        <v>0</v>
      </c>
      <c r="K16" s="3231">
        <f t="shared" si="0"/>
        <v>0</v>
      </c>
      <c r="L16" s="3231">
        <f t="shared" si="0"/>
        <v>0</v>
      </c>
      <c r="M16" s="3231">
        <f t="shared" si="0"/>
        <v>0</v>
      </c>
      <c r="N16" s="3232">
        <f t="shared" si="0"/>
        <v>0</v>
      </c>
    </row>
    <row r="17" spans="1:15" s="1433" customFormat="1" ht="54.75" customHeight="1">
      <c r="A17" s="3227" t="s">
        <v>1092</v>
      </c>
      <c r="B17" s="3234" t="s">
        <v>1090</v>
      </c>
      <c r="C17" s="3235" t="s">
        <v>3646</v>
      </c>
      <c r="D17" s="3236" t="s">
        <v>3645</v>
      </c>
      <c r="E17" s="3237">
        <f>SUM(E18:E21)</f>
        <v>0</v>
      </c>
      <c r="F17" s="3237">
        <f>SUM(F18:F21)</f>
        <v>0</v>
      </c>
      <c r="G17" s="3237">
        <f>SUM(G18:G21)</f>
        <v>0</v>
      </c>
      <c r="H17" s="3237">
        <f>SUM(H18:H21)</f>
        <v>0</v>
      </c>
      <c r="I17" s="3237">
        <f t="shared" ref="I17:M17" si="1">SUM(I18:I21)</f>
        <v>0</v>
      </c>
      <c r="J17" s="3237">
        <f t="shared" si="1"/>
        <v>0</v>
      </c>
      <c r="K17" s="3237">
        <f t="shared" si="1"/>
        <v>0</v>
      </c>
      <c r="L17" s="3237">
        <f t="shared" si="1"/>
        <v>0</v>
      </c>
      <c r="M17" s="3237">
        <f t="shared" si="1"/>
        <v>0</v>
      </c>
      <c r="N17" s="3238">
        <f>SUM(N18:N21)</f>
        <v>0</v>
      </c>
    </row>
    <row r="18" spans="1:15" s="1433" customFormat="1" ht="30" customHeight="1">
      <c r="A18" s="3227" t="s">
        <v>1095</v>
      </c>
      <c r="B18" s="3234" t="s">
        <v>1093</v>
      </c>
      <c r="C18" s="3239" t="s">
        <v>3647</v>
      </c>
      <c r="D18" s="3240"/>
      <c r="E18" s="3241"/>
      <c r="F18" s="3241"/>
      <c r="G18" s="3241"/>
      <c r="H18" s="3241"/>
      <c r="I18" s="3241"/>
      <c r="J18" s="3241"/>
      <c r="K18" s="3242"/>
      <c r="L18" s="3241"/>
      <c r="M18" s="3241"/>
      <c r="N18" s="3243"/>
    </row>
    <row r="19" spans="1:15" s="1433" customFormat="1" ht="30" customHeight="1">
      <c r="A19" s="3227" t="s">
        <v>1098</v>
      </c>
      <c r="B19" s="3234" t="s">
        <v>1219</v>
      </c>
      <c r="C19" s="3239" t="s">
        <v>3648</v>
      </c>
      <c r="D19" s="3240"/>
      <c r="E19" s="3241"/>
      <c r="F19" s="3241"/>
      <c r="G19" s="3241"/>
      <c r="H19" s="3241"/>
      <c r="I19" s="3241"/>
      <c r="J19" s="3241"/>
      <c r="K19" s="3242"/>
      <c r="L19" s="3241"/>
      <c r="M19" s="3241"/>
      <c r="N19" s="3243"/>
    </row>
    <row r="20" spans="1:15" s="1433" customFormat="1" ht="30" customHeight="1">
      <c r="A20" s="3227" t="s">
        <v>1100</v>
      </c>
      <c r="B20" s="3234" t="s">
        <v>2727</v>
      </c>
      <c r="C20" s="3239" t="s">
        <v>3649</v>
      </c>
      <c r="D20" s="3240"/>
      <c r="E20" s="3241"/>
      <c r="F20" s="3241"/>
      <c r="G20" s="3241"/>
      <c r="H20" s="3241"/>
      <c r="I20" s="3241"/>
      <c r="J20" s="3241"/>
      <c r="K20" s="3242"/>
      <c r="L20" s="3241"/>
      <c r="M20" s="3241"/>
      <c r="N20" s="3243"/>
    </row>
    <row r="21" spans="1:15" s="1433" customFormat="1" ht="30" customHeight="1">
      <c r="A21" s="3227" t="s">
        <v>1103</v>
      </c>
      <c r="B21" s="3234" t="s">
        <v>2729</v>
      </c>
      <c r="C21" s="3244" t="s">
        <v>3650</v>
      </c>
      <c r="D21" s="3245"/>
      <c r="E21" s="3246"/>
      <c r="F21" s="3246"/>
      <c r="G21" s="3246"/>
      <c r="H21" s="3247"/>
      <c r="I21" s="3246"/>
      <c r="J21" s="3246"/>
      <c r="K21" s="3248"/>
      <c r="L21" s="3246"/>
      <c r="M21" s="3246"/>
      <c r="N21" s="3249"/>
    </row>
    <row r="22" spans="1:15" s="1433" customFormat="1" ht="53.25" customHeight="1">
      <c r="A22" s="3227" t="s">
        <v>1105</v>
      </c>
      <c r="B22" s="3234" t="s">
        <v>1270</v>
      </c>
      <c r="C22" s="3235" t="s">
        <v>3651</v>
      </c>
      <c r="D22" s="3250" t="s">
        <v>3645</v>
      </c>
      <c r="E22" s="3251">
        <f>SUM(E23:E26)</f>
        <v>0</v>
      </c>
      <c r="F22" s="3251">
        <f t="shared" ref="F22:M22" si="2">SUM(F23:F26)</f>
        <v>0</v>
      </c>
      <c r="G22" s="3251">
        <f t="shared" si="2"/>
        <v>0</v>
      </c>
      <c r="H22" s="3251">
        <f>SUM(H23:H26)</f>
        <v>0</v>
      </c>
      <c r="I22" s="3251">
        <f t="shared" si="2"/>
        <v>0</v>
      </c>
      <c r="J22" s="3251">
        <f t="shared" si="2"/>
        <v>0</v>
      </c>
      <c r="K22" s="3251">
        <f t="shared" si="2"/>
        <v>0</v>
      </c>
      <c r="L22" s="3251">
        <f t="shared" si="2"/>
        <v>0</v>
      </c>
      <c r="M22" s="3251">
        <f t="shared" si="2"/>
        <v>0</v>
      </c>
      <c r="N22" s="3238">
        <f>SUM(N23:N26)</f>
        <v>0</v>
      </c>
    </row>
    <row r="23" spans="1:15" s="1433" customFormat="1" ht="30" customHeight="1">
      <c r="A23" s="3227" t="s">
        <v>1108</v>
      </c>
      <c r="B23" s="3234" t="s">
        <v>1273</v>
      </c>
      <c r="C23" s="3239" t="s">
        <v>3647</v>
      </c>
      <c r="D23" s="3240"/>
      <c r="E23" s="3241"/>
      <c r="F23" s="3241"/>
      <c r="G23" s="3241"/>
      <c r="H23" s="3241"/>
      <c r="I23" s="3241"/>
      <c r="J23" s="3241"/>
      <c r="K23" s="3242"/>
      <c r="L23" s="3241"/>
      <c r="M23" s="3241"/>
      <c r="N23" s="3243"/>
    </row>
    <row r="24" spans="1:15" s="1433" customFormat="1" ht="30" customHeight="1">
      <c r="A24" s="3227" t="s">
        <v>1111</v>
      </c>
      <c r="B24" s="3234" t="s">
        <v>1299</v>
      </c>
      <c r="C24" s="3239" t="s">
        <v>3648</v>
      </c>
      <c r="D24" s="3240"/>
      <c r="E24" s="3241"/>
      <c r="F24" s="3241"/>
      <c r="G24" s="3241"/>
      <c r="H24" s="3241"/>
      <c r="I24" s="3241"/>
      <c r="J24" s="3241"/>
      <c r="K24" s="3242"/>
      <c r="L24" s="3241"/>
      <c r="M24" s="3241"/>
      <c r="N24" s="3243"/>
    </row>
    <row r="25" spans="1:15" s="1433" customFormat="1" ht="30" customHeight="1">
      <c r="A25" s="3227" t="s">
        <v>2428</v>
      </c>
      <c r="B25" s="3234" t="s">
        <v>1302</v>
      </c>
      <c r="C25" s="3239" t="s">
        <v>3649</v>
      </c>
      <c r="D25" s="3240"/>
      <c r="E25" s="3241"/>
      <c r="F25" s="3241"/>
      <c r="G25" s="3241"/>
      <c r="H25" s="3241"/>
      <c r="I25" s="3241"/>
      <c r="J25" s="3241"/>
      <c r="K25" s="3242"/>
      <c r="L25" s="3241"/>
      <c r="M25" s="3241"/>
      <c r="N25" s="3243"/>
    </row>
    <row r="26" spans="1:15" s="1433" customFormat="1" ht="30" customHeight="1">
      <c r="A26" s="3227" t="s">
        <v>2430</v>
      </c>
      <c r="B26" s="3234" t="s">
        <v>1305</v>
      </c>
      <c r="C26" s="3244" t="s">
        <v>3650</v>
      </c>
      <c r="D26" s="3245"/>
      <c r="E26" s="3246"/>
      <c r="F26" s="3246"/>
      <c r="G26" s="3246"/>
      <c r="H26" s="3252"/>
      <c r="I26" s="3246"/>
      <c r="J26" s="3246"/>
      <c r="K26" s="3248"/>
      <c r="L26" s="3246"/>
      <c r="M26" s="3246"/>
      <c r="N26" s="3249"/>
    </row>
    <row r="27" spans="1:15" ht="63" customHeight="1">
      <c r="A27" s="3227" t="s">
        <v>2432</v>
      </c>
      <c r="B27" s="3234" t="s">
        <v>1327</v>
      </c>
      <c r="C27" s="3253" t="s">
        <v>3652</v>
      </c>
      <c r="D27" s="3250" t="s">
        <v>3645</v>
      </c>
      <c r="E27" s="3254">
        <f>SUM(E28:E31)</f>
        <v>0</v>
      </c>
      <c r="F27" s="3254">
        <f t="shared" ref="F27:M27" si="3">SUM(F28:F31)</f>
        <v>0</v>
      </c>
      <c r="G27" s="3254">
        <f t="shared" si="3"/>
        <v>0</v>
      </c>
      <c r="H27" s="3254">
        <f>SUM(H28:H31)</f>
        <v>0</v>
      </c>
      <c r="I27" s="3254">
        <f t="shared" si="3"/>
        <v>0</v>
      </c>
      <c r="J27" s="3254">
        <f t="shared" si="3"/>
        <v>0</v>
      </c>
      <c r="K27" s="3254">
        <f t="shared" si="3"/>
        <v>0</v>
      </c>
      <c r="L27" s="3254">
        <f t="shared" si="3"/>
        <v>0</v>
      </c>
      <c r="M27" s="3254">
        <f t="shared" si="3"/>
        <v>0</v>
      </c>
      <c r="N27" s="3238">
        <f>SUM(N28:N31)</f>
        <v>0</v>
      </c>
    </row>
    <row r="28" spans="1:15" ht="30" customHeight="1">
      <c r="A28" s="3227" t="s">
        <v>1120</v>
      </c>
      <c r="B28" s="3234" t="s">
        <v>3653</v>
      </c>
      <c r="C28" s="3239" t="s">
        <v>3654</v>
      </c>
      <c r="D28" s="3240"/>
      <c r="E28" s="3241"/>
      <c r="F28" s="3241"/>
      <c r="G28" s="3241"/>
      <c r="H28" s="3241"/>
      <c r="I28" s="3241"/>
      <c r="J28" s="3241"/>
      <c r="K28" s="3242"/>
      <c r="L28" s="3241"/>
      <c r="M28" s="3241"/>
      <c r="N28" s="3243"/>
    </row>
    <row r="29" spans="1:15" ht="30" customHeight="1">
      <c r="A29" s="3227" t="s">
        <v>1123</v>
      </c>
      <c r="B29" s="3234" t="s">
        <v>3655</v>
      </c>
      <c r="C29" s="3239" t="s">
        <v>3648</v>
      </c>
      <c r="D29" s="3240"/>
      <c r="E29" s="3241"/>
      <c r="F29" s="3241"/>
      <c r="G29" s="3241"/>
      <c r="H29" s="3241"/>
      <c r="I29" s="3241"/>
      <c r="J29" s="3241"/>
      <c r="K29" s="3242"/>
      <c r="L29" s="3241"/>
      <c r="M29" s="3241"/>
      <c r="N29" s="3243"/>
    </row>
    <row r="30" spans="1:15" s="1433" customFormat="1" ht="30" customHeight="1">
      <c r="A30" s="3227" t="s">
        <v>1126</v>
      </c>
      <c r="B30" s="3234" t="s">
        <v>3656</v>
      </c>
      <c r="C30" s="3239" t="s">
        <v>3649</v>
      </c>
      <c r="D30" s="3240"/>
      <c r="E30" s="3241"/>
      <c r="F30" s="3241"/>
      <c r="G30" s="3241"/>
      <c r="H30" s="3241"/>
      <c r="I30" s="3241"/>
      <c r="J30" s="3241"/>
      <c r="K30" s="3242"/>
      <c r="L30" s="3241"/>
      <c r="M30" s="3241"/>
      <c r="N30" s="3243"/>
      <c r="O30" s="3218"/>
    </row>
    <row r="31" spans="1:15" s="1433" customFormat="1" ht="30" customHeight="1">
      <c r="A31" s="3227" t="s">
        <v>1129</v>
      </c>
      <c r="B31" s="3234" t="s">
        <v>3657</v>
      </c>
      <c r="C31" s="3244" t="s">
        <v>3650</v>
      </c>
      <c r="D31" s="3245"/>
      <c r="E31" s="3246"/>
      <c r="F31" s="3246"/>
      <c r="G31" s="3246"/>
      <c r="H31" s="3252"/>
      <c r="I31" s="3246"/>
      <c r="J31" s="3246"/>
      <c r="K31" s="3248"/>
      <c r="L31" s="3246"/>
      <c r="M31" s="3246"/>
      <c r="N31" s="3249"/>
      <c r="O31" s="3218"/>
    </row>
    <row r="32" spans="1:15" s="1433" customFormat="1" ht="50.25" customHeight="1">
      <c r="A32" s="3227" t="s">
        <v>2438</v>
      </c>
      <c r="B32" s="3234" t="s">
        <v>3617</v>
      </c>
      <c r="C32" s="3253" t="s">
        <v>3658</v>
      </c>
      <c r="D32" s="3250" t="s">
        <v>3645</v>
      </c>
      <c r="E32" s="3251">
        <f>SUM(E33:E36)</f>
        <v>0</v>
      </c>
      <c r="F32" s="3256"/>
      <c r="G32" s="3251">
        <f>SUM(G33:G36)</f>
        <v>0</v>
      </c>
      <c r="H32" s="3251">
        <f>SUM(H33:H35)</f>
        <v>0</v>
      </c>
      <c r="I32" s="3251">
        <f t="shared" ref="I32:K32" si="4">SUM(I33:I35)</f>
        <v>0</v>
      </c>
      <c r="J32" s="3251">
        <f t="shared" si="4"/>
        <v>0</v>
      </c>
      <c r="K32" s="3251">
        <f t="shared" si="4"/>
        <v>0</v>
      </c>
      <c r="L32" s="3257"/>
      <c r="M32" s="3251">
        <f t="shared" ref="M32" si="5">SUM(M33:M35)</f>
        <v>0</v>
      </c>
      <c r="N32" s="3238">
        <f>SUM(N33:N35)</f>
        <v>0</v>
      </c>
      <c r="O32" s="3218"/>
    </row>
    <row r="33" spans="1:15" s="1433" customFormat="1" ht="30" customHeight="1">
      <c r="A33" s="3227" t="s">
        <v>2440</v>
      </c>
      <c r="B33" s="3234" t="s">
        <v>3659</v>
      </c>
      <c r="C33" s="3239" t="s">
        <v>3647</v>
      </c>
      <c r="D33" s="3240"/>
      <c r="E33" s="3241"/>
      <c r="F33" s="3256"/>
      <c r="G33" s="3241"/>
      <c r="H33" s="3241"/>
      <c r="I33" s="3241"/>
      <c r="J33" s="3241"/>
      <c r="K33" s="3242"/>
      <c r="L33" s="3257"/>
      <c r="M33" s="3241"/>
      <c r="N33" s="3243"/>
      <c r="O33" s="3218"/>
    </row>
    <row r="34" spans="1:15" s="1433" customFormat="1" ht="30" customHeight="1">
      <c r="A34" s="3227" t="s">
        <v>2442</v>
      </c>
      <c r="B34" s="3234" t="s">
        <v>3660</v>
      </c>
      <c r="C34" s="3239" t="s">
        <v>3648</v>
      </c>
      <c r="D34" s="3240"/>
      <c r="E34" s="3241"/>
      <c r="F34" s="3256"/>
      <c r="G34" s="3241"/>
      <c r="H34" s="3241"/>
      <c r="I34" s="3241"/>
      <c r="J34" s="3241"/>
      <c r="K34" s="3242"/>
      <c r="L34" s="3257"/>
      <c r="M34" s="3241"/>
      <c r="N34" s="3243"/>
      <c r="O34" s="3218"/>
    </row>
    <row r="35" spans="1:15" s="1433" customFormat="1" ht="30" customHeight="1">
      <c r="A35" s="3227" t="s">
        <v>1132</v>
      </c>
      <c r="B35" s="3234" t="s">
        <v>3661</v>
      </c>
      <c r="C35" s="3239" t="s">
        <v>3649</v>
      </c>
      <c r="D35" s="3240"/>
      <c r="E35" s="3241"/>
      <c r="F35" s="3256"/>
      <c r="G35" s="3241"/>
      <c r="H35" s="3241"/>
      <c r="I35" s="3241"/>
      <c r="J35" s="3241"/>
      <c r="K35" s="3242"/>
      <c r="L35" s="3257"/>
      <c r="M35" s="3241"/>
      <c r="N35" s="3243"/>
      <c r="O35" s="3218"/>
    </row>
    <row r="36" spans="1:15" s="1433" customFormat="1" ht="30" customHeight="1">
      <c r="A36" s="3258" t="s">
        <v>2445</v>
      </c>
      <c r="B36" s="3259" t="s">
        <v>3662</v>
      </c>
      <c r="C36" s="3244" t="s">
        <v>3650</v>
      </c>
      <c r="D36" s="3260"/>
      <c r="E36" s="3261"/>
      <c r="F36" s="3262"/>
      <c r="G36" s="3261"/>
      <c r="H36" s="3262"/>
      <c r="I36" s="3263"/>
      <c r="J36" s="3263"/>
      <c r="K36" s="3264"/>
      <c r="L36" s="3263"/>
      <c r="M36" s="3263"/>
      <c r="N36" s="3265"/>
      <c r="O36" s="3218"/>
    </row>
    <row r="37" spans="1:15" ht="30" customHeight="1">
      <c r="A37" s="5008" t="s">
        <v>1321</v>
      </c>
      <c r="B37" s="5009"/>
      <c r="C37" s="5009"/>
      <c r="D37" s="5009"/>
      <c r="E37" s="5009"/>
      <c r="F37" s="5009"/>
      <c r="G37" s="5009"/>
      <c r="H37" s="5009"/>
      <c r="I37" s="5009"/>
      <c r="J37" s="5009"/>
      <c r="K37" s="5009"/>
      <c r="L37" s="5009"/>
      <c r="M37" s="5009"/>
      <c r="N37" s="5010"/>
    </row>
    <row r="38" spans="1:15" ht="42" customHeight="1">
      <c r="A38" s="3266" t="s">
        <v>2447</v>
      </c>
      <c r="B38" s="3267" t="s">
        <v>2648</v>
      </c>
      <c r="C38" s="3268" t="s">
        <v>3663</v>
      </c>
      <c r="D38" s="3143"/>
      <c r="E38" s="3269"/>
      <c r="F38" s="3270"/>
      <c r="G38" s="3269"/>
      <c r="H38" s="3270"/>
      <c r="I38" s="3271"/>
      <c r="J38" s="3271"/>
      <c r="K38" s="3272"/>
      <c r="L38" s="3271"/>
      <c r="M38" s="3271"/>
      <c r="N38" s="3273"/>
    </row>
    <row r="39" spans="1:15" ht="30" customHeight="1">
      <c r="A39" s="3227" t="s">
        <v>2448</v>
      </c>
      <c r="B39" s="3228" t="s">
        <v>2649</v>
      </c>
      <c r="C39" s="3274" t="s">
        <v>3664</v>
      </c>
      <c r="D39" s="3143"/>
      <c r="E39" s="3241"/>
      <c r="F39" s="3256"/>
      <c r="G39" s="3241"/>
      <c r="H39" s="3256"/>
      <c r="I39" s="3275"/>
      <c r="J39" s="3275"/>
      <c r="K39" s="3276"/>
      <c r="L39" s="3257"/>
      <c r="M39" s="3257"/>
      <c r="N39" s="3277"/>
    </row>
    <row r="40" spans="1:15" ht="30" customHeight="1" thickBot="1">
      <c r="A40" s="3278" t="s">
        <v>2449</v>
      </c>
      <c r="B40" s="3279" t="s">
        <v>2650</v>
      </c>
      <c r="C40" s="3280" t="s">
        <v>3665</v>
      </c>
      <c r="D40" s="3281"/>
      <c r="E40" s="3282"/>
      <c r="F40" s="3283"/>
      <c r="G40" s="3282"/>
      <c r="H40" s="3283"/>
      <c r="I40" s="3284"/>
      <c r="J40" s="3284"/>
      <c r="K40" s="3285"/>
      <c r="L40" s="3284"/>
      <c r="M40" s="3284"/>
      <c r="N40" s="3286"/>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217" customWidth="1"/>
    <col min="2" max="2" width="8" style="3217" customWidth="1"/>
    <col min="3" max="3" width="63.7109375" style="3218" customWidth="1"/>
    <col min="4" max="4" width="26.5703125" style="3218" customWidth="1"/>
    <col min="5" max="8" width="15" style="3218" customWidth="1"/>
    <col min="9" max="10" width="16.5703125" style="3218" customWidth="1"/>
    <col min="11" max="14" width="15.140625" style="3218" customWidth="1"/>
    <col min="15" max="16384" width="11.42578125" style="3218"/>
  </cols>
  <sheetData>
    <row r="1" spans="1:14" ht="15">
      <c r="C1" s="32" t="s">
        <v>120</v>
      </c>
      <c r="D1" s="79" t="s">
        <v>3267</v>
      </c>
      <c r="E1" s="3108"/>
    </row>
    <row r="2" spans="1:14" ht="15">
      <c r="C2" s="18" t="s">
        <v>106</v>
      </c>
      <c r="D2" s="18" t="s">
        <v>3268</v>
      </c>
      <c r="E2" s="3108"/>
    </row>
    <row r="3" spans="1:14" ht="15">
      <c r="C3" s="18" t="s">
        <v>108</v>
      </c>
      <c r="D3" s="18" t="s">
        <v>109</v>
      </c>
    </row>
    <row r="4" spans="1:14" ht="15">
      <c r="C4" s="18" t="s">
        <v>110</v>
      </c>
      <c r="D4" s="18" t="s">
        <v>4</v>
      </c>
    </row>
    <row r="5" spans="1:14" ht="15">
      <c r="C5" s="32" t="s">
        <v>3279</v>
      </c>
      <c r="D5" s="32" t="s">
        <v>3280</v>
      </c>
    </row>
    <row r="7" spans="1:14" ht="15" thickBot="1">
      <c r="A7" s="3219"/>
      <c r="B7" s="3219"/>
      <c r="C7" s="3219"/>
      <c r="D7" s="3219"/>
      <c r="E7" s="3219"/>
      <c r="F7" s="3219"/>
      <c r="G7" s="3219"/>
      <c r="H7" s="3219"/>
      <c r="I7" s="3219"/>
      <c r="J7" s="3219"/>
    </row>
    <row r="8" spans="1:14" s="3220" customFormat="1" ht="27.75" thickBot="1">
      <c r="A8" s="4953" t="s">
        <v>3668</v>
      </c>
      <c r="B8" s="4954"/>
      <c r="C8" s="4954"/>
      <c r="D8" s="4954"/>
      <c r="E8" s="4954"/>
      <c r="F8" s="4954"/>
      <c r="G8" s="4954"/>
      <c r="H8" s="4954"/>
      <c r="I8" s="4954"/>
      <c r="J8" s="4954"/>
      <c r="K8" s="4954"/>
      <c r="L8" s="4954"/>
      <c r="M8" s="4954"/>
      <c r="N8" s="4955"/>
    </row>
    <row r="9" spans="1:14" s="3115" customFormat="1" ht="27">
      <c r="A9" s="3223"/>
      <c r="B9" s="3221"/>
      <c r="C9" s="3221"/>
      <c r="D9" s="3224"/>
      <c r="E9" s="3221"/>
      <c r="F9" s="3221"/>
      <c r="G9" s="3221"/>
      <c r="H9" s="3221"/>
      <c r="I9" s="3221"/>
      <c r="J9" s="3221"/>
      <c r="K9" s="3216"/>
      <c r="L9" s="3216"/>
      <c r="M9" s="3216"/>
      <c r="N9" s="3222"/>
    </row>
    <row r="10" spans="1:14" s="3115" customFormat="1" ht="27">
      <c r="A10" s="3223"/>
      <c r="B10" s="3221"/>
      <c r="C10" s="2907"/>
      <c r="D10" s="3221"/>
      <c r="E10" s="3221"/>
      <c r="F10" s="3221"/>
      <c r="G10" s="3221"/>
      <c r="H10" s="3221"/>
      <c r="I10" s="3221"/>
      <c r="J10" s="3221"/>
      <c r="K10" s="3216"/>
      <c r="L10" s="3216"/>
      <c r="M10" s="3216"/>
      <c r="N10" s="3222"/>
    </row>
    <row r="11" spans="1:14" s="3115" customFormat="1" ht="27.75" thickBot="1">
      <c r="A11" s="3223"/>
      <c r="B11" s="3221"/>
      <c r="C11" s="3221"/>
      <c r="D11" s="3224"/>
      <c r="E11" s="3221"/>
      <c r="F11" s="3221"/>
      <c r="G11" s="3221"/>
      <c r="H11" s="3221"/>
      <c r="I11" s="3221"/>
      <c r="J11" s="3221"/>
      <c r="K11" s="3216"/>
      <c r="L11" s="3216"/>
      <c r="M11" s="3216"/>
      <c r="N11" s="3222"/>
    </row>
    <row r="12" spans="1:14" s="3115" customFormat="1" ht="27">
      <c r="A12" s="5014"/>
      <c r="B12" s="5015"/>
      <c r="C12" s="3287"/>
      <c r="D12" s="5000" t="s">
        <v>3571</v>
      </c>
      <c r="E12" s="5003" t="s">
        <v>3635</v>
      </c>
      <c r="F12" s="5003" t="s">
        <v>3636</v>
      </c>
      <c r="G12" s="5003" t="s">
        <v>3637</v>
      </c>
      <c r="H12" s="4960" t="s">
        <v>3638</v>
      </c>
      <c r="I12" s="5003" t="s">
        <v>3639</v>
      </c>
      <c r="J12" s="5003" t="s">
        <v>3640</v>
      </c>
      <c r="K12" s="5011" t="s">
        <v>3641</v>
      </c>
      <c r="L12" s="5011"/>
      <c r="M12" s="5011"/>
      <c r="N12" s="5012"/>
    </row>
    <row r="13" spans="1:14" s="3115" customFormat="1" ht="57">
      <c r="A13" s="5016"/>
      <c r="B13" s="5017"/>
      <c r="C13" s="3288"/>
      <c r="D13" s="5002"/>
      <c r="E13" s="4956"/>
      <c r="F13" s="4956"/>
      <c r="G13" s="4956"/>
      <c r="H13" s="4962"/>
      <c r="I13" s="4956"/>
      <c r="J13" s="4956"/>
      <c r="K13" s="3225" t="s">
        <v>3635</v>
      </c>
      <c r="L13" s="3226" t="s">
        <v>3636</v>
      </c>
      <c r="M13" s="3225" t="s">
        <v>3637</v>
      </c>
      <c r="N13" s="3225" t="s">
        <v>3638</v>
      </c>
    </row>
    <row r="14" spans="1:14" s="3115" customFormat="1" ht="27">
      <c r="A14" s="5018" t="s">
        <v>3347</v>
      </c>
      <c r="B14" s="4963" t="s">
        <v>175</v>
      </c>
      <c r="C14" s="4963" t="s">
        <v>1086</v>
      </c>
      <c r="D14" s="5020"/>
      <c r="E14" s="5004" t="s">
        <v>1088</v>
      </c>
      <c r="F14" s="5004" t="s">
        <v>1092</v>
      </c>
      <c r="G14" s="5004" t="s">
        <v>1095</v>
      </c>
      <c r="H14" s="5004" t="s">
        <v>1098</v>
      </c>
      <c r="I14" s="5013" t="s">
        <v>3642</v>
      </c>
      <c r="J14" s="5013" t="s">
        <v>3643</v>
      </c>
      <c r="K14" s="5004" t="s">
        <v>1105</v>
      </c>
      <c r="L14" s="5004" t="s">
        <v>1108</v>
      </c>
      <c r="M14" s="5004" t="s">
        <v>1111</v>
      </c>
      <c r="N14" s="5006" t="s">
        <v>2428</v>
      </c>
    </row>
    <row r="15" spans="1:14" s="3115" customFormat="1" ht="27">
      <c r="A15" s="5019"/>
      <c r="B15" s="4962"/>
      <c r="C15" s="4962"/>
      <c r="D15" s="5021"/>
      <c r="E15" s="5005"/>
      <c r="F15" s="5005"/>
      <c r="G15" s="5005"/>
      <c r="H15" s="5005"/>
      <c r="I15" s="5005"/>
      <c r="J15" s="5005"/>
      <c r="K15" s="5005"/>
      <c r="L15" s="5005"/>
      <c r="M15" s="5005"/>
      <c r="N15" s="5007"/>
    </row>
    <row r="16" spans="1:14" s="1433" customFormat="1" ht="30" customHeight="1">
      <c r="A16" s="3227" t="s">
        <v>1088</v>
      </c>
      <c r="B16" s="3228" t="s">
        <v>2647</v>
      </c>
      <c r="C16" s="3229" t="s">
        <v>3644</v>
      </c>
      <c r="D16" s="3230" t="s">
        <v>3645</v>
      </c>
      <c r="E16" s="3231">
        <f>SUM(E17,E22,E27,E32)</f>
        <v>0</v>
      </c>
      <c r="F16" s="3231">
        <f t="shared" ref="F16:N16" si="0">SUM(F17,F22,F27,F32)</f>
        <v>0</v>
      </c>
      <c r="G16" s="3231">
        <f t="shared" si="0"/>
        <v>0</v>
      </c>
      <c r="H16" s="3231">
        <f t="shared" si="0"/>
        <v>0</v>
      </c>
      <c r="I16" s="3231">
        <f t="shared" si="0"/>
        <v>0</v>
      </c>
      <c r="J16" s="3231">
        <f t="shared" si="0"/>
        <v>0</v>
      </c>
      <c r="K16" s="3231">
        <f t="shared" si="0"/>
        <v>0</v>
      </c>
      <c r="L16" s="3231">
        <f t="shared" si="0"/>
        <v>0</v>
      </c>
      <c r="M16" s="3231">
        <f t="shared" si="0"/>
        <v>0</v>
      </c>
      <c r="N16" s="3232">
        <f t="shared" si="0"/>
        <v>0</v>
      </c>
    </row>
    <row r="17" spans="1:15" s="1433" customFormat="1" ht="54.75" customHeight="1">
      <c r="A17" s="3227" t="s">
        <v>1092</v>
      </c>
      <c r="B17" s="3234" t="s">
        <v>1090</v>
      </c>
      <c r="C17" s="3235" t="s">
        <v>3646</v>
      </c>
      <c r="D17" s="3236" t="s">
        <v>3645</v>
      </c>
      <c r="E17" s="3237">
        <f>SUM(E18:E21)</f>
        <v>0</v>
      </c>
      <c r="F17" s="3237">
        <f>SUM(F18:F21)</f>
        <v>0</v>
      </c>
      <c r="G17" s="3237">
        <f>SUM(G18:G21)</f>
        <v>0</v>
      </c>
      <c r="H17" s="3237">
        <f>SUM(H18:H21)</f>
        <v>0</v>
      </c>
      <c r="I17" s="3237">
        <f t="shared" ref="I17:M17" si="1">SUM(I18:I21)</f>
        <v>0</v>
      </c>
      <c r="J17" s="3237">
        <f t="shared" si="1"/>
        <v>0</v>
      </c>
      <c r="K17" s="3237">
        <f t="shared" si="1"/>
        <v>0</v>
      </c>
      <c r="L17" s="3237">
        <f t="shared" si="1"/>
        <v>0</v>
      </c>
      <c r="M17" s="3237">
        <f t="shared" si="1"/>
        <v>0</v>
      </c>
      <c r="N17" s="3238">
        <f>SUM(N18:N21)</f>
        <v>0</v>
      </c>
    </row>
    <row r="18" spans="1:15" s="1433" customFormat="1" ht="30" customHeight="1">
      <c r="A18" s="3227" t="s">
        <v>1095</v>
      </c>
      <c r="B18" s="3234" t="s">
        <v>1093</v>
      </c>
      <c r="C18" s="3239" t="s">
        <v>3647</v>
      </c>
      <c r="D18" s="3240"/>
      <c r="E18" s="3241"/>
      <c r="F18" s="3241"/>
      <c r="G18" s="3241"/>
      <c r="H18" s="3241"/>
      <c r="I18" s="3241"/>
      <c r="J18" s="3241"/>
      <c r="K18" s="3242"/>
      <c r="L18" s="3241"/>
      <c r="M18" s="3241"/>
      <c r="N18" s="3243"/>
    </row>
    <row r="19" spans="1:15" s="1433" customFormat="1" ht="30" customHeight="1">
      <c r="A19" s="3227" t="s">
        <v>1098</v>
      </c>
      <c r="B19" s="3234" t="s">
        <v>1219</v>
      </c>
      <c r="C19" s="3239" t="s">
        <v>3648</v>
      </c>
      <c r="D19" s="3240"/>
      <c r="E19" s="3241"/>
      <c r="F19" s="3241"/>
      <c r="G19" s="3241"/>
      <c r="H19" s="3241"/>
      <c r="I19" s="3241"/>
      <c r="J19" s="3241"/>
      <c r="K19" s="3242"/>
      <c r="L19" s="3241"/>
      <c r="M19" s="3241"/>
      <c r="N19" s="3243"/>
    </row>
    <row r="20" spans="1:15" s="1433" customFormat="1" ht="30" customHeight="1">
      <c r="A20" s="3227" t="s">
        <v>1100</v>
      </c>
      <c r="B20" s="3234" t="s">
        <v>2727</v>
      </c>
      <c r="C20" s="3239" t="s">
        <v>3649</v>
      </c>
      <c r="D20" s="3240"/>
      <c r="E20" s="3241"/>
      <c r="F20" s="3241"/>
      <c r="G20" s="3241"/>
      <c r="H20" s="3241"/>
      <c r="I20" s="3241"/>
      <c r="J20" s="3241"/>
      <c r="K20" s="3242"/>
      <c r="L20" s="3241"/>
      <c r="M20" s="3241"/>
      <c r="N20" s="3243"/>
    </row>
    <row r="21" spans="1:15" s="1433" customFormat="1" ht="30" customHeight="1">
      <c r="A21" s="3227" t="s">
        <v>1103</v>
      </c>
      <c r="B21" s="3234" t="s">
        <v>2729</v>
      </c>
      <c r="C21" s="3244" t="s">
        <v>3650</v>
      </c>
      <c r="D21" s="3245"/>
      <c r="E21" s="3246"/>
      <c r="F21" s="3246"/>
      <c r="G21" s="3246"/>
      <c r="H21" s="3247"/>
      <c r="I21" s="3246"/>
      <c r="J21" s="3246"/>
      <c r="K21" s="3248"/>
      <c r="L21" s="3246"/>
      <c r="M21" s="3246"/>
      <c r="N21" s="3249"/>
    </row>
    <row r="22" spans="1:15" s="1433" customFormat="1" ht="53.25" customHeight="1">
      <c r="A22" s="3227" t="s">
        <v>1105</v>
      </c>
      <c r="B22" s="3234" t="s">
        <v>1270</v>
      </c>
      <c r="C22" s="3235" t="s">
        <v>3651</v>
      </c>
      <c r="D22" s="3250" t="s">
        <v>3645</v>
      </c>
      <c r="E22" s="3251">
        <f>SUM(E23:E26)</f>
        <v>0</v>
      </c>
      <c r="F22" s="3251">
        <f t="shared" ref="F22:M22" si="2">SUM(F23:F26)</f>
        <v>0</v>
      </c>
      <c r="G22" s="3251">
        <f t="shared" si="2"/>
        <v>0</v>
      </c>
      <c r="H22" s="3251">
        <f>SUM(H23:H26)</f>
        <v>0</v>
      </c>
      <c r="I22" s="3251">
        <f t="shared" si="2"/>
        <v>0</v>
      </c>
      <c r="J22" s="3251">
        <f t="shared" si="2"/>
        <v>0</v>
      </c>
      <c r="K22" s="3251">
        <f t="shared" si="2"/>
        <v>0</v>
      </c>
      <c r="L22" s="3251">
        <f t="shared" si="2"/>
        <v>0</v>
      </c>
      <c r="M22" s="3251">
        <f t="shared" si="2"/>
        <v>0</v>
      </c>
      <c r="N22" s="3238">
        <f>SUM(N23:N26)</f>
        <v>0</v>
      </c>
    </row>
    <row r="23" spans="1:15" s="1433" customFormat="1" ht="30" customHeight="1">
      <c r="A23" s="3227" t="s">
        <v>1108</v>
      </c>
      <c r="B23" s="3234" t="s">
        <v>1273</v>
      </c>
      <c r="C23" s="3239" t="s">
        <v>3647</v>
      </c>
      <c r="D23" s="3240"/>
      <c r="E23" s="3241"/>
      <c r="F23" s="3241"/>
      <c r="G23" s="3241"/>
      <c r="H23" s="3241"/>
      <c r="I23" s="3241"/>
      <c r="J23" s="3241"/>
      <c r="K23" s="3242"/>
      <c r="L23" s="3241"/>
      <c r="M23" s="3241"/>
      <c r="N23" s="3243"/>
    </row>
    <row r="24" spans="1:15" s="1433" customFormat="1" ht="30" customHeight="1">
      <c r="A24" s="3227" t="s">
        <v>1111</v>
      </c>
      <c r="B24" s="3234" t="s">
        <v>1299</v>
      </c>
      <c r="C24" s="3239" t="s">
        <v>3648</v>
      </c>
      <c r="D24" s="3240"/>
      <c r="E24" s="3241"/>
      <c r="F24" s="3241"/>
      <c r="G24" s="3241"/>
      <c r="H24" s="3241"/>
      <c r="I24" s="3241"/>
      <c r="J24" s="3241"/>
      <c r="K24" s="3242"/>
      <c r="L24" s="3241"/>
      <c r="M24" s="3241"/>
      <c r="N24" s="3243"/>
    </row>
    <row r="25" spans="1:15" s="1433" customFormat="1" ht="30" customHeight="1">
      <c r="A25" s="3227" t="s">
        <v>2428</v>
      </c>
      <c r="B25" s="3234" t="s">
        <v>1302</v>
      </c>
      <c r="C25" s="3239" t="s">
        <v>3649</v>
      </c>
      <c r="D25" s="3240"/>
      <c r="E25" s="3241"/>
      <c r="F25" s="3241"/>
      <c r="G25" s="3241"/>
      <c r="H25" s="3241"/>
      <c r="I25" s="3241"/>
      <c r="J25" s="3241"/>
      <c r="K25" s="3242"/>
      <c r="L25" s="3241"/>
      <c r="M25" s="3241"/>
      <c r="N25" s="3243"/>
    </row>
    <row r="26" spans="1:15" s="1433" customFormat="1" ht="30" customHeight="1">
      <c r="A26" s="3227" t="s">
        <v>2430</v>
      </c>
      <c r="B26" s="3234" t="s">
        <v>1305</v>
      </c>
      <c r="C26" s="3244" t="s">
        <v>3650</v>
      </c>
      <c r="D26" s="3245"/>
      <c r="E26" s="3246"/>
      <c r="F26" s="3246"/>
      <c r="G26" s="3246"/>
      <c r="H26" s="3252"/>
      <c r="I26" s="3246"/>
      <c r="J26" s="3246"/>
      <c r="K26" s="3248"/>
      <c r="L26" s="3246"/>
      <c r="M26" s="3246"/>
      <c r="N26" s="3249"/>
    </row>
    <row r="27" spans="1:15" ht="63" customHeight="1">
      <c r="A27" s="3227" t="s">
        <v>2432</v>
      </c>
      <c r="B27" s="3234" t="s">
        <v>1327</v>
      </c>
      <c r="C27" s="3253" t="s">
        <v>3652</v>
      </c>
      <c r="D27" s="3250" t="s">
        <v>3645</v>
      </c>
      <c r="E27" s="3254">
        <f>SUM(E28:E31)</f>
        <v>0</v>
      </c>
      <c r="F27" s="3254">
        <f t="shared" ref="F27:M27" si="3">SUM(F28:F31)</f>
        <v>0</v>
      </c>
      <c r="G27" s="3254">
        <f t="shared" si="3"/>
        <v>0</v>
      </c>
      <c r="H27" s="3254">
        <f>SUM(H28:H31)</f>
        <v>0</v>
      </c>
      <c r="I27" s="3254">
        <f t="shared" si="3"/>
        <v>0</v>
      </c>
      <c r="J27" s="3254">
        <f t="shared" si="3"/>
        <v>0</v>
      </c>
      <c r="K27" s="3254">
        <f t="shared" si="3"/>
        <v>0</v>
      </c>
      <c r="L27" s="3254">
        <f t="shared" si="3"/>
        <v>0</v>
      </c>
      <c r="M27" s="3254">
        <f t="shared" si="3"/>
        <v>0</v>
      </c>
      <c r="N27" s="3238">
        <f>SUM(N28:N31)</f>
        <v>0</v>
      </c>
    </row>
    <row r="28" spans="1:15" ht="30" customHeight="1">
      <c r="A28" s="3227" t="s">
        <v>1120</v>
      </c>
      <c r="B28" s="3234" t="s">
        <v>3653</v>
      </c>
      <c r="C28" s="3239" t="s">
        <v>3654</v>
      </c>
      <c r="D28" s="3240"/>
      <c r="E28" s="3241"/>
      <c r="F28" s="3241"/>
      <c r="G28" s="3241"/>
      <c r="H28" s="3241"/>
      <c r="I28" s="3241"/>
      <c r="J28" s="3241"/>
      <c r="K28" s="3242"/>
      <c r="L28" s="3241"/>
      <c r="M28" s="3241"/>
      <c r="N28" s="3243"/>
    </row>
    <row r="29" spans="1:15" ht="30" customHeight="1">
      <c r="A29" s="3227" t="s">
        <v>1123</v>
      </c>
      <c r="B29" s="3234" t="s">
        <v>3655</v>
      </c>
      <c r="C29" s="3239" t="s">
        <v>3648</v>
      </c>
      <c r="D29" s="3240"/>
      <c r="E29" s="3241"/>
      <c r="F29" s="3241"/>
      <c r="G29" s="3241"/>
      <c r="H29" s="3241"/>
      <c r="I29" s="3241"/>
      <c r="J29" s="3241"/>
      <c r="K29" s="3242"/>
      <c r="L29" s="3241"/>
      <c r="M29" s="3241"/>
      <c r="N29" s="3243"/>
    </row>
    <row r="30" spans="1:15" s="1433" customFormat="1" ht="30" customHeight="1">
      <c r="A30" s="3227" t="s">
        <v>1126</v>
      </c>
      <c r="B30" s="3234" t="s">
        <v>3656</v>
      </c>
      <c r="C30" s="3239" t="s">
        <v>3649</v>
      </c>
      <c r="D30" s="3240"/>
      <c r="E30" s="3241"/>
      <c r="F30" s="3241"/>
      <c r="G30" s="3241"/>
      <c r="H30" s="3241"/>
      <c r="I30" s="3241"/>
      <c r="J30" s="3241"/>
      <c r="K30" s="3242"/>
      <c r="L30" s="3241"/>
      <c r="M30" s="3241"/>
      <c r="N30" s="3243"/>
      <c r="O30" s="3218"/>
    </row>
    <row r="31" spans="1:15" s="1433" customFormat="1" ht="30" customHeight="1">
      <c r="A31" s="3227" t="s">
        <v>1129</v>
      </c>
      <c r="B31" s="3234" t="s">
        <v>3657</v>
      </c>
      <c r="C31" s="3244" t="s">
        <v>3650</v>
      </c>
      <c r="D31" s="3245"/>
      <c r="E31" s="3246"/>
      <c r="F31" s="3246"/>
      <c r="G31" s="3246"/>
      <c r="H31" s="3252"/>
      <c r="I31" s="3246"/>
      <c r="J31" s="3246"/>
      <c r="K31" s="3248"/>
      <c r="L31" s="3246"/>
      <c r="M31" s="3246"/>
      <c r="N31" s="3249"/>
      <c r="O31" s="3218"/>
    </row>
    <row r="32" spans="1:15" s="1433" customFormat="1" ht="50.25" customHeight="1">
      <c r="A32" s="3227" t="s">
        <v>2438</v>
      </c>
      <c r="B32" s="3234" t="s">
        <v>3617</v>
      </c>
      <c r="C32" s="3253" t="s">
        <v>3658</v>
      </c>
      <c r="D32" s="3250" t="s">
        <v>3645</v>
      </c>
      <c r="E32" s="3251">
        <f>SUM(E33:E36)</f>
        <v>0</v>
      </c>
      <c r="F32" s="3256"/>
      <c r="G32" s="3251">
        <f>SUM(G33:G36)</f>
        <v>0</v>
      </c>
      <c r="H32" s="3251">
        <f>SUM(H33:H35)</f>
        <v>0</v>
      </c>
      <c r="I32" s="3251">
        <f t="shared" ref="I32:K32" si="4">SUM(I33:I35)</f>
        <v>0</v>
      </c>
      <c r="J32" s="3251">
        <f t="shared" si="4"/>
        <v>0</v>
      </c>
      <c r="K32" s="3251">
        <f t="shared" si="4"/>
        <v>0</v>
      </c>
      <c r="L32" s="3257"/>
      <c r="M32" s="3251">
        <f t="shared" ref="M32" si="5">SUM(M33:M35)</f>
        <v>0</v>
      </c>
      <c r="N32" s="3238">
        <f>SUM(N33:N35)</f>
        <v>0</v>
      </c>
      <c r="O32" s="3218"/>
    </row>
    <row r="33" spans="1:15" s="1433" customFormat="1" ht="30" customHeight="1">
      <c r="A33" s="3227" t="s">
        <v>2440</v>
      </c>
      <c r="B33" s="3234" t="s">
        <v>3659</v>
      </c>
      <c r="C33" s="3239" t="s">
        <v>3647</v>
      </c>
      <c r="D33" s="3240"/>
      <c r="E33" s="3241"/>
      <c r="F33" s="3256"/>
      <c r="G33" s="3241"/>
      <c r="H33" s="3241"/>
      <c r="I33" s="3241"/>
      <c r="J33" s="3241"/>
      <c r="K33" s="3242"/>
      <c r="L33" s="3257"/>
      <c r="M33" s="3241"/>
      <c r="N33" s="3243"/>
      <c r="O33" s="3218"/>
    </row>
    <row r="34" spans="1:15" s="1433" customFormat="1" ht="30" customHeight="1">
      <c r="A34" s="3227" t="s">
        <v>2442</v>
      </c>
      <c r="B34" s="3234" t="s">
        <v>3660</v>
      </c>
      <c r="C34" s="3239" t="s">
        <v>3648</v>
      </c>
      <c r="D34" s="3240"/>
      <c r="E34" s="3241"/>
      <c r="F34" s="3256"/>
      <c r="G34" s="3241"/>
      <c r="H34" s="3241"/>
      <c r="I34" s="3241"/>
      <c r="J34" s="3241"/>
      <c r="K34" s="3242"/>
      <c r="L34" s="3257"/>
      <c r="M34" s="3241"/>
      <c r="N34" s="3243"/>
      <c r="O34" s="3218"/>
    </row>
    <row r="35" spans="1:15" s="1433" customFormat="1" ht="30" customHeight="1">
      <c r="A35" s="3227" t="s">
        <v>1132</v>
      </c>
      <c r="B35" s="3234" t="s">
        <v>3661</v>
      </c>
      <c r="C35" s="3239" t="s">
        <v>3649</v>
      </c>
      <c r="D35" s="3240"/>
      <c r="E35" s="3241"/>
      <c r="F35" s="3256"/>
      <c r="G35" s="3241"/>
      <c r="H35" s="3241"/>
      <c r="I35" s="3241"/>
      <c r="J35" s="3241"/>
      <c r="K35" s="3242"/>
      <c r="L35" s="3257"/>
      <c r="M35" s="3241"/>
      <c r="N35" s="3243"/>
      <c r="O35" s="3218"/>
    </row>
    <row r="36" spans="1:15" s="1433" customFormat="1" ht="30" customHeight="1">
      <c r="A36" s="3258" t="s">
        <v>2445</v>
      </c>
      <c r="B36" s="3259" t="s">
        <v>3662</v>
      </c>
      <c r="C36" s="3244" t="s">
        <v>3650</v>
      </c>
      <c r="D36" s="3260"/>
      <c r="E36" s="3261"/>
      <c r="F36" s="3262"/>
      <c r="G36" s="3261"/>
      <c r="H36" s="3262"/>
      <c r="I36" s="3263"/>
      <c r="J36" s="3263"/>
      <c r="K36" s="3264"/>
      <c r="L36" s="3263"/>
      <c r="M36" s="3263"/>
      <c r="N36" s="3265"/>
      <c r="O36" s="3218"/>
    </row>
    <row r="37" spans="1:15" ht="30" customHeight="1">
      <c r="A37" s="5008" t="s">
        <v>1321</v>
      </c>
      <c r="B37" s="5009"/>
      <c r="C37" s="5009"/>
      <c r="D37" s="5009"/>
      <c r="E37" s="5009"/>
      <c r="F37" s="5009"/>
      <c r="G37" s="5009"/>
      <c r="H37" s="5009"/>
      <c r="I37" s="5009"/>
      <c r="J37" s="5009"/>
      <c r="K37" s="5009"/>
      <c r="L37" s="5009"/>
      <c r="M37" s="5009"/>
      <c r="N37" s="5010"/>
    </row>
    <row r="38" spans="1:15" ht="42" customHeight="1">
      <c r="A38" s="3266" t="s">
        <v>2447</v>
      </c>
      <c r="B38" s="3267" t="s">
        <v>2648</v>
      </c>
      <c r="C38" s="3268" t="s">
        <v>3663</v>
      </c>
      <c r="D38" s="3143"/>
      <c r="E38" s="3269"/>
      <c r="F38" s="3270"/>
      <c r="G38" s="3269"/>
      <c r="H38" s="3270"/>
      <c r="I38" s="3271"/>
      <c r="J38" s="3271"/>
      <c r="K38" s="3272"/>
      <c r="L38" s="3271"/>
      <c r="M38" s="3271"/>
      <c r="N38" s="3273"/>
    </row>
    <row r="39" spans="1:15" ht="30" customHeight="1">
      <c r="A39" s="3227" t="s">
        <v>2448</v>
      </c>
      <c r="B39" s="3228" t="s">
        <v>2649</v>
      </c>
      <c r="C39" s="3274" t="s">
        <v>3664</v>
      </c>
      <c r="D39" s="3143"/>
      <c r="E39" s="3241"/>
      <c r="F39" s="3256"/>
      <c r="G39" s="3241"/>
      <c r="H39" s="3256"/>
      <c r="I39" s="3275"/>
      <c r="J39" s="3275"/>
      <c r="K39" s="3276"/>
      <c r="L39" s="3257"/>
      <c r="M39" s="3257"/>
      <c r="N39" s="3277"/>
    </row>
    <row r="40" spans="1:15" ht="30" customHeight="1" thickBot="1">
      <c r="A40" s="3278" t="s">
        <v>2449</v>
      </c>
      <c r="B40" s="3279" t="s">
        <v>2650</v>
      </c>
      <c r="C40" s="3280" t="s">
        <v>3665</v>
      </c>
      <c r="D40" s="3281"/>
      <c r="E40" s="3282"/>
      <c r="F40" s="3283"/>
      <c r="G40" s="3282"/>
      <c r="H40" s="3283"/>
      <c r="I40" s="3284"/>
      <c r="J40" s="3284"/>
      <c r="K40" s="3285"/>
      <c r="L40" s="3284"/>
      <c r="M40" s="3284"/>
      <c r="N40" s="3286"/>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217" customWidth="1"/>
    <col min="2" max="2" width="8" style="3217" customWidth="1"/>
    <col min="3" max="3" width="63.7109375" style="3218" customWidth="1"/>
    <col min="4" max="4" width="26.5703125" style="3218" customWidth="1"/>
    <col min="5" max="8" width="15" style="3218" customWidth="1"/>
    <col min="9" max="10" width="16.5703125" style="3218" customWidth="1"/>
    <col min="11" max="14" width="15.140625" style="3218" customWidth="1"/>
    <col min="15" max="16384" width="11.42578125" style="3218"/>
  </cols>
  <sheetData>
    <row r="1" spans="1:14" ht="15">
      <c r="C1" s="32" t="s">
        <v>120</v>
      </c>
      <c r="D1" s="79" t="s">
        <v>3269</v>
      </c>
      <c r="E1" s="3108"/>
    </row>
    <row r="2" spans="1:14" ht="15">
      <c r="C2" s="18" t="s">
        <v>106</v>
      </c>
      <c r="D2" s="18" t="s">
        <v>3270</v>
      </c>
      <c r="E2" s="3108"/>
    </row>
    <row r="3" spans="1:14" ht="15">
      <c r="C3" s="18" t="s">
        <v>108</v>
      </c>
      <c r="D3" s="18" t="s">
        <v>109</v>
      </c>
    </row>
    <row r="4" spans="1:14" ht="15">
      <c r="C4" s="18" t="s">
        <v>110</v>
      </c>
      <c r="D4" s="18" t="s">
        <v>4</v>
      </c>
    </row>
    <row r="5" spans="1:14" ht="15">
      <c r="C5" s="32" t="s">
        <v>3279</v>
      </c>
      <c r="D5" s="32" t="s">
        <v>3280</v>
      </c>
    </row>
    <row r="7" spans="1:14" ht="15" thickBot="1">
      <c r="A7" s="3219"/>
      <c r="B7" s="3219"/>
      <c r="C7" s="3219"/>
      <c r="D7" s="3219"/>
      <c r="E7" s="3219"/>
      <c r="F7" s="3219"/>
      <c r="G7" s="3219"/>
      <c r="H7" s="3219"/>
      <c r="I7" s="3219"/>
      <c r="J7" s="3219"/>
    </row>
    <row r="8" spans="1:14" s="3220" customFormat="1" ht="27.75" thickBot="1">
      <c r="A8" s="4953" t="s">
        <v>3669</v>
      </c>
      <c r="B8" s="4954"/>
      <c r="C8" s="4954"/>
      <c r="D8" s="4954"/>
      <c r="E8" s="4954"/>
      <c r="F8" s="4954"/>
      <c r="G8" s="4954"/>
      <c r="H8" s="4954"/>
      <c r="I8" s="4954"/>
      <c r="J8" s="4954"/>
      <c r="K8" s="4954"/>
      <c r="L8" s="4954"/>
      <c r="M8" s="4954"/>
      <c r="N8" s="4955"/>
    </row>
    <row r="9" spans="1:14" s="3115" customFormat="1" ht="27">
      <c r="A9" s="3223"/>
      <c r="B9" s="3221"/>
      <c r="C9" s="3221"/>
      <c r="D9" s="3224"/>
      <c r="E9" s="3221"/>
      <c r="F9" s="3221"/>
      <c r="G9" s="3221"/>
      <c r="H9" s="3221"/>
      <c r="I9" s="3221"/>
      <c r="J9" s="3221"/>
      <c r="K9" s="3216"/>
      <c r="L9" s="3216"/>
      <c r="M9" s="3216"/>
      <c r="N9" s="3222"/>
    </row>
    <row r="10" spans="1:14" s="3115" customFormat="1" ht="27">
      <c r="A10" s="3223"/>
      <c r="B10" s="3221"/>
      <c r="C10" s="2907"/>
      <c r="D10" s="3221"/>
      <c r="E10" s="3221"/>
      <c r="F10" s="3221"/>
      <c r="G10" s="3221"/>
      <c r="H10" s="3221"/>
      <c r="I10" s="3221"/>
      <c r="J10" s="3221"/>
      <c r="K10" s="3216"/>
      <c r="L10" s="3216"/>
      <c r="M10" s="3216"/>
      <c r="N10" s="3222"/>
    </row>
    <row r="11" spans="1:14" s="3115" customFormat="1" ht="27.75" thickBot="1">
      <c r="A11" s="3223"/>
      <c r="B11" s="3221"/>
      <c r="C11" s="3221"/>
      <c r="D11" s="3224"/>
      <c r="E11" s="3221"/>
      <c r="F11" s="3221"/>
      <c r="G11" s="3221"/>
      <c r="H11" s="3221"/>
      <c r="I11" s="3221"/>
      <c r="J11" s="3221"/>
      <c r="K11" s="3216"/>
      <c r="L11" s="3216"/>
      <c r="M11" s="3216"/>
      <c r="N11" s="3222"/>
    </row>
    <row r="12" spans="1:14" s="3115" customFormat="1" ht="27">
      <c r="A12" s="5014"/>
      <c r="B12" s="5015"/>
      <c r="C12" s="3287"/>
      <c r="D12" s="5000" t="s">
        <v>3571</v>
      </c>
      <c r="E12" s="5003" t="s">
        <v>3635</v>
      </c>
      <c r="F12" s="5003" t="s">
        <v>3636</v>
      </c>
      <c r="G12" s="5003" t="s">
        <v>3637</v>
      </c>
      <c r="H12" s="4960" t="s">
        <v>3638</v>
      </c>
      <c r="I12" s="5003" t="s">
        <v>3639</v>
      </c>
      <c r="J12" s="5003" t="s">
        <v>3640</v>
      </c>
      <c r="K12" s="5011" t="s">
        <v>3641</v>
      </c>
      <c r="L12" s="5011"/>
      <c r="M12" s="5011"/>
      <c r="N12" s="5012"/>
    </row>
    <row r="13" spans="1:14" s="3115" customFormat="1" ht="57">
      <c r="A13" s="5016"/>
      <c r="B13" s="5017"/>
      <c r="C13" s="3288"/>
      <c r="D13" s="5002"/>
      <c r="E13" s="4956"/>
      <c r="F13" s="4956"/>
      <c r="G13" s="4956"/>
      <c r="H13" s="4962"/>
      <c r="I13" s="4956"/>
      <c r="J13" s="4956"/>
      <c r="K13" s="3225" t="s">
        <v>3635</v>
      </c>
      <c r="L13" s="3226" t="s">
        <v>3636</v>
      </c>
      <c r="M13" s="3225" t="s">
        <v>3637</v>
      </c>
      <c r="N13" s="3225" t="s">
        <v>3638</v>
      </c>
    </row>
    <row r="14" spans="1:14" s="3115" customFormat="1" ht="27">
      <c r="A14" s="5018" t="s">
        <v>3347</v>
      </c>
      <c r="B14" s="4963" t="s">
        <v>175</v>
      </c>
      <c r="C14" s="4963" t="s">
        <v>1086</v>
      </c>
      <c r="D14" s="5020"/>
      <c r="E14" s="5004" t="s">
        <v>1088</v>
      </c>
      <c r="F14" s="5004" t="s">
        <v>1092</v>
      </c>
      <c r="G14" s="5004" t="s">
        <v>1095</v>
      </c>
      <c r="H14" s="5004" t="s">
        <v>1098</v>
      </c>
      <c r="I14" s="5013" t="s">
        <v>3642</v>
      </c>
      <c r="J14" s="5013" t="s">
        <v>3643</v>
      </c>
      <c r="K14" s="5004" t="s">
        <v>1105</v>
      </c>
      <c r="L14" s="5004" t="s">
        <v>1108</v>
      </c>
      <c r="M14" s="5004" t="s">
        <v>1111</v>
      </c>
      <c r="N14" s="5006" t="s">
        <v>2428</v>
      </c>
    </row>
    <row r="15" spans="1:14" s="3115" customFormat="1" ht="27">
      <c r="A15" s="5019"/>
      <c r="B15" s="4962"/>
      <c r="C15" s="4962"/>
      <c r="D15" s="5021"/>
      <c r="E15" s="5005"/>
      <c r="F15" s="5005"/>
      <c r="G15" s="5005"/>
      <c r="H15" s="5005"/>
      <c r="I15" s="5005"/>
      <c r="J15" s="5005"/>
      <c r="K15" s="5005"/>
      <c r="L15" s="5005"/>
      <c r="M15" s="5005"/>
      <c r="N15" s="5007"/>
    </row>
    <row r="16" spans="1:14" s="1433" customFormat="1" ht="30" customHeight="1">
      <c r="A16" s="3227" t="s">
        <v>1088</v>
      </c>
      <c r="B16" s="3228" t="s">
        <v>2647</v>
      </c>
      <c r="C16" s="3229" t="s">
        <v>3644</v>
      </c>
      <c r="D16" s="3230" t="s">
        <v>3645</v>
      </c>
      <c r="E16" s="3231">
        <f>SUM(E17,E22,E27,E32)</f>
        <v>0</v>
      </c>
      <c r="F16" s="3231">
        <f t="shared" ref="F16:N16" si="0">SUM(F17,F22,F27,F32)</f>
        <v>0</v>
      </c>
      <c r="G16" s="3231">
        <f t="shared" si="0"/>
        <v>0</v>
      </c>
      <c r="H16" s="3231">
        <f t="shared" si="0"/>
        <v>0</v>
      </c>
      <c r="I16" s="3231">
        <f t="shared" si="0"/>
        <v>0</v>
      </c>
      <c r="J16" s="3231">
        <f t="shared" si="0"/>
        <v>0</v>
      </c>
      <c r="K16" s="3231">
        <f t="shared" si="0"/>
        <v>0</v>
      </c>
      <c r="L16" s="3231">
        <f t="shared" si="0"/>
        <v>0</v>
      </c>
      <c r="M16" s="3231">
        <f t="shared" si="0"/>
        <v>0</v>
      </c>
      <c r="N16" s="3232">
        <f t="shared" si="0"/>
        <v>0</v>
      </c>
    </row>
    <row r="17" spans="1:15" s="1433" customFormat="1" ht="54.75" customHeight="1">
      <c r="A17" s="3227" t="s">
        <v>1092</v>
      </c>
      <c r="B17" s="3234" t="s">
        <v>1090</v>
      </c>
      <c r="C17" s="3235" t="s">
        <v>3646</v>
      </c>
      <c r="D17" s="3236" t="s">
        <v>3645</v>
      </c>
      <c r="E17" s="3237">
        <f>SUM(E18:E21)</f>
        <v>0</v>
      </c>
      <c r="F17" s="3237">
        <f>SUM(F18:F21)</f>
        <v>0</v>
      </c>
      <c r="G17" s="3237">
        <f>SUM(G18:G21)</f>
        <v>0</v>
      </c>
      <c r="H17" s="3237">
        <f>SUM(H18:H21)</f>
        <v>0</v>
      </c>
      <c r="I17" s="3237">
        <f t="shared" ref="I17:M17" si="1">SUM(I18:I21)</f>
        <v>0</v>
      </c>
      <c r="J17" s="3237">
        <f t="shared" si="1"/>
        <v>0</v>
      </c>
      <c r="K17" s="3237">
        <f t="shared" si="1"/>
        <v>0</v>
      </c>
      <c r="L17" s="3237">
        <f t="shared" si="1"/>
        <v>0</v>
      </c>
      <c r="M17" s="3237">
        <f t="shared" si="1"/>
        <v>0</v>
      </c>
      <c r="N17" s="3238">
        <f>SUM(N18:N21)</f>
        <v>0</v>
      </c>
    </row>
    <row r="18" spans="1:15" s="1433" customFormat="1" ht="30" customHeight="1">
      <c r="A18" s="3227" t="s">
        <v>1095</v>
      </c>
      <c r="B18" s="3234" t="s">
        <v>1093</v>
      </c>
      <c r="C18" s="3239" t="s">
        <v>3647</v>
      </c>
      <c r="D18" s="3240"/>
      <c r="E18" s="3241"/>
      <c r="F18" s="3241"/>
      <c r="G18" s="3241"/>
      <c r="H18" s="3241"/>
      <c r="I18" s="3241"/>
      <c r="J18" s="3241"/>
      <c r="K18" s="3242"/>
      <c r="L18" s="3241"/>
      <c r="M18" s="3241"/>
      <c r="N18" s="3243"/>
    </row>
    <row r="19" spans="1:15" s="1433" customFormat="1" ht="30" customHeight="1">
      <c r="A19" s="3227" t="s">
        <v>1098</v>
      </c>
      <c r="B19" s="3234" t="s">
        <v>1219</v>
      </c>
      <c r="C19" s="3239" t="s">
        <v>3648</v>
      </c>
      <c r="D19" s="3240"/>
      <c r="E19" s="3241"/>
      <c r="F19" s="3241"/>
      <c r="G19" s="3241"/>
      <c r="H19" s="3241"/>
      <c r="I19" s="3241"/>
      <c r="J19" s="3241"/>
      <c r="K19" s="3242"/>
      <c r="L19" s="3241"/>
      <c r="M19" s="3241"/>
      <c r="N19" s="3243"/>
    </row>
    <row r="20" spans="1:15" s="1433" customFormat="1" ht="30" customHeight="1">
      <c r="A20" s="3227" t="s">
        <v>1100</v>
      </c>
      <c r="B20" s="3234" t="s">
        <v>2727</v>
      </c>
      <c r="C20" s="3239" t="s">
        <v>3649</v>
      </c>
      <c r="D20" s="3240"/>
      <c r="E20" s="3241"/>
      <c r="F20" s="3241"/>
      <c r="G20" s="3241"/>
      <c r="H20" s="3241"/>
      <c r="I20" s="3241"/>
      <c r="J20" s="3241"/>
      <c r="K20" s="3242"/>
      <c r="L20" s="3241"/>
      <c r="M20" s="3241"/>
      <c r="N20" s="3243"/>
    </row>
    <row r="21" spans="1:15" s="1433" customFormat="1" ht="30" customHeight="1">
      <c r="A21" s="3227" t="s">
        <v>1103</v>
      </c>
      <c r="B21" s="3234" t="s">
        <v>2729</v>
      </c>
      <c r="C21" s="3244" t="s">
        <v>3650</v>
      </c>
      <c r="D21" s="3245"/>
      <c r="E21" s="3246"/>
      <c r="F21" s="3246"/>
      <c r="G21" s="3246"/>
      <c r="H21" s="3247"/>
      <c r="I21" s="3246"/>
      <c r="J21" s="3246"/>
      <c r="K21" s="3248"/>
      <c r="L21" s="3246"/>
      <c r="M21" s="3246"/>
      <c r="N21" s="3249"/>
    </row>
    <row r="22" spans="1:15" s="1433" customFormat="1" ht="53.25" customHeight="1">
      <c r="A22" s="3227" t="s">
        <v>1105</v>
      </c>
      <c r="B22" s="3234" t="s">
        <v>1270</v>
      </c>
      <c r="C22" s="3235" t="s">
        <v>3651</v>
      </c>
      <c r="D22" s="3250" t="s">
        <v>3645</v>
      </c>
      <c r="E22" s="3251">
        <f>SUM(E23:E26)</f>
        <v>0</v>
      </c>
      <c r="F22" s="3251">
        <f t="shared" ref="F22:M22" si="2">SUM(F23:F26)</f>
        <v>0</v>
      </c>
      <c r="G22" s="3251">
        <f t="shared" si="2"/>
        <v>0</v>
      </c>
      <c r="H22" s="3251">
        <f>SUM(H23:H26)</f>
        <v>0</v>
      </c>
      <c r="I22" s="3251">
        <f t="shared" si="2"/>
        <v>0</v>
      </c>
      <c r="J22" s="3251">
        <f t="shared" si="2"/>
        <v>0</v>
      </c>
      <c r="K22" s="3251">
        <f t="shared" si="2"/>
        <v>0</v>
      </c>
      <c r="L22" s="3251">
        <f t="shared" si="2"/>
        <v>0</v>
      </c>
      <c r="M22" s="3251">
        <f t="shared" si="2"/>
        <v>0</v>
      </c>
      <c r="N22" s="3238">
        <f>SUM(N23:N26)</f>
        <v>0</v>
      </c>
    </row>
    <row r="23" spans="1:15" s="1433" customFormat="1" ht="30" customHeight="1">
      <c r="A23" s="3227" t="s">
        <v>1108</v>
      </c>
      <c r="B23" s="3234" t="s">
        <v>1273</v>
      </c>
      <c r="C23" s="3239" t="s">
        <v>3647</v>
      </c>
      <c r="D23" s="3240"/>
      <c r="E23" s="3241"/>
      <c r="F23" s="3241"/>
      <c r="G23" s="3241"/>
      <c r="H23" s="3241"/>
      <c r="I23" s="3241"/>
      <c r="J23" s="3241"/>
      <c r="K23" s="3242"/>
      <c r="L23" s="3241"/>
      <c r="M23" s="3241"/>
      <c r="N23" s="3243"/>
    </row>
    <row r="24" spans="1:15" s="1433" customFormat="1" ht="30" customHeight="1">
      <c r="A24" s="3227" t="s">
        <v>1111</v>
      </c>
      <c r="B24" s="3234" t="s">
        <v>1299</v>
      </c>
      <c r="C24" s="3239" t="s">
        <v>3648</v>
      </c>
      <c r="D24" s="3240"/>
      <c r="E24" s="3241"/>
      <c r="F24" s="3241"/>
      <c r="G24" s="3241"/>
      <c r="H24" s="3241"/>
      <c r="I24" s="3241"/>
      <c r="J24" s="3241"/>
      <c r="K24" s="3242"/>
      <c r="L24" s="3241"/>
      <c r="M24" s="3241"/>
      <c r="N24" s="3243"/>
    </row>
    <row r="25" spans="1:15" s="1433" customFormat="1" ht="30" customHeight="1">
      <c r="A25" s="3227" t="s">
        <v>2428</v>
      </c>
      <c r="B25" s="3234" t="s">
        <v>1302</v>
      </c>
      <c r="C25" s="3239" t="s">
        <v>3649</v>
      </c>
      <c r="D25" s="3240"/>
      <c r="E25" s="3241"/>
      <c r="F25" s="3241"/>
      <c r="G25" s="3241"/>
      <c r="H25" s="3241"/>
      <c r="I25" s="3241"/>
      <c r="J25" s="3241"/>
      <c r="K25" s="3242"/>
      <c r="L25" s="3241"/>
      <c r="M25" s="3241"/>
      <c r="N25" s="3243"/>
    </row>
    <row r="26" spans="1:15" s="1433" customFormat="1" ht="30" customHeight="1">
      <c r="A26" s="3227" t="s">
        <v>2430</v>
      </c>
      <c r="B26" s="3234" t="s">
        <v>1305</v>
      </c>
      <c r="C26" s="3244" t="s">
        <v>3650</v>
      </c>
      <c r="D26" s="3245"/>
      <c r="E26" s="3246"/>
      <c r="F26" s="3246"/>
      <c r="G26" s="3246"/>
      <c r="H26" s="3252"/>
      <c r="I26" s="3246"/>
      <c r="J26" s="3246"/>
      <c r="K26" s="3248"/>
      <c r="L26" s="3246"/>
      <c r="M26" s="3246"/>
      <c r="N26" s="3249"/>
    </row>
    <row r="27" spans="1:15" ht="63" customHeight="1">
      <c r="A27" s="3227" t="s">
        <v>2432</v>
      </c>
      <c r="B27" s="3234" t="s">
        <v>1327</v>
      </c>
      <c r="C27" s="3253" t="s">
        <v>3652</v>
      </c>
      <c r="D27" s="3250" t="s">
        <v>3645</v>
      </c>
      <c r="E27" s="3254">
        <f>SUM(E28:E31)</f>
        <v>0</v>
      </c>
      <c r="F27" s="3254">
        <f t="shared" ref="F27:M27" si="3">SUM(F28:F31)</f>
        <v>0</v>
      </c>
      <c r="G27" s="3254">
        <f t="shared" si="3"/>
        <v>0</v>
      </c>
      <c r="H27" s="3254">
        <f>SUM(H28:H31)</f>
        <v>0</v>
      </c>
      <c r="I27" s="3254">
        <f t="shared" si="3"/>
        <v>0</v>
      </c>
      <c r="J27" s="3254">
        <f t="shared" si="3"/>
        <v>0</v>
      </c>
      <c r="K27" s="3254">
        <f t="shared" si="3"/>
        <v>0</v>
      </c>
      <c r="L27" s="3254">
        <f t="shared" si="3"/>
        <v>0</v>
      </c>
      <c r="M27" s="3254">
        <f t="shared" si="3"/>
        <v>0</v>
      </c>
      <c r="N27" s="3238">
        <f>SUM(N28:N31)</f>
        <v>0</v>
      </c>
    </row>
    <row r="28" spans="1:15" ht="30" customHeight="1">
      <c r="A28" s="3227" t="s">
        <v>1120</v>
      </c>
      <c r="B28" s="3234" t="s">
        <v>3653</v>
      </c>
      <c r="C28" s="3239" t="s">
        <v>3654</v>
      </c>
      <c r="D28" s="3240"/>
      <c r="E28" s="3241"/>
      <c r="F28" s="3241"/>
      <c r="G28" s="3241"/>
      <c r="H28" s="3241"/>
      <c r="I28" s="3241"/>
      <c r="J28" s="3241"/>
      <c r="K28" s="3242"/>
      <c r="L28" s="3241"/>
      <c r="M28" s="3241"/>
      <c r="N28" s="3243"/>
    </row>
    <row r="29" spans="1:15" ht="30" customHeight="1">
      <c r="A29" s="3227" t="s">
        <v>1123</v>
      </c>
      <c r="B29" s="3234" t="s">
        <v>3655</v>
      </c>
      <c r="C29" s="3239" t="s">
        <v>3648</v>
      </c>
      <c r="D29" s="3240"/>
      <c r="E29" s="3241"/>
      <c r="F29" s="3241"/>
      <c r="G29" s="3241"/>
      <c r="H29" s="3241"/>
      <c r="I29" s="3241"/>
      <c r="J29" s="3241"/>
      <c r="K29" s="3242"/>
      <c r="L29" s="3241"/>
      <c r="M29" s="3241"/>
      <c r="N29" s="3243"/>
    </row>
    <row r="30" spans="1:15" s="1433" customFormat="1" ht="30" customHeight="1">
      <c r="A30" s="3227" t="s">
        <v>1126</v>
      </c>
      <c r="B30" s="3234" t="s">
        <v>3656</v>
      </c>
      <c r="C30" s="3239" t="s">
        <v>3649</v>
      </c>
      <c r="D30" s="3240"/>
      <c r="E30" s="3241"/>
      <c r="F30" s="3241"/>
      <c r="G30" s="3241"/>
      <c r="H30" s="3241"/>
      <c r="I30" s="3241"/>
      <c r="J30" s="3241"/>
      <c r="K30" s="3242"/>
      <c r="L30" s="3241"/>
      <c r="M30" s="3241"/>
      <c r="N30" s="3243"/>
      <c r="O30" s="3218"/>
    </row>
    <row r="31" spans="1:15" s="1433" customFormat="1" ht="30" customHeight="1">
      <c r="A31" s="3227" t="s">
        <v>1129</v>
      </c>
      <c r="B31" s="3234" t="s">
        <v>3657</v>
      </c>
      <c r="C31" s="3244" t="s">
        <v>3650</v>
      </c>
      <c r="D31" s="3245"/>
      <c r="E31" s="3246"/>
      <c r="F31" s="3246"/>
      <c r="G31" s="3246"/>
      <c r="H31" s="3252"/>
      <c r="I31" s="3246"/>
      <c r="J31" s="3246"/>
      <c r="K31" s="3248"/>
      <c r="L31" s="3246"/>
      <c r="M31" s="3246"/>
      <c r="N31" s="3249"/>
      <c r="O31" s="3218"/>
    </row>
    <row r="32" spans="1:15" s="1433" customFormat="1" ht="50.25" customHeight="1">
      <c r="A32" s="3227" t="s">
        <v>2438</v>
      </c>
      <c r="B32" s="3234" t="s">
        <v>3617</v>
      </c>
      <c r="C32" s="3253" t="s">
        <v>3658</v>
      </c>
      <c r="D32" s="3250" t="s">
        <v>3645</v>
      </c>
      <c r="E32" s="3251">
        <f>SUM(E33:E36)</f>
        <v>0</v>
      </c>
      <c r="F32" s="3256"/>
      <c r="G32" s="3251">
        <f>SUM(G33:G36)</f>
        <v>0</v>
      </c>
      <c r="H32" s="3251">
        <f>SUM(H33:H35)</f>
        <v>0</v>
      </c>
      <c r="I32" s="3251">
        <f t="shared" ref="I32:K32" si="4">SUM(I33:I35)</f>
        <v>0</v>
      </c>
      <c r="J32" s="3251">
        <f t="shared" si="4"/>
        <v>0</v>
      </c>
      <c r="K32" s="3251">
        <f t="shared" si="4"/>
        <v>0</v>
      </c>
      <c r="L32" s="3257"/>
      <c r="M32" s="3251">
        <f t="shared" ref="M32" si="5">SUM(M33:M35)</f>
        <v>0</v>
      </c>
      <c r="N32" s="3238">
        <f>SUM(N33:N35)</f>
        <v>0</v>
      </c>
      <c r="O32" s="3218"/>
    </row>
    <row r="33" spans="1:15" s="1433" customFormat="1" ht="30" customHeight="1">
      <c r="A33" s="3227" t="s">
        <v>2440</v>
      </c>
      <c r="B33" s="3234" t="s">
        <v>3659</v>
      </c>
      <c r="C33" s="3239" t="s">
        <v>3647</v>
      </c>
      <c r="D33" s="3240"/>
      <c r="E33" s="3241"/>
      <c r="F33" s="3256"/>
      <c r="G33" s="3241"/>
      <c r="H33" s="3241"/>
      <c r="I33" s="3241"/>
      <c r="J33" s="3241"/>
      <c r="K33" s="3242"/>
      <c r="L33" s="3257"/>
      <c r="M33" s="3241"/>
      <c r="N33" s="3243"/>
      <c r="O33" s="3218"/>
    </row>
    <row r="34" spans="1:15" s="1433" customFormat="1" ht="30" customHeight="1">
      <c r="A34" s="3227" t="s">
        <v>2442</v>
      </c>
      <c r="B34" s="3234" t="s">
        <v>3660</v>
      </c>
      <c r="C34" s="3239" t="s">
        <v>3648</v>
      </c>
      <c r="D34" s="3240"/>
      <c r="E34" s="3241"/>
      <c r="F34" s="3256"/>
      <c r="G34" s="3241"/>
      <c r="H34" s="3241"/>
      <c r="I34" s="3241"/>
      <c r="J34" s="3241"/>
      <c r="K34" s="3242"/>
      <c r="L34" s="3257"/>
      <c r="M34" s="3241"/>
      <c r="N34" s="3243"/>
      <c r="O34" s="3218"/>
    </row>
    <row r="35" spans="1:15" s="1433" customFormat="1" ht="30" customHeight="1">
      <c r="A35" s="3227" t="s">
        <v>1132</v>
      </c>
      <c r="B35" s="3234" t="s">
        <v>3661</v>
      </c>
      <c r="C35" s="3239" t="s">
        <v>3649</v>
      </c>
      <c r="D35" s="3240"/>
      <c r="E35" s="3241"/>
      <c r="F35" s="3256"/>
      <c r="G35" s="3241"/>
      <c r="H35" s="3241"/>
      <c r="I35" s="3241"/>
      <c r="J35" s="3241"/>
      <c r="K35" s="3242"/>
      <c r="L35" s="3257"/>
      <c r="M35" s="3241"/>
      <c r="N35" s="3243"/>
      <c r="O35" s="3218"/>
    </row>
    <row r="36" spans="1:15" s="1433" customFormat="1" ht="30" customHeight="1">
      <c r="A36" s="3258" t="s">
        <v>2445</v>
      </c>
      <c r="B36" s="3259" t="s">
        <v>3662</v>
      </c>
      <c r="C36" s="3244" t="s">
        <v>3650</v>
      </c>
      <c r="D36" s="3260"/>
      <c r="E36" s="3261"/>
      <c r="F36" s="3262"/>
      <c r="G36" s="3261"/>
      <c r="H36" s="3262"/>
      <c r="I36" s="3263"/>
      <c r="J36" s="3263"/>
      <c r="K36" s="3264"/>
      <c r="L36" s="3263"/>
      <c r="M36" s="3263"/>
      <c r="N36" s="3265"/>
      <c r="O36" s="3218"/>
    </row>
    <row r="37" spans="1:15" ht="30" customHeight="1">
      <c r="A37" s="5008" t="s">
        <v>1321</v>
      </c>
      <c r="B37" s="5009"/>
      <c r="C37" s="5009"/>
      <c r="D37" s="5009"/>
      <c r="E37" s="5009"/>
      <c r="F37" s="5009"/>
      <c r="G37" s="5009"/>
      <c r="H37" s="5009"/>
      <c r="I37" s="5009"/>
      <c r="J37" s="5009"/>
      <c r="K37" s="5009"/>
      <c r="L37" s="5009"/>
      <c r="M37" s="5009"/>
      <c r="N37" s="5010"/>
    </row>
    <row r="38" spans="1:15" ht="42" customHeight="1">
      <c r="A38" s="3266" t="s">
        <v>2447</v>
      </c>
      <c r="B38" s="3267" t="s">
        <v>2648</v>
      </c>
      <c r="C38" s="3268" t="s">
        <v>3663</v>
      </c>
      <c r="D38" s="3143"/>
      <c r="E38" s="3269"/>
      <c r="F38" s="3270"/>
      <c r="G38" s="3269"/>
      <c r="H38" s="3270"/>
      <c r="I38" s="3271"/>
      <c r="J38" s="3271"/>
      <c r="K38" s="3272"/>
      <c r="L38" s="3271"/>
      <c r="M38" s="3271"/>
      <c r="N38" s="3273"/>
    </row>
    <row r="39" spans="1:15" ht="30" customHeight="1">
      <c r="A39" s="3227" t="s">
        <v>2448</v>
      </c>
      <c r="B39" s="3228" t="s">
        <v>2649</v>
      </c>
      <c r="C39" s="3274" t="s">
        <v>3664</v>
      </c>
      <c r="D39" s="3143"/>
      <c r="E39" s="3241"/>
      <c r="F39" s="3256"/>
      <c r="G39" s="3241"/>
      <c r="H39" s="3256"/>
      <c r="I39" s="3275"/>
      <c r="J39" s="3275"/>
      <c r="K39" s="3276"/>
      <c r="L39" s="3257"/>
      <c r="M39" s="3257"/>
      <c r="N39" s="3277"/>
    </row>
    <row r="40" spans="1:15" ht="30" customHeight="1" thickBot="1">
      <c r="A40" s="3278" t="s">
        <v>2449</v>
      </c>
      <c r="B40" s="3279" t="s">
        <v>2650</v>
      </c>
      <c r="C40" s="3280" t="s">
        <v>3665</v>
      </c>
      <c r="D40" s="3281"/>
      <c r="E40" s="3282"/>
      <c r="F40" s="3283"/>
      <c r="G40" s="3282"/>
      <c r="H40" s="3283"/>
      <c r="I40" s="3284"/>
      <c r="J40" s="3284"/>
      <c r="K40" s="3285"/>
      <c r="L40" s="3284"/>
      <c r="M40" s="3284"/>
      <c r="N40" s="3286"/>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40"/>
  <sheetViews>
    <sheetView zoomScale="60" zoomScaleNormal="60" workbookViewId="0"/>
  </sheetViews>
  <sheetFormatPr defaultColWidth="11.42578125" defaultRowHeight="14.25"/>
  <cols>
    <col min="1" max="1" width="11.42578125" style="3217" customWidth="1"/>
    <col min="2" max="2" width="8" style="3217" customWidth="1"/>
    <col min="3" max="3" width="63.7109375" style="3218" customWidth="1"/>
    <col min="4" max="4" width="26.5703125" style="3218" customWidth="1"/>
    <col min="5" max="8" width="15" style="3218" customWidth="1"/>
    <col min="9" max="10" width="16.5703125" style="3218" customWidth="1"/>
    <col min="11" max="14" width="15.140625" style="3218" customWidth="1"/>
    <col min="15" max="16384" width="11.42578125" style="3218"/>
  </cols>
  <sheetData>
    <row r="1" spans="1:14" ht="15">
      <c r="C1" s="32" t="s">
        <v>120</v>
      </c>
      <c r="D1" s="79" t="s">
        <v>3271</v>
      </c>
      <c r="E1" s="3108"/>
    </row>
    <row r="2" spans="1:14" ht="15">
      <c r="C2" s="18" t="s">
        <v>106</v>
      </c>
      <c r="D2" s="18" t="s">
        <v>3272</v>
      </c>
      <c r="E2" s="3108"/>
    </row>
    <row r="3" spans="1:14" ht="15">
      <c r="C3" s="18" t="s">
        <v>108</v>
      </c>
      <c r="D3" s="18" t="s">
        <v>109</v>
      </c>
    </row>
    <row r="4" spans="1:14" ht="15">
      <c r="C4" s="18" t="s">
        <v>110</v>
      </c>
      <c r="D4" s="18" t="s">
        <v>4</v>
      </c>
    </row>
    <row r="5" spans="1:14" ht="15">
      <c r="C5" s="32" t="s">
        <v>3279</v>
      </c>
      <c r="D5" s="32" t="s">
        <v>3280</v>
      </c>
    </row>
    <row r="7" spans="1:14" ht="15" thickBot="1">
      <c r="A7" s="3219"/>
      <c r="B7" s="3219"/>
      <c r="C7" s="3219"/>
      <c r="D7" s="3219"/>
      <c r="E7" s="3219"/>
      <c r="F7" s="3219"/>
      <c r="G7" s="3219"/>
      <c r="H7" s="3219"/>
      <c r="I7" s="3219"/>
      <c r="J7" s="3219"/>
    </row>
    <row r="8" spans="1:14" s="3220" customFormat="1" ht="27.75" thickBot="1">
      <c r="A8" s="4953" t="s">
        <v>3670</v>
      </c>
      <c r="B8" s="4954"/>
      <c r="C8" s="4954"/>
      <c r="D8" s="4954"/>
      <c r="E8" s="4954"/>
      <c r="F8" s="4954"/>
      <c r="G8" s="4954"/>
      <c r="H8" s="4954"/>
      <c r="I8" s="4954"/>
      <c r="J8" s="4954"/>
      <c r="K8" s="4954"/>
      <c r="L8" s="4954"/>
      <c r="M8" s="4954"/>
      <c r="N8" s="4955"/>
    </row>
    <row r="9" spans="1:14" s="3115" customFormat="1" ht="27">
      <c r="A9" s="3223"/>
      <c r="B9" s="3221"/>
      <c r="C9" s="3221"/>
      <c r="D9" s="3224"/>
      <c r="E9" s="3221"/>
      <c r="F9" s="3221"/>
      <c r="G9" s="3221"/>
      <c r="H9" s="3221"/>
      <c r="I9" s="3221"/>
      <c r="J9" s="3221"/>
      <c r="K9" s="3216"/>
      <c r="L9" s="3216"/>
      <c r="M9" s="3216"/>
      <c r="N9" s="3222"/>
    </row>
    <row r="10" spans="1:14" s="3115" customFormat="1" ht="27">
      <c r="A10" s="3223"/>
      <c r="B10" s="3221"/>
      <c r="C10" s="2907"/>
      <c r="D10" s="3221"/>
      <c r="E10" s="3221"/>
      <c r="F10" s="3221"/>
      <c r="G10" s="3221"/>
      <c r="H10" s="3221"/>
      <c r="I10" s="3221"/>
      <c r="J10" s="3221"/>
      <c r="K10" s="3216"/>
      <c r="L10" s="3216"/>
      <c r="M10" s="3216"/>
      <c r="N10" s="3222"/>
    </row>
    <row r="11" spans="1:14" s="3115" customFormat="1" ht="27.75" thickBot="1">
      <c r="A11" s="3223"/>
      <c r="B11" s="3221"/>
      <c r="C11" s="3221"/>
      <c r="D11" s="3224"/>
      <c r="E11" s="3221"/>
      <c r="F11" s="3221"/>
      <c r="G11" s="3221"/>
      <c r="H11" s="3221"/>
      <c r="I11" s="3221"/>
      <c r="J11" s="3221"/>
      <c r="K11" s="3216"/>
      <c r="L11" s="3216"/>
      <c r="M11" s="3216"/>
      <c r="N11" s="3222"/>
    </row>
    <row r="12" spans="1:14" s="3115" customFormat="1" ht="27">
      <c r="A12" s="5014"/>
      <c r="B12" s="5015"/>
      <c r="C12" s="3287"/>
      <c r="D12" s="5000" t="s">
        <v>3571</v>
      </c>
      <c r="E12" s="5003" t="s">
        <v>3635</v>
      </c>
      <c r="F12" s="5003" t="s">
        <v>3636</v>
      </c>
      <c r="G12" s="5003" t="s">
        <v>3637</v>
      </c>
      <c r="H12" s="4960" t="s">
        <v>3638</v>
      </c>
      <c r="I12" s="5003" t="s">
        <v>3639</v>
      </c>
      <c r="J12" s="5003" t="s">
        <v>3640</v>
      </c>
      <c r="K12" s="5011" t="s">
        <v>3641</v>
      </c>
      <c r="L12" s="5011"/>
      <c r="M12" s="5011"/>
      <c r="N12" s="5012"/>
    </row>
    <row r="13" spans="1:14" s="3115" customFormat="1" ht="57">
      <c r="A13" s="5016"/>
      <c r="B13" s="5017"/>
      <c r="C13" s="3288"/>
      <c r="D13" s="5002"/>
      <c r="E13" s="4956"/>
      <c r="F13" s="4956"/>
      <c r="G13" s="4956"/>
      <c r="H13" s="4962"/>
      <c r="I13" s="4956"/>
      <c r="J13" s="4956"/>
      <c r="K13" s="3225" t="s">
        <v>3635</v>
      </c>
      <c r="L13" s="3226" t="s">
        <v>3636</v>
      </c>
      <c r="M13" s="3225" t="s">
        <v>3637</v>
      </c>
      <c r="N13" s="3225" t="s">
        <v>3638</v>
      </c>
    </row>
    <row r="14" spans="1:14" s="3115" customFormat="1" ht="27">
      <c r="A14" s="5018" t="s">
        <v>3347</v>
      </c>
      <c r="B14" s="4963" t="s">
        <v>175</v>
      </c>
      <c r="C14" s="4963" t="s">
        <v>1086</v>
      </c>
      <c r="D14" s="5020"/>
      <c r="E14" s="5004" t="s">
        <v>1088</v>
      </c>
      <c r="F14" s="5004" t="s">
        <v>1092</v>
      </c>
      <c r="G14" s="5004" t="s">
        <v>1095</v>
      </c>
      <c r="H14" s="5004" t="s">
        <v>1098</v>
      </c>
      <c r="I14" s="5013" t="s">
        <v>3642</v>
      </c>
      <c r="J14" s="5013" t="s">
        <v>3643</v>
      </c>
      <c r="K14" s="5004" t="s">
        <v>1105</v>
      </c>
      <c r="L14" s="5004" t="s">
        <v>1108</v>
      </c>
      <c r="M14" s="5004" t="s">
        <v>1111</v>
      </c>
      <c r="N14" s="5006" t="s">
        <v>2428</v>
      </c>
    </row>
    <row r="15" spans="1:14" s="3115" customFormat="1" ht="27">
      <c r="A15" s="5019"/>
      <c r="B15" s="4962"/>
      <c r="C15" s="4962"/>
      <c r="D15" s="5021"/>
      <c r="E15" s="5005"/>
      <c r="F15" s="5005"/>
      <c r="G15" s="5005"/>
      <c r="H15" s="5005"/>
      <c r="I15" s="5005"/>
      <c r="J15" s="5005"/>
      <c r="K15" s="5005"/>
      <c r="L15" s="5005"/>
      <c r="M15" s="5005"/>
      <c r="N15" s="5007"/>
    </row>
    <row r="16" spans="1:14" s="1433" customFormat="1" ht="30" customHeight="1">
      <c r="A16" s="3227" t="s">
        <v>1088</v>
      </c>
      <c r="B16" s="3228" t="s">
        <v>2647</v>
      </c>
      <c r="C16" s="3229" t="s">
        <v>3644</v>
      </c>
      <c r="D16" s="3230" t="s">
        <v>3645</v>
      </c>
      <c r="E16" s="3231">
        <f>SUM(E17,E22,E27,E32)</f>
        <v>0</v>
      </c>
      <c r="F16" s="3231">
        <f t="shared" ref="F16:N16" si="0">SUM(F17,F22,F27,F32)</f>
        <v>0</v>
      </c>
      <c r="G16" s="3231">
        <f t="shared" si="0"/>
        <v>0</v>
      </c>
      <c r="H16" s="3231">
        <f t="shared" si="0"/>
        <v>0</v>
      </c>
      <c r="I16" s="3231">
        <f t="shared" si="0"/>
        <v>0</v>
      </c>
      <c r="J16" s="3231">
        <f t="shared" si="0"/>
        <v>0</v>
      </c>
      <c r="K16" s="3231">
        <f t="shared" si="0"/>
        <v>0</v>
      </c>
      <c r="L16" s="3231">
        <f t="shared" si="0"/>
        <v>0</v>
      </c>
      <c r="M16" s="3231">
        <f t="shared" si="0"/>
        <v>0</v>
      </c>
      <c r="N16" s="3232">
        <f t="shared" si="0"/>
        <v>0</v>
      </c>
    </row>
    <row r="17" spans="1:15" s="1433" customFormat="1" ht="54.75" customHeight="1">
      <c r="A17" s="3227" t="s">
        <v>1092</v>
      </c>
      <c r="B17" s="3234" t="s">
        <v>1090</v>
      </c>
      <c r="C17" s="3235" t="s">
        <v>3646</v>
      </c>
      <c r="D17" s="3236" t="s">
        <v>3645</v>
      </c>
      <c r="E17" s="3237">
        <f>SUM(E18:E21)</f>
        <v>0</v>
      </c>
      <c r="F17" s="3237">
        <f>SUM(F18:F21)</f>
        <v>0</v>
      </c>
      <c r="G17" s="3237">
        <f>SUM(G18:G21)</f>
        <v>0</v>
      </c>
      <c r="H17" s="3237">
        <f>SUM(H18:H21)</f>
        <v>0</v>
      </c>
      <c r="I17" s="3237">
        <f t="shared" ref="I17:M17" si="1">SUM(I18:I21)</f>
        <v>0</v>
      </c>
      <c r="J17" s="3237">
        <f t="shared" si="1"/>
        <v>0</v>
      </c>
      <c r="K17" s="3237">
        <f t="shared" si="1"/>
        <v>0</v>
      </c>
      <c r="L17" s="3237">
        <f t="shared" si="1"/>
        <v>0</v>
      </c>
      <c r="M17" s="3237">
        <f t="shared" si="1"/>
        <v>0</v>
      </c>
      <c r="N17" s="3238">
        <f>SUM(N18:N21)</f>
        <v>0</v>
      </c>
    </row>
    <row r="18" spans="1:15" s="1433" customFormat="1" ht="30" customHeight="1">
      <c r="A18" s="3227" t="s">
        <v>1095</v>
      </c>
      <c r="B18" s="3234" t="s">
        <v>1093</v>
      </c>
      <c r="C18" s="3239" t="s">
        <v>3647</v>
      </c>
      <c r="D18" s="3240"/>
      <c r="E18" s="3241"/>
      <c r="F18" s="3241"/>
      <c r="G18" s="3241"/>
      <c r="H18" s="3241"/>
      <c r="I18" s="3241"/>
      <c r="J18" s="3241"/>
      <c r="K18" s="3242"/>
      <c r="L18" s="3241"/>
      <c r="M18" s="3241"/>
      <c r="N18" s="3243"/>
    </row>
    <row r="19" spans="1:15" s="1433" customFormat="1" ht="30" customHeight="1">
      <c r="A19" s="3227" t="s">
        <v>1098</v>
      </c>
      <c r="B19" s="3234" t="s">
        <v>1219</v>
      </c>
      <c r="C19" s="3239" t="s">
        <v>3648</v>
      </c>
      <c r="D19" s="3240"/>
      <c r="E19" s="3241"/>
      <c r="F19" s="3241"/>
      <c r="G19" s="3241"/>
      <c r="H19" s="3241"/>
      <c r="I19" s="3241"/>
      <c r="J19" s="3241"/>
      <c r="K19" s="3242"/>
      <c r="L19" s="3241"/>
      <c r="M19" s="3241"/>
      <c r="N19" s="3243"/>
    </row>
    <row r="20" spans="1:15" s="1433" customFormat="1" ht="30" customHeight="1">
      <c r="A20" s="3227" t="s">
        <v>1100</v>
      </c>
      <c r="B20" s="3234" t="s">
        <v>2727</v>
      </c>
      <c r="C20" s="3239" t="s">
        <v>3649</v>
      </c>
      <c r="D20" s="3240"/>
      <c r="E20" s="3241"/>
      <c r="F20" s="3241"/>
      <c r="G20" s="3241"/>
      <c r="H20" s="3241"/>
      <c r="I20" s="3241"/>
      <c r="J20" s="3241"/>
      <c r="K20" s="3242"/>
      <c r="L20" s="3241"/>
      <c r="M20" s="3241"/>
      <c r="N20" s="3243"/>
    </row>
    <row r="21" spans="1:15" s="1433" customFormat="1" ht="30" customHeight="1">
      <c r="A21" s="3227" t="s">
        <v>1103</v>
      </c>
      <c r="B21" s="3234" t="s">
        <v>2729</v>
      </c>
      <c r="C21" s="3244" t="s">
        <v>3650</v>
      </c>
      <c r="D21" s="3245"/>
      <c r="E21" s="3246"/>
      <c r="F21" s="3246"/>
      <c r="G21" s="3246"/>
      <c r="H21" s="3247"/>
      <c r="I21" s="3246"/>
      <c r="J21" s="3246"/>
      <c r="K21" s="3248"/>
      <c r="L21" s="3246"/>
      <c r="M21" s="3246"/>
      <c r="N21" s="3249"/>
    </row>
    <row r="22" spans="1:15" s="1433" customFormat="1" ht="53.25" customHeight="1">
      <c r="A22" s="3227" t="s">
        <v>1105</v>
      </c>
      <c r="B22" s="3234" t="s">
        <v>1270</v>
      </c>
      <c r="C22" s="3235" t="s">
        <v>3651</v>
      </c>
      <c r="D22" s="3250" t="s">
        <v>3645</v>
      </c>
      <c r="E22" s="3251">
        <f>SUM(E23:E26)</f>
        <v>0</v>
      </c>
      <c r="F22" s="3251">
        <f t="shared" ref="F22:M22" si="2">SUM(F23:F26)</f>
        <v>0</v>
      </c>
      <c r="G22" s="3251">
        <f t="shared" si="2"/>
        <v>0</v>
      </c>
      <c r="H22" s="3251">
        <f>SUM(H23:H26)</f>
        <v>0</v>
      </c>
      <c r="I22" s="3251">
        <f t="shared" si="2"/>
        <v>0</v>
      </c>
      <c r="J22" s="3251">
        <f t="shared" si="2"/>
        <v>0</v>
      </c>
      <c r="K22" s="3251">
        <f t="shared" si="2"/>
        <v>0</v>
      </c>
      <c r="L22" s="3251">
        <f t="shared" si="2"/>
        <v>0</v>
      </c>
      <c r="M22" s="3251">
        <f t="shared" si="2"/>
        <v>0</v>
      </c>
      <c r="N22" s="3238">
        <f>SUM(N23:N26)</f>
        <v>0</v>
      </c>
    </row>
    <row r="23" spans="1:15" s="1433" customFormat="1" ht="30" customHeight="1">
      <c r="A23" s="3227" t="s">
        <v>1108</v>
      </c>
      <c r="B23" s="3234" t="s">
        <v>1273</v>
      </c>
      <c r="C23" s="3239" t="s">
        <v>3647</v>
      </c>
      <c r="D23" s="3240"/>
      <c r="E23" s="3241"/>
      <c r="F23" s="3241"/>
      <c r="G23" s="3241"/>
      <c r="H23" s="3241"/>
      <c r="I23" s="3241"/>
      <c r="J23" s="3241"/>
      <c r="K23" s="3242"/>
      <c r="L23" s="3241"/>
      <c r="M23" s="3241"/>
      <c r="N23" s="3243"/>
    </row>
    <row r="24" spans="1:15" s="1433" customFormat="1" ht="30" customHeight="1">
      <c r="A24" s="3227" t="s">
        <v>1111</v>
      </c>
      <c r="B24" s="3234" t="s">
        <v>1299</v>
      </c>
      <c r="C24" s="3239" t="s">
        <v>3648</v>
      </c>
      <c r="D24" s="3240"/>
      <c r="E24" s="3241"/>
      <c r="F24" s="3241"/>
      <c r="G24" s="3241"/>
      <c r="H24" s="3241"/>
      <c r="I24" s="3241"/>
      <c r="J24" s="3241"/>
      <c r="K24" s="3242"/>
      <c r="L24" s="3241"/>
      <c r="M24" s="3241"/>
      <c r="N24" s="3243"/>
    </row>
    <row r="25" spans="1:15" s="1433" customFormat="1" ht="30" customHeight="1">
      <c r="A25" s="3227" t="s">
        <v>2428</v>
      </c>
      <c r="B25" s="3234" t="s">
        <v>1302</v>
      </c>
      <c r="C25" s="3239" t="s">
        <v>3649</v>
      </c>
      <c r="D25" s="3240"/>
      <c r="E25" s="3241"/>
      <c r="F25" s="3241"/>
      <c r="G25" s="3241"/>
      <c r="H25" s="3241"/>
      <c r="I25" s="3241"/>
      <c r="J25" s="3241"/>
      <c r="K25" s="3242"/>
      <c r="L25" s="3241"/>
      <c r="M25" s="3241"/>
      <c r="N25" s="3243"/>
    </row>
    <row r="26" spans="1:15" s="1433" customFormat="1" ht="30" customHeight="1">
      <c r="A26" s="3227" t="s">
        <v>2430</v>
      </c>
      <c r="B26" s="3234" t="s">
        <v>1305</v>
      </c>
      <c r="C26" s="3244" t="s">
        <v>3650</v>
      </c>
      <c r="D26" s="3245"/>
      <c r="E26" s="3246"/>
      <c r="F26" s="3246"/>
      <c r="G26" s="3246"/>
      <c r="H26" s="3252"/>
      <c r="I26" s="3246"/>
      <c r="J26" s="3246"/>
      <c r="K26" s="3248"/>
      <c r="L26" s="3246"/>
      <c r="M26" s="3246"/>
      <c r="N26" s="3249"/>
    </row>
    <row r="27" spans="1:15" ht="63" customHeight="1">
      <c r="A27" s="3227" t="s">
        <v>2432</v>
      </c>
      <c r="B27" s="3234" t="s">
        <v>1327</v>
      </c>
      <c r="C27" s="3253" t="s">
        <v>3652</v>
      </c>
      <c r="D27" s="3250" t="s">
        <v>3645</v>
      </c>
      <c r="E27" s="3254">
        <f>SUM(E28:E31)</f>
        <v>0</v>
      </c>
      <c r="F27" s="3254">
        <f t="shared" ref="F27:M27" si="3">SUM(F28:F31)</f>
        <v>0</v>
      </c>
      <c r="G27" s="3254">
        <f t="shared" si="3"/>
        <v>0</v>
      </c>
      <c r="H27" s="3254">
        <f>SUM(H28:H31)</f>
        <v>0</v>
      </c>
      <c r="I27" s="3254">
        <f t="shared" si="3"/>
        <v>0</v>
      </c>
      <c r="J27" s="3254">
        <f t="shared" si="3"/>
        <v>0</v>
      </c>
      <c r="K27" s="3254">
        <f t="shared" si="3"/>
        <v>0</v>
      </c>
      <c r="L27" s="3254">
        <f t="shared" si="3"/>
        <v>0</v>
      </c>
      <c r="M27" s="3254">
        <f t="shared" si="3"/>
        <v>0</v>
      </c>
      <c r="N27" s="3238">
        <f>SUM(N28:N31)</f>
        <v>0</v>
      </c>
    </row>
    <row r="28" spans="1:15" ht="30" customHeight="1">
      <c r="A28" s="3227" t="s">
        <v>1120</v>
      </c>
      <c r="B28" s="3234" t="s">
        <v>3653</v>
      </c>
      <c r="C28" s="3239" t="s">
        <v>3654</v>
      </c>
      <c r="D28" s="3240"/>
      <c r="E28" s="3241"/>
      <c r="F28" s="3241"/>
      <c r="G28" s="3241"/>
      <c r="H28" s="3241"/>
      <c r="I28" s="3241"/>
      <c r="J28" s="3241"/>
      <c r="K28" s="3242"/>
      <c r="L28" s="3241"/>
      <c r="M28" s="3241"/>
      <c r="N28" s="3243"/>
    </row>
    <row r="29" spans="1:15" ht="30" customHeight="1">
      <c r="A29" s="3227" t="s">
        <v>1123</v>
      </c>
      <c r="B29" s="3234" t="s">
        <v>3655</v>
      </c>
      <c r="C29" s="3239" t="s">
        <v>3648</v>
      </c>
      <c r="D29" s="3240"/>
      <c r="E29" s="3241"/>
      <c r="F29" s="3241"/>
      <c r="G29" s="3241"/>
      <c r="H29" s="3241"/>
      <c r="I29" s="3241"/>
      <c r="J29" s="3241"/>
      <c r="K29" s="3242"/>
      <c r="L29" s="3241"/>
      <c r="M29" s="3241"/>
      <c r="N29" s="3243"/>
    </row>
    <row r="30" spans="1:15" s="1433" customFormat="1" ht="30" customHeight="1">
      <c r="A30" s="3227" t="s">
        <v>1126</v>
      </c>
      <c r="B30" s="3234" t="s">
        <v>3656</v>
      </c>
      <c r="C30" s="3239" t="s">
        <v>3649</v>
      </c>
      <c r="D30" s="3240"/>
      <c r="E30" s="3241"/>
      <c r="F30" s="3241"/>
      <c r="G30" s="3241"/>
      <c r="H30" s="3241"/>
      <c r="I30" s="3241"/>
      <c r="J30" s="3241"/>
      <c r="K30" s="3242"/>
      <c r="L30" s="3241"/>
      <c r="M30" s="3241"/>
      <c r="N30" s="3243"/>
      <c r="O30" s="3218"/>
    </row>
    <row r="31" spans="1:15" s="1433" customFormat="1" ht="30" customHeight="1">
      <c r="A31" s="3227" t="s">
        <v>1129</v>
      </c>
      <c r="B31" s="3234" t="s">
        <v>3657</v>
      </c>
      <c r="C31" s="3244" t="s">
        <v>3650</v>
      </c>
      <c r="D31" s="3245"/>
      <c r="E31" s="3246"/>
      <c r="F31" s="3246"/>
      <c r="G31" s="3246"/>
      <c r="H31" s="3252"/>
      <c r="I31" s="3246"/>
      <c r="J31" s="3246"/>
      <c r="K31" s="3248"/>
      <c r="L31" s="3246"/>
      <c r="M31" s="3246"/>
      <c r="N31" s="3249"/>
      <c r="O31" s="3218"/>
    </row>
    <row r="32" spans="1:15" s="1433" customFormat="1" ht="50.25" customHeight="1">
      <c r="A32" s="3227" t="s">
        <v>2438</v>
      </c>
      <c r="B32" s="3234" t="s">
        <v>3617</v>
      </c>
      <c r="C32" s="3253" t="s">
        <v>3658</v>
      </c>
      <c r="D32" s="3250" t="s">
        <v>3645</v>
      </c>
      <c r="E32" s="3251">
        <f>SUM(E33:E36)</f>
        <v>0</v>
      </c>
      <c r="F32" s="3256"/>
      <c r="G32" s="3251">
        <f>SUM(G33:G36)</f>
        <v>0</v>
      </c>
      <c r="H32" s="3251">
        <f>SUM(H33:H35)</f>
        <v>0</v>
      </c>
      <c r="I32" s="3251">
        <f t="shared" ref="I32:K32" si="4">SUM(I33:I35)</f>
        <v>0</v>
      </c>
      <c r="J32" s="3251">
        <f t="shared" si="4"/>
        <v>0</v>
      </c>
      <c r="K32" s="3251">
        <f t="shared" si="4"/>
        <v>0</v>
      </c>
      <c r="L32" s="3257"/>
      <c r="M32" s="3251">
        <f t="shared" ref="M32" si="5">SUM(M33:M35)</f>
        <v>0</v>
      </c>
      <c r="N32" s="3238">
        <f>SUM(N33:N35)</f>
        <v>0</v>
      </c>
      <c r="O32" s="3218"/>
    </row>
    <row r="33" spans="1:15" s="1433" customFormat="1" ht="30" customHeight="1">
      <c r="A33" s="3227" t="s">
        <v>2440</v>
      </c>
      <c r="B33" s="3234" t="s">
        <v>3659</v>
      </c>
      <c r="C33" s="3239" t="s">
        <v>3647</v>
      </c>
      <c r="D33" s="3240"/>
      <c r="E33" s="3241"/>
      <c r="F33" s="3256"/>
      <c r="G33" s="3241"/>
      <c r="H33" s="3241"/>
      <c r="I33" s="3241"/>
      <c r="J33" s="3241"/>
      <c r="K33" s="3242"/>
      <c r="L33" s="3257"/>
      <c r="M33" s="3241"/>
      <c r="N33" s="3243"/>
      <c r="O33" s="3218"/>
    </row>
    <row r="34" spans="1:15" s="1433" customFormat="1" ht="30" customHeight="1">
      <c r="A34" s="3227" t="s">
        <v>2442</v>
      </c>
      <c r="B34" s="3234" t="s">
        <v>3660</v>
      </c>
      <c r="C34" s="3239" t="s">
        <v>3648</v>
      </c>
      <c r="D34" s="3240"/>
      <c r="E34" s="3241"/>
      <c r="F34" s="3256"/>
      <c r="G34" s="3241"/>
      <c r="H34" s="3241"/>
      <c r="I34" s="3241"/>
      <c r="J34" s="3241"/>
      <c r="K34" s="3242"/>
      <c r="L34" s="3257"/>
      <c r="M34" s="3241"/>
      <c r="N34" s="3243"/>
      <c r="O34" s="3218"/>
    </row>
    <row r="35" spans="1:15" s="1433" customFormat="1" ht="30" customHeight="1">
      <c r="A35" s="3227" t="s">
        <v>1132</v>
      </c>
      <c r="B35" s="3234" t="s">
        <v>3661</v>
      </c>
      <c r="C35" s="3239" t="s">
        <v>3649</v>
      </c>
      <c r="D35" s="3240"/>
      <c r="E35" s="3241"/>
      <c r="F35" s="3256"/>
      <c r="G35" s="3241"/>
      <c r="H35" s="3241"/>
      <c r="I35" s="3241"/>
      <c r="J35" s="3241"/>
      <c r="K35" s="3242"/>
      <c r="L35" s="3257"/>
      <c r="M35" s="3241"/>
      <c r="N35" s="3243"/>
      <c r="O35" s="3218"/>
    </row>
    <row r="36" spans="1:15" s="1433" customFormat="1" ht="30" customHeight="1">
      <c r="A36" s="3258" t="s">
        <v>2445</v>
      </c>
      <c r="B36" s="3259" t="s">
        <v>3662</v>
      </c>
      <c r="C36" s="3244" t="s">
        <v>3650</v>
      </c>
      <c r="D36" s="3260"/>
      <c r="E36" s="3261"/>
      <c r="F36" s="3262"/>
      <c r="G36" s="3261"/>
      <c r="H36" s="3262"/>
      <c r="I36" s="3263"/>
      <c r="J36" s="3263"/>
      <c r="K36" s="3264"/>
      <c r="L36" s="3263"/>
      <c r="M36" s="3263"/>
      <c r="N36" s="3265"/>
      <c r="O36" s="3218"/>
    </row>
    <row r="37" spans="1:15" ht="30" customHeight="1">
      <c r="A37" s="5008" t="s">
        <v>1321</v>
      </c>
      <c r="B37" s="5009"/>
      <c r="C37" s="5009"/>
      <c r="D37" s="5009"/>
      <c r="E37" s="5009"/>
      <c r="F37" s="5009"/>
      <c r="G37" s="5009"/>
      <c r="H37" s="5009"/>
      <c r="I37" s="5009"/>
      <c r="J37" s="5009"/>
      <c r="K37" s="5009"/>
      <c r="L37" s="5009"/>
      <c r="M37" s="5009"/>
      <c r="N37" s="5010"/>
    </row>
    <row r="38" spans="1:15" ht="42" customHeight="1">
      <c r="A38" s="3266" t="s">
        <v>2447</v>
      </c>
      <c r="B38" s="3267" t="s">
        <v>2648</v>
      </c>
      <c r="C38" s="3268" t="s">
        <v>3663</v>
      </c>
      <c r="D38" s="3143"/>
      <c r="E38" s="3269"/>
      <c r="F38" s="3270"/>
      <c r="G38" s="3269"/>
      <c r="H38" s="3270"/>
      <c r="I38" s="3271"/>
      <c r="J38" s="3271"/>
      <c r="K38" s="3272"/>
      <c r="L38" s="3271"/>
      <c r="M38" s="3271"/>
      <c r="N38" s="3273"/>
    </row>
    <row r="39" spans="1:15" ht="30" customHeight="1">
      <c r="A39" s="3227" t="s">
        <v>2448</v>
      </c>
      <c r="B39" s="3228" t="s">
        <v>2649</v>
      </c>
      <c r="C39" s="3274" t="s">
        <v>3664</v>
      </c>
      <c r="D39" s="3143"/>
      <c r="E39" s="3241"/>
      <c r="F39" s="3256"/>
      <c r="G39" s="3241"/>
      <c r="H39" s="3256"/>
      <c r="I39" s="3275"/>
      <c r="J39" s="3275"/>
      <c r="K39" s="3276"/>
      <c r="L39" s="3257"/>
      <c r="M39" s="3257"/>
      <c r="N39" s="3277"/>
    </row>
    <row r="40" spans="1:15" ht="30" customHeight="1" thickBot="1">
      <c r="A40" s="3278" t="s">
        <v>2449</v>
      </c>
      <c r="B40" s="3279" t="s">
        <v>2650</v>
      </c>
      <c r="C40" s="3280" t="s">
        <v>3665</v>
      </c>
      <c r="D40" s="3281"/>
      <c r="E40" s="3282"/>
      <c r="F40" s="3283"/>
      <c r="G40" s="3282"/>
      <c r="H40" s="3283"/>
      <c r="I40" s="3284"/>
      <c r="J40" s="3284"/>
      <c r="K40" s="3285"/>
      <c r="L40" s="3284"/>
      <c r="M40" s="3284"/>
      <c r="N40" s="3286"/>
    </row>
  </sheetData>
  <mergeCells count="25">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 ref="A8:N8"/>
    <mergeCell ref="A12:B13"/>
    <mergeCell ref="D12:D13"/>
    <mergeCell ref="E12:E13"/>
    <mergeCell ref="F12:F13"/>
    <mergeCell ref="G12:G13"/>
    <mergeCell ref="H12:H13"/>
    <mergeCell ref="I12:I13"/>
    <mergeCell ref="J12:J13"/>
    <mergeCell ref="K12:N12"/>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G131"/>
  <sheetViews>
    <sheetView zoomScale="80" zoomScaleNormal="80" workbookViewId="0"/>
  </sheetViews>
  <sheetFormatPr defaultColWidth="11.42578125" defaultRowHeight="14.25"/>
  <cols>
    <col min="1" max="1" width="10.42578125" style="2899" customWidth="1"/>
    <col min="2" max="2" width="10.42578125" style="2902" customWidth="1"/>
    <col min="3" max="3" width="85.28515625" style="2900" customWidth="1"/>
    <col min="4" max="4" width="24.5703125" style="2900" customWidth="1"/>
    <col min="5" max="5" width="47" style="3328" bestFit="1" customWidth="1"/>
    <col min="6" max="16384" width="11.42578125" style="2900"/>
  </cols>
  <sheetData>
    <row r="1" spans="1:59" ht="15">
      <c r="C1" s="32" t="s">
        <v>120</v>
      </c>
      <c r="D1" s="79" t="s">
        <v>3671</v>
      </c>
      <c r="E1" s="2909"/>
    </row>
    <row r="2" spans="1:59" ht="15">
      <c r="C2" s="18" t="s">
        <v>106</v>
      </c>
      <c r="D2" s="18" t="s">
        <v>3672</v>
      </c>
      <c r="E2" s="2909"/>
    </row>
    <row r="3" spans="1:59" ht="15">
      <c r="C3" s="18" t="s">
        <v>108</v>
      </c>
      <c r="D3" s="18" t="s">
        <v>109</v>
      </c>
      <c r="E3" s="2909"/>
    </row>
    <row r="4" spans="1:59" ht="15">
      <c r="C4" s="18" t="s">
        <v>110</v>
      </c>
      <c r="D4" s="18" t="s">
        <v>4</v>
      </c>
      <c r="E4" s="2909"/>
    </row>
    <row r="5" spans="1:59" ht="15">
      <c r="C5" s="32" t="s">
        <v>3279</v>
      </c>
      <c r="D5" s="32" t="s">
        <v>3280</v>
      </c>
      <c r="E5" s="2909"/>
    </row>
    <row r="6" spans="1:59">
      <c r="E6" s="2909"/>
    </row>
    <row r="7" spans="1:59">
      <c r="A7" s="2901"/>
      <c r="E7" s="2909"/>
    </row>
    <row r="8" spans="1:59" ht="45" customHeight="1">
      <c r="A8" s="5025" t="s">
        <v>3673</v>
      </c>
      <c r="B8" s="5026"/>
      <c r="C8" s="5026"/>
      <c r="D8" s="5026"/>
      <c r="E8" s="5026"/>
    </row>
    <row r="9" spans="1:59" ht="15" customHeight="1">
      <c r="A9" s="2906"/>
      <c r="B9" s="2906"/>
      <c r="C9" s="2906"/>
      <c r="D9" s="2906"/>
      <c r="E9" s="2903"/>
    </row>
    <row r="10" spans="1:59" ht="15" customHeight="1">
      <c r="A10" s="2906"/>
      <c r="B10" s="2906"/>
      <c r="C10" s="2907"/>
      <c r="D10" s="2908"/>
      <c r="E10" s="2903"/>
    </row>
    <row r="11" spans="1:59" ht="15" customHeight="1" thickBot="1">
      <c r="A11" s="2906"/>
      <c r="B11" s="2906"/>
      <c r="C11" s="2906"/>
      <c r="D11" s="2906"/>
      <c r="E11" s="2903"/>
    </row>
    <row r="12" spans="1:59" s="2916" customFormat="1" ht="28.5" customHeight="1">
      <c r="A12" s="5027" t="s">
        <v>3347</v>
      </c>
      <c r="B12" s="5029" t="s">
        <v>175</v>
      </c>
      <c r="C12" s="4944" t="s">
        <v>1086</v>
      </c>
      <c r="D12" s="2911" t="s">
        <v>3674</v>
      </c>
      <c r="E12" s="2912" t="s">
        <v>2835</v>
      </c>
      <c r="F12" s="2900"/>
      <c r="G12" s="2900"/>
      <c r="H12" s="2900"/>
      <c r="I12" s="2900"/>
      <c r="J12" s="2900"/>
      <c r="K12" s="2900"/>
      <c r="L12" s="2900"/>
      <c r="M12" s="2900"/>
      <c r="N12" s="2900"/>
      <c r="O12" s="2900"/>
      <c r="P12" s="2900"/>
      <c r="Q12" s="2900"/>
      <c r="R12" s="2900"/>
      <c r="S12" s="2900"/>
      <c r="T12" s="2900"/>
      <c r="U12" s="2900"/>
      <c r="V12" s="2900"/>
      <c r="W12" s="2900"/>
      <c r="X12" s="2900"/>
      <c r="Y12" s="2900"/>
      <c r="Z12" s="2900"/>
      <c r="AA12" s="2900"/>
      <c r="AB12" s="2900"/>
      <c r="AC12" s="2900"/>
      <c r="AD12" s="2900"/>
      <c r="AE12" s="2900"/>
      <c r="AF12" s="2900"/>
      <c r="AG12" s="2900"/>
      <c r="AH12" s="2900"/>
      <c r="AI12" s="2900"/>
      <c r="AJ12" s="2900"/>
      <c r="AK12" s="2900"/>
      <c r="AL12" s="2900"/>
      <c r="AM12" s="2900"/>
      <c r="AN12" s="2900"/>
      <c r="AO12" s="2900"/>
      <c r="AP12" s="2900"/>
      <c r="AQ12" s="2900"/>
      <c r="AR12" s="2900"/>
      <c r="AS12" s="2900"/>
      <c r="AT12" s="2900"/>
      <c r="AU12" s="2900"/>
      <c r="AV12" s="2900"/>
      <c r="AW12" s="2900"/>
      <c r="AX12" s="2900"/>
      <c r="AY12" s="2900"/>
      <c r="AZ12" s="2900"/>
      <c r="BA12" s="2900"/>
      <c r="BB12" s="2900"/>
      <c r="BC12" s="2900"/>
      <c r="BD12" s="2900"/>
      <c r="BE12" s="2900"/>
      <c r="BF12" s="2900"/>
      <c r="BG12" s="2900"/>
    </row>
    <row r="13" spans="1:59" s="2916" customFormat="1" ht="30.75" customHeight="1" thickBot="1">
      <c r="A13" s="5028"/>
      <c r="B13" s="5030"/>
      <c r="C13" s="5031"/>
      <c r="D13" s="3289" t="s">
        <v>1088</v>
      </c>
      <c r="E13" s="3290"/>
      <c r="F13" s="2900"/>
      <c r="G13" s="2900"/>
      <c r="H13" s="2900"/>
      <c r="I13" s="2900"/>
      <c r="J13" s="2900"/>
      <c r="K13" s="2900"/>
      <c r="L13" s="2900"/>
      <c r="M13" s="2900"/>
      <c r="N13" s="2900"/>
      <c r="O13" s="2900"/>
      <c r="P13" s="2900"/>
      <c r="Q13" s="2900"/>
      <c r="R13" s="2900"/>
      <c r="S13" s="2900"/>
      <c r="T13" s="2900"/>
      <c r="U13" s="2900"/>
      <c r="V13" s="2900"/>
      <c r="W13" s="2900"/>
      <c r="X13" s="2900"/>
      <c r="Y13" s="2900"/>
      <c r="Z13" s="2900"/>
      <c r="AA13" s="2900"/>
      <c r="AB13" s="2900"/>
      <c r="AC13" s="2900"/>
      <c r="AD13" s="2900"/>
      <c r="AE13" s="2900"/>
      <c r="AF13" s="2900"/>
      <c r="AG13" s="2900"/>
      <c r="AH13" s="2900"/>
      <c r="AI13" s="2900"/>
      <c r="AJ13" s="2900"/>
      <c r="AK13" s="2900"/>
      <c r="AL13" s="2900"/>
      <c r="AM13" s="2900"/>
      <c r="AN13" s="2900"/>
      <c r="AO13" s="2900"/>
      <c r="AP13" s="2900"/>
      <c r="AQ13" s="2900"/>
      <c r="AR13" s="2900"/>
      <c r="AS13" s="2900"/>
      <c r="AT13" s="2900"/>
      <c r="AU13" s="2900"/>
      <c r="AV13" s="2900"/>
      <c r="AW13" s="2900"/>
      <c r="AX13" s="2900"/>
      <c r="AY13" s="2900"/>
      <c r="AZ13" s="2900"/>
      <c r="BA13" s="2900"/>
      <c r="BB13" s="2900"/>
      <c r="BC13" s="2900"/>
      <c r="BD13" s="2900"/>
      <c r="BE13" s="2900"/>
      <c r="BF13" s="2900"/>
      <c r="BG13" s="2900"/>
    </row>
    <row r="14" spans="1:59" s="2916" customFormat="1" ht="30" customHeight="1" thickBot="1">
      <c r="A14" s="5032" t="s">
        <v>3675</v>
      </c>
      <c r="B14" s="5033"/>
      <c r="C14" s="5033"/>
      <c r="D14" s="5033"/>
      <c r="E14" s="5034"/>
      <c r="F14" s="2900"/>
      <c r="G14" s="2900"/>
      <c r="H14" s="2900"/>
      <c r="I14" s="2900"/>
      <c r="J14" s="2900"/>
      <c r="K14" s="2900"/>
      <c r="L14" s="2900"/>
      <c r="M14" s="2900"/>
      <c r="N14" s="2900"/>
      <c r="O14" s="2900"/>
      <c r="P14" s="2900"/>
      <c r="Q14" s="2900"/>
      <c r="R14" s="2900"/>
      <c r="S14" s="2900"/>
      <c r="T14" s="2900"/>
      <c r="U14" s="2900"/>
      <c r="V14" s="2900"/>
      <c r="W14" s="2900"/>
      <c r="X14" s="2900"/>
      <c r="Y14" s="2900"/>
      <c r="Z14" s="2900"/>
      <c r="AA14" s="2900"/>
      <c r="AB14" s="2900"/>
      <c r="AC14" s="2900"/>
      <c r="AD14" s="2900"/>
      <c r="AE14" s="2900"/>
      <c r="AF14" s="2900"/>
      <c r="AG14" s="2900"/>
      <c r="AH14" s="2900"/>
      <c r="AI14" s="2900"/>
      <c r="AJ14" s="2900"/>
      <c r="AK14" s="2900"/>
      <c r="AL14" s="2900"/>
      <c r="AM14" s="2900"/>
      <c r="AN14" s="2900"/>
      <c r="AO14" s="2900"/>
      <c r="AP14" s="2900"/>
      <c r="AQ14" s="2900"/>
      <c r="AR14" s="2900"/>
      <c r="AS14" s="2900"/>
      <c r="AT14" s="2900"/>
      <c r="AU14" s="2900"/>
      <c r="AV14" s="2900"/>
      <c r="AW14" s="2900"/>
      <c r="AX14" s="2900"/>
      <c r="AY14" s="2900"/>
      <c r="AZ14" s="2900"/>
      <c r="BA14" s="2900"/>
      <c r="BB14" s="2900"/>
      <c r="BC14" s="2900"/>
      <c r="BD14" s="2900"/>
      <c r="BE14" s="2900"/>
      <c r="BF14" s="2900"/>
      <c r="BG14" s="2900"/>
    </row>
    <row r="15" spans="1:59" s="2916" customFormat="1" ht="30" customHeight="1" thickBot="1">
      <c r="A15" s="5035" t="s">
        <v>3676</v>
      </c>
      <c r="B15" s="5036"/>
      <c r="C15" s="5036"/>
      <c r="D15" s="5036"/>
      <c r="E15" s="5037"/>
      <c r="F15" s="2900"/>
      <c r="G15" s="2900"/>
      <c r="H15" s="2900"/>
      <c r="I15" s="2900"/>
      <c r="J15" s="2900"/>
      <c r="K15" s="2900"/>
      <c r="L15" s="2900"/>
      <c r="M15" s="2900"/>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c r="AL15" s="2900"/>
      <c r="AM15" s="2900"/>
      <c r="AN15" s="2900"/>
      <c r="AO15" s="2900"/>
      <c r="AP15" s="2900"/>
      <c r="AQ15" s="2900"/>
      <c r="AR15" s="2900"/>
      <c r="AS15" s="2900"/>
      <c r="AT15" s="2900"/>
      <c r="AU15" s="2900"/>
      <c r="AV15" s="2900"/>
      <c r="AW15" s="2900"/>
      <c r="AX15" s="2900"/>
      <c r="AY15" s="2900"/>
      <c r="AZ15" s="2900"/>
      <c r="BA15" s="2900"/>
      <c r="BB15" s="2900"/>
      <c r="BC15" s="2900"/>
      <c r="BD15" s="2900"/>
      <c r="BE15" s="2900"/>
      <c r="BF15" s="2900"/>
      <c r="BG15" s="2900"/>
    </row>
    <row r="16" spans="1:59" s="2916" customFormat="1" ht="30" customHeight="1">
      <c r="A16" s="3291" t="s">
        <v>1088</v>
      </c>
      <c r="B16" s="3292" t="s">
        <v>2647</v>
      </c>
      <c r="C16" s="3293" t="s">
        <v>3677</v>
      </c>
      <c r="D16" s="3294">
        <f>D36</f>
        <v>0</v>
      </c>
      <c r="E16" s="3295"/>
      <c r="F16" s="2900"/>
      <c r="G16" s="2900"/>
      <c r="H16" s="2900"/>
      <c r="I16" s="2900"/>
      <c r="J16" s="2900"/>
      <c r="K16" s="2900"/>
      <c r="L16" s="2900"/>
      <c r="M16" s="2900"/>
      <c r="N16" s="2900"/>
      <c r="O16" s="2900"/>
      <c r="P16" s="2900"/>
      <c r="Q16" s="2900"/>
      <c r="R16" s="2900"/>
      <c r="S16" s="2900"/>
      <c r="T16" s="2900"/>
      <c r="U16" s="2900"/>
      <c r="V16" s="2900"/>
      <c r="W16" s="2900"/>
      <c r="X16" s="2900"/>
      <c r="Y16" s="2900"/>
      <c r="Z16" s="2900"/>
      <c r="AA16" s="2900"/>
      <c r="AB16" s="2900"/>
      <c r="AC16" s="2900"/>
      <c r="AD16" s="2900"/>
      <c r="AE16" s="2900"/>
      <c r="AF16" s="2900"/>
      <c r="AG16" s="2900"/>
      <c r="AH16" s="2900"/>
      <c r="AI16" s="2900"/>
      <c r="AJ16" s="2900"/>
      <c r="AK16" s="2900"/>
      <c r="AL16" s="2900"/>
      <c r="AM16" s="2900"/>
      <c r="AN16" s="2900"/>
      <c r="AO16" s="2900"/>
      <c r="AP16" s="2900"/>
      <c r="AQ16" s="2900"/>
      <c r="AR16" s="2900"/>
      <c r="AS16" s="2900"/>
      <c r="AT16" s="2900"/>
      <c r="AU16" s="2900"/>
      <c r="AV16" s="2900"/>
      <c r="AW16" s="2900"/>
      <c r="AX16" s="2900"/>
      <c r="AY16" s="2900"/>
      <c r="AZ16" s="2900"/>
      <c r="BA16" s="2900"/>
      <c r="BB16" s="2900"/>
      <c r="BC16" s="2900"/>
      <c r="BD16" s="2900"/>
      <c r="BE16" s="2900"/>
      <c r="BF16" s="2900"/>
      <c r="BG16" s="2900"/>
    </row>
    <row r="17" spans="1:59" s="2916" customFormat="1" ht="30" customHeight="1">
      <c r="A17" s="3296" t="s">
        <v>1092</v>
      </c>
      <c r="B17" s="3297" t="s">
        <v>2648</v>
      </c>
      <c r="C17" s="3298" t="s">
        <v>3678</v>
      </c>
      <c r="D17" s="3299">
        <f>D40</f>
        <v>0</v>
      </c>
      <c r="E17" s="3300"/>
      <c r="F17" s="2900"/>
      <c r="G17" s="2900"/>
      <c r="H17" s="2900"/>
      <c r="I17" s="2900"/>
      <c r="J17" s="2900"/>
      <c r="K17" s="2900"/>
      <c r="L17" s="2900"/>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0"/>
      <c r="AZ17" s="2900"/>
      <c r="BA17" s="2900"/>
      <c r="BB17" s="2900"/>
      <c r="BC17" s="2900"/>
      <c r="BD17" s="2900"/>
      <c r="BE17" s="2900"/>
      <c r="BF17" s="2900"/>
      <c r="BG17" s="2900"/>
    </row>
    <row r="18" spans="1:59" s="2916" customFormat="1" ht="30" customHeight="1" thickBot="1">
      <c r="A18" s="3301" t="s">
        <v>1095</v>
      </c>
      <c r="B18" s="3302" t="s">
        <v>2649</v>
      </c>
      <c r="C18" s="3303" t="s">
        <v>3679</v>
      </c>
      <c r="D18" s="3304" t="str">
        <f>IF(ISERROR(D16/D17),"",D16/D17*100)</f>
        <v/>
      </c>
      <c r="E18" s="3305"/>
      <c r="F18" s="2900"/>
      <c r="G18" s="2900"/>
      <c r="H18" s="2900"/>
      <c r="I18" s="2900"/>
      <c r="J18" s="2900"/>
      <c r="K18" s="2900"/>
      <c r="L18" s="2900"/>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c r="AS18" s="2900"/>
      <c r="AT18" s="2900"/>
      <c r="AU18" s="2900"/>
      <c r="AV18" s="2900"/>
      <c r="AW18" s="2900"/>
      <c r="AX18" s="2900"/>
      <c r="AY18" s="2900"/>
      <c r="AZ18" s="2900"/>
      <c r="BA18" s="2900"/>
      <c r="BB18" s="2900"/>
      <c r="BC18" s="2900"/>
      <c r="BD18" s="2900"/>
      <c r="BE18" s="2900"/>
      <c r="BF18" s="2900"/>
      <c r="BG18" s="2900"/>
    </row>
    <row r="19" spans="1:59" s="2916" customFormat="1" ht="30" customHeight="1" thickBot="1">
      <c r="A19" s="5022" t="s">
        <v>3680</v>
      </c>
      <c r="B19" s="5023"/>
      <c r="C19" s="5023"/>
      <c r="D19" s="5023"/>
      <c r="E19" s="5024"/>
      <c r="F19" s="2900"/>
      <c r="G19" s="2900"/>
      <c r="H19" s="2900"/>
      <c r="I19" s="2900"/>
      <c r="J19" s="2900"/>
      <c r="K19" s="2900"/>
      <c r="L19" s="2900"/>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c r="AS19" s="2900"/>
      <c r="AT19" s="2900"/>
      <c r="AU19" s="2900"/>
      <c r="AV19" s="2900"/>
      <c r="AW19" s="2900"/>
      <c r="AX19" s="2900"/>
      <c r="AY19" s="2900"/>
      <c r="AZ19" s="2900"/>
      <c r="BA19" s="2900"/>
      <c r="BB19" s="2900"/>
      <c r="BC19" s="2900"/>
      <c r="BD19" s="2900"/>
      <c r="BE19" s="2900"/>
      <c r="BF19" s="2900"/>
      <c r="BG19" s="2900"/>
    </row>
    <row r="20" spans="1:59" s="2916" customFormat="1" ht="33" customHeight="1">
      <c r="A20" s="3291" t="s">
        <v>1098</v>
      </c>
      <c r="B20" s="3292" t="s">
        <v>2650</v>
      </c>
      <c r="C20" s="3293" t="s">
        <v>3681</v>
      </c>
      <c r="D20" s="3294">
        <f>'F1 LCR TOTAL'!H15</f>
        <v>0</v>
      </c>
      <c r="E20" s="3293" t="s">
        <v>3682</v>
      </c>
      <c r="F20" s="2900"/>
      <c r="G20" s="2900"/>
      <c r="H20" s="2900"/>
      <c r="I20" s="2900"/>
      <c r="J20" s="2900"/>
      <c r="K20" s="2900"/>
      <c r="L20" s="2900"/>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c r="AS20" s="2900"/>
      <c r="AT20" s="2900"/>
      <c r="AU20" s="2900"/>
      <c r="AV20" s="2900"/>
      <c r="AW20" s="2900"/>
      <c r="AX20" s="2900"/>
      <c r="AY20" s="2900"/>
      <c r="AZ20" s="2900"/>
      <c r="BA20" s="2900"/>
      <c r="BB20" s="2900"/>
      <c r="BC20" s="2900"/>
      <c r="BD20" s="2900"/>
      <c r="BE20" s="2900"/>
      <c r="BF20" s="2900"/>
      <c r="BG20" s="2900"/>
    </row>
    <row r="21" spans="1:59" s="2916" customFormat="1" ht="33" customHeight="1">
      <c r="A21" s="3296" t="s">
        <v>1100</v>
      </c>
      <c r="B21" s="3297" t="s">
        <v>2651</v>
      </c>
      <c r="C21" s="3293" t="s">
        <v>3683</v>
      </c>
      <c r="D21" s="3299">
        <f>SUM('F3 LCR TOTAL'!J40,'F4 LCR TOTAL'!H18,'F4 LCR TOTAL'!N18,'F4 LCR TOTAL'!H23,'F4 LCR TOTAL'!N23,'F4 LCR TOTAL'!H28,'F4 LCR TOTAL'!N28,'F4 LCR TOTAL'!H33,'F4 LCR TOTAL'!N33)</f>
        <v>0</v>
      </c>
      <c r="E21" s="3293" t="s">
        <v>3684</v>
      </c>
      <c r="F21" s="2900"/>
      <c r="G21" s="2900"/>
      <c r="H21" s="2900"/>
      <c r="I21" s="2900"/>
      <c r="J21" s="2900"/>
      <c r="K21" s="2900"/>
      <c r="L21" s="2900"/>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c r="AS21" s="2900"/>
      <c r="AT21" s="2900"/>
      <c r="AU21" s="2900"/>
      <c r="AV21" s="2900"/>
      <c r="AW21" s="2900"/>
      <c r="AX21" s="2900"/>
      <c r="AY21" s="2900"/>
      <c r="AZ21" s="2900"/>
      <c r="BA21" s="2900"/>
      <c r="BB21" s="2900"/>
      <c r="BC21" s="2900"/>
      <c r="BD21" s="2900"/>
      <c r="BE21" s="2900"/>
      <c r="BF21" s="2900"/>
      <c r="BG21" s="2900"/>
    </row>
    <row r="22" spans="1:59" s="2903" customFormat="1" ht="33" customHeight="1">
      <c r="A22" s="3296" t="s">
        <v>1103</v>
      </c>
      <c r="B22" s="3297" t="s">
        <v>2652</v>
      </c>
      <c r="C22" s="3293" t="s">
        <v>3685</v>
      </c>
      <c r="D22" s="3299">
        <f>SUM('F2 LCR TOTAL'!G83,'F2 LCR TOTAL'!G88,'F4 LCR TOTAL'!F17,'F4 LCR TOTAL'!L17)</f>
        <v>0</v>
      </c>
      <c r="E22" s="3293" t="s">
        <v>3686</v>
      </c>
      <c r="F22" s="2900"/>
      <c r="G22" s="2900"/>
      <c r="H22" s="2900"/>
      <c r="I22" s="2900"/>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c r="BA22" s="2900"/>
      <c r="BB22" s="2900"/>
      <c r="BC22" s="2900"/>
      <c r="BD22" s="2900"/>
      <c r="BE22" s="2900"/>
      <c r="BF22" s="2900"/>
      <c r="BG22" s="2900"/>
    </row>
    <row r="23" spans="1:59" s="2903" customFormat="1" ht="33" customHeight="1">
      <c r="A23" s="3296" t="s">
        <v>1105</v>
      </c>
      <c r="B23" s="3297" t="s">
        <v>3554</v>
      </c>
      <c r="C23" s="3293" t="s">
        <v>3687</v>
      </c>
      <c r="D23" s="3299">
        <f>'F2 LCR TOTAL'!E81</f>
        <v>0</v>
      </c>
      <c r="E23" s="3293" t="s">
        <v>3688</v>
      </c>
      <c r="F23" s="2900"/>
      <c r="G23" s="2900"/>
      <c r="H23" s="2900"/>
      <c r="I23" s="2900"/>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row>
    <row r="24" spans="1:59" s="2903" customFormat="1" ht="33" customHeight="1">
      <c r="A24" s="3296" t="s">
        <v>1108</v>
      </c>
      <c r="B24" s="3297" t="s">
        <v>3556</v>
      </c>
      <c r="C24" s="3293" t="s">
        <v>3689</v>
      </c>
      <c r="D24" s="3299">
        <f>'F3 LCR TOTAL'!F38-'F3 LCR TOTAL'!F43</f>
        <v>0</v>
      </c>
      <c r="E24" s="3293" t="s">
        <v>3690</v>
      </c>
      <c r="F24" s="2900"/>
      <c r="G24" s="2900"/>
      <c r="H24" s="2900"/>
      <c r="I24" s="2900"/>
      <c r="J24" s="2900"/>
      <c r="K24" s="2900"/>
      <c r="L24" s="2900"/>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row>
    <row r="25" spans="1:59" s="2903" customFormat="1" ht="33" customHeight="1" thickBot="1">
      <c r="A25" s="3306" t="s">
        <v>1111</v>
      </c>
      <c r="B25" s="3307" t="s">
        <v>3558</v>
      </c>
      <c r="C25" s="3303" t="s">
        <v>3691</v>
      </c>
      <c r="D25" s="3299">
        <f>D20-D21+D22-D23+D24</f>
        <v>0</v>
      </c>
      <c r="E25" s="3293" t="s">
        <v>3692</v>
      </c>
      <c r="F25" s="2900"/>
      <c r="G25" s="2900"/>
      <c r="H25" s="2900"/>
      <c r="I25" s="2900"/>
      <c r="J25" s="2900"/>
      <c r="K25" s="2900"/>
      <c r="L25" s="2900"/>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0"/>
      <c r="AV25" s="2900"/>
      <c r="AW25" s="2900"/>
      <c r="AX25" s="2900"/>
      <c r="AY25" s="2900"/>
      <c r="AZ25" s="2900"/>
      <c r="BA25" s="2900"/>
      <c r="BB25" s="2900"/>
      <c r="BC25" s="2900"/>
      <c r="BD25" s="2900"/>
      <c r="BE25" s="2900"/>
      <c r="BF25" s="2900"/>
      <c r="BG25" s="2900"/>
    </row>
    <row r="26" spans="1:59" s="2916" customFormat="1" ht="33" customHeight="1">
      <c r="A26" s="3308" t="s">
        <v>2428</v>
      </c>
      <c r="B26" s="3309" t="s">
        <v>3561</v>
      </c>
      <c r="C26" s="3293" t="s">
        <v>3693</v>
      </c>
      <c r="D26" s="3310">
        <f>'F1 LCR TOTAL'!H27</f>
        <v>0</v>
      </c>
      <c r="E26" s="3293" t="s">
        <v>3694</v>
      </c>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0"/>
      <c r="AV26" s="2900"/>
      <c r="AW26" s="2900"/>
      <c r="AX26" s="2900"/>
      <c r="AY26" s="2900"/>
      <c r="AZ26" s="2900"/>
      <c r="BA26" s="2900"/>
      <c r="BB26" s="2900"/>
      <c r="BC26" s="2900"/>
      <c r="BD26" s="2900"/>
      <c r="BE26" s="2900"/>
      <c r="BF26" s="2900"/>
      <c r="BG26" s="2900"/>
    </row>
    <row r="27" spans="1:59" s="2916" customFormat="1" ht="33" customHeight="1">
      <c r="A27" s="3296" t="s">
        <v>2430</v>
      </c>
      <c r="B27" s="3297" t="s">
        <v>3695</v>
      </c>
      <c r="C27" s="3293" t="s">
        <v>3696</v>
      </c>
      <c r="D27" s="3299">
        <f>SUM('F3 LCR TOTAL'!J41,'F4 LCR TOTAL'!H19,'F4 LCR TOTAL'!N19,'F4 LCR TOTAL'!H24,'F4 LCR TOTAL'!N24,'F4 LCR TOTAL'!H29,'F4 LCR TOTAL'!N29,'F4 LCR TOTAL'!H34,'F4 LCR TOTAL'!N34)</f>
        <v>0</v>
      </c>
      <c r="E27" s="3293" t="s">
        <v>3697</v>
      </c>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0"/>
      <c r="AV27" s="2900"/>
      <c r="AW27" s="2900"/>
      <c r="AX27" s="2900"/>
      <c r="AY27" s="2900"/>
      <c r="AZ27" s="2900"/>
      <c r="BA27" s="2900"/>
      <c r="BB27" s="2900"/>
      <c r="BC27" s="2900"/>
      <c r="BD27" s="2900"/>
      <c r="BE27" s="2900"/>
      <c r="BF27" s="2900"/>
      <c r="BG27" s="2900"/>
    </row>
    <row r="28" spans="1:59" s="2916" customFormat="1" ht="33" customHeight="1">
      <c r="A28" s="3296" t="s">
        <v>2432</v>
      </c>
      <c r="B28" s="3297" t="s">
        <v>3698</v>
      </c>
      <c r="C28" s="3293" t="s">
        <v>3699</v>
      </c>
      <c r="D28" s="3299">
        <f>SUM('F2 LCR TOTAL'!G84,'F2 LCR TOTAL'!G89,'F4 LCR TOTAL'!F22,'F4 LCR TOTAL'!L22)</f>
        <v>0</v>
      </c>
      <c r="E28" s="3293" t="s">
        <v>3700</v>
      </c>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0"/>
      <c r="AV28" s="2900"/>
      <c r="AW28" s="2900"/>
      <c r="AX28" s="2900"/>
      <c r="AY28" s="2900"/>
      <c r="AZ28" s="2900"/>
      <c r="BA28" s="2900"/>
      <c r="BB28" s="2900"/>
      <c r="BC28" s="2900"/>
      <c r="BD28" s="2900"/>
      <c r="BE28" s="2900"/>
      <c r="BF28" s="2900"/>
      <c r="BG28" s="2900"/>
    </row>
    <row r="29" spans="1:59" s="2916" customFormat="1" ht="33" customHeight="1" thickBot="1">
      <c r="A29" s="3301" t="s">
        <v>1120</v>
      </c>
      <c r="B29" s="3302" t="s">
        <v>3701</v>
      </c>
      <c r="C29" s="3303" t="s">
        <v>3702</v>
      </c>
      <c r="D29" s="3299">
        <f>D26-D27+D28</f>
        <v>0</v>
      </c>
      <c r="E29" s="3293" t="s">
        <v>3703</v>
      </c>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2900"/>
      <c r="AT29" s="2900"/>
      <c r="AU29" s="2900"/>
      <c r="AV29" s="2900"/>
      <c r="AW29" s="2900"/>
      <c r="AX29" s="2900"/>
      <c r="AY29" s="2900"/>
      <c r="AZ29" s="2900"/>
      <c r="BA29" s="2900"/>
      <c r="BB29" s="2900"/>
      <c r="BC29" s="2900"/>
      <c r="BD29" s="2900"/>
      <c r="BE29" s="2900"/>
      <c r="BF29" s="2900"/>
      <c r="BG29" s="2900"/>
    </row>
    <row r="30" spans="1:59" s="2916" customFormat="1" ht="33" customHeight="1">
      <c r="A30" s="3291" t="s">
        <v>1123</v>
      </c>
      <c r="B30" s="3292" t="s">
        <v>3704</v>
      </c>
      <c r="C30" s="3293" t="s">
        <v>3705</v>
      </c>
      <c r="D30" s="3294">
        <f>'F1 LCR TOTAL'!H32</f>
        <v>0</v>
      </c>
      <c r="E30" s="3293" t="s">
        <v>3706</v>
      </c>
      <c r="F30" s="2900"/>
      <c r="G30" s="2900"/>
      <c r="H30" s="2900"/>
      <c r="I30" s="2900"/>
      <c r="J30" s="2900"/>
      <c r="K30" s="2900"/>
      <c r="L30" s="2900"/>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2900"/>
      <c r="AT30" s="2900"/>
      <c r="AU30" s="2900"/>
      <c r="AV30" s="2900"/>
      <c r="AW30" s="2900"/>
      <c r="AX30" s="2900"/>
      <c r="AY30" s="2900"/>
      <c r="AZ30" s="2900"/>
      <c r="BA30" s="2900"/>
      <c r="BB30" s="2900"/>
      <c r="BC30" s="2900"/>
      <c r="BD30" s="2900"/>
      <c r="BE30" s="2900"/>
      <c r="BF30" s="2900"/>
      <c r="BG30" s="2900"/>
    </row>
    <row r="31" spans="1:59" s="2916" customFormat="1" ht="33" customHeight="1">
      <c r="A31" s="3296" t="s">
        <v>1126</v>
      </c>
      <c r="B31" s="3297" t="s">
        <v>3707</v>
      </c>
      <c r="C31" s="3293" t="s">
        <v>3708</v>
      </c>
      <c r="D31" s="3299">
        <f>SUM('F3 LCR TOTAL'!J42,'F4 LCR TOTAL'!H20,'F4 LCR TOTAL'!N20,'F4 LCR TOTAL'!H25,'F4 LCR TOTAL'!N25,'F4 LCR TOTAL'!H30,'F4 LCR TOTAL'!N30,'F4 LCR TOTAL'!H35,'F4 LCR TOTAL'!N35)</f>
        <v>0</v>
      </c>
      <c r="E31" s="3293" t="s">
        <v>3709</v>
      </c>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c r="BA31" s="2900"/>
      <c r="BB31" s="2900"/>
      <c r="BC31" s="2900"/>
      <c r="BD31" s="2900"/>
      <c r="BE31" s="2900"/>
      <c r="BF31" s="2900"/>
      <c r="BG31" s="2900"/>
    </row>
    <row r="32" spans="1:59" s="2916" customFormat="1" ht="33" customHeight="1">
      <c r="A32" s="3296" t="s">
        <v>1129</v>
      </c>
      <c r="B32" s="3297" t="s">
        <v>2850</v>
      </c>
      <c r="C32" s="3293" t="s">
        <v>3710</v>
      </c>
      <c r="D32" s="3299">
        <f>SUM('F2 LCR TOTAL'!G85,'F2 LCR TOTAL'!G90,'F4 LCR TOTAL'!F27,'F4 LCR TOTAL'!L27)</f>
        <v>0</v>
      </c>
      <c r="E32" s="3293" t="s">
        <v>3711</v>
      </c>
      <c r="F32" s="2900"/>
      <c r="G32" s="2900"/>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row>
    <row r="33" spans="1:59" s="2916" customFormat="1" ht="33" customHeight="1" thickBot="1">
      <c r="A33" s="3301" t="s">
        <v>2438</v>
      </c>
      <c r="B33" s="3302" t="s">
        <v>2851</v>
      </c>
      <c r="C33" s="3303" t="s">
        <v>3712</v>
      </c>
      <c r="D33" s="3299">
        <f>D30-D31+D32</f>
        <v>0</v>
      </c>
      <c r="E33" s="3293" t="s">
        <v>3713</v>
      </c>
      <c r="F33" s="2900"/>
      <c r="G33" s="2900"/>
      <c r="H33" s="2900"/>
      <c r="I33" s="2900"/>
      <c r="J33" s="2900"/>
      <c r="K33" s="2900"/>
      <c r="L33" s="2900"/>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0"/>
      <c r="AV33" s="2900"/>
      <c r="AW33" s="2900"/>
      <c r="AX33" s="2900"/>
      <c r="AY33" s="2900"/>
      <c r="AZ33" s="2900"/>
      <c r="BA33" s="2900"/>
      <c r="BB33" s="2900"/>
      <c r="BC33" s="2900"/>
      <c r="BD33" s="2900"/>
      <c r="BE33" s="2900"/>
      <c r="BF33" s="2900"/>
      <c r="BG33" s="2900"/>
    </row>
    <row r="34" spans="1:59" s="2916" customFormat="1" ht="33" customHeight="1">
      <c r="A34" s="3291" t="s">
        <v>2440</v>
      </c>
      <c r="B34" s="3292" t="s">
        <v>3714</v>
      </c>
      <c r="C34" s="3293" t="s">
        <v>3715</v>
      </c>
      <c r="D34" s="3294">
        <f>MAX(D33-15/85*(D25+D29), D33-15/60*D25,0)</f>
        <v>0</v>
      </c>
      <c r="E34" s="3293" t="s">
        <v>3716</v>
      </c>
      <c r="F34" s="2900"/>
      <c r="G34" s="2900"/>
      <c r="H34" s="2900"/>
      <c r="I34" s="2900"/>
      <c r="J34" s="2900"/>
      <c r="K34" s="2900"/>
      <c r="L34" s="2900"/>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0"/>
      <c r="AV34" s="2900"/>
      <c r="AW34" s="2900"/>
      <c r="AX34" s="2900"/>
      <c r="AY34" s="2900"/>
      <c r="AZ34" s="2900"/>
      <c r="BA34" s="2900"/>
      <c r="BB34" s="2900"/>
      <c r="BC34" s="2900"/>
      <c r="BD34" s="2900"/>
      <c r="BE34" s="2900"/>
      <c r="BF34" s="2900"/>
      <c r="BG34" s="2900"/>
    </row>
    <row r="35" spans="1:59" s="2916" customFormat="1" ht="33" customHeight="1" thickBot="1">
      <c r="A35" s="3311" t="s">
        <v>2442</v>
      </c>
      <c r="B35" s="3312" t="s">
        <v>3717</v>
      </c>
      <c r="C35" s="3293" t="s">
        <v>3718</v>
      </c>
      <c r="D35" s="3313">
        <f>MAX((D29+D33-D34)-2/3*D25,0)</f>
        <v>0</v>
      </c>
      <c r="E35" s="3293" t="s">
        <v>3719</v>
      </c>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0"/>
      <c r="AV35" s="2900"/>
      <c r="AW35" s="2900"/>
      <c r="AX35" s="2900"/>
      <c r="AY35" s="2900"/>
      <c r="AZ35" s="2900"/>
      <c r="BA35" s="2900"/>
      <c r="BB35" s="2900"/>
      <c r="BC35" s="2900"/>
      <c r="BD35" s="2900"/>
      <c r="BE35" s="2900"/>
      <c r="BF35" s="2900"/>
      <c r="BG35" s="2900"/>
    </row>
    <row r="36" spans="1:59" s="2916" customFormat="1" ht="33" customHeight="1" thickBot="1">
      <c r="A36" s="3314" t="s">
        <v>1132</v>
      </c>
      <c r="B36" s="3315" t="s">
        <v>3720</v>
      </c>
      <c r="C36" s="3316" t="s">
        <v>3677</v>
      </c>
      <c r="D36" s="3317">
        <f>D25+D29+D33-D34-D35</f>
        <v>0</v>
      </c>
      <c r="E36" s="3293" t="s">
        <v>3721</v>
      </c>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0"/>
      <c r="AV36" s="2900"/>
      <c r="AW36" s="2900"/>
      <c r="AX36" s="2900"/>
      <c r="AY36" s="2900"/>
      <c r="AZ36" s="2900"/>
      <c r="BA36" s="2900"/>
      <c r="BB36" s="2900"/>
      <c r="BC36" s="2900"/>
      <c r="BD36" s="2900"/>
      <c r="BE36" s="2900"/>
      <c r="BF36" s="2900"/>
      <c r="BG36" s="2900"/>
    </row>
    <row r="37" spans="1:59" ht="30" customHeight="1" thickBot="1">
      <c r="A37" s="5022" t="s">
        <v>3722</v>
      </c>
      <c r="B37" s="5023"/>
      <c r="C37" s="5023"/>
      <c r="D37" s="5023"/>
      <c r="E37" s="5024"/>
    </row>
    <row r="38" spans="1:59" ht="30" customHeight="1">
      <c r="A38" s="3308" t="s">
        <v>2445</v>
      </c>
      <c r="B38" s="3309" t="s">
        <v>3723</v>
      </c>
      <c r="C38" s="3318" t="s">
        <v>3724</v>
      </c>
      <c r="D38" s="3310">
        <f>'F2 LCR TOTAL'!J16</f>
        <v>0</v>
      </c>
      <c r="E38" s="3319" t="s">
        <v>3725</v>
      </c>
    </row>
    <row r="39" spans="1:59" ht="30" customHeight="1" thickBot="1">
      <c r="A39" s="3311" t="s">
        <v>2447</v>
      </c>
      <c r="B39" s="3307" t="s">
        <v>3726</v>
      </c>
      <c r="C39" s="3320" t="s">
        <v>3727</v>
      </c>
      <c r="D39" s="3321">
        <f>'F3 LCR TOTAL'!K18</f>
        <v>0</v>
      </c>
      <c r="E39" s="3322" t="s">
        <v>3728</v>
      </c>
    </row>
    <row r="40" spans="1:59" ht="35.25" customHeight="1" thickBot="1">
      <c r="A40" s="3323" t="s">
        <v>2448</v>
      </c>
      <c r="B40" s="3324" t="s">
        <v>3729</v>
      </c>
      <c r="C40" s="3325" t="s">
        <v>3678</v>
      </c>
      <c r="D40" s="3326">
        <f>D38-MIN(D39,0.75*D38)</f>
        <v>0</v>
      </c>
      <c r="E40" s="3327" t="s">
        <v>3730</v>
      </c>
    </row>
    <row r="41" spans="1:59">
      <c r="D41" s="2903"/>
      <c r="E41" s="2900"/>
    </row>
    <row r="42" spans="1:59">
      <c r="D42" s="2903"/>
      <c r="E42" s="2900"/>
    </row>
    <row r="43" spans="1:59">
      <c r="D43" s="2903"/>
      <c r="E43" s="2900"/>
    </row>
    <row r="44" spans="1:59">
      <c r="E44" s="2900"/>
    </row>
    <row r="45" spans="1:59">
      <c r="E45" s="2900"/>
    </row>
    <row r="46" spans="1:59">
      <c r="E46" s="2900"/>
    </row>
    <row r="47" spans="1:59">
      <c r="E47" s="2900"/>
    </row>
    <row r="48" spans="1:59">
      <c r="E48" s="2900"/>
    </row>
    <row r="49" spans="5:5">
      <c r="E49" s="2900"/>
    </row>
    <row r="50" spans="5:5">
      <c r="E50" s="2900"/>
    </row>
    <row r="51" spans="5:5">
      <c r="E51" s="2900"/>
    </row>
    <row r="52" spans="5:5">
      <c r="E52" s="2900"/>
    </row>
    <row r="53" spans="5:5">
      <c r="E53" s="2900"/>
    </row>
    <row r="54" spans="5:5">
      <c r="E54" s="2900"/>
    </row>
    <row r="55" spans="5:5">
      <c r="E55" s="2900"/>
    </row>
    <row r="56" spans="5:5">
      <c r="E56" s="2900"/>
    </row>
    <row r="57" spans="5:5">
      <c r="E57" s="2900"/>
    </row>
    <row r="58" spans="5:5">
      <c r="E58" s="2900"/>
    </row>
    <row r="59" spans="5:5">
      <c r="E59" s="2900"/>
    </row>
    <row r="60" spans="5:5">
      <c r="E60" s="2900"/>
    </row>
    <row r="61" spans="5:5">
      <c r="E61" s="2900"/>
    </row>
    <row r="62" spans="5:5">
      <c r="E62" s="2900"/>
    </row>
    <row r="63" spans="5:5">
      <c r="E63" s="2900"/>
    </row>
    <row r="64" spans="5:5">
      <c r="E64" s="2900"/>
    </row>
    <row r="65" spans="5:5">
      <c r="E65" s="2900"/>
    </row>
    <row r="66" spans="5:5">
      <c r="E66" s="2900"/>
    </row>
    <row r="67" spans="5:5">
      <c r="E67" s="2900"/>
    </row>
    <row r="68" spans="5:5">
      <c r="E68" s="2900"/>
    </row>
    <row r="69" spans="5:5">
      <c r="E69" s="2900"/>
    </row>
    <row r="70" spans="5:5">
      <c r="E70" s="2900"/>
    </row>
    <row r="71" spans="5:5">
      <c r="E71" s="2900"/>
    </row>
    <row r="72" spans="5:5">
      <c r="E72" s="2900"/>
    </row>
    <row r="73" spans="5:5">
      <c r="E73" s="2900"/>
    </row>
    <row r="74" spans="5:5">
      <c r="E74" s="2900"/>
    </row>
    <row r="75" spans="5:5">
      <c r="E75" s="2900"/>
    </row>
    <row r="76" spans="5:5">
      <c r="E76" s="2900"/>
    </row>
    <row r="77" spans="5:5">
      <c r="E77" s="2900"/>
    </row>
    <row r="78" spans="5:5">
      <c r="E78" s="2900"/>
    </row>
    <row r="79" spans="5:5">
      <c r="E79" s="2900"/>
    </row>
    <row r="80" spans="5:5">
      <c r="E80" s="2900"/>
    </row>
    <row r="81" spans="5:5">
      <c r="E81" s="2900"/>
    </row>
    <row r="82" spans="5:5">
      <c r="E82" s="2900"/>
    </row>
    <row r="83" spans="5:5">
      <c r="E83" s="2900"/>
    </row>
    <row r="84" spans="5:5">
      <c r="E84" s="2900"/>
    </row>
    <row r="85" spans="5:5">
      <c r="E85" s="2900"/>
    </row>
    <row r="86" spans="5:5">
      <c r="E86" s="2900"/>
    </row>
    <row r="87" spans="5:5">
      <c r="E87" s="2900"/>
    </row>
    <row r="88" spans="5:5">
      <c r="E88" s="2900"/>
    </row>
    <row r="89" spans="5:5">
      <c r="E89" s="2900"/>
    </row>
    <row r="90" spans="5:5">
      <c r="E90" s="2900"/>
    </row>
    <row r="91" spans="5:5">
      <c r="E91" s="2900"/>
    </row>
    <row r="92" spans="5:5">
      <c r="E92" s="2900"/>
    </row>
    <row r="93" spans="5:5">
      <c r="E93" s="2900"/>
    </row>
    <row r="94" spans="5:5">
      <c r="E94" s="2900"/>
    </row>
    <row r="95" spans="5:5">
      <c r="E95" s="2900"/>
    </row>
    <row r="96" spans="5:5">
      <c r="E96" s="2900"/>
    </row>
    <row r="97" spans="5:5">
      <c r="E97" s="2900"/>
    </row>
    <row r="98" spans="5:5">
      <c r="E98" s="2900"/>
    </row>
    <row r="99" spans="5:5">
      <c r="E99" s="2900"/>
    </row>
    <row r="100" spans="5:5">
      <c r="E100" s="2900"/>
    </row>
    <row r="101" spans="5:5">
      <c r="E101" s="2900"/>
    </row>
    <row r="102" spans="5:5">
      <c r="E102" s="2900"/>
    </row>
    <row r="103" spans="5:5">
      <c r="E103" s="2900"/>
    </row>
    <row r="104" spans="5:5">
      <c r="E104" s="2900"/>
    </row>
    <row r="105" spans="5:5">
      <c r="E105" s="2900"/>
    </row>
    <row r="106" spans="5:5">
      <c r="E106" s="2900"/>
    </row>
    <row r="107" spans="5:5">
      <c r="E107" s="2900"/>
    </row>
    <row r="108" spans="5:5">
      <c r="E108" s="2900"/>
    </row>
    <row r="109" spans="5:5">
      <c r="E109" s="2900"/>
    </row>
    <row r="110" spans="5:5">
      <c r="E110" s="2900"/>
    </row>
    <row r="111" spans="5:5">
      <c r="E111" s="2900"/>
    </row>
    <row r="112" spans="5:5">
      <c r="E112" s="2900"/>
    </row>
    <row r="113" spans="5:5">
      <c r="E113" s="2900"/>
    </row>
    <row r="114" spans="5:5">
      <c r="E114" s="2900"/>
    </row>
    <row r="115" spans="5:5">
      <c r="E115" s="2900"/>
    </row>
    <row r="116" spans="5:5">
      <c r="E116" s="2900"/>
    </row>
    <row r="117" spans="5:5">
      <c r="E117" s="2900"/>
    </row>
    <row r="118" spans="5:5">
      <c r="E118" s="2900"/>
    </row>
    <row r="119" spans="5:5">
      <c r="E119" s="2900"/>
    </row>
    <row r="120" spans="5:5">
      <c r="E120" s="2900"/>
    </row>
    <row r="121" spans="5:5">
      <c r="E121" s="2900"/>
    </row>
    <row r="122" spans="5:5">
      <c r="E122" s="2900"/>
    </row>
    <row r="123" spans="5:5">
      <c r="E123" s="2900"/>
    </row>
    <row r="124" spans="5:5">
      <c r="E124" s="2900"/>
    </row>
    <row r="125" spans="5:5">
      <c r="E125" s="2900"/>
    </row>
    <row r="126" spans="5:5">
      <c r="E126" s="2900"/>
    </row>
    <row r="127" spans="5:5">
      <c r="E127" s="2900"/>
    </row>
    <row r="128" spans="5:5">
      <c r="E128" s="2900"/>
    </row>
    <row r="129" spans="5:5">
      <c r="E129" s="2900"/>
    </row>
    <row r="130" spans="5:5">
      <c r="E130" s="2900"/>
    </row>
    <row r="131" spans="5:5">
      <c r="E131" s="2900"/>
    </row>
  </sheetData>
  <mergeCells count="8">
    <mergeCell ref="A19:E19"/>
    <mergeCell ref="A37:E37"/>
    <mergeCell ref="A8:E8"/>
    <mergeCell ref="A12:A13"/>
    <mergeCell ref="B12:B13"/>
    <mergeCell ref="C12:C13"/>
    <mergeCell ref="A14:E14"/>
    <mergeCell ref="A15:E15"/>
  </mergeCells>
  <pageMargins left="0.70866141732283472" right="0.70866141732283472" top="0.74803149606299213" bottom="0.74803149606299213" header="0.31496062992125984" footer="0.31496062992125984"/>
  <pageSetup paperSize="9" scale="45" fitToHeight="0"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heetViews>
  <sheetFormatPr defaultColWidth="11.42578125" defaultRowHeight="14.25"/>
  <cols>
    <col min="1" max="1" width="10.42578125" style="2899" customWidth="1"/>
    <col min="2" max="2" width="10.42578125" style="2902" customWidth="1"/>
    <col min="3" max="3" width="85.28515625" style="2900" customWidth="1"/>
    <col min="4" max="4" width="24.5703125" style="2900" customWidth="1"/>
    <col min="5" max="5" width="47" style="3328" bestFit="1" customWidth="1"/>
    <col min="6" max="16384" width="11.42578125" style="2900"/>
  </cols>
  <sheetData>
    <row r="1" spans="1:60" ht="15">
      <c r="C1" s="32" t="s">
        <v>120</v>
      </c>
      <c r="D1" s="79" t="s">
        <v>3731</v>
      </c>
      <c r="E1" s="2909"/>
    </row>
    <row r="2" spans="1:60" ht="15">
      <c r="C2" s="18" t="s">
        <v>106</v>
      </c>
      <c r="D2" s="18" t="s">
        <v>3732</v>
      </c>
      <c r="E2" s="2909"/>
    </row>
    <row r="3" spans="1:60" ht="15">
      <c r="C3" s="18" t="s">
        <v>108</v>
      </c>
      <c r="D3" s="18" t="s">
        <v>109</v>
      </c>
      <c r="E3" s="2909"/>
    </row>
    <row r="4" spans="1:60" ht="15">
      <c r="C4" s="18" t="s">
        <v>110</v>
      </c>
      <c r="D4" s="18" t="s">
        <v>4</v>
      </c>
      <c r="E4" s="2909"/>
    </row>
    <row r="5" spans="1:60" ht="15">
      <c r="C5" s="32" t="s">
        <v>3279</v>
      </c>
      <c r="D5" s="32" t="s">
        <v>3280</v>
      </c>
      <c r="E5" s="2909"/>
    </row>
    <row r="6" spans="1:60">
      <c r="E6" s="2909"/>
    </row>
    <row r="7" spans="1:60">
      <c r="A7" s="2901"/>
      <c r="E7" s="2909"/>
    </row>
    <row r="8" spans="1:60" ht="45" customHeight="1">
      <c r="A8" s="5025" t="s">
        <v>3733</v>
      </c>
      <c r="B8" s="5026"/>
      <c r="C8" s="5026"/>
      <c r="D8" s="5026"/>
      <c r="E8" s="5026"/>
    </row>
    <row r="9" spans="1:60" ht="15" customHeight="1">
      <c r="A9" s="2906"/>
      <c r="B9" s="2906"/>
      <c r="C9" s="2906"/>
      <c r="D9" s="2906"/>
      <c r="E9" s="2903"/>
    </row>
    <row r="10" spans="1:60" ht="15" customHeight="1">
      <c r="A10" s="2906"/>
      <c r="B10" s="2906"/>
      <c r="C10" s="2907"/>
      <c r="D10" s="2908"/>
      <c r="E10" s="2903"/>
    </row>
    <row r="11" spans="1:60" ht="15" customHeight="1" thickBot="1">
      <c r="A11" s="2906"/>
      <c r="B11" s="2906"/>
      <c r="C11" s="2906"/>
      <c r="D11" s="2906"/>
      <c r="E11" s="2903"/>
    </row>
    <row r="12" spans="1:60" s="2916" customFormat="1" ht="28.5" customHeight="1">
      <c r="A12" s="3329"/>
      <c r="B12" s="3330"/>
      <c r="C12" s="3331"/>
      <c r="D12" s="2911" t="s">
        <v>3674</v>
      </c>
      <c r="E12" s="2912" t="s">
        <v>2835</v>
      </c>
      <c r="F12" s="2900"/>
      <c r="G12" s="2900"/>
      <c r="H12" s="2900"/>
      <c r="I12" s="2900"/>
      <c r="J12" s="2900"/>
      <c r="K12" s="2900"/>
      <c r="L12" s="2900"/>
      <c r="M12" s="2900"/>
      <c r="N12" s="2900"/>
      <c r="O12" s="2900"/>
      <c r="P12" s="2900"/>
      <c r="Q12" s="2900"/>
      <c r="R12" s="2900"/>
      <c r="S12" s="2900"/>
      <c r="T12" s="2900"/>
      <c r="U12" s="2900"/>
      <c r="V12" s="2900"/>
      <c r="W12" s="2900"/>
      <c r="X12" s="2900"/>
      <c r="Y12" s="2900"/>
      <c r="Z12" s="2900"/>
      <c r="AA12" s="2900"/>
      <c r="AB12" s="2900"/>
      <c r="AC12" s="2900"/>
      <c r="AD12" s="2900"/>
      <c r="AE12" s="2900"/>
      <c r="AF12" s="2900"/>
      <c r="AG12" s="2900"/>
      <c r="AH12" s="2900"/>
      <c r="AI12" s="2900"/>
      <c r="AJ12" s="2900"/>
      <c r="AK12" s="2900"/>
      <c r="AL12" s="2900"/>
      <c r="AM12" s="2900"/>
      <c r="AN12" s="2900"/>
      <c r="AO12" s="2900"/>
      <c r="AP12" s="2900"/>
      <c r="AQ12" s="2900"/>
      <c r="AR12" s="2900"/>
      <c r="AS12" s="2900"/>
      <c r="AT12" s="2900"/>
      <c r="AU12" s="2900"/>
      <c r="AV12" s="2900"/>
      <c r="AW12" s="2900"/>
      <c r="AX12" s="2900"/>
      <c r="AY12" s="2900"/>
      <c r="AZ12" s="2900"/>
      <c r="BA12" s="2900"/>
      <c r="BB12" s="2900"/>
      <c r="BC12" s="2900"/>
      <c r="BD12" s="2900"/>
      <c r="BE12" s="2900"/>
      <c r="BF12" s="2900"/>
      <c r="BG12" s="2900"/>
      <c r="BH12" s="2900"/>
    </row>
    <row r="13" spans="1:60" s="2916" customFormat="1" ht="30.75" customHeight="1" thickBot="1">
      <c r="A13" s="3332" t="s">
        <v>3347</v>
      </c>
      <c r="B13" s="3333" t="s">
        <v>175</v>
      </c>
      <c r="C13" s="3333" t="s">
        <v>1086</v>
      </c>
      <c r="D13" s="3289" t="s">
        <v>1088</v>
      </c>
      <c r="E13" s="3334"/>
      <c r="F13" s="2900"/>
      <c r="G13" s="2900"/>
      <c r="H13" s="2900"/>
      <c r="I13" s="2900"/>
      <c r="J13" s="2900"/>
      <c r="K13" s="2900"/>
      <c r="L13" s="2900"/>
      <c r="M13" s="2900"/>
      <c r="N13" s="2900"/>
      <c r="O13" s="2900"/>
      <c r="P13" s="2900"/>
      <c r="Q13" s="2900"/>
      <c r="R13" s="2900"/>
      <c r="S13" s="2900"/>
      <c r="T13" s="2900"/>
      <c r="U13" s="2900"/>
      <c r="V13" s="2900"/>
      <c r="W13" s="2900"/>
      <c r="X13" s="2900"/>
      <c r="Y13" s="2900"/>
      <c r="Z13" s="2900"/>
      <c r="AA13" s="2900"/>
      <c r="AB13" s="2900"/>
      <c r="AC13" s="2900"/>
      <c r="AD13" s="2900"/>
      <c r="AE13" s="2900"/>
      <c r="AF13" s="2900"/>
      <c r="AG13" s="2900"/>
      <c r="AH13" s="2900"/>
      <c r="AI13" s="2900"/>
      <c r="AJ13" s="2900"/>
      <c r="AK13" s="2900"/>
      <c r="AL13" s="2900"/>
      <c r="AM13" s="2900"/>
      <c r="AN13" s="2900"/>
      <c r="AO13" s="2900"/>
      <c r="AP13" s="2900"/>
      <c r="AQ13" s="2900"/>
      <c r="AR13" s="2900"/>
      <c r="AS13" s="2900"/>
      <c r="AT13" s="2900"/>
      <c r="AU13" s="2900"/>
      <c r="AV13" s="2900"/>
      <c r="AW13" s="2900"/>
      <c r="AX13" s="2900"/>
      <c r="AY13" s="2900"/>
      <c r="AZ13" s="2900"/>
      <c r="BA13" s="2900"/>
      <c r="BB13" s="2900"/>
      <c r="BC13" s="2900"/>
      <c r="BD13" s="2900"/>
      <c r="BE13" s="2900"/>
      <c r="BF13" s="2900"/>
      <c r="BG13" s="2900"/>
      <c r="BH13" s="2900"/>
    </row>
    <row r="14" spans="1:60" s="2916" customFormat="1" ht="30" customHeight="1" thickBot="1">
      <c r="A14" s="5032" t="s">
        <v>3675</v>
      </c>
      <c r="B14" s="5033"/>
      <c r="C14" s="5033"/>
      <c r="D14" s="5033"/>
      <c r="E14" s="5034"/>
      <c r="F14" s="2900"/>
      <c r="G14" s="2900"/>
      <c r="H14" s="2900"/>
      <c r="I14" s="2900"/>
      <c r="J14" s="2900"/>
      <c r="K14" s="2900"/>
      <c r="L14" s="2900"/>
      <c r="M14" s="2900"/>
      <c r="N14" s="2900"/>
      <c r="O14" s="2900"/>
      <c r="P14" s="2900"/>
      <c r="Q14" s="2900"/>
      <c r="R14" s="2900"/>
      <c r="S14" s="2900"/>
      <c r="T14" s="2900"/>
      <c r="U14" s="2900"/>
      <c r="V14" s="2900"/>
      <c r="W14" s="2900"/>
      <c r="X14" s="2900"/>
      <c r="Y14" s="2900"/>
      <c r="Z14" s="2900"/>
      <c r="AA14" s="2900"/>
      <c r="AB14" s="2900"/>
      <c r="AC14" s="2900"/>
      <c r="AD14" s="2900"/>
      <c r="AE14" s="2900"/>
      <c r="AF14" s="2900"/>
      <c r="AG14" s="2900"/>
      <c r="AH14" s="2900"/>
      <c r="AI14" s="2900"/>
      <c r="AJ14" s="2900"/>
      <c r="AK14" s="2900"/>
      <c r="AL14" s="2900"/>
      <c r="AM14" s="2900"/>
      <c r="AN14" s="2900"/>
      <c r="AO14" s="2900"/>
      <c r="AP14" s="2900"/>
      <c r="AQ14" s="2900"/>
      <c r="AR14" s="2900"/>
      <c r="AS14" s="2900"/>
      <c r="AT14" s="2900"/>
      <c r="AU14" s="2900"/>
      <c r="AV14" s="2900"/>
      <c r="AW14" s="2900"/>
      <c r="AX14" s="2900"/>
      <c r="AY14" s="2900"/>
      <c r="AZ14" s="2900"/>
      <c r="BA14" s="2900"/>
      <c r="BB14" s="2900"/>
      <c r="BC14" s="2900"/>
      <c r="BD14" s="2900"/>
      <c r="BE14" s="2900"/>
      <c r="BF14" s="2900"/>
      <c r="BG14" s="2900"/>
      <c r="BH14" s="2900"/>
    </row>
    <row r="15" spans="1:60" s="2916" customFormat="1" ht="30" customHeight="1" thickBot="1">
      <c r="A15" s="5035" t="s">
        <v>3676</v>
      </c>
      <c r="B15" s="5036"/>
      <c r="C15" s="5036"/>
      <c r="D15" s="5036"/>
      <c r="E15" s="5037"/>
      <c r="F15" s="2900"/>
      <c r="G15" s="2900"/>
      <c r="H15" s="2900"/>
      <c r="I15" s="2900"/>
      <c r="J15" s="2900"/>
      <c r="K15" s="2900"/>
      <c r="L15" s="2900"/>
      <c r="M15" s="2900"/>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c r="AL15" s="2900"/>
      <c r="AM15" s="2900"/>
      <c r="AN15" s="2900"/>
      <c r="AO15" s="2900"/>
      <c r="AP15" s="2900"/>
      <c r="AQ15" s="2900"/>
      <c r="AR15" s="2900"/>
      <c r="AS15" s="2900"/>
      <c r="AT15" s="2900"/>
      <c r="AU15" s="2900"/>
      <c r="AV15" s="2900"/>
      <c r="AW15" s="2900"/>
      <c r="AX15" s="2900"/>
      <c r="AY15" s="2900"/>
      <c r="AZ15" s="2900"/>
      <c r="BA15" s="2900"/>
      <c r="BB15" s="2900"/>
      <c r="BC15" s="2900"/>
      <c r="BD15" s="2900"/>
      <c r="BE15" s="2900"/>
      <c r="BF15" s="2900"/>
      <c r="BG15" s="2900"/>
      <c r="BH15" s="2900"/>
    </row>
    <row r="16" spans="1:60" s="2916" customFormat="1" ht="30" customHeight="1">
      <c r="A16" s="3291" t="s">
        <v>1088</v>
      </c>
      <c r="B16" s="3292" t="s">
        <v>2647</v>
      </c>
      <c r="C16" s="3293" t="s">
        <v>3677</v>
      </c>
      <c r="D16" s="3294">
        <f>D36</f>
        <v>0</v>
      </c>
      <c r="E16" s="3295"/>
      <c r="F16" s="2900"/>
      <c r="G16" s="2900"/>
      <c r="H16" s="2900"/>
      <c r="I16" s="2900"/>
      <c r="J16" s="2900"/>
      <c r="K16" s="2900"/>
      <c r="L16" s="2900"/>
      <c r="M16" s="2900"/>
      <c r="N16" s="2900"/>
      <c r="O16" s="2900"/>
      <c r="P16" s="2900"/>
      <c r="Q16" s="2900"/>
      <c r="R16" s="2900"/>
      <c r="S16" s="2900"/>
      <c r="T16" s="2900"/>
      <c r="U16" s="2900"/>
      <c r="V16" s="2900"/>
      <c r="W16" s="2900"/>
      <c r="X16" s="2900"/>
      <c r="Y16" s="2900"/>
      <c r="Z16" s="2900"/>
      <c r="AA16" s="2900"/>
      <c r="AB16" s="2900"/>
      <c r="AC16" s="2900"/>
      <c r="AD16" s="2900"/>
      <c r="AE16" s="2900"/>
      <c r="AF16" s="2900"/>
      <c r="AG16" s="2900"/>
      <c r="AH16" s="2900"/>
      <c r="AI16" s="2900"/>
      <c r="AJ16" s="2900"/>
      <c r="AK16" s="2900"/>
      <c r="AL16" s="2900"/>
      <c r="AM16" s="2900"/>
      <c r="AN16" s="2900"/>
      <c r="AO16" s="2900"/>
      <c r="AP16" s="2900"/>
      <c r="AQ16" s="2900"/>
      <c r="AR16" s="2900"/>
      <c r="AS16" s="2900"/>
      <c r="AT16" s="2900"/>
      <c r="AU16" s="2900"/>
      <c r="AV16" s="2900"/>
      <c r="AW16" s="2900"/>
      <c r="AX16" s="2900"/>
      <c r="AY16" s="2900"/>
      <c r="AZ16" s="2900"/>
      <c r="BA16" s="2900"/>
      <c r="BB16" s="2900"/>
      <c r="BC16" s="2900"/>
      <c r="BD16" s="2900"/>
      <c r="BE16" s="2900"/>
      <c r="BF16" s="2900"/>
      <c r="BG16" s="2900"/>
      <c r="BH16" s="2900"/>
    </row>
    <row r="17" spans="1:60" s="2916" customFormat="1" ht="30" customHeight="1">
      <c r="A17" s="3296" t="s">
        <v>1092</v>
      </c>
      <c r="B17" s="3297" t="s">
        <v>2648</v>
      </c>
      <c r="C17" s="3298" t="s">
        <v>3678</v>
      </c>
      <c r="D17" s="3299">
        <f>D40</f>
        <v>0</v>
      </c>
      <c r="E17" s="3300"/>
      <c r="F17" s="2900"/>
      <c r="G17" s="2900"/>
      <c r="H17" s="2900"/>
      <c r="I17" s="2900"/>
      <c r="J17" s="2900"/>
      <c r="K17" s="2900"/>
      <c r="L17" s="2900"/>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0"/>
      <c r="AZ17" s="2900"/>
      <c r="BA17" s="2900"/>
      <c r="BB17" s="2900"/>
      <c r="BC17" s="2900"/>
      <c r="BD17" s="2900"/>
      <c r="BE17" s="2900"/>
      <c r="BF17" s="2900"/>
      <c r="BG17" s="2900"/>
      <c r="BH17" s="2900"/>
    </row>
    <row r="18" spans="1:60" s="2916" customFormat="1" ht="30" customHeight="1" thickBot="1">
      <c r="A18" s="3301" t="s">
        <v>1095</v>
      </c>
      <c r="B18" s="3302" t="s">
        <v>2649</v>
      </c>
      <c r="C18" s="3303" t="s">
        <v>3679</v>
      </c>
      <c r="D18" s="3304" t="str">
        <f>IF(ISERROR(D16/D17),"",D16/D17*100)</f>
        <v/>
      </c>
      <c r="E18" s="3305"/>
      <c r="F18" s="2900"/>
      <c r="G18" s="2900"/>
      <c r="H18" s="2900"/>
      <c r="I18" s="2900"/>
      <c r="J18" s="2900"/>
      <c r="K18" s="2900"/>
      <c r="L18" s="2900"/>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c r="AS18" s="2900"/>
      <c r="AT18" s="2900"/>
      <c r="AU18" s="2900"/>
      <c r="AV18" s="2900"/>
      <c r="AW18" s="2900"/>
      <c r="AX18" s="2900"/>
      <c r="AY18" s="2900"/>
      <c r="AZ18" s="2900"/>
      <c r="BA18" s="2900"/>
      <c r="BB18" s="2900"/>
      <c r="BC18" s="2900"/>
      <c r="BD18" s="2900"/>
      <c r="BE18" s="2900"/>
      <c r="BF18" s="2900"/>
      <c r="BG18" s="2900"/>
      <c r="BH18" s="2900"/>
    </row>
    <row r="19" spans="1:60" s="2916" customFormat="1" ht="30" customHeight="1" thickBot="1">
      <c r="A19" s="5022" t="s">
        <v>3680</v>
      </c>
      <c r="B19" s="5023"/>
      <c r="C19" s="5023"/>
      <c r="D19" s="5023"/>
      <c r="E19" s="5024"/>
      <c r="F19" s="2900"/>
      <c r="G19" s="2900"/>
      <c r="H19" s="2900"/>
      <c r="I19" s="2900"/>
      <c r="J19" s="2900"/>
      <c r="K19" s="2900"/>
      <c r="L19" s="2900"/>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c r="AS19" s="2900"/>
      <c r="AT19" s="2900"/>
      <c r="AU19" s="2900"/>
      <c r="AV19" s="2900"/>
      <c r="AW19" s="2900"/>
      <c r="AX19" s="2900"/>
      <c r="AY19" s="2900"/>
      <c r="AZ19" s="2900"/>
      <c r="BA19" s="2900"/>
      <c r="BB19" s="2900"/>
      <c r="BC19" s="2900"/>
      <c r="BD19" s="2900"/>
      <c r="BE19" s="2900"/>
      <c r="BF19" s="2900"/>
      <c r="BG19" s="2900"/>
      <c r="BH19" s="2900"/>
    </row>
    <row r="20" spans="1:60" s="2916" customFormat="1" ht="33" customHeight="1">
      <c r="A20" s="3291" t="s">
        <v>1098</v>
      </c>
      <c r="B20" s="3292" t="s">
        <v>2650</v>
      </c>
      <c r="C20" s="3293" t="s">
        <v>3681</v>
      </c>
      <c r="D20" s="3294">
        <f>'F1 LCR - CORE FCY'!H15</f>
        <v>0</v>
      </c>
      <c r="E20" s="3335" t="s">
        <v>3682</v>
      </c>
      <c r="F20" s="2900"/>
      <c r="G20" s="2900"/>
      <c r="H20" s="2900"/>
      <c r="I20" s="2900"/>
      <c r="J20" s="2900"/>
      <c r="K20" s="2900"/>
      <c r="L20" s="2900"/>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c r="AS20" s="2900"/>
      <c r="AT20" s="2900"/>
      <c r="AU20" s="2900"/>
      <c r="AV20" s="2900"/>
      <c r="AW20" s="2900"/>
      <c r="AX20" s="2900"/>
      <c r="AY20" s="2900"/>
      <c r="AZ20" s="2900"/>
      <c r="BA20" s="2900"/>
      <c r="BB20" s="2900"/>
      <c r="BC20" s="2900"/>
      <c r="BD20" s="2900"/>
      <c r="BE20" s="2900"/>
      <c r="BF20" s="2900"/>
      <c r="BG20" s="2900"/>
      <c r="BH20" s="2900"/>
    </row>
    <row r="21" spans="1:60" s="2916" customFormat="1" ht="33" customHeight="1">
      <c r="A21" s="3296" t="s">
        <v>1100</v>
      </c>
      <c r="B21" s="3297" t="s">
        <v>2651</v>
      </c>
      <c r="C21" s="3293" t="s">
        <v>3683</v>
      </c>
      <c r="D21" s="3299">
        <f>SUM('F3 LCR - CORE FCY'!J40,'F4 LCR - CORE FCY'!H18,'F4 LCR - CORE FCY'!N18,'F4 LCR - CORE FCY'!H23,'F4 LCR - CORE FCY'!N23,'F4 LCR - CORE FCY'!H28,'F4 LCR - CORE FCY'!N28,'F4 LCR - CORE FCY'!H33,'F4 LCR - CORE FCY'!N33)</f>
        <v>0</v>
      </c>
      <c r="E21" s="3335" t="s">
        <v>3684</v>
      </c>
      <c r="F21" s="2900"/>
      <c r="G21" s="2900"/>
      <c r="H21" s="2900"/>
      <c r="I21" s="2900"/>
      <c r="J21" s="2900"/>
      <c r="K21" s="2900"/>
      <c r="L21" s="2900"/>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c r="AS21" s="2900"/>
      <c r="AT21" s="2900"/>
      <c r="AU21" s="2900"/>
      <c r="AV21" s="2900"/>
      <c r="AW21" s="2900"/>
      <c r="AX21" s="2900"/>
      <c r="AY21" s="2900"/>
      <c r="AZ21" s="2900"/>
      <c r="BA21" s="2900"/>
      <c r="BB21" s="2900"/>
      <c r="BC21" s="2900"/>
      <c r="BD21" s="2900"/>
      <c r="BE21" s="2900"/>
      <c r="BF21" s="2900"/>
      <c r="BG21" s="2900"/>
      <c r="BH21" s="2900"/>
    </row>
    <row r="22" spans="1:60" s="2903" customFormat="1" ht="33" customHeight="1">
      <c r="A22" s="3296" t="s">
        <v>1103</v>
      </c>
      <c r="B22" s="3297" t="s">
        <v>2652</v>
      </c>
      <c r="C22" s="3293" t="s">
        <v>3685</v>
      </c>
      <c r="D22" s="3299">
        <f>SUM('F2 LCR - CORE FCY'!G83,'F2 LCR - CORE FCY'!G88,'F4 LCR - CORE FCY'!F17,'F4 LCR - CORE FCY'!L17)</f>
        <v>0</v>
      </c>
      <c r="E22" s="3335" t="s">
        <v>3686</v>
      </c>
      <c r="F22" s="2900"/>
      <c r="G22" s="2900"/>
      <c r="H22" s="2900"/>
      <c r="I22" s="2900"/>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c r="BA22" s="2900"/>
      <c r="BB22" s="2900"/>
      <c r="BC22" s="2900"/>
      <c r="BD22" s="2900"/>
      <c r="BE22" s="2900"/>
      <c r="BF22" s="2900"/>
      <c r="BG22" s="2900"/>
      <c r="BH22" s="2900"/>
    </row>
    <row r="23" spans="1:60" s="2903" customFormat="1" ht="33" customHeight="1">
      <c r="A23" s="3296" t="s">
        <v>1105</v>
      </c>
      <c r="B23" s="3297" t="s">
        <v>3554</v>
      </c>
      <c r="C23" s="3293" t="s">
        <v>3687</v>
      </c>
      <c r="D23" s="3299">
        <f>'F2 LCR - CORE FCY'!E81</f>
        <v>0</v>
      </c>
      <c r="E23" s="3335" t="s">
        <v>3688</v>
      </c>
      <c r="F23" s="2900"/>
      <c r="G23" s="2900"/>
      <c r="H23" s="2900"/>
      <c r="I23" s="2900"/>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row>
    <row r="24" spans="1:60" s="2903" customFormat="1" ht="33" customHeight="1">
      <c r="A24" s="3296" t="s">
        <v>1108</v>
      </c>
      <c r="B24" s="3297" t="s">
        <v>3556</v>
      </c>
      <c r="C24" s="3293" t="s">
        <v>3689</v>
      </c>
      <c r="D24" s="3299">
        <f>'F3 LCR - CORE FCY'!F38-'F3 LCR - CORE FCY'!F43</f>
        <v>0</v>
      </c>
      <c r="E24" s="3335" t="s">
        <v>3690</v>
      </c>
      <c r="F24" s="2900"/>
      <c r="G24" s="2900"/>
      <c r="H24" s="2900"/>
      <c r="I24" s="2900"/>
      <c r="J24" s="2900"/>
      <c r="K24" s="2900"/>
      <c r="L24" s="2900"/>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row>
    <row r="25" spans="1:60" s="2903" customFormat="1" ht="33" customHeight="1" thickBot="1">
      <c r="A25" s="3306" t="s">
        <v>1111</v>
      </c>
      <c r="B25" s="3307" t="s">
        <v>3558</v>
      </c>
      <c r="C25" s="3303" t="s">
        <v>3691</v>
      </c>
      <c r="D25" s="3321">
        <f>D20-D21+D22-D23+D24</f>
        <v>0</v>
      </c>
      <c r="E25" s="3335" t="s">
        <v>3692</v>
      </c>
      <c r="F25" s="2900"/>
      <c r="G25" s="2900"/>
      <c r="H25" s="2900"/>
      <c r="I25" s="2900"/>
      <c r="J25" s="2900"/>
      <c r="K25" s="2900"/>
      <c r="L25" s="2900"/>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0"/>
      <c r="AV25" s="2900"/>
      <c r="AW25" s="2900"/>
      <c r="AX25" s="2900"/>
      <c r="AY25" s="2900"/>
      <c r="AZ25" s="2900"/>
      <c r="BA25" s="2900"/>
      <c r="BB25" s="2900"/>
      <c r="BC25" s="2900"/>
      <c r="BD25" s="2900"/>
      <c r="BE25" s="2900"/>
      <c r="BF25" s="2900"/>
      <c r="BG25" s="2900"/>
      <c r="BH25" s="2900"/>
    </row>
    <row r="26" spans="1:60" s="2916" customFormat="1" ht="33" customHeight="1">
      <c r="A26" s="3308" t="s">
        <v>2428</v>
      </c>
      <c r="B26" s="3309" t="s">
        <v>3561</v>
      </c>
      <c r="C26" s="3293" t="s">
        <v>3693</v>
      </c>
      <c r="D26" s="3310">
        <f>'F1 LCR - CORE FCY'!H27</f>
        <v>0</v>
      </c>
      <c r="E26" s="3335" t="s">
        <v>3694</v>
      </c>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0"/>
      <c r="AV26" s="2900"/>
      <c r="AW26" s="2900"/>
      <c r="AX26" s="2900"/>
      <c r="AY26" s="2900"/>
      <c r="AZ26" s="2900"/>
      <c r="BA26" s="2900"/>
      <c r="BB26" s="2900"/>
      <c r="BC26" s="2900"/>
      <c r="BD26" s="2900"/>
      <c r="BE26" s="2900"/>
      <c r="BF26" s="2900"/>
      <c r="BG26" s="2900"/>
      <c r="BH26" s="2900"/>
    </row>
    <row r="27" spans="1:60" s="2916" customFormat="1" ht="33" customHeight="1">
      <c r="A27" s="3296" t="s">
        <v>2430</v>
      </c>
      <c r="B27" s="3297" t="s">
        <v>3695</v>
      </c>
      <c r="C27" s="3293" t="s">
        <v>3696</v>
      </c>
      <c r="D27" s="3299">
        <f>SUM('F3 LCR - CORE FCY'!J41,'F4 LCR - CORE FCY'!H19,'F4 LCR - CORE FCY'!N19,'F4 LCR - CORE FCY'!H24,'F4 LCR - CORE FCY'!N24,'F4 LCR - CORE FCY'!H29,'F4 LCR - CORE FCY'!N29,'F4 LCR - CORE FCY'!H34,'F4 LCR - CORE FCY'!N34)</f>
        <v>0</v>
      </c>
      <c r="E27" s="3335" t="s">
        <v>3697</v>
      </c>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0"/>
      <c r="AV27" s="2900"/>
      <c r="AW27" s="2900"/>
      <c r="AX27" s="2900"/>
      <c r="AY27" s="2900"/>
      <c r="AZ27" s="2900"/>
      <c r="BA27" s="2900"/>
      <c r="BB27" s="2900"/>
      <c r="BC27" s="2900"/>
      <c r="BD27" s="2900"/>
      <c r="BE27" s="2900"/>
      <c r="BF27" s="2900"/>
      <c r="BG27" s="2900"/>
      <c r="BH27" s="2900"/>
    </row>
    <row r="28" spans="1:60" s="2916" customFormat="1" ht="33" customHeight="1">
      <c r="A28" s="3296" t="s">
        <v>2432</v>
      </c>
      <c r="B28" s="3297" t="s">
        <v>3698</v>
      </c>
      <c r="C28" s="3293" t="s">
        <v>3699</v>
      </c>
      <c r="D28" s="3299">
        <f>SUM('F2 LCR - CORE FCY'!G84,'F2 LCR - CORE FCY'!G89,'F4 LCR - CORE FCY'!F22,'F4 LCR - CORE FCY'!L22)</f>
        <v>0</v>
      </c>
      <c r="E28" s="3335" t="s">
        <v>3700</v>
      </c>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0"/>
      <c r="AV28" s="2900"/>
      <c r="AW28" s="2900"/>
      <c r="AX28" s="2900"/>
      <c r="AY28" s="2900"/>
      <c r="AZ28" s="2900"/>
      <c r="BA28" s="2900"/>
      <c r="BB28" s="2900"/>
      <c r="BC28" s="2900"/>
      <c r="BD28" s="2900"/>
      <c r="BE28" s="2900"/>
      <c r="BF28" s="2900"/>
      <c r="BG28" s="2900"/>
      <c r="BH28" s="2900"/>
    </row>
    <row r="29" spans="1:60" s="2916" customFormat="1" ht="33" customHeight="1" thickBot="1">
      <c r="A29" s="3301" t="s">
        <v>1120</v>
      </c>
      <c r="B29" s="3302" t="s">
        <v>3701</v>
      </c>
      <c r="C29" s="3303" t="s">
        <v>3702</v>
      </c>
      <c r="D29" s="3336">
        <f>D26-D27+D28</f>
        <v>0</v>
      </c>
      <c r="E29" s="3337" t="s">
        <v>3703</v>
      </c>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2900"/>
      <c r="AT29" s="2900"/>
      <c r="AU29" s="2900"/>
      <c r="AV29" s="2900"/>
      <c r="AW29" s="2900"/>
      <c r="AX29" s="2900"/>
      <c r="AY29" s="2900"/>
      <c r="AZ29" s="2900"/>
      <c r="BA29" s="2900"/>
      <c r="BB29" s="2900"/>
      <c r="BC29" s="2900"/>
      <c r="BD29" s="2900"/>
      <c r="BE29" s="2900"/>
      <c r="BF29" s="2900"/>
      <c r="BG29" s="2900"/>
      <c r="BH29" s="2900"/>
    </row>
    <row r="30" spans="1:60" s="2916" customFormat="1" ht="33" customHeight="1">
      <c r="A30" s="3291" t="s">
        <v>1123</v>
      </c>
      <c r="B30" s="3292" t="s">
        <v>3704</v>
      </c>
      <c r="C30" s="3293" t="s">
        <v>3705</v>
      </c>
      <c r="D30" s="3294">
        <f>'F1 LCR - CORE FCY'!H32</f>
        <v>0</v>
      </c>
      <c r="E30" s="3335" t="s">
        <v>3706</v>
      </c>
      <c r="F30" s="2900"/>
      <c r="G30" s="2900"/>
      <c r="H30" s="2900"/>
      <c r="I30" s="2900"/>
      <c r="J30" s="2900"/>
      <c r="K30" s="2900"/>
      <c r="L30" s="2900"/>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2900"/>
      <c r="AT30" s="2900"/>
      <c r="AU30" s="2900"/>
      <c r="AV30" s="2900"/>
      <c r="AW30" s="2900"/>
      <c r="AX30" s="2900"/>
      <c r="AY30" s="2900"/>
      <c r="AZ30" s="2900"/>
      <c r="BA30" s="2900"/>
      <c r="BB30" s="2900"/>
      <c r="BC30" s="2900"/>
      <c r="BD30" s="2900"/>
      <c r="BE30" s="2900"/>
      <c r="BF30" s="2900"/>
      <c r="BG30" s="2900"/>
      <c r="BH30" s="2900"/>
    </row>
    <row r="31" spans="1:60" s="2916" customFormat="1" ht="33" customHeight="1">
      <c r="A31" s="3296" t="s">
        <v>1126</v>
      </c>
      <c r="B31" s="3297" t="s">
        <v>3707</v>
      </c>
      <c r="C31" s="3293" t="s">
        <v>3708</v>
      </c>
      <c r="D31" s="3299">
        <f>SUM('F3 LCR - CORE FCY'!J42,'F4 LCR - CORE FCY'!H20,'F4 LCR - CORE FCY'!N20,'F4 LCR - CORE FCY'!H25,'F4 LCR - CORE FCY'!N25,'F4 LCR - CORE FCY'!H30,'F4 LCR - CORE FCY'!N30,'F4 LCR - CORE FCY'!H35,'F4 LCR - CORE FCY'!N35)</f>
        <v>0</v>
      </c>
      <c r="E31" s="3335" t="s">
        <v>3709</v>
      </c>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c r="BA31" s="2900"/>
      <c r="BB31" s="2900"/>
      <c r="BC31" s="2900"/>
      <c r="BD31" s="2900"/>
      <c r="BE31" s="2900"/>
      <c r="BF31" s="2900"/>
      <c r="BG31" s="2900"/>
      <c r="BH31" s="2900"/>
    </row>
    <row r="32" spans="1:60" s="2916" customFormat="1" ht="33" customHeight="1">
      <c r="A32" s="3296" t="s">
        <v>1129</v>
      </c>
      <c r="B32" s="3297" t="s">
        <v>2850</v>
      </c>
      <c r="C32" s="3293" t="s">
        <v>3710</v>
      </c>
      <c r="D32" s="3299">
        <f>SUM('F2 LCR - CORE FCY'!G85,'F2 LCR - CORE FCY'!G90,'F4 LCR - CORE FCY'!F27,'F4 LCR - CORE FCY'!L27)</f>
        <v>0</v>
      </c>
      <c r="E32" s="3335" t="s">
        <v>3711</v>
      </c>
      <c r="F32" s="2900"/>
      <c r="G32" s="2900"/>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row>
    <row r="33" spans="1:60" s="2916" customFormat="1" ht="33" customHeight="1" thickBot="1">
      <c r="A33" s="3301" t="s">
        <v>2438</v>
      </c>
      <c r="B33" s="3302" t="s">
        <v>2851</v>
      </c>
      <c r="C33" s="3303" t="s">
        <v>3712</v>
      </c>
      <c r="D33" s="3336">
        <f>D30-D31+D32</f>
        <v>0</v>
      </c>
      <c r="E33" s="3337" t="s">
        <v>3713</v>
      </c>
      <c r="F33" s="2900"/>
      <c r="G33" s="2900"/>
      <c r="H33" s="2900"/>
      <c r="I33" s="2900"/>
      <c r="J33" s="2900"/>
      <c r="K33" s="2900"/>
      <c r="L33" s="2900"/>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0"/>
      <c r="AV33" s="2900"/>
      <c r="AW33" s="2900"/>
      <c r="AX33" s="2900"/>
      <c r="AY33" s="2900"/>
      <c r="AZ33" s="2900"/>
      <c r="BA33" s="2900"/>
      <c r="BB33" s="2900"/>
      <c r="BC33" s="2900"/>
      <c r="BD33" s="2900"/>
      <c r="BE33" s="2900"/>
      <c r="BF33" s="2900"/>
      <c r="BG33" s="2900"/>
      <c r="BH33" s="2900"/>
    </row>
    <row r="34" spans="1:60" s="2916" customFormat="1" ht="33" customHeight="1">
      <c r="A34" s="3291" t="s">
        <v>2440</v>
      </c>
      <c r="B34" s="3292" t="s">
        <v>3714</v>
      </c>
      <c r="C34" s="3293" t="s">
        <v>3715</v>
      </c>
      <c r="D34" s="3294">
        <f>MAX(D33-15/85*(D25+D29), D33-15/60*D25,0)</f>
        <v>0</v>
      </c>
      <c r="E34" s="3335" t="s">
        <v>3716</v>
      </c>
      <c r="F34" s="2900"/>
      <c r="G34" s="2900"/>
      <c r="H34" s="2900"/>
      <c r="I34" s="2900"/>
      <c r="J34" s="2900"/>
      <c r="K34" s="2900"/>
      <c r="L34" s="2900"/>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0"/>
      <c r="AV34" s="2900"/>
      <c r="AW34" s="2900"/>
      <c r="AX34" s="2900"/>
      <c r="AY34" s="2900"/>
      <c r="AZ34" s="2900"/>
      <c r="BA34" s="2900"/>
      <c r="BB34" s="2900"/>
      <c r="BC34" s="2900"/>
      <c r="BD34" s="2900"/>
      <c r="BE34" s="2900"/>
      <c r="BF34" s="2900"/>
      <c r="BG34" s="2900"/>
      <c r="BH34" s="2900"/>
    </row>
    <row r="35" spans="1:60" s="2916" customFormat="1" ht="33" customHeight="1" thickBot="1">
      <c r="A35" s="3311" t="s">
        <v>2442</v>
      </c>
      <c r="B35" s="3312" t="s">
        <v>3717</v>
      </c>
      <c r="C35" s="3293" t="s">
        <v>3718</v>
      </c>
      <c r="D35" s="3313">
        <f>MAX((D29+D33-D34)-2/3*D25,0)</f>
        <v>0</v>
      </c>
      <c r="E35" s="3337" t="s">
        <v>3719</v>
      </c>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0"/>
      <c r="AV35" s="2900"/>
      <c r="AW35" s="2900"/>
      <c r="AX35" s="2900"/>
      <c r="AY35" s="2900"/>
      <c r="AZ35" s="2900"/>
      <c r="BA35" s="2900"/>
      <c r="BB35" s="2900"/>
      <c r="BC35" s="2900"/>
      <c r="BD35" s="2900"/>
      <c r="BE35" s="2900"/>
      <c r="BF35" s="2900"/>
      <c r="BG35" s="2900"/>
      <c r="BH35" s="2900"/>
    </row>
    <row r="36" spans="1:60" s="2916" customFormat="1" ht="33" customHeight="1" thickBot="1">
      <c r="A36" s="3314" t="s">
        <v>1132</v>
      </c>
      <c r="B36" s="3315" t="s">
        <v>3720</v>
      </c>
      <c r="C36" s="3316" t="s">
        <v>3677</v>
      </c>
      <c r="D36" s="3317">
        <f>D25+D29+D33-D34-D35</f>
        <v>0</v>
      </c>
      <c r="E36" s="3338" t="s">
        <v>3721</v>
      </c>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0"/>
      <c r="AV36" s="2900"/>
      <c r="AW36" s="2900"/>
      <c r="AX36" s="2900"/>
      <c r="AY36" s="2900"/>
      <c r="AZ36" s="2900"/>
      <c r="BA36" s="2900"/>
      <c r="BB36" s="2900"/>
      <c r="BC36" s="2900"/>
      <c r="BD36" s="2900"/>
      <c r="BE36" s="2900"/>
      <c r="BF36" s="2900"/>
      <c r="BG36" s="2900"/>
      <c r="BH36" s="2900"/>
    </row>
    <row r="37" spans="1:60" ht="30" customHeight="1" thickBot="1">
      <c r="A37" s="5022" t="s">
        <v>3722</v>
      </c>
      <c r="B37" s="5023"/>
      <c r="C37" s="5023"/>
      <c r="D37" s="5023"/>
      <c r="E37" s="5024"/>
    </row>
    <row r="38" spans="1:60" ht="30" customHeight="1">
      <c r="A38" s="3308" t="s">
        <v>2445</v>
      </c>
      <c r="B38" s="3309" t="s">
        <v>3723</v>
      </c>
      <c r="C38" s="3318" t="s">
        <v>3724</v>
      </c>
      <c r="D38" s="3310">
        <f>'F2 LCR - CORE FCY'!J16</f>
        <v>0</v>
      </c>
      <c r="E38" s="3319" t="s">
        <v>3725</v>
      </c>
    </row>
    <row r="39" spans="1:60" ht="30" customHeight="1" thickBot="1">
      <c r="A39" s="3311" t="s">
        <v>2447</v>
      </c>
      <c r="B39" s="3307" t="s">
        <v>3726</v>
      </c>
      <c r="C39" s="3320" t="s">
        <v>3727</v>
      </c>
      <c r="D39" s="3321">
        <f>'F3 LCR - CORE FCY'!K18</f>
        <v>0</v>
      </c>
      <c r="E39" s="3322" t="s">
        <v>3728</v>
      </c>
    </row>
    <row r="40" spans="1:60" ht="35.25" customHeight="1" thickBot="1">
      <c r="A40" s="3323" t="s">
        <v>2448</v>
      </c>
      <c r="B40" s="3324" t="s">
        <v>3729</v>
      </c>
      <c r="C40" s="3325" t="s">
        <v>3678</v>
      </c>
      <c r="D40" s="3326">
        <f>D38-MIN(D39,0.75*D38)</f>
        <v>0</v>
      </c>
      <c r="E40" s="3327" t="s">
        <v>3730</v>
      </c>
    </row>
    <row r="41" spans="1:60">
      <c r="D41" s="2903"/>
      <c r="E41" s="2900"/>
    </row>
    <row r="42" spans="1:60">
      <c r="D42" s="2903"/>
      <c r="E42" s="2900"/>
    </row>
    <row r="43" spans="1:60">
      <c r="D43" s="2903"/>
      <c r="E43" s="2900"/>
    </row>
    <row r="44" spans="1:60">
      <c r="E44" s="2900"/>
    </row>
    <row r="45" spans="1:60">
      <c r="E45" s="2900"/>
    </row>
    <row r="46" spans="1:60">
      <c r="E46" s="2900"/>
    </row>
    <row r="47" spans="1:60">
      <c r="E47" s="2900"/>
    </row>
    <row r="48" spans="1:60">
      <c r="E48" s="2900"/>
    </row>
    <row r="49" spans="5:5">
      <c r="E49" s="2900"/>
    </row>
    <row r="50" spans="5:5">
      <c r="E50" s="2900"/>
    </row>
    <row r="51" spans="5:5">
      <c r="E51" s="2900"/>
    </row>
    <row r="52" spans="5:5">
      <c r="E52" s="2900"/>
    </row>
    <row r="53" spans="5:5">
      <c r="E53" s="2900"/>
    </row>
    <row r="54" spans="5:5">
      <c r="E54" s="2900"/>
    </row>
    <row r="55" spans="5:5">
      <c r="E55" s="2900"/>
    </row>
    <row r="56" spans="5:5">
      <c r="E56" s="2900"/>
    </row>
    <row r="57" spans="5:5">
      <c r="E57" s="2900"/>
    </row>
    <row r="58" spans="5:5">
      <c r="E58" s="2900"/>
    </row>
    <row r="59" spans="5:5">
      <c r="E59" s="2900"/>
    </row>
    <row r="60" spans="5:5">
      <c r="E60" s="2900"/>
    </row>
    <row r="61" spans="5:5">
      <c r="E61" s="2900"/>
    </row>
    <row r="62" spans="5:5">
      <c r="E62" s="2900"/>
    </row>
    <row r="63" spans="5:5">
      <c r="E63" s="2900"/>
    </row>
    <row r="64" spans="5:5">
      <c r="E64" s="2900"/>
    </row>
    <row r="65" spans="5:5">
      <c r="E65" s="2900"/>
    </row>
    <row r="66" spans="5:5">
      <c r="E66" s="2900"/>
    </row>
    <row r="67" spans="5:5">
      <c r="E67" s="2900"/>
    </row>
    <row r="68" spans="5:5">
      <c r="E68" s="2900"/>
    </row>
    <row r="69" spans="5:5">
      <c r="E69" s="2900"/>
    </row>
    <row r="70" spans="5:5">
      <c r="E70" s="2900"/>
    </row>
    <row r="71" spans="5:5">
      <c r="E71" s="2900"/>
    </row>
    <row r="72" spans="5:5">
      <c r="E72" s="2900"/>
    </row>
    <row r="73" spans="5:5">
      <c r="E73" s="2900"/>
    </row>
    <row r="74" spans="5:5">
      <c r="E74" s="2900"/>
    </row>
    <row r="75" spans="5:5">
      <c r="E75" s="2900"/>
    </row>
    <row r="76" spans="5:5">
      <c r="E76" s="2900"/>
    </row>
    <row r="77" spans="5:5">
      <c r="E77" s="2900"/>
    </row>
    <row r="78" spans="5:5">
      <c r="E78" s="2900"/>
    </row>
    <row r="79" spans="5:5">
      <c r="E79" s="2900"/>
    </row>
    <row r="80" spans="5:5">
      <c r="E80" s="2900"/>
    </row>
    <row r="81" spans="5:5">
      <c r="E81" s="2900"/>
    </row>
    <row r="82" spans="5:5">
      <c r="E82" s="2900"/>
    </row>
    <row r="83" spans="5:5">
      <c r="E83" s="2900"/>
    </row>
    <row r="84" spans="5:5">
      <c r="E84" s="2900"/>
    </row>
    <row r="85" spans="5:5">
      <c r="E85" s="2900"/>
    </row>
    <row r="86" spans="5:5">
      <c r="E86" s="2900"/>
    </row>
    <row r="87" spans="5:5">
      <c r="E87" s="2900"/>
    </row>
    <row r="88" spans="5:5">
      <c r="E88" s="2900"/>
    </row>
    <row r="89" spans="5:5">
      <c r="E89" s="2900"/>
    </row>
    <row r="90" spans="5:5">
      <c r="E90" s="2900"/>
    </row>
    <row r="91" spans="5:5">
      <c r="E91" s="2900"/>
    </row>
    <row r="92" spans="5:5">
      <c r="E92" s="2900"/>
    </row>
    <row r="93" spans="5:5">
      <c r="E93" s="2900"/>
    </row>
    <row r="94" spans="5:5">
      <c r="E94" s="2900"/>
    </row>
    <row r="95" spans="5:5">
      <c r="E95" s="2900"/>
    </row>
    <row r="96" spans="5:5">
      <c r="E96" s="2900"/>
    </row>
    <row r="97" spans="5:5">
      <c r="E97" s="2900"/>
    </row>
    <row r="98" spans="5:5">
      <c r="E98" s="2900"/>
    </row>
    <row r="99" spans="5:5">
      <c r="E99" s="2900"/>
    </row>
    <row r="100" spans="5:5">
      <c r="E100" s="2900"/>
    </row>
    <row r="101" spans="5:5">
      <c r="E101" s="2900"/>
    </row>
    <row r="102" spans="5:5">
      <c r="E102" s="2900"/>
    </row>
    <row r="103" spans="5:5">
      <c r="E103" s="2900"/>
    </row>
    <row r="104" spans="5:5">
      <c r="E104" s="2900"/>
    </row>
    <row r="105" spans="5:5">
      <c r="E105" s="2900"/>
    </row>
    <row r="106" spans="5:5">
      <c r="E106" s="2900"/>
    </row>
    <row r="107" spans="5:5">
      <c r="E107" s="2900"/>
    </row>
    <row r="108" spans="5:5">
      <c r="E108" s="2900"/>
    </row>
    <row r="109" spans="5:5">
      <c r="E109" s="2900"/>
    </row>
    <row r="110" spans="5:5">
      <c r="E110" s="2900"/>
    </row>
    <row r="111" spans="5:5">
      <c r="E111" s="2900"/>
    </row>
    <row r="112" spans="5:5">
      <c r="E112" s="2900"/>
    </row>
    <row r="113" spans="5:5">
      <c r="E113" s="2900"/>
    </row>
    <row r="114" spans="5:5">
      <c r="E114" s="2900"/>
    </row>
    <row r="115" spans="5:5">
      <c r="E115" s="2900"/>
    </row>
    <row r="116" spans="5:5">
      <c r="E116" s="2900"/>
    </row>
    <row r="117" spans="5:5">
      <c r="E117" s="2900"/>
    </row>
    <row r="118" spans="5:5">
      <c r="E118" s="2900"/>
    </row>
    <row r="119" spans="5:5">
      <c r="E119" s="2900"/>
    </row>
    <row r="120" spans="5:5">
      <c r="E120" s="2900"/>
    </row>
    <row r="121" spans="5:5">
      <c r="E121" s="2900"/>
    </row>
    <row r="122" spans="5:5">
      <c r="E122" s="2900"/>
    </row>
    <row r="123" spans="5:5">
      <c r="E123" s="2900"/>
    </row>
    <row r="124" spans="5:5">
      <c r="E124" s="2900"/>
    </row>
    <row r="125" spans="5:5">
      <c r="E125" s="2900"/>
    </row>
    <row r="126" spans="5:5">
      <c r="E126" s="2900"/>
    </row>
    <row r="127" spans="5:5">
      <c r="E127" s="2900"/>
    </row>
    <row r="128" spans="5:5">
      <c r="E128" s="2900"/>
    </row>
    <row r="129" spans="5:5">
      <c r="E129" s="2900"/>
    </row>
    <row r="130" spans="5:5">
      <c r="E130" s="2900"/>
    </row>
    <row r="131" spans="5:5">
      <c r="E131" s="2900"/>
    </row>
  </sheetData>
  <mergeCells count="5">
    <mergeCell ref="A8:E8"/>
    <mergeCell ref="A14:E14"/>
    <mergeCell ref="A15:E15"/>
    <mergeCell ref="A19:E19"/>
    <mergeCell ref="A37:E37"/>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heetViews>
  <sheetFormatPr defaultColWidth="11.42578125" defaultRowHeight="14.25"/>
  <cols>
    <col min="1" max="1" width="10.42578125" style="2899" customWidth="1"/>
    <col min="2" max="2" width="10.42578125" style="2902" customWidth="1"/>
    <col min="3" max="3" width="85.28515625" style="2900" customWidth="1"/>
    <col min="4" max="4" width="24.5703125" style="2900" customWidth="1"/>
    <col min="5" max="5" width="47" style="3328" bestFit="1" customWidth="1"/>
    <col min="6" max="16384" width="11.42578125" style="2900"/>
  </cols>
  <sheetData>
    <row r="1" spans="1:60" ht="15">
      <c r="C1" s="32" t="s">
        <v>120</v>
      </c>
      <c r="D1" s="79" t="s">
        <v>3275</v>
      </c>
      <c r="E1" s="2909"/>
    </row>
    <row r="2" spans="1:60" ht="15">
      <c r="C2" s="18" t="s">
        <v>106</v>
      </c>
      <c r="D2" s="18" t="s">
        <v>3734</v>
      </c>
      <c r="E2" s="2909"/>
    </row>
    <row r="3" spans="1:60" ht="15">
      <c r="C3" s="18" t="s">
        <v>108</v>
      </c>
      <c r="D3" s="18" t="s">
        <v>109</v>
      </c>
      <c r="E3" s="2909"/>
    </row>
    <row r="4" spans="1:60" ht="15">
      <c r="C4" s="18" t="s">
        <v>110</v>
      </c>
      <c r="D4" s="18" t="s">
        <v>4</v>
      </c>
      <c r="E4" s="2909"/>
    </row>
    <row r="5" spans="1:60" ht="15">
      <c r="C5" s="32" t="s">
        <v>3279</v>
      </c>
      <c r="D5" s="32" t="s">
        <v>3280</v>
      </c>
      <c r="E5" s="2909"/>
    </row>
    <row r="6" spans="1:60">
      <c r="E6" s="2909"/>
    </row>
    <row r="7" spans="1:60">
      <c r="A7" s="2901"/>
      <c r="E7" s="2909"/>
    </row>
    <row r="8" spans="1:60" ht="45" customHeight="1">
      <c r="A8" s="5025" t="s">
        <v>3735</v>
      </c>
      <c r="B8" s="5026"/>
      <c r="C8" s="5026"/>
      <c r="D8" s="5026"/>
      <c r="E8" s="5026"/>
    </row>
    <row r="9" spans="1:60" ht="15" customHeight="1">
      <c r="A9" s="2906"/>
      <c r="B9" s="2906"/>
      <c r="C9" s="2906"/>
      <c r="D9" s="2906"/>
      <c r="E9" s="2903"/>
    </row>
    <row r="10" spans="1:60" ht="15" customHeight="1">
      <c r="A10" s="2906"/>
      <c r="B10" s="2906"/>
      <c r="C10" s="2907"/>
      <c r="D10" s="2908"/>
      <c r="E10" s="2903"/>
    </row>
    <row r="11" spans="1:60" ht="15" customHeight="1" thickBot="1">
      <c r="A11" s="2906"/>
      <c r="B11" s="2906"/>
      <c r="C11" s="2906"/>
      <c r="D11" s="2906"/>
      <c r="E11" s="2903"/>
    </row>
    <row r="12" spans="1:60" s="2916" customFormat="1" ht="28.5" customHeight="1">
      <c r="A12" s="3329"/>
      <c r="B12" s="3330"/>
      <c r="C12" s="3331"/>
      <c r="D12" s="2911" t="s">
        <v>3674</v>
      </c>
      <c r="E12" s="2912" t="s">
        <v>2835</v>
      </c>
      <c r="F12" s="2900"/>
      <c r="G12" s="2900"/>
      <c r="H12" s="2900"/>
      <c r="I12" s="2900"/>
      <c r="J12" s="2900"/>
      <c r="K12" s="2900"/>
      <c r="L12" s="2900"/>
      <c r="M12" s="2900"/>
      <c r="N12" s="2900"/>
      <c r="O12" s="2900"/>
      <c r="P12" s="2900"/>
      <c r="Q12" s="2900"/>
      <c r="R12" s="2900"/>
      <c r="S12" s="2900"/>
      <c r="T12" s="2900"/>
      <c r="U12" s="2900"/>
      <c r="V12" s="2900"/>
      <c r="W12" s="2900"/>
      <c r="X12" s="2900"/>
      <c r="Y12" s="2900"/>
      <c r="Z12" s="2900"/>
      <c r="AA12" s="2900"/>
      <c r="AB12" s="2900"/>
      <c r="AC12" s="2900"/>
      <c r="AD12" s="2900"/>
      <c r="AE12" s="2900"/>
      <c r="AF12" s="2900"/>
      <c r="AG12" s="2900"/>
      <c r="AH12" s="2900"/>
      <c r="AI12" s="2900"/>
      <c r="AJ12" s="2900"/>
      <c r="AK12" s="2900"/>
      <c r="AL12" s="2900"/>
      <c r="AM12" s="2900"/>
      <c r="AN12" s="2900"/>
      <c r="AO12" s="2900"/>
      <c r="AP12" s="2900"/>
      <c r="AQ12" s="2900"/>
      <c r="AR12" s="2900"/>
      <c r="AS12" s="2900"/>
      <c r="AT12" s="2900"/>
      <c r="AU12" s="2900"/>
      <c r="AV12" s="2900"/>
      <c r="AW12" s="2900"/>
      <c r="AX12" s="2900"/>
      <c r="AY12" s="2900"/>
      <c r="AZ12" s="2900"/>
      <c r="BA12" s="2900"/>
      <c r="BB12" s="2900"/>
      <c r="BC12" s="2900"/>
      <c r="BD12" s="2900"/>
      <c r="BE12" s="2900"/>
      <c r="BF12" s="2900"/>
      <c r="BG12" s="2900"/>
      <c r="BH12" s="2900"/>
    </row>
    <row r="13" spans="1:60" s="2916" customFormat="1" ht="30.75" customHeight="1" thickBot="1">
      <c r="A13" s="3332" t="s">
        <v>3347</v>
      </c>
      <c r="B13" s="3333" t="s">
        <v>175</v>
      </c>
      <c r="C13" s="3333" t="s">
        <v>1086</v>
      </c>
      <c r="D13" s="3289" t="s">
        <v>1088</v>
      </c>
      <c r="E13" s="3334"/>
      <c r="F13" s="2900"/>
      <c r="G13" s="2900"/>
      <c r="H13" s="2900"/>
      <c r="I13" s="2900"/>
      <c r="J13" s="2900"/>
      <c r="K13" s="2900"/>
      <c r="L13" s="2900"/>
      <c r="M13" s="2900"/>
      <c r="N13" s="2900"/>
      <c r="O13" s="2900"/>
      <c r="P13" s="2900"/>
      <c r="Q13" s="2900"/>
      <c r="R13" s="2900"/>
      <c r="S13" s="2900"/>
      <c r="T13" s="2900"/>
      <c r="U13" s="2900"/>
      <c r="V13" s="2900"/>
      <c r="W13" s="2900"/>
      <c r="X13" s="2900"/>
      <c r="Y13" s="2900"/>
      <c r="Z13" s="2900"/>
      <c r="AA13" s="2900"/>
      <c r="AB13" s="2900"/>
      <c r="AC13" s="2900"/>
      <c r="AD13" s="2900"/>
      <c r="AE13" s="2900"/>
      <c r="AF13" s="2900"/>
      <c r="AG13" s="2900"/>
      <c r="AH13" s="2900"/>
      <c r="AI13" s="2900"/>
      <c r="AJ13" s="2900"/>
      <c r="AK13" s="2900"/>
      <c r="AL13" s="2900"/>
      <c r="AM13" s="2900"/>
      <c r="AN13" s="2900"/>
      <c r="AO13" s="2900"/>
      <c r="AP13" s="2900"/>
      <c r="AQ13" s="2900"/>
      <c r="AR13" s="2900"/>
      <c r="AS13" s="2900"/>
      <c r="AT13" s="2900"/>
      <c r="AU13" s="2900"/>
      <c r="AV13" s="2900"/>
      <c r="AW13" s="2900"/>
      <c r="AX13" s="2900"/>
      <c r="AY13" s="2900"/>
      <c r="AZ13" s="2900"/>
      <c r="BA13" s="2900"/>
      <c r="BB13" s="2900"/>
      <c r="BC13" s="2900"/>
      <c r="BD13" s="2900"/>
      <c r="BE13" s="2900"/>
      <c r="BF13" s="2900"/>
      <c r="BG13" s="2900"/>
      <c r="BH13" s="2900"/>
    </row>
    <row r="14" spans="1:60" s="2916" customFormat="1" ht="30" customHeight="1" thickBot="1">
      <c r="A14" s="5032" t="s">
        <v>3675</v>
      </c>
      <c r="B14" s="5033"/>
      <c r="C14" s="5033"/>
      <c r="D14" s="5033"/>
      <c r="E14" s="5034"/>
      <c r="F14" s="2900"/>
      <c r="G14" s="2900"/>
      <c r="H14" s="2900"/>
      <c r="I14" s="2900"/>
      <c r="J14" s="2900"/>
      <c r="K14" s="2900"/>
      <c r="L14" s="2900"/>
      <c r="M14" s="2900"/>
      <c r="N14" s="2900"/>
      <c r="O14" s="2900"/>
      <c r="P14" s="2900"/>
      <c r="Q14" s="2900"/>
      <c r="R14" s="2900"/>
      <c r="S14" s="2900"/>
      <c r="T14" s="2900"/>
      <c r="U14" s="2900"/>
      <c r="V14" s="2900"/>
      <c r="W14" s="2900"/>
      <c r="X14" s="2900"/>
      <c r="Y14" s="2900"/>
      <c r="Z14" s="2900"/>
      <c r="AA14" s="2900"/>
      <c r="AB14" s="2900"/>
      <c r="AC14" s="2900"/>
      <c r="AD14" s="2900"/>
      <c r="AE14" s="2900"/>
      <c r="AF14" s="2900"/>
      <c r="AG14" s="2900"/>
      <c r="AH14" s="2900"/>
      <c r="AI14" s="2900"/>
      <c r="AJ14" s="2900"/>
      <c r="AK14" s="2900"/>
      <c r="AL14" s="2900"/>
      <c r="AM14" s="2900"/>
      <c r="AN14" s="2900"/>
      <c r="AO14" s="2900"/>
      <c r="AP14" s="2900"/>
      <c r="AQ14" s="2900"/>
      <c r="AR14" s="2900"/>
      <c r="AS14" s="2900"/>
      <c r="AT14" s="2900"/>
      <c r="AU14" s="2900"/>
      <c r="AV14" s="2900"/>
      <c r="AW14" s="2900"/>
      <c r="AX14" s="2900"/>
      <c r="AY14" s="2900"/>
      <c r="AZ14" s="2900"/>
      <c r="BA14" s="2900"/>
      <c r="BB14" s="2900"/>
      <c r="BC14" s="2900"/>
      <c r="BD14" s="2900"/>
      <c r="BE14" s="2900"/>
      <c r="BF14" s="2900"/>
      <c r="BG14" s="2900"/>
      <c r="BH14" s="2900"/>
    </row>
    <row r="15" spans="1:60" s="2916" customFormat="1" ht="30" customHeight="1" thickBot="1">
      <c r="A15" s="5035" t="s">
        <v>3676</v>
      </c>
      <c r="B15" s="5036"/>
      <c r="C15" s="5036"/>
      <c r="D15" s="5036"/>
      <c r="E15" s="5037"/>
      <c r="F15" s="2900"/>
      <c r="G15" s="2900"/>
      <c r="H15" s="2900"/>
      <c r="I15" s="2900"/>
      <c r="J15" s="2900"/>
      <c r="K15" s="2900"/>
      <c r="L15" s="2900"/>
      <c r="M15" s="2900"/>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c r="AL15" s="2900"/>
      <c r="AM15" s="2900"/>
      <c r="AN15" s="2900"/>
      <c r="AO15" s="2900"/>
      <c r="AP15" s="2900"/>
      <c r="AQ15" s="2900"/>
      <c r="AR15" s="2900"/>
      <c r="AS15" s="2900"/>
      <c r="AT15" s="2900"/>
      <c r="AU15" s="2900"/>
      <c r="AV15" s="2900"/>
      <c r="AW15" s="2900"/>
      <c r="AX15" s="2900"/>
      <c r="AY15" s="2900"/>
      <c r="AZ15" s="2900"/>
      <c r="BA15" s="2900"/>
      <c r="BB15" s="2900"/>
      <c r="BC15" s="2900"/>
      <c r="BD15" s="2900"/>
      <c r="BE15" s="2900"/>
      <c r="BF15" s="2900"/>
      <c r="BG15" s="2900"/>
      <c r="BH15" s="2900"/>
    </row>
    <row r="16" spans="1:60" s="2916" customFormat="1" ht="30" customHeight="1">
      <c r="A16" s="3291" t="s">
        <v>1088</v>
      </c>
      <c r="B16" s="3292" t="s">
        <v>2647</v>
      </c>
      <c r="C16" s="3293" t="s">
        <v>3677</v>
      </c>
      <c r="D16" s="3294">
        <f>D36</f>
        <v>0</v>
      </c>
      <c r="E16" s="3295"/>
      <c r="F16" s="2900"/>
      <c r="G16" s="2900"/>
      <c r="H16" s="2900"/>
      <c r="I16" s="2900"/>
      <c r="J16" s="2900"/>
      <c r="K16" s="2900"/>
      <c r="L16" s="2900"/>
      <c r="M16" s="2900"/>
      <c r="N16" s="2900"/>
      <c r="O16" s="2900"/>
      <c r="P16" s="2900"/>
      <c r="Q16" s="2900"/>
      <c r="R16" s="2900"/>
      <c r="S16" s="2900"/>
      <c r="T16" s="2900"/>
      <c r="U16" s="2900"/>
      <c r="V16" s="2900"/>
      <c r="W16" s="2900"/>
      <c r="X16" s="2900"/>
      <c r="Y16" s="2900"/>
      <c r="Z16" s="2900"/>
      <c r="AA16" s="2900"/>
      <c r="AB16" s="2900"/>
      <c r="AC16" s="2900"/>
      <c r="AD16" s="2900"/>
      <c r="AE16" s="2900"/>
      <c r="AF16" s="2900"/>
      <c r="AG16" s="2900"/>
      <c r="AH16" s="2900"/>
      <c r="AI16" s="2900"/>
      <c r="AJ16" s="2900"/>
      <c r="AK16" s="2900"/>
      <c r="AL16" s="2900"/>
      <c r="AM16" s="2900"/>
      <c r="AN16" s="2900"/>
      <c r="AO16" s="2900"/>
      <c r="AP16" s="2900"/>
      <c r="AQ16" s="2900"/>
      <c r="AR16" s="2900"/>
      <c r="AS16" s="2900"/>
      <c r="AT16" s="2900"/>
      <c r="AU16" s="2900"/>
      <c r="AV16" s="2900"/>
      <c r="AW16" s="2900"/>
      <c r="AX16" s="2900"/>
      <c r="AY16" s="2900"/>
      <c r="AZ16" s="2900"/>
      <c r="BA16" s="2900"/>
      <c r="BB16" s="2900"/>
      <c r="BC16" s="2900"/>
      <c r="BD16" s="2900"/>
      <c r="BE16" s="2900"/>
      <c r="BF16" s="2900"/>
      <c r="BG16" s="2900"/>
      <c r="BH16" s="2900"/>
    </row>
    <row r="17" spans="1:60" s="2916" customFormat="1" ht="30" customHeight="1">
      <c r="A17" s="3296" t="s">
        <v>1092</v>
      </c>
      <c r="B17" s="3297" t="s">
        <v>2648</v>
      </c>
      <c r="C17" s="3298" t="s">
        <v>3678</v>
      </c>
      <c r="D17" s="3299">
        <f>D40</f>
        <v>0</v>
      </c>
      <c r="E17" s="3300"/>
      <c r="F17" s="2900"/>
      <c r="G17" s="2900"/>
      <c r="H17" s="2900"/>
      <c r="I17" s="2900"/>
      <c r="J17" s="2900"/>
      <c r="K17" s="2900"/>
      <c r="L17" s="2900"/>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0"/>
      <c r="AZ17" s="2900"/>
      <c r="BA17" s="2900"/>
      <c r="BB17" s="2900"/>
      <c r="BC17" s="2900"/>
      <c r="BD17" s="2900"/>
      <c r="BE17" s="2900"/>
      <c r="BF17" s="2900"/>
      <c r="BG17" s="2900"/>
      <c r="BH17" s="2900"/>
    </row>
    <row r="18" spans="1:60" s="2916" customFormat="1" ht="30" customHeight="1" thickBot="1">
      <c r="A18" s="3301" t="s">
        <v>1095</v>
      </c>
      <c r="B18" s="3302" t="s">
        <v>2649</v>
      </c>
      <c r="C18" s="3303" t="s">
        <v>3679</v>
      </c>
      <c r="D18" s="3304" t="str">
        <f>IF(ISERROR(D16/D17),"",D16/D17*100)</f>
        <v/>
      </c>
      <c r="E18" s="3305"/>
      <c r="F18" s="2900"/>
      <c r="G18" s="2900"/>
      <c r="H18" s="2900"/>
      <c r="I18" s="2900"/>
      <c r="J18" s="2900"/>
      <c r="K18" s="2900"/>
      <c r="L18" s="2900"/>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c r="AS18" s="2900"/>
      <c r="AT18" s="2900"/>
      <c r="AU18" s="2900"/>
      <c r="AV18" s="2900"/>
      <c r="AW18" s="2900"/>
      <c r="AX18" s="2900"/>
      <c r="AY18" s="2900"/>
      <c r="AZ18" s="2900"/>
      <c r="BA18" s="2900"/>
      <c r="BB18" s="2900"/>
      <c r="BC18" s="2900"/>
      <c r="BD18" s="2900"/>
      <c r="BE18" s="2900"/>
      <c r="BF18" s="2900"/>
      <c r="BG18" s="2900"/>
      <c r="BH18" s="2900"/>
    </row>
    <row r="19" spans="1:60" s="2916" customFormat="1" ht="30" customHeight="1" thickBot="1">
      <c r="A19" s="5022" t="s">
        <v>3680</v>
      </c>
      <c r="B19" s="5023"/>
      <c r="C19" s="5023"/>
      <c r="D19" s="5023"/>
      <c r="E19" s="5024"/>
      <c r="F19" s="2900"/>
      <c r="G19" s="2900"/>
      <c r="H19" s="2900"/>
      <c r="I19" s="2900"/>
      <c r="J19" s="2900"/>
      <c r="K19" s="2900"/>
      <c r="L19" s="2900"/>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c r="AS19" s="2900"/>
      <c r="AT19" s="2900"/>
      <c r="AU19" s="2900"/>
      <c r="AV19" s="2900"/>
      <c r="AW19" s="2900"/>
      <c r="AX19" s="2900"/>
      <c r="AY19" s="2900"/>
      <c r="AZ19" s="2900"/>
      <c r="BA19" s="2900"/>
      <c r="BB19" s="2900"/>
      <c r="BC19" s="2900"/>
      <c r="BD19" s="2900"/>
      <c r="BE19" s="2900"/>
      <c r="BF19" s="2900"/>
      <c r="BG19" s="2900"/>
      <c r="BH19" s="2900"/>
    </row>
    <row r="20" spans="1:60" s="2916" customFormat="1" ht="33" customHeight="1">
      <c r="A20" s="3291" t="s">
        <v>1098</v>
      </c>
      <c r="B20" s="3292" t="s">
        <v>2650</v>
      </c>
      <c r="C20" s="3293" t="s">
        <v>3681</v>
      </c>
      <c r="D20" s="3294">
        <f>'F1 LCR - ALL'!H15</f>
        <v>0</v>
      </c>
      <c r="E20" s="3335" t="s">
        <v>3682</v>
      </c>
      <c r="F20" s="2900"/>
      <c r="G20" s="2900"/>
      <c r="H20" s="2900"/>
      <c r="I20" s="2900"/>
      <c r="J20" s="2900"/>
      <c r="K20" s="2900"/>
      <c r="L20" s="2900"/>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c r="AS20" s="2900"/>
      <c r="AT20" s="2900"/>
      <c r="AU20" s="2900"/>
      <c r="AV20" s="2900"/>
      <c r="AW20" s="2900"/>
      <c r="AX20" s="2900"/>
      <c r="AY20" s="2900"/>
      <c r="AZ20" s="2900"/>
      <c r="BA20" s="2900"/>
      <c r="BB20" s="2900"/>
      <c r="BC20" s="2900"/>
      <c r="BD20" s="2900"/>
      <c r="BE20" s="2900"/>
      <c r="BF20" s="2900"/>
      <c r="BG20" s="2900"/>
      <c r="BH20" s="2900"/>
    </row>
    <row r="21" spans="1:60" s="2916" customFormat="1" ht="33" customHeight="1">
      <c r="A21" s="3296" t="s">
        <v>1100</v>
      </c>
      <c r="B21" s="3297" t="s">
        <v>2651</v>
      </c>
      <c r="C21" s="3293" t="s">
        <v>3683</v>
      </c>
      <c r="D21" s="3299">
        <f>SUM('F3 LCR - ALL'!J40,'F4 LCR - ALL'!H18,'F4 LCR - ALL'!N18,'F4 LCR - ALL'!H23,'F4 LCR - ALL'!N23,'F4 LCR - ALL'!H28,'F4 LCR - ALL'!N28,'F4 LCR - ALL'!H33,'F4 LCR - ALL'!N33)</f>
        <v>0</v>
      </c>
      <c r="E21" s="3335" t="s">
        <v>3684</v>
      </c>
      <c r="F21" s="2900"/>
      <c r="G21" s="2900"/>
      <c r="H21" s="2900"/>
      <c r="I21" s="2900"/>
      <c r="J21" s="2900"/>
      <c r="K21" s="2900"/>
      <c r="L21" s="2900"/>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c r="AS21" s="2900"/>
      <c r="AT21" s="2900"/>
      <c r="AU21" s="2900"/>
      <c r="AV21" s="2900"/>
      <c r="AW21" s="2900"/>
      <c r="AX21" s="2900"/>
      <c r="AY21" s="2900"/>
      <c r="AZ21" s="2900"/>
      <c r="BA21" s="2900"/>
      <c r="BB21" s="2900"/>
      <c r="BC21" s="2900"/>
      <c r="BD21" s="2900"/>
      <c r="BE21" s="2900"/>
      <c r="BF21" s="2900"/>
      <c r="BG21" s="2900"/>
      <c r="BH21" s="2900"/>
    </row>
    <row r="22" spans="1:60" s="2903" customFormat="1" ht="33" customHeight="1">
      <c r="A22" s="3296" t="s">
        <v>1103</v>
      </c>
      <c r="B22" s="3297" t="s">
        <v>2652</v>
      </c>
      <c r="C22" s="3293" t="s">
        <v>3685</v>
      </c>
      <c r="D22" s="3299">
        <f>SUM('F2 LCR - ALL'!G83,'F2 LCR - ALL'!G88,'F4 LCR - ALL'!F17,'F4 LCR - ALL'!L17)</f>
        <v>0</v>
      </c>
      <c r="E22" s="3335" t="s">
        <v>3686</v>
      </c>
      <c r="F22" s="2900"/>
      <c r="G22" s="2900"/>
      <c r="H22" s="2900"/>
      <c r="I22" s="2900"/>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c r="BA22" s="2900"/>
      <c r="BB22" s="2900"/>
      <c r="BC22" s="2900"/>
      <c r="BD22" s="2900"/>
      <c r="BE22" s="2900"/>
      <c r="BF22" s="2900"/>
      <c r="BG22" s="2900"/>
      <c r="BH22" s="2900"/>
    </row>
    <row r="23" spans="1:60" s="2903" customFormat="1" ht="33" customHeight="1">
      <c r="A23" s="3296" t="s">
        <v>1105</v>
      </c>
      <c r="B23" s="3297" t="s">
        <v>3554</v>
      </c>
      <c r="C23" s="3293" t="s">
        <v>3687</v>
      </c>
      <c r="D23" s="3299">
        <f>'F2 LCR - ALL'!E81</f>
        <v>0</v>
      </c>
      <c r="E23" s="3335" t="s">
        <v>3688</v>
      </c>
      <c r="F23" s="2900"/>
      <c r="G23" s="2900"/>
      <c r="H23" s="2900"/>
      <c r="I23" s="2900"/>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row>
    <row r="24" spans="1:60" s="2903" customFormat="1" ht="33" customHeight="1">
      <c r="A24" s="3296" t="s">
        <v>1108</v>
      </c>
      <c r="B24" s="3297" t="s">
        <v>3556</v>
      </c>
      <c r="C24" s="3293" t="s">
        <v>3689</v>
      </c>
      <c r="D24" s="3299">
        <f>'F3 LCR - ALL'!F38-'F3 LCR - ALL'!F43</f>
        <v>0</v>
      </c>
      <c r="E24" s="3335" t="s">
        <v>3690</v>
      </c>
      <c r="F24" s="2900"/>
      <c r="G24" s="2900"/>
      <c r="H24" s="2900"/>
      <c r="I24" s="2900"/>
      <c r="J24" s="2900"/>
      <c r="K24" s="2900"/>
      <c r="L24" s="2900"/>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row>
    <row r="25" spans="1:60" s="2903" customFormat="1" ht="33" customHeight="1" thickBot="1">
      <c r="A25" s="3306" t="s">
        <v>1111</v>
      </c>
      <c r="B25" s="3307" t="s">
        <v>3558</v>
      </c>
      <c r="C25" s="3303" t="s">
        <v>3691</v>
      </c>
      <c r="D25" s="3321">
        <f>D20-D21+D22-D23+D24</f>
        <v>0</v>
      </c>
      <c r="E25" s="3335" t="s">
        <v>3692</v>
      </c>
      <c r="F25" s="2900"/>
      <c r="G25" s="2900"/>
      <c r="H25" s="2900"/>
      <c r="I25" s="2900"/>
      <c r="J25" s="2900"/>
      <c r="K25" s="2900"/>
      <c r="L25" s="2900"/>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0"/>
      <c r="AV25" s="2900"/>
      <c r="AW25" s="2900"/>
      <c r="AX25" s="2900"/>
      <c r="AY25" s="2900"/>
      <c r="AZ25" s="2900"/>
      <c r="BA25" s="2900"/>
      <c r="BB25" s="2900"/>
      <c r="BC25" s="2900"/>
      <c r="BD25" s="2900"/>
      <c r="BE25" s="2900"/>
      <c r="BF25" s="2900"/>
      <c r="BG25" s="2900"/>
      <c r="BH25" s="2900"/>
    </row>
    <row r="26" spans="1:60" s="2916" customFormat="1" ht="33" customHeight="1">
      <c r="A26" s="3308" t="s">
        <v>2428</v>
      </c>
      <c r="B26" s="3309" t="s">
        <v>3561</v>
      </c>
      <c r="C26" s="3293" t="s">
        <v>3693</v>
      </c>
      <c r="D26" s="3310">
        <f>'F1 LCR - ALL'!H27</f>
        <v>0</v>
      </c>
      <c r="E26" s="3335" t="s">
        <v>3694</v>
      </c>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0"/>
      <c r="AV26" s="2900"/>
      <c r="AW26" s="2900"/>
      <c r="AX26" s="2900"/>
      <c r="AY26" s="2900"/>
      <c r="AZ26" s="2900"/>
      <c r="BA26" s="2900"/>
      <c r="BB26" s="2900"/>
      <c r="BC26" s="2900"/>
      <c r="BD26" s="2900"/>
      <c r="BE26" s="2900"/>
      <c r="BF26" s="2900"/>
      <c r="BG26" s="2900"/>
      <c r="BH26" s="2900"/>
    </row>
    <row r="27" spans="1:60" s="2916" customFormat="1" ht="33" customHeight="1">
      <c r="A27" s="3296" t="s">
        <v>2430</v>
      </c>
      <c r="B27" s="3297" t="s">
        <v>3695</v>
      </c>
      <c r="C27" s="3293" t="s">
        <v>3696</v>
      </c>
      <c r="D27" s="3299">
        <f>SUM('F3 LCR - ALL'!J41,'F4 LCR - ALL'!H19,'F4 LCR - ALL'!N19,'F4 LCR - ALL'!H24,'F4 LCR - ALL'!N24,'F4 LCR - ALL'!H29,'F4 LCR - ALL'!N29,'F4 LCR - ALL'!H34,'F4 LCR - ALL'!N34)</f>
        <v>0</v>
      </c>
      <c r="E27" s="3335" t="s">
        <v>3697</v>
      </c>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0"/>
      <c r="AV27" s="2900"/>
      <c r="AW27" s="2900"/>
      <c r="AX27" s="2900"/>
      <c r="AY27" s="2900"/>
      <c r="AZ27" s="2900"/>
      <c r="BA27" s="2900"/>
      <c r="BB27" s="2900"/>
      <c r="BC27" s="2900"/>
      <c r="BD27" s="2900"/>
      <c r="BE27" s="2900"/>
      <c r="BF27" s="2900"/>
      <c r="BG27" s="2900"/>
      <c r="BH27" s="2900"/>
    </row>
    <row r="28" spans="1:60" s="2916" customFormat="1" ht="33" customHeight="1">
      <c r="A28" s="3296" t="s">
        <v>2432</v>
      </c>
      <c r="B28" s="3297" t="s">
        <v>3698</v>
      </c>
      <c r="C28" s="3293" t="s">
        <v>3699</v>
      </c>
      <c r="D28" s="3299">
        <f>SUM('F2 LCR - ALL'!G84,'F2 LCR - ALL'!G89,'F4 LCR - ALL'!F22,'F4 LCR - ALL'!L22)</f>
        <v>0</v>
      </c>
      <c r="E28" s="3335" t="s">
        <v>3700</v>
      </c>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0"/>
      <c r="AV28" s="2900"/>
      <c r="AW28" s="2900"/>
      <c r="AX28" s="2900"/>
      <c r="AY28" s="2900"/>
      <c r="AZ28" s="2900"/>
      <c r="BA28" s="2900"/>
      <c r="BB28" s="2900"/>
      <c r="BC28" s="2900"/>
      <c r="BD28" s="2900"/>
      <c r="BE28" s="2900"/>
      <c r="BF28" s="2900"/>
      <c r="BG28" s="2900"/>
      <c r="BH28" s="2900"/>
    </row>
    <row r="29" spans="1:60" s="2916" customFormat="1" ht="33" customHeight="1" thickBot="1">
      <c r="A29" s="3301" t="s">
        <v>1120</v>
      </c>
      <c r="B29" s="3302" t="s">
        <v>3701</v>
      </c>
      <c r="C29" s="3303" t="s">
        <v>3702</v>
      </c>
      <c r="D29" s="3336">
        <f>D26-D27+D28</f>
        <v>0</v>
      </c>
      <c r="E29" s="3337" t="s">
        <v>3703</v>
      </c>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2900"/>
      <c r="AT29" s="2900"/>
      <c r="AU29" s="2900"/>
      <c r="AV29" s="2900"/>
      <c r="AW29" s="2900"/>
      <c r="AX29" s="2900"/>
      <c r="AY29" s="2900"/>
      <c r="AZ29" s="2900"/>
      <c r="BA29" s="2900"/>
      <c r="BB29" s="2900"/>
      <c r="BC29" s="2900"/>
      <c r="BD29" s="2900"/>
      <c r="BE29" s="2900"/>
      <c r="BF29" s="2900"/>
      <c r="BG29" s="2900"/>
      <c r="BH29" s="2900"/>
    </row>
    <row r="30" spans="1:60" s="2916" customFormat="1" ht="33" customHeight="1">
      <c r="A30" s="3291" t="s">
        <v>1123</v>
      </c>
      <c r="B30" s="3292" t="s">
        <v>3704</v>
      </c>
      <c r="C30" s="3293" t="s">
        <v>3705</v>
      </c>
      <c r="D30" s="3294">
        <f>'F1 LCR - ALL'!H32</f>
        <v>0</v>
      </c>
      <c r="E30" s="3335" t="s">
        <v>3706</v>
      </c>
      <c r="F30" s="2900"/>
      <c r="G30" s="2900"/>
      <c r="H30" s="2900"/>
      <c r="I30" s="2900"/>
      <c r="J30" s="2900"/>
      <c r="K30" s="2900"/>
      <c r="L30" s="2900"/>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2900"/>
      <c r="AT30" s="2900"/>
      <c r="AU30" s="2900"/>
      <c r="AV30" s="2900"/>
      <c r="AW30" s="2900"/>
      <c r="AX30" s="2900"/>
      <c r="AY30" s="2900"/>
      <c r="AZ30" s="2900"/>
      <c r="BA30" s="2900"/>
      <c r="BB30" s="2900"/>
      <c r="BC30" s="2900"/>
      <c r="BD30" s="2900"/>
      <c r="BE30" s="2900"/>
      <c r="BF30" s="2900"/>
      <c r="BG30" s="2900"/>
      <c r="BH30" s="2900"/>
    </row>
    <row r="31" spans="1:60" s="2916" customFormat="1" ht="33" customHeight="1">
      <c r="A31" s="3296" t="s">
        <v>1126</v>
      </c>
      <c r="B31" s="3297" t="s">
        <v>3707</v>
      </c>
      <c r="C31" s="3293" t="s">
        <v>3708</v>
      </c>
      <c r="D31" s="3299">
        <f>SUM('F3 LCR - ALL'!J42,'F4 LCR - ALL'!H20,'F4 LCR - ALL'!N20,'F4 LCR - ALL'!H25,'F4 LCR - ALL'!N25,'F4 LCR - ALL'!H30,'F4 LCR - ALL'!N30,'F4 LCR - ALL'!H35,'F4 LCR - ALL'!N35)</f>
        <v>0</v>
      </c>
      <c r="E31" s="3335" t="s">
        <v>3709</v>
      </c>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c r="BA31" s="2900"/>
      <c r="BB31" s="2900"/>
      <c r="BC31" s="2900"/>
      <c r="BD31" s="2900"/>
      <c r="BE31" s="2900"/>
      <c r="BF31" s="2900"/>
      <c r="BG31" s="2900"/>
      <c r="BH31" s="2900"/>
    </row>
    <row r="32" spans="1:60" s="2916" customFormat="1" ht="33" customHeight="1">
      <c r="A32" s="3296" t="s">
        <v>1129</v>
      </c>
      <c r="B32" s="3297" t="s">
        <v>2850</v>
      </c>
      <c r="C32" s="3293" t="s">
        <v>3710</v>
      </c>
      <c r="D32" s="3299">
        <f>SUM('F2 LCR - ALL'!G85,'F2 LCR - ALL'!G90,'F4 LCR - ALL'!F27,'F4 LCR - ALL'!L27)</f>
        <v>0</v>
      </c>
      <c r="E32" s="3335" t="s">
        <v>3711</v>
      </c>
      <c r="F32" s="2900"/>
      <c r="G32" s="2900"/>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row>
    <row r="33" spans="1:60" s="2916" customFormat="1" ht="33" customHeight="1" thickBot="1">
      <c r="A33" s="3301" t="s">
        <v>2438</v>
      </c>
      <c r="B33" s="3302" t="s">
        <v>2851</v>
      </c>
      <c r="C33" s="3303" t="s">
        <v>3712</v>
      </c>
      <c r="D33" s="3336">
        <f>D30-D31+D32</f>
        <v>0</v>
      </c>
      <c r="E33" s="3337" t="s">
        <v>3713</v>
      </c>
      <c r="F33" s="2900"/>
      <c r="G33" s="2900"/>
      <c r="H33" s="2900"/>
      <c r="I33" s="2900"/>
      <c r="J33" s="2900"/>
      <c r="K33" s="2900"/>
      <c r="L33" s="2900"/>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0"/>
      <c r="AV33" s="2900"/>
      <c r="AW33" s="2900"/>
      <c r="AX33" s="2900"/>
      <c r="AY33" s="2900"/>
      <c r="AZ33" s="2900"/>
      <c r="BA33" s="2900"/>
      <c r="BB33" s="2900"/>
      <c r="BC33" s="2900"/>
      <c r="BD33" s="2900"/>
      <c r="BE33" s="2900"/>
      <c r="BF33" s="2900"/>
      <c r="BG33" s="2900"/>
      <c r="BH33" s="2900"/>
    </row>
    <row r="34" spans="1:60" s="2916" customFormat="1" ht="33" customHeight="1">
      <c r="A34" s="3291" t="s">
        <v>2440</v>
      </c>
      <c r="B34" s="3292" t="s">
        <v>3714</v>
      </c>
      <c r="C34" s="3293" t="s">
        <v>3715</v>
      </c>
      <c r="D34" s="3294">
        <f>MAX(D33-15/85*(D25+D29), D33-15/60*D25,0)</f>
        <v>0</v>
      </c>
      <c r="E34" s="3335" t="s">
        <v>3716</v>
      </c>
      <c r="F34" s="2900"/>
      <c r="G34" s="2900"/>
      <c r="H34" s="2900"/>
      <c r="I34" s="2900"/>
      <c r="J34" s="2900"/>
      <c r="K34" s="2900"/>
      <c r="L34" s="2900"/>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0"/>
      <c r="AV34" s="2900"/>
      <c r="AW34" s="2900"/>
      <c r="AX34" s="2900"/>
      <c r="AY34" s="2900"/>
      <c r="AZ34" s="2900"/>
      <c r="BA34" s="2900"/>
      <c r="BB34" s="2900"/>
      <c r="BC34" s="2900"/>
      <c r="BD34" s="2900"/>
      <c r="BE34" s="2900"/>
      <c r="BF34" s="2900"/>
      <c r="BG34" s="2900"/>
      <c r="BH34" s="2900"/>
    </row>
    <row r="35" spans="1:60" s="2916" customFormat="1" ht="33" customHeight="1" thickBot="1">
      <c r="A35" s="3311" t="s">
        <v>2442</v>
      </c>
      <c r="B35" s="3312" t="s">
        <v>3717</v>
      </c>
      <c r="C35" s="3293" t="s">
        <v>3718</v>
      </c>
      <c r="D35" s="3313">
        <f>MAX((D29+D33-D34)-2/3*D25,0)</f>
        <v>0</v>
      </c>
      <c r="E35" s="3337" t="s">
        <v>3719</v>
      </c>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0"/>
      <c r="AV35" s="2900"/>
      <c r="AW35" s="2900"/>
      <c r="AX35" s="2900"/>
      <c r="AY35" s="2900"/>
      <c r="AZ35" s="2900"/>
      <c r="BA35" s="2900"/>
      <c r="BB35" s="2900"/>
      <c r="BC35" s="2900"/>
      <c r="BD35" s="2900"/>
      <c r="BE35" s="2900"/>
      <c r="BF35" s="2900"/>
      <c r="BG35" s="2900"/>
      <c r="BH35" s="2900"/>
    </row>
    <row r="36" spans="1:60" s="2916" customFormat="1" ht="33" customHeight="1" thickBot="1">
      <c r="A36" s="3314" t="s">
        <v>1132</v>
      </c>
      <c r="B36" s="3315" t="s">
        <v>3720</v>
      </c>
      <c r="C36" s="3316" t="s">
        <v>3677</v>
      </c>
      <c r="D36" s="3317">
        <f>D25+D29+D33-D34-D35</f>
        <v>0</v>
      </c>
      <c r="E36" s="3338" t="s">
        <v>3721</v>
      </c>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0"/>
      <c r="AV36" s="2900"/>
      <c r="AW36" s="2900"/>
      <c r="AX36" s="2900"/>
      <c r="AY36" s="2900"/>
      <c r="AZ36" s="2900"/>
      <c r="BA36" s="2900"/>
      <c r="BB36" s="2900"/>
      <c r="BC36" s="2900"/>
      <c r="BD36" s="2900"/>
      <c r="BE36" s="2900"/>
      <c r="BF36" s="2900"/>
      <c r="BG36" s="2900"/>
      <c r="BH36" s="2900"/>
    </row>
    <row r="37" spans="1:60" ht="30" customHeight="1" thickBot="1">
      <c r="A37" s="5022" t="s">
        <v>3722</v>
      </c>
      <c r="B37" s="5023"/>
      <c r="C37" s="5023"/>
      <c r="D37" s="5023"/>
      <c r="E37" s="5024"/>
    </row>
    <row r="38" spans="1:60" ht="30" customHeight="1">
      <c r="A38" s="3308" t="s">
        <v>2445</v>
      </c>
      <c r="B38" s="3309" t="s">
        <v>3723</v>
      </c>
      <c r="C38" s="3318" t="s">
        <v>3724</v>
      </c>
      <c r="D38" s="3310">
        <f>'F2 LCR - ALL'!J16</f>
        <v>0</v>
      </c>
      <c r="E38" s="3319" t="s">
        <v>3725</v>
      </c>
    </row>
    <row r="39" spans="1:60" ht="30" customHeight="1" thickBot="1">
      <c r="A39" s="3311" t="s">
        <v>2447</v>
      </c>
      <c r="B39" s="3307" t="s">
        <v>3726</v>
      </c>
      <c r="C39" s="3320" t="s">
        <v>3727</v>
      </c>
      <c r="D39" s="3321">
        <f>'F3 LCR - ALL'!K18</f>
        <v>0</v>
      </c>
      <c r="E39" s="3322" t="s">
        <v>3728</v>
      </c>
    </row>
    <row r="40" spans="1:60" ht="35.25" customHeight="1" thickBot="1">
      <c r="A40" s="3323" t="s">
        <v>2448</v>
      </c>
      <c r="B40" s="3324" t="s">
        <v>3729</v>
      </c>
      <c r="C40" s="3325" t="s">
        <v>3678</v>
      </c>
      <c r="D40" s="3326">
        <f>D38-MIN(D39,0.75*D38)</f>
        <v>0</v>
      </c>
      <c r="E40" s="3327" t="s">
        <v>3730</v>
      </c>
    </row>
    <row r="41" spans="1:60">
      <c r="D41" s="2903"/>
      <c r="E41" s="2900"/>
    </row>
    <row r="42" spans="1:60">
      <c r="D42" s="2903"/>
      <c r="E42" s="2900"/>
    </row>
    <row r="43" spans="1:60">
      <c r="D43" s="2903"/>
      <c r="E43" s="2900"/>
    </row>
    <row r="44" spans="1:60">
      <c r="E44" s="2900"/>
    </row>
    <row r="45" spans="1:60">
      <c r="E45" s="2900"/>
    </row>
    <row r="46" spans="1:60">
      <c r="E46" s="2900"/>
    </row>
    <row r="47" spans="1:60">
      <c r="E47" s="2900"/>
    </row>
    <row r="48" spans="1:60">
      <c r="E48" s="2900"/>
    </row>
    <row r="49" spans="5:5">
      <c r="E49" s="2900"/>
    </row>
    <row r="50" spans="5:5">
      <c r="E50" s="2900"/>
    </row>
    <row r="51" spans="5:5">
      <c r="E51" s="2900"/>
    </row>
    <row r="52" spans="5:5">
      <c r="E52" s="2900"/>
    </row>
    <row r="53" spans="5:5">
      <c r="E53" s="2900"/>
    </row>
    <row r="54" spans="5:5">
      <c r="E54" s="2900"/>
    </row>
    <row r="55" spans="5:5">
      <c r="E55" s="2900"/>
    </row>
    <row r="56" spans="5:5">
      <c r="E56" s="2900"/>
    </row>
    <row r="57" spans="5:5">
      <c r="E57" s="2900"/>
    </row>
    <row r="58" spans="5:5">
      <c r="E58" s="2900"/>
    </row>
    <row r="59" spans="5:5">
      <c r="E59" s="2900"/>
    </row>
    <row r="60" spans="5:5">
      <c r="E60" s="2900"/>
    </row>
    <row r="61" spans="5:5">
      <c r="E61" s="2900"/>
    </row>
    <row r="62" spans="5:5">
      <c r="E62" s="2900"/>
    </row>
    <row r="63" spans="5:5">
      <c r="E63" s="2900"/>
    </row>
    <row r="64" spans="5:5">
      <c r="E64" s="2900"/>
    </row>
    <row r="65" spans="5:5">
      <c r="E65" s="2900"/>
    </row>
    <row r="66" spans="5:5">
      <c r="E66" s="2900"/>
    </row>
    <row r="67" spans="5:5">
      <c r="E67" s="2900"/>
    </row>
    <row r="68" spans="5:5">
      <c r="E68" s="2900"/>
    </row>
    <row r="69" spans="5:5">
      <c r="E69" s="2900"/>
    </row>
    <row r="70" spans="5:5">
      <c r="E70" s="2900"/>
    </row>
    <row r="71" spans="5:5">
      <c r="E71" s="2900"/>
    </row>
    <row r="72" spans="5:5">
      <c r="E72" s="2900"/>
    </row>
    <row r="73" spans="5:5">
      <c r="E73" s="2900"/>
    </row>
    <row r="74" spans="5:5">
      <c r="E74" s="2900"/>
    </row>
    <row r="75" spans="5:5">
      <c r="E75" s="2900"/>
    </row>
    <row r="76" spans="5:5">
      <c r="E76" s="2900"/>
    </row>
    <row r="77" spans="5:5">
      <c r="E77" s="2900"/>
    </row>
    <row r="78" spans="5:5">
      <c r="E78" s="2900"/>
    </row>
    <row r="79" spans="5:5">
      <c r="E79" s="2900"/>
    </row>
    <row r="80" spans="5:5">
      <c r="E80" s="2900"/>
    </row>
    <row r="81" spans="5:5">
      <c r="E81" s="2900"/>
    </row>
    <row r="82" spans="5:5">
      <c r="E82" s="2900"/>
    </row>
    <row r="83" spans="5:5">
      <c r="E83" s="2900"/>
    </row>
    <row r="84" spans="5:5">
      <c r="E84" s="2900"/>
    </row>
    <row r="85" spans="5:5">
      <c r="E85" s="2900"/>
    </row>
    <row r="86" spans="5:5">
      <c r="E86" s="2900"/>
    </row>
    <row r="87" spans="5:5">
      <c r="E87" s="2900"/>
    </row>
    <row r="88" spans="5:5">
      <c r="E88" s="2900"/>
    </row>
    <row r="89" spans="5:5">
      <c r="E89" s="2900"/>
    </row>
    <row r="90" spans="5:5">
      <c r="E90" s="2900"/>
    </row>
    <row r="91" spans="5:5">
      <c r="E91" s="2900"/>
    </row>
    <row r="92" spans="5:5">
      <c r="E92" s="2900"/>
    </row>
    <row r="93" spans="5:5">
      <c r="E93" s="2900"/>
    </row>
    <row r="94" spans="5:5">
      <c r="E94" s="2900"/>
    </row>
    <row r="95" spans="5:5">
      <c r="E95" s="2900"/>
    </row>
    <row r="96" spans="5:5">
      <c r="E96" s="2900"/>
    </row>
    <row r="97" spans="5:5">
      <c r="E97" s="2900"/>
    </row>
    <row r="98" spans="5:5">
      <c r="E98" s="2900"/>
    </row>
    <row r="99" spans="5:5">
      <c r="E99" s="2900"/>
    </row>
    <row r="100" spans="5:5">
      <c r="E100" s="2900"/>
    </row>
    <row r="101" spans="5:5">
      <c r="E101" s="2900"/>
    </row>
    <row r="102" spans="5:5">
      <c r="E102" s="2900"/>
    </row>
    <row r="103" spans="5:5">
      <c r="E103" s="2900"/>
    </row>
    <row r="104" spans="5:5">
      <c r="E104" s="2900"/>
    </row>
    <row r="105" spans="5:5">
      <c r="E105" s="2900"/>
    </row>
    <row r="106" spans="5:5">
      <c r="E106" s="2900"/>
    </row>
    <row r="107" spans="5:5">
      <c r="E107" s="2900"/>
    </row>
    <row r="108" spans="5:5">
      <c r="E108" s="2900"/>
    </row>
    <row r="109" spans="5:5">
      <c r="E109" s="2900"/>
    </row>
    <row r="110" spans="5:5">
      <c r="E110" s="2900"/>
    </row>
    <row r="111" spans="5:5">
      <c r="E111" s="2900"/>
    </row>
    <row r="112" spans="5:5">
      <c r="E112" s="2900"/>
    </row>
    <row r="113" spans="5:5">
      <c r="E113" s="2900"/>
    </row>
    <row r="114" spans="5:5">
      <c r="E114" s="2900"/>
    </row>
    <row r="115" spans="5:5">
      <c r="E115" s="2900"/>
    </row>
    <row r="116" spans="5:5">
      <c r="E116" s="2900"/>
    </row>
    <row r="117" spans="5:5">
      <c r="E117" s="2900"/>
    </row>
    <row r="118" spans="5:5">
      <c r="E118" s="2900"/>
    </row>
    <row r="119" spans="5:5">
      <c r="E119" s="2900"/>
    </row>
    <row r="120" spans="5:5">
      <c r="E120" s="2900"/>
    </row>
    <row r="121" spans="5:5">
      <c r="E121" s="2900"/>
    </row>
    <row r="122" spans="5:5">
      <c r="E122" s="2900"/>
    </row>
    <row r="123" spans="5:5">
      <c r="E123" s="2900"/>
    </row>
    <row r="124" spans="5:5">
      <c r="E124" s="2900"/>
    </row>
    <row r="125" spans="5:5">
      <c r="E125" s="2900"/>
    </row>
    <row r="126" spans="5:5">
      <c r="E126" s="2900"/>
    </row>
    <row r="127" spans="5:5">
      <c r="E127" s="2900"/>
    </row>
    <row r="128" spans="5:5">
      <c r="E128" s="2900"/>
    </row>
    <row r="129" spans="5:5">
      <c r="E129" s="2900"/>
    </row>
    <row r="130" spans="5:5">
      <c r="E130" s="2900"/>
    </row>
    <row r="131" spans="5:5">
      <c r="E131" s="2900"/>
    </row>
  </sheetData>
  <mergeCells count="5">
    <mergeCell ref="A8:E8"/>
    <mergeCell ref="A14:E14"/>
    <mergeCell ref="A15:E15"/>
    <mergeCell ref="A19:E19"/>
    <mergeCell ref="A37:E37"/>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heetViews>
  <sheetFormatPr defaultColWidth="11.42578125" defaultRowHeight="14.25"/>
  <cols>
    <col min="1" max="1" width="10.42578125" style="2899" customWidth="1"/>
    <col min="2" max="2" width="10.42578125" style="2902" customWidth="1"/>
    <col min="3" max="3" width="85.28515625" style="2900" customWidth="1"/>
    <col min="4" max="4" width="24.5703125" style="2900" customWidth="1"/>
    <col min="5" max="5" width="47" style="3328" bestFit="1" customWidth="1"/>
    <col min="6" max="16384" width="11.42578125" style="2900"/>
  </cols>
  <sheetData>
    <row r="1" spans="1:60" ht="15">
      <c r="C1" s="32" t="s">
        <v>120</v>
      </c>
      <c r="D1" s="79" t="s">
        <v>3276</v>
      </c>
      <c r="E1" s="2909"/>
    </row>
    <row r="2" spans="1:60" ht="15">
      <c r="C2" s="18" t="s">
        <v>106</v>
      </c>
      <c r="D2" s="18" t="s">
        <v>3736</v>
      </c>
      <c r="E2" s="2909"/>
    </row>
    <row r="3" spans="1:60" ht="15">
      <c r="C3" s="18" t="s">
        <v>108</v>
      </c>
      <c r="D3" s="18" t="s">
        <v>109</v>
      </c>
      <c r="E3" s="2909"/>
    </row>
    <row r="4" spans="1:60" ht="15">
      <c r="C4" s="18" t="s">
        <v>110</v>
      </c>
      <c r="D4" s="18" t="s">
        <v>4</v>
      </c>
      <c r="E4" s="2909"/>
    </row>
    <row r="5" spans="1:60" ht="15">
      <c r="C5" s="32" t="s">
        <v>3279</v>
      </c>
      <c r="D5" s="32" t="s">
        <v>3280</v>
      </c>
      <c r="E5" s="2909"/>
    </row>
    <row r="6" spans="1:60">
      <c r="E6" s="2909"/>
    </row>
    <row r="7" spans="1:60">
      <c r="A7" s="2901"/>
      <c r="E7" s="2909"/>
    </row>
    <row r="8" spans="1:60" ht="45" customHeight="1">
      <c r="A8" s="5025" t="s">
        <v>3737</v>
      </c>
      <c r="B8" s="5026"/>
      <c r="C8" s="5026"/>
      <c r="D8" s="5026"/>
      <c r="E8" s="5026"/>
    </row>
    <row r="9" spans="1:60" ht="15" customHeight="1">
      <c r="A9" s="2906"/>
      <c r="B9" s="2906"/>
      <c r="C9" s="2906"/>
      <c r="D9" s="2906"/>
      <c r="E9" s="2903"/>
    </row>
    <row r="10" spans="1:60" ht="15" customHeight="1">
      <c r="A10" s="2906"/>
      <c r="B10" s="2906"/>
      <c r="C10" s="2907" t="s">
        <v>86</v>
      </c>
      <c r="D10" s="2908"/>
      <c r="E10" s="2903"/>
    </row>
    <row r="11" spans="1:60" ht="15" customHeight="1" thickBot="1">
      <c r="A11" s="2906"/>
      <c r="B11" s="2906"/>
      <c r="C11" s="2906"/>
      <c r="D11" s="2906"/>
      <c r="E11" s="2903"/>
    </row>
    <row r="12" spans="1:60" s="2916" customFormat="1" ht="28.5" customHeight="1">
      <c r="A12" s="3329"/>
      <c r="B12" s="3330"/>
      <c r="C12" s="3331"/>
      <c r="D12" s="2911" t="s">
        <v>3674</v>
      </c>
      <c r="E12" s="2912" t="s">
        <v>2835</v>
      </c>
      <c r="F12" s="2900"/>
      <c r="G12" s="2900"/>
      <c r="H12" s="2900"/>
      <c r="I12" s="2900"/>
      <c r="J12" s="2900"/>
      <c r="K12" s="2900"/>
      <c r="L12" s="2900"/>
      <c r="M12" s="2900"/>
      <c r="N12" s="2900"/>
      <c r="O12" s="2900"/>
      <c r="P12" s="2900"/>
      <c r="Q12" s="2900"/>
      <c r="R12" s="2900"/>
      <c r="S12" s="2900"/>
      <c r="T12" s="2900"/>
      <c r="U12" s="2900"/>
      <c r="V12" s="2900"/>
      <c r="W12" s="2900"/>
      <c r="X12" s="2900"/>
      <c r="Y12" s="2900"/>
      <c r="Z12" s="2900"/>
      <c r="AA12" s="2900"/>
      <c r="AB12" s="2900"/>
      <c r="AC12" s="2900"/>
      <c r="AD12" s="2900"/>
      <c r="AE12" s="2900"/>
      <c r="AF12" s="2900"/>
      <c r="AG12" s="2900"/>
      <c r="AH12" s="2900"/>
      <c r="AI12" s="2900"/>
      <c r="AJ12" s="2900"/>
      <c r="AK12" s="2900"/>
      <c r="AL12" s="2900"/>
      <c r="AM12" s="2900"/>
      <c r="AN12" s="2900"/>
      <c r="AO12" s="2900"/>
      <c r="AP12" s="2900"/>
      <c r="AQ12" s="2900"/>
      <c r="AR12" s="2900"/>
      <c r="AS12" s="2900"/>
      <c r="AT12" s="2900"/>
      <c r="AU12" s="2900"/>
      <c r="AV12" s="2900"/>
      <c r="AW12" s="2900"/>
      <c r="AX12" s="2900"/>
      <c r="AY12" s="2900"/>
      <c r="AZ12" s="2900"/>
      <c r="BA12" s="2900"/>
      <c r="BB12" s="2900"/>
      <c r="BC12" s="2900"/>
      <c r="BD12" s="2900"/>
      <c r="BE12" s="2900"/>
      <c r="BF12" s="2900"/>
      <c r="BG12" s="2900"/>
      <c r="BH12" s="2900"/>
    </row>
    <row r="13" spans="1:60" s="2916" customFormat="1" ht="30.75" customHeight="1" thickBot="1">
      <c r="A13" s="3332" t="s">
        <v>3347</v>
      </c>
      <c r="B13" s="3333" t="s">
        <v>175</v>
      </c>
      <c r="C13" s="3333" t="s">
        <v>1086</v>
      </c>
      <c r="D13" s="3289" t="s">
        <v>1088</v>
      </c>
      <c r="E13" s="3334"/>
      <c r="F13" s="2900"/>
      <c r="G13" s="2900"/>
      <c r="H13" s="2900"/>
      <c r="I13" s="2900"/>
      <c r="J13" s="2900"/>
      <c r="K13" s="2900"/>
      <c r="L13" s="2900"/>
      <c r="M13" s="2900"/>
      <c r="N13" s="2900"/>
      <c r="O13" s="2900"/>
      <c r="P13" s="2900"/>
      <c r="Q13" s="2900"/>
      <c r="R13" s="2900"/>
      <c r="S13" s="2900"/>
      <c r="T13" s="2900"/>
      <c r="U13" s="2900"/>
      <c r="V13" s="2900"/>
      <c r="W13" s="2900"/>
      <c r="X13" s="2900"/>
      <c r="Y13" s="2900"/>
      <c r="Z13" s="2900"/>
      <c r="AA13" s="2900"/>
      <c r="AB13" s="2900"/>
      <c r="AC13" s="2900"/>
      <c r="AD13" s="2900"/>
      <c r="AE13" s="2900"/>
      <c r="AF13" s="2900"/>
      <c r="AG13" s="2900"/>
      <c r="AH13" s="2900"/>
      <c r="AI13" s="2900"/>
      <c r="AJ13" s="2900"/>
      <c r="AK13" s="2900"/>
      <c r="AL13" s="2900"/>
      <c r="AM13" s="2900"/>
      <c r="AN13" s="2900"/>
      <c r="AO13" s="2900"/>
      <c r="AP13" s="2900"/>
      <c r="AQ13" s="2900"/>
      <c r="AR13" s="2900"/>
      <c r="AS13" s="2900"/>
      <c r="AT13" s="2900"/>
      <c r="AU13" s="2900"/>
      <c r="AV13" s="2900"/>
      <c r="AW13" s="2900"/>
      <c r="AX13" s="2900"/>
      <c r="AY13" s="2900"/>
      <c r="AZ13" s="2900"/>
      <c r="BA13" s="2900"/>
      <c r="BB13" s="2900"/>
      <c r="BC13" s="2900"/>
      <c r="BD13" s="2900"/>
      <c r="BE13" s="2900"/>
      <c r="BF13" s="2900"/>
      <c r="BG13" s="2900"/>
      <c r="BH13" s="2900"/>
    </row>
    <row r="14" spans="1:60" s="2916" customFormat="1" ht="30" customHeight="1" thickBot="1">
      <c r="A14" s="5032" t="s">
        <v>3675</v>
      </c>
      <c r="B14" s="5033"/>
      <c r="C14" s="5033"/>
      <c r="D14" s="5033"/>
      <c r="E14" s="5034"/>
      <c r="F14" s="2900"/>
      <c r="G14" s="2900"/>
      <c r="H14" s="2900"/>
      <c r="I14" s="2900"/>
      <c r="J14" s="2900"/>
      <c r="K14" s="2900"/>
      <c r="L14" s="2900"/>
      <c r="M14" s="2900"/>
      <c r="N14" s="2900"/>
      <c r="O14" s="2900"/>
      <c r="P14" s="2900"/>
      <c r="Q14" s="2900"/>
      <c r="R14" s="2900"/>
      <c r="S14" s="2900"/>
      <c r="T14" s="2900"/>
      <c r="U14" s="2900"/>
      <c r="V14" s="2900"/>
      <c r="W14" s="2900"/>
      <c r="X14" s="2900"/>
      <c r="Y14" s="2900"/>
      <c r="Z14" s="2900"/>
      <c r="AA14" s="2900"/>
      <c r="AB14" s="2900"/>
      <c r="AC14" s="2900"/>
      <c r="AD14" s="2900"/>
      <c r="AE14" s="2900"/>
      <c r="AF14" s="2900"/>
      <c r="AG14" s="2900"/>
      <c r="AH14" s="2900"/>
      <c r="AI14" s="2900"/>
      <c r="AJ14" s="2900"/>
      <c r="AK14" s="2900"/>
      <c r="AL14" s="2900"/>
      <c r="AM14" s="2900"/>
      <c r="AN14" s="2900"/>
      <c r="AO14" s="2900"/>
      <c r="AP14" s="2900"/>
      <c r="AQ14" s="2900"/>
      <c r="AR14" s="2900"/>
      <c r="AS14" s="2900"/>
      <c r="AT14" s="2900"/>
      <c r="AU14" s="2900"/>
      <c r="AV14" s="2900"/>
      <c r="AW14" s="2900"/>
      <c r="AX14" s="2900"/>
      <c r="AY14" s="2900"/>
      <c r="AZ14" s="2900"/>
      <c r="BA14" s="2900"/>
      <c r="BB14" s="2900"/>
      <c r="BC14" s="2900"/>
      <c r="BD14" s="2900"/>
      <c r="BE14" s="2900"/>
      <c r="BF14" s="2900"/>
      <c r="BG14" s="2900"/>
      <c r="BH14" s="2900"/>
    </row>
    <row r="15" spans="1:60" s="2916" customFormat="1" ht="30" customHeight="1" thickBot="1">
      <c r="A15" s="5035" t="s">
        <v>3676</v>
      </c>
      <c r="B15" s="5036"/>
      <c r="C15" s="5036"/>
      <c r="D15" s="5036"/>
      <c r="E15" s="5037"/>
      <c r="F15" s="2900"/>
      <c r="G15" s="2900"/>
      <c r="H15" s="2900"/>
      <c r="I15" s="2900"/>
      <c r="J15" s="2900"/>
      <c r="K15" s="2900"/>
      <c r="L15" s="2900"/>
      <c r="M15" s="2900"/>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c r="AL15" s="2900"/>
      <c r="AM15" s="2900"/>
      <c r="AN15" s="2900"/>
      <c r="AO15" s="2900"/>
      <c r="AP15" s="2900"/>
      <c r="AQ15" s="2900"/>
      <c r="AR15" s="2900"/>
      <c r="AS15" s="2900"/>
      <c r="AT15" s="2900"/>
      <c r="AU15" s="2900"/>
      <c r="AV15" s="2900"/>
      <c r="AW15" s="2900"/>
      <c r="AX15" s="2900"/>
      <c r="AY15" s="2900"/>
      <c r="AZ15" s="2900"/>
      <c r="BA15" s="2900"/>
      <c r="BB15" s="2900"/>
      <c r="BC15" s="2900"/>
      <c r="BD15" s="2900"/>
      <c r="BE15" s="2900"/>
      <c r="BF15" s="2900"/>
      <c r="BG15" s="2900"/>
      <c r="BH15" s="2900"/>
    </row>
    <row r="16" spans="1:60" s="2916" customFormat="1" ht="30" customHeight="1">
      <c r="A16" s="3291" t="s">
        <v>1088</v>
      </c>
      <c r="B16" s="3292" t="s">
        <v>2647</v>
      </c>
      <c r="C16" s="3293" t="s">
        <v>3677</v>
      </c>
      <c r="D16" s="3294">
        <f>D36</f>
        <v>0</v>
      </c>
      <c r="E16" s="3295"/>
      <c r="F16" s="2900"/>
      <c r="G16" s="2900"/>
      <c r="H16" s="2900"/>
      <c r="I16" s="2900"/>
      <c r="J16" s="2900"/>
      <c r="K16" s="2900"/>
      <c r="L16" s="2900"/>
      <c r="M16" s="2900"/>
      <c r="N16" s="2900"/>
      <c r="O16" s="2900"/>
      <c r="P16" s="2900"/>
      <c r="Q16" s="2900"/>
      <c r="R16" s="2900"/>
      <c r="S16" s="2900"/>
      <c r="T16" s="2900"/>
      <c r="U16" s="2900"/>
      <c r="V16" s="2900"/>
      <c r="W16" s="2900"/>
      <c r="X16" s="2900"/>
      <c r="Y16" s="2900"/>
      <c r="Z16" s="2900"/>
      <c r="AA16" s="2900"/>
      <c r="AB16" s="2900"/>
      <c r="AC16" s="2900"/>
      <c r="AD16" s="2900"/>
      <c r="AE16" s="2900"/>
      <c r="AF16" s="2900"/>
      <c r="AG16" s="2900"/>
      <c r="AH16" s="2900"/>
      <c r="AI16" s="2900"/>
      <c r="AJ16" s="2900"/>
      <c r="AK16" s="2900"/>
      <c r="AL16" s="2900"/>
      <c r="AM16" s="2900"/>
      <c r="AN16" s="2900"/>
      <c r="AO16" s="2900"/>
      <c r="AP16" s="2900"/>
      <c r="AQ16" s="2900"/>
      <c r="AR16" s="2900"/>
      <c r="AS16" s="2900"/>
      <c r="AT16" s="2900"/>
      <c r="AU16" s="2900"/>
      <c r="AV16" s="2900"/>
      <c r="AW16" s="2900"/>
      <c r="AX16" s="2900"/>
      <c r="AY16" s="2900"/>
      <c r="AZ16" s="2900"/>
      <c r="BA16" s="2900"/>
      <c r="BB16" s="2900"/>
      <c r="BC16" s="2900"/>
      <c r="BD16" s="2900"/>
      <c r="BE16" s="2900"/>
      <c r="BF16" s="2900"/>
      <c r="BG16" s="2900"/>
      <c r="BH16" s="2900"/>
    </row>
    <row r="17" spans="1:60" s="2916" customFormat="1" ht="30" customHeight="1">
      <c r="A17" s="3296" t="s">
        <v>1092</v>
      </c>
      <c r="B17" s="3297" t="s">
        <v>2648</v>
      </c>
      <c r="C17" s="3298" t="s">
        <v>3678</v>
      </c>
      <c r="D17" s="3299">
        <f>D40</f>
        <v>0</v>
      </c>
      <c r="E17" s="3300"/>
      <c r="F17" s="2900"/>
      <c r="G17" s="2900"/>
      <c r="H17" s="2900"/>
      <c r="I17" s="2900"/>
      <c r="J17" s="2900"/>
      <c r="K17" s="2900"/>
      <c r="L17" s="2900"/>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0"/>
      <c r="AZ17" s="2900"/>
      <c r="BA17" s="2900"/>
      <c r="BB17" s="2900"/>
      <c r="BC17" s="2900"/>
      <c r="BD17" s="2900"/>
      <c r="BE17" s="2900"/>
      <c r="BF17" s="2900"/>
      <c r="BG17" s="2900"/>
      <c r="BH17" s="2900"/>
    </row>
    <row r="18" spans="1:60" s="2916" customFormat="1" ht="30" customHeight="1" thickBot="1">
      <c r="A18" s="3301" t="s">
        <v>1095</v>
      </c>
      <c r="B18" s="3302" t="s">
        <v>2649</v>
      </c>
      <c r="C18" s="3303" t="s">
        <v>3679</v>
      </c>
      <c r="D18" s="3304" t="str">
        <f>IF(ISERROR(D16/D17),"",D16/D17*100)</f>
        <v/>
      </c>
      <c r="E18" s="3305"/>
      <c r="F18" s="2900"/>
      <c r="G18" s="2900"/>
      <c r="H18" s="2900"/>
      <c r="I18" s="2900"/>
      <c r="J18" s="2900"/>
      <c r="K18" s="2900"/>
      <c r="L18" s="2900"/>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c r="AS18" s="2900"/>
      <c r="AT18" s="2900"/>
      <c r="AU18" s="2900"/>
      <c r="AV18" s="2900"/>
      <c r="AW18" s="2900"/>
      <c r="AX18" s="2900"/>
      <c r="AY18" s="2900"/>
      <c r="AZ18" s="2900"/>
      <c r="BA18" s="2900"/>
      <c r="BB18" s="2900"/>
      <c r="BC18" s="2900"/>
      <c r="BD18" s="2900"/>
      <c r="BE18" s="2900"/>
      <c r="BF18" s="2900"/>
      <c r="BG18" s="2900"/>
      <c r="BH18" s="2900"/>
    </row>
    <row r="19" spans="1:60" s="2916" customFormat="1" ht="30" customHeight="1" thickBot="1">
      <c r="A19" s="5022" t="s">
        <v>3680</v>
      </c>
      <c r="B19" s="5023"/>
      <c r="C19" s="5023"/>
      <c r="D19" s="5023"/>
      <c r="E19" s="5024"/>
      <c r="F19" s="2900"/>
      <c r="G19" s="2900"/>
      <c r="H19" s="2900"/>
      <c r="I19" s="2900"/>
      <c r="J19" s="2900"/>
      <c r="K19" s="2900"/>
      <c r="L19" s="2900"/>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c r="AS19" s="2900"/>
      <c r="AT19" s="2900"/>
      <c r="AU19" s="2900"/>
      <c r="AV19" s="2900"/>
      <c r="AW19" s="2900"/>
      <c r="AX19" s="2900"/>
      <c r="AY19" s="2900"/>
      <c r="AZ19" s="2900"/>
      <c r="BA19" s="2900"/>
      <c r="BB19" s="2900"/>
      <c r="BC19" s="2900"/>
      <c r="BD19" s="2900"/>
      <c r="BE19" s="2900"/>
      <c r="BF19" s="2900"/>
      <c r="BG19" s="2900"/>
      <c r="BH19" s="2900"/>
    </row>
    <row r="20" spans="1:60" s="2916" customFormat="1" ht="33" customHeight="1">
      <c r="A20" s="3291" t="s">
        <v>1098</v>
      </c>
      <c r="B20" s="3292" t="s">
        <v>2650</v>
      </c>
      <c r="C20" s="3293" t="s">
        <v>3681</v>
      </c>
      <c r="D20" s="3294">
        <f>'F1 LCR - EUR'!H15</f>
        <v>0</v>
      </c>
      <c r="E20" s="3335" t="s">
        <v>3682</v>
      </c>
      <c r="F20" s="2900"/>
      <c r="G20" s="2900"/>
      <c r="H20" s="2900"/>
      <c r="I20" s="2900"/>
      <c r="J20" s="2900"/>
      <c r="K20" s="2900"/>
      <c r="L20" s="2900"/>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c r="AS20" s="2900"/>
      <c r="AT20" s="2900"/>
      <c r="AU20" s="2900"/>
      <c r="AV20" s="2900"/>
      <c r="AW20" s="2900"/>
      <c r="AX20" s="2900"/>
      <c r="AY20" s="2900"/>
      <c r="AZ20" s="2900"/>
      <c r="BA20" s="2900"/>
      <c r="BB20" s="2900"/>
      <c r="BC20" s="2900"/>
      <c r="BD20" s="2900"/>
      <c r="BE20" s="2900"/>
      <c r="BF20" s="2900"/>
      <c r="BG20" s="2900"/>
      <c r="BH20" s="2900"/>
    </row>
    <row r="21" spans="1:60" s="2916" customFormat="1" ht="33" customHeight="1">
      <c r="A21" s="3296" t="s">
        <v>1100</v>
      </c>
      <c r="B21" s="3297" t="s">
        <v>2651</v>
      </c>
      <c r="C21" s="3293" t="s">
        <v>3683</v>
      </c>
      <c r="D21" s="3299">
        <f>SUM('F3 LCR - EUR'!J40,'F4 LCR - EUR'!H18,'F4 LCR - EUR'!N18,'F4 LCR - EUR'!H23,'F4 LCR - EUR'!N23,'F4 LCR - EUR'!H28,'F4 LCR - EUR'!N28,'F4 LCR - EUR'!H33,'F4 LCR - EUR'!N33)</f>
        <v>0</v>
      </c>
      <c r="E21" s="3335" t="s">
        <v>3684</v>
      </c>
      <c r="F21" s="2900"/>
      <c r="G21" s="2900"/>
      <c r="H21" s="2900"/>
      <c r="I21" s="2900"/>
      <c r="J21" s="2900"/>
      <c r="K21" s="2900"/>
      <c r="L21" s="2900"/>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c r="AS21" s="2900"/>
      <c r="AT21" s="2900"/>
      <c r="AU21" s="2900"/>
      <c r="AV21" s="2900"/>
      <c r="AW21" s="2900"/>
      <c r="AX21" s="2900"/>
      <c r="AY21" s="2900"/>
      <c r="AZ21" s="2900"/>
      <c r="BA21" s="2900"/>
      <c r="BB21" s="2900"/>
      <c r="BC21" s="2900"/>
      <c r="BD21" s="2900"/>
      <c r="BE21" s="2900"/>
      <c r="BF21" s="2900"/>
      <c r="BG21" s="2900"/>
      <c r="BH21" s="2900"/>
    </row>
    <row r="22" spans="1:60" s="2903" customFormat="1" ht="33" customHeight="1">
      <c r="A22" s="3296" t="s">
        <v>1103</v>
      </c>
      <c r="B22" s="3297" t="s">
        <v>2652</v>
      </c>
      <c r="C22" s="3293" t="s">
        <v>3685</v>
      </c>
      <c r="D22" s="3299">
        <f>SUM('F2 LCR - EUR'!G83,'F2 LCR - EUR'!G88,'F4 LCR - EUR'!F17,'F4 LCR - EUR'!L17)</f>
        <v>0</v>
      </c>
      <c r="E22" s="3335" t="s">
        <v>3686</v>
      </c>
      <c r="F22" s="2900"/>
      <c r="G22" s="2900"/>
      <c r="H22" s="2900"/>
      <c r="I22" s="2900"/>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c r="BA22" s="2900"/>
      <c r="BB22" s="2900"/>
      <c r="BC22" s="2900"/>
      <c r="BD22" s="2900"/>
      <c r="BE22" s="2900"/>
      <c r="BF22" s="2900"/>
      <c r="BG22" s="2900"/>
      <c r="BH22" s="2900"/>
    </row>
    <row r="23" spans="1:60" s="2903" customFormat="1" ht="33" customHeight="1">
      <c r="A23" s="3296" t="s">
        <v>1105</v>
      </c>
      <c r="B23" s="3297" t="s">
        <v>3554</v>
      </c>
      <c r="C23" s="3293" t="s">
        <v>3687</v>
      </c>
      <c r="D23" s="3299">
        <f>'F2 LCR - EUR'!E81</f>
        <v>0</v>
      </c>
      <c r="E23" s="3335" t="s">
        <v>3688</v>
      </c>
      <c r="F23" s="2900"/>
      <c r="G23" s="2900"/>
      <c r="H23" s="2900"/>
      <c r="I23" s="2900"/>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row>
    <row r="24" spans="1:60" s="2903" customFormat="1" ht="33" customHeight="1">
      <c r="A24" s="3296" t="s">
        <v>1108</v>
      </c>
      <c r="B24" s="3297" t="s">
        <v>3556</v>
      </c>
      <c r="C24" s="3293" t="s">
        <v>3689</v>
      </c>
      <c r="D24" s="3299">
        <f>'F3 LCR - EUR'!F38-'F3 LCR - EUR'!F43</f>
        <v>0</v>
      </c>
      <c r="E24" s="3335" t="s">
        <v>3690</v>
      </c>
      <c r="F24" s="2900"/>
      <c r="G24" s="2900"/>
      <c r="H24" s="2900"/>
      <c r="I24" s="2900"/>
      <c r="J24" s="2900"/>
      <c r="K24" s="2900"/>
      <c r="L24" s="2900"/>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row>
    <row r="25" spans="1:60" s="2903" customFormat="1" ht="33" customHeight="1" thickBot="1">
      <c r="A25" s="3306" t="s">
        <v>1111</v>
      </c>
      <c r="B25" s="3307" t="s">
        <v>3558</v>
      </c>
      <c r="C25" s="3303" t="s">
        <v>3691</v>
      </c>
      <c r="D25" s="3321">
        <f>D20-D21+D22-D23+D24</f>
        <v>0</v>
      </c>
      <c r="E25" s="3335" t="s">
        <v>3692</v>
      </c>
      <c r="F25" s="2900"/>
      <c r="G25" s="2900"/>
      <c r="H25" s="2900"/>
      <c r="I25" s="2900"/>
      <c r="J25" s="2900"/>
      <c r="K25" s="2900"/>
      <c r="L25" s="2900"/>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0"/>
      <c r="AV25" s="2900"/>
      <c r="AW25" s="2900"/>
      <c r="AX25" s="2900"/>
      <c r="AY25" s="2900"/>
      <c r="AZ25" s="2900"/>
      <c r="BA25" s="2900"/>
      <c r="BB25" s="2900"/>
      <c r="BC25" s="2900"/>
      <c r="BD25" s="2900"/>
      <c r="BE25" s="2900"/>
      <c r="BF25" s="2900"/>
      <c r="BG25" s="2900"/>
      <c r="BH25" s="2900"/>
    </row>
    <row r="26" spans="1:60" s="2916" customFormat="1" ht="33" customHeight="1">
      <c r="A26" s="3308" t="s">
        <v>2428</v>
      </c>
      <c r="B26" s="3309" t="s">
        <v>3561</v>
      </c>
      <c r="C26" s="3293" t="s">
        <v>3693</v>
      </c>
      <c r="D26" s="3310">
        <f>'F1 LCR - EUR'!H27</f>
        <v>0</v>
      </c>
      <c r="E26" s="3335" t="s">
        <v>3694</v>
      </c>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0"/>
      <c r="AV26" s="2900"/>
      <c r="AW26" s="2900"/>
      <c r="AX26" s="2900"/>
      <c r="AY26" s="2900"/>
      <c r="AZ26" s="2900"/>
      <c r="BA26" s="2900"/>
      <c r="BB26" s="2900"/>
      <c r="BC26" s="2900"/>
      <c r="BD26" s="2900"/>
      <c r="BE26" s="2900"/>
      <c r="BF26" s="2900"/>
      <c r="BG26" s="2900"/>
      <c r="BH26" s="2900"/>
    </row>
    <row r="27" spans="1:60" s="2916" customFormat="1" ht="33" customHeight="1">
      <c r="A27" s="3296" t="s">
        <v>2430</v>
      </c>
      <c r="B27" s="3297" t="s">
        <v>3695</v>
      </c>
      <c r="C27" s="3293" t="s">
        <v>3696</v>
      </c>
      <c r="D27" s="3299">
        <f>SUM('F3 LCR - EUR'!J41,'F4 LCR - EUR'!H19,'F4 LCR - EUR'!N19,'F4 LCR - EUR'!H24,'F4 LCR - EUR'!N24,'F4 LCR - EUR'!H29,'F4 LCR - EUR'!N29,'F4 LCR - EUR'!H34,'F4 LCR - EUR'!N34)</f>
        <v>0</v>
      </c>
      <c r="E27" s="3335" t="s">
        <v>3697</v>
      </c>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0"/>
      <c r="AV27" s="2900"/>
      <c r="AW27" s="2900"/>
      <c r="AX27" s="2900"/>
      <c r="AY27" s="2900"/>
      <c r="AZ27" s="2900"/>
      <c r="BA27" s="2900"/>
      <c r="BB27" s="2900"/>
      <c r="BC27" s="2900"/>
      <c r="BD27" s="2900"/>
      <c r="BE27" s="2900"/>
      <c r="BF27" s="2900"/>
      <c r="BG27" s="2900"/>
      <c r="BH27" s="2900"/>
    </row>
    <row r="28" spans="1:60" s="2916" customFormat="1" ht="33" customHeight="1">
      <c r="A28" s="3296" t="s">
        <v>2432</v>
      </c>
      <c r="B28" s="3297" t="s">
        <v>3698</v>
      </c>
      <c r="C28" s="3293" t="s">
        <v>3699</v>
      </c>
      <c r="D28" s="3299">
        <f>SUM('F2 LCR - EUR'!G84,'F2 LCR - EUR'!G89,'F4 LCR - EUR'!F22,'F4 LCR - EUR'!L22)</f>
        <v>0</v>
      </c>
      <c r="E28" s="3335" t="s">
        <v>3700</v>
      </c>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0"/>
      <c r="AV28" s="2900"/>
      <c r="AW28" s="2900"/>
      <c r="AX28" s="2900"/>
      <c r="AY28" s="2900"/>
      <c r="AZ28" s="2900"/>
      <c r="BA28" s="2900"/>
      <c r="BB28" s="2900"/>
      <c r="BC28" s="2900"/>
      <c r="BD28" s="2900"/>
      <c r="BE28" s="2900"/>
      <c r="BF28" s="2900"/>
      <c r="BG28" s="2900"/>
      <c r="BH28" s="2900"/>
    </row>
    <row r="29" spans="1:60" s="2916" customFormat="1" ht="33" customHeight="1" thickBot="1">
      <c r="A29" s="3301" t="s">
        <v>1120</v>
      </c>
      <c r="B29" s="3302" t="s">
        <v>3701</v>
      </c>
      <c r="C29" s="3303" t="s">
        <v>3702</v>
      </c>
      <c r="D29" s="3336">
        <f>D26-D27+D28</f>
        <v>0</v>
      </c>
      <c r="E29" s="3337" t="s">
        <v>3703</v>
      </c>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2900"/>
      <c r="AT29" s="2900"/>
      <c r="AU29" s="2900"/>
      <c r="AV29" s="2900"/>
      <c r="AW29" s="2900"/>
      <c r="AX29" s="2900"/>
      <c r="AY29" s="2900"/>
      <c r="AZ29" s="2900"/>
      <c r="BA29" s="2900"/>
      <c r="BB29" s="2900"/>
      <c r="BC29" s="2900"/>
      <c r="BD29" s="2900"/>
      <c r="BE29" s="2900"/>
      <c r="BF29" s="2900"/>
      <c r="BG29" s="2900"/>
      <c r="BH29" s="2900"/>
    </row>
    <row r="30" spans="1:60" s="2916" customFormat="1" ht="33" customHeight="1">
      <c r="A30" s="3291" t="s">
        <v>1123</v>
      </c>
      <c r="B30" s="3292" t="s">
        <v>3704</v>
      </c>
      <c r="C30" s="3293" t="s">
        <v>3705</v>
      </c>
      <c r="D30" s="3294">
        <f>'F1 LCR - EUR'!H32</f>
        <v>0</v>
      </c>
      <c r="E30" s="3335" t="s">
        <v>3706</v>
      </c>
      <c r="F30" s="2900"/>
      <c r="G30" s="2900"/>
      <c r="H30" s="2900"/>
      <c r="I30" s="2900"/>
      <c r="J30" s="2900"/>
      <c r="K30" s="2900"/>
      <c r="L30" s="2900"/>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2900"/>
      <c r="AT30" s="2900"/>
      <c r="AU30" s="2900"/>
      <c r="AV30" s="2900"/>
      <c r="AW30" s="2900"/>
      <c r="AX30" s="2900"/>
      <c r="AY30" s="2900"/>
      <c r="AZ30" s="2900"/>
      <c r="BA30" s="2900"/>
      <c r="BB30" s="2900"/>
      <c r="BC30" s="2900"/>
      <c r="BD30" s="2900"/>
      <c r="BE30" s="2900"/>
      <c r="BF30" s="2900"/>
      <c r="BG30" s="2900"/>
      <c r="BH30" s="2900"/>
    </row>
    <row r="31" spans="1:60" s="2916" customFormat="1" ht="33" customHeight="1">
      <c r="A31" s="3296" t="s">
        <v>1126</v>
      </c>
      <c r="B31" s="3297" t="s">
        <v>3707</v>
      </c>
      <c r="C31" s="3293" t="s">
        <v>3708</v>
      </c>
      <c r="D31" s="3299">
        <f>SUM('F3 LCR - EUR'!J42,'F4 LCR - EUR'!H20,'F4 LCR - EUR'!N20,'F4 LCR - EUR'!H25,'F4 LCR - EUR'!N25,'F4 LCR - EUR'!H30,'F4 LCR - EUR'!N30,'F4 LCR - EUR'!H35,'F4 LCR - EUR'!N35)</f>
        <v>0</v>
      </c>
      <c r="E31" s="3335" t="s">
        <v>3709</v>
      </c>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c r="BA31" s="2900"/>
      <c r="BB31" s="2900"/>
      <c r="BC31" s="2900"/>
      <c r="BD31" s="2900"/>
      <c r="BE31" s="2900"/>
      <c r="BF31" s="2900"/>
      <c r="BG31" s="2900"/>
      <c r="BH31" s="2900"/>
    </row>
    <row r="32" spans="1:60" s="2916" customFormat="1" ht="33" customHeight="1">
      <c r="A32" s="3296" t="s">
        <v>1129</v>
      </c>
      <c r="B32" s="3297" t="s">
        <v>2850</v>
      </c>
      <c r="C32" s="3293" t="s">
        <v>3710</v>
      </c>
      <c r="D32" s="3299">
        <f>SUM('F2 LCR - EUR'!G85,'F2 LCR - EUR'!G90,'F4 LCR - EUR'!F27,'F4 LCR - EUR'!L27)</f>
        <v>0</v>
      </c>
      <c r="E32" s="3335" t="s">
        <v>3711</v>
      </c>
      <c r="F32" s="2900"/>
      <c r="G32" s="2900"/>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row>
    <row r="33" spans="1:60" s="2916" customFormat="1" ht="33" customHeight="1" thickBot="1">
      <c r="A33" s="3301" t="s">
        <v>2438</v>
      </c>
      <c r="B33" s="3302" t="s">
        <v>2851</v>
      </c>
      <c r="C33" s="3303" t="s">
        <v>3712</v>
      </c>
      <c r="D33" s="3336">
        <f>D30-D31+D32</f>
        <v>0</v>
      </c>
      <c r="E33" s="3337" t="s">
        <v>3713</v>
      </c>
      <c r="F33" s="2900"/>
      <c r="G33" s="2900"/>
      <c r="H33" s="2900"/>
      <c r="I33" s="2900"/>
      <c r="J33" s="2900"/>
      <c r="K33" s="2900"/>
      <c r="L33" s="2900"/>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0"/>
      <c r="AV33" s="2900"/>
      <c r="AW33" s="2900"/>
      <c r="AX33" s="2900"/>
      <c r="AY33" s="2900"/>
      <c r="AZ33" s="2900"/>
      <c r="BA33" s="2900"/>
      <c r="BB33" s="2900"/>
      <c r="BC33" s="2900"/>
      <c r="BD33" s="2900"/>
      <c r="BE33" s="2900"/>
      <c r="BF33" s="2900"/>
      <c r="BG33" s="2900"/>
      <c r="BH33" s="2900"/>
    </row>
    <row r="34" spans="1:60" s="2916" customFormat="1" ht="33" customHeight="1">
      <c r="A34" s="3291" t="s">
        <v>2440</v>
      </c>
      <c r="B34" s="3292" t="s">
        <v>3714</v>
      </c>
      <c r="C34" s="3293" t="s">
        <v>3715</v>
      </c>
      <c r="D34" s="3294">
        <f>MAX(D33-15/85*(D25+D29), D33-15/60*D25,0)</f>
        <v>0</v>
      </c>
      <c r="E34" s="3335" t="s">
        <v>3716</v>
      </c>
      <c r="F34" s="2900"/>
      <c r="G34" s="2900"/>
      <c r="H34" s="2900"/>
      <c r="I34" s="2900"/>
      <c r="J34" s="2900"/>
      <c r="K34" s="2900"/>
      <c r="L34" s="2900"/>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0"/>
      <c r="AV34" s="2900"/>
      <c r="AW34" s="2900"/>
      <c r="AX34" s="2900"/>
      <c r="AY34" s="2900"/>
      <c r="AZ34" s="2900"/>
      <c r="BA34" s="2900"/>
      <c r="BB34" s="2900"/>
      <c r="BC34" s="2900"/>
      <c r="BD34" s="2900"/>
      <c r="BE34" s="2900"/>
      <c r="BF34" s="2900"/>
      <c r="BG34" s="2900"/>
      <c r="BH34" s="2900"/>
    </row>
    <row r="35" spans="1:60" s="2916" customFormat="1" ht="33" customHeight="1" thickBot="1">
      <c r="A35" s="3311" t="s">
        <v>2442</v>
      </c>
      <c r="B35" s="3312" t="s">
        <v>3717</v>
      </c>
      <c r="C35" s="3293" t="s">
        <v>3718</v>
      </c>
      <c r="D35" s="3313">
        <f>MAX((D29+D33-D34)-2/3*D25,0)</f>
        <v>0</v>
      </c>
      <c r="E35" s="3337" t="s">
        <v>3719</v>
      </c>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0"/>
      <c r="AV35" s="2900"/>
      <c r="AW35" s="2900"/>
      <c r="AX35" s="2900"/>
      <c r="AY35" s="2900"/>
      <c r="AZ35" s="2900"/>
      <c r="BA35" s="2900"/>
      <c r="BB35" s="2900"/>
      <c r="BC35" s="2900"/>
      <c r="BD35" s="2900"/>
      <c r="BE35" s="2900"/>
      <c r="BF35" s="2900"/>
      <c r="BG35" s="2900"/>
      <c r="BH35" s="2900"/>
    </row>
    <row r="36" spans="1:60" s="2916" customFormat="1" ht="33" customHeight="1" thickBot="1">
      <c r="A36" s="3314" t="s">
        <v>1132</v>
      </c>
      <c r="B36" s="3315" t="s">
        <v>3720</v>
      </c>
      <c r="C36" s="3316" t="s">
        <v>3677</v>
      </c>
      <c r="D36" s="3317">
        <f>D25+D29+D33-D34-D35</f>
        <v>0</v>
      </c>
      <c r="E36" s="3338" t="s">
        <v>3721</v>
      </c>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0"/>
      <c r="AV36" s="2900"/>
      <c r="AW36" s="2900"/>
      <c r="AX36" s="2900"/>
      <c r="AY36" s="2900"/>
      <c r="AZ36" s="2900"/>
      <c r="BA36" s="2900"/>
      <c r="BB36" s="2900"/>
      <c r="BC36" s="2900"/>
      <c r="BD36" s="2900"/>
      <c r="BE36" s="2900"/>
      <c r="BF36" s="2900"/>
      <c r="BG36" s="2900"/>
      <c r="BH36" s="2900"/>
    </row>
    <row r="37" spans="1:60" ht="30" customHeight="1" thickBot="1">
      <c r="A37" s="5022" t="s">
        <v>3722</v>
      </c>
      <c r="B37" s="5023"/>
      <c r="C37" s="5023"/>
      <c r="D37" s="5023"/>
      <c r="E37" s="5024"/>
    </row>
    <row r="38" spans="1:60" ht="30" customHeight="1">
      <c r="A38" s="3308" t="s">
        <v>2445</v>
      </c>
      <c r="B38" s="3309" t="s">
        <v>3723</v>
      </c>
      <c r="C38" s="3318" t="s">
        <v>3724</v>
      </c>
      <c r="D38" s="3310">
        <f>'F2 LCR - EUR'!J16</f>
        <v>0</v>
      </c>
      <c r="E38" s="3319" t="s">
        <v>3725</v>
      </c>
    </row>
    <row r="39" spans="1:60" ht="30" customHeight="1" thickBot="1">
      <c r="A39" s="3311" t="s">
        <v>2447</v>
      </c>
      <c r="B39" s="3307" t="s">
        <v>3726</v>
      </c>
      <c r="C39" s="3320" t="s">
        <v>3727</v>
      </c>
      <c r="D39" s="3321">
        <f>'F3 LCR - EUR'!K18</f>
        <v>0</v>
      </c>
      <c r="E39" s="3322" t="s">
        <v>3728</v>
      </c>
    </row>
    <row r="40" spans="1:60" ht="35.25" customHeight="1" thickBot="1">
      <c r="A40" s="3323" t="s">
        <v>2448</v>
      </c>
      <c r="B40" s="3324" t="s">
        <v>3729</v>
      </c>
      <c r="C40" s="3325" t="s">
        <v>3678</v>
      </c>
      <c r="D40" s="3326">
        <f>D38-MIN(D39,0.75*D38)</f>
        <v>0</v>
      </c>
      <c r="E40" s="3327" t="s">
        <v>3730</v>
      </c>
    </row>
    <row r="41" spans="1:60">
      <c r="D41" s="2903"/>
      <c r="E41" s="2900"/>
    </row>
    <row r="42" spans="1:60">
      <c r="D42" s="2903"/>
      <c r="E42" s="2900"/>
    </row>
    <row r="43" spans="1:60">
      <c r="D43" s="2903"/>
      <c r="E43" s="2900"/>
    </row>
    <row r="44" spans="1:60">
      <c r="E44" s="2900"/>
    </row>
    <row r="45" spans="1:60">
      <c r="E45" s="2900"/>
    </row>
    <row r="46" spans="1:60">
      <c r="E46" s="2900"/>
    </row>
    <row r="47" spans="1:60">
      <c r="E47" s="2900"/>
    </row>
    <row r="48" spans="1:60">
      <c r="E48" s="2900"/>
    </row>
    <row r="49" spans="5:5">
      <c r="E49" s="2900"/>
    </row>
    <row r="50" spans="5:5">
      <c r="E50" s="2900"/>
    </row>
    <row r="51" spans="5:5">
      <c r="E51" s="2900"/>
    </row>
    <row r="52" spans="5:5">
      <c r="E52" s="2900"/>
    </row>
    <row r="53" spans="5:5">
      <c r="E53" s="2900"/>
    </row>
    <row r="54" spans="5:5">
      <c r="E54" s="2900"/>
    </row>
    <row r="55" spans="5:5">
      <c r="E55" s="2900"/>
    </row>
    <row r="56" spans="5:5">
      <c r="E56" s="2900"/>
    </row>
    <row r="57" spans="5:5">
      <c r="E57" s="2900"/>
    </row>
    <row r="58" spans="5:5">
      <c r="E58" s="2900"/>
    </row>
    <row r="59" spans="5:5">
      <c r="E59" s="2900"/>
    </row>
    <row r="60" spans="5:5">
      <c r="E60" s="2900"/>
    </row>
    <row r="61" spans="5:5">
      <c r="E61" s="2900"/>
    </row>
    <row r="62" spans="5:5">
      <c r="E62" s="2900"/>
    </row>
    <row r="63" spans="5:5">
      <c r="E63" s="2900"/>
    </row>
    <row r="64" spans="5:5">
      <c r="E64" s="2900"/>
    </row>
    <row r="65" spans="5:5">
      <c r="E65" s="2900"/>
    </row>
    <row r="66" spans="5:5">
      <c r="E66" s="2900"/>
    </row>
    <row r="67" spans="5:5">
      <c r="E67" s="2900"/>
    </row>
    <row r="68" spans="5:5">
      <c r="E68" s="2900"/>
    </row>
    <row r="69" spans="5:5">
      <c r="E69" s="2900"/>
    </row>
    <row r="70" spans="5:5">
      <c r="E70" s="2900"/>
    </row>
    <row r="71" spans="5:5">
      <c r="E71" s="2900"/>
    </row>
    <row r="72" spans="5:5">
      <c r="E72" s="2900"/>
    </row>
    <row r="73" spans="5:5">
      <c r="E73" s="2900"/>
    </row>
    <row r="74" spans="5:5">
      <c r="E74" s="2900"/>
    </row>
    <row r="75" spans="5:5">
      <c r="E75" s="2900"/>
    </row>
    <row r="76" spans="5:5">
      <c r="E76" s="2900"/>
    </row>
    <row r="77" spans="5:5">
      <c r="E77" s="2900"/>
    </row>
    <row r="78" spans="5:5">
      <c r="E78" s="2900"/>
    </row>
    <row r="79" spans="5:5">
      <c r="E79" s="2900"/>
    </row>
    <row r="80" spans="5:5">
      <c r="E80" s="2900"/>
    </row>
    <row r="81" spans="5:5">
      <c r="E81" s="2900"/>
    </row>
    <row r="82" spans="5:5">
      <c r="E82" s="2900"/>
    </row>
    <row r="83" spans="5:5">
      <c r="E83" s="2900"/>
    </row>
    <row r="84" spans="5:5">
      <c r="E84" s="2900"/>
    </row>
    <row r="85" spans="5:5">
      <c r="E85" s="2900"/>
    </row>
    <row r="86" spans="5:5">
      <c r="E86" s="2900"/>
    </row>
    <row r="87" spans="5:5">
      <c r="E87" s="2900"/>
    </row>
    <row r="88" spans="5:5">
      <c r="E88" s="2900"/>
    </row>
    <row r="89" spans="5:5">
      <c r="E89" s="2900"/>
    </row>
    <row r="90" spans="5:5">
      <c r="E90" s="2900"/>
    </row>
    <row r="91" spans="5:5">
      <c r="E91" s="2900"/>
    </row>
    <row r="92" spans="5:5">
      <c r="E92" s="2900"/>
    </row>
    <row r="93" spans="5:5">
      <c r="E93" s="2900"/>
    </row>
    <row r="94" spans="5:5">
      <c r="E94" s="2900"/>
    </row>
    <row r="95" spans="5:5">
      <c r="E95" s="2900"/>
    </row>
    <row r="96" spans="5:5">
      <c r="E96" s="2900"/>
    </row>
    <row r="97" spans="5:5">
      <c r="E97" s="2900"/>
    </row>
    <row r="98" spans="5:5">
      <c r="E98" s="2900"/>
    </row>
    <row r="99" spans="5:5">
      <c r="E99" s="2900"/>
    </row>
    <row r="100" spans="5:5">
      <c r="E100" s="2900"/>
    </row>
    <row r="101" spans="5:5">
      <c r="E101" s="2900"/>
    </row>
    <row r="102" spans="5:5">
      <c r="E102" s="2900"/>
    </row>
    <row r="103" spans="5:5">
      <c r="E103" s="2900"/>
    </row>
    <row r="104" spans="5:5">
      <c r="E104" s="2900"/>
    </row>
    <row r="105" spans="5:5">
      <c r="E105" s="2900"/>
    </row>
    <row r="106" spans="5:5">
      <c r="E106" s="2900"/>
    </row>
    <row r="107" spans="5:5">
      <c r="E107" s="2900"/>
    </row>
    <row r="108" spans="5:5">
      <c r="E108" s="2900"/>
    </row>
    <row r="109" spans="5:5">
      <c r="E109" s="2900"/>
    </row>
    <row r="110" spans="5:5">
      <c r="E110" s="2900"/>
    </row>
    <row r="111" spans="5:5">
      <c r="E111" s="2900"/>
    </row>
    <row r="112" spans="5:5">
      <c r="E112" s="2900"/>
    </row>
    <row r="113" spans="5:5">
      <c r="E113" s="2900"/>
    </row>
    <row r="114" spans="5:5">
      <c r="E114" s="2900"/>
    </row>
    <row r="115" spans="5:5">
      <c r="E115" s="2900"/>
    </row>
    <row r="116" spans="5:5">
      <c r="E116" s="2900"/>
    </row>
    <row r="117" spans="5:5">
      <c r="E117" s="2900"/>
    </row>
    <row r="118" spans="5:5">
      <c r="E118" s="2900"/>
    </row>
    <row r="119" spans="5:5">
      <c r="E119" s="2900"/>
    </row>
    <row r="120" spans="5:5">
      <c r="E120" s="2900"/>
    </row>
    <row r="121" spans="5:5">
      <c r="E121" s="2900"/>
    </row>
    <row r="122" spans="5:5">
      <c r="E122" s="2900"/>
    </row>
    <row r="123" spans="5:5">
      <c r="E123" s="2900"/>
    </row>
    <row r="124" spans="5:5">
      <c r="E124" s="2900"/>
    </row>
    <row r="125" spans="5:5">
      <c r="E125" s="2900"/>
    </row>
    <row r="126" spans="5:5">
      <c r="E126" s="2900"/>
    </row>
    <row r="127" spans="5:5">
      <c r="E127" s="2900"/>
    </row>
    <row r="128" spans="5:5">
      <c r="E128" s="2900"/>
    </row>
    <row r="129" spans="5:5">
      <c r="E129" s="2900"/>
    </row>
    <row r="130" spans="5:5">
      <c r="E130" s="2900"/>
    </row>
    <row r="131" spans="5:5">
      <c r="E131" s="2900"/>
    </row>
  </sheetData>
  <mergeCells count="5">
    <mergeCell ref="A8:E8"/>
    <mergeCell ref="A14:E14"/>
    <mergeCell ref="A15:E15"/>
    <mergeCell ref="A19:E19"/>
    <mergeCell ref="A37:E37"/>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heetViews>
  <sheetFormatPr defaultColWidth="11.42578125" defaultRowHeight="14.25"/>
  <cols>
    <col min="1" max="1" width="10.42578125" style="2899" customWidth="1"/>
    <col min="2" max="2" width="10.42578125" style="2902" customWidth="1"/>
    <col min="3" max="3" width="85.28515625" style="2900" customWidth="1"/>
    <col min="4" max="4" width="24.5703125" style="2900" customWidth="1"/>
    <col min="5" max="5" width="47" style="3328" bestFit="1" customWidth="1"/>
    <col min="6" max="16384" width="11.42578125" style="2900"/>
  </cols>
  <sheetData>
    <row r="1" spans="1:60" ht="15">
      <c r="C1" s="32" t="s">
        <v>120</v>
      </c>
      <c r="D1" s="79" t="s">
        <v>3277</v>
      </c>
      <c r="E1" s="2909"/>
    </row>
    <row r="2" spans="1:60" ht="15">
      <c r="C2" s="18" t="s">
        <v>106</v>
      </c>
      <c r="D2" s="18" t="s">
        <v>3738</v>
      </c>
      <c r="E2" s="2909"/>
    </row>
    <row r="3" spans="1:60" ht="15">
      <c r="C3" s="18" t="s">
        <v>108</v>
      </c>
      <c r="D3" s="18" t="s">
        <v>109</v>
      </c>
      <c r="E3" s="2909"/>
    </row>
    <row r="4" spans="1:60" ht="15">
      <c r="C4" s="18" t="s">
        <v>110</v>
      </c>
      <c r="D4" s="18" t="s">
        <v>4</v>
      </c>
      <c r="E4" s="2909"/>
    </row>
    <row r="5" spans="1:60" ht="15">
      <c r="C5" s="32" t="s">
        <v>3279</v>
      </c>
      <c r="D5" s="32" t="s">
        <v>3280</v>
      </c>
      <c r="E5" s="2909"/>
    </row>
    <row r="6" spans="1:60">
      <c r="E6" s="2909"/>
    </row>
    <row r="7" spans="1:60">
      <c r="A7" s="2901"/>
      <c r="E7" s="2909"/>
    </row>
    <row r="8" spans="1:60" ht="45" customHeight="1">
      <c r="A8" s="5025" t="s">
        <v>3739</v>
      </c>
      <c r="B8" s="5026"/>
      <c r="C8" s="5026"/>
      <c r="D8" s="5026"/>
      <c r="E8" s="5026"/>
    </row>
    <row r="9" spans="1:60" ht="15" customHeight="1">
      <c r="A9" s="2906"/>
      <c r="B9" s="2906"/>
      <c r="C9" s="2906"/>
      <c r="D9" s="2906"/>
      <c r="E9" s="2903"/>
    </row>
    <row r="10" spans="1:60" ht="15" customHeight="1">
      <c r="A10" s="2906"/>
      <c r="B10" s="2906"/>
      <c r="C10" s="2907"/>
      <c r="D10" s="2908"/>
      <c r="E10" s="2903"/>
    </row>
    <row r="11" spans="1:60" ht="15" customHeight="1" thickBot="1">
      <c r="A11" s="2906"/>
      <c r="B11" s="2906"/>
      <c r="C11" s="2906"/>
      <c r="D11" s="2906"/>
      <c r="E11" s="2903"/>
    </row>
    <row r="12" spans="1:60" s="2916" customFormat="1" ht="28.5" customHeight="1">
      <c r="A12" s="3329"/>
      <c r="B12" s="3330"/>
      <c r="C12" s="3331"/>
      <c r="D12" s="2911" t="s">
        <v>3674</v>
      </c>
      <c r="E12" s="2912" t="s">
        <v>2835</v>
      </c>
      <c r="F12" s="2900"/>
      <c r="G12" s="2900"/>
      <c r="H12" s="2900"/>
      <c r="I12" s="2900"/>
      <c r="J12" s="2900"/>
      <c r="K12" s="2900"/>
      <c r="L12" s="2900"/>
      <c r="M12" s="2900"/>
      <c r="N12" s="2900"/>
      <c r="O12" s="2900"/>
      <c r="P12" s="2900"/>
      <c r="Q12" s="2900"/>
      <c r="R12" s="2900"/>
      <c r="S12" s="2900"/>
      <c r="T12" s="2900"/>
      <c r="U12" s="2900"/>
      <c r="V12" s="2900"/>
      <c r="W12" s="2900"/>
      <c r="X12" s="2900"/>
      <c r="Y12" s="2900"/>
      <c r="Z12" s="2900"/>
      <c r="AA12" s="2900"/>
      <c r="AB12" s="2900"/>
      <c r="AC12" s="2900"/>
      <c r="AD12" s="2900"/>
      <c r="AE12" s="2900"/>
      <c r="AF12" s="2900"/>
      <c r="AG12" s="2900"/>
      <c r="AH12" s="2900"/>
      <c r="AI12" s="2900"/>
      <c r="AJ12" s="2900"/>
      <c r="AK12" s="2900"/>
      <c r="AL12" s="2900"/>
      <c r="AM12" s="2900"/>
      <c r="AN12" s="2900"/>
      <c r="AO12" s="2900"/>
      <c r="AP12" s="2900"/>
      <c r="AQ12" s="2900"/>
      <c r="AR12" s="2900"/>
      <c r="AS12" s="2900"/>
      <c r="AT12" s="2900"/>
      <c r="AU12" s="2900"/>
      <c r="AV12" s="2900"/>
      <c r="AW12" s="2900"/>
      <c r="AX12" s="2900"/>
      <c r="AY12" s="2900"/>
      <c r="AZ12" s="2900"/>
      <c r="BA12" s="2900"/>
      <c r="BB12" s="2900"/>
      <c r="BC12" s="2900"/>
      <c r="BD12" s="2900"/>
      <c r="BE12" s="2900"/>
      <c r="BF12" s="2900"/>
      <c r="BG12" s="2900"/>
      <c r="BH12" s="2900"/>
    </row>
    <row r="13" spans="1:60" s="2916" customFormat="1" ht="30.75" customHeight="1" thickBot="1">
      <c r="A13" s="3332" t="s">
        <v>3347</v>
      </c>
      <c r="B13" s="3333" t="s">
        <v>175</v>
      </c>
      <c r="C13" s="3333" t="s">
        <v>1086</v>
      </c>
      <c r="D13" s="3289" t="s">
        <v>1088</v>
      </c>
      <c r="E13" s="3334"/>
      <c r="F13" s="2900"/>
      <c r="G13" s="2900"/>
      <c r="H13" s="2900"/>
      <c r="I13" s="2900"/>
      <c r="J13" s="2900"/>
      <c r="K13" s="2900"/>
      <c r="L13" s="2900"/>
      <c r="M13" s="2900"/>
      <c r="N13" s="2900"/>
      <c r="O13" s="2900"/>
      <c r="P13" s="2900"/>
      <c r="Q13" s="2900"/>
      <c r="R13" s="2900"/>
      <c r="S13" s="2900"/>
      <c r="T13" s="2900"/>
      <c r="U13" s="2900"/>
      <c r="V13" s="2900"/>
      <c r="W13" s="2900"/>
      <c r="X13" s="2900"/>
      <c r="Y13" s="2900"/>
      <c r="Z13" s="2900"/>
      <c r="AA13" s="2900"/>
      <c r="AB13" s="2900"/>
      <c r="AC13" s="2900"/>
      <c r="AD13" s="2900"/>
      <c r="AE13" s="2900"/>
      <c r="AF13" s="2900"/>
      <c r="AG13" s="2900"/>
      <c r="AH13" s="2900"/>
      <c r="AI13" s="2900"/>
      <c r="AJ13" s="2900"/>
      <c r="AK13" s="2900"/>
      <c r="AL13" s="2900"/>
      <c r="AM13" s="2900"/>
      <c r="AN13" s="2900"/>
      <c r="AO13" s="2900"/>
      <c r="AP13" s="2900"/>
      <c r="AQ13" s="2900"/>
      <c r="AR13" s="2900"/>
      <c r="AS13" s="2900"/>
      <c r="AT13" s="2900"/>
      <c r="AU13" s="2900"/>
      <c r="AV13" s="2900"/>
      <c r="AW13" s="2900"/>
      <c r="AX13" s="2900"/>
      <c r="AY13" s="2900"/>
      <c r="AZ13" s="2900"/>
      <c r="BA13" s="2900"/>
      <c r="BB13" s="2900"/>
      <c r="BC13" s="2900"/>
      <c r="BD13" s="2900"/>
      <c r="BE13" s="2900"/>
      <c r="BF13" s="2900"/>
      <c r="BG13" s="2900"/>
      <c r="BH13" s="2900"/>
    </row>
    <row r="14" spans="1:60" s="2916" customFormat="1" ht="30" customHeight="1" thickBot="1">
      <c r="A14" s="5032" t="s">
        <v>3675</v>
      </c>
      <c r="B14" s="5033"/>
      <c r="C14" s="5033"/>
      <c r="D14" s="5033"/>
      <c r="E14" s="5034"/>
      <c r="F14" s="2900"/>
      <c r="G14" s="2900"/>
      <c r="H14" s="2900"/>
      <c r="I14" s="2900"/>
      <c r="J14" s="2900"/>
      <c r="K14" s="2900"/>
      <c r="L14" s="2900"/>
      <c r="M14" s="2900"/>
      <c r="N14" s="2900"/>
      <c r="O14" s="2900"/>
      <c r="P14" s="2900"/>
      <c r="Q14" s="2900"/>
      <c r="R14" s="2900"/>
      <c r="S14" s="2900"/>
      <c r="T14" s="2900"/>
      <c r="U14" s="2900"/>
      <c r="V14" s="2900"/>
      <c r="W14" s="2900"/>
      <c r="X14" s="2900"/>
      <c r="Y14" s="2900"/>
      <c r="Z14" s="2900"/>
      <c r="AA14" s="2900"/>
      <c r="AB14" s="2900"/>
      <c r="AC14" s="2900"/>
      <c r="AD14" s="2900"/>
      <c r="AE14" s="2900"/>
      <c r="AF14" s="2900"/>
      <c r="AG14" s="2900"/>
      <c r="AH14" s="2900"/>
      <c r="AI14" s="2900"/>
      <c r="AJ14" s="2900"/>
      <c r="AK14" s="2900"/>
      <c r="AL14" s="2900"/>
      <c r="AM14" s="2900"/>
      <c r="AN14" s="2900"/>
      <c r="AO14" s="2900"/>
      <c r="AP14" s="2900"/>
      <c r="AQ14" s="2900"/>
      <c r="AR14" s="2900"/>
      <c r="AS14" s="2900"/>
      <c r="AT14" s="2900"/>
      <c r="AU14" s="2900"/>
      <c r="AV14" s="2900"/>
      <c r="AW14" s="2900"/>
      <c r="AX14" s="2900"/>
      <c r="AY14" s="2900"/>
      <c r="AZ14" s="2900"/>
      <c r="BA14" s="2900"/>
      <c r="BB14" s="2900"/>
      <c r="BC14" s="2900"/>
      <c r="BD14" s="2900"/>
      <c r="BE14" s="2900"/>
      <c r="BF14" s="2900"/>
      <c r="BG14" s="2900"/>
      <c r="BH14" s="2900"/>
    </row>
    <row r="15" spans="1:60" s="2916" customFormat="1" ht="30" customHeight="1" thickBot="1">
      <c r="A15" s="5035" t="s">
        <v>3676</v>
      </c>
      <c r="B15" s="5036"/>
      <c r="C15" s="5036"/>
      <c r="D15" s="5036"/>
      <c r="E15" s="5037"/>
      <c r="F15" s="2900"/>
      <c r="G15" s="2900"/>
      <c r="H15" s="2900"/>
      <c r="I15" s="2900"/>
      <c r="J15" s="2900"/>
      <c r="K15" s="2900"/>
      <c r="L15" s="2900"/>
      <c r="M15" s="2900"/>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c r="AL15" s="2900"/>
      <c r="AM15" s="2900"/>
      <c r="AN15" s="2900"/>
      <c r="AO15" s="2900"/>
      <c r="AP15" s="2900"/>
      <c r="AQ15" s="2900"/>
      <c r="AR15" s="2900"/>
      <c r="AS15" s="2900"/>
      <c r="AT15" s="2900"/>
      <c r="AU15" s="2900"/>
      <c r="AV15" s="2900"/>
      <c r="AW15" s="2900"/>
      <c r="AX15" s="2900"/>
      <c r="AY15" s="2900"/>
      <c r="AZ15" s="2900"/>
      <c r="BA15" s="2900"/>
      <c r="BB15" s="2900"/>
      <c r="BC15" s="2900"/>
      <c r="BD15" s="2900"/>
      <c r="BE15" s="2900"/>
      <c r="BF15" s="2900"/>
      <c r="BG15" s="2900"/>
      <c r="BH15" s="2900"/>
    </row>
    <row r="16" spans="1:60" s="2916" customFormat="1" ht="30" customHeight="1">
      <c r="A16" s="3291" t="s">
        <v>1088</v>
      </c>
      <c r="B16" s="3292" t="s">
        <v>2647</v>
      </c>
      <c r="C16" s="3293" t="s">
        <v>3677</v>
      </c>
      <c r="D16" s="3294">
        <f>D36</f>
        <v>0</v>
      </c>
      <c r="E16" s="3295"/>
      <c r="F16" s="2900"/>
      <c r="G16" s="2900"/>
      <c r="H16" s="2900"/>
      <c r="I16" s="2900"/>
      <c r="J16" s="2900"/>
      <c r="K16" s="2900"/>
      <c r="L16" s="2900"/>
      <c r="M16" s="2900"/>
      <c r="N16" s="2900"/>
      <c r="O16" s="2900"/>
      <c r="P16" s="2900"/>
      <c r="Q16" s="2900"/>
      <c r="R16" s="2900"/>
      <c r="S16" s="2900"/>
      <c r="T16" s="2900"/>
      <c r="U16" s="2900"/>
      <c r="V16" s="2900"/>
      <c r="W16" s="2900"/>
      <c r="X16" s="2900"/>
      <c r="Y16" s="2900"/>
      <c r="Z16" s="2900"/>
      <c r="AA16" s="2900"/>
      <c r="AB16" s="2900"/>
      <c r="AC16" s="2900"/>
      <c r="AD16" s="2900"/>
      <c r="AE16" s="2900"/>
      <c r="AF16" s="2900"/>
      <c r="AG16" s="2900"/>
      <c r="AH16" s="2900"/>
      <c r="AI16" s="2900"/>
      <c r="AJ16" s="2900"/>
      <c r="AK16" s="2900"/>
      <c r="AL16" s="2900"/>
      <c r="AM16" s="2900"/>
      <c r="AN16" s="2900"/>
      <c r="AO16" s="2900"/>
      <c r="AP16" s="2900"/>
      <c r="AQ16" s="2900"/>
      <c r="AR16" s="2900"/>
      <c r="AS16" s="2900"/>
      <c r="AT16" s="2900"/>
      <c r="AU16" s="2900"/>
      <c r="AV16" s="2900"/>
      <c r="AW16" s="2900"/>
      <c r="AX16" s="2900"/>
      <c r="AY16" s="2900"/>
      <c r="AZ16" s="2900"/>
      <c r="BA16" s="2900"/>
      <c r="BB16" s="2900"/>
      <c r="BC16" s="2900"/>
      <c r="BD16" s="2900"/>
      <c r="BE16" s="2900"/>
      <c r="BF16" s="2900"/>
      <c r="BG16" s="2900"/>
      <c r="BH16" s="2900"/>
    </row>
    <row r="17" spans="1:60" s="2916" customFormat="1" ht="30" customHeight="1">
      <c r="A17" s="3296" t="s">
        <v>1092</v>
      </c>
      <c r="B17" s="3297" t="s">
        <v>2648</v>
      </c>
      <c r="C17" s="3298" t="s">
        <v>3678</v>
      </c>
      <c r="D17" s="3299">
        <f>D40</f>
        <v>0</v>
      </c>
      <c r="E17" s="3300"/>
      <c r="F17" s="2900"/>
      <c r="G17" s="2900"/>
      <c r="H17" s="2900"/>
      <c r="I17" s="2900"/>
      <c r="J17" s="2900"/>
      <c r="K17" s="2900"/>
      <c r="L17" s="2900"/>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0"/>
      <c r="AZ17" s="2900"/>
      <c r="BA17" s="2900"/>
      <c r="BB17" s="2900"/>
      <c r="BC17" s="2900"/>
      <c r="BD17" s="2900"/>
      <c r="BE17" s="2900"/>
      <c r="BF17" s="2900"/>
      <c r="BG17" s="2900"/>
      <c r="BH17" s="2900"/>
    </row>
    <row r="18" spans="1:60" s="2916" customFormat="1" ht="30" customHeight="1" thickBot="1">
      <c r="A18" s="3301" t="s">
        <v>1095</v>
      </c>
      <c r="B18" s="3302" t="s">
        <v>2649</v>
      </c>
      <c r="C18" s="3303" t="s">
        <v>3679</v>
      </c>
      <c r="D18" s="3304" t="str">
        <f>IF(ISERROR(D16/D17),"",D16/D17*100)</f>
        <v/>
      </c>
      <c r="E18" s="3305"/>
      <c r="F18" s="2900"/>
      <c r="G18" s="2900"/>
      <c r="H18" s="2900"/>
      <c r="I18" s="2900"/>
      <c r="J18" s="2900"/>
      <c r="K18" s="2900"/>
      <c r="L18" s="2900"/>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c r="AS18" s="2900"/>
      <c r="AT18" s="2900"/>
      <c r="AU18" s="2900"/>
      <c r="AV18" s="2900"/>
      <c r="AW18" s="2900"/>
      <c r="AX18" s="2900"/>
      <c r="AY18" s="2900"/>
      <c r="AZ18" s="2900"/>
      <c r="BA18" s="2900"/>
      <c r="BB18" s="2900"/>
      <c r="BC18" s="2900"/>
      <c r="BD18" s="2900"/>
      <c r="BE18" s="2900"/>
      <c r="BF18" s="2900"/>
      <c r="BG18" s="2900"/>
      <c r="BH18" s="2900"/>
    </row>
    <row r="19" spans="1:60" s="2916" customFormat="1" ht="30" customHeight="1" thickBot="1">
      <c r="A19" s="5022" t="s">
        <v>3680</v>
      </c>
      <c r="B19" s="5023"/>
      <c r="C19" s="5023"/>
      <c r="D19" s="5023"/>
      <c r="E19" s="5024"/>
      <c r="F19" s="2900"/>
      <c r="G19" s="2900"/>
      <c r="H19" s="2900"/>
      <c r="I19" s="2900"/>
      <c r="J19" s="2900"/>
      <c r="K19" s="2900"/>
      <c r="L19" s="2900"/>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c r="AS19" s="2900"/>
      <c r="AT19" s="2900"/>
      <c r="AU19" s="2900"/>
      <c r="AV19" s="2900"/>
      <c r="AW19" s="2900"/>
      <c r="AX19" s="2900"/>
      <c r="AY19" s="2900"/>
      <c r="AZ19" s="2900"/>
      <c r="BA19" s="2900"/>
      <c r="BB19" s="2900"/>
      <c r="BC19" s="2900"/>
      <c r="BD19" s="2900"/>
      <c r="BE19" s="2900"/>
      <c r="BF19" s="2900"/>
      <c r="BG19" s="2900"/>
      <c r="BH19" s="2900"/>
    </row>
    <row r="20" spans="1:60" s="2916" customFormat="1" ht="33" customHeight="1">
      <c r="A20" s="3291" t="s">
        <v>1098</v>
      </c>
      <c r="B20" s="3292" t="s">
        <v>2650</v>
      </c>
      <c r="C20" s="3293" t="s">
        <v>3681</v>
      </c>
      <c r="D20" s="3294">
        <f>'F1 LCR - USD'!H15</f>
        <v>0</v>
      </c>
      <c r="E20" s="3335" t="s">
        <v>3682</v>
      </c>
      <c r="F20" s="2900"/>
      <c r="G20" s="2900"/>
      <c r="H20" s="2900"/>
      <c r="I20" s="2900"/>
      <c r="J20" s="2900"/>
      <c r="K20" s="2900"/>
      <c r="L20" s="2900"/>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c r="AS20" s="2900"/>
      <c r="AT20" s="2900"/>
      <c r="AU20" s="2900"/>
      <c r="AV20" s="2900"/>
      <c r="AW20" s="2900"/>
      <c r="AX20" s="2900"/>
      <c r="AY20" s="2900"/>
      <c r="AZ20" s="2900"/>
      <c r="BA20" s="2900"/>
      <c r="BB20" s="2900"/>
      <c r="BC20" s="2900"/>
      <c r="BD20" s="2900"/>
      <c r="BE20" s="2900"/>
      <c r="BF20" s="2900"/>
      <c r="BG20" s="2900"/>
      <c r="BH20" s="2900"/>
    </row>
    <row r="21" spans="1:60" s="2916" customFormat="1" ht="33" customHeight="1">
      <c r="A21" s="3296" t="s">
        <v>1100</v>
      </c>
      <c r="B21" s="3297" t="s">
        <v>2651</v>
      </c>
      <c r="C21" s="3293" t="s">
        <v>3683</v>
      </c>
      <c r="D21" s="3299">
        <f>SUM('F3 LCR - USD'!J40,'F4 LCR - USD'!H18,'F4 LCR - USD'!N18,'F4 LCR - USD'!H23,'F4 LCR - USD'!N23,'F4 LCR - USD'!H28,'F4 LCR - USD'!N28,'F4 LCR - USD'!H33,'F4 LCR - USD'!N33)</f>
        <v>0</v>
      </c>
      <c r="E21" s="3335" t="s">
        <v>3684</v>
      </c>
      <c r="F21" s="2900"/>
      <c r="G21" s="2900"/>
      <c r="H21" s="2900"/>
      <c r="I21" s="2900"/>
      <c r="J21" s="2900"/>
      <c r="K21" s="2900"/>
      <c r="L21" s="2900"/>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c r="AS21" s="2900"/>
      <c r="AT21" s="2900"/>
      <c r="AU21" s="2900"/>
      <c r="AV21" s="2900"/>
      <c r="AW21" s="2900"/>
      <c r="AX21" s="2900"/>
      <c r="AY21" s="2900"/>
      <c r="AZ21" s="2900"/>
      <c r="BA21" s="2900"/>
      <c r="BB21" s="2900"/>
      <c r="BC21" s="2900"/>
      <c r="BD21" s="2900"/>
      <c r="BE21" s="2900"/>
      <c r="BF21" s="2900"/>
      <c r="BG21" s="2900"/>
      <c r="BH21" s="2900"/>
    </row>
    <row r="22" spans="1:60" s="2903" customFormat="1" ht="33" customHeight="1">
      <c r="A22" s="3296" t="s">
        <v>1103</v>
      </c>
      <c r="B22" s="3297" t="s">
        <v>2652</v>
      </c>
      <c r="C22" s="3293" t="s">
        <v>3685</v>
      </c>
      <c r="D22" s="3299">
        <f>SUM('F2 LCR - USD'!G83,'F2 LCR - USD'!G88,'F4 LCR - USD'!F17,'F4 LCR - USD'!L17)</f>
        <v>0</v>
      </c>
      <c r="E22" s="3335" t="s">
        <v>3686</v>
      </c>
      <c r="F22" s="2900"/>
      <c r="G22" s="2900"/>
      <c r="H22" s="2900"/>
      <c r="I22" s="2900"/>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c r="BA22" s="2900"/>
      <c r="BB22" s="2900"/>
      <c r="BC22" s="2900"/>
      <c r="BD22" s="2900"/>
      <c r="BE22" s="2900"/>
      <c r="BF22" s="2900"/>
      <c r="BG22" s="2900"/>
      <c r="BH22" s="2900"/>
    </row>
    <row r="23" spans="1:60" s="2903" customFormat="1" ht="33" customHeight="1">
      <c r="A23" s="3296" t="s">
        <v>1105</v>
      </c>
      <c r="B23" s="3297" t="s">
        <v>3554</v>
      </c>
      <c r="C23" s="3293" t="s">
        <v>3687</v>
      </c>
      <c r="D23" s="3299">
        <f>'F2 LCR - USD'!E81</f>
        <v>0</v>
      </c>
      <c r="E23" s="3335" t="s">
        <v>3688</v>
      </c>
      <c r="F23" s="2900"/>
      <c r="G23" s="2900"/>
      <c r="H23" s="2900"/>
      <c r="I23" s="2900"/>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row>
    <row r="24" spans="1:60" s="2903" customFormat="1" ht="33" customHeight="1">
      <c r="A24" s="3296" t="s">
        <v>1108</v>
      </c>
      <c r="B24" s="3297" t="s">
        <v>3556</v>
      </c>
      <c r="C24" s="3293" t="s">
        <v>3689</v>
      </c>
      <c r="D24" s="3299">
        <f>'F3 LCR - USD'!F38-'F3 LCR - USD'!F43</f>
        <v>0</v>
      </c>
      <c r="E24" s="3335" t="s">
        <v>3690</v>
      </c>
      <c r="F24" s="2900"/>
      <c r="G24" s="2900"/>
      <c r="H24" s="2900"/>
      <c r="I24" s="2900"/>
      <c r="J24" s="2900"/>
      <c r="K24" s="2900"/>
      <c r="L24" s="2900"/>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row>
    <row r="25" spans="1:60" s="2903" customFormat="1" ht="33" customHeight="1" thickBot="1">
      <c r="A25" s="3306" t="s">
        <v>1111</v>
      </c>
      <c r="B25" s="3307" t="s">
        <v>3558</v>
      </c>
      <c r="C25" s="3303" t="s">
        <v>3691</v>
      </c>
      <c r="D25" s="3321">
        <f>D20-D21+D22-D23+D24</f>
        <v>0</v>
      </c>
      <c r="E25" s="3335" t="s">
        <v>3692</v>
      </c>
      <c r="F25" s="2900"/>
      <c r="G25" s="2900"/>
      <c r="H25" s="2900"/>
      <c r="I25" s="2900"/>
      <c r="J25" s="2900"/>
      <c r="K25" s="2900"/>
      <c r="L25" s="2900"/>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0"/>
      <c r="AV25" s="2900"/>
      <c r="AW25" s="2900"/>
      <c r="AX25" s="2900"/>
      <c r="AY25" s="2900"/>
      <c r="AZ25" s="2900"/>
      <c r="BA25" s="2900"/>
      <c r="BB25" s="2900"/>
      <c r="BC25" s="2900"/>
      <c r="BD25" s="2900"/>
      <c r="BE25" s="2900"/>
      <c r="BF25" s="2900"/>
      <c r="BG25" s="2900"/>
      <c r="BH25" s="2900"/>
    </row>
    <row r="26" spans="1:60" s="2916" customFormat="1" ht="33" customHeight="1">
      <c r="A26" s="3308" t="s">
        <v>2428</v>
      </c>
      <c r="B26" s="3309" t="s">
        <v>3561</v>
      </c>
      <c r="C26" s="3293" t="s">
        <v>3693</v>
      </c>
      <c r="D26" s="3310">
        <f>'F1 LCR - USD'!H27</f>
        <v>0</v>
      </c>
      <c r="E26" s="3335" t="s">
        <v>3694</v>
      </c>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0"/>
      <c r="AV26" s="2900"/>
      <c r="AW26" s="2900"/>
      <c r="AX26" s="2900"/>
      <c r="AY26" s="2900"/>
      <c r="AZ26" s="2900"/>
      <c r="BA26" s="2900"/>
      <c r="BB26" s="2900"/>
      <c r="BC26" s="2900"/>
      <c r="BD26" s="2900"/>
      <c r="BE26" s="2900"/>
      <c r="BF26" s="2900"/>
      <c r="BG26" s="2900"/>
      <c r="BH26" s="2900"/>
    </row>
    <row r="27" spans="1:60" s="2916" customFormat="1" ht="33" customHeight="1">
      <c r="A27" s="3296" t="s">
        <v>2430</v>
      </c>
      <c r="B27" s="3297" t="s">
        <v>3695</v>
      </c>
      <c r="C27" s="3293" t="s">
        <v>3696</v>
      </c>
      <c r="D27" s="3299">
        <f>SUM('F3 LCR - USD'!J41,'F4 LCR - USD'!H19,'F4 LCR - USD'!N19,'F4 LCR - USD'!H24,'F4 LCR - USD'!N24,'F4 LCR - USD'!H29,'F4 LCR - USD'!N29,'F4 LCR - USD'!H34,'F4 LCR - USD'!N34)</f>
        <v>0</v>
      </c>
      <c r="E27" s="3335" t="s">
        <v>3697</v>
      </c>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0"/>
      <c r="AV27" s="2900"/>
      <c r="AW27" s="2900"/>
      <c r="AX27" s="2900"/>
      <c r="AY27" s="2900"/>
      <c r="AZ27" s="2900"/>
      <c r="BA27" s="2900"/>
      <c r="BB27" s="2900"/>
      <c r="BC27" s="2900"/>
      <c r="BD27" s="2900"/>
      <c r="BE27" s="2900"/>
      <c r="BF27" s="2900"/>
      <c r="BG27" s="2900"/>
      <c r="BH27" s="2900"/>
    </row>
    <row r="28" spans="1:60" s="2916" customFormat="1" ht="33" customHeight="1">
      <c r="A28" s="3296" t="s">
        <v>2432</v>
      </c>
      <c r="B28" s="3297" t="s">
        <v>3698</v>
      </c>
      <c r="C28" s="3293" t="s">
        <v>3699</v>
      </c>
      <c r="D28" s="3299">
        <f>SUM('F2 LCR - USD'!G84,'F2 LCR - USD'!G89,'F4 LCR - USD'!F22,'F4 LCR - USD'!L22)</f>
        <v>0</v>
      </c>
      <c r="E28" s="3335" t="s">
        <v>3700</v>
      </c>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0"/>
      <c r="AV28" s="2900"/>
      <c r="AW28" s="2900"/>
      <c r="AX28" s="2900"/>
      <c r="AY28" s="2900"/>
      <c r="AZ28" s="2900"/>
      <c r="BA28" s="2900"/>
      <c r="BB28" s="2900"/>
      <c r="BC28" s="2900"/>
      <c r="BD28" s="2900"/>
      <c r="BE28" s="2900"/>
      <c r="BF28" s="2900"/>
      <c r="BG28" s="2900"/>
      <c r="BH28" s="2900"/>
    </row>
    <row r="29" spans="1:60" s="2916" customFormat="1" ht="33" customHeight="1" thickBot="1">
      <c r="A29" s="3301" t="s">
        <v>1120</v>
      </c>
      <c r="B29" s="3302" t="s">
        <v>3701</v>
      </c>
      <c r="C29" s="3303" t="s">
        <v>3702</v>
      </c>
      <c r="D29" s="3336">
        <f>D26-D27+D28</f>
        <v>0</v>
      </c>
      <c r="E29" s="3337" t="s">
        <v>3703</v>
      </c>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2900"/>
      <c r="AT29" s="2900"/>
      <c r="AU29" s="2900"/>
      <c r="AV29" s="2900"/>
      <c r="AW29" s="2900"/>
      <c r="AX29" s="2900"/>
      <c r="AY29" s="2900"/>
      <c r="AZ29" s="2900"/>
      <c r="BA29" s="2900"/>
      <c r="BB29" s="2900"/>
      <c r="BC29" s="2900"/>
      <c r="BD29" s="2900"/>
      <c r="BE29" s="2900"/>
      <c r="BF29" s="2900"/>
      <c r="BG29" s="2900"/>
      <c r="BH29" s="2900"/>
    </row>
    <row r="30" spans="1:60" s="2916" customFormat="1" ht="33" customHeight="1">
      <c r="A30" s="3291" t="s">
        <v>1123</v>
      </c>
      <c r="B30" s="3292" t="s">
        <v>3704</v>
      </c>
      <c r="C30" s="3293" t="s">
        <v>3705</v>
      </c>
      <c r="D30" s="3294">
        <f>'F1 LCR - USD'!H32</f>
        <v>0</v>
      </c>
      <c r="E30" s="3335" t="s">
        <v>3706</v>
      </c>
      <c r="F30" s="2900"/>
      <c r="G30" s="2900"/>
      <c r="H30" s="2900"/>
      <c r="I30" s="2900"/>
      <c r="J30" s="2900"/>
      <c r="K30" s="2900"/>
      <c r="L30" s="2900"/>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2900"/>
      <c r="AT30" s="2900"/>
      <c r="AU30" s="2900"/>
      <c r="AV30" s="2900"/>
      <c r="AW30" s="2900"/>
      <c r="AX30" s="2900"/>
      <c r="AY30" s="2900"/>
      <c r="AZ30" s="2900"/>
      <c r="BA30" s="2900"/>
      <c r="BB30" s="2900"/>
      <c r="BC30" s="2900"/>
      <c r="BD30" s="2900"/>
      <c r="BE30" s="2900"/>
      <c r="BF30" s="2900"/>
      <c r="BG30" s="2900"/>
      <c r="BH30" s="2900"/>
    </row>
    <row r="31" spans="1:60" s="2916" customFormat="1" ht="33" customHeight="1">
      <c r="A31" s="3296" t="s">
        <v>1126</v>
      </c>
      <c r="B31" s="3297" t="s">
        <v>3707</v>
      </c>
      <c r="C31" s="3293" t="s">
        <v>3708</v>
      </c>
      <c r="D31" s="3299">
        <f>SUM('F3 LCR - USD'!J42,'F4 LCR - USD'!H20,'F4 LCR - USD'!N20,'F4 LCR - USD'!H25,'F4 LCR - USD'!N25,'F4 LCR - USD'!H30,'F4 LCR - USD'!N30,'F4 LCR - USD'!H35,'F4 LCR - USD'!N35)</f>
        <v>0</v>
      </c>
      <c r="E31" s="3335" t="s">
        <v>3709</v>
      </c>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0"/>
      <c r="BA31" s="2900"/>
      <c r="BB31" s="2900"/>
      <c r="BC31" s="2900"/>
      <c r="BD31" s="2900"/>
      <c r="BE31" s="2900"/>
      <c r="BF31" s="2900"/>
      <c r="BG31" s="2900"/>
      <c r="BH31" s="2900"/>
    </row>
    <row r="32" spans="1:60" s="2916" customFormat="1" ht="33" customHeight="1">
      <c r="A32" s="3296" t="s">
        <v>1129</v>
      </c>
      <c r="B32" s="3297" t="s">
        <v>2850</v>
      </c>
      <c r="C32" s="3293" t="s">
        <v>3710</v>
      </c>
      <c r="D32" s="3299">
        <f>SUM('F2 LCR - USD'!G85,'F2 LCR - USD'!G90,'F4 LCR - USD'!F27,'F4 LCR - USD'!L27)</f>
        <v>0</v>
      </c>
      <c r="E32" s="3335" t="s">
        <v>3711</v>
      </c>
      <c r="F32" s="2900"/>
      <c r="G32" s="2900"/>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row>
    <row r="33" spans="1:60" s="2916" customFormat="1" ht="33" customHeight="1" thickBot="1">
      <c r="A33" s="3301" t="s">
        <v>2438</v>
      </c>
      <c r="B33" s="3302" t="s">
        <v>2851</v>
      </c>
      <c r="C33" s="3303" t="s">
        <v>3712</v>
      </c>
      <c r="D33" s="3336">
        <f>D30-D31+D32</f>
        <v>0</v>
      </c>
      <c r="E33" s="3337" t="s">
        <v>3713</v>
      </c>
      <c r="F33" s="2900"/>
      <c r="G33" s="2900"/>
      <c r="H33" s="2900"/>
      <c r="I33" s="2900"/>
      <c r="J33" s="2900"/>
      <c r="K33" s="2900"/>
      <c r="L33" s="2900"/>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0"/>
      <c r="AV33" s="2900"/>
      <c r="AW33" s="2900"/>
      <c r="AX33" s="2900"/>
      <c r="AY33" s="2900"/>
      <c r="AZ33" s="2900"/>
      <c r="BA33" s="2900"/>
      <c r="BB33" s="2900"/>
      <c r="BC33" s="2900"/>
      <c r="BD33" s="2900"/>
      <c r="BE33" s="2900"/>
      <c r="BF33" s="2900"/>
      <c r="BG33" s="2900"/>
      <c r="BH33" s="2900"/>
    </row>
    <row r="34" spans="1:60" s="2916" customFormat="1" ht="33" customHeight="1">
      <c r="A34" s="3291" t="s">
        <v>2440</v>
      </c>
      <c r="B34" s="3292" t="s">
        <v>3714</v>
      </c>
      <c r="C34" s="3293" t="s">
        <v>3715</v>
      </c>
      <c r="D34" s="3294">
        <f>MAX(D33-15/85*(D25+D29), D33-15/60*D25,0)</f>
        <v>0</v>
      </c>
      <c r="E34" s="3335" t="s">
        <v>3716</v>
      </c>
      <c r="F34" s="2900"/>
      <c r="G34" s="2900"/>
      <c r="H34" s="2900"/>
      <c r="I34" s="2900"/>
      <c r="J34" s="2900"/>
      <c r="K34" s="2900"/>
      <c r="L34" s="2900"/>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0"/>
      <c r="AV34" s="2900"/>
      <c r="AW34" s="2900"/>
      <c r="AX34" s="2900"/>
      <c r="AY34" s="2900"/>
      <c r="AZ34" s="2900"/>
      <c r="BA34" s="2900"/>
      <c r="BB34" s="2900"/>
      <c r="BC34" s="2900"/>
      <c r="BD34" s="2900"/>
      <c r="BE34" s="2900"/>
      <c r="BF34" s="2900"/>
      <c r="BG34" s="2900"/>
      <c r="BH34" s="2900"/>
    </row>
    <row r="35" spans="1:60" s="2916" customFormat="1" ht="33" customHeight="1" thickBot="1">
      <c r="A35" s="3311" t="s">
        <v>2442</v>
      </c>
      <c r="B35" s="3312" t="s">
        <v>3717</v>
      </c>
      <c r="C35" s="3293" t="s">
        <v>3718</v>
      </c>
      <c r="D35" s="3313">
        <f>MAX((D29+D33-D34)-2/3*D25,0)</f>
        <v>0</v>
      </c>
      <c r="E35" s="3337" t="s">
        <v>3719</v>
      </c>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0"/>
      <c r="AV35" s="2900"/>
      <c r="AW35" s="2900"/>
      <c r="AX35" s="2900"/>
      <c r="AY35" s="2900"/>
      <c r="AZ35" s="2900"/>
      <c r="BA35" s="2900"/>
      <c r="BB35" s="2900"/>
      <c r="BC35" s="2900"/>
      <c r="BD35" s="2900"/>
      <c r="BE35" s="2900"/>
      <c r="BF35" s="2900"/>
      <c r="BG35" s="2900"/>
      <c r="BH35" s="2900"/>
    </row>
    <row r="36" spans="1:60" s="2916" customFormat="1" ht="33" customHeight="1" thickBot="1">
      <c r="A36" s="3314" t="s">
        <v>1132</v>
      </c>
      <c r="B36" s="3315" t="s">
        <v>3720</v>
      </c>
      <c r="C36" s="3316" t="s">
        <v>3677</v>
      </c>
      <c r="D36" s="3317">
        <f>D25+D29+D33-D34-D35</f>
        <v>0</v>
      </c>
      <c r="E36" s="3338" t="s">
        <v>3721</v>
      </c>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0"/>
      <c r="AV36" s="2900"/>
      <c r="AW36" s="2900"/>
      <c r="AX36" s="2900"/>
      <c r="AY36" s="2900"/>
      <c r="AZ36" s="2900"/>
      <c r="BA36" s="2900"/>
      <c r="BB36" s="2900"/>
      <c r="BC36" s="2900"/>
      <c r="BD36" s="2900"/>
      <c r="BE36" s="2900"/>
      <c r="BF36" s="2900"/>
      <c r="BG36" s="2900"/>
      <c r="BH36" s="2900"/>
    </row>
    <row r="37" spans="1:60" ht="30" customHeight="1" thickBot="1">
      <c r="A37" s="5022" t="s">
        <v>3722</v>
      </c>
      <c r="B37" s="5023"/>
      <c r="C37" s="5023"/>
      <c r="D37" s="5023"/>
      <c r="E37" s="5024"/>
    </row>
    <row r="38" spans="1:60" ht="30" customHeight="1">
      <c r="A38" s="3308" t="s">
        <v>2445</v>
      </c>
      <c r="B38" s="3309" t="s">
        <v>3723</v>
      </c>
      <c r="C38" s="3318" t="s">
        <v>3724</v>
      </c>
      <c r="D38" s="3310">
        <f>'F2 LCR - USD'!J16</f>
        <v>0</v>
      </c>
      <c r="E38" s="3319" t="s">
        <v>3725</v>
      </c>
    </row>
    <row r="39" spans="1:60" ht="30" customHeight="1" thickBot="1">
      <c r="A39" s="3311" t="s">
        <v>2447</v>
      </c>
      <c r="B39" s="3307" t="s">
        <v>3726</v>
      </c>
      <c r="C39" s="3320" t="s">
        <v>3727</v>
      </c>
      <c r="D39" s="3321">
        <f>'F3 LCR - USD'!K18</f>
        <v>0</v>
      </c>
      <c r="E39" s="3322" t="s">
        <v>3728</v>
      </c>
    </row>
    <row r="40" spans="1:60" ht="35.25" customHeight="1" thickBot="1">
      <c r="A40" s="3323" t="s">
        <v>2448</v>
      </c>
      <c r="B40" s="3324" t="s">
        <v>3729</v>
      </c>
      <c r="C40" s="3325" t="s">
        <v>3678</v>
      </c>
      <c r="D40" s="3326">
        <f>D38-MIN(D39,0.75*D38)</f>
        <v>0</v>
      </c>
      <c r="E40" s="3327" t="s">
        <v>3730</v>
      </c>
    </row>
    <row r="41" spans="1:60">
      <c r="D41" s="2903"/>
      <c r="E41" s="2900"/>
    </row>
    <row r="42" spans="1:60">
      <c r="D42" s="2903"/>
      <c r="E42" s="2900"/>
    </row>
    <row r="43" spans="1:60">
      <c r="D43" s="2903"/>
      <c r="E43" s="2900"/>
    </row>
    <row r="44" spans="1:60">
      <c r="E44" s="2900"/>
    </row>
    <row r="45" spans="1:60">
      <c r="E45" s="2900"/>
    </row>
    <row r="46" spans="1:60">
      <c r="E46" s="2900"/>
    </row>
    <row r="47" spans="1:60">
      <c r="E47" s="2900"/>
    </row>
    <row r="48" spans="1:60">
      <c r="E48" s="2900"/>
    </row>
    <row r="49" spans="5:5">
      <c r="E49" s="2900"/>
    </row>
    <row r="50" spans="5:5">
      <c r="E50" s="2900"/>
    </row>
    <row r="51" spans="5:5">
      <c r="E51" s="2900"/>
    </row>
    <row r="52" spans="5:5">
      <c r="E52" s="2900"/>
    </row>
    <row r="53" spans="5:5">
      <c r="E53" s="2900"/>
    </row>
    <row r="54" spans="5:5">
      <c r="E54" s="2900"/>
    </row>
    <row r="55" spans="5:5">
      <c r="E55" s="2900"/>
    </row>
    <row r="56" spans="5:5">
      <c r="E56" s="2900"/>
    </row>
    <row r="57" spans="5:5">
      <c r="E57" s="2900"/>
    </row>
    <row r="58" spans="5:5">
      <c r="E58" s="2900"/>
    </row>
    <row r="59" spans="5:5">
      <c r="E59" s="2900"/>
    </row>
    <row r="60" spans="5:5">
      <c r="E60" s="2900"/>
    </row>
    <row r="61" spans="5:5">
      <c r="E61" s="2900"/>
    </row>
    <row r="62" spans="5:5">
      <c r="E62" s="2900"/>
    </row>
    <row r="63" spans="5:5">
      <c r="E63" s="2900"/>
    </row>
    <row r="64" spans="5:5">
      <c r="E64" s="2900"/>
    </row>
    <row r="65" spans="5:5">
      <c r="E65" s="2900"/>
    </row>
    <row r="66" spans="5:5">
      <c r="E66" s="2900"/>
    </row>
    <row r="67" spans="5:5">
      <c r="E67" s="2900"/>
    </row>
    <row r="68" spans="5:5">
      <c r="E68" s="2900"/>
    </row>
    <row r="69" spans="5:5">
      <c r="E69" s="2900"/>
    </row>
    <row r="70" spans="5:5">
      <c r="E70" s="2900"/>
    </row>
    <row r="71" spans="5:5">
      <c r="E71" s="2900"/>
    </row>
    <row r="72" spans="5:5">
      <c r="E72" s="2900"/>
    </row>
    <row r="73" spans="5:5">
      <c r="E73" s="2900"/>
    </row>
    <row r="74" spans="5:5">
      <c r="E74" s="2900"/>
    </row>
    <row r="75" spans="5:5">
      <c r="E75" s="2900"/>
    </row>
    <row r="76" spans="5:5">
      <c r="E76" s="2900"/>
    </row>
    <row r="77" spans="5:5">
      <c r="E77" s="2900"/>
    </row>
    <row r="78" spans="5:5">
      <c r="E78" s="2900"/>
    </row>
    <row r="79" spans="5:5">
      <c r="E79" s="2900"/>
    </row>
    <row r="80" spans="5:5">
      <c r="E80" s="2900"/>
    </row>
    <row r="81" spans="5:5">
      <c r="E81" s="2900"/>
    </row>
    <row r="82" spans="5:5">
      <c r="E82" s="2900"/>
    </row>
    <row r="83" spans="5:5">
      <c r="E83" s="2900"/>
    </row>
    <row r="84" spans="5:5">
      <c r="E84" s="2900"/>
    </row>
    <row r="85" spans="5:5">
      <c r="E85" s="2900"/>
    </row>
    <row r="86" spans="5:5">
      <c r="E86" s="2900"/>
    </row>
    <row r="87" spans="5:5">
      <c r="E87" s="2900"/>
    </row>
    <row r="88" spans="5:5">
      <c r="E88" s="2900"/>
    </row>
    <row r="89" spans="5:5">
      <c r="E89" s="2900"/>
    </row>
    <row r="90" spans="5:5">
      <c r="E90" s="2900"/>
    </row>
    <row r="91" spans="5:5">
      <c r="E91" s="2900"/>
    </row>
    <row r="92" spans="5:5">
      <c r="E92" s="2900"/>
    </row>
    <row r="93" spans="5:5">
      <c r="E93" s="2900"/>
    </row>
    <row r="94" spans="5:5">
      <c r="E94" s="2900"/>
    </row>
    <row r="95" spans="5:5">
      <c r="E95" s="2900"/>
    </row>
    <row r="96" spans="5:5">
      <c r="E96" s="2900"/>
    </row>
    <row r="97" spans="5:5">
      <c r="E97" s="2900"/>
    </row>
    <row r="98" spans="5:5">
      <c r="E98" s="2900"/>
    </row>
    <row r="99" spans="5:5">
      <c r="E99" s="2900"/>
    </row>
    <row r="100" spans="5:5">
      <c r="E100" s="2900"/>
    </row>
    <row r="101" spans="5:5">
      <c r="E101" s="2900"/>
    </row>
    <row r="102" spans="5:5">
      <c r="E102" s="2900"/>
    </row>
    <row r="103" spans="5:5">
      <c r="E103" s="2900"/>
    </row>
    <row r="104" spans="5:5">
      <c r="E104" s="2900"/>
    </row>
    <row r="105" spans="5:5">
      <c r="E105" s="2900"/>
    </row>
    <row r="106" spans="5:5">
      <c r="E106" s="2900"/>
    </row>
    <row r="107" spans="5:5">
      <c r="E107" s="2900"/>
    </row>
    <row r="108" spans="5:5">
      <c r="E108" s="2900"/>
    </row>
    <row r="109" spans="5:5">
      <c r="E109" s="2900"/>
    </row>
    <row r="110" spans="5:5">
      <c r="E110" s="2900"/>
    </row>
    <row r="111" spans="5:5">
      <c r="E111" s="2900"/>
    </row>
    <row r="112" spans="5:5">
      <c r="E112" s="2900"/>
    </row>
    <row r="113" spans="5:5">
      <c r="E113" s="2900"/>
    </row>
    <row r="114" spans="5:5">
      <c r="E114" s="2900"/>
    </row>
    <row r="115" spans="5:5">
      <c r="E115" s="2900"/>
    </row>
    <row r="116" spans="5:5">
      <c r="E116" s="2900"/>
    </row>
    <row r="117" spans="5:5">
      <c r="E117" s="2900"/>
    </row>
    <row r="118" spans="5:5">
      <c r="E118" s="2900"/>
    </row>
    <row r="119" spans="5:5">
      <c r="E119" s="2900"/>
    </row>
    <row r="120" spans="5:5">
      <c r="E120" s="2900"/>
    </row>
    <row r="121" spans="5:5">
      <c r="E121" s="2900"/>
    </row>
    <row r="122" spans="5:5">
      <c r="E122" s="2900"/>
    </row>
    <row r="123" spans="5:5">
      <c r="E123" s="2900"/>
    </row>
    <row r="124" spans="5:5">
      <c r="E124" s="2900"/>
    </row>
    <row r="125" spans="5:5">
      <c r="E125" s="2900"/>
    </row>
    <row r="126" spans="5:5">
      <c r="E126" s="2900"/>
    </row>
    <row r="127" spans="5:5">
      <c r="E127" s="2900"/>
    </row>
    <row r="128" spans="5:5">
      <c r="E128" s="2900"/>
    </row>
    <row r="129" spans="5:5">
      <c r="E129" s="2900"/>
    </row>
    <row r="130" spans="5:5">
      <c r="E130" s="2900"/>
    </row>
    <row r="131" spans="5:5">
      <c r="E131" s="2900"/>
    </row>
  </sheetData>
  <mergeCells count="5">
    <mergeCell ref="A8:E8"/>
    <mergeCell ref="A14:E14"/>
    <mergeCell ref="A15:E15"/>
    <mergeCell ref="A19:E19"/>
    <mergeCell ref="A37:E37"/>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heetViews>
  <sheetFormatPr defaultRowHeight="14.25"/>
  <cols>
    <col min="1" max="1" width="14.42578125" style="3340" customWidth="1"/>
    <col min="2" max="2" width="66.140625" style="3341" customWidth="1"/>
    <col min="3" max="3" width="18.140625" style="3341" customWidth="1"/>
    <col min="4" max="4" width="30.28515625" style="3341" customWidth="1"/>
    <col min="5" max="5" width="26.140625" style="3341" customWidth="1"/>
    <col min="6" max="6" width="20.7109375" style="3341" customWidth="1"/>
    <col min="7" max="7" width="27" style="3341" customWidth="1"/>
    <col min="8" max="8" width="20.7109375" style="3341" customWidth="1"/>
    <col min="9" max="9" width="27.7109375" style="3341" customWidth="1"/>
    <col min="10" max="10" width="21.5703125" style="3341" customWidth="1"/>
    <col min="11" max="11" width="31.28515625" style="3341" customWidth="1"/>
    <col min="12" max="12" width="22.5703125" style="3341" customWidth="1"/>
    <col min="13" max="16384" width="9.140625" style="3340"/>
  </cols>
  <sheetData>
    <row r="1" spans="1:13" ht="15">
      <c r="B1" s="32" t="s">
        <v>120</v>
      </c>
      <c r="C1" s="79" t="s">
        <v>3775</v>
      </c>
      <c r="D1" s="3108"/>
    </row>
    <row r="2" spans="1:13" ht="15">
      <c r="B2" s="18" t="s">
        <v>106</v>
      </c>
      <c r="C2" s="18" t="s">
        <v>3770</v>
      </c>
      <c r="D2" s="3108"/>
    </row>
    <row r="3" spans="1:13" ht="15">
      <c r="B3" s="18" t="s">
        <v>108</v>
      </c>
      <c r="C3" s="18" t="s">
        <v>3776</v>
      </c>
      <c r="D3" s="3108"/>
    </row>
    <row r="4" spans="1:13" ht="15">
      <c r="B4" s="18" t="s">
        <v>110</v>
      </c>
      <c r="C4" s="18" t="s">
        <v>4</v>
      </c>
      <c r="D4" s="3108"/>
    </row>
    <row r="5" spans="1:13" ht="15">
      <c r="B5" s="32" t="s">
        <v>3279</v>
      </c>
      <c r="C5" s="32" t="s">
        <v>3280</v>
      </c>
      <c r="D5" s="3108"/>
    </row>
    <row r="7" spans="1:13" ht="15" thickBot="1">
      <c r="C7" s="3340"/>
      <c r="E7" s="3340"/>
      <c r="G7" s="3340"/>
      <c r="I7" s="3340"/>
      <c r="K7" s="3340"/>
    </row>
    <row r="8" spans="1:13" ht="15" customHeight="1">
      <c r="A8" s="5042" t="s">
        <v>3777</v>
      </c>
      <c r="B8" s="5043"/>
      <c r="C8" s="5043"/>
      <c r="D8" s="5043"/>
      <c r="E8" s="5043"/>
      <c r="F8" s="5043"/>
      <c r="G8" s="5043"/>
      <c r="H8" s="5043"/>
      <c r="I8" s="5043"/>
      <c r="J8" s="5043"/>
      <c r="K8" s="5043"/>
      <c r="L8" s="5044"/>
    </row>
    <row r="9" spans="1:13" ht="15" customHeight="1">
      <c r="A9" s="5045"/>
      <c r="B9" s="5046"/>
      <c r="C9" s="5046"/>
      <c r="D9" s="5046"/>
      <c r="E9" s="5046"/>
      <c r="F9" s="5046"/>
      <c r="G9" s="5046"/>
      <c r="H9" s="5046"/>
      <c r="I9" s="5046"/>
      <c r="J9" s="5046"/>
      <c r="K9" s="5046"/>
      <c r="L9" s="5047"/>
    </row>
    <row r="10" spans="1:13" ht="31.5" customHeight="1">
      <c r="A10" s="5048" t="s">
        <v>3778</v>
      </c>
      <c r="B10" s="5049"/>
      <c r="C10" s="5049"/>
      <c r="D10" s="5049"/>
      <c r="E10" s="5049"/>
      <c r="F10" s="5049"/>
      <c r="G10" s="5049"/>
      <c r="H10" s="5049"/>
      <c r="I10" s="5049"/>
      <c r="J10" s="5049"/>
      <c r="K10" s="5049"/>
      <c r="L10" s="5050"/>
    </row>
    <row r="11" spans="1:13" s="3342" customFormat="1" ht="58.5" customHeight="1">
      <c r="A11" s="5051"/>
      <c r="B11" s="5053" t="s">
        <v>3779</v>
      </c>
      <c r="C11" s="5053" t="s">
        <v>3780</v>
      </c>
      <c r="D11" s="5054" t="s">
        <v>3781</v>
      </c>
      <c r="E11" s="5054" t="s">
        <v>3782</v>
      </c>
      <c r="F11" s="5053" t="s">
        <v>3783</v>
      </c>
      <c r="G11" s="5053"/>
      <c r="H11" s="5053"/>
      <c r="I11" s="5053"/>
      <c r="J11" s="5053"/>
      <c r="K11" s="5053"/>
      <c r="L11" s="5055"/>
      <c r="M11" s="3340"/>
    </row>
    <row r="12" spans="1:13" s="3342" customFormat="1" ht="142.5">
      <c r="A12" s="5052"/>
      <c r="B12" s="5053"/>
      <c r="C12" s="5053"/>
      <c r="D12" s="5054"/>
      <c r="E12" s="5054"/>
      <c r="F12" s="3343" t="s">
        <v>3784</v>
      </c>
      <c r="G12" s="3344" t="s">
        <v>3785</v>
      </c>
      <c r="H12" s="3344" t="s">
        <v>3786</v>
      </c>
      <c r="I12" s="3344" t="s">
        <v>3787</v>
      </c>
      <c r="J12" s="3344" t="s">
        <v>3788</v>
      </c>
      <c r="K12" s="3344" t="s">
        <v>3789</v>
      </c>
      <c r="L12" s="3345" t="s">
        <v>3790</v>
      </c>
      <c r="M12" s="3340"/>
    </row>
    <row r="13" spans="1:13" s="3350" customFormat="1">
      <c r="A13" s="3346"/>
      <c r="B13" s="3347"/>
      <c r="C13" s="3348" t="s">
        <v>1088</v>
      </c>
      <c r="D13" s="3348" t="s">
        <v>1092</v>
      </c>
      <c r="E13" s="3348" t="s">
        <v>1095</v>
      </c>
      <c r="F13" s="3348" t="s">
        <v>1098</v>
      </c>
      <c r="G13" s="3348" t="s">
        <v>1100</v>
      </c>
      <c r="H13" s="3348" t="s">
        <v>1103</v>
      </c>
      <c r="I13" s="3348" t="s">
        <v>1105</v>
      </c>
      <c r="J13" s="3348" t="s">
        <v>1108</v>
      </c>
      <c r="K13" s="3348" t="s">
        <v>1111</v>
      </c>
      <c r="L13" s="3349">
        <v>100</v>
      </c>
      <c r="M13" s="3340"/>
    </row>
    <row r="14" spans="1:13" s="3357" customFormat="1">
      <c r="A14" s="3351">
        <v>1</v>
      </c>
      <c r="B14" s="3352" t="s">
        <v>3791</v>
      </c>
      <c r="C14" s="3353"/>
      <c r="D14" s="3354" t="s">
        <v>3792</v>
      </c>
      <c r="E14" s="3355"/>
      <c r="F14" s="3353"/>
      <c r="G14" s="3355"/>
      <c r="H14" s="3353"/>
      <c r="I14" s="3355"/>
      <c r="J14" s="3353"/>
      <c r="K14" s="3355"/>
      <c r="L14" s="3356"/>
      <c r="M14" s="3340"/>
    </row>
    <row r="15" spans="1:13" s="3357" customFormat="1">
      <c r="A15" s="3351">
        <v>2</v>
      </c>
      <c r="B15" s="3352" t="s">
        <v>3793</v>
      </c>
      <c r="C15" s="3353"/>
      <c r="D15" s="3358"/>
      <c r="E15" s="3355"/>
      <c r="F15" s="3353"/>
      <c r="G15" s="3355"/>
      <c r="H15" s="3353"/>
      <c r="I15" s="3355"/>
      <c r="J15" s="3353"/>
      <c r="K15" s="3355"/>
      <c r="L15" s="3356"/>
      <c r="M15" s="3340"/>
    </row>
    <row r="16" spans="1:13" s="3357" customFormat="1">
      <c r="A16" s="3351">
        <v>3</v>
      </c>
      <c r="B16" s="3352" t="s">
        <v>3794</v>
      </c>
      <c r="C16" s="3353"/>
      <c r="D16" s="3358"/>
      <c r="E16" s="3355"/>
      <c r="F16" s="3353"/>
      <c r="G16" s="3355"/>
      <c r="H16" s="3353"/>
      <c r="I16" s="3355"/>
      <c r="J16" s="3353"/>
      <c r="K16" s="3355"/>
      <c r="L16" s="3356"/>
      <c r="M16" s="3340"/>
    </row>
    <row r="17" spans="1:13" s="3357" customFormat="1">
      <c r="A17" s="3351">
        <v>4</v>
      </c>
      <c r="B17" s="3352" t="s">
        <v>3795</v>
      </c>
      <c r="C17" s="3353"/>
      <c r="D17" s="3358"/>
      <c r="E17" s="3355"/>
      <c r="F17" s="3353"/>
      <c r="G17" s="3355"/>
      <c r="H17" s="3353"/>
      <c r="I17" s="3355"/>
      <c r="J17" s="3353"/>
      <c r="K17" s="3355"/>
      <c r="L17" s="3356"/>
      <c r="M17" s="3340"/>
    </row>
    <row r="18" spans="1:13" s="3357" customFormat="1" ht="28.5">
      <c r="A18" s="3351">
        <v>5</v>
      </c>
      <c r="B18" s="3352" t="s">
        <v>3796</v>
      </c>
      <c r="C18" s="3353"/>
      <c r="D18" s="3358"/>
      <c r="E18" s="3355"/>
      <c r="F18" s="3353"/>
      <c r="G18" s="3355"/>
      <c r="H18" s="3353"/>
      <c r="I18" s="3355"/>
      <c r="J18" s="3353"/>
      <c r="K18" s="3355"/>
      <c r="L18" s="3356"/>
      <c r="M18" s="3340"/>
    </row>
    <row r="19" spans="1:13" ht="28.5">
      <c r="A19" s="5038">
        <v>6</v>
      </c>
      <c r="B19" s="3359" t="s">
        <v>3797</v>
      </c>
      <c r="C19" s="3360"/>
      <c r="D19" s="3358"/>
      <c r="E19" s="3355"/>
      <c r="F19" s="3360"/>
      <c r="G19" s="3355"/>
      <c r="H19" s="3360"/>
      <c r="I19" s="3355"/>
      <c r="J19" s="3360"/>
      <c r="K19" s="3355"/>
      <c r="L19" s="3361"/>
    </row>
    <row r="20" spans="1:13">
      <c r="A20" s="5039"/>
      <c r="B20" s="3362" t="s">
        <v>3798</v>
      </c>
      <c r="C20" s="3363"/>
      <c r="D20" s="3358"/>
      <c r="E20" s="3355"/>
      <c r="F20" s="3363"/>
      <c r="G20" s="3355"/>
      <c r="H20" s="3363"/>
      <c r="I20" s="3355"/>
      <c r="J20" s="3363"/>
      <c r="K20" s="3355"/>
      <c r="L20" s="3364"/>
    </row>
    <row r="21" spans="1:13">
      <c r="A21" s="5039"/>
      <c r="B21" s="3362" t="s">
        <v>3799</v>
      </c>
      <c r="C21" s="3363"/>
      <c r="D21" s="3358"/>
      <c r="E21" s="3355"/>
      <c r="F21" s="3363"/>
      <c r="G21" s="3355"/>
      <c r="H21" s="3363"/>
      <c r="I21" s="3355"/>
      <c r="J21" s="3363"/>
      <c r="K21" s="3355"/>
      <c r="L21" s="3364"/>
    </row>
    <row r="22" spans="1:13" ht="28.5">
      <c r="A22" s="5039"/>
      <c r="B22" s="3362" t="s">
        <v>3800</v>
      </c>
      <c r="C22" s="3363"/>
      <c r="D22" s="3358"/>
      <c r="E22" s="3355"/>
      <c r="F22" s="3363"/>
      <c r="G22" s="3355"/>
      <c r="H22" s="3363"/>
      <c r="I22" s="3355"/>
      <c r="J22" s="3363"/>
      <c r="K22" s="3355"/>
      <c r="L22" s="3364"/>
    </row>
    <row r="23" spans="1:13" ht="28.5">
      <c r="A23" s="5040"/>
      <c r="B23" s="3365" t="s">
        <v>3801</v>
      </c>
      <c r="C23" s="3366"/>
      <c r="D23" s="3358"/>
      <c r="E23" s="3355"/>
      <c r="F23" s="3366"/>
      <c r="G23" s="3355"/>
      <c r="H23" s="3366"/>
      <c r="I23" s="3355"/>
      <c r="J23" s="3366"/>
      <c r="K23" s="3355"/>
      <c r="L23" s="3367"/>
    </row>
    <row r="24" spans="1:13">
      <c r="A24" s="3351">
        <v>7</v>
      </c>
      <c r="B24" s="3352" t="s">
        <v>3802</v>
      </c>
      <c r="C24" s="3368"/>
      <c r="D24" s="3358"/>
      <c r="E24" s="3355"/>
      <c r="F24" s="3368"/>
      <c r="G24" s="3355"/>
      <c r="H24" s="3368"/>
      <c r="I24" s="3355"/>
      <c r="J24" s="3368"/>
      <c r="K24" s="3355"/>
      <c r="L24" s="3369"/>
    </row>
    <row r="25" spans="1:13">
      <c r="A25" s="3351">
        <v>8</v>
      </c>
      <c r="B25" s="3352" t="s">
        <v>3803</v>
      </c>
      <c r="C25" s="3368"/>
      <c r="D25" s="3358"/>
      <c r="E25" s="3355"/>
      <c r="F25" s="3368"/>
      <c r="G25" s="3355"/>
      <c r="H25" s="3368"/>
      <c r="I25" s="3355"/>
      <c r="J25" s="3368"/>
      <c r="K25" s="3355"/>
      <c r="L25" s="3369"/>
    </row>
    <row r="26" spans="1:13" ht="15" thickBot="1">
      <c r="A26" s="3370">
        <v>9</v>
      </c>
      <c r="B26" s="3371" t="s">
        <v>184</v>
      </c>
      <c r="C26" s="3372"/>
      <c r="D26" s="3358"/>
      <c r="E26" s="3355"/>
      <c r="F26" s="3372"/>
      <c r="G26" s="3355"/>
      <c r="H26" s="3372"/>
      <c r="I26" s="3355"/>
      <c r="J26" s="3372"/>
      <c r="K26" s="3355"/>
      <c r="L26" s="3373"/>
    </row>
    <row r="27" spans="1:13">
      <c r="A27" s="3374"/>
      <c r="B27" s="3375"/>
    </row>
    <row r="28" spans="1:13">
      <c r="A28" s="3374"/>
      <c r="B28" s="3375"/>
    </row>
    <row r="29" spans="1:13" ht="15" customHeight="1">
      <c r="B29" s="5041" t="s">
        <v>3804</v>
      </c>
      <c r="C29" s="5041"/>
      <c r="D29" s="5041"/>
      <c r="E29" s="5041"/>
      <c r="F29" s="5041"/>
    </row>
    <row r="30" spans="1:13">
      <c r="B30" s="5041"/>
      <c r="C30" s="5041"/>
      <c r="D30" s="5041"/>
      <c r="E30" s="5041"/>
      <c r="F30" s="5041"/>
    </row>
    <row r="31" spans="1:13">
      <c r="B31" s="5041"/>
      <c r="C31" s="5041"/>
      <c r="D31" s="5041"/>
      <c r="E31" s="5041"/>
      <c r="F31" s="5041"/>
    </row>
    <row r="32" spans="1:13">
      <c r="B32" s="5041"/>
      <c r="C32" s="5041"/>
      <c r="D32" s="5041"/>
      <c r="E32" s="5041"/>
      <c r="F32" s="5041"/>
    </row>
    <row r="33" spans="1:12">
      <c r="B33" s="5041"/>
      <c r="C33" s="5041"/>
      <c r="D33" s="5041"/>
      <c r="E33" s="5041"/>
      <c r="F33" s="5041"/>
    </row>
    <row r="34" spans="1:12">
      <c r="B34" s="5041"/>
      <c r="C34" s="5041"/>
      <c r="D34" s="5041"/>
      <c r="E34" s="5041"/>
      <c r="F34" s="5041"/>
    </row>
    <row r="35" spans="1:12">
      <c r="B35" s="5041"/>
      <c r="C35" s="5041"/>
      <c r="D35" s="5041"/>
      <c r="E35" s="5041"/>
      <c r="F35" s="5041"/>
    </row>
    <row r="36" spans="1:12" ht="35.25" customHeight="1">
      <c r="B36" s="5041"/>
      <c r="C36" s="5041"/>
      <c r="D36" s="5041"/>
      <c r="E36" s="5041"/>
      <c r="F36" s="5041"/>
    </row>
    <row r="37" spans="1:12">
      <c r="B37" s="3341" t="s">
        <v>2550</v>
      </c>
    </row>
    <row r="39" spans="1:12">
      <c r="A39" s="3341"/>
      <c r="B39" s="3340"/>
      <c r="C39" s="3340"/>
      <c r="D39" s="3340"/>
      <c r="E39" s="3340"/>
      <c r="F39" s="3340"/>
      <c r="G39" s="3340"/>
      <c r="H39" s="3340"/>
      <c r="I39" s="3340"/>
      <c r="J39" s="3340"/>
      <c r="K39" s="3340"/>
      <c r="L39" s="3340"/>
    </row>
    <row r="40" spans="1:12">
      <c r="A40" s="3341"/>
      <c r="B40" s="3340"/>
      <c r="C40" s="3340"/>
      <c r="D40" s="3340"/>
      <c r="E40" s="3340"/>
      <c r="F40" s="3340"/>
      <c r="G40" s="3340"/>
      <c r="H40" s="3340"/>
      <c r="I40" s="3340"/>
      <c r="J40" s="3340"/>
      <c r="K40" s="3340"/>
      <c r="L40" s="3340"/>
    </row>
    <row r="41" spans="1:12" ht="14.25" customHeight="1">
      <c r="A41" s="3341"/>
      <c r="G41" s="3340"/>
      <c r="H41" s="3340"/>
      <c r="I41" s="3340"/>
      <c r="J41" s="3340"/>
      <c r="K41" s="3340"/>
      <c r="L41" s="3340"/>
    </row>
    <row r="42" spans="1:12" ht="14.25" customHeight="1">
      <c r="A42" s="3341"/>
      <c r="G42" s="3340"/>
      <c r="H42" s="3340"/>
      <c r="I42" s="3340"/>
      <c r="J42" s="3340"/>
      <c r="K42" s="3340"/>
      <c r="L42" s="3340"/>
    </row>
    <row r="43" spans="1:12" ht="14.25" customHeight="1">
      <c r="A43" s="3341"/>
      <c r="G43" s="3340"/>
      <c r="H43" s="3340"/>
      <c r="I43" s="3340"/>
      <c r="J43" s="3340"/>
      <c r="K43" s="3340"/>
      <c r="L43" s="3340"/>
    </row>
    <row r="44" spans="1:12" ht="14.25" customHeight="1">
      <c r="A44" s="3341"/>
      <c r="G44" s="3340"/>
      <c r="H44" s="3340"/>
      <c r="I44" s="3340"/>
      <c r="J44" s="3340"/>
      <c r="K44" s="3340"/>
      <c r="L44" s="3340"/>
    </row>
    <row r="45" spans="1:12" ht="14.25" customHeight="1">
      <c r="A45" s="3341"/>
      <c r="G45" s="3340"/>
      <c r="H45" s="3340"/>
      <c r="I45" s="3340"/>
      <c r="J45" s="3340"/>
      <c r="K45" s="3340"/>
      <c r="L45" s="3340"/>
    </row>
    <row r="46" spans="1:12" ht="14.25" customHeight="1">
      <c r="A46" s="3341"/>
      <c r="G46" s="3340"/>
      <c r="H46" s="3340"/>
      <c r="I46" s="3340"/>
      <c r="J46" s="3340"/>
      <c r="K46" s="3340"/>
      <c r="L46" s="3340"/>
    </row>
    <row r="47" spans="1:12" ht="14.25" customHeight="1">
      <c r="A47" s="3341"/>
      <c r="G47" s="3340"/>
      <c r="H47" s="3340"/>
      <c r="I47" s="3340"/>
      <c r="J47" s="3340"/>
      <c r="K47" s="3340"/>
      <c r="L47" s="3340"/>
    </row>
    <row r="48" spans="1:12" ht="67.5" customHeight="1">
      <c r="A48" s="3341"/>
      <c r="G48" s="3340"/>
      <c r="H48" s="3340"/>
      <c r="I48" s="3340"/>
      <c r="J48" s="3340"/>
      <c r="K48" s="3340"/>
      <c r="L48" s="3340"/>
    </row>
    <row r="49" spans="1:12">
      <c r="A49" s="3341"/>
      <c r="B49" s="3340"/>
      <c r="C49" s="3340"/>
      <c r="D49" s="3340"/>
      <c r="E49" s="3340"/>
      <c r="F49" s="3340"/>
      <c r="G49" s="3340"/>
      <c r="H49" s="3340"/>
      <c r="I49" s="3340"/>
      <c r="J49" s="3340"/>
      <c r="K49" s="3340"/>
      <c r="L49" s="3340"/>
    </row>
    <row r="50" spans="1:12">
      <c r="A50" s="3341"/>
      <c r="B50" s="3340"/>
      <c r="C50" s="3340"/>
      <c r="D50" s="3340"/>
      <c r="E50" s="3340"/>
      <c r="F50" s="3340"/>
      <c r="G50" s="3340"/>
      <c r="H50" s="3340"/>
      <c r="I50" s="3340"/>
      <c r="J50" s="3340"/>
      <c r="K50" s="3340"/>
      <c r="L50" s="3340"/>
    </row>
    <row r="51" spans="1:12">
      <c r="A51" s="3341"/>
      <c r="B51" s="3340"/>
      <c r="C51" s="3340"/>
      <c r="D51" s="3340"/>
      <c r="E51" s="3340"/>
      <c r="F51" s="3340"/>
      <c r="G51" s="3340"/>
      <c r="H51" s="3340"/>
      <c r="I51" s="3340"/>
      <c r="J51" s="3340"/>
      <c r="K51" s="3340"/>
      <c r="L51" s="3340"/>
    </row>
    <row r="52" spans="1:12">
      <c r="A52" s="3341"/>
      <c r="B52" s="3340"/>
      <c r="C52" s="3340"/>
      <c r="D52" s="3340"/>
      <c r="E52" s="3340"/>
      <c r="F52" s="3340"/>
      <c r="G52" s="3340"/>
      <c r="H52" s="3340"/>
      <c r="I52" s="3340"/>
      <c r="J52" s="3340"/>
      <c r="K52" s="3340"/>
      <c r="L52" s="3340"/>
    </row>
    <row r="53" spans="1:12">
      <c r="A53" s="3341"/>
      <c r="B53" s="3340"/>
      <c r="C53" s="3340"/>
      <c r="D53" s="3340"/>
      <c r="E53" s="3340"/>
      <c r="F53" s="3340"/>
      <c r="G53" s="3340"/>
      <c r="H53" s="3340"/>
      <c r="I53" s="3340"/>
      <c r="J53" s="3340"/>
      <c r="K53" s="3340"/>
      <c r="L53" s="3340"/>
    </row>
    <row r="54" spans="1:12">
      <c r="A54" s="3341"/>
      <c r="B54" s="3340"/>
      <c r="C54" s="3340"/>
      <c r="D54" s="3340"/>
      <c r="E54" s="3340"/>
      <c r="F54" s="3340"/>
      <c r="G54" s="3340"/>
      <c r="H54" s="3340"/>
      <c r="I54" s="3340"/>
      <c r="J54" s="3340"/>
      <c r="K54" s="3340"/>
      <c r="L54" s="3340"/>
    </row>
    <row r="55" spans="1:12">
      <c r="A55" s="3341"/>
      <c r="B55" s="3340"/>
      <c r="C55" s="3340"/>
      <c r="D55" s="3340"/>
      <c r="E55" s="3340"/>
      <c r="F55" s="3340"/>
      <c r="G55" s="3340"/>
      <c r="H55" s="3340"/>
      <c r="I55" s="3340"/>
      <c r="J55" s="3340"/>
      <c r="K55" s="3340"/>
      <c r="L55" s="3340"/>
    </row>
    <row r="56" spans="1:12">
      <c r="A56" s="3341"/>
      <c r="B56" s="3340"/>
      <c r="C56" s="3340"/>
      <c r="D56" s="3340"/>
      <c r="E56" s="3340"/>
      <c r="F56" s="3340"/>
      <c r="G56" s="3340"/>
      <c r="H56" s="3340"/>
      <c r="I56" s="3340"/>
      <c r="J56" s="3340"/>
      <c r="K56" s="3340"/>
      <c r="L56" s="3340"/>
    </row>
    <row r="57" spans="1:12">
      <c r="A57" s="3341"/>
      <c r="B57" s="3340"/>
      <c r="C57" s="3340"/>
      <c r="D57" s="3340"/>
      <c r="E57" s="3340"/>
      <c r="F57" s="3340"/>
      <c r="G57" s="3340"/>
      <c r="H57" s="3340"/>
      <c r="I57" s="3340"/>
      <c r="J57" s="3340"/>
      <c r="K57" s="3340"/>
      <c r="L57" s="3340"/>
    </row>
    <row r="58" spans="1:12">
      <c r="A58" s="3341"/>
      <c r="B58" s="3340"/>
      <c r="C58" s="3340"/>
      <c r="D58" s="3340"/>
      <c r="E58" s="3340"/>
      <c r="F58" s="3340"/>
      <c r="G58" s="3340"/>
      <c r="H58" s="3340"/>
      <c r="I58" s="3340"/>
      <c r="J58" s="3340"/>
      <c r="K58" s="3340"/>
      <c r="L58" s="3340"/>
    </row>
    <row r="59" spans="1:12">
      <c r="A59" s="3341"/>
      <c r="B59" s="3340"/>
      <c r="C59" s="3340"/>
      <c r="D59" s="3340"/>
      <c r="E59" s="3340"/>
      <c r="F59" s="3340"/>
      <c r="G59" s="3340"/>
      <c r="H59" s="3340"/>
      <c r="I59" s="3340"/>
      <c r="J59" s="3340"/>
      <c r="K59" s="3340"/>
      <c r="L59" s="3340"/>
    </row>
    <row r="60" spans="1:12">
      <c r="A60" s="3341"/>
      <c r="B60" s="3340"/>
      <c r="C60" s="3340"/>
      <c r="D60" s="3340"/>
      <c r="E60" s="3340"/>
      <c r="F60" s="3340"/>
      <c r="G60" s="3340"/>
      <c r="H60" s="3340"/>
      <c r="I60" s="3340"/>
      <c r="J60" s="3340"/>
      <c r="K60" s="3340"/>
      <c r="L60" s="3340"/>
    </row>
    <row r="61" spans="1:12">
      <c r="A61" s="3341"/>
      <c r="B61" s="3340"/>
      <c r="C61" s="3340"/>
      <c r="D61" s="3340"/>
      <c r="E61" s="3340"/>
      <c r="F61" s="3340"/>
      <c r="G61" s="3340"/>
      <c r="H61" s="3340"/>
      <c r="I61" s="3340"/>
      <c r="J61" s="3340"/>
      <c r="K61" s="3340"/>
      <c r="L61" s="3340"/>
    </row>
    <row r="62" spans="1:12">
      <c r="A62" s="3341"/>
      <c r="B62" s="3340"/>
      <c r="C62" s="3340"/>
      <c r="D62" s="3340"/>
      <c r="E62" s="3340"/>
      <c r="F62" s="3340"/>
      <c r="G62" s="3340"/>
      <c r="H62" s="3340"/>
      <c r="I62" s="3340"/>
      <c r="J62" s="3340"/>
      <c r="K62" s="3340"/>
      <c r="L62" s="3340"/>
    </row>
    <row r="63" spans="1:12">
      <c r="A63" s="3341"/>
      <c r="B63" s="3340"/>
      <c r="C63" s="3340"/>
      <c r="D63" s="3340"/>
      <c r="E63" s="3340"/>
      <c r="F63" s="3340"/>
      <c r="G63" s="3340"/>
      <c r="H63" s="3340"/>
      <c r="I63" s="3340"/>
      <c r="J63" s="3340"/>
      <c r="K63" s="3340"/>
      <c r="L63" s="3340"/>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'[49]Data type'!#REF!</xm:f>
          </x14:formula1>
          <xm:sqref>D14:D26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36"/>
  <sheetViews>
    <sheetView topLeftCell="B1" zoomScale="85" zoomScaleNormal="85" workbookViewId="0">
      <selection activeCell="K10" sqref="K10:K1048576"/>
    </sheetView>
  </sheetViews>
  <sheetFormatPr defaultRowHeight="12.75"/>
  <cols>
    <col min="1" max="1" width="24.5703125" style="33" customWidth="1"/>
    <col min="2" max="2" width="20.140625" style="33" customWidth="1"/>
    <col min="3" max="5" width="16.7109375" style="33" customWidth="1"/>
    <col min="6" max="6" width="10.42578125" style="33" customWidth="1"/>
    <col min="7" max="7" width="13.85546875" style="33" customWidth="1"/>
    <col min="8" max="8" width="14.28515625" style="33" customWidth="1"/>
    <col min="9" max="9" width="11.7109375" style="33" customWidth="1"/>
    <col min="10" max="10" width="18.7109375" style="33" customWidth="1"/>
    <col min="11" max="11" width="10.5703125" style="33" customWidth="1"/>
    <col min="12" max="16" width="10.140625" style="33" customWidth="1"/>
    <col min="17" max="17" width="14.140625" style="33" customWidth="1"/>
    <col min="18" max="19" width="8.5703125" style="33" customWidth="1"/>
    <col min="20" max="67" width="9.140625" style="33" customWidth="1"/>
    <col min="68" max="258" width="9.140625" style="33"/>
    <col min="259" max="259" width="1.42578125" style="33" customWidth="1"/>
    <col min="260" max="260" width="8.42578125" style="33" customWidth="1"/>
    <col min="261" max="261" width="33" style="33" customWidth="1"/>
    <col min="262" max="262" width="13.85546875" style="33" customWidth="1"/>
    <col min="263" max="263" width="12.7109375" style="33" customWidth="1"/>
    <col min="264" max="264" width="13.7109375" style="33" customWidth="1"/>
    <col min="265" max="265" width="9.5703125" style="33" customWidth="1"/>
    <col min="266" max="266" width="11.28515625" style="33" customWidth="1"/>
    <col min="267" max="267" width="10.5703125" style="33" customWidth="1"/>
    <col min="268" max="268" width="17.28515625" style="33" customWidth="1"/>
    <col min="269" max="269" width="17.42578125" style="33" customWidth="1"/>
    <col min="270" max="270" width="15.42578125" style="33" customWidth="1"/>
    <col min="271" max="271" width="15.140625" style="33" customWidth="1"/>
    <col min="272" max="273" width="17.7109375" style="33" bestFit="1" customWidth="1"/>
    <col min="274" max="274" width="13.85546875" style="33" bestFit="1" customWidth="1"/>
    <col min="275" max="514" width="9.140625" style="33"/>
    <col min="515" max="515" width="1.42578125" style="33" customWidth="1"/>
    <col min="516" max="516" width="8.42578125" style="33" customWidth="1"/>
    <col min="517" max="517" width="33" style="33" customWidth="1"/>
    <col min="518" max="518" width="13.85546875" style="33" customWidth="1"/>
    <col min="519" max="519" width="12.7109375" style="33" customWidth="1"/>
    <col min="520" max="520" width="13.7109375" style="33" customWidth="1"/>
    <col min="521" max="521" width="9.5703125" style="33" customWidth="1"/>
    <col min="522" max="522" width="11.28515625" style="33" customWidth="1"/>
    <col min="523" max="523" width="10.5703125" style="33" customWidth="1"/>
    <col min="524" max="524" width="17.28515625" style="33" customWidth="1"/>
    <col min="525" max="525" width="17.42578125" style="33" customWidth="1"/>
    <col min="526" max="526" width="15.42578125" style="33" customWidth="1"/>
    <col min="527" max="527" width="15.140625" style="33" customWidth="1"/>
    <col min="528" max="529" width="17.7109375" style="33" bestFit="1" customWidth="1"/>
    <col min="530" max="530" width="13.85546875" style="33" bestFit="1" customWidth="1"/>
    <col min="531" max="770" width="9.140625" style="33"/>
    <col min="771" max="771" width="1.42578125" style="33" customWidth="1"/>
    <col min="772" max="772" width="8.42578125" style="33" customWidth="1"/>
    <col min="773" max="773" width="33" style="33" customWidth="1"/>
    <col min="774" max="774" width="13.85546875" style="33" customWidth="1"/>
    <col min="775" max="775" width="12.7109375" style="33" customWidth="1"/>
    <col min="776" max="776" width="13.7109375" style="33" customWidth="1"/>
    <col min="777" max="777" width="9.5703125" style="33" customWidth="1"/>
    <col min="778" max="778" width="11.28515625" style="33" customWidth="1"/>
    <col min="779" max="779" width="10.5703125" style="33" customWidth="1"/>
    <col min="780" max="780" width="17.28515625" style="33" customWidth="1"/>
    <col min="781" max="781" width="17.42578125" style="33" customWidth="1"/>
    <col min="782" max="782" width="15.42578125" style="33" customWidth="1"/>
    <col min="783" max="783" width="15.140625" style="33" customWidth="1"/>
    <col min="784" max="785" width="17.7109375" style="33" bestFit="1" customWidth="1"/>
    <col min="786" max="786" width="13.85546875" style="33" bestFit="1" customWidth="1"/>
    <col min="787" max="1026" width="9.140625" style="33"/>
    <col min="1027" max="1027" width="1.42578125" style="33" customWidth="1"/>
    <col min="1028" max="1028" width="8.42578125" style="33" customWidth="1"/>
    <col min="1029" max="1029" width="33" style="33" customWidth="1"/>
    <col min="1030" max="1030" width="13.85546875" style="33" customWidth="1"/>
    <col min="1031" max="1031" width="12.7109375" style="33" customWidth="1"/>
    <col min="1032" max="1032" width="13.7109375" style="33" customWidth="1"/>
    <col min="1033" max="1033" width="9.5703125" style="33" customWidth="1"/>
    <col min="1034" max="1034" width="11.28515625" style="33" customWidth="1"/>
    <col min="1035" max="1035" width="10.5703125" style="33" customWidth="1"/>
    <col min="1036" max="1036" width="17.28515625" style="33" customWidth="1"/>
    <col min="1037" max="1037" width="17.42578125" style="33" customWidth="1"/>
    <col min="1038" max="1038" width="15.42578125" style="33" customWidth="1"/>
    <col min="1039" max="1039" width="15.140625" style="33" customWidth="1"/>
    <col min="1040" max="1041" width="17.7109375" style="33" bestFit="1" customWidth="1"/>
    <col min="1042" max="1042" width="13.85546875" style="33" bestFit="1" customWidth="1"/>
    <col min="1043" max="1282" width="9.140625" style="33"/>
    <col min="1283" max="1283" width="1.42578125" style="33" customWidth="1"/>
    <col min="1284" max="1284" width="8.42578125" style="33" customWidth="1"/>
    <col min="1285" max="1285" width="33" style="33" customWidth="1"/>
    <col min="1286" max="1286" width="13.85546875" style="33" customWidth="1"/>
    <col min="1287" max="1287" width="12.7109375" style="33" customWidth="1"/>
    <col min="1288" max="1288" width="13.7109375" style="33" customWidth="1"/>
    <col min="1289" max="1289" width="9.5703125" style="33" customWidth="1"/>
    <col min="1290" max="1290" width="11.28515625" style="33" customWidth="1"/>
    <col min="1291" max="1291" width="10.5703125" style="33" customWidth="1"/>
    <col min="1292" max="1292" width="17.28515625" style="33" customWidth="1"/>
    <col min="1293" max="1293" width="17.42578125" style="33" customWidth="1"/>
    <col min="1294" max="1294" width="15.42578125" style="33" customWidth="1"/>
    <col min="1295" max="1295" width="15.140625" style="33" customWidth="1"/>
    <col min="1296" max="1297" width="17.7109375" style="33" bestFit="1" customWidth="1"/>
    <col min="1298" max="1298" width="13.85546875" style="33" bestFit="1" customWidth="1"/>
    <col min="1299" max="1538" width="9.140625" style="33"/>
    <col min="1539" max="1539" width="1.42578125" style="33" customWidth="1"/>
    <col min="1540" max="1540" width="8.42578125" style="33" customWidth="1"/>
    <col min="1541" max="1541" width="33" style="33" customWidth="1"/>
    <col min="1542" max="1542" width="13.85546875" style="33" customWidth="1"/>
    <col min="1543" max="1543" width="12.7109375" style="33" customWidth="1"/>
    <col min="1544" max="1544" width="13.7109375" style="33" customWidth="1"/>
    <col min="1545" max="1545" width="9.5703125" style="33" customWidth="1"/>
    <col min="1546" max="1546" width="11.28515625" style="33" customWidth="1"/>
    <col min="1547" max="1547" width="10.5703125" style="33" customWidth="1"/>
    <col min="1548" max="1548" width="17.28515625" style="33" customWidth="1"/>
    <col min="1549" max="1549" width="17.42578125" style="33" customWidth="1"/>
    <col min="1550" max="1550" width="15.42578125" style="33" customWidth="1"/>
    <col min="1551" max="1551" width="15.140625" style="33" customWidth="1"/>
    <col min="1552" max="1553" width="17.7109375" style="33" bestFit="1" customWidth="1"/>
    <col min="1554" max="1554" width="13.85546875" style="33" bestFit="1" customWidth="1"/>
    <col min="1555" max="1794" width="9.140625" style="33"/>
    <col min="1795" max="1795" width="1.42578125" style="33" customWidth="1"/>
    <col min="1796" max="1796" width="8.42578125" style="33" customWidth="1"/>
    <col min="1797" max="1797" width="33" style="33" customWidth="1"/>
    <col min="1798" max="1798" width="13.85546875" style="33" customWidth="1"/>
    <col min="1799" max="1799" width="12.7109375" style="33" customWidth="1"/>
    <col min="1800" max="1800" width="13.7109375" style="33" customWidth="1"/>
    <col min="1801" max="1801" width="9.5703125" style="33" customWidth="1"/>
    <col min="1802" max="1802" width="11.28515625" style="33" customWidth="1"/>
    <col min="1803" max="1803" width="10.5703125" style="33" customWidth="1"/>
    <col min="1804" max="1804" width="17.28515625" style="33" customWidth="1"/>
    <col min="1805" max="1805" width="17.42578125" style="33" customWidth="1"/>
    <col min="1806" max="1806" width="15.42578125" style="33" customWidth="1"/>
    <col min="1807" max="1807" width="15.140625" style="33" customWidth="1"/>
    <col min="1808" max="1809" width="17.7109375" style="33" bestFit="1" customWidth="1"/>
    <col min="1810" max="1810" width="13.85546875" style="33" bestFit="1" customWidth="1"/>
    <col min="1811" max="2050" width="9.140625" style="33"/>
    <col min="2051" max="2051" width="1.42578125" style="33" customWidth="1"/>
    <col min="2052" max="2052" width="8.42578125" style="33" customWidth="1"/>
    <col min="2053" max="2053" width="33" style="33" customWidth="1"/>
    <col min="2054" max="2054" width="13.85546875" style="33" customWidth="1"/>
    <col min="2055" max="2055" width="12.7109375" style="33" customWidth="1"/>
    <col min="2056" max="2056" width="13.7109375" style="33" customWidth="1"/>
    <col min="2057" max="2057" width="9.5703125" style="33" customWidth="1"/>
    <col min="2058" max="2058" width="11.28515625" style="33" customWidth="1"/>
    <col min="2059" max="2059" width="10.5703125" style="33" customWidth="1"/>
    <col min="2060" max="2060" width="17.28515625" style="33" customWidth="1"/>
    <col min="2061" max="2061" width="17.42578125" style="33" customWidth="1"/>
    <col min="2062" max="2062" width="15.42578125" style="33" customWidth="1"/>
    <col min="2063" max="2063" width="15.140625" style="33" customWidth="1"/>
    <col min="2064" max="2065" width="17.7109375" style="33" bestFit="1" customWidth="1"/>
    <col min="2066" max="2066" width="13.85546875" style="33" bestFit="1" customWidth="1"/>
    <col min="2067" max="2306" width="9.140625" style="33"/>
    <col min="2307" max="2307" width="1.42578125" style="33" customWidth="1"/>
    <col min="2308" max="2308" width="8.42578125" style="33" customWidth="1"/>
    <col min="2309" max="2309" width="33" style="33" customWidth="1"/>
    <col min="2310" max="2310" width="13.85546875" style="33" customWidth="1"/>
    <col min="2311" max="2311" width="12.7109375" style="33" customWidth="1"/>
    <col min="2312" max="2312" width="13.7109375" style="33" customWidth="1"/>
    <col min="2313" max="2313" width="9.5703125" style="33" customWidth="1"/>
    <col min="2314" max="2314" width="11.28515625" style="33" customWidth="1"/>
    <col min="2315" max="2315" width="10.5703125" style="33" customWidth="1"/>
    <col min="2316" max="2316" width="17.28515625" style="33" customWidth="1"/>
    <col min="2317" max="2317" width="17.42578125" style="33" customWidth="1"/>
    <col min="2318" max="2318" width="15.42578125" style="33" customWidth="1"/>
    <col min="2319" max="2319" width="15.140625" style="33" customWidth="1"/>
    <col min="2320" max="2321" width="17.7109375" style="33" bestFit="1" customWidth="1"/>
    <col min="2322" max="2322" width="13.85546875" style="33" bestFit="1" customWidth="1"/>
    <col min="2323" max="2562" width="9.140625" style="33"/>
    <col min="2563" max="2563" width="1.42578125" style="33" customWidth="1"/>
    <col min="2564" max="2564" width="8.42578125" style="33" customWidth="1"/>
    <col min="2565" max="2565" width="33" style="33" customWidth="1"/>
    <col min="2566" max="2566" width="13.85546875" style="33" customWidth="1"/>
    <col min="2567" max="2567" width="12.7109375" style="33" customWidth="1"/>
    <col min="2568" max="2568" width="13.7109375" style="33" customWidth="1"/>
    <col min="2569" max="2569" width="9.5703125" style="33" customWidth="1"/>
    <col min="2570" max="2570" width="11.28515625" style="33" customWidth="1"/>
    <col min="2571" max="2571" width="10.5703125" style="33" customWidth="1"/>
    <col min="2572" max="2572" width="17.28515625" style="33" customWidth="1"/>
    <col min="2573" max="2573" width="17.42578125" style="33" customWidth="1"/>
    <col min="2574" max="2574" width="15.42578125" style="33" customWidth="1"/>
    <col min="2575" max="2575" width="15.140625" style="33" customWidth="1"/>
    <col min="2576" max="2577" width="17.7109375" style="33" bestFit="1" customWidth="1"/>
    <col min="2578" max="2578" width="13.85546875" style="33" bestFit="1" customWidth="1"/>
    <col min="2579" max="2818" width="9.140625" style="33"/>
    <col min="2819" max="2819" width="1.42578125" style="33" customWidth="1"/>
    <col min="2820" max="2820" width="8.42578125" style="33" customWidth="1"/>
    <col min="2821" max="2821" width="33" style="33" customWidth="1"/>
    <col min="2822" max="2822" width="13.85546875" style="33" customWidth="1"/>
    <col min="2823" max="2823" width="12.7109375" style="33" customWidth="1"/>
    <col min="2824" max="2824" width="13.7109375" style="33" customWidth="1"/>
    <col min="2825" max="2825" width="9.5703125" style="33" customWidth="1"/>
    <col min="2826" max="2826" width="11.28515625" style="33" customWidth="1"/>
    <col min="2827" max="2827" width="10.5703125" style="33" customWidth="1"/>
    <col min="2828" max="2828" width="17.28515625" style="33" customWidth="1"/>
    <col min="2829" max="2829" width="17.42578125" style="33" customWidth="1"/>
    <col min="2830" max="2830" width="15.42578125" style="33" customWidth="1"/>
    <col min="2831" max="2831" width="15.140625" style="33" customWidth="1"/>
    <col min="2832" max="2833" width="17.7109375" style="33" bestFit="1" customWidth="1"/>
    <col min="2834" max="2834" width="13.85546875" style="33" bestFit="1" customWidth="1"/>
    <col min="2835" max="3074" width="9.140625" style="33"/>
    <col min="3075" max="3075" width="1.42578125" style="33" customWidth="1"/>
    <col min="3076" max="3076" width="8.42578125" style="33" customWidth="1"/>
    <col min="3077" max="3077" width="33" style="33" customWidth="1"/>
    <col min="3078" max="3078" width="13.85546875" style="33" customWidth="1"/>
    <col min="3079" max="3079" width="12.7109375" style="33" customWidth="1"/>
    <col min="3080" max="3080" width="13.7109375" style="33" customWidth="1"/>
    <col min="3081" max="3081" width="9.5703125" style="33" customWidth="1"/>
    <col min="3082" max="3082" width="11.28515625" style="33" customWidth="1"/>
    <col min="3083" max="3083" width="10.5703125" style="33" customWidth="1"/>
    <col min="3084" max="3084" width="17.28515625" style="33" customWidth="1"/>
    <col min="3085" max="3085" width="17.42578125" style="33" customWidth="1"/>
    <col min="3086" max="3086" width="15.42578125" style="33" customWidth="1"/>
    <col min="3087" max="3087" width="15.140625" style="33" customWidth="1"/>
    <col min="3088" max="3089" width="17.7109375" style="33" bestFit="1" customWidth="1"/>
    <col min="3090" max="3090" width="13.85546875" style="33" bestFit="1" customWidth="1"/>
    <col min="3091" max="3330" width="9.140625" style="33"/>
    <col min="3331" max="3331" width="1.42578125" style="33" customWidth="1"/>
    <col min="3332" max="3332" width="8.42578125" style="33" customWidth="1"/>
    <col min="3333" max="3333" width="33" style="33" customWidth="1"/>
    <col min="3334" max="3334" width="13.85546875" style="33" customWidth="1"/>
    <col min="3335" max="3335" width="12.7109375" style="33" customWidth="1"/>
    <col min="3336" max="3336" width="13.7109375" style="33" customWidth="1"/>
    <col min="3337" max="3337" width="9.5703125" style="33" customWidth="1"/>
    <col min="3338" max="3338" width="11.28515625" style="33" customWidth="1"/>
    <col min="3339" max="3339" width="10.5703125" style="33" customWidth="1"/>
    <col min="3340" max="3340" width="17.28515625" style="33" customWidth="1"/>
    <col min="3341" max="3341" width="17.42578125" style="33" customWidth="1"/>
    <col min="3342" max="3342" width="15.42578125" style="33" customWidth="1"/>
    <col min="3343" max="3343" width="15.140625" style="33" customWidth="1"/>
    <col min="3344" max="3345" width="17.7109375" style="33" bestFit="1" customWidth="1"/>
    <col min="3346" max="3346" width="13.85546875" style="33" bestFit="1" customWidth="1"/>
    <col min="3347" max="3586" width="9.140625" style="33"/>
    <col min="3587" max="3587" width="1.42578125" style="33" customWidth="1"/>
    <col min="3588" max="3588" width="8.42578125" style="33" customWidth="1"/>
    <col min="3589" max="3589" width="33" style="33" customWidth="1"/>
    <col min="3590" max="3590" width="13.85546875" style="33" customWidth="1"/>
    <col min="3591" max="3591" width="12.7109375" style="33" customWidth="1"/>
    <col min="3592" max="3592" width="13.7109375" style="33" customWidth="1"/>
    <col min="3593" max="3593" width="9.5703125" style="33" customWidth="1"/>
    <col min="3594" max="3594" width="11.28515625" style="33" customWidth="1"/>
    <col min="3595" max="3595" width="10.5703125" style="33" customWidth="1"/>
    <col min="3596" max="3596" width="17.28515625" style="33" customWidth="1"/>
    <col min="3597" max="3597" width="17.42578125" style="33" customWidth="1"/>
    <col min="3598" max="3598" width="15.42578125" style="33" customWidth="1"/>
    <col min="3599" max="3599" width="15.140625" style="33" customWidth="1"/>
    <col min="3600" max="3601" width="17.7109375" style="33" bestFit="1" customWidth="1"/>
    <col min="3602" max="3602" width="13.85546875" style="33" bestFit="1" customWidth="1"/>
    <col min="3603" max="3842" width="9.140625" style="33"/>
    <col min="3843" max="3843" width="1.42578125" style="33" customWidth="1"/>
    <col min="3844" max="3844" width="8.42578125" style="33" customWidth="1"/>
    <col min="3845" max="3845" width="33" style="33" customWidth="1"/>
    <col min="3846" max="3846" width="13.85546875" style="33" customWidth="1"/>
    <col min="3847" max="3847" width="12.7109375" style="33" customWidth="1"/>
    <col min="3848" max="3848" width="13.7109375" style="33" customWidth="1"/>
    <col min="3849" max="3849" width="9.5703125" style="33" customWidth="1"/>
    <col min="3850" max="3850" width="11.28515625" style="33" customWidth="1"/>
    <col min="3851" max="3851" width="10.5703125" style="33" customWidth="1"/>
    <col min="3852" max="3852" width="17.28515625" style="33" customWidth="1"/>
    <col min="3853" max="3853" width="17.42578125" style="33" customWidth="1"/>
    <col min="3854" max="3854" width="15.42578125" style="33" customWidth="1"/>
    <col min="3855" max="3855" width="15.140625" style="33" customWidth="1"/>
    <col min="3856" max="3857" width="17.7109375" style="33" bestFit="1" customWidth="1"/>
    <col min="3858" max="3858" width="13.85546875" style="33" bestFit="1" customWidth="1"/>
    <col min="3859" max="4098" width="9.140625" style="33"/>
    <col min="4099" max="4099" width="1.42578125" style="33" customWidth="1"/>
    <col min="4100" max="4100" width="8.42578125" style="33" customWidth="1"/>
    <col min="4101" max="4101" width="33" style="33" customWidth="1"/>
    <col min="4102" max="4102" width="13.85546875" style="33" customWidth="1"/>
    <col min="4103" max="4103" width="12.7109375" style="33" customWidth="1"/>
    <col min="4104" max="4104" width="13.7109375" style="33" customWidth="1"/>
    <col min="4105" max="4105" width="9.5703125" style="33" customWidth="1"/>
    <col min="4106" max="4106" width="11.28515625" style="33" customWidth="1"/>
    <col min="4107" max="4107" width="10.5703125" style="33" customWidth="1"/>
    <col min="4108" max="4108" width="17.28515625" style="33" customWidth="1"/>
    <col min="4109" max="4109" width="17.42578125" style="33" customWidth="1"/>
    <col min="4110" max="4110" width="15.42578125" style="33" customWidth="1"/>
    <col min="4111" max="4111" width="15.140625" style="33" customWidth="1"/>
    <col min="4112" max="4113" width="17.7109375" style="33" bestFit="1" customWidth="1"/>
    <col min="4114" max="4114" width="13.85546875" style="33" bestFit="1" customWidth="1"/>
    <col min="4115" max="4354" width="9.140625" style="33"/>
    <col min="4355" max="4355" width="1.42578125" style="33" customWidth="1"/>
    <col min="4356" max="4356" width="8.42578125" style="33" customWidth="1"/>
    <col min="4357" max="4357" width="33" style="33" customWidth="1"/>
    <col min="4358" max="4358" width="13.85546875" style="33" customWidth="1"/>
    <col min="4359" max="4359" width="12.7109375" style="33" customWidth="1"/>
    <col min="4360" max="4360" width="13.7109375" style="33" customWidth="1"/>
    <col min="4361" max="4361" width="9.5703125" style="33" customWidth="1"/>
    <col min="4362" max="4362" width="11.28515625" style="33" customWidth="1"/>
    <col min="4363" max="4363" width="10.5703125" style="33" customWidth="1"/>
    <col min="4364" max="4364" width="17.28515625" style="33" customWidth="1"/>
    <col min="4365" max="4365" width="17.42578125" style="33" customWidth="1"/>
    <col min="4366" max="4366" width="15.42578125" style="33" customWidth="1"/>
    <col min="4367" max="4367" width="15.140625" style="33" customWidth="1"/>
    <col min="4368" max="4369" width="17.7109375" style="33" bestFit="1" customWidth="1"/>
    <col min="4370" max="4370" width="13.85546875" style="33" bestFit="1" customWidth="1"/>
    <col min="4371" max="4610" width="9.140625" style="33"/>
    <col min="4611" max="4611" width="1.42578125" style="33" customWidth="1"/>
    <col min="4612" max="4612" width="8.42578125" style="33" customWidth="1"/>
    <col min="4613" max="4613" width="33" style="33" customWidth="1"/>
    <col min="4614" max="4614" width="13.85546875" style="33" customWidth="1"/>
    <col min="4615" max="4615" width="12.7109375" style="33" customWidth="1"/>
    <col min="4616" max="4616" width="13.7109375" style="33" customWidth="1"/>
    <col min="4617" max="4617" width="9.5703125" style="33" customWidth="1"/>
    <col min="4618" max="4618" width="11.28515625" style="33" customWidth="1"/>
    <col min="4619" max="4619" width="10.5703125" style="33" customWidth="1"/>
    <col min="4620" max="4620" width="17.28515625" style="33" customWidth="1"/>
    <col min="4621" max="4621" width="17.42578125" style="33" customWidth="1"/>
    <col min="4622" max="4622" width="15.42578125" style="33" customWidth="1"/>
    <col min="4623" max="4623" width="15.140625" style="33" customWidth="1"/>
    <col min="4624" max="4625" width="17.7109375" style="33" bestFit="1" customWidth="1"/>
    <col min="4626" max="4626" width="13.85546875" style="33" bestFit="1" customWidth="1"/>
    <col min="4627" max="4866" width="9.140625" style="33"/>
    <col min="4867" max="4867" width="1.42578125" style="33" customWidth="1"/>
    <col min="4868" max="4868" width="8.42578125" style="33" customWidth="1"/>
    <col min="4869" max="4869" width="33" style="33" customWidth="1"/>
    <col min="4870" max="4870" width="13.85546875" style="33" customWidth="1"/>
    <col min="4871" max="4871" width="12.7109375" style="33" customWidth="1"/>
    <col min="4872" max="4872" width="13.7109375" style="33" customWidth="1"/>
    <col min="4873" max="4873" width="9.5703125" style="33" customWidth="1"/>
    <col min="4874" max="4874" width="11.28515625" style="33" customWidth="1"/>
    <col min="4875" max="4875" width="10.5703125" style="33" customWidth="1"/>
    <col min="4876" max="4876" width="17.28515625" style="33" customWidth="1"/>
    <col min="4877" max="4877" width="17.42578125" style="33" customWidth="1"/>
    <col min="4878" max="4878" width="15.42578125" style="33" customWidth="1"/>
    <col min="4879" max="4879" width="15.140625" style="33" customWidth="1"/>
    <col min="4880" max="4881" width="17.7109375" style="33" bestFit="1" customWidth="1"/>
    <col min="4882" max="4882" width="13.85546875" style="33" bestFit="1" customWidth="1"/>
    <col min="4883" max="5122" width="9.140625" style="33"/>
    <col min="5123" max="5123" width="1.42578125" style="33" customWidth="1"/>
    <col min="5124" max="5124" width="8.42578125" style="33" customWidth="1"/>
    <col min="5125" max="5125" width="33" style="33" customWidth="1"/>
    <col min="5126" max="5126" width="13.85546875" style="33" customWidth="1"/>
    <col min="5127" max="5127" width="12.7109375" style="33" customWidth="1"/>
    <col min="5128" max="5128" width="13.7109375" style="33" customWidth="1"/>
    <col min="5129" max="5129" width="9.5703125" style="33" customWidth="1"/>
    <col min="5130" max="5130" width="11.28515625" style="33" customWidth="1"/>
    <col min="5131" max="5131" width="10.5703125" style="33" customWidth="1"/>
    <col min="5132" max="5132" width="17.28515625" style="33" customWidth="1"/>
    <col min="5133" max="5133" width="17.42578125" style="33" customWidth="1"/>
    <col min="5134" max="5134" width="15.42578125" style="33" customWidth="1"/>
    <col min="5135" max="5135" width="15.140625" style="33" customWidth="1"/>
    <col min="5136" max="5137" width="17.7109375" style="33" bestFit="1" customWidth="1"/>
    <col min="5138" max="5138" width="13.85546875" style="33" bestFit="1" customWidth="1"/>
    <col min="5139" max="5378" width="9.140625" style="33"/>
    <col min="5379" max="5379" width="1.42578125" style="33" customWidth="1"/>
    <col min="5380" max="5380" width="8.42578125" style="33" customWidth="1"/>
    <col min="5381" max="5381" width="33" style="33" customWidth="1"/>
    <col min="5382" max="5382" width="13.85546875" style="33" customWidth="1"/>
    <col min="5383" max="5383" width="12.7109375" style="33" customWidth="1"/>
    <col min="5384" max="5384" width="13.7109375" style="33" customWidth="1"/>
    <col min="5385" max="5385" width="9.5703125" style="33" customWidth="1"/>
    <col min="5386" max="5386" width="11.28515625" style="33" customWidth="1"/>
    <col min="5387" max="5387" width="10.5703125" style="33" customWidth="1"/>
    <col min="5388" max="5388" width="17.28515625" style="33" customWidth="1"/>
    <col min="5389" max="5389" width="17.42578125" style="33" customWidth="1"/>
    <col min="5390" max="5390" width="15.42578125" style="33" customWidth="1"/>
    <col min="5391" max="5391" width="15.140625" style="33" customWidth="1"/>
    <col min="5392" max="5393" width="17.7109375" style="33" bestFit="1" customWidth="1"/>
    <col min="5394" max="5394" width="13.85546875" style="33" bestFit="1" customWidth="1"/>
    <col min="5395" max="5634" width="9.140625" style="33"/>
    <col min="5635" max="5635" width="1.42578125" style="33" customWidth="1"/>
    <col min="5636" max="5636" width="8.42578125" style="33" customWidth="1"/>
    <col min="5637" max="5637" width="33" style="33" customWidth="1"/>
    <col min="5638" max="5638" width="13.85546875" style="33" customWidth="1"/>
    <col min="5639" max="5639" width="12.7109375" style="33" customWidth="1"/>
    <col min="5640" max="5640" width="13.7109375" style="33" customWidth="1"/>
    <col min="5641" max="5641" width="9.5703125" style="33" customWidth="1"/>
    <col min="5642" max="5642" width="11.28515625" style="33" customWidth="1"/>
    <col min="5643" max="5643" width="10.5703125" style="33" customWidth="1"/>
    <col min="5644" max="5644" width="17.28515625" style="33" customWidth="1"/>
    <col min="5645" max="5645" width="17.42578125" style="33" customWidth="1"/>
    <col min="5646" max="5646" width="15.42578125" style="33" customWidth="1"/>
    <col min="5647" max="5647" width="15.140625" style="33" customWidth="1"/>
    <col min="5648" max="5649" width="17.7109375" style="33" bestFit="1" customWidth="1"/>
    <col min="5650" max="5650" width="13.85546875" style="33" bestFit="1" customWidth="1"/>
    <col min="5651" max="5890" width="9.140625" style="33"/>
    <col min="5891" max="5891" width="1.42578125" style="33" customWidth="1"/>
    <col min="5892" max="5892" width="8.42578125" style="33" customWidth="1"/>
    <col min="5893" max="5893" width="33" style="33" customWidth="1"/>
    <col min="5894" max="5894" width="13.85546875" style="33" customWidth="1"/>
    <col min="5895" max="5895" width="12.7109375" style="33" customWidth="1"/>
    <col min="5896" max="5896" width="13.7109375" style="33" customWidth="1"/>
    <col min="5897" max="5897" width="9.5703125" style="33" customWidth="1"/>
    <col min="5898" max="5898" width="11.28515625" style="33" customWidth="1"/>
    <col min="5899" max="5899" width="10.5703125" style="33" customWidth="1"/>
    <col min="5900" max="5900" width="17.28515625" style="33" customWidth="1"/>
    <col min="5901" max="5901" width="17.42578125" style="33" customWidth="1"/>
    <col min="5902" max="5902" width="15.42578125" style="33" customWidth="1"/>
    <col min="5903" max="5903" width="15.140625" style="33" customWidth="1"/>
    <col min="5904" max="5905" width="17.7109375" style="33" bestFit="1" customWidth="1"/>
    <col min="5906" max="5906" width="13.85546875" style="33" bestFit="1" customWidth="1"/>
    <col min="5907" max="6146" width="9.140625" style="33"/>
    <col min="6147" max="6147" width="1.42578125" style="33" customWidth="1"/>
    <col min="6148" max="6148" width="8.42578125" style="33" customWidth="1"/>
    <col min="6149" max="6149" width="33" style="33" customWidth="1"/>
    <col min="6150" max="6150" width="13.85546875" style="33" customWidth="1"/>
    <col min="6151" max="6151" width="12.7109375" style="33" customWidth="1"/>
    <col min="6152" max="6152" width="13.7109375" style="33" customWidth="1"/>
    <col min="6153" max="6153" width="9.5703125" style="33" customWidth="1"/>
    <col min="6154" max="6154" width="11.28515625" style="33" customWidth="1"/>
    <col min="6155" max="6155" width="10.5703125" style="33" customWidth="1"/>
    <col min="6156" max="6156" width="17.28515625" style="33" customWidth="1"/>
    <col min="6157" max="6157" width="17.42578125" style="33" customWidth="1"/>
    <col min="6158" max="6158" width="15.42578125" style="33" customWidth="1"/>
    <col min="6159" max="6159" width="15.140625" style="33" customWidth="1"/>
    <col min="6160" max="6161" width="17.7109375" style="33" bestFit="1" customWidth="1"/>
    <col min="6162" max="6162" width="13.85546875" style="33" bestFit="1" customWidth="1"/>
    <col min="6163" max="6402" width="9.140625" style="33"/>
    <col min="6403" max="6403" width="1.42578125" style="33" customWidth="1"/>
    <col min="6404" max="6404" width="8.42578125" style="33" customWidth="1"/>
    <col min="6405" max="6405" width="33" style="33" customWidth="1"/>
    <col min="6406" max="6406" width="13.85546875" style="33" customWidth="1"/>
    <col min="6407" max="6407" width="12.7109375" style="33" customWidth="1"/>
    <col min="6408" max="6408" width="13.7109375" style="33" customWidth="1"/>
    <col min="6409" max="6409" width="9.5703125" style="33" customWidth="1"/>
    <col min="6410" max="6410" width="11.28515625" style="33" customWidth="1"/>
    <col min="6411" max="6411" width="10.5703125" style="33" customWidth="1"/>
    <col min="6412" max="6412" width="17.28515625" style="33" customWidth="1"/>
    <col min="6413" max="6413" width="17.42578125" style="33" customWidth="1"/>
    <col min="6414" max="6414" width="15.42578125" style="33" customWidth="1"/>
    <col min="6415" max="6415" width="15.140625" style="33" customWidth="1"/>
    <col min="6416" max="6417" width="17.7109375" style="33" bestFit="1" customWidth="1"/>
    <col min="6418" max="6418" width="13.85546875" style="33" bestFit="1" customWidth="1"/>
    <col min="6419" max="6658" width="9.140625" style="33"/>
    <col min="6659" max="6659" width="1.42578125" style="33" customWidth="1"/>
    <col min="6660" max="6660" width="8.42578125" style="33" customWidth="1"/>
    <col min="6661" max="6661" width="33" style="33" customWidth="1"/>
    <col min="6662" max="6662" width="13.85546875" style="33" customWidth="1"/>
    <col min="6663" max="6663" width="12.7109375" style="33" customWidth="1"/>
    <col min="6664" max="6664" width="13.7109375" style="33" customWidth="1"/>
    <col min="6665" max="6665" width="9.5703125" style="33" customWidth="1"/>
    <col min="6666" max="6666" width="11.28515625" style="33" customWidth="1"/>
    <col min="6667" max="6667" width="10.5703125" style="33" customWidth="1"/>
    <col min="6668" max="6668" width="17.28515625" style="33" customWidth="1"/>
    <col min="6669" max="6669" width="17.42578125" style="33" customWidth="1"/>
    <col min="6670" max="6670" width="15.42578125" style="33" customWidth="1"/>
    <col min="6671" max="6671" width="15.140625" style="33" customWidth="1"/>
    <col min="6672" max="6673" width="17.7109375" style="33" bestFit="1" customWidth="1"/>
    <col min="6674" max="6674" width="13.85546875" style="33" bestFit="1" customWidth="1"/>
    <col min="6675" max="6914" width="9.140625" style="33"/>
    <col min="6915" max="6915" width="1.42578125" style="33" customWidth="1"/>
    <col min="6916" max="6916" width="8.42578125" style="33" customWidth="1"/>
    <col min="6917" max="6917" width="33" style="33" customWidth="1"/>
    <col min="6918" max="6918" width="13.85546875" style="33" customWidth="1"/>
    <col min="6919" max="6919" width="12.7109375" style="33" customWidth="1"/>
    <col min="6920" max="6920" width="13.7109375" style="33" customWidth="1"/>
    <col min="6921" max="6921" width="9.5703125" style="33" customWidth="1"/>
    <col min="6922" max="6922" width="11.28515625" style="33" customWidth="1"/>
    <col min="6923" max="6923" width="10.5703125" style="33" customWidth="1"/>
    <col min="6924" max="6924" width="17.28515625" style="33" customWidth="1"/>
    <col min="6925" max="6925" width="17.42578125" style="33" customWidth="1"/>
    <col min="6926" max="6926" width="15.42578125" style="33" customWidth="1"/>
    <col min="6927" max="6927" width="15.140625" style="33" customWidth="1"/>
    <col min="6928" max="6929" width="17.7109375" style="33" bestFit="1" customWidth="1"/>
    <col min="6930" max="6930" width="13.85546875" style="33" bestFit="1" customWidth="1"/>
    <col min="6931" max="7170" width="9.140625" style="33"/>
    <col min="7171" max="7171" width="1.42578125" style="33" customWidth="1"/>
    <col min="7172" max="7172" width="8.42578125" style="33" customWidth="1"/>
    <col min="7173" max="7173" width="33" style="33" customWidth="1"/>
    <col min="7174" max="7174" width="13.85546875" style="33" customWidth="1"/>
    <col min="7175" max="7175" width="12.7109375" style="33" customWidth="1"/>
    <col min="7176" max="7176" width="13.7109375" style="33" customWidth="1"/>
    <col min="7177" max="7177" width="9.5703125" style="33" customWidth="1"/>
    <col min="7178" max="7178" width="11.28515625" style="33" customWidth="1"/>
    <col min="7179" max="7179" width="10.5703125" style="33" customWidth="1"/>
    <col min="7180" max="7180" width="17.28515625" style="33" customWidth="1"/>
    <col min="7181" max="7181" width="17.42578125" style="33" customWidth="1"/>
    <col min="7182" max="7182" width="15.42578125" style="33" customWidth="1"/>
    <col min="7183" max="7183" width="15.140625" style="33" customWidth="1"/>
    <col min="7184" max="7185" width="17.7109375" style="33" bestFit="1" customWidth="1"/>
    <col min="7186" max="7186" width="13.85546875" style="33" bestFit="1" customWidth="1"/>
    <col min="7187" max="7426" width="9.140625" style="33"/>
    <col min="7427" max="7427" width="1.42578125" style="33" customWidth="1"/>
    <col min="7428" max="7428" width="8.42578125" style="33" customWidth="1"/>
    <col min="7429" max="7429" width="33" style="33" customWidth="1"/>
    <col min="7430" max="7430" width="13.85546875" style="33" customWidth="1"/>
    <col min="7431" max="7431" width="12.7109375" style="33" customWidth="1"/>
    <col min="7432" max="7432" width="13.7109375" style="33" customWidth="1"/>
    <col min="7433" max="7433" width="9.5703125" style="33" customWidth="1"/>
    <col min="7434" max="7434" width="11.28515625" style="33" customWidth="1"/>
    <col min="7435" max="7435" width="10.5703125" style="33" customWidth="1"/>
    <col min="7436" max="7436" width="17.28515625" style="33" customWidth="1"/>
    <col min="7437" max="7437" width="17.42578125" style="33" customWidth="1"/>
    <col min="7438" max="7438" width="15.42578125" style="33" customWidth="1"/>
    <col min="7439" max="7439" width="15.140625" style="33" customWidth="1"/>
    <col min="7440" max="7441" width="17.7109375" style="33" bestFit="1" customWidth="1"/>
    <col min="7442" max="7442" width="13.85546875" style="33" bestFit="1" customWidth="1"/>
    <col min="7443" max="7682" width="9.140625" style="33"/>
    <col min="7683" max="7683" width="1.42578125" style="33" customWidth="1"/>
    <col min="7684" max="7684" width="8.42578125" style="33" customWidth="1"/>
    <col min="7685" max="7685" width="33" style="33" customWidth="1"/>
    <col min="7686" max="7686" width="13.85546875" style="33" customWidth="1"/>
    <col min="7687" max="7687" width="12.7109375" style="33" customWidth="1"/>
    <col min="7688" max="7688" width="13.7109375" style="33" customWidth="1"/>
    <col min="7689" max="7689" width="9.5703125" style="33" customWidth="1"/>
    <col min="7690" max="7690" width="11.28515625" style="33" customWidth="1"/>
    <col min="7691" max="7691" width="10.5703125" style="33" customWidth="1"/>
    <col min="7692" max="7692" width="17.28515625" style="33" customWidth="1"/>
    <col min="7693" max="7693" width="17.42578125" style="33" customWidth="1"/>
    <col min="7694" max="7694" width="15.42578125" style="33" customWidth="1"/>
    <col min="7695" max="7695" width="15.140625" style="33" customWidth="1"/>
    <col min="7696" max="7697" width="17.7109375" style="33" bestFit="1" customWidth="1"/>
    <col min="7698" max="7698" width="13.85546875" style="33" bestFit="1" customWidth="1"/>
    <col min="7699" max="7938" width="9.140625" style="33"/>
    <col min="7939" max="7939" width="1.42578125" style="33" customWidth="1"/>
    <col min="7940" max="7940" width="8.42578125" style="33" customWidth="1"/>
    <col min="7941" max="7941" width="33" style="33" customWidth="1"/>
    <col min="7942" max="7942" width="13.85546875" style="33" customWidth="1"/>
    <col min="7943" max="7943" width="12.7109375" style="33" customWidth="1"/>
    <col min="7944" max="7944" width="13.7109375" style="33" customWidth="1"/>
    <col min="7945" max="7945" width="9.5703125" style="33" customWidth="1"/>
    <col min="7946" max="7946" width="11.28515625" style="33" customWidth="1"/>
    <col min="7947" max="7947" width="10.5703125" style="33" customWidth="1"/>
    <col min="7948" max="7948" width="17.28515625" style="33" customWidth="1"/>
    <col min="7949" max="7949" width="17.42578125" style="33" customWidth="1"/>
    <col min="7950" max="7950" width="15.42578125" style="33" customWidth="1"/>
    <col min="7951" max="7951" width="15.140625" style="33" customWidth="1"/>
    <col min="7952" max="7953" width="17.7109375" style="33" bestFit="1" customWidth="1"/>
    <col min="7954" max="7954" width="13.85546875" style="33" bestFit="1" customWidth="1"/>
    <col min="7955" max="8194" width="9.140625" style="33"/>
    <col min="8195" max="8195" width="1.42578125" style="33" customWidth="1"/>
    <col min="8196" max="8196" width="8.42578125" style="33" customWidth="1"/>
    <col min="8197" max="8197" width="33" style="33" customWidth="1"/>
    <col min="8198" max="8198" width="13.85546875" style="33" customWidth="1"/>
    <col min="8199" max="8199" width="12.7109375" style="33" customWidth="1"/>
    <col min="8200" max="8200" width="13.7109375" style="33" customWidth="1"/>
    <col min="8201" max="8201" width="9.5703125" style="33" customWidth="1"/>
    <col min="8202" max="8202" width="11.28515625" style="33" customWidth="1"/>
    <col min="8203" max="8203" width="10.5703125" style="33" customWidth="1"/>
    <col min="8204" max="8204" width="17.28515625" style="33" customWidth="1"/>
    <col min="8205" max="8205" width="17.42578125" style="33" customWidth="1"/>
    <col min="8206" max="8206" width="15.42578125" style="33" customWidth="1"/>
    <col min="8207" max="8207" width="15.140625" style="33" customWidth="1"/>
    <col min="8208" max="8209" width="17.7109375" style="33" bestFit="1" customWidth="1"/>
    <col min="8210" max="8210" width="13.85546875" style="33" bestFit="1" customWidth="1"/>
    <col min="8211" max="8450" width="9.140625" style="33"/>
    <col min="8451" max="8451" width="1.42578125" style="33" customWidth="1"/>
    <col min="8452" max="8452" width="8.42578125" style="33" customWidth="1"/>
    <col min="8453" max="8453" width="33" style="33" customWidth="1"/>
    <col min="8454" max="8454" width="13.85546875" style="33" customWidth="1"/>
    <col min="8455" max="8455" width="12.7109375" style="33" customWidth="1"/>
    <col min="8456" max="8456" width="13.7109375" style="33" customWidth="1"/>
    <col min="8457" max="8457" width="9.5703125" style="33" customWidth="1"/>
    <col min="8458" max="8458" width="11.28515625" style="33" customWidth="1"/>
    <col min="8459" max="8459" width="10.5703125" style="33" customWidth="1"/>
    <col min="8460" max="8460" width="17.28515625" style="33" customWidth="1"/>
    <col min="8461" max="8461" width="17.42578125" style="33" customWidth="1"/>
    <col min="8462" max="8462" width="15.42578125" style="33" customWidth="1"/>
    <col min="8463" max="8463" width="15.140625" style="33" customWidth="1"/>
    <col min="8464" max="8465" width="17.7109375" style="33" bestFit="1" customWidth="1"/>
    <col min="8466" max="8466" width="13.85546875" style="33" bestFit="1" customWidth="1"/>
    <col min="8467" max="8706" width="9.140625" style="33"/>
    <col min="8707" max="8707" width="1.42578125" style="33" customWidth="1"/>
    <col min="8708" max="8708" width="8.42578125" style="33" customWidth="1"/>
    <col min="8709" max="8709" width="33" style="33" customWidth="1"/>
    <col min="8710" max="8710" width="13.85546875" style="33" customWidth="1"/>
    <col min="8711" max="8711" width="12.7109375" style="33" customWidth="1"/>
    <col min="8712" max="8712" width="13.7109375" style="33" customWidth="1"/>
    <col min="8713" max="8713" width="9.5703125" style="33" customWidth="1"/>
    <col min="8714" max="8714" width="11.28515625" style="33" customWidth="1"/>
    <col min="8715" max="8715" width="10.5703125" style="33" customWidth="1"/>
    <col min="8716" max="8716" width="17.28515625" style="33" customWidth="1"/>
    <col min="8717" max="8717" width="17.42578125" style="33" customWidth="1"/>
    <col min="8718" max="8718" width="15.42578125" style="33" customWidth="1"/>
    <col min="8719" max="8719" width="15.140625" style="33" customWidth="1"/>
    <col min="8720" max="8721" width="17.7109375" style="33" bestFit="1" customWidth="1"/>
    <col min="8722" max="8722" width="13.85546875" style="33" bestFit="1" customWidth="1"/>
    <col min="8723" max="8962" width="9.140625" style="33"/>
    <col min="8963" max="8963" width="1.42578125" style="33" customWidth="1"/>
    <col min="8964" max="8964" width="8.42578125" style="33" customWidth="1"/>
    <col min="8965" max="8965" width="33" style="33" customWidth="1"/>
    <col min="8966" max="8966" width="13.85546875" style="33" customWidth="1"/>
    <col min="8967" max="8967" width="12.7109375" style="33" customWidth="1"/>
    <col min="8968" max="8968" width="13.7109375" style="33" customWidth="1"/>
    <col min="8969" max="8969" width="9.5703125" style="33" customWidth="1"/>
    <col min="8970" max="8970" width="11.28515625" style="33" customWidth="1"/>
    <col min="8971" max="8971" width="10.5703125" style="33" customWidth="1"/>
    <col min="8972" max="8972" width="17.28515625" style="33" customWidth="1"/>
    <col min="8973" max="8973" width="17.42578125" style="33" customWidth="1"/>
    <col min="8974" max="8974" width="15.42578125" style="33" customWidth="1"/>
    <col min="8975" max="8975" width="15.140625" style="33" customWidth="1"/>
    <col min="8976" max="8977" width="17.7109375" style="33" bestFit="1" customWidth="1"/>
    <col min="8978" max="8978" width="13.85546875" style="33" bestFit="1" customWidth="1"/>
    <col min="8979" max="9218" width="9.140625" style="33"/>
    <col min="9219" max="9219" width="1.42578125" style="33" customWidth="1"/>
    <col min="9220" max="9220" width="8.42578125" style="33" customWidth="1"/>
    <col min="9221" max="9221" width="33" style="33" customWidth="1"/>
    <col min="9222" max="9222" width="13.85546875" style="33" customWidth="1"/>
    <col min="9223" max="9223" width="12.7109375" style="33" customWidth="1"/>
    <col min="9224" max="9224" width="13.7109375" style="33" customWidth="1"/>
    <col min="9225" max="9225" width="9.5703125" style="33" customWidth="1"/>
    <col min="9226" max="9226" width="11.28515625" style="33" customWidth="1"/>
    <col min="9227" max="9227" width="10.5703125" style="33" customWidth="1"/>
    <col min="9228" max="9228" width="17.28515625" style="33" customWidth="1"/>
    <col min="9229" max="9229" width="17.42578125" style="33" customWidth="1"/>
    <col min="9230" max="9230" width="15.42578125" style="33" customWidth="1"/>
    <col min="9231" max="9231" width="15.140625" style="33" customWidth="1"/>
    <col min="9232" max="9233" width="17.7109375" style="33" bestFit="1" customWidth="1"/>
    <col min="9234" max="9234" width="13.85546875" style="33" bestFit="1" customWidth="1"/>
    <col min="9235" max="9474" width="9.140625" style="33"/>
    <col min="9475" max="9475" width="1.42578125" style="33" customWidth="1"/>
    <col min="9476" max="9476" width="8.42578125" style="33" customWidth="1"/>
    <col min="9477" max="9477" width="33" style="33" customWidth="1"/>
    <col min="9478" max="9478" width="13.85546875" style="33" customWidth="1"/>
    <col min="9479" max="9479" width="12.7109375" style="33" customWidth="1"/>
    <col min="9480" max="9480" width="13.7109375" style="33" customWidth="1"/>
    <col min="9481" max="9481" width="9.5703125" style="33" customWidth="1"/>
    <col min="9482" max="9482" width="11.28515625" style="33" customWidth="1"/>
    <col min="9483" max="9483" width="10.5703125" style="33" customWidth="1"/>
    <col min="9484" max="9484" width="17.28515625" style="33" customWidth="1"/>
    <col min="9485" max="9485" width="17.42578125" style="33" customWidth="1"/>
    <col min="9486" max="9486" width="15.42578125" style="33" customWidth="1"/>
    <col min="9487" max="9487" width="15.140625" style="33" customWidth="1"/>
    <col min="9488" max="9489" width="17.7109375" style="33" bestFit="1" customWidth="1"/>
    <col min="9490" max="9490" width="13.85546875" style="33" bestFit="1" customWidth="1"/>
    <col min="9491" max="9730" width="9.140625" style="33"/>
    <col min="9731" max="9731" width="1.42578125" style="33" customWidth="1"/>
    <col min="9732" max="9732" width="8.42578125" style="33" customWidth="1"/>
    <col min="9733" max="9733" width="33" style="33" customWidth="1"/>
    <col min="9734" max="9734" width="13.85546875" style="33" customWidth="1"/>
    <col min="9735" max="9735" width="12.7109375" style="33" customWidth="1"/>
    <col min="9736" max="9736" width="13.7109375" style="33" customWidth="1"/>
    <col min="9737" max="9737" width="9.5703125" style="33" customWidth="1"/>
    <col min="9738" max="9738" width="11.28515625" style="33" customWidth="1"/>
    <col min="9739" max="9739" width="10.5703125" style="33" customWidth="1"/>
    <col min="9740" max="9740" width="17.28515625" style="33" customWidth="1"/>
    <col min="9741" max="9741" width="17.42578125" style="33" customWidth="1"/>
    <col min="9742" max="9742" width="15.42578125" style="33" customWidth="1"/>
    <col min="9743" max="9743" width="15.140625" style="33" customWidth="1"/>
    <col min="9744" max="9745" width="17.7109375" style="33" bestFit="1" customWidth="1"/>
    <col min="9746" max="9746" width="13.85546875" style="33" bestFit="1" customWidth="1"/>
    <col min="9747" max="9986" width="9.140625" style="33"/>
    <col min="9987" max="9987" width="1.42578125" style="33" customWidth="1"/>
    <col min="9988" max="9988" width="8.42578125" style="33" customWidth="1"/>
    <col min="9989" max="9989" width="33" style="33" customWidth="1"/>
    <col min="9990" max="9990" width="13.85546875" style="33" customWidth="1"/>
    <col min="9991" max="9991" width="12.7109375" style="33" customWidth="1"/>
    <col min="9992" max="9992" width="13.7109375" style="33" customWidth="1"/>
    <col min="9993" max="9993" width="9.5703125" style="33" customWidth="1"/>
    <col min="9994" max="9994" width="11.28515625" style="33" customWidth="1"/>
    <col min="9995" max="9995" width="10.5703125" style="33" customWidth="1"/>
    <col min="9996" max="9996" width="17.28515625" style="33" customWidth="1"/>
    <col min="9997" max="9997" width="17.42578125" style="33" customWidth="1"/>
    <col min="9998" max="9998" width="15.42578125" style="33" customWidth="1"/>
    <col min="9999" max="9999" width="15.140625" style="33" customWidth="1"/>
    <col min="10000" max="10001" width="17.7109375" style="33" bestFit="1" customWidth="1"/>
    <col min="10002" max="10002" width="13.85546875" style="33" bestFit="1" customWidth="1"/>
    <col min="10003" max="10242" width="9.140625" style="33"/>
    <col min="10243" max="10243" width="1.42578125" style="33" customWidth="1"/>
    <col min="10244" max="10244" width="8.42578125" style="33" customWidth="1"/>
    <col min="10245" max="10245" width="33" style="33" customWidth="1"/>
    <col min="10246" max="10246" width="13.85546875" style="33" customWidth="1"/>
    <col min="10247" max="10247" width="12.7109375" style="33" customWidth="1"/>
    <col min="10248" max="10248" width="13.7109375" style="33" customWidth="1"/>
    <col min="10249" max="10249" width="9.5703125" style="33" customWidth="1"/>
    <col min="10250" max="10250" width="11.28515625" style="33" customWidth="1"/>
    <col min="10251" max="10251" width="10.5703125" style="33" customWidth="1"/>
    <col min="10252" max="10252" width="17.28515625" style="33" customWidth="1"/>
    <col min="10253" max="10253" width="17.42578125" style="33" customWidth="1"/>
    <col min="10254" max="10254" width="15.42578125" style="33" customWidth="1"/>
    <col min="10255" max="10255" width="15.140625" style="33" customWidth="1"/>
    <col min="10256" max="10257" width="17.7109375" style="33" bestFit="1" customWidth="1"/>
    <col min="10258" max="10258" width="13.85546875" style="33" bestFit="1" customWidth="1"/>
    <col min="10259" max="10498" width="9.140625" style="33"/>
    <col min="10499" max="10499" width="1.42578125" style="33" customWidth="1"/>
    <col min="10500" max="10500" width="8.42578125" style="33" customWidth="1"/>
    <col min="10501" max="10501" width="33" style="33" customWidth="1"/>
    <col min="10502" max="10502" width="13.85546875" style="33" customWidth="1"/>
    <col min="10503" max="10503" width="12.7109375" style="33" customWidth="1"/>
    <col min="10504" max="10504" width="13.7109375" style="33" customWidth="1"/>
    <col min="10505" max="10505" width="9.5703125" style="33" customWidth="1"/>
    <col min="10506" max="10506" width="11.28515625" style="33" customWidth="1"/>
    <col min="10507" max="10507" width="10.5703125" style="33" customWidth="1"/>
    <col min="10508" max="10508" width="17.28515625" style="33" customWidth="1"/>
    <col min="10509" max="10509" width="17.42578125" style="33" customWidth="1"/>
    <col min="10510" max="10510" width="15.42578125" style="33" customWidth="1"/>
    <col min="10511" max="10511" width="15.140625" style="33" customWidth="1"/>
    <col min="10512" max="10513" width="17.7109375" style="33" bestFit="1" customWidth="1"/>
    <col min="10514" max="10514" width="13.85546875" style="33" bestFit="1" customWidth="1"/>
    <col min="10515" max="10754" width="9.140625" style="33"/>
    <col min="10755" max="10755" width="1.42578125" style="33" customWidth="1"/>
    <col min="10756" max="10756" width="8.42578125" style="33" customWidth="1"/>
    <col min="10757" max="10757" width="33" style="33" customWidth="1"/>
    <col min="10758" max="10758" width="13.85546875" style="33" customWidth="1"/>
    <col min="10759" max="10759" width="12.7109375" style="33" customWidth="1"/>
    <col min="10760" max="10760" width="13.7109375" style="33" customWidth="1"/>
    <col min="10761" max="10761" width="9.5703125" style="33" customWidth="1"/>
    <col min="10762" max="10762" width="11.28515625" style="33" customWidth="1"/>
    <col min="10763" max="10763" width="10.5703125" style="33" customWidth="1"/>
    <col min="10764" max="10764" width="17.28515625" style="33" customWidth="1"/>
    <col min="10765" max="10765" width="17.42578125" style="33" customWidth="1"/>
    <col min="10766" max="10766" width="15.42578125" style="33" customWidth="1"/>
    <col min="10767" max="10767" width="15.140625" style="33" customWidth="1"/>
    <col min="10768" max="10769" width="17.7109375" style="33" bestFit="1" customWidth="1"/>
    <col min="10770" max="10770" width="13.85546875" style="33" bestFit="1" customWidth="1"/>
    <col min="10771" max="11010" width="9.140625" style="33"/>
    <col min="11011" max="11011" width="1.42578125" style="33" customWidth="1"/>
    <col min="11012" max="11012" width="8.42578125" style="33" customWidth="1"/>
    <col min="11013" max="11013" width="33" style="33" customWidth="1"/>
    <col min="11014" max="11014" width="13.85546875" style="33" customWidth="1"/>
    <col min="11015" max="11015" width="12.7109375" style="33" customWidth="1"/>
    <col min="11016" max="11016" width="13.7109375" style="33" customWidth="1"/>
    <col min="11017" max="11017" width="9.5703125" style="33" customWidth="1"/>
    <col min="11018" max="11018" width="11.28515625" style="33" customWidth="1"/>
    <col min="11019" max="11019" width="10.5703125" style="33" customWidth="1"/>
    <col min="11020" max="11020" width="17.28515625" style="33" customWidth="1"/>
    <col min="11021" max="11021" width="17.42578125" style="33" customWidth="1"/>
    <col min="11022" max="11022" width="15.42578125" style="33" customWidth="1"/>
    <col min="11023" max="11023" width="15.140625" style="33" customWidth="1"/>
    <col min="11024" max="11025" width="17.7109375" style="33" bestFit="1" customWidth="1"/>
    <col min="11026" max="11026" width="13.85546875" style="33" bestFit="1" customWidth="1"/>
    <col min="11027" max="11266" width="9.140625" style="33"/>
    <col min="11267" max="11267" width="1.42578125" style="33" customWidth="1"/>
    <col min="11268" max="11268" width="8.42578125" style="33" customWidth="1"/>
    <col min="11269" max="11269" width="33" style="33" customWidth="1"/>
    <col min="11270" max="11270" width="13.85546875" style="33" customWidth="1"/>
    <col min="11271" max="11271" width="12.7109375" style="33" customWidth="1"/>
    <col min="11272" max="11272" width="13.7109375" style="33" customWidth="1"/>
    <col min="11273" max="11273" width="9.5703125" style="33" customWidth="1"/>
    <col min="11274" max="11274" width="11.28515625" style="33" customWidth="1"/>
    <col min="11275" max="11275" width="10.5703125" style="33" customWidth="1"/>
    <col min="11276" max="11276" width="17.28515625" style="33" customWidth="1"/>
    <col min="11277" max="11277" width="17.42578125" style="33" customWidth="1"/>
    <col min="11278" max="11278" width="15.42578125" style="33" customWidth="1"/>
    <col min="11279" max="11279" width="15.140625" style="33" customWidth="1"/>
    <col min="11280" max="11281" width="17.7109375" style="33" bestFit="1" customWidth="1"/>
    <col min="11282" max="11282" width="13.85546875" style="33" bestFit="1" customWidth="1"/>
    <col min="11283" max="11522" width="9.140625" style="33"/>
    <col min="11523" max="11523" width="1.42578125" style="33" customWidth="1"/>
    <col min="11524" max="11524" width="8.42578125" style="33" customWidth="1"/>
    <col min="11525" max="11525" width="33" style="33" customWidth="1"/>
    <col min="11526" max="11526" width="13.85546875" style="33" customWidth="1"/>
    <col min="11527" max="11527" width="12.7109375" style="33" customWidth="1"/>
    <col min="11528" max="11528" width="13.7109375" style="33" customWidth="1"/>
    <col min="11529" max="11529" width="9.5703125" style="33" customWidth="1"/>
    <col min="11530" max="11530" width="11.28515625" style="33" customWidth="1"/>
    <col min="11531" max="11531" width="10.5703125" style="33" customWidth="1"/>
    <col min="11532" max="11532" width="17.28515625" style="33" customWidth="1"/>
    <col min="11533" max="11533" width="17.42578125" style="33" customWidth="1"/>
    <col min="11534" max="11534" width="15.42578125" style="33" customWidth="1"/>
    <col min="11535" max="11535" width="15.140625" style="33" customWidth="1"/>
    <col min="11536" max="11537" width="17.7109375" style="33" bestFit="1" customWidth="1"/>
    <col min="11538" max="11538" width="13.85546875" style="33" bestFit="1" customWidth="1"/>
    <col min="11539" max="11778" width="9.140625" style="33"/>
    <col min="11779" max="11779" width="1.42578125" style="33" customWidth="1"/>
    <col min="11780" max="11780" width="8.42578125" style="33" customWidth="1"/>
    <col min="11781" max="11781" width="33" style="33" customWidth="1"/>
    <col min="11782" max="11782" width="13.85546875" style="33" customWidth="1"/>
    <col min="11783" max="11783" width="12.7109375" style="33" customWidth="1"/>
    <col min="11784" max="11784" width="13.7109375" style="33" customWidth="1"/>
    <col min="11785" max="11785" width="9.5703125" style="33" customWidth="1"/>
    <col min="11786" max="11786" width="11.28515625" style="33" customWidth="1"/>
    <col min="11787" max="11787" width="10.5703125" style="33" customWidth="1"/>
    <col min="11788" max="11788" width="17.28515625" style="33" customWidth="1"/>
    <col min="11789" max="11789" width="17.42578125" style="33" customWidth="1"/>
    <col min="11790" max="11790" width="15.42578125" style="33" customWidth="1"/>
    <col min="11791" max="11791" width="15.140625" style="33" customWidth="1"/>
    <col min="11792" max="11793" width="17.7109375" style="33" bestFit="1" customWidth="1"/>
    <col min="11794" max="11794" width="13.85546875" style="33" bestFit="1" customWidth="1"/>
    <col min="11795" max="12034" width="9.140625" style="33"/>
    <col min="12035" max="12035" width="1.42578125" style="33" customWidth="1"/>
    <col min="12036" max="12036" width="8.42578125" style="33" customWidth="1"/>
    <col min="12037" max="12037" width="33" style="33" customWidth="1"/>
    <col min="12038" max="12038" width="13.85546875" style="33" customWidth="1"/>
    <col min="12039" max="12039" width="12.7109375" style="33" customWidth="1"/>
    <col min="12040" max="12040" width="13.7109375" style="33" customWidth="1"/>
    <col min="12041" max="12041" width="9.5703125" style="33" customWidth="1"/>
    <col min="12042" max="12042" width="11.28515625" style="33" customWidth="1"/>
    <col min="12043" max="12043" width="10.5703125" style="33" customWidth="1"/>
    <col min="12044" max="12044" width="17.28515625" style="33" customWidth="1"/>
    <col min="12045" max="12045" width="17.42578125" style="33" customWidth="1"/>
    <col min="12046" max="12046" width="15.42578125" style="33" customWidth="1"/>
    <col min="12047" max="12047" width="15.140625" style="33" customWidth="1"/>
    <col min="12048" max="12049" width="17.7109375" style="33" bestFit="1" customWidth="1"/>
    <col min="12050" max="12050" width="13.85546875" style="33" bestFit="1" customWidth="1"/>
    <col min="12051" max="12290" width="9.140625" style="33"/>
    <col min="12291" max="12291" width="1.42578125" style="33" customWidth="1"/>
    <col min="12292" max="12292" width="8.42578125" style="33" customWidth="1"/>
    <col min="12293" max="12293" width="33" style="33" customWidth="1"/>
    <col min="12294" max="12294" width="13.85546875" style="33" customWidth="1"/>
    <col min="12295" max="12295" width="12.7109375" style="33" customWidth="1"/>
    <col min="12296" max="12296" width="13.7109375" style="33" customWidth="1"/>
    <col min="12297" max="12297" width="9.5703125" style="33" customWidth="1"/>
    <col min="12298" max="12298" width="11.28515625" style="33" customWidth="1"/>
    <col min="12299" max="12299" width="10.5703125" style="33" customWidth="1"/>
    <col min="12300" max="12300" width="17.28515625" style="33" customWidth="1"/>
    <col min="12301" max="12301" width="17.42578125" style="33" customWidth="1"/>
    <col min="12302" max="12302" width="15.42578125" style="33" customWidth="1"/>
    <col min="12303" max="12303" width="15.140625" style="33" customWidth="1"/>
    <col min="12304" max="12305" width="17.7109375" style="33" bestFit="1" customWidth="1"/>
    <col min="12306" max="12306" width="13.85546875" style="33" bestFit="1" customWidth="1"/>
    <col min="12307" max="12546" width="9.140625" style="33"/>
    <col min="12547" max="12547" width="1.42578125" style="33" customWidth="1"/>
    <col min="12548" max="12548" width="8.42578125" style="33" customWidth="1"/>
    <col min="12549" max="12549" width="33" style="33" customWidth="1"/>
    <col min="12550" max="12550" width="13.85546875" style="33" customWidth="1"/>
    <col min="12551" max="12551" width="12.7109375" style="33" customWidth="1"/>
    <col min="12552" max="12552" width="13.7109375" style="33" customWidth="1"/>
    <col min="12553" max="12553" width="9.5703125" style="33" customWidth="1"/>
    <col min="12554" max="12554" width="11.28515625" style="33" customWidth="1"/>
    <col min="12555" max="12555" width="10.5703125" style="33" customWidth="1"/>
    <col min="12556" max="12556" width="17.28515625" style="33" customWidth="1"/>
    <col min="12557" max="12557" width="17.42578125" style="33" customWidth="1"/>
    <col min="12558" max="12558" width="15.42578125" style="33" customWidth="1"/>
    <col min="12559" max="12559" width="15.140625" style="33" customWidth="1"/>
    <col min="12560" max="12561" width="17.7109375" style="33" bestFit="1" customWidth="1"/>
    <col min="12562" max="12562" width="13.85546875" style="33" bestFit="1" customWidth="1"/>
    <col min="12563" max="12802" width="9.140625" style="33"/>
    <col min="12803" max="12803" width="1.42578125" style="33" customWidth="1"/>
    <col min="12804" max="12804" width="8.42578125" style="33" customWidth="1"/>
    <col min="12805" max="12805" width="33" style="33" customWidth="1"/>
    <col min="12806" max="12806" width="13.85546875" style="33" customWidth="1"/>
    <col min="12807" max="12807" width="12.7109375" style="33" customWidth="1"/>
    <col min="12808" max="12808" width="13.7109375" style="33" customWidth="1"/>
    <col min="12809" max="12809" width="9.5703125" style="33" customWidth="1"/>
    <col min="12810" max="12810" width="11.28515625" style="33" customWidth="1"/>
    <col min="12811" max="12811" width="10.5703125" style="33" customWidth="1"/>
    <col min="12812" max="12812" width="17.28515625" style="33" customWidth="1"/>
    <col min="12813" max="12813" width="17.42578125" style="33" customWidth="1"/>
    <col min="12814" max="12814" width="15.42578125" style="33" customWidth="1"/>
    <col min="12815" max="12815" width="15.140625" style="33" customWidth="1"/>
    <col min="12816" max="12817" width="17.7109375" style="33" bestFit="1" customWidth="1"/>
    <col min="12818" max="12818" width="13.85546875" style="33" bestFit="1" customWidth="1"/>
    <col min="12819" max="13058" width="9.140625" style="33"/>
    <col min="13059" max="13059" width="1.42578125" style="33" customWidth="1"/>
    <col min="13060" max="13060" width="8.42578125" style="33" customWidth="1"/>
    <col min="13061" max="13061" width="33" style="33" customWidth="1"/>
    <col min="13062" max="13062" width="13.85546875" style="33" customWidth="1"/>
    <col min="13063" max="13063" width="12.7109375" style="33" customWidth="1"/>
    <col min="13064" max="13064" width="13.7109375" style="33" customWidth="1"/>
    <col min="13065" max="13065" width="9.5703125" style="33" customWidth="1"/>
    <col min="13066" max="13066" width="11.28515625" style="33" customWidth="1"/>
    <col min="13067" max="13067" width="10.5703125" style="33" customWidth="1"/>
    <col min="13068" max="13068" width="17.28515625" style="33" customWidth="1"/>
    <col min="13069" max="13069" width="17.42578125" style="33" customWidth="1"/>
    <col min="13070" max="13070" width="15.42578125" style="33" customWidth="1"/>
    <col min="13071" max="13071" width="15.140625" style="33" customWidth="1"/>
    <col min="13072" max="13073" width="17.7109375" style="33" bestFit="1" customWidth="1"/>
    <col min="13074" max="13074" width="13.85546875" style="33" bestFit="1" customWidth="1"/>
    <col min="13075" max="13314" width="9.140625" style="33"/>
    <col min="13315" max="13315" width="1.42578125" style="33" customWidth="1"/>
    <col min="13316" max="13316" width="8.42578125" style="33" customWidth="1"/>
    <col min="13317" max="13317" width="33" style="33" customWidth="1"/>
    <col min="13318" max="13318" width="13.85546875" style="33" customWidth="1"/>
    <col min="13319" max="13319" width="12.7109375" style="33" customWidth="1"/>
    <col min="13320" max="13320" width="13.7109375" style="33" customWidth="1"/>
    <col min="13321" max="13321" width="9.5703125" style="33" customWidth="1"/>
    <col min="13322" max="13322" width="11.28515625" style="33" customWidth="1"/>
    <col min="13323" max="13323" width="10.5703125" style="33" customWidth="1"/>
    <col min="13324" max="13324" width="17.28515625" style="33" customWidth="1"/>
    <col min="13325" max="13325" width="17.42578125" style="33" customWidth="1"/>
    <col min="13326" max="13326" width="15.42578125" style="33" customWidth="1"/>
    <col min="13327" max="13327" width="15.140625" style="33" customWidth="1"/>
    <col min="13328" max="13329" width="17.7109375" style="33" bestFit="1" customWidth="1"/>
    <col min="13330" max="13330" width="13.85546875" style="33" bestFit="1" customWidth="1"/>
    <col min="13331" max="13570" width="9.140625" style="33"/>
    <col min="13571" max="13571" width="1.42578125" style="33" customWidth="1"/>
    <col min="13572" max="13572" width="8.42578125" style="33" customWidth="1"/>
    <col min="13573" max="13573" width="33" style="33" customWidth="1"/>
    <col min="13574" max="13574" width="13.85546875" style="33" customWidth="1"/>
    <col min="13575" max="13575" width="12.7109375" style="33" customWidth="1"/>
    <col min="13576" max="13576" width="13.7109375" style="33" customWidth="1"/>
    <col min="13577" max="13577" width="9.5703125" style="33" customWidth="1"/>
    <col min="13578" max="13578" width="11.28515625" style="33" customWidth="1"/>
    <col min="13579" max="13579" width="10.5703125" style="33" customWidth="1"/>
    <col min="13580" max="13580" width="17.28515625" style="33" customWidth="1"/>
    <col min="13581" max="13581" width="17.42578125" style="33" customWidth="1"/>
    <col min="13582" max="13582" width="15.42578125" style="33" customWidth="1"/>
    <col min="13583" max="13583" width="15.140625" style="33" customWidth="1"/>
    <col min="13584" max="13585" width="17.7109375" style="33" bestFit="1" customWidth="1"/>
    <col min="13586" max="13586" width="13.85546875" style="33" bestFit="1" customWidth="1"/>
    <col min="13587" max="13826" width="9.140625" style="33"/>
    <col min="13827" max="13827" width="1.42578125" style="33" customWidth="1"/>
    <col min="13828" max="13828" width="8.42578125" style="33" customWidth="1"/>
    <col min="13829" max="13829" width="33" style="33" customWidth="1"/>
    <col min="13830" max="13830" width="13.85546875" style="33" customWidth="1"/>
    <col min="13831" max="13831" width="12.7109375" style="33" customWidth="1"/>
    <col min="13832" max="13832" width="13.7109375" style="33" customWidth="1"/>
    <col min="13833" max="13833" width="9.5703125" style="33" customWidth="1"/>
    <col min="13834" max="13834" width="11.28515625" style="33" customWidth="1"/>
    <col min="13835" max="13835" width="10.5703125" style="33" customWidth="1"/>
    <col min="13836" max="13836" width="17.28515625" style="33" customWidth="1"/>
    <col min="13837" max="13837" width="17.42578125" style="33" customWidth="1"/>
    <col min="13838" max="13838" width="15.42578125" style="33" customWidth="1"/>
    <col min="13839" max="13839" width="15.140625" style="33" customWidth="1"/>
    <col min="13840" max="13841" width="17.7109375" style="33" bestFit="1" customWidth="1"/>
    <col min="13842" max="13842" width="13.85546875" style="33" bestFit="1" customWidth="1"/>
    <col min="13843" max="14082" width="9.140625" style="33"/>
    <col min="14083" max="14083" width="1.42578125" style="33" customWidth="1"/>
    <col min="14084" max="14084" width="8.42578125" style="33" customWidth="1"/>
    <col min="14085" max="14085" width="33" style="33" customWidth="1"/>
    <col min="14086" max="14086" width="13.85546875" style="33" customWidth="1"/>
    <col min="14087" max="14087" width="12.7109375" style="33" customWidth="1"/>
    <col min="14088" max="14088" width="13.7109375" style="33" customWidth="1"/>
    <col min="14089" max="14089" width="9.5703125" style="33" customWidth="1"/>
    <col min="14090" max="14090" width="11.28515625" style="33" customWidth="1"/>
    <col min="14091" max="14091" width="10.5703125" style="33" customWidth="1"/>
    <col min="14092" max="14092" width="17.28515625" style="33" customWidth="1"/>
    <col min="14093" max="14093" width="17.42578125" style="33" customWidth="1"/>
    <col min="14094" max="14094" width="15.42578125" style="33" customWidth="1"/>
    <col min="14095" max="14095" width="15.140625" style="33" customWidth="1"/>
    <col min="14096" max="14097" width="17.7109375" style="33" bestFit="1" customWidth="1"/>
    <col min="14098" max="14098" width="13.85546875" style="33" bestFit="1" customWidth="1"/>
    <col min="14099" max="14338" width="9.140625" style="33"/>
    <col min="14339" max="14339" width="1.42578125" style="33" customWidth="1"/>
    <col min="14340" max="14340" width="8.42578125" style="33" customWidth="1"/>
    <col min="14341" max="14341" width="33" style="33" customWidth="1"/>
    <col min="14342" max="14342" width="13.85546875" style="33" customWidth="1"/>
    <col min="14343" max="14343" width="12.7109375" style="33" customWidth="1"/>
    <col min="14344" max="14344" width="13.7109375" style="33" customWidth="1"/>
    <col min="14345" max="14345" width="9.5703125" style="33" customWidth="1"/>
    <col min="14346" max="14346" width="11.28515625" style="33" customWidth="1"/>
    <col min="14347" max="14347" width="10.5703125" style="33" customWidth="1"/>
    <col min="14348" max="14348" width="17.28515625" style="33" customWidth="1"/>
    <col min="14349" max="14349" width="17.42578125" style="33" customWidth="1"/>
    <col min="14350" max="14350" width="15.42578125" style="33" customWidth="1"/>
    <col min="14351" max="14351" width="15.140625" style="33" customWidth="1"/>
    <col min="14352" max="14353" width="17.7109375" style="33" bestFit="1" customWidth="1"/>
    <col min="14354" max="14354" width="13.85546875" style="33" bestFit="1" customWidth="1"/>
    <col min="14355" max="14594" width="9.140625" style="33"/>
    <col min="14595" max="14595" width="1.42578125" style="33" customWidth="1"/>
    <col min="14596" max="14596" width="8.42578125" style="33" customWidth="1"/>
    <col min="14597" max="14597" width="33" style="33" customWidth="1"/>
    <col min="14598" max="14598" width="13.85546875" style="33" customWidth="1"/>
    <col min="14599" max="14599" width="12.7109375" style="33" customWidth="1"/>
    <col min="14600" max="14600" width="13.7109375" style="33" customWidth="1"/>
    <col min="14601" max="14601" width="9.5703125" style="33" customWidth="1"/>
    <col min="14602" max="14602" width="11.28515625" style="33" customWidth="1"/>
    <col min="14603" max="14603" width="10.5703125" style="33" customWidth="1"/>
    <col min="14604" max="14604" width="17.28515625" style="33" customWidth="1"/>
    <col min="14605" max="14605" width="17.42578125" style="33" customWidth="1"/>
    <col min="14606" max="14606" width="15.42578125" style="33" customWidth="1"/>
    <col min="14607" max="14607" width="15.140625" style="33" customWidth="1"/>
    <col min="14608" max="14609" width="17.7109375" style="33" bestFit="1" customWidth="1"/>
    <col min="14610" max="14610" width="13.85546875" style="33" bestFit="1" customWidth="1"/>
    <col min="14611" max="14850" width="9.140625" style="33"/>
    <col min="14851" max="14851" width="1.42578125" style="33" customWidth="1"/>
    <col min="14852" max="14852" width="8.42578125" style="33" customWidth="1"/>
    <col min="14853" max="14853" width="33" style="33" customWidth="1"/>
    <col min="14854" max="14854" width="13.85546875" style="33" customWidth="1"/>
    <col min="14855" max="14855" width="12.7109375" style="33" customWidth="1"/>
    <col min="14856" max="14856" width="13.7109375" style="33" customWidth="1"/>
    <col min="14857" max="14857" width="9.5703125" style="33" customWidth="1"/>
    <col min="14858" max="14858" width="11.28515625" style="33" customWidth="1"/>
    <col min="14859" max="14859" width="10.5703125" style="33" customWidth="1"/>
    <col min="14860" max="14860" width="17.28515625" style="33" customWidth="1"/>
    <col min="14861" max="14861" width="17.42578125" style="33" customWidth="1"/>
    <col min="14862" max="14862" width="15.42578125" style="33" customWidth="1"/>
    <col min="14863" max="14863" width="15.140625" style="33" customWidth="1"/>
    <col min="14864" max="14865" width="17.7109375" style="33" bestFit="1" customWidth="1"/>
    <col min="14866" max="14866" width="13.85546875" style="33" bestFit="1" customWidth="1"/>
    <col min="14867" max="15106" width="9.140625" style="33"/>
    <col min="15107" max="15107" width="1.42578125" style="33" customWidth="1"/>
    <col min="15108" max="15108" width="8.42578125" style="33" customWidth="1"/>
    <col min="15109" max="15109" width="33" style="33" customWidth="1"/>
    <col min="15110" max="15110" width="13.85546875" style="33" customWidth="1"/>
    <col min="15111" max="15111" width="12.7109375" style="33" customWidth="1"/>
    <col min="15112" max="15112" width="13.7109375" style="33" customWidth="1"/>
    <col min="15113" max="15113" width="9.5703125" style="33" customWidth="1"/>
    <col min="15114" max="15114" width="11.28515625" style="33" customWidth="1"/>
    <col min="15115" max="15115" width="10.5703125" style="33" customWidth="1"/>
    <col min="15116" max="15116" width="17.28515625" style="33" customWidth="1"/>
    <col min="15117" max="15117" width="17.42578125" style="33" customWidth="1"/>
    <col min="15118" max="15118" width="15.42578125" style="33" customWidth="1"/>
    <col min="15119" max="15119" width="15.140625" style="33" customWidth="1"/>
    <col min="15120" max="15121" width="17.7109375" style="33" bestFit="1" customWidth="1"/>
    <col min="15122" max="15122" width="13.85546875" style="33" bestFit="1" customWidth="1"/>
    <col min="15123" max="15362" width="9.140625" style="33"/>
    <col min="15363" max="15363" width="1.42578125" style="33" customWidth="1"/>
    <col min="15364" max="15364" width="8.42578125" style="33" customWidth="1"/>
    <col min="15365" max="15365" width="33" style="33" customWidth="1"/>
    <col min="15366" max="15366" width="13.85546875" style="33" customWidth="1"/>
    <col min="15367" max="15367" width="12.7109375" style="33" customWidth="1"/>
    <col min="15368" max="15368" width="13.7109375" style="33" customWidth="1"/>
    <col min="15369" max="15369" width="9.5703125" style="33" customWidth="1"/>
    <col min="15370" max="15370" width="11.28515625" style="33" customWidth="1"/>
    <col min="15371" max="15371" width="10.5703125" style="33" customWidth="1"/>
    <col min="15372" max="15372" width="17.28515625" style="33" customWidth="1"/>
    <col min="15373" max="15373" width="17.42578125" style="33" customWidth="1"/>
    <col min="15374" max="15374" width="15.42578125" style="33" customWidth="1"/>
    <col min="15375" max="15375" width="15.140625" style="33" customWidth="1"/>
    <col min="15376" max="15377" width="17.7109375" style="33" bestFit="1" customWidth="1"/>
    <col min="15378" max="15378" width="13.85546875" style="33" bestFit="1" customWidth="1"/>
    <col min="15379" max="15618" width="9.140625" style="33"/>
    <col min="15619" max="15619" width="1.42578125" style="33" customWidth="1"/>
    <col min="15620" max="15620" width="8.42578125" style="33" customWidth="1"/>
    <col min="15621" max="15621" width="33" style="33" customWidth="1"/>
    <col min="15622" max="15622" width="13.85546875" style="33" customWidth="1"/>
    <col min="15623" max="15623" width="12.7109375" style="33" customWidth="1"/>
    <col min="15624" max="15624" width="13.7109375" style="33" customWidth="1"/>
    <col min="15625" max="15625" width="9.5703125" style="33" customWidth="1"/>
    <col min="15626" max="15626" width="11.28515625" style="33" customWidth="1"/>
    <col min="15627" max="15627" width="10.5703125" style="33" customWidth="1"/>
    <col min="15628" max="15628" width="17.28515625" style="33" customWidth="1"/>
    <col min="15629" max="15629" width="17.42578125" style="33" customWidth="1"/>
    <col min="15630" max="15630" width="15.42578125" style="33" customWidth="1"/>
    <col min="15631" max="15631" width="15.140625" style="33" customWidth="1"/>
    <col min="15632" max="15633" width="17.7109375" style="33" bestFit="1" customWidth="1"/>
    <col min="15634" max="15634" width="13.85546875" style="33" bestFit="1" customWidth="1"/>
    <col min="15635" max="15874" width="9.140625" style="33"/>
    <col min="15875" max="15875" width="1.42578125" style="33" customWidth="1"/>
    <col min="15876" max="15876" width="8.42578125" style="33" customWidth="1"/>
    <col min="15877" max="15877" width="33" style="33" customWidth="1"/>
    <col min="15878" max="15878" width="13.85546875" style="33" customWidth="1"/>
    <col min="15879" max="15879" width="12.7109375" style="33" customWidth="1"/>
    <col min="15880" max="15880" width="13.7109375" style="33" customWidth="1"/>
    <col min="15881" max="15881" width="9.5703125" style="33" customWidth="1"/>
    <col min="15882" max="15882" width="11.28515625" style="33" customWidth="1"/>
    <col min="15883" max="15883" width="10.5703125" style="33" customWidth="1"/>
    <col min="15884" max="15884" width="17.28515625" style="33" customWidth="1"/>
    <col min="15885" max="15885" width="17.42578125" style="33" customWidth="1"/>
    <col min="15886" max="15886" width="15.42578125" style="33" customWidth="1"/>
    <col min="15887" max="15887" width="15.140625" style="33" customWidth="1"/>
    <col min="15888" max="15889" width="17.7109375" style="33" bestFit="1" customWidth="1"/>
    <col min="15890" max="15890" width="13.85546875" style="33" bestFit="1" customWidth="1"/>
    <col min="15891" max="16130" width="9.140625" style="33"/>
    <col min="16131" max="16131" width="1.42578125" style="33" customWidth="1"/>
    <col min="16132" max="16132" width="8.42578125" style="33" customWidth="1"/>
    <col min="16133" max="16133" width="33" style="33" customWidth="1"/>
    <col min="16134" max="16134" width="13.85546875" style="33" customWidth="1"/>
    <col min="16135" max="16135" width="12.7109375" style="33" customWidth="1"/>
    <col min="16136" max="16136" width="13.7109375" style="33" customWidth="1"/>
    <col min="16137" max="16137" width="9.5703125" style="33" customWidth="1"/>
    <col min="16138" max="16138" width="11.28515625" style="33" customWidth="1"/>
    <col min="16139" max="16139" width="10.5703125" style="33" customWidth="1"/>
    <col min="16140" max="16140" width="17.28515625" style="33" customWidth="1"/>
    <col min="16141" max="16141" width="17.42578125" style="33" customWidth="1"/>
    <col min="16142" max="16142" width="15.42578125" style="33" customWidth="1"/>
    <col min="16143" max="16143" width="15.140625" style="33" customWidth="1"/>
    <col min="16144" max="16145" width="17.7109375" style="33" bestFit="1" customWidth="1"/>
    <col min="16146" max="16146" width="13.85546875" style="33" bestFit="1" customWidth="1"/>
    <col min="16147" max="16384" width="9.140625" style="33"/>
  </cols>
  <sheetData>
    <row r="1" spans="1:34" s="14" customFormat="1" ht="15">
      <c r="A1" s="95" t="s">
        <v>120</v>
      </c>
      <c r="B1" s="206">
        <v>8.3000000000000007</v>
      </c>
      <c r="AE1" s="18"/>
    </row>
    <row r="2" spans="1:34" s="14" customFormat="1" ht="15">
      <c r="A2" s="95" t="s">
        <v>106</v>
      </c>
      <c r="B2" s="32" t="s">
        <v>162</v>
      </c>
      <c r="C2" s="31"/>
      <c r="D2" s="31"/>
      <c r="E2" s="31"/>
      <c r="AE2" s="18"/>
    </row>
    <row r="3" spans="1:34" s="14" customFormat="1" ht="15">
      <c r="A3" s="95" t="s">
        <v>108</v>
      </c>
      <c r="B3" s="32" t="s">
        <v>122</v>
      </c>
      <c r="C3" s="13"/>
      <c r="D3" s="13"/>
      <c r="E3" s="13"/>
      <c r="AE3" s="18"/>
    </row>
    <row r="4" spans="1:34" s="14" customFormat="1" ht="15">
      <c r="A4" s="95" t="s">
        <v>110</v>
      </c>
      <c r="B4" s="18" t="s">
        <v>123</v>
      </c>
      <c r="C4" s="69"/>
      <c r="D4" s="69"/>
      <c r="E4" s="69"/>
      <c r="AE4" s="18"/>
    </row>
    <row r="5" spans="1:34" s="14" customFormat="1" ht="15">
      <c r="A5" s="95" t="s">
        <v>111</v>
      </c>
      <c r="B5" s="88" t="s">
        <v>124</v>
      </c>
      <c r="C5" s="70"/>
      <c r="D5" s="70"/>
      <c r="E5" s="70"/>
      <c r="AE5" s="18"/>
    </row>
    <row r="6" spans="1:34" ht="13.5" thickBot="1">
      <c r="AG6" s="35"/>
      <c r="AH6" s="35"/>
    </row>
    <row r="7" spans="1:34" s="217" customFormat="1" ht="37.5" customHeight="1" thickBot="1">
      <c r="A7" s="4397" t="s">
        <v>163</v>
      </c>
      <c r="B7" s="4397" t="s">
        <v>164</v>
      </c>
      <c r="C7" s="4399" t="s">
        <v>128</v>
      </c>
      <c r="D7" s="209"/>
      <c r="E7" s="4366" t="s">
        <v>131</v>
      </c>
      <c r="F7" s="4395" t="s">
        <v>132</v>
      </c>
      <c r="G7" s="4395" t="s">
        <v>133</v>
      </c>
      <c r="H7" s="4392" t="s">
        <v>135</v>
      </c>
      <c r="I7" s="4392" t="s">
        <v>137</v>
      </c>
      <c r="J7" s="4392" t="s">
        <v>158</v>
      </c>
      <c r="K7" s="4392" t="s">
        <v>86</v>
      </c>
      <c r="L7" s="4364" t="s">
        <v>143</v>
      </c>
      <c r="M7" s="4364" t="s">
        <v>145</v>
      </c>
      <c r="N7" s="4364" t="s">
        <v>146</v>
      </c>
      <c r="O7" s="4392" t="s">
        <v>147</v>
      </c>
      <c r="P7" s="4366" t="s">
        <v>148</v>
      </c>
      <c r="Q7" s="4368" t="s">
        <v>149</v>
      </c>
      <c r="R7" s="4369"/>
      <c r="S7" s="4370"/>
      <c r="AG7" s="210"/>
      <c r="AH7" s="210"/>
    </row>
    <row r="8" spans="1:34" s="217" customFormat="1" ht="59.25" customHeight="1" thickBot="1">
      <c r="A8" s="4398"/>
      <c r="B8" s="4398"/>
      <c r="C8" s="4400"/>
      <c r="D8" s="212" t="s">
        <v>116</v>
      </c>
      <c r="E8" s="4394"/>
      <c r="F8" s="4396"/>
      <c r="G8" s="4396"/>
      <c r="H8" s="4393"/>
      <c r="I8" s="4393"/>
      <c r="J8" s="4393"/>
      <c r="K8" s="4393"/>
      <c r="L8" s="4365"/>
      <c r="M8" s="4365"/>
      <c r="N8" s="4365"/>
      <c r="O8" s="4393"/>
      <c r="P8" s="4394"/>
      <c r="Q8" s="213" t="s">
        <v>153</v>
      </c>
      <c r="R8" s="213" t="s">
        <v>154</v>
      </c>
      <c r="S8" s="214" t="s">
        <v>155</v>
      </c>
      <c r="AG8" s="210"/>
      <c r="AH8" s="210"/>
    </row>
    <row r="9" spans="1:34" s="189" customFormat="1" ht="15.75" customHeight="1">
      <c r="A9" s="179"/>
      <c r="B9" s="179"/>
      <c r="C9" s="187"/>
      <c r="D9" s="187"/>
      <c r="E9" s="181"/>
      <c r="F9" s="184"/>
      <c r="G9" s="184"/>
      <c r="H9" s="187"/>
      <c r="I9" s="187"/>
      <c r="J9" s="187"/>
      <c r="K9" s="187"/>
      <c r="L9" s="188"/>
      <c r="M9" s="188"/>
      <c r="N9" s="188"/>
      <c r="O9" s="188"/>
      <c r="P9" s="188"/>
      <c r="Q9" s="188"/>
      <c r="R9" s="188"/>
      <c r="S9" s="188"/>
    </row>
    <row r="10" spans="1:34" s="42" customFormat="1">
      <c r="A10" s="33"/>
      <c r="B10" s="33"/>
      <c r="C10" s="33"/>
      <c r="D10" s="33"/>
      <c r="E10" s="33"/>
      <c r="F10" s="33"/>
      <c r="G10" s="33"/>
      <c r="H10" s="33"/>
      <c r="I10" s="33"/>
      <c r="J10" s="33"/>
      <c r="K10" s="33"/>
      <c r="L10" s="33"/>
      <c r="M10" s="33"/>
      <c r="N10" s="33"/>
      <c r="O10" s="33"/>
      <c r="P10" s="33"/>
      <c r="Q10" s="33"/>
      <c r="R10" s="33"/>
      <c r="S10" s="33"/>
    </row>
    <row r="11" spans="1:34" s="42" customFormat="1">
      <c r="A11" s="33"/>
      <c r="B11" s="33"/>
      <c r="C11" s="33"/>
      <c r="D11" s="33"/>
      <c r="E11" s="33"/>
      <c r="F11" s="33"/>
      <c r="G11" s="33"/>
      <c r="H11" s="33"/>
      <c r="I11" s="33"/>
      <c r="J11" s="33"/>
      <c r="K11" s="33"/>
      <c r="L11" s="33"/>
      <c r="M11" s="33"/>
      <c r="N11" s="33"/>
      <c r="O11" s="33"/>
      <c r="P11" s="33"/>
      <c r="Q11" s="33"/>
      <c r="R11" s="33"/>
      <c r="S11" s="33"/>
    </row>
    <row r="12" spans="1:34" s="42" customFormat="1">
      <c r="A12" s="33"/>
      <c r="B12" s="33"/>
      <c r="C12" s="33"/>
      <c r="D12" s="33"/>
      <c r="E12" s="33"/>
      <c r="F12" s="33"/>
      <c r="G12" s="33"/>
      <c r="H12" s="33"/>
      <c r="I12" s="33"/>
      <c r="J12" s="33"/>
      <c r="K12" s="33"/>
      <c r="L12" s="33"/>
      <c r="M12" s="33"/>
      <c r="N12" s="33"/>
      <c r="O12" s="33"/>
      <c r="P12" s="33"/>
      <c r="Q12" s="33"/>
      <c r="R12" s="33"/>
      <c r="S12" s="33"/>
    </row>
    <row r="13" spans="1:34">
      <c r="AG13" s="35"/>
      <c r="AH13" s="35"/>
    </row>
    <row r="14" spans="1:34">
      <c r="AG14" s="35"/>
      <c r="AH14" s="35"/>
    </row>
    <row r="15" spans="1:34">
      <c r="AG15" s="35"/>
      <c r="AH15" s="35"/>
    </row>
    <row r="16" spans="1:34">
      <c r="AG16" s="35"/>
      <c r="AH16" s="35"/>
    </row>
    <row r="17" spans="33:34">
      <c r="AG17" s="35"/>
      <c r="AH17" s="35"/>
    </row>
    <row r="18" spans="33:34">
      <c r="AG18" s="35"/>
      <c r="AH18" s="35"/>
    </row>
    <row r="19" spans="33:34">
      <c r="AG19" s="35"/>
      <c r="AH19" s="35"/>
    </row>
    <row r="20" spans="33:34">
      <c r="AG20" s="35"/>
      <c r="AH20" s="35"/>
    </row>
    <row r="21" spans="33:34">
      <c r="AG21" s="35"/>
      <c r="AH21" s="35"/>
    </row>
    <row r="22" spans="33:34">
      <c r="AG22" s="35"/>
      <c r="AH22" s="35"/>
    </row>
    <row r="23" spans="33:34">
      <c r="AG23" s="35"/>
      <c r="AH23" s="35"/>
    </row>
    <row r="24" spans="33:34">
      <c r="AG24" s="35"/>
      <c r="AH24" s="35"/>
    </row>
    <row r="25" spans="33:34">
      <c r="AG25" s="35"/>
      <c r="AH25" s="35"/>
    </row>
    <row r="26" spans="33:34">
      <c r="AG26" s="35"/>
      <c r="AH26" s="35"/>
    </row>
    <row r="27" spans="33:34">
      <c r="AG27" s="35"/>
      <c r="AH27" s="35"/>
    </row>
    <row r="28" spans="33:34">
      <c r="AG28" s="35"/>
      <c r="AH28" s="35"/>
    </row>
    <row r="29" spans="33:34">
      <c r="AG29" s="35"/>
      <c r="AH29" s="35"/>
    </row>
    <row r="30" spans="33:34">
      <c r="AG30" s="35"/>
      <c r="AH30" s="35"/>
    </row>
    <row r="31" spans="33:34">
      <c r="AG31" s="35"/>
      <c r="AH31" s="35"/>
    </row>
    <row r="32" spans="33:34">
      <c r="AG32" s="35"/>
      <c r="AH32" s="35"/>
    </row>
    <row r="33" spans="33:34">
      <c r="AG33" s="35"/>
      <c r="AH33" s="35"/>
    </row>
    <row r="34" spans="33:34">
      <c r="AG34" s="35"/>
      <c r="AH34" s="35"/>
    </row>
    <row r="35" spans="33:34">
      <c r="AG35" s="35"/>
      <c r="AH35" s="35"/>
    </row>
    <row r="36" spans="33:34">
      <c r="AG36" s="35"/>
      <c r="AH36" s="35"/>
    </row>
    <row r="37" spans="33:34">
      <c r="AG37" s="35"/>
      <c r="AH37" s="35"/>
    </row>
    <row r="38" spans="33:34">
      <c r="AG38" s="35"/>
      <c r="AH38" s="35"/>
    </row>
    <row r="39" spans="33:34">
      <c r="AG39" s="35"/>
      <c r="AH39" s="35"/>
    </row>
    <row r="40" spans="33:34">
      <c r="AG40" s="35"/>
      <c r="AH40" s="35"/>
    </row>
    <row r="41" spans="33:34">
      <c r="AG41" s="35"/>
      <c r="AH41" s="35"/>
    </row>
    <row r="42" spans="33:34">
      <c r="AG42" s="35"/>
      <c r="AH42" s="35"/>
    </row>
    <row r="43" spans="33:34">
      <c r="AG43" s="35"/>
      <c r="AH43" s="35"/>
    </row>
    <row r="44" spans="33:34">
      <c r="AG44" s="35"/>
      <c r="AH44" s="35"/>
    </row>
    <row r="45" spans="33:34">
      <c r="AG45" s="35"/>
      <c r="AH45" s="35"/>
    </row>
    <row r="46" spans="33:34">
      <c r="AG46" s="35"/>
      <c r="AH46" s="35"/>
    </row>
    <row r="47" spans="33:34">
      <c r="AG47" s="35"/>
      <c r="AH47" s="35"/>
    </row>
    <row r="48" spans="33:34">
      <c r="AG48" s="35"/>
      <c r="AH48" s="35"/>
    </row>
    <row r="49" spans="33:34">
      <c r="AG49" s="35"/>
      <c r="AH49" s="35"/>
    </row>
    <row r="50" spans="33:34">
      <c r="AG50" s="35"/>
      <c r="AH50" s="35"/>
    </row>
    <row r="51" spans="33:34">
      <c r="AG51" s="35"/>
      <c r="AH51" s="35"/>
    </row>
    <row r="52" spans="33:34">
      <c r="AG52" s="35"/>
      <c r="AH52" s="35"/>
    </row>
    <row r="53" spans="33:34">
      <c r="AG53" s="35"/>
      <c r="AH53" s="35"/>
    </row>
    <row r="54" spans="33:34">
      <c r="AG54" s="35"/>
      <c r="AH54" s="35"/>
    </row>
    <row r="55" spans="33:34">
      <c r="AG55" s="35"/>
      <c r="AH55" s="35"/>
    </row>
    <row r="56" spans="33:34">
      <c r="AG56" s="35"/>
      <c r="AH56" s="35"/>
    </row>
    <row r="57" spans="33:34">
      <c r="AG57" s="35"/>
      <c r="AH57" s="35"/>
    </row>
    <row r="58" spans="33:34">
      <c r="AG58" s="35"/>
      <c r="AH58" s="35"/>
    </row>
    <row r="59" spans="33:34">
      <c r="AG59" s="35"/>
      <c r="AH59" s="35"/>
    </row>
    <row r="60" spans="33:34">
      <c r="AG60" s="35"/>
      <c r="AH60" s="35"/>
    </row>
    <row r="61" spans="33:34">
      <c r="AG61" s="35"/>
      <c r="AH61" s="35"/>
    </row>
    <row r="62" spans="33:34">
      <c r="AG62" s="35"/>
      <c r="AH62" s="35"/>
    </row>
    <row r="63" spans="33:34">
      <c r="AG63" s="35"/>
      <c r="AH63" s="35"/>
    </row>
    <row r="64" spans="33:34">
      <c r="AG64" s="35"/>
      <c r="AH64" s="35"/>
    </row>
    <row r="65" spans="33:34">
      <c r="AG65" s="35"/>
      <c r="AH65" s="35"/>
    </row>
    <row r="66" spans="33:34">
      <c r="AG66" s="35"/>
      <c r="AH66" s="35"/>
    </row>
    <row r="67" spans="33:34">
      <c r="AG67" s="35"/>
      <c r="AH67" s="35"/>
    </row>
    <row r="68" spans="33:34">
      <c r="AG68" s="35"/>
      <c r="AH68" s="35"/>
    </row>
    <row r="69" spans="33:34">
      <c r="AG69" s="35"/>
      <c r="AH69" s="35"/>
    </row>
    <row r="70" spans="33:34">
      <c r="AG70" s="35"/>
      <c r="AH70" s="35"/>
    </row>
    <row r="71" spans="33:34">
      <c r="AG71" s="35"/>
      <c r="AH71" s="35"/>
    </row>
    <row r="72" spans="33:34">
      <c r="AG72" s="35"/>
      <c r="AH72" s="35"/>
    </row>
    <row r="73" spans="33:34">
      <c r="AG73" s="35"/>
      <c r="AH73" s="35"/>
    </row>
    <row r="74" spans="33:34">
      <c r="AG74" s="35"/>
      <c r="AH74" s="35"/>
    </row>
    <row r="75" spans="33:34">
      <c r="AG75" s="35"/>
      <c r="AH75" s="35"/>
    </row>
    <row r="76" spans="33:34">
      <c r="AG76" s="35"/>
      <c r="AH76" s="35"/>
    </row>
    <row r="77" spans="33:34">
      <c r="AG77" s="35"/>
      <c r="AH77" s="35"/>
    </row>
    <row r="78" spans="33:34">
      <c r="AG78" s="35"/>
      <c r="AH78" s="35"/>
    </row>
    <row r="79" spans="33:34">
      <c r="AG79" s="35"/>
      <c r="AH79" s="35"/>
    </row>
    <row r="80" spans="33:34">
      <c r="AG80" s="35"/>
      <c r="AH80" s="35"/>
    </row>
    <row r="81" spans="33:34">
      <c r="AG81" s="35"/>
      <c r="AH81" s="35"/>
    </row>
    <row r="82" spans="33:34">
      <c r="AG82" s="35"/>
      <c r="AH82" s="35"/>
    </row>
    <row r="83" spans="33:34">
      <c r="AG83" s="35"/>
      <c r="AH83" s="35"/>
    </row>
    <row r="84" spans="33:34">
      <c r="AG84" s="35"/>
      <c r="AH84" s="35"/>
    </row>
    <row r="85" spans="33:34">
      <c r="AG85" s="35"/>
      <c r="AH85" s="35"/>
    </row>
    <row r="86" spans="33:34">
      <c r="AG86" s="35"/>
      <c r="AH86" s="35"/>
    </row>
    <row r="87" spans="33:34">
      <c r="AG87" s="35"/>
      <c r="AH87" s="35"/>
    </row>
    <row r="88" spans="33:34">
      <c r="AG88" s="35"/>
      <c r="AH88" s="35"/>
    </row>
    <row r="89" spans="33:34">
      <c r="AG89" s="35"/>
      <c r="AH89" s="35"/>
    </row>
    <row r="90" spans="33:34">
      <c r="AG90" s="35"/>
      <c r="AH90" s="35"/>
    </row>
    <row r="91" spans="33:34">
      <c r="AG91" s="35"/>
      <c r="AH91" s="35"/>
    </row>
    <row r="92" spans="33:34">
      <c r="AG92" s="35"/>
      <c r="AH92" s="35"/>
    </row>
    <row r="93" spans="33:34">
      <c r="AG93" s="35"/>
      <c r="AH93" s="35"/>
    </row>
    <row r="94" spans="33:34">
      <c r="AG94" s="35"/>
      <c r="AH94" s="35"/>
    </row>
    <row r="95" spans="33:34">
      <c r="AG95" s="35"/>
      <c r="AH95" s="35"/>
    </row>
    <row r="96" spans="33:34">
      <c r="AG96" s="35"/>
      <c r="AH96" s="35"/>
    </row>
    <row r="97" spans="33:34">
      <c r="AG97" s="35"/>
      <c r="AH97" s="35"/>
    </row>
    <row r="98" spans="33:34">
      <c r="AG98" s="35"/>
      <c r="AH98" s="35"/>
    </row>
    <row r="99" spans="33:34">
      <c r="AG99" s="35"/>
      <c r="AH99" s="35"/>
    </row>
    <row r="100" spans="33:34">
      <c r="AG100" s="35"/>
      <c r="AH100" s="35"/>
    </row>
    <row r="101" spans="33:34">
      <c r="AG101" s="35"/>
      <c r="AH101" s="35"/>
    </row>
    <row r="102" spans="33:34">
      <c r="AG102" s="35"/>
      <c r="AH102" s="35"/>
    </row>
    <row r="103" spans="33:34">
      <c r="AG103" s="35"/>
      <c r="AH103" s="35"/>
    </row>
    <row r="104" spans="33:34">
      <c r="AG104" s="35"/>
      <c r="AH104" s="35"/>
    </row>
    <row r="105" spans="33:34">
      <c r="AG105" s="35"/>
      <c r="AH105" s="35"/>
    </row>
    <row r="106" spans="33:34">
      <c r="AG106" s="35"/>
      <c r="AH106" s="35"/>
    </row>
    <row r="107" spans="33:34">
      <c r="AG107" s="35"/>
      <c r="AH107" s="35"/>
    </row>
    <row r="108" spans="33:34">
      <c r="AG108" s="35"/>
      <c r="AH108" s="35"/>
    </row>
    <row r="109" spans="33:34">
      <c r="AG109" s="35"/>
      <c r="AH109" s="35"/>
    </row>
    <row r="110" spans="33:34">
      <c r="AG110" s="35"/>
      <c r="AH110" s="35"/>
    </row>
    <row r="111" spans="33:34">
      <c r="AG111" s="35"/>
      <c r="AH111" s="35"/>
    </row>
    <row r="112" spans="33:34">
      <c r="AG112" s="35"/>
      <c r="AH112" s="35"/>
    </row>
    <row r="113" spans="33:34">
      <c r="AG113" s="35"/>
      <c r="AH113" s="35"/>
    </row>
    <row r="114" spans="33:34">
      <c r="AG114" s="35"/>
      <c r="AH114" s="35"/>
    </row>
    <row r="115" spans="33:34">
      <c r="AG115" s="35"/>
      <c r="AH115" s="35"/>
    </row>
    <row r="116" spans="33:34">
      <c r="AG116" s="35"/>
      <c r="AH116" s="35"/>
    </row>
    <row r="117" spans="33:34">
      <c r="AG117" s="35"/>
      <c r="AH117" s="35"/>
    </row>
    <row r="118" spans="33:34">
      <c r="AG118" s="35"/>
      <c r="AH118" s="35"/>
    </row>
    <row r="119" spans="33:34">
      <c r="AG119" s="35"/>
      <c r="AH119" s="35"/>
    </row>
    <row r="120" spans="33:34">
      <c r="AG120" s="35"/>
      <c r="AH120" s="35"/>
    </row>
    <row r="121" spans="33:34">
      <c r="AG121" s="35"/>
      <c r="AH121" s="35"/>
    </row>
    <row r="122" spans="33:34">
      <c r="AG122" s="35"/>
      <c r="AH122" s="35"/>
    </row>
    <row r="123" spans="33:34">
      <c r="AG123" s="35"/>
      <c r="AH123" s="35"/>
    </row>
    <row r="124" spans="33:34">
      <c r="AG124" s="35"/>
      <c r="AH124" s="35"/>
    </row>
    <row r="125" spans="33:34">
      <c r="AG125" s="35"/>
      <c r="AH125" s="35"/>
    </row>
    <row r="126" spans="33:34">
      <c r="AG126" s="35"/>
      <c r="AH126" s="35"/>
    </row>
    <row r="127" spans="33:34">
      <c r="AG127" s="35"/>
      <c r="AH127" s="35"/>
    </row>
    <row r="128" spans="33:34">
      <c r="AG128" s="35"/>
      <c r="AH128" s="35"/>
    </row>
    <row r="129" spans="33:34">
      <c r="AG129" s="35"/>
      <c r="AH129" s="35"/>
    </row>
    <row r="130" spans="33:34">
      <c r="AG130" s="35"/>
      <c r="AH130" s="35"/>
    </row>
    <row r="131" spans="33:34">
      <c r="AG131" s="35"/>
      <c r="AH131" s="35"/>
    </row>
    <row r="132" spans="33:34">
      <c r="AG132" s="35"/>
      <c r="AH132" s="35"/>
    </row>
    <row r="133" spans="33:34">
      <c r="AG133" s="35"/>
      <c r="AH133" s="35"/>
    </row>
    <row r="134" spans="33:34">
      <c r="AG134" s="35"/>
      <c r="AH134" s="35"/>
    </row>
    <row r="135" spans="33:34">
      <c r="AG135" s="35"/>
      <c r="AH135" s="35"/>
    </row>
    <row r="136" spans="33:34">
      <c r="AG136" s="35"/>
      <c r="AH136" s="35"/>
    </row>
    <row r="137" spans="33:34">
      <c r="AG137" s="35"/>
      <c r="AH137" s="35"/>
    </row>
    <row r="138" spans="33:34">
      <c r="AG138" s="35"/>
      <c r="AH138" s="35"/>
    </row>
    <row r="139" spans="33:34">
      <c r="AG139" s="35"/>
      <c r="AH139" s="35"/>
    </row>
    <row r="140" spans="33:34">
      <c r="AG140" s="35"/>
      <c r="AH140" s="35"/>
    </row>
    <row r="141" spans="33:34">
      <c r="AG141" s="35"/>
      <c r="AH141" s="35"/>
    </row>
    <row r="142" spans="33:34">
      <c r="AG142" s="35"/>
      <c r="AH142" s="35"/>
    </row>
    <row r="143" spans="33:34">
      <c r="AG143" s="35"/>
      <c r="AH143" s="35"/>
    </row>
    <row r="144" spans="33:34">
      <c r="AG144" s="35"/>
      <c r="AH144" s="35"/>
    </row>
    <row r="145" spans="33:34">
      <c r="AG145" s="35"/>
      <c r="AH145" s="35"/>
    </row>
    <row r="146" spans="33:34">
      <c r="AG146" s="35"/>
      <c r="AH146" s="35"/>
    </row>
    <row r="147" spans="33:34">
      <c r="AG147" s="35"/>
      <c r="AH147" s="35"/>
    </row>
    <row r="148" spans="33:34">
      <c r="AG148" s="35"/>
      <c r="AH148" s="35"/>
    </row>
    <row r="149" spans="33:34">
      <c r="AG149" s="35"/>
      <c r="AH149" s="35"/>
    </row>
    <row r="150" spans="33:34">
      <c r="AG150" s="35"/>
      <c r="AH150" s="35"/>
    </row>
    <row r="151" spans="33:34">
      <c r="AG151" s="35"/>
      <c r="AH151" s="35"/>
    </row>
    <row r="152" spans="33:34">
      <c r="AG152" s="35"/>
      <c r="AH152" s="35"/>
    </row>
    <row r="153" spans="33:34">
      <c r="AG153" s="35"/>
      <c r="AH153" s="35"/>
    </row>
    <row r="154" spans="33:34">
      <c r="AG154" s="35"/>
      <c r="AH154" s="35"/>
    </row>
    <row r="155" spans="33:34">
      <c r="AG155" s="35"/>
      <c r="AH155" s="35"/>
    </row>
    <row r="156" spans="33:34">
      <c r="AG156" s="35"/>
      <c r="AH156" s="35"/>
    </row>
    <row r="157" spans="33:34">
      <c r="AG157" s="35"/>
      <c r="AH157" s="35"/>
    </row>
    <row r="158" spans="33:34">
      <c r="AG158" s="35"/>
      <c r="AH158" s="35"/>
    </row>
    <row r="159" spans="33:34">
      <c r="AG159" s="35"/>
      <c r="AH159" s="35"/>
    </row>
    <row r="160" spans="33:34">
      <c r="AG160" s="35"/>
      <c r="AH160" s="35"/>
    </row>
    <row r="161" spans="33:34">
      <c r="AG161" s="35"/>
      <c r="AH161" s="35"/>
    </row>
    <row r="162" spans="33:34">
      <c r="AG162" s="35"/>
      <c r="AH162" s="35"/>
    </row>
    <row r="163" spans="33:34">
      <c r="AG163" s="35"/>
      <c r="AH163" s="35"/>
    </row>
    <row r="164" spans="33:34">
      <c r="AG164" s="35"/>
      <c r="AH164" s="35"/>
    </row>
    <row r="165" spans="33:34">
      <c r="AG165" s="35"/>
      <c r="AH165" s="35"/>
    </row>
    <row r="166" spans="33:34">
      <c r="AG166" s="35"/>
      <c r="AH166" s="35"/>
    </row>
    <row r="167" spans="33:34">
      <c r="AG167" s="35"/>
      <c r="AH167" s="35"/>
    </row>
    <row r="168" spans="33:34">
      <c r="AG168" s="35"/>
      <c r="AH168" s="35"/>
    </row>
    <row r="169" spans="33:34">
      <c r="AG169" s="35"/>
      <c r="AH169" s="35"/>
    </row>
    <row r="170" spans="33:34">
      <c r="AG170" s="35"/>
      <c r="AH170" s="35"/>
    </row>
    <row r="171" spans="33:34">
      <c r="AG171" s="35"/>
      <c r="AH171" s="35"/>
    </row>
    <row r="172" spans="33:34">
      <c r="AG172" s="35"/>
      <c r="AH172" s="35"/>
    </row>
    <row r="173" spans="33:34">
      <c r="AG173" s="35"/>
      <c r="AH173" s="35"/>
    </row>
    <row r="174" spans="33:34">
      <c r="AG174" s="35"/>
      <c r="AH174" s="35"/>
    </row>
    <row r="175" spans="33:34">
      <c r="AG175" s="35"/>
      <c r="AH175" s="35"/>
    </row>
    <row r="176" spans="33:34">
      <c r="AG176" s="35"/>
      <c r="AH176" s="35"/>
    </row>
    <row r="177" spans="33:34">
      <c r="AG177" s="35"/>
      <c r="AH177" s="35"/>
    </row>
    <row r="178" spans="33:34">
      <c r="AG178" s="35"/>
      <c r="AH178" s="35"/>
    </row>
    <row r="179" spans="33:34">
      <c r="AG179" s="35"/>
      <c r="AH179" s="35"/>
    </row>
    <row r="180" spans="33:34">
      <c r="AG180" s="35"/>
      <c r="AH180" s="35"/>
    </row>
    <row r="181" spans="33:34">
      <c r="AG181" s="35"/>
      <c r="AH181" s="35"/>
    </row>
    <row r="182" spans="33:34">
      <c r="AG182" s="35"/>
      <c r="AH182" s="35"/>
    </row>
    <row r="183" spans="33:34">
      <c r="AG183" s="35"/>
      <c r="AH183" s="35"/>
    </row>
    <row r="184" spans="33:34">
      <c r="AG184" s="35"/>
      <c r="AH184" s="35"/>
    </row>
    <row r="185" spans="33:34">
      <c r="AG185" s="35"/>
      <c r="AH185" s="35"/>
    </row>
    <row r="186" spans="33:34">
      <c r="AG186" s="35"/>
      <c r="AH186" s="35"/>
    </row>
    <row r="187" spans="33:34">
      <c r="AG187" s="35"/>
      <c r="AH187" s="35"/>
    </row>
    <row r="188" spans="33:34">
      <c r="AG188" s="35"/>
      <c r="AH188" s="35"/>
    </row>
    <row r="189" spans="33:34">
      <c r="AG189" s="35"/>
      <c r="AH189" s="35"/>
    </row>
    <row r="190" spans="33:34">
      <c r="AG190" s="35"/>
      <c r="AH190" s="35"/>
    </row>
    <row r="191" spans="33:34">
      <c r="AG191" s="35"/>
      <c r="AH191" s="35"/>
    </row>
    <row r="192" spans="33:34">
      <c r="AG192" s="35"/>
      <c r="AH192" s="35"/>
    </row>
    <row r="193" spans="33:34">
      <c r="AG193" s="35"/>
      <c r="AH193" s="35"/>
    </row>
    <row r="194" spans="33:34">
      <c r="AG194" s="35"/>
      <c r="AH194" s="35"/>
    </row>
    <row r="195" spans="33:34">
      <c r="AG195" s="35"/>
      <c r="AH195" s="35"/>
    </row>
    <row r="196" spans="33:34">
      <c r="AG196" s="35"/>
      <c r="AH196" s="35"/>
    </row>
    <row r="197" spans="33:34">
      <c r="AG197" s="35"/>
      <c r="AH197" s="35"/>
    </row>
    <row r="198" spans="33:34">
      <c r="AG198" s="35"/>
      <c r="AH198" s="35"/>
    </row>
    <row r="199" spans="33:34">
      <c r="AG199" s="35"/>
      <c r="AH199" s="35"/>
    </row>
    <row r="200" spans="33:34">
      <c r="AG200" s="35"/>
      <c r="AH200" s="35"/>
    </row>
    <row r="201" spans="33:34">
      <c r="AG201" s="35"/>
      <c r="AH201" s="35"/>
    </row>
    <row r="202" spans="33:34">
      <c r="AG202" s="35"/>
      <c r="AH202" s="35"/>
    </row>
    <row r="203" spans="33:34">
      <c r="AG203" s="35"/>
      <c r="AH203" s="35"/>
    </row>
    <row r="204" spans="33:34">
      <c r="AG204" s="35"/>
      <c r="AH204" s="35"/>
    </row>
    <row r="205" spans="33:34">
      <c r="AG205" s="35"/>
      <c r="AH205" s="35"/>
    </row>
    <row r="206" spans="33:34">
      <c r="AG206" s="35"/>
      <c r="AH206" s="35"/>
    </row>
    <row r="207" spans="33:34">
      <c r="AG207" s="35"/>
      <c r="AH207" s="35"/>
    </row>
    <row r="208" spans="33:34">
      <c r="AG208" s="35"/>
      <c r="AH208" s="35"/>
    </row>
    <row r="209" spans="33:34">
      <c r="AG209" s="35"/>
      <c r="AH209" s="35"/>
    </row>
    <row r="210" spans="33:34">
      <c r="AG210" s="35"/>
      <c r="AH210" s="35"/>
    </row>
    <row r="211" spans="33:34">
      <c r="AG211" s="35"/>
      <c r="AH211" s="35"/>
    </row>
    <row r="212" spans="33:34">
      <c r="AG212" s="35"/>
      <c r="AH212" s="35"/>
    </row>
    <row r="213" spans="33:34">
      <c r="AG213" s="35"/>
      <c r="AH213" s="35"/>
    </row>
    <row r="214" spans="33:34">
      <c r="AG214" s="35"/>
      <c r="AH214" s="35"/>
    </row>
    <row r="215" spans="33:34">
      <c r="AG215" s="35"/>
      <c r="AH215" s="35"/>
    </row>
    <row r="216" spans="33:34">
      <c r="AG216" s="35"/>
      <c r="AH216" s="35"/>
    </row>
    <row r="217" spans="33:34">
      <c r="AG217" s="35"/>
      <c r="AH217" s="35"/>
    </row>
    <row r="218" spans="33:34">
      <c r="AG218" s="35"/>
      <c r="AH218" s="35"/>
    </row>
    <row r="219" spans="33:34">
      <c r="AG219" s="35"/>
      <c r="AH219" s="35"/>
    </row>
    <row r="220" spans="33:34">
      <c r="AG220" s="35"/>
      <c r="AH220" s="35"/>
    </row>
    <row r="221" spans="33:34">
      <c r="AG221" s="35"/>
      <c r="AH221" s="35"/>
    </row>
    <row r="222" spans="33:34">
      <c r="AG222" s="35"/>
      <c r="AH222" s="35"/>
    </row>
    <row r="223" spans="33:34">
      <c r="AG223" s="35"/>
      <c r="AH223" s="35"/>
    </row>
    <row r="224" spans="33:34">
      <c r="AG224" s="35"/>
      <c r="AH224" s="35"/>
    </row>
    <row r="225" spans="33:34">
      <c r="AG225" s="35"/>
      <c r="AH225" s="35"/>
    </row>
    <row r="226" spans="33:34">
      <c r="AG226" s="35"/>
      <c r="AH226" s="35"/>
    </row>
    <row r="227" spans="33:34">
      <c r="AG227" s="35"/>
      <c r="AH227" s="35"/>
    </row>
    <row r="228" spans="33:34">
      <c r="AG228" s="35"/>
      <c r="AH228" s="35"/>
    </row>
    <row r="229" spans="33:34">
      <c r="AG229" s="35"/>
      <c r="AH229" s="35"/>
    </row>
    <row r="230" spans="33:34">
      <c r="AG230" s="35"/>
      <c r="AH230" s="35"/>
    </row>
    <row r="231" spans="33:34">
      <c r="AG231" s="35"/>
      <c r="AH231" s="35"/>
    </row>
    <row r="232" spans="33:34">
      <c r="AG232" s="35"/>
      <c r="AH232" s="35"/>
    </row>
    <row r="233" spans="33:34">
      <c r="AG233" s="35"/>
      <c r="AH233" s="35"/>
    </row>
    <row r="234" spans="33:34">
      <c r="AG234" s="35"/>
      <c r="AH234" s="35"/>
    </row>
    <row r="235" spans="33:34">
      <c r="AG235" s="35"/>
      <c r="AH235" s="35"/>
    </row>
    <row r="236" spans="33:34">
      <c r="AG236" s="35"/>
      <c r="AH236" s="35"/>
    </row>
  </sheetData>
  <mergeCells count="16">
    <mergeCell ref="G7:G8"/>
    <mergeCell ref="A7:A8"/>
    <mergeCell ref="B7:B8"/>
    <mergeCell ref="C7:C8"/>
    <mergeCell ref="E7:E8"/>
    <mergeCell ref="F7:F8"/>
    <mergeCell ref="N7:N8"/>
    <mergeCell ref="O7:O8"/>
    <mergeCell ref="P7:P8"/>
    <mergeCell ref="Q7:S7"/>
    <mergeCell ref="H7:H8"/>
    <mergeCell ref="I7:I8"/>
    <mergeCell ref="J7:J8"/>
    <mergeCell ref="K7:K8"/>
    <mergeCell ref="L7:L8"/>
    <mergeCell ref="M7:M8"/>
  </mergeCells>
  <dataValidations count="5">
    <dataValidation type="list" allowBlank="1" showInputMessage="1" showErrorMessage="1" sqref="K9 K10:K1048576">
      <formula1>#REF!</formula1>
    </dataValidation>
    <dataValidation type="list" allowBlank="1" showInputMessage="1" showErrorMessage="1" sqref="C9 C10:C1048576">
      <formula1>#REF!</formula1>
    </dataValidation>
    <dataValidation type="list" allowBlank="1" showInputMessage="1" showErrorMessage="1" sqref="D9 D10:D1048576">
      <formula1>#REF!</formula1>
    </dataValidation>
    <dataValidation type="list" allowBlank="1" showInputMessage="1" showErrorMessage="1" sqref="H9 H10:H1048576 J9 J10:J1048576">
      <formula1>#REF!</formula1>
    </dataValidation>
    <dataValidation type="list" allowBlank="1" showInputMessage="1" showErrorMessage="1" sqref="I9 I10:I1048576">
      <formula1>#REF!</formula1>
    </dataValidation>
  </dataValidations>
  <pageMargins left="0.23" right="0.16" top="1" bottom="1" header="0.5" footer="0.5"/>
  <pageSetup paperSize="9" scale="69"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70" zoomScaleNormal="70" workbookViewId="0"/>
  </sheetViews>
  <sheetFormatPr defaultRowHeight="14.25"/>
  <cols>
    <col min="1" max="1" width="14.42578125" style="3340" customWidth="1"/>
    <col min="2" max="2" width="66.140625" style="3341" customWidth="1"/>
    <col min="3" max="3" width="18.140625" style="3341" customWidth="1"/>
    <col min="4" max="4" width="30.28515625" style="3341" customWidth="1"/>
    <col min="5" max="5" width="26.140625" style="3341" customWidth="1"/>
    <col min="6" max="6" width="20.7109375" style="3341" customWidth="1"/>
    <col min="7" max="7" width="27" style="3341" customWidth="1"/>
    <col min="8" max="8" width="20.7109375" style="3341" customWidth="1"/>
    <col min="9" max="9" width="27.7109375" style="3341" customWidth="1"/>
    <col min="10" max="10" width="21.5703125" style="3341" customWidth="1"/>
    <col min="11" max="11" width="31.28515625" style="3341" customWidth="1"/>
    <col min="12" max="12" width="22.5703125" style="3341" customWidth="1"/>
    <col min="13" max="16384" width="9.140625" style="3340"/>
  </cols>
  <sheetData>
    <row r="1" spans="1:12" ht="15">
      <c r="B1" s="32" t="s">
        <v>120</v>
      </c>
      <c r="C1" s="79" t="s">
        <v>3767</v>
      </c>
      <c r="D1" s="3108"/>
    </row>
    <row r="2" spans="1:12" ht="15">
      <c r="B2" s="18" t="s">
        <v>106</v>
      </c>
      <c r="C2" s="18" t="s">
        <v>3805</v>
      </c>
      <c r="D2" s="3108"/>
    </row>
    <row r="3" spans="1:12" ht="15">
      <c r="B3" s="18" t="s">
        <v>108</v>
      </c>
      <c r="C3" s="18" t="s">
        <v>3776</v>
      </c>
      <c r="D3" s="3108"/>
    </row>
    <row r="4" spans="1:12" ht="15">
      <c r="B4" s="18" t="s">
        <v>110</v>
      </c>
      <c r="C4" s="18" t="s">
        <v>4</v>
      </c>
      <c r="D4" s="3108"/>
    </row>
    <row r="5" spans="1:12" ht="15">
      <c r="B5" s="32" t="s">
        <v>3279</v>
      </c>
      <c r="C5" s="32" t="s">
        <v>3280</v>
      </c>
      <c r="D5" s="3108"/>
    </row>
    <row r="7" spans="1:12" ht="15" thickBot="1"/>
    <row r="8" spans="1:12" ht="15" customHeight="1">
      <c r="A8" s="5042" t="s">
        <v>3806</v>
      </c>
      <c r="B8" s="5043"/>
      <c r="C8" s="5043"/>
      <c r="D8" s="5043"/>
      <c r="E8" s="5043"/>
      <c r="F8" s="5043"/>
      <c r="G8" s="5043"/>
      <c r="H8" s="5043"/>
      <c r="I8" s="5043"/>
      <c r="J8" s="5043"/>
      <c r="K8" s="5043"/>
      <c r="L8" s="5044"/>
    </row>
    <row r="9" spans="1:12" ht="15" customHeight="1">
      <c r="A9" s="5045"/>
      <c r="B9" s="5046"/>
      <c r="C9" s="5046"/>
      <c r="D9" s="5046"/>
      <c r="E9" s="5046"/>
      <c r="F9" s="5046"/>
      <c r="G9" s="5046"/>
      <c r="H9" s="5046"/>
      <c r="I9" s="5046"/>
      <c r="J9" s="5046"/>
      <c r="K9" s="5046"/>
      <c r="L9" s="5047"/>
    </row>
    <row r="10" spans="1:12" ht="31.5" customHeight="1">
      <c r="A10" s="5048" t="s">
        <v>3778</v>
      </c>
      <c r="B10" s="5049"/>
      <c r="C10" s="5049"/>
      <c r="D10" s="5049"/>
      <c r="E10" s="5049"/>
      <c r="F10" s="5049"/>
      <c r="G10" s="5049"/>
      <c r="H10" s="5049"/>
      <c r="I10" s="5049"/>
      <c r="J10" s="5049"/>
      <c r="K10" s="5049"/>
      <c r="L10" s="5050"/>
    </row>
    <row r="11" spans="1:12" s="3342" customFormat="1" ht="58.5" customHeight="1">
      <c r="A11" s="5051"/>
      <c r="B11" s="5053" t="s">
        <v>3779</v>
      </c>
      <c r="C11" s="5053" t="s">
        <v>3780</v>
      </c>
      <c r="D11" s="5054" t="s">
        <v>3781</v>
      </c>
      <c r="E11" s="5054" t="s">
        <v>3782</v>
      </c>
      <c r="F11" s="5053" t="s">
        <v>3783</v>
      </c>
      <c r="G11" s="5053"/>
      <c r="H11" s="5053"/>
      <c r="I11" s="5053"/>
      <c r="J11" s="5053"/>
      <c r="K11" s="5053"/>
      <c r="L11" s="5055"/>
    </row>
    <row r="12" spans="1:12" s="3342" customFormat="1" ht="142.5">
      <c r="A12" s="5052"/>
      <c r="B12" s="5053"/>
      <c r="C12" s="5053"/>
      <c r="D12" s="5054"/>
      <c r="E12" s="5054"/>
      <c r="F12" s="3343" t="s">
        <v>3784</v>
      </c>
      <c r="G12" s="3344" t="s">
        <v>3785</v>
      </c>
      <c r="H12" s="3344" t="s">
        <v>3786</v>
      </c>
      <c r="I12" s="3344" t="s">
        <v>3787</v>
      </c>
      <c r="J12" s="3344" t="s">
        <v>3788</v>
      </c>
      <c r="K12" s="3344" t="s">
        <v>3789</v>
      </c>
      <c r="L12" s="3345" t="s">
        <v>3790</v>
      </c>
    </row>
    <row r="13" spans="1:12" s="3350" customFormat="1" ht="12.75">
      <c r="A13" s="3346"/>
      <c r="B13" s="3347"/>
      <c r="C13" s="3348" t="s">
        <v>1088</v>
      </c>
      <c r="D13" s="3348" t="s">
        <v>1092</v>
      </c>
      <c r="E13" s="3348" t="s">
        <v>1095</v>
      </c>
      <c r="F13" s="3348" t="s">
        <v>1098</v>
      </c>
      <c r="G13" s="3348" t="s">
        <v>1100</v>
      </c>
      <c r="H13" s="3348" t="s">
        <v>1103</v>
      </c>
      <c r="I13" s="3348" t="s">
        <v>1105</v>
      </c>
      <c r="J13" s="3348" t="s">
        <v>1108</v>
      </c>
      <c r="K13" s="3348" t="s">
        <v>1111</v>
      </c>
      <c r="L13" s="3349">
        <v>100</v>
      </c>
    </row>
    <row r="14" spans="1:12" s="3357" customFormat="1">
      <c r="A14" s="3351">
        <v>1</v>
      </c>
      <c r="B14" s="3352" t="s">
        <v>3791</v>
      </c>
      <c r="C14" s="3353"/>
      <c r="D14" s="3358"/>
      <c r="E14" s="3355"/>
      <c r="F14" s="3353"/>
      <c r="G14" s="3355"/>
      <c r="H14" s="3353"/>
      <c r="I14" s="3355"/>
      <c r="J14" s="3353"/>
      <c r="K14" s="3355"/>
      <c r="L14" s="3356"/>
    </row>
    <row r="15" spans="1:12" s="3357" customFormat="1">
      <c r="A15" s="3351">
        <v>2</v>
      </c>
      <c r="B15" s="3352" t="s">
        <v>3793</v>
      </c>
      <c r="C15" s="3353"/>
      <c r="D15" s="3358"/>
      <c r="E15" s="3355"/>
      <c r="F15" s="3353"/>
      <c r="G15" s="3355"/>
      <c r="H15" s="3353"/>
      <c r="I15" s="3355"/>
      <c r="J15" s="3353"/>
      <c r="K15" s="3355"/>
      <c r="L15" s="3356"/>
    </row>
    <row r="16" spans="1:12" s="3357" customFormat="1">
      <c r="A16" s="3351">
        <v>3</v>
      </c>
      <c r="B16" s="3352" t="s">
        <v>3794</v>
      </c>
      <c r="C16" s="3353"/>
      <c r="D16" s="3358"/>
      <c r="E16" s="3355"/>
      <c r="F16" s="3353"/>
      <c r="G16" s="3355"/>
      <c r="H16" s="3353"/>
      <c r="I16" s="3355"/>
      <c r="J16" s="3353"/>
      <c r="K16" s="3355"/>
      <c r="L16" s="3356"/>
    </row>
    <row r="17" spans="1:12" s="3357" customFormat="1">
      <c r="A17" s="3351">
        <v>4</v>
      </c>
      <c r="B17" s="3352" t="s">
        <v>3795</v>
      </c>
      <c r="C17" s="3353"/>
      <c r="D17" s="3358"/>
      <c r="E17" s="3355"/>
      <c r="F17" s="3353"/>
      <c r="G17" s="3355"/>
      <c r="H17" s="3353"/>
      <c r="I17" s="3355"/>
      <c r="J17" s="3353"/>
      <c r="K17" s="3355"/>
      <c r="L17" s="3356"/>
    </row>
    <row r="18" spans="1:12" s="3357" customFormat="1" ht="28.5">
      <c r="A18" s="3351">
        <v>5</v>
      </c>
      <c r="B18" s="3352" t="s">
        <v>3796</v>
      </c>
      <c r="C18" s="3353"/>
      <c r="D18" s="3358"/>
      <c r="E18" s="3355"/>
      <c r="F18" s="3353"/>
      <c r="G18" s="3355"/>
      <c r="H18" s="3353"/>
      <c r="I18" s="3355"/>
      <c r="J18" s="3353"/>
      <c r="K18" s="3355"/>
      <c r="L18" s="3356"/>
    </row>
    <row r="19" spans="1:12" ht="28.5">
      <c r="A19" s="5038">
        <v>6</v>
      </c>
      <c r="B19" s="3359" t="s">
        <v>3797</v>
      </c>
      <c r="C19" s="3360"/>
      <c r="D19" s="3358"/>
      <c r="E19" s="3355"/>
      <c r="F19" s="3360"/>
      <c r="G19" s="3355"/>
      <c r="H19" s="3360"/>
      <c r="I19" s="3355"/>
      <c r="J19" s="3360"/>
      <c r="K19" s="3355"/>
      <c r="L19" s="3361"/>
    </row>
    <row r="20" spans="1:12">
      <c r="A20" s="5039"/>
      <c r="B20" s="3362" t="s">
        <v>3798</v>
      </c>
      <c r="C20" s="3363"/>
      <c r="D20" s="3358"/>
      <c r="E20" s="3355"/>
      <c r="F20" s="3363"/>
      <c r="G20" s="3355"/>
      <c r="H20" s="3363"/>
      <c r="I20" s="3355"/>
      <c r="J20" s="3363"/>
      <c r="K20" s="3355"/>
      <c r="L20" s="3364"/>
    </row>
    <row r="21" spans="1:12">
      <c r="A21" s="5039"/>
      <c r="B21" s="3362" t="s">
        <v>3799</v>
      </c>
      <c r="C21" s="3363"/>
      <c r="D21" s="3358"/>
      <c r="E21" s="3355"/>
      <c r="F21" s="3363"/>
      <c r="G21" s="3355"/>
      <c r="H21" s="3363"/>
      <c r="I21" s="3355"/>
      <c r="J21" s="3363"/>
      <c r="K21" s="3355"/>
      <c r="L21" s="3364"/>
    </row>
    <row r="22" spans="1:12" ht="28.5">
      <c r="A22" s="5039"/>
      <c r="B22" s="3362" t="s">
        <v>3800</v>
      </c>
      <c r="C22" s="3363"/>
      <c r="D22" s="3358"/>
      <c r="E22" s="3355"/>
      <c r="F22" s="3363"/>
      <c r="G22" s="3355"/>
      <c r="H22" s="3363"/>
      <c r="I22" s="3355"/>
      <c r="J22" s="3363"/>
      <c r="K22" s="3355"/>
      <c r="L22" s="3364"/>
    </row>
    <row r="23" spans="1:12" ht="28.5">
      <c r="A23" s="5040"/>
      <c r="B23" s="3365" t="s">
        <v>3801</v>
      </c>
      <c r="C23" s="3366"/>
      <c r="D23" s="3358"/>
      <c r="E23" s="3355"/>
      <c r="F23" s="3366"/>
      <c r="G23" s="3355"/>
      <c r="H23" s="3366"/>
      <c r="I23" s="3355"/>
      <c r="J23" s="3366"/>
      <c r="K23" s="3355"/>
      <c r="L23" s="3367"/>
    </row>
    <row r="24" spans="1:12">
      <c r="A24" s="3351">
        <v>7</v>
      </c>
      <c r="B24" s="3352" t="s">
        <v>3802</v>
      </c>
      <c r="C24" s="3368"/>
      <c r="D24" s="3358"/>
      <c r="E24" s="3355"/>
      <c r="F24" s="3368"/>
      <c r="G24" s="3355"/>
      <c r="H24" s="3368"/>
      <c r="I24" s="3355"/>
      <c r="J24" s="3368"/>
      <c r="K24" s="3355"/>
      <c r="L24" s="3369"/>
    </row>
    <row r="25" spans="1:12">
      <c r="A25" s="3351">
        <v>8</v>
      </c>
      <c r="B25" s="3352" t="s">
        <v>3803</v>
      </c>
      <c r="C25" s="3368"/>
      <c r="D25" s="3358"/>
      <c r="E25" s="3355"/>
      <c r="F25" s="3368"/>
      <c r="G25" s="3355"/>
      <c r="H25" s="3368"/>
      <c r="I25" s="3355"/>
      <c r="J25" s="3368"/>
      <c r="K25" s="3355"/>
      <c r="L25" s="3369"/>
    </row>
    <row r="26" spans="1:12" ht="15" thickBot="1">
      <c r="A26" s="3370">
        <v>9</v>
      </c>
      <c r="B26" s="3371" t="s">
        <v>184</v>
      </c>
      <c r="C26" s="3372"/>
      <c r="D26" s="3358"/>
      <c r="E26" s="3355"/>
      <c r="F26" s="3372"/>
      <c r="G26" s="3355"/>
      <c r="H26" s="3372"/>
      <c r="I26" s="3355"/>
      <c r="J26" s="3372"/>
      <c r="K26" s="3355"/>
      <c r="L26" s="3373"/>
    </row>
    <row r="27" spans="1:12">
      <c r="A27" s="3374"/>
      <c r="B27" s="3375"/>
    </row>
    <row r="28" spans="1:12">
      <c r="A28" s="3374"/>
      <c r="B28" s="3375"/>
    </row>
    <row r="29" spans="1:12" ht="15" customHeight="1">
      <c r="B29" s="5041" t="s">
        <v>3804</v>
      </c>
      <c r="C29" s="5041"/>
      <c r="D29" s="5041"/>
      <c r="E29" s="5041"/>
      <c r="F29" s="5041"/>
    </row>
    <row r="30" spans="1:12">
      <c r="B30" s="5041"/>
      <c r="C30" s="5041"/>
      <c r="D30" s="5041"/>
      <c r="E30" s="5041"/>
      <c r="F30" s="5041"/>
    </row>
    <row r="31" spans="1:12">
      <c r="B31" s="5041"/>
      <c r="C31" s="5041"/>
      <c r="D31" s="5041"/>
      <c r="E31" s="5041"/>
      <c r="F31" s="5041"/>
    </row>
    <row r="32" spans="1:12">
      <c r="B32" s="5041"/>
      <c r="C32" s="5041"/>
      <c r="D32" s="5041"/>
      <c r="E32" s="5041"/>
      <c r="F32" s="5041"/>
    </row>
    <row r="33" spans="1:12">
      <c r="B33" s="5041"/>
      <c r="C33" s="5041"/>
      <c r="D33" s="5041"/>
      <c r="E33" s="5041"/>
      <c r="F33" s="5041"/>
    </row>
    <row r="34" spans="1:12">
      <c r="B34" s="5041"/>
      <c r="C34" s="5041"/>
      <c r="D34" s="5041"/>
      <c r="E34" s="5041"/>
      <c r="F34" s="5041"/>
    </row>
    <row r="35" spans="1:12">
      <c r="B35" s="5041"/>
      <c r="C35" s="5041"/>
      <c r="D35" s="5041"/>
      <c r="E35" s="5041"/>
      <c r="F35" s="5041"/>
    </row>
    <row r="36" spans="1:12" ht="35.25" customHeight="1">
      <c r="B36" s="5041"/>
      <c r="C36" s="5041"/>
      <c r="D36" s="5041"/>
      <c r="E36" s="5041"/>
      <c r="F36" s="5041"/>
    </row>
    <row r="37" spans="1:12">
      <c r="B37" s="3341" t="s">
        <v>2550</v>
      </c>
    </row>
    <row r="39" spans="1:12">
      <c r="A39" s="3341"/>
      <c r="B39" s="3340"/>
      <c r="C39" s="3340"/>
      <c r="D39" s="3340"/>
      <c r="E39" s="3340"/>
      <c r="F39" s="3340"/>
      <c r="G39" s="3340"/>
      <c r="H39" s="3340"/>
      <c r="I39" s="3340"/>
      <c r="J39" s="3340"/>
      <c r="K39" s="3340"/>
      <c r="L39" s="3340"/>
    </row>
    <row r="40" spans="1:12">
      <c r="A40" s="3341"/>
      <c r="B40" s="3340"/>
      <c r="C40" s="3340"/>
      <c r="D40" s="3340"/>
      <c r="E40" s="3340"/>
      <c r="F40" s="3340"/>
      <c r="G40" s="3340"/>
      <c r="H40" s="3340"/>
      <c r="I40" s="3340"/>
      <c r="J40" s="3340"/>
      <c r="K40" s="3340"/>
      <c r="L40" s="3340"/>
    </row>
    <row r="41" spans="1:12" ht="14.25" customHeight="1">
      <c r="A41" s="3341"/>
      <c r="G41" s="3340"/>
      <c r="H41" s="3340"/>
      <c r="I41" s="3340"/>
      <c r="J41" s="3340"/>
      <c r="K41" s="3340"/>
      <c r="L41" s="3340"/>
    </row>
    <row r="42" spans="1:12" ht="14.25" customHeight="1">
      <c r="A42" s="3341"/>
      <c r="G42" s="3340"/>
      <c r="H42" s="3340"/>
      <c r="I42" s="3340"/>
      <c r="J42" s="3340"/>
      <c r="K42" s="3340"/>
      <c r="L42" s="3340"/>
    </row>
    <row r="43" spans="1:12" ht="14.25" customHeight="1">
      <c r="A43" s="3341"/>
      <c r="G43" s="3340"/>
      <c r="H43" s="3340"/>
      <c r="I43" s="3340"/>
      <c r="J43" s="3340"/>
      <c r="K43" s="3340"/>
      <c r="L43" s="3340"/>
    </row>
    <row r="44" spans="1:12" ht="14.25" customHeight="1">
      <c r="A44" s="3341"/>
      <c r="G44" s="3340"/>
      <c r="H44" s="3340"/>
      <c r="I44" s="3340"/>
      <c r="J44" s="3340"/>
      <c r="K44" s="3340"/>
      <c r="L44" s="3340"/>
    </row>
    <row r="45" spans="1:12" ht="14.25" customHeight="1">
      <c r="A45" s="3341"/>
      <c r="G45" s="3340"/>
      <c r="H45" s="3340"/>
      <c r="I45" s="3340"/>
      <c r="J45" s="3340"/>
      <c r="K45" s="3340"/>
      <c r="L45" s="3340"/>
    </row>
    <row r="46" spans="1:12" ht="14.25" customHeight="1">
      <c r="A46" s="3341"/>
      <c r="G46" s="3340"/>
      <c r="H46" s="3340"/>
      <c r="I46" s="3340"/>
      <c r="J46" s="3340"/>
      <c r="K46" s="3340"/>
      <c r="L46" s="3340"/>
    </row>
    <row r="47" spans="1:12" ht="14.25" customHeight="1">
      <c r="A47" s="3341"/>
      <c r="G47" s="3340"/>
      <c r="H47" s="3340"/>
      <c r="I47" s="3340"/>
      <c r="J47" s="3340"/>
      <c r="K47" s="3340"/>
      <c r="L47" s="3340"/>
    </row>
    <row r="48" spans="1:12" ht="67.5" customHeight="1">
      <c r="A48" s="3341"/>
      <c r="G48" s="3340"/>
      <c r="H48" s="3340"/>
      <c r="I48" s="3340"/>
      <c r="J48" s="3340"/>
      <c r="K48" s="3340"/>
      <c r="L48" s="3340"/>
    </row>
    <row r="49" spans="1:12">
      <c r="A49" s="3341"/>
      <c r="B49" s="3340"/>
      <c r="C49" s="3340"/>
      <c r="D49" s="3340"/>
      <c r="E49" s="3340"/>
      <c r="F49" s="3340"/>
      <c r="G49" s="3340"/>
      <c r="H49" s="3340"/>
      <c r="I49" s="3340"/>
      <c r="J49" s="3340"/>
      <c r="K49" s="3340"/>
      <c r="L49" s="3340"/>
    </row>
    <row r="50" spans="1:12">
      <c r="A50" s="3341"/>
      <c r="B50" s="3340"/>
      <c r="C50" s="3340"/>
      <c r="D50" s="3340"/>
      <c r="E50" s="3340"/>
      <c r="F50" s="3340"/>
      <c r="G50" s="3340"/>
      <c r="H50" s="3340"/>
      <c r="I50" s="3340"/>
      <c r="J50" s="3340"/>
      <c r="K50" s="3340"/>
      <c r="L50" s="3340"/>
    </row>
    <row r="51" spans="1:12">
      <c r="A51" s="3341"/>
      <c r="B51" s="3340"/>
      <c r="C51" s="3340"/>
      <c r="D51" s="3340"/>
      <c r="E51" s="3340"/>
      <c r="F51" s="3340"/>
      <c r="G51" s="3340"/>
      <c r="H51" s="3340"/>
      <c r="I51" s="3340"/>
      <c r="J51" s="3340"/>
      <c r="K51" s="3340"/>
      <c r="L51" s="3340"/>
    </row>
    <row r="52" spans="1:12">
      <c r="A52" s="3341"/>
      <c r="B52" s="3340"/>
      <c r="C52" s="3340"/>
      <c r="D52" s="3340"/>
      <c r="E52" s="3340"/>
      <c r="F52" s="3340"/>
      <c r="G52" s="3340"/>
      <c r="H52" s="3340"/>
      <c r="I52" s="3340"/>
      <c r="J52" s="3340"/>
      <c r="K52" s="3340"/>
      <c r="L52" s="3340"/>
    </row>
    <row r="53" spans="1:12">
      <c r="A53" s="3341"/>
      <c r="B53" s="3340"/>
      <c r="C53" s="3340"/>
      <c r="D53" s="3340"/>
      <c r="E53" s="3340"/>
      <c r="F53" s="3340"/>
      <c r="G53" s="3340"/>
      <c r="H53" s="3340"/>
      <c r="I53" s="3340"/>
      <c r="J53" s="3340"/>
      <c r="K53" s="3340"/>
      <c r="L53" s="3340"/>
    </row>
    <row r="54" spans="1:12">
      <c r="A54" s="3341"/>
      <c r="B54" s="3340"/>
      <c r="C54" s="3340"/>
      <c r="D54" s="3340"/>
      <c r="E54" s="3340"/>
      <c r="F54" s="3340"/>
      <c r="G54" s="3340"/>
      <c r="H54" s="3340"/>
      <c r="I54" s="3340"/>
      <c r="J54" s="3340"/>
      <c r="K54" s="3340"/>
      <c r="L54" s="3340"/>
    </row>
    <row r="55" spans="1:12">
      <c r="A55" s="3341"/>
      <c r="B55" s="3340"/>
      <c r="C55" s="3340"/>
      <c r="D55" s="3340"/>
      <c r="E55" s="3340"/>
      <c r="F55" s="3340"/>
      <c r="G55" s="3340"/>
      <c r="H55" s="3340"/>
      <c r="I55" s="3340"/>
      <c r="J55" s="3340"/>
      <c r="K55" s="3340"/>
      <c r="L55" s="3340"/>
    </row>
    <row r="56" spans="1:12">
      <c r="A56" s="3341"/>
      <c r="B56" s="3340"/>
      <c r="C56" s="3340"/>
      <c r="D56" s="3340"/>
      <c r="E56" s="3340"/>
      <c r="F56" s="3340"/>
      <c r="G56" s="3340"/>
      <c r="H56" s="3340"/>
      <c r="I56" s="3340"/>
      <c r="J56" s="3340"/>
      <c r="K56" s="3340"/>
      <c r="L56" s="3340"/>
    </row>
    <row r="57" spans="1:12">
      <c r="A57" s="3341"/>
      <c r="B57" s="3340"/>
      <c r="C57" s="3340"/>
      <c r="D57" s="3340"/>
      <c r="E57" s="3340"/>
      <c r="F57" s="3340"/>
      <c r="G57" s="3340"/>
      <c r="H57" s="3340"/>
      <c r="I57" s="3340"/>
      <c r="J57" s="3340"/>
      <c r="K57" s="3340"/>
      <c r="L57" s="3340"/>
    </row>
    <row r="58" spans="1:12">
      <c r="A58" s="3341"/>
      <c r="B58" s="3340"/>
      <c r="C58" s="3340"/>
      <c r="D58" s="3340"/>
      <c r="E58" s="3340"/>
      <c r="F58" s="3340"/>
      <c r="G58" s="3340"/>
      <c r="H58" s="3340"/>
      <c r="I58" s="3340"/>
      <c r="J58" s="3340"/>
      <c r="K58" s="3340"/>
      <c r="L58" s="3340"/>
    </row>
    <row r="59" spans="1:12">
      <c r="A59" s="3341"/>
      <c r="B59" s="3340"/>
      <c r="C59" s="3340"/>
      <c r="D59" s="3340"/>
      <c r="E59" s="3340"/>
      <c r="F59" s="3340"/>
      <c r="G59" s="3340"/>
      <c r="H59" s="3340"/>
      <c r="I59" s="3340"/>
      <c r="J59" s="3340"/>
      <c r="K59" s="3340"/>
      <c r="L59" s="3340"/>
    </row>
    <row r="60" spans="1:12">
      <c r="A60" s="3341"/>
      <c r="B60" s="3340"/>
      <c r="C60" s="3340"/>
      <c r="D60" s="3340"/>
      <c r="E60" s="3340"/>
      <c r="F60" s="3340"/>
      <c r="G60" s="3340"/>
      <c r="H60" s="3340"/>
      <c r="I60" s="3340"/>
      <c r="J60" s="3340"/>
      <c r="K60" s="3340"/>
      <c r="L60" s="3340"/>
    </row>
    <row r="61" spans="1:12">
      <c r="A61" s="3341"/>
      <c r="B61" s="3340"/>
      <c r="C61" s="3340"/>
      <c r="D61" s="3340"/>
      <c r="E61" s="3340"/>
      <c r="F61" s="3340"/>
      <c r="G61" s="3340"/>
      <c r="H61" s="3340"/>
      <c r="I61" s="3340"/>
      <c r="J61" s="3340"/>
      <c r="K61" s="3340"/>
      <c r="L61" s="3340"/>
    </row>
    <row r="62" spans="1:12">
      <c r="A62" s="3341"/>
      <c r="B62" s="3340"/>
      <c r="C62" s="3340"/>
      <c r="D62" s="3340"/>
      <c r="E62" s="3340"/>
      <c r="F62" s="3340"/>
      <c r="G62" s="3340"/>
      <c r="H62" s="3340"/>
      <c r="I62" s="3340"/>
      <c r="J62" s="3340"/>
      <c r="K62" s="3340"/>
      <c r="L62" s="3340"/>
    </row>
    <row r="63" spans="1:12">
      <c r="A63" s="3341"/>
      <c r="B63" s="3340"/>
      <c r="C63" s="3340"/>
      <c r="D63" s="3340"/>
      <c r="E63" s="3340"/>
      <c r="F63" s="3340"/>
      <c r="G63" s="3340"/>
      <c r="H63" s="3340"/>
      <c r="I63" s="3340"/>
      <c r="J63" s="3340"/>
      <c r="K63" s="3340"/>
      <c r="L63" s="3340"/>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'[49]Data type'!#REF!</xm:f>
          </x14:formula1>
          <xm:sqref>D14:D26</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70" zoomScaleNormal="70" workbookViewId="0"/>
  </sheetViews>
  <sheetFormatPr defaultRowHeight="14.25"/>
  <cols>
    <col min="1" max="1" width="14.42578125" style="3340" customWidth="1"/>
    <col min="2" max="2" width="66.140625" style="3341" customWidth="1"/>
    <col min="3" max="3" width="18.140625" style="3341" customWidth="1"/>
    <col min="4" max="4" width="30.28515625" style="3341" customWidth="1"/>
    <col min="5" max="5" width="26.140625" style="3341" customWidth="1"/>
    <col min="6" max="6" width="20.7109375" style="3341" customWidth="1"/>
    <col min="7" max="7" width="27" style="3341" customWidth="1"/>
    <col min="8" max="8" width="20.7109375" style="3341" customWidth="1"/>
    <col min="9" max="9" width="27.7109375" style="3341" customWidth="1"/>
    <col min="10" max="10" width="21.5703125" style="3341" customWidth="1"/>
    <col min="11" max="11" width="31.28515625" style="3341" customWidth="1"/>
    <col min="12" max="12" width="22.5703125" style="3341" customWidth="1"/>
    <col min="13" max="16384" width="9.140625" style="3340"/>
  </cols>
  <sheetData>
    <row r="1" spans="1:12" ht="15">
      <c r="B1" s="32" t="s">
        <v>120</v>
      </c>
      <c r="C1" s="79" t="s">
        <v>3768</v>
      </c>
      <c r="D1" s="3108"/>
    </row>
    <row r="2" spans="1:12" ht="15">
      <c r="B2" s="18" t="s">
        <v>106</v>
      </c>
      <c r="C2" s="18" t="s">
        <v>3807</v>
      </c>
      <c r="D2" s="3108"/>
    </row>
    <row r="3" spans="1:12" ht="15">
      <c r="B3" s="18" t="s">
        <v>108</v>
      </c>
      <c r="C3" s="18" t="s">
        <v>3776</v>
      </c>
      <c r="D3" s="3108"/>
    </row>
    <row r="4" spans="1:12" ht="15">
      <c r="B4" s="18" t="s">
        <v>110</v>
      </c>
      <c r="C4" s="18" t="s">
        <v>4</v>
      </c>
      <c r="D4" s="3108"/>
    </row>
    <row r="5" spans="1:12" ht="15">
      <c r="B5" s="32" t="s">
        <v>3279</v>
      </c>
      <c r="C5" s="32" t="s">
        <v>3280</v>
      </c>
      <c r="D5" s="3108"/>
    </row>
    <row r="7" spans="1:12" ht="15" thickBot="1"/>
    <row r="8" spans="1:12" ht="15" customHeight="1">
      <c r="A8" s="5042" t="s">
        <v>3808</v>
      </c>
      <c r="B8" s="5043"/>
      <c r="C8" s="5043"/>
      <c r="D8" s="5043"/>
      <c r="E8" s="5043"/>
      <c r="F8" s="5043"/>
      <c r="G8" s="5043"/>
      <c r="H8" s="5043"/>
      <c r="I8" s="5043"/>
      <c r="J8" s="5043"/>
      <c r="K8" s="5043"/>
      <c r="L8" s="5044"/>
    </row>
    <row r="9" spans="1:12" ht="15" customHeight="1">
      <c r="A9" s="5045"/>
      <c r="B9" s="5046"/>
      <c r="C9" s="5046"/>
      <c r="D9" s="5046"/>
      <c r="E9" s="5046"/>
      <c r="F9" s="5046"/>
      <c r="G9" s="5046"/>
      <c r="H9" s="5046"/>
      <c r="I9" s="5046"/>
      <c r="J9" s="5046"/>
      <c r="K9" s="5046"/>
      <c r="L9" s="5047"/>
    </row>
    <row r="10" spans="1:12" ht="31.5" customHeight="1">
      <c r="A10" s="5048" t="s">
        <v>3778</v>
      </c>
      <c r="B10" s="5049"/>
      <c r="C10" s="5049"/>
      <c r="D10" s="5049"/>
      <c r="E10" s="5049"/>
      <c r="F10" s="5049"/>
      <c r="G10" s="5049"/>
      <c r="H10" s="5049"/>
      <c r="I10" s="5049"/>
      <c r="J10" s="5049"/>
      <c r="K10" s="5049"/>
      <c r="L10" s="5050"/>
    </row>
    <row r="11" spans="1:12" s="3342" customFormat="1" ht="58.5" customHeight="1">
      <c r="A11" s="5051"/>
      <c r="B11" s="5053" t="s">
        <v>3779</v>
      </c>
      <c r="C11" s="5053" t="s">
        <v>3780</v>
      </c>
      <c r="D11" s="5054" t="s">
        <v>3781</v>
      </c>
      <c r="E11" s="5054" t="s">
        <v>3782</v>
      </c>
      <c r="F11" s="5053" t="s">
        <v>3783</v>
      </c>
      <c r="G11" s="5053"/>
      <c r="H11" s="5053"/>
      <c r="I11" s="5053"/>
      <c r="J11" s="5053"/>
      <c r="K11" s="5053"/>
      <c r="L11" s="5055"/>
    </row>
    <row r="12" spans="1:12" s="3342" customFormat="1" ht="142.5">
      <c r="A12" s="5052"/>
      <c r="B12" s="5053"/>
      <c r="C12" s="5053"/>
      <c r="D12" s="5054"/>
      <c r="E12" s="5054"/>
      <c r="F12" s="3343" t="s">
        <v>3784</v>
      </c>
      <c r="G12" s="3344" t="s">
        <v>3785</v>
      </c>
      <c r="H12" s="3344" t="s">
        <v>3786</v>
      </c>
      <c r="I12" s="3344" t="s">
        <v>3787</v>
      </c>
      <c r="J12" s="3344" t="s">
        <v>3788</v>
      </c>
      <c r="K12" s="3344" t="s">
        <v>3789</v>
      </c>
      <c r="L12" s="3345" t="s">
        <v>3790</v>
      </c>
    </row>
    <row r="13" spans="1:12" s="3350" customFormat="1" ht="12.75">
      <c r="A13" s="3346"/>
      <c r="B13" s="3347"/>
      <c r="C13" s="3348" t="s">
        <v>1088</v>
      </c>
      <c r="D13" s="3348" t="s">
        <v>1092</v>
      </c>
      <c r="E13" s="3348" t="s">
        <v>1095</v>
      </c>
      <c r="F13" s="3348" t="s">
        <v>1098</v>
      </c>
      <c r="G13" s="3348" t="s">
        <v>1100</v>
      </c>
      <c r="H13" s="3348" t="s">
        <v>1103</v>
      </c>
      <c r="I13" s="3348" t="s">
        <v>1105</v>
      </c>
      <c r="J13" s="3348" t="s">
        <v>1108</v>
      </c>
      <c r="K13" s="3348" t="s">
        <v>1111</v>
      </c>
      <c r="L13" s="3349">
        <v>100</v>
      </c>
    </row>
    <row r="14" spans="1:12" s="3357" customFormat="1">
      <c r="A14" s="3351">
        <v>1</v>
      </c>
      <c r="B14" s="3352" t="s">
        <v>3791</v>
      </c>
      <c r="C14" s="3353"/>
      <c r="D14" s="3358"/>
      <c r="E14" s="3355"/>
      <c r="F14" s="3353"/>
      <c r="G14" s="3355"/>
      <c r="H14" s="3353"/>
      <c r="I14" s="3355"/>
      <c r="J14" s="3353"/>
      <c r="K14" s="3355"/>
      <c r="L14" s="3356"/>
    </row>
    <row r="15" spans="1:12" s="3357" customFormat="1">
      <c r="A15" s="3351">
        <v>2</v>
      </c>
      <c r="B15" s="3352" t="s">
        <v>3793</v>
      </c>
      <c r="C15" s="3353"/>
      <c r="D15" s="3358"/>
      <c r="E15" s="3355"/>
      <c r="F15" s="3353"/>
      <c r="G15" s="3355"/>
      <c r="H15" s="3353"/>
      <c r="I15" s="3355"/>
      <c r="J15" s="3353"/>
      <c r="K15" s="3355"/>
      <c r="L15" s="3356"/>
    </row>
    <row r="16" spans="1:12" s="3357" customFormat="1">
      <c r="A16" s="3351">
        <v>3</v>
      </c>
      <c r="B16" s="3352" t="s">
        <v>3794</v>
      </c>
      <c r="C16" s="3353"/>
      <c r="D16" s="3358"/>
      <c r="E16" s="3355"/>
      <c r="F16" s="3353"/>
      <c r="G16" s="3355"/>
      <c r="H16" s="3353"/>
      <c r="I16" s="3355"/>
      <c r="J16" s="3353"/>
      <c r="K16" s="3355"/>
      <c r="L16" s="3356"/>
    </row>
    <row r="17" spans="1:12" s="3357" customFormat="1">
      <c r="A17" s="3351">
        <v>4</v>
      </c>
      <c r="B17" s="3352" t="s">
        <v>3795</v>
      </c>
      <c r="C17" s="3353"/>
      <c r="D17" s="3358"/>
      <c r="E17" s="3355"/>
      <c r="F17" s="3353"/>
      <c r="G17" s="3355"/>
      <c r="H17" s="3353"/>
      <c r="I17" s="3355"/>
      <c r="J17" s="3353"/>
      <c r="K17" s="3355"/>
      <c r="L17" s="3356"/>
    </row>
    <row r="18" spans="1:12" s="3357" customFormat="1" ht="28.5">
      <c r="A18" s="3351">
        <v>5</v>
      </c>
      <c r="B18" s="3352" t="s">
        <v>3796</v>
      </c>
      <c r="C18" s="3353"/>
      <c r="D18" s="3358"/>
      <c r="E18" s="3355"/>
      <c r="F18" s="3353"/>
      <c r="G18" s="3355"/>
      <c r="H18" s="3353"/>
      <c r="I18" s="3355"/>
      <c r="J18" s="3353"/>
      <c r="K18" s="3355"/>
      <c r="L18" s="3356"/>
    </row>
    <row r="19" spans="1:12" ht="28.5">
      <c r="A19" s="5038">
        <v>6</v>
      </c>
      <c r="B19" s="3359" t="s">
        <v>3797</v>
      </c>
      <c r="C19" s="3360"/>
      <c r="D19" s="3358"/>
      <c r="E19" s="3355"/>
      <c r="F19" s="3360"/>
      <c r="G19" s="3355"/>
      <c r="H19" s="3360"/>
      <c r="I19" s="3355"/>
      <c r="J19" s="3360"/>
      <c r="K19" s="3355"/>
      <c r="L19" s="3361"/>
    </row>
    <row r="20" spans="1:12">
      <c r="A20" s="5039"/>
      <c r="B20" s="3362" t="s">
        <v>3798</v>
      </c>
      <c r="C20" s="3363"/>
      <c r="D20" s="3358"/>
      <c r="E20" s="3355"/>
      <c r="F20" s="3363"/>
      <c r="G20" s="3355"/>
      <c r="H20" s="3363"/>
      <c r="I20" s="3355"/>
      <c r="J20" s="3363"/>
      <c r="K20" s="3355"/>
      <c r="L20" s="3364"/>
    </row>
    <row r="21" spans="1:12">
      <c r="A21" s="5039"/>
      <c r="B21" s="3362" t="s">
        <v>3799</v>
      </c>
      <c r="C21" s="3363"/>
      <c r="D21" s="3358"/>
      <c r="E21" s="3355"/>
      <c r="F21" s="3363"/>
      <c r="G21" s="3355"/>
      <c r="H21" s="3363"/>
      <c r="I21" s="3355"/>
      <c r="J21" s="3363"/>
      <c r="K21" s="3355"/>
      <c r="L21" s="3364"/>
    </row>
    <row r="22" spans="1:12" ht="28.5">
      <c r="A22" s="5039"/>
      <c r="B22" s="3362" t="s">
        <v>3800</v>
      </c>
      <c r="C22" s="3363"/>
      <c r="D22" s="3358"/>
      <c r="E22" s="3355"/>
      <c r="F22" s="3363"/>
      <c r="G22" s="3355"/>
      <c r="H22" s="3363"/>
      <c r="I22" s="3355"/>
      <c r="J22" s="3363"/>
      <c r="K22" s="3355"/>
      <c r="L22" s="3364"/>
    </row>
    <row r="23" spans="1:12" ht="28.5">
      <c r="A23" s="5040"/>
      <c r="B23" s="3365" t="s">
        <v>3801</v>
      </c>
      <c r="C23" s="3366"/>
      <c r="D23" s="3358"/>
      <c r="E23" s="3355"/>
      <c r="F23" s="3366"/>
      <c r="G23" s="3355"/>
      <c r="H23" s="3366"/>
      <c r="I23" s="3355"/>
      <c r="J23" s="3366"/>
      <c r="K23" s="3355"/>
      <c r="L23" s="3367"/>
    </row>
    <row r="24" spans="1:12">
      <c r="A24" s="3351">
        <v>7</v>
      </c>
      <c r="B24" s="3352" t="s">
        <v>3802</v>
      </c>
      <c r="C24" s="3368"/>
      <c r="D24" s="3358"/>
      <c r="E24" s="3355"/>
      <c r="F24" s="3368"/>
      <c r="G24" s="3355"/>
      <c r="H24" s="3368"/>
      <c r="I24" s="3355"/>
      <c r="J24" s="3368"/>
      <c r="K24" s="3355"/>
      <c r="L24" s="3369"/>
    </row>
    <row r="25" spans="1:12">
      <c r="A25" s="3351">
        <v>8</v>
      </c>
      <c r="B25" s="3352" t="s">
        <v>3803</v>
      </c>
      <c r="C25" s="3368"/>
      <c r="D25" s="3358"/>
      <c r="E25" s="3355"/>
      <c r="F25" s="3368"/>
      <c r="G25" s="3355"/>
      <c r="H25" s="3368"/>
      <c r="I25" s="3355"/>
      <c r="J25" s="3368"/>
      <c r="K25" s="3355"/>
      <c r="L25" s="3369"/>
    </row>
    <row r="26" spans="1:12" ht="15" thickBot="1">
      <c r="A26" s="3370">
        <v>9</v>
      </c>
      <c r="B26" s="3371" t="s">
        <v>184</v>
      </c>
      <c r="C26" s="3372"/>
      <c r="D26" s="3358"/>
      <c r="E26" s="3355"/>
      <c r="F26" s="3372"/>
      <c r="G26" s="3355"/>
      <c r="H26" s="3372"/>
      <c r="I26" s="3355"/>
      <c r="J26" s="3372"/>
      <c r="K26" s="3355"/>
      <c r="L26" s="3373"/>
    </row>
    <row r="27" spans="1:12">
      <c r="A27" s="3374"/>
      <c r="B27" s="3375"/>
    </row>
    <row r="28" spans="1:12">
      <c r="A28" s="3374"/>
      <c r="B28" s="3375"/>
    </row>
    <row r="29" spans="1:12" ht="15" customHeight="1">
      <c r="B29" s="5041" t="s">
        <v>3804</v>
      </c>
      <c r="C29" s="5041"/>
      <c r="D29" s="5041"/>
      <c r="E29" s="5041"/>
      <c r="F29" s="5041"/>
    </row>
    <row r="30" spans="1:12">
      <c r="B30" s="5041"/>
      <c r="C30" s="5041"/>
      <c r="D30" s="5041"/>
      <c r="E30" s="5041"/>
      <c r="F30" s="5041"/>
    </row>
    <row r="31" spans="1:12">
      <c r="B31" s="5041"/>
      <c r="C31" s="5041"/>
      <c r="D31" s="5041"/>
      <c r="E31" s="5041"/>
      <c r="F31" s="5041"/>
    </row>
    <row r="32" spans="1:12">
      <c r="B32" s="5041"/>
      <c r="C32" s="5041"/>
      <c r="D32" s="5041"/>
      <c r="E32" s="5041"/>
      <c r="F32" s="5041"/>
    </row>
    <row r="33" spans="1:12">
      <c r="B33" s="5041"/>
      <c r="C33" s="5041"/>
      <c r="D33" s="5041"/>
      <c r="E33" s="5041"/>
      <c r="F33" s="5041"/>
    </row>
    <row r="34" spans="1:12">
      <c r="B34" s="5041"/>
      <c r="C34" s="5041"/>
      <c r="D34" s="5041"/>
      <c r="E34" s="5041"/>
      <c r="F34" s="5041"/>
    </row>
    <row r="35" spans="1:12">
      <c r="B35" s="5041"/>
      <c r="C35" s="5041"/>
      <c r="D35" s="5041"/>
      <c r="E35" s="5041"/>
      <c r="F35" s="5041"/>
    </row>
    <row r="36" spans="1:12" ht="35.25" customHeight="1">
      <c r="B36" s="5041"/>
      <c r="C36" s="5041"/>
      <c r="D36" s="5041"/>
      <c r="E36" s="5041"/>
      <c r="F36" s="5041"/>
    </row>
    <row r="37" spans="1:12">
      <c r="B37" s="3341" t="s">
        <v>2550</v>
      </c>
    </row>
    <row r="39" spans="1:12">
      <c r="A39" s="3341"/>
      <c r="B39" s="3340"/>
      <c r="C39" s="3340"/>
      <c r="D39" s="3340"/>
      <c r="E39" s="3340"/>
      <c r="F39" s="3340"/>
      <c r="G39" s="3340"/>
      <c r="H39" s="3340"/>
      <c r="I39" s="3340"/>
      <c r="J39" s="3340"/>
      <c r="K39" s="3340"/>
      <c r="L39" s="3340"/>
    </row>
    <row r="40" spans="1:12">
      <c r="A40" s="3341"/>
      <c r="B40" s="3340"/>
      <c r="C40" s="3340"/>
      <c r="D40" s="3340"/>
      <c r="E40" s="3340"/>
      <c r="F40" s="3340"/>
      <c r="G40" s="3340"/>
      <c r="H40" s="3340"/>
      <c r="I40" s="3340"/>
      <c r="J40" s="3340"/>
      <c r="K40" s="3340"/>
      <c r="L40" s="3340"/>
    </row>
    <row r="41" spans="1:12" ht="14.25" customHeight="1">
      <c r="A41" s="3341"/>
      <c r="G41" s="3340"/>
      <c r="H41" s="3340"/>
      <c r="I41" s="3340"/>
      <c r="J41" s="3340"/>
      <c r="K41" s="3340"/>
      <c r="L41" s="3340"/>
    </row>
    <row r="42" spans="1:12" ht="14.25" customHeight="1">
      <c r="A42" s="3341"/>
      <c r="G42" s="3340"/>
      <c r="H42" s="3340"/>
      <c r="I42" s="3340"/>
      <c r="J42" s="3340"/>
      <c r="K42" s="3340"/>
      <c r="L42" s="3340"/>
    </row>
    <row r="43" spans="1:12" ht="14.25" customHeight="1">
      <c r="A43" s="3341"/>
      <c r="G43" s="3340"/>
      <c r="H43" s="3340"/>
      <c r="I43" s="3340"/>
      <c r="J43" s="3340"/>
      <c r="K43" s="3340"/>
      <c r="L43" s="3340"/>
    </row>
    <row r="44" spans="1:12" ht="14.25" customHeight="1">
      <c r="A44" s="3341"/>
      <c r="G44" s="3340"/>
      <c r="H44" s="3340"/>
      <c r="I44" s="3340"/>
      <c r="J44" s="3340"/>
      <c r="K44" s="3340"/>
      <c r="L44" s="3340"/>
    </row>
    <row r="45" spans="1:12" ht="14.25" customHeight="1">
      <c r="A45" s="3341"/>
      <c r="G45" s="3340"/>
      <c r="H45" s="3340"/>
      <c r="I45" s="3340"/>
      <c r="J45" s="3340"/>
      <c r="K45" s="3340"/>
      <c r="L45" s="3340"/>
    </row>
    <row r="46" spans="1:12" ht="14.25" customHeight="1">
      <c r="A46" s="3341"/>
      <c r="G46" s="3340"/>
      <c r="H46" s="3340"/>
      <c r="I46" s="3340"/>
      <c r="J46" s="3340"/>
      <c r="K46" s="3340"/>
      <c r="L46" s="3340"/>
    </row>
    <row r="47" spans="1:12" ht="14.25" customHeight="1">
      <c r="A47" s="3341"/>
      <c r="G47" s="3340"/>
      <c r="H47" s="3340"/>
      <c r="I47" s="3340"/>
      <c r="J47" s="3340"/>
      <c r="K47" s="3340"/>
      <c r="L47" s="3340"/>
    </row>
    <row r="48" spans="1:12" ht="67.5" customHeight="1">
      <c r="A48" s="3341"/>
      <c r="G48" s="3340"/>
      <c r="H48" s="3340"/>
      <c r="I48" s="3340"/>
      <c r="J48" s="3340"/>
      <c r="K48" s="3340"/>
      <c r="L48" s="3340"/>
    </row>
    <row r="49" spans="1:12">
      <c r="A49" s="3341"/>
      <c r="B49" s="3340"/>
      <c r="C49" s="3340"/>
      <c r="D49" s="3340"/>
      <c r="E49" s="3340"/>
      <c r="F49" s="3340"/>
      <c r="G49" s="3340"/>
      <c r="H49" s="3340"/>
      <c r="I49" s="3340"/>
      <c r="J49" s="3340"/>
      <c r="K49" s="3340"/>
      <c r="L49" s="3340"/>
    </row>
    <row r="50" spans="1:12">
      <c r="A50" s="3341"/>
      <c r="B50" s="3340"/>
      <c r="C50" s="3340"/>
      <c r="D50" s="3340"/>
      <c r="E50" s="3340"/>
      <c r="F50" s="3340"/>
      <c r="G50" s="3340"/>
      <c r="H50" s="3340"/>
      <c r="I50" s="3340"/>
      <c r="J50" s="3340"/>
      <c r="K50" s="3340"/>
      <c r="L50" s="3340"/>
    </row>
    <row r="51" spans="1:12">
      <c r="A51" s="3341"/>
      <c r="B51" s="3340"/>
      <c r="C51" s="3340"/>
      <c r="D51" s="3340"/>
      <c r="E51" s="3340"/>
      <c r="F51" s="3340"/>
      <c r="G51" s="3340"/>
      <c r="H51" s="3340"/>
      <c r="I51" s="3340"/>
      <c r="J51" s="3340"/>
      <c r="K51" s="3340"/>
      <c r="L51" s="3340"/>
    </row>
    <row r="52" spans="1:12">
      <c r="A52" s="3341"/>
      <c r="B52" s="3340"/>
      <c r="C52" s="3340"/>
      <c r="D52" s="3340"/>
      <c r="E52" s="3340"/>
      <c r="F52" s="3340"/>
      <c r="G52" s="3340"/>
      <c r="H52" s="3340"/>
      <c r="I52" s="3340"/>
      <c r="J52" s="3340"/>
      <c r="K52" s="3340"/>
      <c r="L52" s="3340"/>
    </row>
    <row r="53" spans="1:12">
      <c r="A53" s="3341"/>
      <c r="B53" s="3340"/>
      <c r="C53" s="3340"/>
      <c r="D53" s="3340"/>
      <c r="E53" s="3340"/>
      <c r="F53" s="3340"/>
      <c r="G53" s="3340"/>
      <c r="H53" s="3340"/>
      <c r="I53" s="3340"/>
      <c r="J53" s="3340"/>
      <c r="K53" s="3340"/>
      <c r="L53" s="3340"/>
    </row>
    <row r="54" spans="1:12">
      <c r="A54" s="3341"/>
      <c r="B54" s="3340"/>
      <c r="C54" s="3340"/>
      <c r="D54" s="3340"/>
      <c r="E54" s="3340"/>
      <c r="F54" s="3340"/>
      <c r="G54" s="3340"/>
      <c r="H54" s="3340"/>
      <c r="I54" s="3340"/>
      <c r="J54" s="3340"/>
      <c r="K54" s="3340"/>
      <c r="L54" s="3340"/>
    </row>
    <row r="55" spans="1:12">
      <c r="A55" s="3341"/>
      <c r="B55" s="3340"/>
      <c r="C55" s="3340"/>
      <c r="D55" s="3340"/>
      <c r="E55" s="3340"/>
      <c r="F55" s="3340"/>
      <c r="G55" s="3340"/>
      <c r="H55" s="3340"/>
      <c r="I55" s="3340"/>
      <c r="J55" s="3340"/>
      <c r="K55" s="3340"/>
      <c r="L55" s="3340"/>
    </row>
    <row r="56" spans="1:12">
      <c r="A56" s="3341"/>
      <c r="B56" s="3340"/>
      <c r="C56" s="3340"/>
      <c r="D56" s="3340"/>
      <c r="E56" s="3340"/>
      <c r="F56" s="3340"/>
      <c r="G56" s="3340"/>
      <c r="H56" s="3340"/>
      <c r="I56" s="3340"/>
      <c r="J56" s="3340"/>
      <c r="K56" s="3340"/>
      <c r="L56" s="3340"/>
    </row>
    <row r="57" spans="1:12">
      <c r="A57" s="3341"/>
      <c r="B57" s="3340"/>
      <c r="C57" s="3340"/>
      <c r="D57" s="3340"/>
      <c r="E57" s="3340"/>
      <c r="F57" s="3340"/>
      <c r="G57" s="3340"/>
      <c r="H57" s="3340"/>
      <c r="I57" s="3340"/>
      <c r="J57" s="3340"/>
      <c r="K57" s="3340"/>
      <c r="L57" s="3340"/>
    </row>
    <row r="58" spans="1:12">
      <c r="A58" s="3341"/>
      <c r="B58" s="3340"/>
      <c r="C58" s="3340"/>
      <c r="D58" s="3340"/>
      <c r="E58" s="3340"/>
      <c r="F58" s="3340"/>
      <c r="G58" s="3340"/>
      <c r="H58" s="3340"/>
      <c r="I58" s="3340"/>
      <c r="J58" s="3340"/>
      <c r="K58" s="3340"/>
      <c r="L58" s="3340"/>
    </row>
    <row r="59" spans="1:12">
      <c r="A59" s="3341"/>
      <c r="B59" s="3340"/>
      <c r="C59" s="3340"/>
      <c r="D59" s="3340"/>
      <c r="E59" s="3340"/>
      <c r="F59" s="3340"/>
      <c r="G59" s="3340"/>
      <c r="H59" s="3340"/>
      <c r="I59" s="3340"/>
      <c r="J59" s="3340"/>
      <c r="K59" s="3340"/>
      <c r="L59" s="3340"/>
    </row>
    <row r="60" spans="1:12">
      <c r="A60" s="3341"/>
      <c r="B60" s="3340"/>
      <c r="C60" s="3340"/>
      <c r="D60" s="3340"/>
      <c r="E60" s="3340"/>
      <c r="F60" s="3340"/>
      <c r="G60" s="3340"/>
      <c r="H60" s="3340"/>
      <c r="I60" s="3340"/>
      <c r="J60" s="3340"/>
      <c r="K60" s="3340"/>
      <c r="L60" s="3340"/>
    </row>
    <row r="61" spans="1:12">
      <c r="A61" s="3341"/>
      <c r="B61" s="3340"/>
      <c r="C61" s="3340"/>
      <c r="D61" s="3340"/>
      <c r="E61" s="3340"/>
      <c r="F61" s="3340"/>
      <c r="G61" s="3340"/>
      <c r="H61" s="3340"/>
      <c r="I61" s="3340"/>
      <c r="J61" s="3340"/>
      <c r="K61" s="3340"/>
      <c r="L61" s="3340"/>
    </row>
    <row r="62" spans="1:12">
      <c r="A62" s="3341"/>
      <c r="B62" s="3340"/>
      <c r="C62" s="3340"/>
      <c r="D62" s="3340"/>
      <c r="E62" s="3340"/>
      <c r="F62" s="3340"/>
      <c r="G62" s="3340"/>
      <c r="H62" s="3340"/>
      <c r="I62" s="3340"/>
      <c r="J62" s="3340"/>
      <c r="K62" s="3340"/>
      <c r="L62" s="3340"/>
    </row>
    <row r="63" spans="1:12">
      <c r="A63" s="3341"/>
      <c r="B63" s="3340"/>
      <c r="C63" s="3340"/>
      <c r="D63" s="3340"/>
      <c r="E63" s="3340"/>
      <c r="F63" s="3340"/>
      <c r="G63" s="3340"/>
      <c r="H63" s="3340"/>
      <c r="I63" s="3340"/>
      <c r="J63" s="3340"/>
      <c r="K63" s="3340"/>
      <c r="L63" s="3340"/>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'[49]Data type'!#REF!</xm:f>
          </x14:formula1>
          <xm:sqref>D14:D26</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heetViews>
  <sheetFormatPr defaultRowHeight="14.25"/>
  <cols>
    <col min="1" max="1" width="14.42578125" style="3340" customWidth="1"/>
    <col min="2" max="2" width="66.140625" style="3341" customWidth="1"/>
    <col min="3" max="3" width="18.140625" style="3341" customWidth="1"/>
    <col min="4" max="4" width="30.28515625" style="3341" customWidth="1"/>
    <col min="5" max="5" width="26.140625" style="3341" customWidth="1"/>
    <col min="6" max="6" width="20.7109375" style="3341" customWidth="1"/>
    <col min="7" max="7" width="27" style="3341" customWidth="1"/>
    <col min="8" max="8" width="20.7109375" style="3341" customWidth="1"/>
    <col min="9" max="9" width="27.7109375" style="3341" customWidth="1"/>
    <col min="10" max="10" width="21.5703125" style="3341" customWidth="1"/>
    <col min="11" max="11" width="31.28515625" style="3341" customWidth="1"/>
    <col min="12" max="12" width="22.5703125" style="3341" customWidth="1"/>
    <col min="13" max="16384" width="9.140625" style="3340"/>
  </cols>
  <sheetData>
    <row r="1" spans="1:13" ht="15">
      <c r="B1" s="32" t="s">
        <v>120</v>
      </c>
      <c r="C1" s="79" t="s">
        <v>3769</v>
      </c>
      <c r="D1" s="3108"/>
    </row>
    <row r="2" spans="1:13" ht="15">
      <c r="B2" s="18" t="s">
        <v>106</v>
      </c>
      <c r="C2" s="18" t="s">
        <v>3809</v>
      </c>
      <c r="D2" s="3108"/>
    </row>
    <row r="3" spans="1:13" ht="15">
      <c r="B3" s="18" t="s">
        <v>108</v>
      </c>
      <c r="C3" s="18" t="s">
        <v>3776</v>
      </c>
      <c r="D3" s="3108"/>
    </row>
    <row r="4" spans="1:13" ht="15">
      <c r="B4" s="18" t="s">
        <v>110</v>
      </c>
      <c r="C4" s="18" t="s">
        <v>4</v>
      </c>
      <c r="D4" s="3108"/>
    </row>
    <row r="5" spans="1:13" ht="15">
      <c r="B5" s="32" t="s">
        <v>3279</v>
      </c>
      <c r="C5" s="32" t="s">
        <v>3280</v>
      </c>
      <c r="D5" s="3108"/>
    </row>
    <row r="7" spans="1:13" ht="15" thickBot="1"/>
    <row r="8" spans="1:13" ht="15" customHeight="1">
      <c r="A8" s="5042" t="s">
        <v>3810</v>
      </c>
      <c r="B8" s="5043"/>
      <c r="C8" s="5043"/>
      <c r="D8" s="5043"/>
      <c r="E8" s="5043"/>
      <c r="F8" s="5043"/>
      <c r="G8" s="5043"/>
      <c r="H8" s="5043"/>
      <c r="I8" s="5043"/>
      <c r="J8" s="5043"/>
      <c r="K8" s="5043"/>
      <c r="L8" s="5044"/>
    </row>
    <row r="9" spans="1:13" ht="15" customHeight="1">
      <c r="A9" s="5045"/>
      <c r="B9" s="5046"/>
      <c r="C9" s="5046"/>
      <c r="D9" s="5046"/>
      <c r="E9" s="5046"/>
      <c r="F9" s="5046"/>
      <c r="G9" s="5046"/>
      <c r="H9" s="5046"/>
      <c r="I9" s="5046"/>
      <c r="J9" s="5046"/>
      <c r="K9" s="5046"/>
      <c r="L9" s="5047"/>
    </row>
    <row r="10" spans="1:13" ht="31.5" customHeight="1">
      <c r="A10" s="5048" t="s">
        <v>3778</v>
      </c>
      <c r="B10" s="5049"/>
      <c r="C10" s="5049"/>
      <c r="D10" s="5049"/>
      <c r="E10" s="5049"/>
      <c r="F10" s="5049"/>
      <c r="G10" s="5049"/>
      <c r="H10" s="5049"/>
      <c r="I10" s="5049"/>
      <c r="J10" s="5049"/>
      <c r="K10" s="5049"/>
      <c r="L10" s="5050"/>
    </row>
    <row r="11" spans="1:13" s="3342" customFormat="1" ht="58.5" customHeight="1">
      <c r="A11" s="5051"/>
      <c r="B11" s="5053" t="s">
        <v>3779</v>
      </c>
      <c r="C11" s="5053" t="s">
        <v>3780</v>
      </c>
      <c r="D11" s="5054" t="s">
        <v>3781</v>
      </c>
      <c r="E11" s="5054" t="s">
        <v>3782</v>
      </c>
      <c r="F11" s="5053" t="s">
        <v>3783</v>
      </c>
      <c r="G11" s="5053"/>
      <c r="H11" s="5053"/>
      <c r="I11" s="5053"/>
      <c r="J11" s="5053"/>
      <c r="K11" s="5053"/>
      <c r="L11" s="5055"/>
      <c r="M11" s="3340"/>
    </row>
    <row r="12" spans="1:13" s="3342" customFormat="1" ht="142.5">
      <c r="A12" s="5052"/>
      <c r="B12" s="5053"/>
      <c r="C12" s="5053"/>
      <c r="D12" s="5054"/>
      <c r="E12" s="5054"/>
      <c r="F12" s="3343" t="s">
        <v>3784</v>
      </c>
      <c r="G12" s="3344" t="s">
        <v>3785</v>
      </c>
      <c r="H12" s="3344" t="s">
        <v>3786</v>
      </c>
      <c r="I12" s="3344" t="s">
        <v>3787</v>
      </c>
      <c r="J12" s="3344" t="s">
        <v>3788</v>
      </c>
      <c r="K12" s="3344" t="s">
        <v>3789</v>
      </c>
      <c r="L12" s="3345" t="s">
        <v>3790</v>
      </c>
      <c r="M12" s="3340"/>
    </row>
    <row r="13" spans="1:13" s="3350" customFormat="1">
      <c r="A13" s="3346"/>
      <c r="B13" s="3347"/>
      <c r="C13" s="3348" t="s">
        <v>1088</v>
      </c>
      <c r="D13" s="3348" t="s">
        <v>1092</v>
      </c>
      <c r="E13" s="3348" t="s">
        <v>1095</v>
      </c>
      <c r="F13" s="3348" t="s">
        <v>1098</v>
      </c>
      <c r="G13" s="3348" t="s">
        <v>1100</v>
      </c>
      <c r="H13" s="3348" t="s">
        <v>1103</v>
      </c>
      <c r="I13" s="3348" t="s">
        <v>1105</v>
      </c>
      <c r="J13" s="3348" t="s">
        <v>1108</v>
      </c>
      <c r="K13" s="3348" t="s">
        <v>1111</v>
      </c>
      <c r="L13" s="3349">
        <v>100</v>
      </c>
      <c r="M13" s="3340"/>
    </row>
    <row r="14" spans="1:13" s="3357" customFormat="1">
      <c r="A14" s="3351">
        <v>1</v>
      </c>
      <c r="B14" s="3352" t="s">
        <v>3791</v>
      </c>
      <c r="C14" s="3353"/>
      <c r="D14" s="3358"/>
      <c r="E14" s="3355"/>
      <c r="F14" s="3353"/>
      <c r="G14" s="3355"/>
      <c r="H14" s="3353"/>
      <c r="I14" s="3355"/>
      <c r="J14" s="3353"/>
      <c r="K14" s="3355"/>
      <c r="L14" s="3356"/>
      <c r="M14" s="3340"/>
    </row>
    <row r="15" spans="1:13" s="3357" customFormat="1">
      <c r="A15" s="3351">
        <v>2</v>
      </c>
      <c r="B15" s="3352" t="s">
        <v>3793</v>
      </c>
      <c r="C15" s="3353"/>
      <c r="D15" s="3358"/>
      <c r="E15" s="3355"/>
      <c r="F15" s="3353"/>
      <c r="G15" s="3355"/>
      <c r="H15" s="3353"/>
      <c r="I15" s="3355"/>
      <c r="J15" s="3353"/>
      <c r="K15" s="3355"/>
      <c r="L15" s="3356"/>
      <c r="M15" s="3340"/>
    </row>
    <row r="16" spans="1:13" s="3357" customFormat="1">
      <c r="A16" s="3351">
        <v>3</v>
      </c>
      <c r="B16" s="3352" t="s">
        <v>3794</v>
      </c>
      <c r="C16" s="3353"/>
      <c r="D16" s="3358"/>
      <c r="E16" s="3355"/>
      <c r="F16" s="3353"/>
      <c r="G16" s="3355"/>
      <c r="H16" s="3353"/>
      <c r="I16" s="3355"/>
      <c r="J16" s="3353"/>
      <c r="K16" s="3355"/>
      <c r="L16" s="3356"/>
      <c r="M16" s="3340"/>
    </row>
    <row r="17" spans="1:13" s="3357" customFormat="1">
      <c r="A17" s="3351">
        <v>4</v>
      </c>
      <c r="B17" s="3352" t="s">
        <v>3795</v>
      </c>
      <c r="C17" s="3353"/>
      <c r="D17" s="3358"/>
      <c r="E17" s="3355"/>
      <c r="F17" s="3353"/>
      <c r="G17" s="3355"/>
      <c r="H17" s="3353"/>
      <c r="I17" s="3355"/>
      <c r="J17" s="3353"/>
      <c r="K17" s="3355"/>
      <c r="L17" s="3356"/>
      <c r="M17" s="3340"/>
    </row>
    <row r="18" spans="1:13" s="3357" customFormat="1" ht="28.5">
      <c r="A18" s="3351">
        <v>5</v>
      </c>
      <c r="B18" s="3352" t="s">
        <v>3796</v>
      </c>
      <c r="C18" s="3353"/>
      <c r="D18" s="3358"/>
      <c r="E18" s="3355"/>
      <c r="F18" s="3353"/>
      <c r="G18" s="3355"/>
      <c r="H18" s="3353"/>
      <c r="I18" s="3355"/>
      <c r="J18" s="3353"/>
      <c r="K18" s="3355"/>
      <c r="L18" s="3356"/>
      <c r="M18" s="3340"/>
    </row>
    <row r="19" spans="1:13" ht="28.5">
      <c r="A19" s="5038">
        <v>6</v>
      </c>
      <c r="B19" s="3359" t="s">
        <v>3797</v>
      </c>
      <c r="C19" s="3360"/>
      <c r="D19" s="3358"/>
      <c r="E19" s="3355"/>
      <c r="F19" s="3360"/>
      <c r="G19" s="3355"/>
      <c r="H19" s="3360"/>
      <c r="I19" s="3355"/>
      <c r="J19" s="3360"/>
      <c r="K19" s="3355"/>
      <c r="L19" s="3361"/>
    </row>
    <row r="20" spans="1:13">
      <c r="A20" s="5039"/>
      <c r="B20" s="3362" t="s">
        <v>3798</v>
      </c>
      <c r="C20" s="3363"/>
      <c r="D20" s="3358"/>
      <c r="E20" s="3355"/>
      <c r="F20" s="3363"/>
      <c r="G20" s="3355"/>
      <c r="H20" s="3363"/>
      <c r="I20" s="3355"/>
      <c r="J20" s="3363"/>
      <c r="K20" s="3355"/>
      <c r="L20" s="3364"/>
    </row>
    <row r="21" spans="1:13">
      <c r="A21" s="5039"/>
      <c r="B21" s="3362" t="s">
        <v>3799</v>
      </c>
      <c r="C21" s="3363"/>
      <c r="D21" s="3358"/>
      <c r="E21" s="3355"/>
      <c r="F21" s="3363"/>
      <c r="G21" s="3355"/>
      <c r="H21" s="3363"/>
      <c r="I21" s="3355"/>
      <c r="J21" s="3363"/>
      <c r="K21" s="3355"/>
      <c r="L21" s="3364"/>
    </row>
    <row r="22" spans="1:13" ht="28.5">
      <c r="A22" s="5039"/>
      <c r="B22" s="3362" t="s">
        <v>3800</v>
      </c>
      <c r="C22" s="3363"/>
      <c r="D22" s="3358"/>
      <c r="E22" s="3355"/>
      <c r="F22" s="3363"/>
      <c r="G22" s="3355"/>
      <c r="H22" s="3363"/>
      <c r="I22" s="3355"/>
      <c r="J22" s="3363"/>
      <c r="K22" s="3355"/>
      <c r="L22" s="3364"/>
    </row>
    <row r="23" spans="1:13" ht="28.5">
      <c r="A23" s="5040"/>
      <c r="B23" s="3365" t="s">
        <v>3801</v>
      </c>
      <c r="C23" s="3366"/>
      <c r="D23" s="3358"/>
      <c r="E23" s="3355"/>
      <c r="F23" s="3366"/>
      <c r="G23" s="3355"/>
      <c r="H23" s="3366"/>
      <c r="I23" s="3355"/>
      <c r="J23" s="3366"/>
      <c r="K23" s="3355"/>
      <c r="L23" s="3367"/>
    </row>
    <row r="24" spans="1:13">
      <c r="A24" s="3351">
        <v>7</v>
      </c>
      <c r="B24" s="3352" t="s">
        <v>3802</v>
      </c>
      <c r="C24" s="3368"/>
      <c r="D24" s="3358"/>
      <c r="E24" s="3355"/>
      <c r="F24" s="3368"/>
      <c r="G24" s="3355"/>
      <c r="H24" s="3368"/>
      <c r="I24" s="3355"/>
      <c r="J24" s="3368"/>
      <c r="K24" s="3355"/>
      <c r="L24" s="3369"/>
    </row>
    <row r="25" spans="1:13">
      <c r="A25" s="3351">
        <v>8</v>
      </c>
      <c r="B25" s="3352" t="s">
        <v>3803</v>
      </c>
      <c r="C25" s="3368"/>
      <c r="D25" s="3358"/>
      <c r="E25" s="3355"/>
      <c r="F25" s="3368"/>
      <c r="G25" s="3355"/>
      <c r="H25" s="3368"/>
      <c r="I25" s="3355"/>
      <c r="J25" s="3368"/>
      <c r="K25" s="3355"/>
      <c r="L25" s="3369"/>
    </row>
    <row r="26" spans="1:13" ht="15" thickBot="1">
      <c r="A26" s="3370">
        <v>9</v>
      </c>
      <c r="B26" s="3371" t="s">
        <v>184</v>
      </c>
      <c r="C26" s="3372"/>
      <c r="D26" s="3358"/>
      <c r="E26" s="3355"/>
      <c r="F26" s="3372"/>
      <c r="G26" s="3355"/>
      <c r="H26" s="3372"/>
      <c r="I26" s="3355"/>
      <c r="J26" s="3372"/>
      <c r="K26" s="3355"/>
      <c r="L26" s="3373"/>
    </row>
    <row r="27" spans="1:13">
      <c r="A27" s="3374"/>
      <c r="B27" s="3375"/>
    </row>
    <row r="28" spans="1:13">
      <c r="A28" s="3374"/>
      <c r="B28" s="3375"/>
    </row>
    <row r="29" spans="1:13" ht="15" customHeight="1">
      <c r="B29" s="5041" t="s">
        <v>3804</v>
      </c>
      <c r="C29" s="5041"/>
      <c r="D29" s="5041"/>
      <c r="E29" s="5041"/>
      <c r="F29" s="5041"/>
    </row>
    <row r="30" spans="1:13">
      <c r="B30" s="5041"/>
      <c r="C30" s="5041"/>
      <c r="D30" s="5041"/>
      <c r="E30" s="5041"/>
      <c r="F30" s="5041"/>
    </row>
    <row r="31" spans="1:13">
      <c r="B31" s="5041"/>
      <c r="C31" s="5041"/>
      <c r="D31" s="5041"/>
      <c r="E31" s="5041"/>
      <c r="F31" s="5041"/>
    </row>
    <row r="32" spans="1:13">
      <c r="B32" s="5041"/>
      <c r="C32" s="5041"/>
      <c r="D32" s="5041"/>
      <c r="E32" s="5041"/>
      <c r="F32" s="5041"/>
    </row>
    <row r="33" spans="1:12">
      <c r="B33" s="5041"/>
      <c r="C33" s="5041"/>
      <c r="D33" s="5041"/>
      <c r="E33" s="5041"/>
      <c r="F33" s="5041"/>
    </row>
    <row r="34" spans="1:12">
      <c r="B34" s="5041"/>
      <c r="C34" s="5041"/>
      <c r="D34" s="5041"/>
      <c r="E34" s="5041"/>
      <c r="F34" s="5041"/>
    </row>
    <row r="35" spans="1:12">
      <c r="B35" s="5041"/>
      <c r="C35" s="5041"/>
      <c r="D35" s="5041"/>
      <c r="E35" s="5041"/>
      <c r="F35" s="5041"/>
    </row>
    <row r="36" spans="1:12" ht="35.25" customHeight="1">
      <c r="B36" s="5041"/>
      <c r="C36" s="5041"/>
      <c r="D36" s="5041"/>
      <c r="E36" s="5041"/>
      <c r="F36" s="5041"/>
    </row>
    <row r="37" spans="1:12">
      <c r="B37" s="3341" t="s">
        <v>2550</v>
      </c>
    </row>
    <row r="39" spans="1:12">
      <c r="A39" s="3341"/>
      <c r="B39" s="3340"/>
      <c r="C39" s="3340"/>
      <c r="D39" s="3340"/>
      <c r="E39" s="3340"/>
      <c r="F39" s="3340"/>
      <c r="G39" s="3340"/>
      <c r="H39" s="3340"/>
      <c r="I39" s="3340"/>
      <c r="J39" s="3340"/>
      <c r="K39" s="3340"/>
      <c r="L39" s="3340"/>
    </row>
    <row r="40" spans="1:12">
      <c r="A40" s="3341"/>
      <c r="B40" s="3340"/>
      <c r="C40" s="3340"/>
      <c r="D40" s="3340"/>
      <c r="E40" s="3340"/>
      <c r="F40" s="3340"/>
      <c r="G40" s="3340"/>
      <c r="H40" s="3340"/>
      <c r="I40" s="3340"/>
      <c r="J40" s="3340"/>
      <c r="K40" s="3340"/>
      <c r="L40" s="3340"/>
    </row>
    <row r="41" spans="1:12" ht="14.25" customHeight="1">
      <c r="A41" s="3341"/>
      <c r="G41" s="3340"/>
      <c r="H41" s="3340"/>
      <c r="I41" s="3340"/>
      <c r="J41" s="3340"/>
      <c r="K41" s="3340"/>
      <c r="L41" s="3340"/>
    </row>
    <row r="42" spans="1:12" ht="14.25" customHeight="1">
      <c r="A42" s="3341"/>
      <c r="G42" s="3340"/>
      <c r="H42" s="3340"/>
      <c r="I42" s="3340"/>
      <c r="J42" s="3340"/>
      <c r="K42" s="3340"/>
      <c r="L42" s="3340"/>
    </row>
    <row r="43" spans="1:12" ht="14.25" customHeight="1">
      <c r="A43" s="3341"/>
      <c r="G43" s="3340"/>
      <c r="H43" s="3340"/>
      <c r="I43" s="3340"/>
      <c r="J43" s="3340"/>
      <c r="K43" s="3340"/>
      <c r="L43" s="3340"/>
    </row>
    <row r="44" spans="1:12" ht="14.25" customHeight="1">
      <c r="A44" s="3341"/>
      <c r="G44" s="3340"/>
      <c r="H44" s="3340"/>
      <c r="I44" s="3340"/>
      <c r="J44" s="3340"/>
      <c r="K44" s="3340"/>
      <c r="L44" s="3340"/>
    </row>
    <row r="45" spans="1:12" ht="14.25" customHeight="1">
      <c r="A45" s="3341"/>
      <c r="G45" s="3340"/>
      <c r="H45" s="3340"/>
      <c r="I45" s="3340"/>
      <c r="J45" s="3340"/>
      <c r="K45" s="3340"/>
      <c r="L45" s="3340"/>
    </row>
    <row r="46" spans="1:12" ht="14.25" customHeight="1">
      <c r="A46" s="3341"/>
      <c r="G46" s="3340"/>
      <c r="H46" s="3340"/>
      <c r="I46" s="3340"/>
      <c r="J46" s="3340"/>
      <c r="K46" s="3340"/>
      <c r="L46" s="3340"/>
    </row>
    <row r="47" spans="1:12" ht="14.25" customHeight="1">
      <c r="A47" s="3341"/>
      <c r="G47" s="3340"/>
      <c r="H47" s="3340"/>
      <c r="I47" s="3340"/>
      <c r="J47" s="3340"/>
      <c r="K47" s="3340"/>
      <c r="L47" s="3340"/>
    </row>
    <row r="48" spans="1:12" ht="67.5" customHeight="1">
      <c r="A48" s="3341"/>
      <c r="G48" s="3340"/>
      <c r="H48" s="3340"/>
      <c r="I48" s="3340"/>
      <c r="J48" s="3340"/>
      <c r="K48" s="3340"/>
      <c r="L48" s="3340"/>
    </row>
    <row r="49" spans="1:12">
      <c r="A49" s="3341"/>
      <c r="B49" s="3340"/>
      <c r="C49" s="3340"/>
      <c r="D49" s="3340"/>
      <c r="E49" s="3340"/>
      <c r="F49" s="3340"/>
      <c r="G49" s="3340"/>
      <c r="H49" s="3340"/>
      <c r="I49" s="3340"/>
      <c r="J49" s="3340"/>
      <c r="K49" s="3340"/>
      <c r="L49" s="3340"/>
    </row>
    <row r="50" spans="1:12">
      <c r="A50" s="3341"/>
      <c r="B50" s="3340"/>
      <c r="C50" s="3340"/>
      <c r="D50" s="3340"/>
      <c r="E50" s="3340"/>
      <c r="F50" s="3340"/>
      <c r="G50" s="3340"/>
      <c r="H50" s="3340"/>
      <c r="I50" s="3340"/>
      <c r="J50" s="3340"/>
      <c r="K50" s="3340"/>
      <c r="L50" s="3340"/>
    </row>
    <row r="51" spans="1:12">
      <c r="A51" s="3341"/>
      <c r="B51" s="3340"/>
      <c r="C51" s="3340"/>
      <c r="D51" s="3340"/>
      <c r="E51" s="3340"/>
      <c r="F51" s="3340"/>
      <c r="G51" s="3340"/>
      <c r="H51" s="3340"/>
      <c r="I51" s="3340"/>
      <c r="J51" s="3340"/>
      <c r="K51" s="3340"/>
      <c r="L51" s="3340"/>
    </row>
    <row r="52" spans="1:12">
      <c r="A52" s="3341"/>
      <c r="B52" s="3340"/>
      <c r="C52" s="3340"/>
      <c r="D52" s="3340"/>
      <c r="E52" s="3340"/>
      <c r="F52" s="3340"/>
      <c r="G52" s="3340"/>
      <c r="H52" s="3340"/>
      <c r="I52" s="3340"/>
      <c r="J52" s="3340"/>
      <c r="K52" s="3340"/>
      <c r="L52" s="3340"/>
    </row>
    <row r="53" spans="1:12">
      <c r="A53" s="3341"/>
      <c r="B53" s="3340"/>
      <c r="C53" s="3340"/>
      <c r="D53" s="3340"/>
      <c r="E53" s="3340"/>
      <c r="F53" s="3340"/>
      <c r="G53" s="3340"/>
      <c r="H53" s="3340"/>
      <c r="I53" s="3340"/>
      <c r="J53" s="3340"/>
      <c r="K53" s="3340"/>
      <c r="L53" s="3340"/>
    </row>
    <row r="54" spans="1:12">
      <c r="A54" s="3341"/>
      <c r="B54" s="3340"/>
      <c r="C54" s="3340"/>
      <c r="D54" s="3340"/>
      <c r="E54" s="3340"/>
      <c r="F54" s="3340"/>
      <c r="G54" s="3340"/>
      <c r="H54" s="3340"/>
      <c r="I54" s="3340"/>
      <c r="J54" s="3340"/>
      <c r="K54" s="3340"/>
      <c r="L54" s="3340"/>
    </row>
    <row r="55" spans="1:12">
      <c r="A55" s="3341"/>
      <c r="B55" s="3340"/>
      <c r="C55" s="3340"/>
      <c r="D55" s="3340"/>
      <c r="E55" s="3340"/>
      <c r="F55" s="3340"/>
      <c r="G55" s="3340"/>
      <c r="H55" s="3340"/>
      <c r="I55" s="3340"/>
      <c r="J55" s="3340"/>
      <c r="K55" s="3340"/>
      <c r="L55" s="3340"/>
    </row>
    <row r="56" spans="1:12">
      <c r="A56" s="3341"/>
      <c r="B56" s="3340"/>
      <c r="C56" s="3340"/>
      <c r="D56" s="3340"/>
      <c r="E56" s="3340"/>
      <c r="F56" s="3340"/>
      <c r="G56" s="3340"/>
      <c r="H56" s="3340"/>
      <c r="I56" s="3340"/>
      <c r="J56" s="3340"/>
      <c r="K56" s="3340"/>
      <c r="L56" s="3340"/>
    </row>
    <row r="57" spans="1:12">
      <c r="A57" s="3341"/>
      <c r="B57" s="3340"/>
      <c r="C57" s="3340"/>
      <c r="D57" s="3340"/>
      <c r="E57" s="3340"/>
      <c r="F57" s="3340"/>
      <c r="G57" s="3340"/>
      <c r="H57" s="3340"/>
      <c r="I57" s="3340"/>
      <c r="J57" s="3340"/>
      <c r="K57" s="3340"/>
      <c r="L57" s="3340"/>
    </row>
    <row r="58" spans="1:12">
      <c r="A58" s="3341"/>
      <c r="B58" s="3340"/>
      <c r="C58" s="3340"/>
      <c r="D58" s="3340"/>
      <c r="E58" s="3340"/>
      <c r="F58" s="3340"/>
      <c r="G58" s="3340"/>
      <c r="H58" s="3340"/>
      <c r="I58" s="3340"/>
      <c r="J58" s="3340"/>
      <c r="K58" s="3340"/>
      <c r="L58" s="3340"/>
    </row>
    <row r="59" spans="1:12">
      <c r="A59" s="3341"/>
      <c r="B59" s="3340"/>
      <c r="C59" s="3340"/>
      <c r="D59" s="3340"/>
      <c r="E59" s="3340"/>
      <c r="F59" s="3340"/>
      <c r="G59" s="3340"/>
      <c r="H59" s="3340"/>
      <c r="I59" s="3340"/>
      <c r="J59" s="3340"/>
      <c r="K59" s="3340"/>
      <c r="L59" s="3340"/>
    </row>
    <row r="60" spans="1:12">
      <c r="A60" s="3341"/>
      <c r="B60" s="3340"/>
      <c r="C60" s="3340"/>
      <c r="D60" s="3340"/>
      <c r="E60" s="3340"/>
      <c r="F60" s="3340"/>
      <c r="G60" s="3340"/>
      <c r="H60" s="3340"/>
      <c r="I60" s="3340"/>
      <c r="J60" s="3340"/>
      <c r="K60" s="3340"/>
      <c r="L60" s="3340"/>
    </row>
    <row r="61" spans="1:12">
      <c r="A61" s="3341"/>
      <c r="B61" s="3340"/>
      <c r="C61" s="3340"/>
      <c r="D61" s="3340"/>
      <c r="E61" s="3340"/>
      <c r="F61" s="3340"/>
      <c r="G61" s="3340"/>
      <c r="H61" s="3340"/>
      <c r="I61" s="3340"/>
      <c r="J61" s="3340"/>
      <c r="K61" s="3340"/>
      <c r="L61" s="3340"/>
    </row>
    <row r="62" spans="1:12">
      <c r="A62" s="3341"/>
      <c r="B62" s="3340"/>
      <c r="C62" s="3340"/>
      <c r="D62" s="3340"/>
      <c r="E62" s="3340"/>
      <c r="F62" s="3340"/>
      <c r="G62" s="3340"/>
      <c r="H62" s="3340"/>
      <c r="I62" s="3340"/>
      <c r="J62" s="3340"/>
      <c r="K62" s="3340"/>
      <c r="L62" s="3340"/>
    </row>
    <row r="63" spans="1:12">
      <c r="A63" s="3341"/>
      <c r="B63" s="3340"/>
      <c r="C63" s="3340"/>
      <c r="D63" s="3340"/>
      <c r="E63" s="3340"/>
      <c r="F63" s="3340"/>
      <c r="G63" s="3340"/>
      <c r="H63" s="3340"/>
      <c r="I63" s="3340"/>
      <c r="J63" s="3340"/>
      <c r="K63" s="3340"/>
      <c r="L63" s="3340"/>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'[49]Data type'!#REF!</xm:f>
          </x14:formula1>
          <xm:sqref>D14:D26</xm:sqref>
        </x14:dataValidation>
      </x14:dataValidations>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9"/>
  <sheetViews>
    <sheetView workbookViewId="0"/>
  </sheetViews>
  <sheetFormatPr defaultRowHeight="15"/>
  <cols>
    <col min="1" max="1" width="5.5703125" style="38" customWidth="1"/>
    <col min="2" max="2" width="9.28515625" style="38" customWidth="1"/>
    <col min="3" max="3" width="103.5703125" style="38" customWidth="1"/>
    <col min="4" max="4" width="18.7109375" style="38" customWidth="1"/>
    <col min="5" max="16384" width="9.140625" style="38"/>
  </cols>
  <sheetData>
    <row r="2" spans="2:4">
      <c r="B2" s="5056" t="s">
        <v>3815</v>
      </c>
      <c r="C2" s="5057"/>
      <c r="D2" s="5058"/>
    </row>
    <row r="3" spans="2:4" ht="15.75" thickBot="1">
      <c r="B3" s="3379"/>
      <c r="C3" s="5059" t="s">
        <v>2550</v>
      </c>
      <c r="D3" s="5060"/>
    </row>
    <row r="4" spans="2:4" ht="36.75" customHeight="1">
      <c r="B4" s="5061" t="s">
        <v>3347</v>
      </c>
      <c r="C4" s="5064" t="s">
        <v>3816</v>
      </c>
      <c r="D4" s="5067" t="s">
        <v>3817</v>
      </c>
    </row>
    <row r="5" spans="2:4" ht="24.75" customHeight="1">
      <c r="B5" s="5062"/>
      <c r="C5" s="5065"/>
      <c r="D5" s="5068"/>
    </row>
    <row r="6" spans="2:4">
      <c r="B6" s="5063"/>
      <c r="C6" s="5066"/>
      <c r="D6" s="5069"/>
    </row>
    <row r="7" spans="2:4" ht="24.75" customHeight="1">
      <c r="B7" s="3380" t="s">
        <v>3135</v>
      </c>
      <c r="C7" s="3381" t="s">
        <v>3818</v>
      </c>
      <c r="D7" s="3382"/>
    </row>
    <row r="8" spans="2:4" ht="24.75" customHeight="1">
      <c r="B8" s="3380" t="s">
        <v>3136</v>
      </c>
      <c r="C8" s="3383" t="s">
        <v>3819</v>
      </c>
      <c r="D8" s="3384"/>
    </row>
    <row r="9" spans="2:4" ht="24.75" customHeight="1">
      <c r="B9" s="3380" t="s">
        <v>3137</v>
      </c>
      <c r="C9" s="3383" t="s">
        <v>3820</v>
      </c>
      <c r="D9" s="3384"/>
    </row>
    <row r="10" spans="2:4" ht="24.75" customHeight="1">
      <c r="B10" s="3380" t="s">
        <v>3138</v>
      </c>
      <c r="C10" s="3385" t="s">
        <v>3821</v>
      </c>
      <c r="D10" s="3384"/>
    </row>
    <row r="11" spans="2:4" ht="24.75" customHeight="1">
      <c r="B11" s="3380" t="s">
        <v>3139</v>
      </c>
      <c r="C11" s="3383" t="s">
        <v>3822</v>
      </c>
      <c r="D11" s="3386"/>
    </row>
    <row r="12" spans="2:4" ht="24.75" customHeight="1">
      <c r="B12" s="3380" t="s">
        <v>3140</v>
      </c>
      <c r="C12" s="3383" t="s">
        <v>3823</v>
      </c>
      <c r="D12" s="3386"/>
    </row>
    <row r="13" spans="2:4" ht="24.75" customHeight="1">
      <c r="B13" s="3380" t="s">
        <v>3186</v>
      </c>
      <c r="C13" s="3383" t="s">
        <v>3824</v>
      </c>
      <c r="D13" s="3386"/>
    </row>
    <row r="14" spans="2:4" ht="24.75" customHeight="1">
      <c r="B14" s="3380" t="s">
        <v>3187</v>
      </c>
      <c r="C14" s="3383" t="s">
        <v>3825</v>
      </c>
      <c r="D14" s="3386"/>
    </row>
    <row r="15" spans="2:4" ht="24.75" customHeight="1">
      <c r="B15" s="3380" t="s">
        <v>3188</v>
      </c>
      <c r="C15" s="3383" t="s">
        <v>3826</v>
      </c>
      <c r="D15" s="3386"/>
    </row>
    <row r="16" spans="2:4" ht="24.75" customHeight="1">
      <c r="B16" s="3380" t="s">
        <v>2904</v>
      </c>
      <c r="C16" s="3383" t="s">
        <v>3827</v>
      </c>
      <c r="D16" s="3386"/>
    </row>
    <row r="17" spans="2:4" ht="24.75" customHeight="1">
      <c r="B17" s="3380" t="s">
        <v>2906</v>
      </c>
      <c r="C17" s="3383" t="s">
        <v>3828</v>
      </c>
      <c r="D17" s="3386"/>
    </row>
    <row r="18" spans="2:4" ht="24.75" customHeight="1">
      <c r="B18" s="3380" t="s">
        <v>2907</v>
      </c>
      <c r="C18" s="3383" t="s">
        <v>3829</v>
      </c>
      <c r="D18" s="3386"/>
    </row>
    <row r="19" spans="2:4" ht="24.75" customHeight="1">
      <c r="B19" s="3380" t="s">
        <v>2909</v>
      </c>
      <c r="C19" s="3383" t="s">
        <v>3830</v>
      </c>
      <c r="D19" s="3386"/>
    </row>
    <row r="20" spans="2:4" ht="24.75" customHeight="1">
      <c r="B20" s="3380" t="s">
        <v>2910</v>
      </c>
      <c r="C20" s="3383" t="s">
        <v>3831</v>
      </c>
      <c r="D20" s="3386"/>
    </row>
    <row r="21" spans="2:4" ht="24.75" customHeight="1">
      <c r="B21" s="3380" t="s">
        <v>2911</v>
      </c>
      <c r="C21" s="3385" t="s">
        <v>3832</v>
      </c>
      <c r="D21" s="3386"/>
    </row>
    <row r="22" spans="2:4" ht="24.75" customHeight="1">
      <c r="B22" s="3380" t="s">
        <v>2947</v>
      </c>
      <c r="C22" s="3383" t="s">
        <v>1486</v>
      </c>
      <c r="D22" s="3386"/>
    </row>
    <row r="23" spans="2:4" ht="24.75" customHeight="1">
      <c r="B23" s="3380" t="s">
        <v>2949</v>
      </c>
      <c r="C23" s="3383" t="s">
        <v>3833</v>
      </c>
      <c r="D23" s="3386"/>
    </row>
    <row r="24" spans="2:4" ht="24.75" customHeight="1">
      <c r="B24" s="3380" t="s">
        <v>2950</v>
      </c>
      <c r="C24" s="3383" t="s">
        <v>3834</v>
      </c>
      <c r="D24" s="3386"/>
    </row>
    <row r="25" spans="2:4" ht="24.75" customHeight="1">
      <c r="B25" s="3380" t="s">
        <v>2951</v>
      </c>
      <c r="C25" s="3383" t="s">
        <v>3835</v>
      </c>
      <c r="D25" s="3386"/>
    </row>
    <row r="26" spans="2:4" ht="24.75" customHeight="1">
      <c r="B26" s="3380" t="s">
        <v>2952</v>
      </c>
      <c r="C26" s="3383" t="s">
        <v>3836</v>
      </c>
      <c r="D26" s="3386"/>
    </row>
    <row r="27" spans="2:4" ht="32.25" customHeight="1">
      <c r="B27" s="3380" t="s">
        <v>2954</v>
      </c>
      <c r="C27" s="3383" t="s">
        <v>3837</v>
      </c>
      <c r="D27" s="3386"/>
    </row>
    <row r="28" spans="2:4" ht="24.75" customHeight="1">
      <c r="B28" s="3380" t="s">
        <v>2956</v>
      </c>
      <c r="C28" s="3383" t="s">
        <v>3838</v>
      </c>
      <c r="D28" s="3386"/>
    </row>
    <row r="29" spans="2:4" ht="24.75" customHeight="1">
      <c r="B29" s="3380" t="s">
        <v>2957</v>
      </c>
      <c r="C29" s="3383" t="s">
        <v>3839</v>
      </c>
      <c r="D29" s="3386"/>
    </row>
    <row r="30" spans="2:4" ht="24.75" customHeight="1">
      <c r="B30" s="3380" t="s">
        <v>2958</v>
      </c>
      <c r="C30" s="3383" t="s">
        <v>3840</v>
      </c>
      <c r="D30" s="3386"/>
    </row>
    <row r="31" spans="2:4" ht="24.75" customHeight="1">
      <c r="B31" s="3380" t="s">
        <v>2959</v>
      </c>
      <c r="C31" s="3383" t="s">
        <v>3841</v>
      </c>
      <c r="D31" s="3386"/>
    </row>
    <row r="32" spans="2:4" ht="24.75" customHeight="1">
      <c r="B32" s="3380" t="s">
        <v>2960</v>
      </c>
      <c r="C32" s="3383" t="s">
        <v>3842</v>
      </c>
      <c r="D32" s="3386"/>
    </row>
    <row r="33" spans="2:4" ht="24.75" customHeight="1">
      <c r="B33" s="3380" t="s">
        <v>2961</v>
      </c>
      <c r="C33" s="3383" t="s">
        <v>3843</v>
      </c>
      <c r="D33" s="3386"/>
    </row>
    <row r="34" spans="2:4" ht="24.75" customHeight="1">
      <c r="B34" s="3380" t="s">
        <v>2962</v>
      </c>
      <c r="C34" s="3383" t="s">
        <v>3844</v>
      </c>
      <c r="D34" s="3386"/>
    </row>
    <row r="35" spans="2:4" ht="24.75" customHeight="1">
      <c r="B35" s="3380" t="s">
        <v>2963</v>
      </c>
      <c r="C35" s="3387" t="s">
        <v>3845</v>
      </c>
      <c r="D35" s="3388">
        <f>SUM(D7:D34)</f>
        <v>0</v>
      </c>
    </row>
    <row r="36" spans="2:4" ht="24.75" customHeight="1">
      <c r="B36" s="3389" t="s">
        <v>3347</v>
      </c>
      <c r="C36" s="3390" t="s">
        <v>3846</v>
      </c>
      <c r="D36" s="3391"/>
    </row>
    <row r="37" spans="2:4" ht="24.75" customHeight="1">
      <c r="B37" s="3380" t="s">
        <v>2964</v>
      </c>
      <c r="C37" s="3392" t="s">
        <v>3847</v>
      </c>
      <c r="D37" s="3382"/>
    </row>
    <row r="38" spans="2:4" ht="24.75" customHeight="1">
      <c r="B38" s="3389" t="s">
        <v>3347</v>
      </c>
      <c r="C38" s="3390" t="s">
        <v>3848</v>
      </c>
      <c r="D38" s="3391"/>
    </row>
    <row r="39" spans="2:4" ht="24.75" customHeight="1" thickBot="1">
      <c r="B39" s="3393" t="s">
        <v>2965</v>
      </c>
      <c r="C39" s="3394" t="s">
        <v>3848</v>
      </c>
      <c r="D39" s="3395" t="e">
        <f>D37/D35</f>
        <v>#DIV/0!</v>
      </c>
    </row>
  </sheetData>
  <mergeCells count="5">
    <mergeCell ref="B2:D2"/>
    <mergeCell ref="C3:D3"/>
    <mergeCell ref="B4:B6"/>
    <mergeCell ref="C4:C6"/>
    <mergeCell ref="D4:D6"/>
  </mergeCells>
  <conditionalFormatting sqref="D38 D7:D15 D18:D36">
    <cfRule type="cellIs" dxfId="11" priority="5" stopIfTrue="1" operator="lessThan">
      <formula>0</formula>
    </cfRule>
  </conditionalFormatting>
  <conditionalFormatting sqref="D17">
    <cfRule type="cellIs" dxfId="10" priority="4" stopIfTrue="1" operator="lessThan">
      <formula>0</formula>
    </cfRule>
  </conditionalFormatting>
  <conditionalFormatting sqref="D37">
    <cfRule type="cellIs" dxfId="9" priority="3" stopIfTrue="1" operator="lessThan">
      <formula>0</formula>
    </cfRule>
  </conditionalFormatting>
  <conditionalFormatting sqref="D39">
    <cfRule type="cellIs" dxfId="8" priority="2" stopIfTrue="1" operator="lessThan">
      <formula>0</formula>
    </cfRule>
  </conditionalFormatting>
  <conditionalFormatting sqref="D16">
    <cfRule type="cellIs" dxfId="7" priority="1" stopIfTrue="1" operator="lessThan">
      <formula>0</formula>
    </cfRule>
  </conditionalFormatting>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showGridLines="0" zoomScale="86" zoomScaleNormal="86" zoomScaleSheetLayoutView="85" zoomScalePageLayoutView="70" workbookViewId="0"/>
  </sheetViews>
  <sheetFormatPr defaultColWidth="8.85546875" defaultRowHeight="12.75"/>
  <cols>
    <col min="1" max="1" width="7.140625" style="3424" customWidth="1"/>
    <col min="2" max="2" width="10.28515625" style="3424" customWidth="1"/>
    <col min="3" max="3" width="74.5703125" style="3424" customWidth="1"/>
    <col min="4" max="4" width="16.85546875" style="3424" customWidth="1"/>
    <col min="5" max="6" width="16.7109375" style="3424" customWidth="1"/>
    <col min="7" max="7" width="21.5703125" style="3424" customWidth="1"/>
    <col min="8" max="9" width="16.7109375" style="3424" bestFit="1" customWidth="1"/>
    <col min="10" max="16384" width="8.85546875" style="3403"/>
  </cols>
  <sheetData>
    <row r="2" spans="1:9" s="3396" customFormat="1" ht="25.5" customHeight="1">
      <c r="B2" s="3397" t="s">
        <v>3849</v>
      </c>
      <c r="C2" s="3398"/>
      <c r="D2" s="3398"/>
      <c r="E2" s="3398"/>
      <c r="F2" s="3398"/>
      <c r="G2" s="3398"/>
      <c r="H2" s="3398"/>
      <c r="I2" s="3399"/>
    </row>
    <row r="3" spans="1:9" s="3400" customFormat="1" ht="24" customHeight="1" thickBot="1">
      <c r="B3" s="3401"/>
      <c r="C3" s="3401"/>
      <c r="D3" s="3401"/>
      <c r="E3" s="3401"/>
      <c r="F3" s="3401"/>
      <c r="G3" s="3401"/>
      <c r="H3" s="3401"/>
      <c r="I3" s="3401"/>
    </row>
    <row r="4" spans="1:9" ht="45.75" customHeight="1">
      <c r="A4" s="3402"/>
      <c r="B4" s="5072" t="s">
        <v>3282</v>
      </c>
      <c r="C4" s="5075"/>
      <c r="D4" s="5070" t="s">
        <v>3850</v>
      </c>
      <c r="E4" s="5070" t="s">
        <v>3851</v>
      </c>
      <c r="F4" s="5070" t="s">
        <v>3852</v>
      </c>
      <c r="G4" s="5070" t="s">
        <v>3853</v>
      </c>
      <c r="H4" s="5070" t="s">
        <v>3854</v>
      </c>
      <c r="I4" s="5067" t="s">
        <v>3855</v>
      </c>
    </row>
    <row r="5" spans="1:9" ht="85.5" customHeight="1">
      <c r="A5" s="3402"/>
      <c r="B5" s="5073"/>
      <c r="C5" s="5076"/>
      <c r="D5" s="5071"/>
      <c r="E5" s="5071"/>
      <c r="F5" s="5071"/>
      <c r="G5" s="5071"/>
      <c r="H5" s="5071"/>
      <c r="I5" s="5069"/>
    </row>
    <row r="6" spans="1:9" ht="15" customHeight="1">
      <c r="A6" s="3402"/>
      <c r="B6" s="5074"/>
      <c r="C6" s="5077"/>
      <c r="D6" s="3404" t="s">
        <v>3135</v>
      </c>
      <c r="E6" s="3404" t="s">
        <v>3136</v>
      </c>
      <c r="F6" s="3404" t="s">
        <v>3137</v>
      </c>
      <c r="G6" s="3404" t="s">
        <v>3138</v>
      </c>
      <c r="H6" s="3404" t="s">
        <v>3139</v>
      </c>
      <c r="I6" s="3405" t="s">
        <v>3140</v>
      </c>
    </row>
    <row r="7" spans="1:9" ht="27" customHeight="1">
      <c r="A7" s="3402"/>
      <c r="B7" s="3406" t="s">
        <v>3135</v>
      </c>
      <c r="C7" s="3407" t="s">
        <v>2417</v>
      </c>
      <c r="D7" s="3408">
        <f>D8+D11+D12</f>
        <v>0</v>
      </c>
      <c r="E7" s="3408">
        <f>E8+E11+E12</f>
        <v>0</v>
      </c>
      <c r="F7" s="3408">
        <f>F8+F11+F12</f>
        <v>0</v>
      </c>
      <c r="G7" s="3409"/>
      <c r="H7" s="3410"/>
      <c r="I7" s="3411"/>
    </row>
    <row r="8" spans="1:9" ht="27" customHeight="1">
      <c r="A8" s="3402"/>
      <c r="B8" s="3406" t="s">
        <v>3136</v>
      </c>
      <c r="C8" s="3412" t="s">
        <v>3856</v>
      </c>
      <c r="D8" s="3413"/>
      <c r="E8" s="3414"/>
      <c r="F8" s="3415">
        <f>F9+F10</f>
        <v>0</v>
      </c>
      <c r="G8" s="3414"/>
      <c r="H8" s="3416"/>
      <c r="I8" s="3417"/>
    </row>
    <row r="9" spans="1:9" ht="27" customHeight="1">
      <c r="A9" s="3402"/>
      <c r="B9" s="3406" t="s">
        <v>3137</v>
      </c>
      <c r="C9" s="3418" t="s">
        <v>3857</v>
      </c>
      <c r="D9" s="3419"/>
      <c r="E9" s="3420"/>
      <c r="F9" s="3414"/>
      <c r="G9" s="3420"/>
      <c r="H9" s="3416"/>
      <c r="I9" s="3417"/>
    </row>
    <row r="10" spans="1:9" ht="27" customHeight="1">
      <c r="A10" s="3402"/>
      <c r="B10" s="3406" t="s">
        <v>3138</v>
      </c>
      <c r="C10" s="3418" t="s">
        <v>3858</v>
      </c>
      <c r="D10" s="3419"/>
      <c r="E10" s="3420"/>
      <c r="F10" s="3414"/>
      <c r="G10" s="3420"/>
      <c r="H10" s="3416"/>
      <c r="I10" s="3417"/>
    </row>
    <row r="11" spans="1:9" ht="27" customHeight="1">
      <c r="A11" s="3402"/>
      <c r="B11" s="3406" t="s">
        <v>3139</v>
      </c>
      <c r="C11" s="3412" t="s">
        <v>3859</v>
      </c>
      <c r="D11" s="3413"/>
      <c r="E11" s="3414"/>
      <c r="F11" s="3414"/>
      <c r="G11" s="3414"/>
      <c r="H11" s="3421"/>
      <c r="I11" s="3417"/>
    </row>
    <row r="12" spans="1:9" ht="27" customHeight="1">
      <c r="A12" s="3402"/>
      <c r="B12" s="3422" t="s">
        <v>3140</v>
      </c>
      <c r="C12" s="3412" t="s">
        <v>84</v>
      </c>
      <c r="D12" s="3413"/>
      <c r="E12" s="3414"/>
      <c r="F12" s="3414"/>
      <c r="G12" s="3420"/>
      <c r="H12" s="3416"/>
      <c r="I12" s="3417"/>
    </row>
    <row r="13" spans="1:9" ht="27" customHeight="1">
      <c r="A13" s="3402"/>
      <c r="B13" s="3422" t="s">
        <v>3186</v>
      </c>
      <c r="C13" s="3423" t="s">
        <v>3860</v>
      </c>
      <c r="D13" s="3413"/>
      <c r="E13" s="3414"/>
      <c r="F13" s="3420"/>
      <c r="G13" s="3420"/>
      <c r="H13" s="3416"/>
      <c r="I13" s="3417"/>
    </row>
    <row r="14" spans="1:9" ht="27" customHeight="1">
      <c r="B14" s="3425" t="s">
        <v>3187</v>
      </c>
      <c r="C14" s="3426" t="s">
        <v>1486</v>
      </c>
      <c r="D14" s="3413"/>
      <c r="E14" s="3414"/>
      <c r="F14" s="3420"/>
      <c r="G14" s="3420"/>
      <c r="H14" s="3416"/>
      <c r="I14" s="3417"/>
    </row>
    <row r="15" spans="1:9" ht="27" customHeight="1">
      <c r="B15" s="3422" t="s">
        <v>3188</v>
      </c>
      <c r="C15" s="3423" t="s">
        <v>3055</v>
      </c>
      <c r="D15" s="3419"/>
      <c r="E15" s="3420"/>
      <c r="F15" s="3414"/>
      <c r="G15" s="3420"/>
      <c r="H15" s="3416"/>
      <c r="I15" s="3417"/>
    </row>
    <row r="16" spans="1:9" ht="27" customHeight="1">
      <c r="A16" s="3402"/>
      <c r="B16" s="3427" t="s">
        <v>2904</v>
      </c>
      <c r="C16" s="3428" t="s">
        <v>3861</v>
      </c>
      <c r="D16" s="3419"/>
      <c r="E16" s="3414"/>
      <c r="F16" s="3420"/>
      <c r="G16" s="3420"/>
      <c r="H16" s="3416"/>
      <c r="I16" s="3417"/>
    </row>
    <row r="17" spans="1:9" ht="27" customHeight="1">
      <c r="A17" s="3402"/>
      <c r="B17" s="3427" t="s">
        <v>2906</v>
      </c>
      <c r="C17" s="3428" t="s">
        <v>3862</v>
      </c>
      <c r="D17" s="3419"/>
      <c r="E17" s="3414"/>
      <c r="F17" s="3420"/>
      <c r="G17" s="3420"/>
      <c r="H17" s="3416"/>
      <c r="I17" s="3417"/>
    </row>
    <row r="18" spans="1:9" ht="33" customHeight="1">
      <c r="A18" s="3402"/>
      <c r="B18" s="3427" t="s">
        <v>2907</v>
      </c>
      <c r="C18" s="3428" t="s">
        <v>3863</v>
      </c>
      <c r="D18" s="3419"/>
      <c r="E18" s="3414"/>
      <c r="F18" s="3420"/>
      <c r="G18" s="3420"/>
      <c r="H18" s="3416"/>
      <c r="I18" s="3417"/>
    </row>
    <row r="19" spans="1:9" ht="30.75" customHeight="1">
      <c r="B19" s="3429" t="s">
        <v>2909</v>
      </c>
      <c r="C19" s="3430" t="s">
        <v>3864</v>
      </c>
      <c r="D19" s="3431"/>
      <c r="E19" s="3432"/>
      <c r="F19" s="3432"/>
      <c r="G19" s="3432"/>
      <c r="H19" s="3433"/>
      <c r="I19" s="3434"/>
    </row>
    <row r="20" spans="1:9" ht="50.25" customHeight="1">
      <c r="B20" s="3435" t="s">
        <v>2910</v>
      </c>
      <c r="C20" s="3436" t="s">
        <v>3865</v>
      </c>
      <c r="D20" s="3437"/>
      <c r="E20" s="3432"/>
      <c r="F20" s="3432"/>
      <c r="G20" s="3432"/>
      <c r="H20" s="3433"/>
      <c r="I20" s="3438"/>
    </row>
    <row r="21" spans="1:9" ht="42.75" customHeight="1" thickBot="1">
      <c r="B21" s="3439" t="s">
        <v>2911</v>
      </c>
      <c r="C21" s="3440" t="s">
        <v>3866</v>
      </c>
      <c r="D21" s="3441"/>
      <c r="E21" s="3442"/>
      <c r="F21" s="3442"/>
      <c r="G21" s="3442"/>
      <c r="H21" s="3443"/>
      <c r="I21" s="3444"/>
    </row>
  </sheetData>
  <mergeCells count="8">
    <mergeCell ref="H4:H5"/>
    <mergeCell ref="I4:I5"/>
    <mergeCell ref="B4:B6"/>
    <mergeCell ref="C4:C6"/>
    <mergeCell ref="D4:D5"/>
    <mergeCell ref="E4:E5"/>
    <mergeCell ref="F4:F5"/>
    <mergeCell ref="G4:G5"/>
  </mergeCells>
  <conditionalFormatting sqref="D15:G15 D16:I18 D19:E21 G19:I21 D7:I14">
    <cfRule type="cellIs" dxfId="6" priority="6" stopIfTrue="1" operator="lessThan">
      <formula>0</formula>
    </cfRule>
  </conditionalFormatting>
  <conditionalFormatting sqref="H15">
    <cfRule type="cellIs" dxfId="5" priority="5" stopIfTrue="1" operator="lessThan">
      <formula>0</formula>
    </cfRule>
  </conditionalFormatting>
  <conditionalFormatting sqref="I15">
    <cfRule type="cellIs" dxfId="4" priority="4" stopIfTrue="1" operator="lessThan">
      <formula>0</formula>
    </cfRule>
  </conditionalFormatting>
  <conditionalFormatting sqref="F19:F21">
    <cfRule type="cellIs" dxfId="3" priority="3" stopIfTrue="1" operator="lessThan">
      <formula>0</formula>
    </cfRule>
  </conditionalFormatting>
  <conditionalFormatting sqref="D6:E6">
    <cfRule type="cellIs" dxfId="2" priority="2" stopIfTrue="1" operator="lessThan">
      <formula>0</formula>
    </cfRule>
  </conditionalFormatting>
  <conditionalFormatting sqref="F6">
    <cfRule type="cellIs" dxfId="1" priority="1" stopIfTrue="1" operator="lessThan">
      <formula>0</formula>
    </cfRule>
  </conditionalFormatting>
  <printOptions horizontalCentered="1" verticalCentered="1"/>
  <pageMargins left="0.70866141732283505" right="0.70866141732283505" top="7.8740157480315001E-2" bottom="0.74803149606299202" header="0.31496062992126" footer="0.31496062992126"/>
  <pageSetup paperSize="9" scale="69" fitToHeight="0"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9"/>
  <sheetViews>
    <sheetView showGridLines="0" zoomScale="85" zoomScaleNormal="85" zoomScaleSheetLayoutView="80" workbookViewId="0"/>
  </sheetViews>
  <sheetFormatPr defaultColWidth="8.85546875" defaultRowHeight="12.75"/>
  <cols>
    <col min="1" max="1" width="8.140625" style="3424" customWidth="1"/>
    <col min="2" max="2" width="13.140625" style="3424" customWidth="1"/>
    <col min="3" max="3" width="116.5703125" style="3424" customWidth="1"/>
    <col min="4" max="4" width="19.85546875" style="3424" customWidth="1"/>
    <col min="5" max="5" width="23.28515625" style="3424" customWidth="1"/>
    <col min="6" max="6" width="16.7109375" style="3424" customWidth="1"/>
    <col min="7" max="7" width="19.85546875" style="3424" customWidth="1"/>
    <col min="8" max="8" width="16.7109375" style="3424" bestFit="1" customWidth="1"/>
    <col min="9" max="9" width="15.140625" style="3403" customWidth="1"/>
    <col min="10" max="11" width="20.140625" style="3424" customWidth="1"/>
    <col min="12" max="12" width="18.85546875" style="3424" customWidth="1"/>
    <col min="13" max="13" width="8.85546875" style="3424"/>
    <col min="14" max="14" width="8.85546875" style="3424" customWidth="1"/>
    <col min="15" max="16384" width="8.85546875" style="3424"/>
  </cols>
  <sheetData>
    <row r="1" spans="1:254" ht="20.25" customHeight="1">
      <c r="A1" s="3402"/>
      <c r="B1" s="3445"/>
      <c r="C1" s="3403"/>
      <c r="D1" s="3446"/>
      <c r="E1" s="3446"/>
      <c r="F1" s="3446"/>
      <c r="G1" s="3402"/>
      <c r="H1" s="3402"/>
      <c r="I1" s="3402"/>
      <c r="J1" s="3402"/>
      <c r="K1" s="3402"/>
      <c r="L1" s="3402"/>
      <c r="M1" s="3402"/>
      <c r="N1" s="3447"/>
      <c r="O1" s="3447"/>
      <c r="P1" s="3447"/>
      <c r="Q1" s="3447"/>
      <c r="R1" s="3447"/>
      <c r="S1" s="3447"/>
      <c r="T1" s="3447"/>
      <c r="U1" s="3447"/>
      <c r="V1" s="3447"/>
      <c r="W1" s="3447"/>
      <c r="X1" s="3447"/>
      <c r="Y1" s="3447"/>
      <c r="Z1" s="3447"/>
      <c r="AA1" s="3447"/>
      <c r="AB1" s="3447"/>
      <c r="AC1" s="3447"/>
      <c r="AD1" s="3447"/>
      <c r="AE1" s="3447"/>
      <c r="AF1" s="3447"/>
      <c r="AG1" s="3447"/>
      <c r="AH1" s="3447"/>
      <c r="AI1" s="3447"/>
      <c r="AJ1" s="3447"/>
      <c r="AK1" s="3447"/>
      <c r="AL1" s="3447"/>
      <c r="AM1" s="3447"/>
      <c r="AN1" s="3447"/>
      <c r="AO1" s="3447"/>
      <c r="AP1" s="3447"/>
      <c r="AQ1" s="3447"/>
      <c r="AR1" s="3447"/>
      <c r="AS1" s="3447"/>
      <c r="AT1" s="3447"/>
      <c r="AU1" s="3447"/>
      <c r="AV1" s="3447"/>
      <c r="AW1" s="3447"/>
      <c r="AX1" s="3447"/>
      <c r="AY1" s="3447"/>
      <c r="AZ1" s="3447"/>
      <c r="BA1" s="3447"/>
      <c r="BB1" s="3447"/>
      <c r="BC1" s="3447"/>
      <c r="BD1" s="3447"/>
      <c r="BE1" s="3447"/>
      <c r="BF1" s="3447"/>
      <c r="BG1" s="3447"/>
      <c r="BH1" s="3447"/>
      <c r="BI1" s="3447"/>
      <c r="BJ1" s="3447"/>
      <c r="BK1" s="3447"/>
      <c r="BL1" s="3447"/>
      <c r="BM1" s="3447"/>
      <c r="BN1" s="3447"/>
      <c r="BO1" s="3447"/>
      <c r="BP1" s="3447"/>
      <c r="BQ1" s="3447"/>
      <c r="BR1" s="3447"/>
      <c r="BS1" s="3447"/>
      <c r="BT1" s="3447"/>
      <c r="BU1" s="3447"/>
      <c r="BV1" s="3447"/>
      <c r="BW1" s="3447"/>
      <c r="BX1" s="3447"/>
      <c r="BY1" s="3447"/>
      <c r="BZ1" s="3447"/>
      <c r="CA1" s="3447"/>
      <c r="CB1" s="3447"/>
      <c r="CC1" s="3447"/>
      <c r="CD1" s="3447"/>
      <c r="CE1" s="3447"/>
      <c r="CF1" s="3447"/>
      <c r="CG1" s="3447"/>
      <c r="CH1" s="3447"/>
      <c r="CI1" s="3447"/>
      <c r="CJ1" s="3447"/>
      <c r="CK1" s="3447"/>
      <c r="CL1" s="3447"/>
      <c r="CM1" s="3447"/>
      <c r="CN1" s="3447"/>
      <c r="CO1" s="3447"/>
      <c r="CP1" s="3447"/>
      <c r="CQ1" s="3447"/>
      <c r="CR1" s="3447"/>
      <c r="CS1" s="3447"/>
      <c r="CT1" s="3447"/>
      <c r="CU1" s="3447"/>
      <c r="CV1" s="3447"/>
      <c r="CW1" s="3447"/>
      <c r="CX1" s="3447"/>
      <c r="CY1" s="3447"/>
      <c r="CZ1" s="3447"/>
      <c r="DA1" s="3447"/>
      <c r="DB1" s="3447"/>
      <c r="DC1" s="3447"/>
      <c r="DD1" s="3447"/>
      <c r="DE1" s="3447"/>
      <c r="DF1" s="3447"/>
      <c r="DG1" s="3447"/>
      <c r="DH1" s="3447"/>
      <c r="DI1" s="3447"/>
      <c r="DJ1" s="3447"/>
      <c r="DK1" s="3447"/>
      <c r="DL1" s="3447"/>
      <c r="DM1" s="3447"/>
      <c r="DN1" s="3447"/>
      <c r="DO1" s="3447"/>
      <c r="DP1" s="3447"/>
      <c r="DQ1" s="3447"/>
      <c r="DR1" s="3447"/>
      <c r="DS1" s="3447"/>
      <c r="DT1" s="3447"/>
      <c r="DU1" s="3447"/>
      <c r="DV1" s="3447"/>
      <c r="DW1" s="3447"/>
      <c r="DX1" s="3447"/>
      <c r="DY1" s="3447"/>
      <c r="DZ1" s="3447"/>
      <c r="EA1" s="3447"/>
      <c r="EB1" s="3447"/>
      <c r="EC1" s="3447"/>
      <c r="ED1" s="3447"/>
      <c r="EE1" s="3447"/>
      <c r="EF1" s="3447"/>
      <c r="EG1" s="3447"/>
      <c r="EH1" s="3447"/>
      <c r="EI1" s="3447"/>
      <c r="EJ1" s="3447"/>
      <c r="EK1" s="3447"/>
      <c r="EL1" s="3447"/>
      <c r="EM1" s="3447"/>
      <c r="EN1" s="3447"/>
      <c r="EO1" s="3447"/>
      <c r="EP1" s="3447"/>
      <c r="EQ1" s="3447"/>
      <c r="ER1" s="3447"/>
      <c r="ES1" s="3447"/>
      <c r="ET1" s="3447"/>
      <c r="EU1" s="3447"/>
      <c r="EV1" s="3447"/>
      <c r="EW1" s="3447"/>
      <c r="EX1" s="3447"/>
      <c r="EY1" s="3447"/>
      <c r="EZ1" s="3447"/>
      <c r="FA1" s="3447"/>
      <c r="FB1" s="3447"/>
      <c r="FC1" s="3447"/>
      <c r="FD1" s="3447"/>
      <c r="FE1" s="3447"/>
      <c r="FF1" s="3447"/>
      <c r="FG1" s="3447"/>
      <c r="FH1" s="3447"/>
      <c r="FI1" s="3447"/>
      <c r="FJ1" s="3447"/>
      <c r="FK1" s="3447"/>
      <c r="FL1" s="3447"/>
      <c r="FM1" s="3447"/>
      <c r="FN1" s="3447"/>
      <c r="FO1" s="3447"/>
      <c r="FP1" s="3447"/>
      <c r="FQ1" s="3447"/>
      <c r="FR1" s="3447"/>
      <c r="FS1" s="3447"/>
      <c r="FT1" s="3447"/>
      <c r="FU1" s="3447"/>
      <c r="FV1" s="3447"/>
      <c r="FW1" s="3447"/>
      <c r="FX1" s="3447"/>
      <c r="FY1" s="3447"/>
      <c r="FZ1" s="3447"/>
      <c r="GA1" s="3447"/>
      <c r="GB1" s="3447"/>
      <c r="GC1" s="3447"/>
      <c r="GD1" s="3447"/>
      <c r="GE1" s="3447"/>
      <c r="GF1" s="3447"/>
      <c r="GG1" s="3447"/>
      <c r="GH1" s="3447"/>
      <c r="GI1" s="3447"/>
      <c r="GJ1" s="3447"/>
      <c r="GK1" s="3447"/>
      <c r="GL1" s="3447"/>
      <c r="GM1" s="3447"/>
      <c r="GN1" s="3447"/>
      <c r="GO1" s="3447"/>
      <c r="GP1" s="3447"/>
      <c r="GQ1" s="3447"/>
      <c r="GR1" s="3447"/>
      <c r="GS1" s="3447"/>
      <c r="GT1" s="3447"/>
      <c r="GU1" s="3447"/>
      <c r="GV1" s="3447"/>
      <c r="GW1" s="3447"/>
      <c r="GX1" s="3447"/>
      <c r="GY1" s="3447"/>
      <c r="GZ1" s="3447"/>
      <c r="HA1" s="3447"/>
      <c r="HB1" s="3447"/>
      <c r="HC1" s="3447"/>
      <c r="HD1" s="3447"/>
      <c r="HE1" s="3447"/>
      <c r="HF1" s="3447"/>
      <c r="HG1" s="3447"/>
      <c r="HH1" s="3447"/>
      <c r="HI1" s="3447"/>
      <c r="HJ1" s="3447"/>
      <c r="HK1" s="3447"/>
      <c r="HL1" s="3447"/>
      <c r="HM1" s="3447"/>
      <c r="HN1" s="3447"/>
      <c r="HO1" s="3447"/>
      <c r="HP1" s="3447"/>
      <c r="HQ1" s="3447"/>
      <c r="HR1" s="3447"/>
      <c r="HS1" s="3447"/>
      <c r="HT1" s="3447"/>
      <c r="HU1" s="3447"/>
      <c r="HV1" s="3447"/>
      <c r="HW1" s="3447"/>
      <c r="HX1" s="3447"/>
      <c r="HY1" s="3447"/>
      <c r="HZ1" s="3447"/>
      <c r="IA1" s="3447"/>
      <c r="IB1" s="3447"/>
      <c r="IC1" s="3447"/>
      <c r="ID1" s="3447"/>
      <c r="IE1" s="3447"/>
      <c r="IF1" s="3447"/>
      <c r="IG1" s="3447"/>
      <c r="IH1" s="3447"/>
      <c r="II1" s="3447"/>
      <c r="IJ1" s="3447"/>
      <c r="IK1" s="3447"/>
      <c r="IL1" s="3447"/>
      <c r="IM1" s="3447"/>
      <c r="IN1" s="3447"/>
      <c r="IO1" s="3447"/>
      <c r="IP1" s="3447"/>
      <c r="IQ1" s="3447"/>
      <c r="IR1" s="3447"/>
      <c r="IS1" s="3447"/>
      <c r="IT1" s="3447"/>
    </row>
    <row r="2" spans="1:254" ht="18.75" customHeight="1">
      <c r="A2" s="3403"/>
      <c r="B2" s="5056" t="s">
        <v>3867</v>
      </c>
      <c r="C2" s="5086"/>
      <c r="D2" s="5086"/>
      <c r="E2" s="5087"/>
      <c r="F2" s="3446"/>
      <c r="G2" s="3402"/>
      <c r="H2" s="3402"/>
      <c r="I2" s="3402"/>
      <c r="J2" s="3402"/>
      <c r="K2" s="3448"/>
      <c r="L2" s="3448"/>
      <c r="M2" s="3448"/>
      <c r="N2" s="3449"/>
      <c r="O2" s="3449"/>
      <c r="P2" s="3449"/>
      <c r="Q2" s="3449"/>
      <c r="R2" s="3449"/>
      <c r="S2" s="3449"/>
      <c r="T2" s="3449"/>
      <c r="U2" s="3449"/>
      <c r="V2" s="3449"/>
      <c r="W2" s="3449"/>
      <c r="X2" s="3449"/>
      <c r="Y2" s="3449"/>
      <c r="Z2" s="3449"/>
      <c r="AA2" s="3449"/>
      <c r="AB2" s="3449"/>
      <c r="AC2" s="3449"/>
      <c r="AD2" s="3449"/>
      <c r="AE2" s="3449"/>
      <c r="AF2" s="3449"/>
      <c r="AG2" s="3449"/>
      <c r="AH2" s="3449"/>
      <c r="AI2" s="3449"/>
      <c r="AJ2" s="3449"/>
      <c r="AK2" s="3449"/>
      <c r="AL2" s="3449"/>
      <c r="AM2" s="3449"/>
      <c r="AN2" s="3449"/>
      <c r="AO2" s="3449"/>
      <c r="AP2" s="3449"/>
      <c r="AQ2" s="3449"/>
      <c r="AR2" s="3449"/>
      <c r="AS2" s="3449"/>
      <c r="AT2" s="3449"/>
      <c r="AU2" s="3449"/>
      <c r="AV2" s="3449"/>
      <c r="AW2" s="3449"/>
      <c r="AX2" s="3449"/>
      <c r="AY2" s="3449"/>
      <c r="AZ2" s="3449"/>
      <c r="BA2" s="3449"/>
      <c r="BB2" s="3449"/>
      <c r="BC2" s="3449"/>
      <c r="BD2" s="3449"/>
      <c r="BE2" s="3449"/>
      <c r="BF2" s="3449"/>
      <c r="BG2" s="3449"/>
      <c r="BH2" s="3449"/>
      <c r="BI2" s="3449"/>
      <c r="BJ2" s="3449"/>
      <c r="BK2" s="3449"/>
      <c r="BL2" s="3449"/>
      <c r="BM2" s="3449"/>
      <c r="BN2" s="3449"/>
      <c r="BO2" s="3449"/>
      <c r="BP2" s="3449"/>
      <c r="BQ2" s="3449"/>
      <c r="BR2" s="3449"/>
      <c r="BS2" s="3449"/>
      <c r="BT2" s="3449"/>
      <c r="BU2" s="3449"/>
      <c r="BV2" s="3449"/>
      <c r="BW2" s="3449"/>
      <c r="BX2" s="3449"/>
      <c r="BY2" s="3449"/>
      <c r="BZ2" s="3449"/>
      <c r="CA2" s="3449"/>
      <c r="CB2" s="3449"/>
      <c r="CC2" s="3449"/>
      <c r="CD2" s="3449"/>
      <c r="CE2" s="3449"/>
      <c r="CF2" s="3449"/>
      <c r="CG2" s="3449"/>
      <c r="CH2" s="3449"/>
      <c r="CI2" s="3449"/>
      <c r="CJ2" s="3449"/>
      <c r="CK2" s="3449"/>
      <c r="CL2" s="3449"/>
      <c r="CM2" s="3449"/>
      <c r="CN2" s="3449"/>
      <c r="CO2" s="3449"/>
      <c r="CP2" s="3449"/>
      <c r="CQ2" s="3449"/>
      <c r="CR2" s="3449"/>
      <c r="CS2" s="3449"/>
      <c r="CT2" s="3449"/>
      <c r="CU2" s="3449"/>
      <c r="CV2" s="3449"/>
      <c r="CW2" s="3449"/>
      <c r="CX2" s="3449"/>
      <c r="CY2" s="3449"/>
      <c r="CZ2" s="3449"/>
      <c r="DA2" s="3449"/>
      <c r="DB2" s="3449"/>
      <c r="DC2" s="3449"/>
      <c r="DD2" s="3449"/>
      <c r="DE2" s="3449"/>
      <c r="DF2" s="3449"/>
      <c r="DG2" s="3449"/>
      <c r="DH2" s="3449"/>
      <c r="DI2" s="3449"/>
      <c r="DJ2" s="3449"/>
      <c r="DK2" s="3449"/>
      <c r="DL2" s="3449"/>
      <c r="DM2" s="3449"/>
      <c r="DN2" s="3449"/>
      <c r="DO2" s="3449"/>
      <c r="DP2" s="3449"/>
      <c r="DQ2" s="3449"/>
      <c r="DR2" s="3449"/>
      <c r="DS2" s="3449"/>
      <c r="DT2" s="3449"/>
      <c r="DU2" s="3449"/>
      <c r="DV2" s="3449"/>
      <c r="DW2" s="3449"/>
      <c r="DX2" s="3449"/>
      <c r="DY2" s="3449"/>
      <c r="DZ2" s="3449"/>
      <c r="EA2" s="3449"/>
      <c r="EB2" s="3449"/>
      <c r="EC2" s="3449"/>
      <c r="ED2" s="3449"/>
      <c r="EE2" s="3449"/>
      <c r="EF2" s="3449"/>
      <c r="EG2" s="3449"/>
      <c r="EH2" s="3449"/>
      <c r="EI2" s="3449"/>
      <c r="EJ2" s="3449"/>
      <c r="EK2" s="3449"/>
      <c r="EL2" s="3449"/>
      <c r="EM2" s="3449"/>
      <c r="EN2" s="3449"/>
      <c r="EO2" s="3449"/>
      <c r="EP2" s="3449"/>
      <c r="EQ2" s="3449"/>
      <c r="ER2" s="3449"/>
      <c r="ES2" s="3449"/>
      <c r="ET2" s="3449"/>
      <c r="EU2" s="3449"/>
      <c r="EV2" s="3449"/>
      <c r="EW2" s="3449"/>
      <c r="EX2" s="3449"/>
      <c r="EY2" s="3449"/>
      <c r="EZ2" s="3449"/>
      <c r="FA2" s="3449"/>
      <c r="FB2" s="3449"/>
      <c r="FC2" s="3449"/>
      <c r="FD2" s="3449"/>
      <c r="FE2" s="3449"/>
      <c r="FF2" s="3449"/>
      <c r="FG2" s="3449"/>
      <c r="FH2" s="3449"/>
      <c r="FI2" s="3449"/>
      <c r="FJ2" s="3449"/>
      <c r="FK2" s="3449"/>
      <c r="FL2" s="3449"/>
      <c r="FM2" s="3449"/>
      <c r="FN2" s="3449"/>
      <c r="FO2" s="3449"/>
      <c r="FP2" s="3449"/>
      <c r="FQ2" s="3449"/>
      <c r="FR2" s="3449"/>
      <c r="FS2" s="3449"/>
      <c r="FT2" s="3449"/>
      <c r="FU2" s="3449"/>
      <c r="FV2" s="3449"/>
      <c r="FW2" s="3449"/>
      <c r="FX2" s="3449"/>
      <c r="FY2" s="3449"/>
      <c r="FZ2" s="3449"/>
      <c r="GA2" s="3449"/>
      <c r="GB2" s="3449"/>
      <c r="GC2" s="3449"/>
      <c r="GD2" s="3449"/>
      <c r="GE2" s="3449"/>
      <c r="GF2" s="3449"/>
      <c r="GG2" s="3449"/>
      <c r="GH2" s="3449"/>
      <c r="GI2" s="3449"/>
      <c r="GJ2" s="3449"/>
      <c r="GK2" s="3449"/>
      <c r="GL2" s="3449"/>
      <c r="GM2" s="3449"/>
      <c r="GN2" s="3449"/>
      <c r="GO2" s="3449"/>
      <c r="GP2" s="3449"/>
      <c r="GQ2" s="3449"/>
      <c r="GR2" s="3449"/>
      <c r="GS2" s="3449"/>
      <c r="GT2" s="3449"/>
      <c r="GU2" s="3449"/>
      <c r="GV2" s="3449"/>
      <c r="GW2" s="3449"/>
      <c r="GX2" s="3449"/>
      <c r="GY2" s="3449"/>
      <c r="GZ2" s="3449"/>
      <c r="HA2" s="3449"/>
      <c r="HB2" s="3449"/>
      <c r="HC2" s="3449"/>
      <c r="HD2" s="3449"/>
      <c r="HE2" s="3449"/>
      <c r="HF2" s="3449"/>
      <c r="HG2" s="3449"/>
      <c r="HH2" s="3449"/>
      <c r="HI2" s="3449"/>
      <c r="HJ2" s="3449"/>
      <c r="HK2" s="3449"/>
      <c r="HL2" s="3449"/>
      <c r="HM2" s="3449"/>
      <c r="HN2" s="3449"/>
      <c r="HO2" s="3449"/>
      <c r="HP2" s="3449"/>
      <c r="HQ2" s="3449"/>
      <c r="HR2" s="3449"/>
      <c r="HS2" s="3449"/>
      <c r="HT2" s="3449"/>
      <c r="HU2" s="3449"/>
      <c r="HV2" s="3449"/>
      <c r="HW2" s="3449"/>
      <c r="HX2" s="3449"/>
      <c r="HY2" s="3449"/>
      <c r="HZ2" s="3449"/>
      <c r="IA2" s="3449"/>
      <c r="IB2" s="3449"/>
      <c r="IC2" s="3449"/>
      <c r="ID2" s="3449"/>
      <c r="IE2" s="3449"/>
      <c r="IF2" s="3449"/>
      <c r="IG2" s="3449"/>
      <c r="IH2" s="3449"/>
      <c r="II2" s="3449"/>
      <c r="IJ2" s="3449"/>
      <c r="IK2" s="3449"/>
      <c r="IL2" s="3449"/>
      <c r="IM2" s="3449"/>
      <c r="IN2" s="3449"/>
      <c r="IO2" s="3449"/>
      <c r="IP2" s="3449"/>
      <c r="IQ2" s="3449"/>
      <c r="IR2" s="3449"/>
      <c r="IS2" s="3449"/>
      <c r="IT2" s="3449"/>
    </row>
    <row r="3" spans="1:254" s="3400" customFormat="1" ht="9.75" customHeight="1" thickBot="1">
      <c r="B3" s="3450"/>
      <c r="C3" s="3450"/>
    </row>
    <row r="4" spans="1:254" ht="31.5" customHeight="1">
      <c r="A4" s="3451"/>
      <c r="B4" s="5072" t="s">
        <v>3347</v>
      </c>
      <c r="C4" s="5088" t="s">
        <v>3868</v>
      </c>
      <c r="D4" s="5091" t="s">
        <v>3869</v>
      </c>
      <c r="E4" s="5092" t="s">
        <v>3043</v>
      </c>
      <c r="F4" s="3446"/>
      <c r="G4" s="3402"/>
      <c r="H4" s="3402"/>
      <c r="I4" s="3402"/>
      <c r="J4" s="3402"/>
      <c r="K4" s="3448"/>
      <c r="L4" s="3448"/>
      <c r="M4" s="3448"/>
      <c r="N4" s="3449"/>
      <c r="O4" s="3449"/>
      <c r="P4" s="3449"/>
      <c r="Q4" s="3449"/>
      <c r="R4" s="3449"/>
      <c r="S4" s="3449"/>
      <c r="T4" s="3449"/>
      <c r="U4" s="3449"/>
      <c r="V4" s="3449"/>
      <c r="W4" s="3449"/>
      <c r="X4" s="3449"/>
      <c r="Y4" s="3449"/>
      <c r="Z4" s="3449"/>
      <c r="AA4" s="3449"/>
      <c r="AB4" s="3449"/>
      <c r="AC4" s="3449"/>
      <c r="AD4" s="3449"/>
      <c r="AE4" s="3449"/>
      <c r="AF4" s="3449"/>
      <c r="AG4" s="3449"/>
      <c r="AH4" s="3449"/>
      <c r="AI4" s="3449"/>
      <c r="AJ4" s="3449"/>
      <c r="AK4" s="3449"/>
      <c r="AL4" s="3449"/>
      <c r="AM4" s="3449"/>
      <c r="AN4" s="3449"/>
      <c r="AO4" s="3449"/>
      <c r="AP4" s="3449"/>
      <c r="AQ4" s="3449"/>
      <c r="AR4" s="3449"/>
      <c r="AS4" s="3449"/>
      <c r="AT4" s="3449"/>
      <c r="AU4" s="3449"/>
      <c r="AV4" s="3449"/>
      <c r="AW4" s="3449"/>
      <c r="AX4" s="3449"/>
      <c r="AY4" s="3449"/>
      <c r="AZ4" s="3449"/>
      <c r="BA4" s="3449"/>
      <c r="BB4" s="3449"/>
      <c r="BC4" s="3449"/>
      <c r="BD4" s="3449"/>
      <c r="BE4" s="3449"/>
      <c r="BF4" s="3449"/>
      <c r="BG4" s="3449"/>
      <c r="BH4" s="3449"/>
      <c r="BI4" s="3449"/>
      <c r="BJ4" s="3449"/>
      <c r="BK4" s="3449"/>
      <c r="BL4" s="3449"/>
      <c r="BM4" s="3449"/>
      <c r="BN4" s="3449"/>
      <c r="BO4" s="3449"/>
      <c r="BP4" s="3449"/>
      <c r="BQ4" s="3449"/>
      <c r="BR4" s="3449"/>
      <c r="BS4" s="3449"/>
      <c r="BT4" s="3449"/>
      <c r="BU4" s="3449"/>
      <c r="BV4" s="3449"/>
      <c r="BW4" s="3449"/>
      <c r="BX4" s="3449"/>
      <c r="BY4" s="3449"/>
      <c r="BZ4" s="3449"/>
      <c r="CA4" s="3449"/>
      <c r="CB4" s="3449"/>
      <c r="CC4" s="3449"/>
      <c r="CD4" s="3449"/>
      <c r="CE4" s="3449"/>
      <c r="CF4" s="3449"/>
      <c r="CG4" s="3449"/>
      <c r="CH4" s="3449"/>
      <c r="CI4" s="3449"/>
      <c r="CJ4" s="3449"/>
      <c r="CK4" s="3449"/>
      <c r="CL4" s="3449"/>
      <c r="CM4" s="3449"/>
      <c r="CN4" s="3449"/>
      <c r="CO4" s="3449"/>
      <c r="CP4" s="3449"/>
      <c r="CQ4" s="3449"/>
      <c r="CR4" s="3449"/>
      <c r="CS4" s="3449"/>
      <c r="CT4" s="3449"/>
      <c r="CU4" s="3449"/>
      <c r="CV4" s="3449"/>
      <c r="CW4" s="3449"/>
      <c r="CX4" s="3449"/>
      <c r="CY4" s="3449"/>
      <c r="CZ4" s="3449"/>
      <c r="DA4" s="3449"/>
      <c r="DB4" s="3449"/>
      <c r="DC4" s="3449"/>
      <c r="DD4" s="3449"/>
      <c r="DE4" s="3449"/>
      <c r="DF4" s="3449"/>
      <c r="DG4" s="3449"/>
      <c r="DH4" s="3449"/>
      <c r="DI4" s="3449"/>
      <c r="DJ4" s="3449"/>
      <c r="DK4" s="3449"/>
      <c r="DL4" s="3449"/>
      <c r="DM4" s="3449"/>
      <c r="DN4" s="3449"/>
      <c r="DO4" s="3449"/>
      <c r="DP4" s="3449"/>
      <c r="DQ4" s="3449"/>
      <c r="DR4" s="3449"/>
      <c r="DS4" s="3449"/>
      <c r="DT4" s="3449"/>
      <c r="DU4" s="3449"/>
      <c r="DV4" s="3449"/>
      <c r="DW4" s="3449"/>
      <c r="DX4" s="3449"/>
      <c r="DY4" s="3449"/>
      <c r="DZ4" s="3449"/>
      <c r="EA4" s="3449"/>
      <c r="EB4" s="3449"/>
      <c r="EC4" s="3449"/>
      <c r="ED4" s="3449"/>
      <c r="EE4" s="3449"/>
      <c r="EF4" s="3449"/>
      <c r="EG4" s="3449"/>
      <c r="EH4" s="3449"/>
      <c r="EI4" s="3449"/>
      <c r="EJ4" s="3449"/>
      <c r="EK4" s="3449"/>
      <c r="EL4" s="3449"/>
      <c r="EM4" s="3449"/>
      <c r="EN4" s="3449"/>
      <c r="EO4" s="3449"/>
      <c r="EP4" s="3449"/>
      <c r="EQ4" s="3449"/>
      <c r="ER4" s="3449"/>
      <c r="ES4" s="3449"/>
      <c r="ET4" s="3449"/>
      <c r="EU4" s="3449"/>
      <c r="EV4" s="3449"/>
      <c r="EW4" s="3449"/>
      <c r="EX4" s="3449"/>
      <c r="EY4" s="3449"/>
      <c r="EZ4" s="3449"/>
      <c r="FA4" s="3449"/>
      <c r="FB4" s="3449"/>
      <c r="FC4" s="3449"/>
      <c r="FD4" s="3449"/>
      <c r="FE4" s="3449"/>
      <c r="FF4" s="3449"/>
      <c r="FG4" s="3449"/>
      <c r="FH4" s="3449"/>
      <c r="FI4" s="3449"/>
      <c r="FJ4" s="3449"/>
      <c r="FK4" s="3449"/>
      <c r="FL4" s="3449"/>
      <c r="FM4" s="3449"/>
      <c r="FN4" s="3449"/>
      <c r="FO4" s="3449"/>
      <c r="FP4" s="3449"/>
      <c r="FQ4" s="3449"/>
      <c r="FR4" s="3449"/>
      <c r="FS4" s="3449"/>
      <c r="FT4" s="3449"/>
      <c r="FU4" s="3449"/>
      <c r="FV4" s="3449"/>
      <c r="FW4" s="3449"/>
      <c r="FX4" s="3449"/>
      <c r="FY4" s="3449"/>
      <c r="FZ4" s="3449"/>
      <c r="GA4" s="3449"/>
      <c r="GB4" s="3449"/>
      <c r="GC4" s="3449"/>
      <c r="GD4" s="3449"/>
      <c r="GE4" s="3449"/>
      <c r="GF4" s="3449"/>
      <c r="GG4" s="3449"/>
      <c r="GH4" s="3449"/>
      <c r="GI4" s="3449"/>
      <c r="GJ4" s="3449"/>
      <c r="GK4" s="3449"/>
      <c r="GL4" s="3449"/>
      <c r="GM4" s="3449"/>
      <c r="GN4" s="3449"/>
      <c r="GO4" s="3449"/>
      <c r="GP4" s="3449"/>
      <c r="GQ4" s="3449"/>
      <c r="GR4" s="3449"/>
      <c r="GS4" s="3449"/>
      <c r="GT4" s="3449"/>
      <c r="GU4" s="3449"/>
      <c r="GV4" s="3449"/>
      <c r="GW4" s="3449"/>
      <c r="GX4" s="3449"/>
      <c r="GY4" s="3449"/>
      <c r="GZ4" s="3449"/>
      <c r="HA4" s="3449"/>
      <c r="HB4" s="3449"/>
      <c r="HC4" s="3449"/>
      <c r="HD4" s="3449"/>
      <c r="HE4" s="3449"/>
      <c r="HF4" s="3449"/>
      <c r="HG4" s="3449"/>
      <c r="HH4" s="3449"/>
      <c r="HI4" s="3449"/>
      <c r="HJ4" s="3449"/>
      <c r="HK4" s="3449"/>
      <c r="HL4" s="3449"/>
      <c r="HM4" s="3449"/>
      <c r="HN4" s="3449"/>
      <c r="HO4" s="3449"/>
      <c r="HP4" s="3449"/>
      <c r="HQ4" s="3449"/>
      <c r="HR4" s="3449"/>
      <c r="HS4" s="3449"/>
      <c r="HT4" s="3449"/>
      <c r="HU4" s="3449"/>
      <c r="HV4" s="3449"/>
      <c r="HW4" s="3449"/>
      <c r="HX4" s="3449"/>
      <c r="HY4" s="3449"/>
      <c r="HZ4" s="3449"/>
      <c r="IA4" s="3449"/>
      <c r="IB4" s="3449"/>
      <c r="IC4" s="3449"/>
      <c r="ID4" s="3449"/>
      <c r="IE4" s="3449"/>
      <c r="IF4" s="3449"/>
      <c r="IG4" s="3449"/>
      <c r="IH4" s="3449"/>
      <c r="II4" s="3449"/>
      <c r="IJ4" s="3449"/>
      <c r="IK4" s="3449"/>
      <c r="IL4" s="3449"/>
      <c r="IM4" s="3449"/>
      <c r="IN4" s="3449"/>
      <c r="IO4" s="3449"/>
      <c r="IP4" s="3449"/>
      <c r="IQ4" s="3449"/>
      <c r="IR4" s="3449"/>
      <c r="IS4" s="3449"/>
      <c r="IT4" s="3449"/>
    </row>
    <row r="5" spans="1:254" ht="9.75" customHeight="1">
      <c r="A5" s="3451"/>
      <c r="B5" s="5073"/>
      <c r="C5" s="5089"/>
      <c r="D5" s="5083"/>
      <c r="E5" s="5085"/>
      <c r="F5" s="3446"/>
      <c r="G5" s="3402"/>
      <c r="H5" s="3402"/>
      <c r="I5" s="3402"/>
      <c r="J5" s="3402"/>
      <c r="K5" s="3448"/>
      <c r="L5" s="3448"/>
      <c r="M5" s="3448"/>
      <c r="N5" s="3449"/>
      <c r="O5" s="3449"/>
      <c r="P5" s="3449"/>
      <c r="Q5" s="3449"/>
      <c r="R5" s="3449"/>
      <c r="S5" s="3449"/>
      <c r="T5" s="3449"/>
      <c r="U5" s="3449"/>
      <c r="V5" s="3449"/>
      <c r="W5" s="3449"/>
      <c r="X5" s="3449"/>
      <c r="Y5" s="3449"/>
      <c r="Z5" s="3449"/>
      <c r="AA5" s="3449"/>
      <c r="AB5" s="3449"/>
      <c r="AC5" s="3449"/>
      <c r="AD5" s="3449"/>
      <c r="AE5" s="3449"/>
      <c r="AF5" s="3449"/>
      <c r="AG5" s="3449"/>
      <c r="AH5" s="3449"/>
      <c r="AI5" s="3449"/>
      <c r="AJ5" s="3449"/>
      <c r="AK5" s="3449"/>
      <c r="AL5" s="3449"/>
      <c r="AM5" s="3449"/>
      <c r="AN5" s="3449"/>
      <c r="AO5" s="3449"/>
      <c r="AP5" s="3449"/>
      <c r="AQ5" s="3449"/>
      <c r="AR5" s="3449"/>
      <c r="AS5" s="3449"/>
      <c r="AT5" s="3449"/>
      <c r="AU5" s="3449"/>
      <c r="AV5" s="3449"/>
      <c r="AW5" s="3449"/>
      <c r="AX5" s="3449"/>
      <c r="AY5" s="3449"/>
      <c r="AZ5" s="3449"/>
      <c r="BA5" s="3449"/>
      <c r="BB5" s="3449"/>
      <c r="BC5" s="3449"/>
      <c r="BD5" s="3449"/>
      <c r="BE5" s="3449"/>
      <c r="BF5" s="3449"/>
      <c r="BG5" s="3449"/>
      <c r="BH5" s="3449"/>
      <c r="BI5" s="3449"/>
      <c r="BJ5" s="3449"/>
      <c r="BK5" s="3449"/>
      <c r="BL5" s="3449"/>
      <c r="BM5" s="3449"/>
      <c r="BN5" s="3449"/>
      <c r="BO5" s="3449"/>
      <c r="BP5" s="3449"/>
      <c r="BQ5" s="3449"/>
      <c r="BR5" s="3449"/>
      <c r="BS5" s="3449"/>
      <c r="BT5" s="3449"/>
      <c r="BU5" s="3449"/>
      <c r="BV5" s="3449"/>
      <c r="BW5" s="3449"/>
      <c r="BX5" s="3449"/>
      <c r="BY5" s="3449"/>
      <c r="BZ5" s="3449"/>
      <c r="CA5" s="3449"/>
      <c r="CB5" s="3449"/>
      <c r="CC5" s="3449"/>
      <c r="CD5" s="3449"/>
      <c r="CE5" s="3449"/>
      <c r="CF5" s="3449"/>
      <c r="CG5" s="3449"/>
      <c r="CH5" s="3449"/>
      <c r="CI5" s="3449"/>
      <c r="CJ5" s="3449"/>
      <c r="CK5" s="3449"/>
      <c r="CL5" s="3449"/>
      <c r="CM5" s="3449"/>
      <c r="CN5" s="3449"/>
      <c r="CO5" s="3449"/>
      <c r="CP5" s="3449"/>
      <c r="CQ5" s="3449"/>
      <c r="CR5" s="3449"/>
      <c r="CS5" s="3449"/>
      <c r="CT5" s="3449"/>
      <c r="CU5" s="3449"/>
      <c r="CV5" s="3449"/>
      <c r="CW5" s="3449"/>
      <c r="CX5" s="3449"/>
      <c r="CY5" s="3449"/>
      <c r="CZ5" s="3449"/>
      <c r="DA5" s="3449"/>
      <c r="DB5" s="3449"/>
      <c r="DC5" s="3449"/>
      <c r="DD5" s="3449"/>
      <c r="DE5" s="3449"/>
      <c r="DF5" s="3449"/>
      <c r="DG5" s="3449"/>
      <c r="DH5" s="3449"/>
      <c r="DI5" s="3449"/>
      <c r="DJ5" s="3449"/>
      <c r="DK5" s="3449"/>
      <c r="DL5" s="3449"/>
      <c r="DM5" s="3449"/>
      <c r="DN5" s="3449"/>
      <c r="DO5" s="3449"/>
      <c r="DP5" s="3449"/>
      <c r="DQ5" s="3449"/>
      <c r="DR5" s="3449"/>
      <c r="DS5" s="3449"/>
      <c r="DT5" s="3449"/>
      <c r="DU5" s="3449"/>
      <c r="DV5" s="3449"/>
      <c r="DW5" s="3449"/>
      <c r="DX5" s="3449"/>
      <c r="DY5" s="3449"/>
      <c r="DZ5" s="3449"/>
      <c r="EA5" s="3449"/>
      <c r="EB5" s="3449"/>
      <c r="EC5" s="3449"/>
      <c r="ED5" s="3449"/>
      <c r="EE5" s="3449"/>
      <c r="EF5" s="3449"/>
      <c r="EG5" s="3449"/>
      <c r="EH5" s="3449"/>
      <c r="EI5" s="3449"/>
      <c r="EJ5" s="3449"/>
      <c r="EK5" s="3449"/>
      <c r="EL5" s="3449"/>
      <c r="EM5" s="3449"/>
      <c r="EN5" s="3449"/>
      <c r="EO5" s="3449"/>
      <c r="EP5" s="3449"/>
      <c r="EQ5" s="3449"/>
      <c r="ER5" s="3449"/>
      <c r="ES5" s="3449"/>
      <c r="ET5" s="3449"/>
      <c r="EU5" s="3449"/>
      <c r="EV5" s="3449"/>
      <c r="EW5" s="3449"/>
      <c r="EX5" s="3449"/>
      <c r="EY5" s="3449"/>
      <c r="EZ5" s="3449"/>
      <c r="FA5" s="3449"/>
      <c r="FB5" s="3449"/>
      <c r="FC5" s="3449"/>
      <c r="FD5" s="3449"/>
      <c r="FE5" s="3449"/>
      <c r="FF5" s="3449"/>
      <c r="FG5" s="3449"/>
      <c r="FH5" s="3449"/>
      <c r="FI5" s="3449"/>
      <c r="FJ5" s="3449"/>
      <c r="FK5" s="3449"/>
      <c r="FL5" s="3449"/>
      <c r="FM5" s="3449"/>
      <c r="FN5" s="3449"/>
      <c r="FO5" s="3449"/>
      <c r="FP5" s="3449"/>
      <c r="FQ5" s="3449"/>
      <c r="FR5" s="3449"/>
      <c r="FS5" s="3449"/>
      <c r="FT5" s="3449"/>
      <c r="FU5" s="3449"/>
      <c r="FV5" s="3449"/>
      <c r="FW5" s="3449"/>
      <c r="FX5" s="3449"/>
      <c r="FY5" s="3449"/>
      <c r="FZ5" s="3449"/>
      <c r="GA5" s="3449"/>
      <c r="GB5" s="3449"/>
      <c r="GC5" s="3449"/>
      <c r="GD5" s="3449"/>
      <c r="GE5" s="3449"/>
      <c r="GF5" s="3449"/>
      <c r="GG5" s="3449"/>
      <c r="GH5" s="3449"/>
      <c r="GI5" s="3449"/>
      <c r="GJ5" s="3449"/>
      <c r="GK5" s="3449"/>
      <c r="GL5" s="3449"/>
      <c r="GM5" s="3449"/>
      <c r="GN5" s="3449"/>
      <c r="GO5" s="3449"/>
      <c r="GP5" s="3449"/>
      <c r="GQ5" s="3449"/>
      <c r="GR5" s="3449"/>
      <c r="GS5" s="3449"/>
      <c r="GT5" s="3449"/>
      <c r="GU5" s="3449"/>
      <c r="GV5" s="3449"/>
      <c r="GW5" s="3449"/>
      <c r="GX5" s="3449"/>
      <c r="GY5" s="3449"/>
      <c r="GZ5" s="3449"/>
      <c r="HA5" s="3449"/>
      <c r="HB5" s="3449"/>
      <c r="HC5" s="3449"/>
      <c r="HD5" s="3449"/>
      <c r="HE5" s="3449"/>
      <c r="HF5" s="3449"/>
      <c r="HG5" s="3449"/>
      <c r="HH5" s="3449"/>
      <c r="HI5" s="3449"/>
      <c r="HJ5" s="3449"/>
      <c r="HK5" s="3449"/>
      <c r="HL5" s="3449"/>
      <c r="HM5" s="3449"/>
      <c r="HN5" s="3449"/>
      <c r="HO5" s="3449"/>
      <c r="HP5" s="3449"/>
      <c r="HQ5" s="3449"/>
      <c r="HR5" s="3449"/>
      <c r="HS5" s="3449"/>
      <c r="HT5" s="3449"/>
      <c r="HU5" s="3449"/>
      <c r="HV5" s="3449"/>
      <c r="HW5" s="3449"/>
      <c r="HX5" s="3449"/>
      <c r="HY5" s="3449"/>
      <c r="HZ5" s="3449"/>
      <c r="IA5" s="3449"/>
      <c r="IB5" s="3449"/>
      <c r="IC5" s="3449"/>
      <c r="ID5" s="3449"/>
      <c r="IE5" s="3449"/>
      <c r="IF5" s="3449"/>
      <c r="IG5" s="3449"/>
      <c r="IH5" s="3449"/>
      <c r="II5" s="3449"/>
      <c r="IJ5" s="3449"/>
      <c r="IK5" s="3449"/>
      <c r="IL5" s="3449"/>
      <c r="IM5" s="3449"/>
      <c r="IN5" s="3449"/>
      <c r="IO5" s="3449"/>
      <c r="IP5" s="3449"/>
      <c r="IQ5" s="3449"/>
      <c r="IR5" s="3449"/>
      <c r="IS5" s="3449"/>
      <c r="IT5" s="3449"/>
    </row>
    <row r="6" spans="1:254" ht="15.75" customHeight="1">
      <c r="A6" s="3451"/>
      <c r="B6" s="5074"/>
      <c r="C6" s="5090"/>
      <c r="D6" s="3452" t="s">
        <v>3135</v>
      </c>
      <c r="E6" s="3453" t="s">
        <v>3136</v>
      </c>
      <c r="F6" s="3446"/>
      <c r="G6" s="3402"/>
      <c r="H6" s="3402"/>
      <c r="I6" s="3402"/>
      <c r="J6" s="3402"/>
      <c r="K6" s="3448"/>
      <c r="L6" s="3448"/>
      <c r="M6" s="3448"/>
      <c r="N6" s="3449"/>
      <c r="O6" s="3449"/>
      <c r="P6" s="3449"/>
      <c r="Q6" s="3449"/>
      <c r="R6" s="3449"/>
      <c r="S6" s="3449"/>
      <c r="T6" s="3449"/>
      <c r="U6" s="3449"/>
      <c r="V6" s="3449"/>
      <c r="W6" s="3449"/>
      <c r="X6" s="3449"/>
      <c r="Y6" s="3449"/>
      <c r="Z6" s="3449"/>
      <c r="AA6" s="3449"/>
      <c r="AB6" s="3449"/>
      <c r="AC6" s="3449"/>
      <c r="AD6" s="3449"/>
      <c r="AE6" s="3449"/>
      <c r="AF6" s="3449"/>
      <c r="AG6" s="3449"/>
      <c r="AH6" s="3449"/>
      <c r="AI6" s="3449"/>
      <c r="AJ6" s="3449"/>
      <c r="AK6" s="3449"/>
      <c r="AL6" s="3449"/>
      <c r="AM6" s="3449"/>
      <c r="AN6" s="3449"/>
      <c r="AO6" s="3449"/>
      <c r="AP6" s="3449"/>
      <c r="AQ6" s="3449"/>
      <c r="AR6" s="3449"/>
      <c r="AS6" s="3449"/>
      <c r="AT6" s="3449"/>
      <c r="AU6" s="3449"/>
      <c r="AV6" s="3449"/>
      <c r="AW6" s="3449"/>
      <c r="AX6" s="3449"/>
      <c r="AY6" s="3449"/>
      <c r="AZ6" s="3449"/>
      <c r="BA6" s="3449"/>
      <c r="BB6" s="3449"/>
      <c r="BC6" s="3449"/>
      <c r="BD6" s="3449"/>
      <c r="BE6" s="3449"/>
      <c r="BF6" s="3449"/>
      <c r="BG6" s="3449"/>
      <c r="BH6" s="3449"/>
      <c r="BI6" s="3449"/>
      <c r="BJ6" s="3449"/>
      <c r="BK6" s="3449"/>
      <c r="BL6" s="3449"/>
      <c r="BM6" s="3449"/>
      <c r="BN6" s="3449"/>
      <c r="BO6" s="3449"/>
      <c r="BP6" s="3449"/>
      <c r="BQ6" s="3449"/>
      <c r="BR6" s="3449"/>
      <c r="BS6" s="3449"/>
      <c r="BT6" s="3449"/>
      <c r="BU6" s="3449"/>
      <c r="BV6" s="3449"/>
      <c r="BW6" s="3449"/>
      <c r="BX6" s="3449"/>
      <c r="BY6" s="3449"/>
      <c r="BZ6" s="3449"/>
      <c r="CA6" s="3449"/>
      <c r="CB6" s="3449"/>
      <c r="CC6" s="3449"/>
      <c r="CD6" s="3449"/>
      <c r="CE6" s="3449"/>
      <c r="CF6" s="3449"/>
      <c r="CG6" s="3449"/>
      <c r="CH6" s="3449"/>
      <c r="CI6" s="3449"/>
      <c r="CJ6" s="3449"/>
      <c r="CK6" s="3449"/>
      <c r="CL6" s="3449"/>
      <c r="CM6" s="3449"/>
      <c r="CN6" s="3449"/>
      <c r="CO6" s="3449"/>
      <c r="CP6" s="3449"/>
      <c r="CQ6" s="3449"/>
      <c r="CR6" s="3449"/>
      <c r="CS6" s="3449"/>
      <c r="CT6" s="3449"/>
      <c r="CU6" s="3449"/>
      <c r="CV6" s="3449"/>
      <c r="CW6" s="3449"/>
      <c r="CX6" s="3449"/>
      <c r="CY6" s="3449"/>
      <c r="CZ6" s="3449"/>
      <c r="DA6" s="3449"/>
      <c r="DB6" s="3449"/>
      <c r="DC6" s="3449"/>
      <c r="DD6" s="3449"/>
      <c r="DE6" s="3449"/>
      <c r="DF6" s="3449"/>
      <c r="DG6" s="3449"/>
      <c r="DH6" s="3449"/>
      <c r="DI6" s="3449"/>
      <c r="DJ6" s="3449"/>
      <c r="DK6" s="3449"/>
      <c r="DL6" s="3449"/>
      <c r="DM6" s="3449"/>
      <c r="DN6" s="3449"/>
      <c r="DO6" s="3449"/>
      <c r="DP6" s="3449"/>
      <c r="DQ6" s="3449"/>
      <c r="DR6" s="3449"/>
      <c r="DS6" s="3449"/>
      <c r="DT6" s="3449"/>
      <c r="DU6" s="3449"/>
      <c r="DV6" s="3449"/>
      <c r="DW6" s="3449"/>
      <c r="DX6" s="3449"/>
      <c r="DY6" s="3449"/>
      <c r="DZ6" s="3449"/>
      <c r="EA6" s="3449"/>
      <c r="EB6" s="3449"/>
      <c r="EC6" s="3449"/>
      <c r="ED6" s="3449"/>
      <c r="EE6" s="3449"/>
      <c r="EF6" s="3449"/>
      <c r="EG6" s="3449"/>
      <c r="EH6" s="3449"/>
      <c r="EI6" s="3449"/>
      <c r="EJ6" s="3449"/>
      <c r="EK6" s="3449"/>
      <c r="EL6" s="3449"/>
      <c r="EM6" s="3449"/>
      <c r="EN6" s="3449"/>
      <c r="EO6" s="3449"/>
      <c r="EP6" s="3449"/>
      <c r="EQ6" s="3449"/>
      <c r="ER6" s="3449"/>
      <c r="ES6" s="3449"/>
      <c r="ET6" s="3449"/>
      <c r="EU6" s="3449"/>
      <c r="EV6" s="3449"/>
      <c r="EW6" s="3449"/>
      <c r="EX6" s="3449"/>
      <c r="EY6" s="3449"/>
      <c r="EZ6" s="3449"/>
      <c r="FA6" s="3449"/>
      <c r="FB6" s="3449"/>
      <c r="FC6" s="3449"/>
      <c r="FD6" s="3449"/>
      <c r="FE6" s="3449"/>
      <c r="FF6" s="3449"/>
      <c r="FG6" s="3449"/>
      <c r="FH6" s="3449"/>
      <c r="FI6" s="3449"/>
      <c r="FJ6" s="3449"/>
      <c r="FK6" s="3449"/>
      <c r="FL6" s="3449"/>
      <c r="FM6" s="3449"/>
      <c r="FN6" s="3449"/>
      <c r="FO6" s="3449"/>
      <c r="FP6" s="3449"/>
      <c r="FQ6" s="3449"/>
      <c r="FR6" s="3449"/>
      <c r="FS6" s="3449"/>
      <c r="FT6" s="3449"/>
      <c r="FU6" s="3449"/>
      <c r="FV6" s="3449"/>
      <c r="FW6" s="3449"/>
      <c r="FX6" s="3449"/>
      <c r="FY6" s="3449"/>
      <c r="FZ6" s="3449"/>
      <c r="GA6" s="3449"/>
      <c r="GB6" s="3449"/>
      <c r="GC6" s="3449"/>
      <c r="GD6" s="3449"/>
      <c r="GE6" s="3449"/>
      <c r="GF6" s="3449"/>
      <c r="GG6" s="3449"/>
      <c r="GH6" s="3449"/>
      <c r="GI6" s="3449"/>
      <c r="GJ6" s="3449"/>
      <c r="GK6" s="3449"/>
      <c r="GL6" s="3449"/>
      <c r="GM6" s="3449"/>
      <c r="GN6" s="3449"/>
      <c r="GO6" s="3449"/>
      <c r="GP6" s="3449"/>
      <c r="GQ6" s="3449"/>
      <c r="GR6" s="3449"/>
      <c r="GS6" s="3449"/>
      <c r="GT6" s="3449"/>
      <c r="GU6" s="3449"/>
      <c r="GV6" s="3449"/>
      <c r="GW6" s="3449"/>
      <c r="GX6" s="3449"/>
      <c r="GY6" s="3449"/>
      <c r="GZ6" s="3449"/>
      <c r="HA6" s="3449"/>
      <c r="HB6" s="3449"/>
      <c r="HC6" s="3449"/>
      <c r="HD6" s="3449"/>
      <c r="HE6" s="3449"/>
      <c r="HF6" s="3449"/>
      <c r="HG6" s="3449"/>
      <c r="HH6" s="3449"/>
      <c r="HI6" s="3449"/>
      <c r="HJ6" s="3449"/>
      <c r="HK6" s="3449"/>
      <c r="HL6" s="3449"/>
      <c r="HM6" s="3449"/>
      <c r="HN6" s="3449"/>
      <c r="HO6" s="3449"/>
      <c r="HP6" s="3449"/>
      <c r="HQ6" s="3449"/>
      <c r="HR6" s="3449"/>
      <c r="HS6" s="3449"/>
      <c r="HT6" s="3449"/>
      <c r="HU6" s="3449"/>
      <c r="HV6" s="3449"/>
      <c r="HW6" s="3449"/>
      <c r="HX6" s="3449"/>
      <c r="HY6" s="3449"/>
      <c r="HZ6" s="3449"/>
      <c r="IA6" s="3449"/>
      <c r="IB6" s="3449"/>
      <c r="IC6" s="3449"/>
      <c r="ID6" s="3449"/>
      <c r="IE6" s="3449"/>
      <c r="IF6" s="3449"/>
      <c r="IG6" s="3449"/>
      <c r="IH6" s="3449"/>
      <c r="II6" s="3449"/>
      <c r="IJ6" s="3449"/>
      <c r="IK6" s="3449"/>
      <c r="IL6" s="3449"/>
      <c r="IM6" s="3449"/>
      <c r="IN6" s="3449"/>
      <c r="IO6" s="3449"/>
      <c r="IP6" s="3449"/>
      <c r="IQ6" s="3449"/>
      <c r="IR6" s="3449"/>
      <c r="IS6" s="3449"/>
      <c r="IT6" s="3449"/>
    </row>
    <row r="7" spans="1:254" ht="18" customHeight="1">
      <c r="A7" s="3451"/>
      <c r="B7" s="3454" t="s">
        <v>3135</v>
      </c>
      <c r="C7" s="3455" t="s">
        <v>3055</v>
      </c>
      <c r="D7" s="3456"/>
      <c r="E7" s="3457"/>
      <c r="F7" s="3446"/>
      <c r="G7" s="3402"/>
      <c r="H7" s="3402"/>
      <c r="I7" s="3402"/>
      <c r="J7" s="3402"/>
      <c r="K7" s="3448"/>
      <c r="L7" s="3448"/>
      <c r="M7" s="3448"/>
      <c r="N7" s="3449"/>
      <c r="O7" s="3449"/>
      <c r="P7" s="3449"/>
      <c r="Q7" s="3449"/>
      <c r="R7" s="3449"/>
      <c r="S7" s="3449"/>
      <c r="T7" s="3449"/>
      <c r="U7" s="3449"/>
      <c r="V7" s="3449"/>
      <c r="W7" s="3449"/>
      <c r="X7" s="3449"/>
      <c r="Y7" s="3449"/>
      <c r="Z7" s="3449"/>
      <c r="AA7" s="3449"/>
      <c r="AB7" s="3449"/>
      <c r="AC7" s="3449"/>
      <c r="AD7" s="3449"/>
      <c r="AE7" s="3449"/>
      <c r="AF7" s="3449"/>
      <c r="AG7" s="3449"/>
      <c r="AH7" s="3449"/>
      <c r="AI7" s="3449"/>
      <c r="AJ7" s="3449"/>
      <c r="AK7" s="3449"/>
      <c r="AL7" s="3449"/>
      <c r="AM7" s="3449"/>
      <c r="AN7" s="3449"/>
      <c r="AO7" s="3449"/>
      <c r="AP7" s="3449"/>
      <c r="AQ7" s="3449"/>
      <c r="AR7" s="3449"/>
      <c r="AS7" s="3449"/>
      <c r="AT7" s="3449"/>
      <c r="AU7" s="3449"/>
      <c r="AV7" s="3449"/>
      <c r="AW7" s="3449"/>
      <c r="AX7" s="3449"/>
      <c r="AY7" s="3449"/>
      <c r="AZ7" s="3449"/>
      <c r="BA7" s="3449"/>
      <c r="BB7" s="3449"/>
      <c r="BC7" s="3449"/>
      <c r="BD7" s="3449"/>
      <c r="BE7" s="3449"/>
      <c r="BF7" s="3449"/>
      <c r="BG7" s="3449"/>
      <c r="BH7" s="3449"/>
      <c r="BI7" s="3449"/>
      <c r="BJ7" s="3449"/>
      <c r="BK7" s="3449"/>
      <c r="BL7" s="3449"/>
      <c r="BM7" s="3449"/>
      <c r="BN7" s="3449"/>
      <c r="BO7" s="3449"/>
      <c r="BP7" s="3449"/>
      <c r="BQ7" s="3449"/>
      <c r="BR7" s="3449"/>
      <c r="BS7" s="3449"/>
      <c r="BT7" s="3449"/>
      <c r="BU7" s="3449"/>
      <c r="BV7" s="3449"/>
      <c r="BW7" s="3449"/>
      <c r="BX7" s="3449"/>
      <c r="BY7" s="3449"/>
      <c r="BZ7" s="3449"/>
      <c r="CA7" s="3449"/>
      <c r="CB7" s="3449"/>
      <c r="CC7" s="3449"/>
      <c r="CD7" s="3449"/>
      <c r="CE7" s="3449"/>
      <c r="CF7" s="3449"/>
      <c r="CG7" s="3449"/>
      <c r="CH7" s="3449"/>
      <c r="CI7" s="3449"/>
      <c r="CJ7" s="3449"/>
      <c r="CK7" s="3449"/>
      <c r="CL7" s="3449"/>
      <c r="CM7" s="3449"/>
      <c r="CN7" s="3449"/>
      <c r="CO7" s="3449"/>
      <c r="CP7" s="3449"/>
      <c r="CQ7" s="3449"/>
      <c r="CR7" s="3449"/>
      <c r="CS7" s="3449"/>
      <c r="CT7" s="3449"/>
      <c r="CU7" s="3449"/>
      <c r="CV7" s="3449"/>
      <c r="CW7" s="3449"/>
      <c r="CX7" s="3449"/>
      <c r="CY7" s="3449"/>
      <c r="CZ7" s="3449"/>
      <c r="DA7" s="3449"/>
      <c r="DB7" s="3449"/>
      <c r="DC7" s="3449"/>
      <c r="DD7" s="3449"/>
      <c r="DE7" s="3449"/>
      <c r="DF7" s="3449"/>
      <c r="DG7" s="3449"/>
      <c r="DH7" s="3449"/>
      <c r="DI7" s="3449"/>
      <c r="DJ7" s="3449"/>
      <c r="DK7" s="3449"/>
      <c r="DL7" s="3449"/>
      <c r="DM7" s="3449"/>
      <c r="DN7" s="3449"/>
      <c r="DO7" s="3449"/>
      <c r="DP7" s="3449"/>
      <c r="DQ7" s="3449"/>
      <c r="DR7" s="3449"/>
      <c r="DS7" s="3449"/>
      <c r="DT7" s="3449"/>
      <c r="DU7" s="3449"/>
      <c r="DV7" s="3449"/>
      <c r="DW7" s="3449"/>
      <c r="DX7" s="3449"/>
      <c r="DY7" s="3449"/>
      <c r="DZ7" s="3449"/>
      <c r="EA7" s="3449"/>
      <c r="EB7" s="3449"/>
      <c r="EC7" s="3449"/>
      <c r="ED7" s="3449"/>
      <c r="EE7" s="3449"/>
      <c r="EF7" s="3449"/>
      <c r="EG7" s="3449"/>
      <c r="EH7" s="3449"/>
      <c r="EI7" s="3449"/>
      <c r="EJ7" s="3449"/>
      <c r="EK7" s="3449"/>
      <c r="EL7" s="3449"/>
      <c r="EM7" s="3449"/>
      <c r="EN7" s="3449"/>
      <c r="EO7" s="3449"/>
      <c r="EP7" s="3449"/>
      <c r="EQ7" s="3449"/>
      <c r="ER7" s="3449"/>
      <c r="ES7" s="3449"/>
      <c r="ET7" s="3449"/>
      <c r="EU7" s="3449"/>
      <c r="EV7" s="3449"/>
      <c r="EW7" s="3449"/>
      <c r="EX7" s="3449"/>
      <c r="EY7" s="3449"/>
      <c r="EZ7" s="3449"/>
      <c r="FA7" s="3449"/>
      <c r="FB7" s="3449"/>
      <c r="FC7" s="3449"/>
      <c r="FD7" s="3449"/>
      <c r="FE7" s="3449"/>
      <c r="FF7" s="3449"/>
      <c r="FG7" s="3449"/>
      <c r="FH7" s="3449"/>
      <c r="FI7" s="3449"/>
      <c r="FJ7" s="3449"/>
      <c r="FK7" s="3449"/>
      <c r="FL7" s="3449"/>
      <c r="FM7" s="3449"/>
      <c r="FN7" s="3449"/>
      <c r="FO7" s="3449"/>
      <c r="FP7" s="3449"/>
      <c r="FQ7" s="3449"/>
      <c r="FR7" s="3449"/>
      <c r="FS7" s="3449"/>
      <c r="FT7" s="3449"/>
      <c r="FU7" s="3449"/>
      <c r="FV7" s="3449"/>
      <c r="FW7" s="3449"/>
      <c r="FX7" s="3449"/>
      <c r="FY7" s="3449"/>
      <c r="FZ7" s="3449"/>
      <c r="GA7" s="3449"/>
      <c r="GB7" s="3449"/>
      <c r="GC7" s="3449"/>
      <c r="GD7" s="3449"/>
      <c r="GE7" s="3449"/>
      <c r="GF7" s="3449"/>
      <c r="GG7" s="3449"/>
      <c r="GH7" s="3449"/>
      <c r="GI7" s="3449"/>
      <c r="GJ7" s="3449"/>
      <c r="GK7" s="3449"/>
      <c r="GL7" s="3449"/>
      <c r="GM7" s="3449"/>
      <c r="GN7" s="3449"/>
      <c r="GO7" s="3449"/>
      <c r="GP7" s="3449"/>
      <c r="GQ7" s="3449"/>
      <c r="GR7" s="3449"/>
      <c r="GS7" s="3449"/>
      <c r="GT7" s="3449"/>
      <c r="GU7" s="3449"/>
      <c r="GV7" s="3449"/>
      <c r="GW7" s="3449"/>
      <c r="GX7" s="3449"/>
      <c r="GY7" s="3449"/>
      <c r="GZ7" s="3449"/>
      <c r="HA7" s="3449"/>
      <c r="HB7" s="3449"/>
      <c r="HC7" s="3449"/>
      <c r="HD7" s="3449"/>
      <c r="HE7" s="3449"/>
      <c r="HF7" s="3449"/>
      <c r="HG7" s="3449"/>
      <c r="HH7" s="3449"/>
      <c r="HI7" s="3449"/>
      <c r="HJ7" s="3449"/>
      <c r="HK7" s="3449"/>
      <c r="HL7" s="3449"/>
      <c r="HM7" s="3449"/>
      <c r="HN7" s="3449"/>
      <c r="HO7" s="3449"/>
      <c r="HP7" s="3449"/>
      <c r="HQ7" s="3449"/>
      <c r="HR7" s="3449"/>
      <c r="HS7" s="3449"/>
      <c r="HT7" s="3449"/>
      <c r="HU7" s="3449"/>
      <c r="HV7" s="3449"/>
      <c r="HW7" s="3449"/>
      <c r="HX7" s="3449"/>
      <c r="HY7" s="3449"/>
      <c r="HZ7" s="3449"/>
      <c r="IA7" s="3449"/>
      <c r="IB7" s="3449"/>
      <c r="IC7" s="3449"/>
      <c r="ID7" s="3449"/>
      <c r="IE7" s="3449"/>
      <c r="IF7" s="3449"/>
      <c r="IG7" s="3449"/>
      <c r="IH7" s="3449"/>
      <c r="II7" s="3449"/>
      <c r="IJ7" s="3449"/>
      <c r="IK7" s="3449"/>
      <c r="IL7" s="3449"/>
      <c r="IM7" s="3449"/>
      <c r="IN7" s="3449"/>
      <c r="IO7" s="3449"/>
      <c r="IP7" s="3449"/>
      <c r="IQ7" s="3449"/>
      <c r="IR7" s="3449"/>
      <c r="IS7" s="3449"/>
      <c r="IT7" s="3449"/>
    </row>
    <row r="8" spans="1:254" ht="18" customHeight="1">
      <c r="A8" s="3451"/>
      <c r="B8" s="3454" t="s">
        <v>3136</v>
      </c>
      <c r="C8" s="3458" t="s">
        <v>3870</v>
      </c>
      <c r="D8" s="3459"/>
      <c r="E8" s="3460"/>
      <c r="F8" s="3446"/>
      <c r="G8" s="3402"/>
      <c r="H8" s="3402"/>
      <c r="I8" s="3402"/>
      <c r="J8" s="3402"/>
      <c r="K8" s="3448"/>
      <c r="L8" s="3448"/>
      <c r="M8" s="3448"/>
      <c r="N8" s="3449"/>
      <c r="O8" s="3449"/>
      <c r="P8" s="3449"/>
      <c r="Q8" s="3449"/>
      <c r="R8" s="3449"/>
      <c r="S8" s="3449"/>
      <c r="T8" s="3449"/>
      <c r="U8" s="3449"/>
      <c r="V8" s="3449"/>
      <c r="W8" s="3449"/>
      <c r="X8" s="3449"/>
      <c r="Y8" s="3449"/>
      <c r="Z8" s="3449"/>
      <c r="AA8" s="3449"/>
      <c r="AB8" s="3449"/>
      <c r="AC8" s="3449"/>
      <c r="AD8" s="3449"/>
      <c r="AE8" s="3449"/>
      <c r="AF8" s="3449"/>
      <c r="AG8" s="3449"/>
      <c r="AH8" s="3449"/>
      <c r="AI8" s="3449"/>
      <c r="AJ8" s="3449"/>
      <c r="AK8" s="3449"/>
      <c r="AL8" s="3449"/>
      <c r="AM8" s="3449"/>
      <c r="AN8" s="3449"/>
      <c r="AO8" s="3449"/>
      <c r="AP8" s="3449"/>
      <c r="AQ8" s="3449"/>
      <c r="AR8" s="3449"/>
      <c r="AS8" s="3449"/>
      <c r="AT8" s="3449"/>
      <c r="AU8" s="3449"/>
      <c r="AV8" s="3449"/>
      <c r="AW8" s="3449"/>
      <c r="AX8" s="3449"/>
      <c r="AY8" s="3449"/>
      <c r="AZ8" s="3449"/>
      <c r="BA8" s="3449"/>
      <c r="BB8" s="3449"/>
      <c r="BC8" s="3449"/>
      <c r="BD8" s="3449"/>
      <c r="BE8" s="3449"/>
      <c r="BF8" s="3449"/>
      <c r="BG8" s="3449"/>
      <c r="BH8" s="3449"/>
      <c r="BI8" s="3449"/>
      <c r="BJ8" s="3449"/>
      <c r="BK8" s="3449"/>
      <c r="BL8" s="3449"/>
      <c r="BM8" s="3449"/>
      <c r="BN8" s="3449"/>
      <c r="BO8" s="3449"/>
      <c r="BP8" s="3449"/>
      <c r="BQ8" s="3449"/>
      <c r="BR8" s="3449"/>
      <c r="BS8" s="3449"/>
      <c r="BT8" s="3449"/>
      <c r="BU8" s="3449"/>
      <c r="BV8" s="3449"/>
      <c r="BW8" s="3449"/>
      <c r="BX8" s="3449"/>
      <c r="BY8" s="3449"/>
      <c r="BZ8" s="3449"/>
      <c r="CA8" s="3449"/>
      <c r="CB8" s="3449"/>
      <c r="CC8" s="3449"/>
      <c r="CD8" s="3449"/>
      <c r="CE8" s="3449"/>
      <c r="CF8" s="3449"/>
      <c r="CG8" s="3449"/>
      <c r="CH8" s="3449"/>
      <c r="CI8" s="3449"/>
      <c r="CJ8" s="3449"/>
      <c r="CK8" s="3449"/>
      <c r="CL8" s="3449"/>
      <c r="CM8" s="3449"/>
      <c r="CN8" s="3449"/>
      <c r="CO8" s="3449"/>
      <c r="CP8" s="3449"/>
      <c r="CQ8" s="3449"/>
      <c r="CR8" s="3449"/>
      <c r="CS8" s="3449"/>
      <c r="CT8" s="3449"/>
      <c r="CU8" s="3449"/>
      <c r="CV8" s="3449"/>
      <c r="CW8" s="3449"/>
      <c r="CX8" s="3449"/>
      <c r="CY8" s="3449"/>
      <c r="CZ8" s="3449"/>
      <c r="DA8" s="3449"/>
      <c r="DB8" s="3449"/>
      <c r="DC8" s="3449"/>
      <c r="DD8" s="3449"/>
      <c r="DE8" s="3449"/>
      <c r="DF8" s="3449"/>
      <c r="DG8" s="3449"/>
      <c r="DH8" s="3449"/>
      <c r="DI8" s="3449"/>
      <c r="DJ8" s="3449"/>
      <c r="DK8" s="3449"/>
      <c r="DL8" s="3449"/>
      <c r="DM8" s="3449"/>
      <c r="DN8" s="3449"/>
      <c r="DO8" s="3449"/>
      <c r="DP8" s="3449"/>
      <c r="DQ8" s="3449"/>
      <c r="DR8" s="3449"/>
      <c r="DS8" s="3449"/>
      <c r="DT8" s="3449"/>
      <c r="DU8" s="3449"/>
      <c r="DV8" s="3449"/>
      <c r="DW8" s="3449"/>
      <c r="DX8" s="3449"/>
      <c r="DY8" s="3449"/>
      <c r="DZ8" s="3449"/>
      <c r="EA8" s="3449"/>
      <c r="EB8" s="3449"/>
      <c r="EC8" s="3449"/>
      <c r="ED8" s="3449"/>
      <c r="EE8" s="3449"/>
      <c r="EF8" s="3449"/>
      <c r="EG8" s="3449"/>
      <c r="EH8" s="3449"/>
      <c r="EI8" s="3449"/>
      <c r="EJ8" s="3449"/>
      <c r="EK8" s="3449"/>
      <c r="EL8" s="3449"/>
      <c r="EM8" s="3449"/>
      <c r="EN8" s="3449"/>
      <c r="EO8" s="3449"/>
      <c r="EP8" s="3449"/>
      <c r="EQ8" s="3449"/>
      <c r="ER8" s="3449"/>
      <c r="ES8" s="3449"/>
      <c r="ET8" s="3449"/>
      <c r="EU8" s="3449"/>
      <c r="EV8" s="3449"/>
      <c r="EW8" s="3449"/>
      <c r="EX8" s="3449"/>
      <c r="EY8" s="3449"/>
      <c r="EZ8" s="3449"/>
      <c r="FA8" s="3449"/>
      <c r="FB8" s="3449"/>
      <c r="FC8" s="3449"/>
      <c r="FD8" s="3449"/>
      <c r="FE8" s="3449"/>
      <c r="FF8" s="3449"/>
      <c r="FG8" s="3449"/>
      <c r="FH8" s="3449"/>
      <c r="FI8" s="3449"/>
      <c r="FJ8" s="3449"/>
      <c r="FK8" s="3449"/>
      <c r="FL8" s="3449"/>
      <c r="FM8" s="3449"/>
      <c r="FN8" s="3449"/>
      <c r="FO8" s="3449"/>
      <c r="FP8" s="3449"/>
      <c r="FQ8" s="3449"/>
      <c r="FR8" s="3449"/>
      <c r="FS8" s="3449"/>
      <c r="FT8" s="3449"/>
      <c r="FU8" s="3449"/>
      <c r="FV8" s="3449"/>
      <c r="FW8" s="3449"/>
      <c r="FX8" s="3449"/>
      <c r="FY8" s="3449"/>
      <c r="FZ8" s="3449"/>
      <c r="GA8" s="3449"/>
      <c r="GB8" s="3449"/>
      <c r="GC8" s="3449"/>
      <c r="GD8" s="3449"/>
      <c r="GE8" s="3449"/>
      <c r="GF8" s="3449"/>
      <c r="GG8" s="3449"/>
      <c r="GH8" s="3449"/>
      <c r="GI8" s="3449"/>
      <c r="GJ8" s="3449"/>
      <c r="GK8" s="3449"/>
      <c r="GL8" s="3449"/>
      <c r="GM8" s="3449"/>
      <c r="GN8" s="3449"/>
      <c r="GO8" s="3449"/>
      <c r="GP8" s="3449"/>
      <c r="GQ8" s="3449"/>
      <c r="GR8" s="3449"/>
      <c r="GS8" s="3449"/>
      <c r="GT8" s="3449"/>
      <c r="GU8" s="3449"/>
      <c r="GV8" s="3449"/>
      <c r="GW8" s="3449"/>
      <c r="GX8" s="3449"/>
      <c r="GY8" s="3449"/>
      <c r="GZ8" s="3449"/>
      <c r="HA8" s="3449"/>
      <c r="HB8" s="3449"/>
      <c r="HC8" s="3449"/>
      <c r="HD8" s="3449"/>
      <c r="HE8" s="3449"/>
      <c r="HF8" s="3449"/>
      <c r="HG8" s="3449"/>
      <c r="HH8" s="3449"/>
      <c r="HI8" s="3449"/>
      <c r="HJ8" s="3449"/>
      <c r="HK8" s="3449"/>
      <c r="HL8" s="3449"/>
      <c r="HM8" s="3449"/>
      <c r="HN8" s="3449"/>
      <c r="HO8" s="3449"/>
      <c r="HP8" s="3449"/>
      <c r="HQ8" s="3449"/>
      <c r="HR8" s="3449"/>
      <c r="HS8" s="3449"/>
      <c r="HT8" s="3449"/>
      <c r="HU8" s="3449"/>
      <c r="HV8" s="3449"/>
      <c r="HW8" s="3449"/>
      <c r="HX8" s="3449"/>
      <c r="HY8" s="3449"/>
      <c r="HZ8" s="3449"/>
      <c r="IA8" s="3449"/>
      <c r="IB8" s="3449"/>
      <c r="IC8" s="3449"/>
      <c r="ID8" s="3449"/>
      <c r="IE8" s="3449"/>
      <c r="IF8" s="3449"/>
      <c r="IG8" s="3449"/>
      <c r="IH8" s="3449"/>
      <c r="II8" s="3449"/>
      <c r="IJ8" s="3449"/>
      <c r="IK8" s="3449"/>
      <c r="IL8" s="3449"/>
      <c r="IM8" s="3449"/>
      <c r="IN8" s="3449"/>
      <c r="IO8" s="3449"/>
      <c r="IP8" s="3449"/>
      <c r="IQ8" s="3449"/>
      <c r="IR8" s="3449"/>
      <c r="IS8" s="3449"/>
      <c r="IT8" s="3449"/>
    </row>
    <row r="9" spans="1:254" ht="18" customHeight="1">
      <c r="A9" s="3451"/>
      <c r="B9" s="3454" t="s">
        <v>3137</v>
      </c>
      <c r="C9" s="3455" t="s">
        <v>2417</v>
      </c>
      <c r="D9" s="3459"/>
      <c r="E9" s="3460"/>
      <c r="F9" s="3446"/>
      <c r="G9" s="3402"/>
      <c r="H9" s="3402"/>
      <c r="I9" s="3402"/>
      <c r="J9" s="3402"/>
      <c r="K9" s="3448"/>
      <c r="L9" s="3448"/>
      <c r="M9" s="3448"/>
      <c r="N9" s="3449"/>
      <c r="O9" s="3449"/>
      <c r="P9" s="3449"/>
      <c r="Q9" s="3449"/>
      <c r="R9" s="3449"/>
      <c r="S9" s="3449"/>
      <c r="T9" s="3449"/>
      <c r="U9" s="3449"/>
      <c r="V9" s="3449"/>
      <c r="W9" s="3449"/>
      <c r="X9" s="3449"/>
      <c r="Y9" s="3449"/>
      <c r="Z9" s="3449"/>
      <c r="AA9" s="3449"/>
      <c r="AB9" s="3449"/>
      <c r="AC9" s="3449"/>
      <c r="AD9" s="3449"/>
      <c r="AE9" s="3449"/>
      <c r="AF9" s="3449"/>
      <c r="AG9" s="3449"/>
      <c r="AH9" s="3449"/>
      <c r="AI9" s="3449"/>
      <c r="AJ9" s="3449"/>
      <c r="AK9" s="3449"/>
      <c r="AL9" s="3449"/>
      <c r="AM9" s="3449"/>
      <c r="AN9" s="3449"/>
      <c r="AO9" s="3449"/>
      <c r="AP9" s="3449"/>
      <c r="AQ9" s="3449"/>
      <c r="AR9" s="3449"/>
      <c r="AS9" s="3449"/>
      <c r="AT9" s="3449"/>
      <c r="AU9" s="3449"/>
      <c r="AV9" s="3449"/>
      <c r="AW9" s="3449"/>
      <c r="AX9" s="3449"/>
      <c r="AY9" s="3449"/>
      <c r="AZ9" s="3449"/>
      <c r="BA9" s="3449"/>
      <c r="BB9" s="3449"/>
      <c r="BC9" s="3449"/>
      <c r="BD9" s="3449"/>
      <c r="BE9" s="3449"/>
      <c r="BF9" s="3449"/>
      <c r="BG9" s="3449"/>
      <c r="BH9" s="3449"/>
      <c r="BI9" s="3449"/>
      <c r="BJ9" s="3449"/>
      <c r="BK9" s="3449"/>
      <c r="BL9" s="3449"/>
      <c r="BM9" s="3449"/>
      <c r="BN9" s="3449"/>
      <c r="BO9" s="3449"/>
      <c r="BP9" s="3449"/>
      <c r="BQ9" s="3449"/>
      <c r="BR9" s="3449"/>
      <c r="BS9" s="3449"/>
      <c r="BT9" s="3449"/>
      <c r="BU9" s="3449"/>
      <c r="BV9" s="3449"/>
      <c r="BW9" s="3449"/>
      <c r="BX9" s="3449"/>
      <c r="BY9" s="3449"/>
      <c r="BZ9" s="3449"/>
      <c r="CA9" s="3449"/>
      <c r="CB9" s="3449"/>
      <c r="CC9" s="3449"/>
      <c r="CD9" s="3449"/>
      <c r="CE9" s="3449"/>
      <c r="CF9" s="3449"/>
      <c r="CG9" s="3449"/>
      <c r="CH9" s="3449"/>
      <c r="CI9" s="3449"/>
      <c r="CJ9" s="3449"/>
      <c r="CK9" s="3449"/>
      <c r="CL9" s="3449"/>
      <c r="CM9" s="3449"/>
      <c r="CN9" s="3449"/>
      <c r="CO9" s="3449"/>
      <c r="CP9" s="3449"/>
      <c r="CQ9" s="3449"/>
      <c r="CR9" s="3449"/>
      <c r="CS9" s="3449"/>
      <c r="CT9" s="3449"/>
      <c r="CU9" s="3449"/>
      <c r="CV9" s="3449"/>
      <c r="CW9" s="3449"/>
      <c r="CX9" s="3449"/>
      <c r="CY9" s="3449"/>
      <c r="CZ9" s="3449"/>
      <c r="DA9" s="3449"/>
      <c r="DB9" s="3449"/>
      <c r="DC9" s="3449"/>
      <c r="DD9" s="3449"/>
      <c r="DE9" s="3449"/>
      <c r="DF9" s="3449"/>
      <c r="DG9" s="3449"/>
      <c r="DH9" s="3449"/>
      <c r="DI9" s="3449"/>
      <c r="DJ9" s="3449"/>
      <c r="DK9" s="3449"/>
      <c r="DL9" s="3449"/>
      <c r="DM9" s="3449"/>
      <c r="DN9" s="3449"/>
      <c r="DO9" s="3449"/>
      <c r="DP9" s="3449"/>
      <c r="DQ9" s="3449"/>
      <c r="DR9" s="3449"/>
      <c r="DS9" s="3449"/>
      <c r="DT9" s="3449"/>
      <c r="DU9" s="3449"/>
      <c r="DV9" s="3449"/>
      <c r="DW9" s="3449"/>
      <c r="DX9" s="3449"/>
      <c r="DY9" s="3449"/>
      <c r="DZ9" s="3449"/>
      <c r="EA9" s="3449"/>
      <c r="EB9" s="3449"/>
      <c r="EC9" s="3449"/>
      <c r="ED9" s="3449"/>
      <c r="EE9" s="3449"/>
      <c r="EF9" s="3449"/>
      <c r="EG9" s="3449"/>
      <c r="EH9" s="3449"/>
      <c r="EI9" s="3449"/>
      <c r="EJ9" s="3449"/>
      <c r="EK9" s="3449"/>
      <c r="EL9" s="3449"/>
      <c r="EM9" s="3449"/>
      <c r="EN9" s="3449"/>
      <c r="EO9" s="3449"/>
      <c r="EP9" s="3449"/>
      <c r="EQ9" s="3449"/>
      <c r="ER9" s="3449"/>
      <c r="ES9" s="3449"/>
      <c r="ET9" s="3449"/>
      <c r="EU9" s="3449"/>
      <c r="EV9" s="3449"/>
      <c r="EW9" s="3449"/>
      <c r="EX9" s="3449"/>
      <c r="EY9" s="3449"/>
      <c r="EZ9" s="3449"/>
      <c r="FA9" s="3449"/>
      <c r="FB9" s="3449"/>
      <c r="FC9" s="3449"/>
      <c r="FD9" s="3449"/>
      <c r="FE9" s="3449"/>
      <c r="FF9" s="3449"/>
      <c r="FG9" s="3449"/>
      <c r="FH9" s="3449"/>
      <c r="FI9" s="3449"/>
      <c r="FJ9" s="3449"/>
      <c r="FK9" s="3449"/>
      <c r="FL9" s="3449"/>
      <c r="FM9" s="3449"/>
      <c r="FN9" s="3449"/>
      <c r="FO9" s="3449"/>
      <c r="FP9" s="3449"/>
      <c r="FQ9" s="3449"/>
      <c r="FR9" s="3449"/>
      <c r="FS9" s="3449"/>
      <c r="FT9" s="3449"/>
      <c r="FU9" s="3449"/>
      <c r="FV9" s="3449"/>
      <c r="FW9" s="3449"/>
      <c r="FX9" s="3449"/>
      <c r="FY9" s="3449"/>
      <c r="FZ9" s="3449"/>
      <c r="GA9" s="3449"/>
      <c r="GB9" s="3449"/>
      <c r="GC9" s="3449"/>
      <c r="GD9" s="3449"/>
      <c r="GE9" s="3449"/>
      <c r="GF9" s="3449"/>
      <c r="GG9" s="3449"/>
      <c r="GH9" s="3449"/>
      <c r="GI9" s="3449"/>
      <c r="GJ9" s="3449"/>
      <c r="GK9" s="3449"/>
      <c r="GL9" s="3449"/>
      <c r="GM9" s="3449"/>
      <c r="GN9" s="3449"/>
      <c r="GO9" s="3449"/>
      <c r="GP9" s="3449"/>
      <c r="GQ9" s="3449"/>
      <c r="GR9" s="3449"/>
      <c r="GS9" s="3449"/>
      <c r="GT9" s="3449"/>
      <c r="GU9" s="3449"/>
      <c r="GV9" s="3449"/>
      <c r="GW9" s="3449"/>
      <c r="GX9" s="3449"/>
      <c r="GY9" s="3449"/>
      <c r="GZ9" s="3449"/>
      <c r="HA9" s="3449"/>
      <c r="HB9" s="3449"/>
      <c r="HC9" s="3449"/>
      <c r="HD9" s="3449"/>
      <c r="HE9" s="3449"/>
      <c r="HF9" s="3449"/>
      <c r="HG9" s="3449"/>
      <c r="HH9" s="3449"/>
      <c r="HI9" s="3449"/>
      <c r="HJ9" s="3449"/>
      <c r="HK9" s="3449"/>
      <c r="HL9" s="3449"/>
      <c r="HM9" s="3449"/>
      <c r="HN9" s="3449"/>
      <c r="HO9" s="3449"/>
      <c r="HP9" s="3449"/>
      <c r="HQ9" s="3449"/>
      <c r="HR9" s="3449"/>
      <c r="HS9" s="3449"/>
      <c r="HT9" s="3449"/>
      <c r="HU9" s="3449"/>
      <c r="HV9" s="3449"/>
      <c r="HW9" s="3449"/>
      <c r="HX9" s="3449"/>
      <c r="HY9" s="3449"/>
      <c r="HZ9" s="3449"/>
      <c r="IA9" s="3449"/>
      <c r="IB9" s="3449"/>
      <c r="IC9" s="3449"/>
      <c r="ID9" s="3449"/>
      <c r="IE9" s="3449"/>
      <c r="IF9" s="3449"/>
      <c r="IG9" s="3449"/>
      <c r="IH9" s="3449"/>
      <c r="II9" s="3449"/>
      <c r="IJ9" s="3449"/>
      <c r="IK9" s="3449"/>
      <c r="IL9" s="3449"/>
      <c r="IM9" s="3449"/>
      <c r="IN9" s="3449"/>
      <c r="IO9" s="3449"/>
      <c r="IP9" s="3449"/>
      <c r="IQ9" s="3449"/>
      <c r="IR9" s="3449"/>
      <c r="IS9" s="3449"/>
      <c r="IT9" s="3449"/>
    </row>
    <row r="10" spans="1:254" ht="18" customHeight="1">
      <c r="A10" s="3451"/>
      <c r="B10" s="3454" t="s">
        <v>3138</v>
      </c>
      <c r="C10" s="3455" t="s">
        <v>3871</v>
      </c>
      <c r="D10" s="3459"/>
      <c r="E10" s="3460"/>
      <c r="F10" s="3446"/>
      <c r="G10" s="3402"/>
      <c r="H10" s="3402"/>
      <c r="I10" s="3402"/>
      <c r="J10" s="3402"/>
      <c r="K10" s="3448"/>
      <c r="L10" s="3448"/>
      <c r="M10" s="3448"/>
      <c r="N10" s="3449"/>
      <c r="O10" s="3449"/>
      <c r="P10" s="3449"/>
      <c r="Q10" s="3449"/>
      <c r="R10" s="3449"/>
      <c r="S10" s="3449"/>
      <c r="T10" s="3449"/>
      <c r="U10" s="3449"/>
      <c r="V10" s="3449"/>
      <c r="W10" s="3449"/>
      <c r="X10" s="3449"/>
      <c r="Y10" s="3449"/>
      <c r="Z10" s="3449"/>
      <c r="AA10" s="3449"/>
      <c r="AB10" s="3449"/>
      <c r="AC10" s="3449"/>
      <c r="AD10" s="3449"/>
      <c r="AE10" s="3449"/>
      <c r="AF10" s="3449"/>
      <c r="AG10" s="3449"/>
      <c r="AH10" s="3449"/>
      <c r="AI10" s="3449"/>
      <c r="AJ10" s="3449"/>
      <c r="AK10" s="3449"/>
      <c r="AL10" s="3449"/>
      <c r="AM10" s="3449"/>
      <c r="AN10" s="3449"/>
      <c r="AO10" s="3449"/>
      <c r="AP10" s="3449"/>
      <c r="AQ10" s="3449"/>
      <c r="AR10" s="3449"/>
      <c r="AS10" s="3449"/>
      <c r="AT10" s="3449"/>
      <c r="AU10" s="3449"/>
      <c r="AV10" s="3449"/>
      <c r="AW10" s="3449"/>
      <c r="AX10" s="3449"/>
      <c r="AY10" s="3449"/>
      <c r="AZ10" s="3449"/>
      <c r="BA10" s="3449"/>
      <c r="BB10" s="3449"/>
      <c r="BC10" s="3449"/>
      <c r="BD10" s="3449"/>
      <c r="BE10" s="3449"/>
      <c r="BF10" s="3449"/>
      <c r="BG10" s="3449"/>
      <c r="BH10" s="3449"/>
      <c r="BI10" s="3449"/>
      <c r="BJ10" s="3449"/>
      <c r="BK10" s="3449"/>
      <c r="BL10" s="3449"/>
      <c r="BM10" s="3449"/>
      <c r="BN10" s="3449"/>
      <c r="BO10" s="3449"/>
      <c r="BP10" s="3449"/>
      <c r="BQ10" s="3449"/>
      <c r="BR10" s="3449"/>
      <c r="BS10" s="3449"/>
      <c r="BT10" s="3449"/>
      <c r="BU10" s="3449"/>
      <c r="BV10" s="3449"/>
      <c r="BW10" s="3449"/>
      <c r="BX10" s="3449"/>
      <c r="BY10" s="3449"/>
      <c r="BZ10" s="3449"/>
      <c r="CA10" s="3449"/>
      <c r="CB10" s="3449"/>
      <c r="CC10" s="3449"/>
      <c r="CD10" s="3449"/>
      <c r="CE10" s="3449"/>
      <c r="CF10" s="3449"/>
      <c r="CG10" s="3449"/>
      <c r="CH10" s="3449"/>
      <c r="CI10" s="3449"/>
      <c r="CJ10" s="3449"/>
      <c r="CK10" s="3449"/>
      <c r="CL10" s="3449"/>
      <c r="CM10" s="3449"/>
      <c r="CN10" s="3449"/>
      <c r="CO10" s="3449"/>
      <c r="CP10" s="3449"/>
      <c r="CQ10" s="3449"/>
      <c r="CR10" s="3449"/>
      <c r="CS10" s="3449"/>
      <c r="CT10" s="3449"/>
      <c r="CU10" s="3449"/>
      <c r="CV10" s="3449"/>
      <c r="CW10" s="3449"/>
      <c r="CX10" s="3449"/>
      <c r="CY10" s="3449"/>
      <c r="CZ10" s="3449"/>
      <c r="DA10" s="3449"/>
      <c r="DB10" s="3449"/>
      <c r="DC10" s="3449"/>
      <c r="DD10" s="3449"/>
      <c r="DE10" s="3449"/>
      <c r="DF10" s="3449"/>
      <c r="DG10" s="3449"/>
      <c r="DH10" s="3449"/>
      <c r="DI10" s="3449"/>
      <c r="DJ10" s="3449"/>
      <c r="DK10" s="3449"/>
      <c r="DL10" s="3449"/>
      <c r="DM10" s="3449"/>
      <c r="DN10" s="3449"/>
      <c r="DO10" s="3449"/>
      <c r="DP10" s="3449"/>
      <c r="DQ10" s="3449"/>
      <c r="DR10" s="3449"/>
      <c r="DS10" s="3449"/>
      <c r="DT10" s="3449"/>
      <c r="DU10" s="3449"/>
      <c r="DV10" s="3449"/>
      <c r="DW10" s="3449"/>
      <c r="DX10" s="3449"/>
      <c r="DY10" s="3449"/>
      <c r="DZ10" s="3449"/>
      <c r="EA10" s="3449"/>
      <c r="EB10" s="3449"/>
      <c r="EC10" s="3449"/>
      <c r="ED10" s="3449"/>
      <c r="EE10" s="3449"/>
      <c r="EF10" s="3449"/>
      <c r="EG10" s="3449"/>
      <c r="EH10" s="3449"/>
      <c r="EI10" s="3449"/>
      <c r="EJ10" s="3449"/>
      <c r="EK10" s="3449"/>
      <c r="EL10" s="3449"/>
      <c r="EM10" s="3449"/>
      <c r="EN10" s="3449"/>
      <c r="EO10" s="3449"/>
      <c r="EP10" s="3449"/>
      <c r="EQ10" s="3449"/>
      <c r="ER10" s="3449"/>
      <c r="ES10" s="3449"/>
      <c r="ET10" s="3449"/>
      <c r="EU10" s="3449"/>
      <c r="EV10" s="3449"/>
      <c r="EW10" s="3449"/>
      <c r="EX10" s="3449"/>
      <c r="EY10" s="3449"/>
      <c r="EZ10" s="3449"/>
      <c r="FA10" s="3449"/>
      <c r="FB10" s="3449"/>
      <c r="FC10" s="3449"/>
      <c r="FD10" s="3449"/>
      <c r="FE10" s="3449"/>
      <c r="FF10" s="3449"/>
      <c r="FG10" s="3449"/>
      <c r="FH10" s="3449"/>
      <c r="FI10" s="3449"/>
      <c r="FJ10" s="3449"/>
      <c r="FK10" s="3449"/>
      <c r="FL10" s="3449"/>
      <c r="FM10" s="3449"/>
      <c r="FN10" s="3449"/>
      <c r="FO10" s="3449"/>
      <c r="FP10" s="3449"/>
      <c r="FQ10" s="3449"/>
      <c r="FR10" s="3449"/>
      <c r="FS10" s="3449"/>
      <c r="FT10" s="3449"/>
      <c r="FU10" s="3449"/>
      <c r="FV10" s="3449"/>
      <c r="FW10" s="3449"/>
      <c r="FX10" s="3449"/>
      <c r="FY10" s="3449"/>
      <c r="FZ10" s="3449"/>
      <c r="GA10" s="3449"/>
      <c r="GB10" s="3449"/>
      <c r="GC10" s="3449"/>
      <c r="GD10" s="3449"/>
      <c r="GE10" s="3449"/>
      <c r="GF10" s="3449"/>
      <c r="GG10" s="3449"/>
      <c r="GH10" s="3449"/>
      <c r="GI10" s="3449"/>
      <c r="GJ10" s="3449"/>
      <c r="GK10" s="3449"/>
      <c r="GL10" s="3449"/>
      <c r="GM10" s="3449"/>
      <c r="GN10" s="3449"/>
      <c r="GO10" s="3449"/>
      <c r="GP10" s="3449"/>
      <c r="GQ10" s="3449"/>
      <c r="GR10" s="3449"/>
      <c r="GS10" s="3449"/>
      <c r="GT10" s="3449"/>
      <c r="GU10" s="3449"/>
      <c r="GV10" s="3449"/>
      <c r="GW10" s="3449"/>
      <c r="GX10" s="3449"/>
      <c r="GY10" s="3449"/>
      <c r="GZ10" s="3449"/>
      <c r="HA10" s="3449"/>
      <c r="HB10" s="3449"/>
      <c r="HC10" s="3449"/>
      <c r="HD10" s="3449"/>
      <c r="HE10" s="3449"/>
      <c r="HF10" s="3449"/>
      <c r="HG10" s="3449"/>
      <c r="HH10" s="3449"/>
      <c r="HI10" s="3449"/>
      <c r="HJ10" s="3449"/>
      <c r="HK10" s="3449"/>
      <c r="HL10" s="3449"/>
      <c r="HM10" s="3449"/>
      <c r="HN10" s="3449"/>
      <c r="HO10" s="3449"/>
      <c r="HP10" s="3449"/>
      <c r="HQ10" s="3449"/>
      <c r="HR10" s="3449"/>
      <c r="HS10" s="3449"/>
      <c r="HT10" s="3449"/>
      <c r="HU10" s="3449"/>
      <c r="HV10" s="3449"/>
      <c r="HW10" s="3449"/>
      <c r="HX10" s="3449"/>
      <c r="HY10" s="3449"/>
      <c r="HZ10" s="3449"/>
      <c r="IA10" s="3449"/>
      <c r="IB10" s="3449"/>
      <c r="IC10" s="3449"/>
      <c r="ID10" s="3449"/>
      <c r="IE10" s="3449"/>
      <c r="IF10" s="3449"/>
      <c r="IG10" s="3449"/>
      <c r="IH10" s="3449"/>
      <c r="II10" s="3449"/>
      <c r="IJ10" s="3449"/>
      <c r="IK10" s="3449"/>
      <c r="IL10" s="3449"/>
      <c r="IM10" s="3449"/>
      <c r="IN10" s="3449"/>
      <c r="IO10" s="3449"/>
      <c r="IP10" s="3449"/>
      <c r="IQ10" s="3449"/>
      <c r="IR10" s="3449"/>
      <c r="IS10" s="3449"/>
      <c r="IT10" s="3449"/>
    </row>
    <row r="11" spans="1:254" ht="18" customHeight="1">
      <c r="A11" s="3451"/>
      <c r="B11" s="3454" t="s">
        <v>3139</v>
      </c>
      <c r="C11" s="3455" t="s">
        <v>3872</v>
      </c>
      <c r="D11" s="3461"/>
      <c r="E11" s="3462"/>
      <c r="F11" s="3446"/>
      <c r="G11" s="3402"/>
      <c r="H11" s="3402"/>
      <c r="I11" s="3402"/>
      <c r="J11" s="3402"/>
      <c r="K11" s="3448"/>
      <c r="L11" s="3448"/>
      <c r="M11" s="3448"/>
      <c r="N11" s="3449"/>
      <c r="O11" s="3449"/>
      <c r="P11" s="3449"/>
      <c r="Q11" s="3449"/>
      <c r="R11" s="3449"/>
      <c r="S11" s="3449"/>
      <c r="T11" s="3449"/>
      <c r="U11" s="3449"/>
      <c r="V11" s="3449"/>
      <c r="W11" s="3449"/>
      <c r="X11" s="3449"/>
      <c r="Y11" s="3449"/>
      <c r="Z11" s="3449"/>
      <c r="AA11" s="3449"/>
      <c r="AB11" s="3449"/>
      <c r="AC11" s="3449"/>
      <c r="AD11" s="3449"/>
      <c r="AE11" s="3449"/>
      <c r="AF11" s="3449"/>
      <c r="AG11" s="3449"/>
      <c r="AH11" s="3449"/>
      <c r="AI11" s="3449"/>
      <c r="AJ11" s="3449"/>
      <c r="AK11" s="3449"/>
      <c r="AL11" s="3449"/>
      <c r="AM11" s="3449"/>
      <c r="AN11" s="3449"/>
      <c r="AO11" s="3449"/>
      <c r="AP11" s="3449"/>
      <c r="AQ11" s="3449"/>
      <c r="AR11" s="3449"/>
      <c r="AS11" s="3449"/>
      <c r="AT11" s="3449"/>
      <c r="AU11" s="3449"/>
      <c r="AV11" s="3449"/>
      <c r="AW11" s="3449"/>
      <c r="AX11" s="3449"/>
      <c r="AY11" s="3449"/>
      <c r="AZ11" s="3449"/>
      <c r="BA11" s="3449"/>
      <c r="BB11" s="3449"/>
      <c r="BC11" s="3449"/>
      <c r="BD11" s="3449"/>
      <c r="BE11" s="3449"/>
      <c r="BF11" s="3449"/>
      <c r="BG11" s="3449"/>
      <c r="BH11" s="3449"/>
      <c r="BI11" s="3449"/>
      <c r="BJ11" s="3449"/>
      <c r="BK11" s="3449"/>
      <c r="BL11" s="3449"/>
      <c r="BM11" s="3449"/>
      <c r="BN11" s="3449"/>
      <c r="BO11" s="3449"/>
      <c r="BP11" s="3449"/>
      <c r="BQ11" s="3449"/>
      <c r="BR11" s="3449"/>
      <c r="BS11" s="3449"/>
      <c r="BT11" s="3449"/>
      <c r="BU11" s="3449"/>
      <c r="BV11" s="3449"/>
      <c r="BW11" s="3449"/>
      <c r="BX11" s="3449"/>
      <c r="BY11" s="3449"/>
      <c r="BZ11" s="3449"/>
      <c r="CA11" s="3449"/>
      <c r="CB11" s="3449"/>
      <c r="CC11" s="3449"/>
      <c r="CD11" s="3449"/>
      <c r="CE11" s="3449"/>
      <c r="CF11" s="3449"/>
      <c r="CG11" s="3449"/>
      <c r="CH11" s="3449"/>
      <c r="CI11" s="3449"/>
      <c r="CJ11" s="3449"/>
      <c r="CK11" s="3449"/>
      <c r="CL11" s="3449"/>
      <c r="CM11" s="3449"/>
      <c r="CN11" s="3449"/>
      <c r="CO11" s="3449"/>
      <c r="CP11" s="3449"/>
      <c r="CQ11" s="3449"/>
      <c r="CR11" s="3449"/>
      <c r="CS11" s="3449"/>
      <c r="CT11" s="3449"/>
      <c r="CU11" s="3449"/>
      <c r="CV11" s="3449"/>
      <c r="CW11" s="3449"/>
      <c r="CX11" s="3449"/>
      <c r="CY11" s="3449"/>
      <c r="CZ11" s="3449"/>
      <c r="DA11" s="3449"/>
      <c r="DB11" s="3449"/>
      <c r="DC11" s="3449"/>
      <c r="DD11" s="3449"/>
      <c r="DE11" s="3449"/>
      <c r="DF11" s="3449"/>
      <c r="DG11" s="3449"/>
      <c r="DH11" s="3449"/>
      <c r="DI11" s="3449"/>
      <c r="DJ11" s="3449"/>
      <c r="DK11" s="3449"/>
      <c r="DL11" s="3449"/>
      <c r="DM11" s="3449"/>
      <c r="DN11" s="3449"/>
      <c r="DO11" s="3449"/>
      <c r="DP11" s="3449"/>
      <c r="DQ11" s="3449"/>
      <c r="DR11" s="3449"/>
      <c r="DS11" s="3449"/>
      <c r="DT11" s="3449"/>
      <c r="DU11" s="3449"/>
      <c r="DV11" s="3449"/>
      <c r="DW11" s="3449"/>
      <c r="DX11" s="3449"/>
      <c r="DY11" s="3449"/>
      <c r="DZ11" s="3449"/>
      <c r="EA11" s="3449"/>
      <c r="EB11" s="3449"/>
      <c r="EC11" s="3449"/>
      <c r="ED11" s="3449"/>
      <c r="EE11" s="3449"/>
      <c r="EF11" s="3449"/>
      <c r="EG11" s="3449"/>
      <c r="EH11" s="3449"/>
      <c r="EI11" s="3449"/>
      <c r="EJ11" s="3449"/>
      <c r="EK11" s="3449"/>
      <c r="EL11" s="3449"/>
      <c r="EM11" s="3449"/>
      <c r="EN11" s="3449"/>
      <c r="EO11" s="3449"/>
      <c r="EP11" s="3449"/>
      <c r="EQ11" s="3449"/>
      <c r="ER11" s="3449"/>
      <c r="ES11" s="3449"/>
      <c r="ET11" s="3449"/>
      <c r="EU11" s="3449"/>
      <c r="EV11" s="3449"/>
      <c r="EW11" s="3449"/>
      <c r="EX11" s="3449"/>
      <c r="EY11" s="3449"/>
      <c r="EZ11" s="3449"/>
      <c r="FA11" s="3449"/>
      <c r="FB11" s="3449"/>
      <c r="FC11" s="3449"/>
      <c r="FD11" s="3449"/>
      <c r="FE11" s="3449"/>
      <c r="FF11" s="3449"/>
      <c r="FG11" s="3449"/>
      <c r="FH11" s="3449"/>
      <c r="FI11" s="3449"/>
      <c r="FJ11" s="3449"/>
      <c r="FK11" s="3449"/>
      <c r="FL11" s="3449"/>
      <c r="FM11" s="3449"/>
      <c r="FN11" s="3449"/>
      <c r="FO11" s="3449"/>
      <c r="FP11" s="3449"/>
      <c r="FQ11" s="3449"/>
      <c r="FR11" s="3449"/>
      <c r="FS11" s="3449"/>
      <c r="FT11" s="3449"/>
      <c r="FU11" s="3449"/>
      <c r="FV11" s="3449"/>
      <c r="FW11" s="3449"/>
      <c r="FX11" s="3449"/>
      <c r="FY11" s="3449"/>
      <c r="FZ11" s="3449"/>
      <c r="GA11" s="3449"/>
      <c r="GB11" s="3449"/>
      <c r="GC11" s="3449"/>
      <c r="GD11" s="3449"/>
      <c r="GE11" s="3449"/>
      <c r="GF11" s="3449"/>
      <c r="GG11" s="3449"/>
      <c r="GH11" s="3449"/>
      <c r="GI11" s="3449"/>
      <c r="GJ11" s="3449"/>
      <c r="GK11" s="3449"/>
      <c r="GL11" s="3449"/>
      <c r="GM11" s="3449"/>
      <c r="GN11" s="3449"/>
      <c r="GO11" s="3449"/>
      <c r="GP11" s="3449"/>
      <c r="GQ11" s="3449"/>
      <c r="GR11" s="3449"/>
      <c r="GS11" s="3449"/>
      <c r="GT11" s="3449"/>
      <c r="GU11" s="3449"/>
      <c r="GV11" s="3449"/>
      <c r="GW11" s="3449"/>
      <c r="GX11" s="3449"/>
      <c r="GY11" s="3449"/>
      <c r="GZ11" s="3449"/>
      <c r="HA11" s="3449"/>
      <c r="HB11" s="3449"/>
      <c r="HC11" s="3449"/>
      <c r="HD11" s="3449"/>
      <c r="HE11" s="3449"/>
      <c r="HF11" s="3449"/>
      <c r="HG11" s="3449"/>
      <c r="HH11" s="3449"/>
      <c r="HI11" s="3449"/>
      <c r="HJ11" s="3449"/>
      <c r="HK11" s="3449"/>
      <c r="HL11" s="3449"/>
      <c r="HM11" s="3449"/>
      <c r="HN11" s="3449"/>
      <c r="HO11" s="3449"/>
      <c r="HP11" s="3449"/>
      <c r="HQ11" s="3449"/>
      <c r="HR11" s="3449"/>
      <c r="HS11" s="3449"/>
      <c r="HT11" s="3449"/>
      <c r="HU11" s="3449"/>
      <c r="HV11" s="3449"/>
      <c r="HW11" s="3449"/>
      <c r="HX11" s="3449"/>
      <c r="HY11" s="3449"/>
      <c r="HZ11" s="3449"/>
      <c r="IA11" s="3449"/>
      <c r="IB11" s="3449"/>
      <c r="IC11" s="3449"/>
      <c r="ID11" s="3449"/>
      <c r="IE11" s="3449"/>
      <c r="IF11" s="3449"/>
      <c r="IG11" s="3449"/>
      <c r="IH11" s="3449"/>
      <c r="II11" s="3449"/>
      <c r="IJ11" s="3449"/>
      <c r="IK11" s="3449"/>
      <c r="IL11" s="3449"/>
      <c r="IM11" s="3449"/>
      <c r="IN11" s="3449"/>
      <c r="IO11" s="3449"/>
      <c r="IP11" s="3449"/>
      <c r="IQ11" s="3449"/>
      <c r="IR11" s="3449"/>
      <c r="IS11" s="3449"/>
      <c r="IT11" s="3449"/>
    </row>
    <row r="12" spans="1:254" ht="18" customHeight="1">
      <c r="A12" s="3451"/>
      <c r="B12" s="3454" t="s">
        <v>3140</v>
      </c>
      <c r="C12" s="3455" t="s">
        <v>3873</v>
      </c>
      <c r="D12" s="3463"/>
      <c r="E12" s="3464"/>
      <c r="F12" s="3446"/>
      <c r="G12" s="3402"/>
      <c r="H12" s="3402"/>
      <c r="I12" s="3402"/>
      <c r="J12" s="3402"/>
      <c r="K12" s="3448"/>
      <c r="L12" s="3448"/>
      <c r="M12" s="3448"/>
      <c r="N12" s="3449"/>
      <c r="O12" s="3449"/>
      <c r="P12" s="3449"/>
      <c r="Q12" s="3449"/>
      <c r="R12" s="3449"/>
      <c r="S12" s="3449"/>
      <c r="T12" s="3449"/>
      <c r="U12" s="3449"/>
      <c r="V12" s="3449"/>
      <c r="W12" s="3449"/>
      <c r="X12" s="3449"/>
      <c r="Y12" s="3449"/>
      <c r="Z12" s="3449"/>
      <c r="AA12" s="3449"/>
      <c r="AB12" s="3449"/>
      <c r="AC12" s="3449"/>
      <c r="AD12" s="3449"/>
      <c r="AE12" s="3449"/>
      <c r="AF12" s="3449"/>
      <c r="AG12" s="3449"/>
      <c r="AH12" s="3449"/>
      <c r="AI12" s="3449"/>
      <c r="AJ12" s="3449"/>
      <c r="AK12" s="3449"/>
      <c r="AL12" s="3449"/>
      <c r="AM12" s="3449"/>
      <c r="AN12" s="3449"/>
      <c r="AO12" s="3449"/>
      <c r="AP12" s="3449"/>
      <c r="AQ12" s="3449"/>
      <c r="AR12" s="3449"/>
      <c r="AS12" s="3449"/>
      <c r="AT12" s="3449"/>
      <c r="AU12" s="3449"/>
      <c r="AV12" s="3449"/>
      <c r="AW12" s="3449"/>
      <c r="AX12" s="3449"/>
      <c r="AY12" s="3449"/>
      <c r="AZ12" s="3449"/>
      <c r="BA12" s="3449"/>
      <c r="BB12" s="3449"/>
      <c r="BC12" s="3449"/>
      <c r="BD12" s="3449"/>
      <c r="BE12" s="3449"/>
      <c r="BF12" s="3449"/>
      <c r="BG12" s="3449"/>
      <c r="BH12" s="3449"/>
      <c r="BI12" s="3449"/>
      <c r="BJ12" s="3449"/>
      <c r="BK12" s="3449"/>
      <c r="BL12" s="3449"/>
      <c r="BM12" s="3449"/>
      <c r="BN12" s="3449"/>
      <c r="BO12" s="3449"/>
      <c r="BP12" s="3449"/>
      <c r="BQ12" s="3449"/>
      <c r="BR12" s="3449"/>
      <c r="BS12" s="3449"/>
      <c r="BT12" s="3449"/>
      <c r="BU12" s="3449"/>
      <c r="BV12" s="3449"/>
      <c r="BW12" s="3449"/>
      <c r="BX12" s="3449"/>
      <c r="BY12" s="3449"/>
      <c r="BZ12" s="3449"/>
      <c r="CA12" s="3449"/>
      <c r="CB12" s="3449"/>
      <c r="CC12" s="3449"/>
      <c r="CD12" s="3449"/>
      <c r="CE12" s="3449"/>
      <c r="CF12" s="3449"/>
      <c r="CG12" s="3449"/>
      <c r="CH12" s="3449"/>
      <c r="CI12" s="3449"/>
      <c r="CJ12" s="3449"/>
      <c r="CK12" s="3449"/>
      <c r="CL12" s="3449"/>
      <c r="CM12" s="3449"/>
      <c r="CN12" s="3449"/>
      <c r="CO12" s="3449"/>
      <c r="CP12" s="3449"/>
      <c r="CQ12" s="3449"/>
      <c r="CR12" s="3449"/>
      <c r="CS12" s="3449"/>
      <c r="CT12" s="3449"/>
      <c r="CU12" s="3449"/>
      <c r="CV12" s="3449"/>
      <c r="CW12" s="3449"/>
      <c r="CX12" s="3449"/>
      <c r="CY12" s="3449"/>
      <c r="CZ12" s="3449"/>
      <c r="DA12" s="3449"/>
      <c r="DB12" s="3449"/>
      <c r="DC12" s="3449"/>
      <c r="DD12" s="3449"/>
      <c r="DE12" s="3449"/>
      <c r="DF12" s="3449"/>
      <c r="DG12" s="3449"/>
      <c r="DH12" s="3449"/>
      <c r="DI12" s="3449"/>
      <c r="DJ12" s="3449"/>
      <c r="DK12" s="3449"/>
      <c r="DL12" s="3449"/>
      <c r="DM12" s="3449"/>
      <c r="DN12" s="3449"/>
      <c r="DO12" s="3449"/>
      <c r="DP12" s="3449"/>
      <c r="DQ12" s="3449"/>
      <c r="DR12" s="3449"/>
      <c r="DS12" s="3449"/>
      <c r="DT12" s="3449"/>
      <c r="DU12" s="3449"/>
      <c r="DV12" s="3449"/>
      <c r="DW12" s="3449"/>
      <c r="DX12" s="3449"/>
      <c r="DY12" s="3449"/>
      <c r="DZ12" s="3449"/>
      <c r="EA12" s="3449"/>
      <c r="EB12" s="3449"/>
      <c r="EC12" s="3449"/>
      <c r="ED12" s="3449"/>
      <c r="EE12" s="3449"/>
      <c r="EF12" s="3449"/>
      <c r="EG12" s="3449"/>
      <c r="EH12" s="3449"/>
      <c r="EI12" s="3449"/>
      <c r="EJ12" s="3449"/>
      <c r="EK12" s="3449"/>
      <c r="EL12" s="3449"/>
      <c r="EM12" s="3449"/>
      <c r="EN12" s="3449"/>
      <c r="EO12" s="3449"/>
      <c r="EP12" s="3449"/>
      <c r="EQ12" s="3449"/>
      <c r="ER12" s="3449"/>
      <c r="ES12" s="3449"/>
      <c r="ET12" s="3449"/>
      <c r="EU12" s="3449"/>
      <c r="EV12" s="3449"/>
      <c r="EW12" s="3449"/>
      <c r="EX12" s="3449"/>
      <c r="EY12" s="3449"/>
      <c r="EZ12" s="3449"/>
      <c r="FA12" s="3449"/>
      <c r="FB12" s="3449"/>
      <c r="FC12" s="3449"/>
      <c r="FD12" s="3449"/>
      <c r="FE12" s="3449"/>
      <c r="FF12" s="3449"/>
      <c r="FG12" s="3449"/>
      <c r="FH12" s="3449"/>
      <c r="FI12" s="3449"/>
      <c r="FJ12" s="3449"/>
      <c r="FK12" s="3449"/>
      <c r="FL12" s="3449"/>
      <c r="FM12" s="3449"/>
      <c r="FN12" s="3449"/>
      <c r="FO12" s="3449"/>
      <c r="FP12" s="3449"/>
      <c r="FQ12" s="3449"/>
      <c r="FR12" s="3449"/>
      <c r="FS12" s="3449"/>
      <c r="FT12" s="3449"/>
      <c r="FU12" s="3449"/>
      <c r="FV12" s="3449"/>
      <c r="FW12" s="3449"/>
      <c r="FX12" s="3449"/>
      <c r="FY12" s="3449"/>
      <c r="FZ12" s="3449"/>
      <c r="GA12" s="3449"/>
      <c r="GB12" s="3449"/>
      <c r="GC12" s="3449"/>
      <c r="GD12" s="3449"/>
      <c r="GE12" s="3449"/>
      <c r="GF12" s="3449"/>
      <c r="GG12" s="3449"/>
      <c r="GH12" s="3449"/>
      <c r="GI12" s="3449"/>
      <c r="GJ12" s="3449"/>
      <c r="GK12" s="3449"/>
      <c r="GL12" s="3449"/>
      <c r="GM12" s="3449"/>
      <c r="GN12" s="3449"/>
      <c r="GO12" s="3449"/>
      <c r="GP12" s="3449"/>
      <c r="GQ12" s="3449"/>
      <c r="GR12" s="3449"/>
      <c r="GS12" s="3449"/>
      <c r="GT12" s="3449"/>
      <c r="GU12" s="3449"/>
      <c r="GV12" s="3449"/>
      <c r="GW12" s="3449"/>
      <c r="GX12" s="3449"/>
      <c r="GY12" s="3449"/>
      <c r="GZ12" s="3449"/>
      <c r="HA12" s="3449"/>
      <c r="HB12" s="3449"/>
      <c r="HC12" s="3449"/>
      <c r="HD12" s="3449"/>
      <c r="HE12" s="3449"/>
      <c r="HF12" s="3449"/>
      <c r="HG12" s="3449"/>
      <c r="HH12" s="3449"/>
      <c r="HI12" s="3449"/>
      <c r="HJ12" s="3449"/>
      <c r="HK12" s="3449"/>
      <c r="HL12" s="3449"/>
      <c r="HM12" s="3449"/>
      <c r="HN12" s="3449"/>
      <c r="HO12" s="3449"/>
      <c r="HP12" s="3449"/>
      <c r="HQ12" s="3449"/>
      <c r="HR12" s="3449"/>
      <c r="HS12" s="3449"/>
      <c r="HT12" s="3449"/>
      <c r="HU12" s="3449"/>
      <c r="HV12" s="3449"/>
      <c r="HW12" s="3449"/>
      <c r="HX12" s="3449"/>
      <c r="HY12" s="3449"/>
      <c r="HZ12" s="3449"/>
      <c r="IA12" s="3449"/>
      <c r="IB12" s="3449"/>
      <c r="IC12" s="3449"/>
      <c r="ID12" s="3449"/>
      <c r="IE12" s="3449"/>
      <c r="IF12" s="3449"/>
      <c r="IG12" s="3449"/>
      <c r="IH12" s="3449"/>
      <c r="II12" s="3449"/>
      <c r="IJ12" s="3449"/>
      <c r="IK12" s="3449"/>
      <c r="IL12" s="3449"/>
      <c r="IM12" s="3449"/>
      <c r="IN12" s="3449"/>
      <c r="IO12" s="3449"/>
      <c r="IP12" s="3449"/>
      <c r="IQ12" s="3449"/>
      <c r="IR12" s="3449"/>
      <c r="IS12" s="3449"/>
      <c r="IT12" s="3449"/>
    </row>
    <row r="13" spans="1:254" ht="25.5" customHeight="1">
      <c r="A13" s="3451"/>
      <c r="B13" s="5078" t="s">
        <v>3347</v>
      </c>
      <c r="C13" s="5080" t="s">
        <v>3874</v>
      </c>
      <c r="D13" s="5082" t="s">
        <v>3875</v>
      </c>
      <c r="E13" s="5084" t="s">
        <v>3876</v>
      </c>
      <c r="F13" s="3446"/>
      <c r="G13" s="3402"/>
      <c r="H13" s="3402"/>
      <c r="I13" s="3402"/>
      <c r="J13" s="3402"/>
      <c r="K13" s="3448"/>
      <c r="L13" s="3448"/>
      <c r="M13" s="3448"/>
      <c r="N13" s="3449"/>
      <c r="O13" s="3449"/>
      <c r="P13" s="3449"/>
      <c r="Q13" s="3449"/>
      <c r="R13" s="3449"/>
      <c r="S13" s="3449"/>
      <c r="T13" s="3449"/>
      <c r="U13" s="3449"/>
      <c r="V13" s="3449"/>
      <c r="W13" s="3449"/>
      <c r="X13" s="3449"/>
      <c r="Y13" s="3449"/>
      <c r="Z13" s="3449"/>
      <c r="AA13" s="3449"/>
      <c r="AB13" s="3449"/>
      <c r="AC13" s="3449"/>
      <c r="AD13" s="3449"/>
      <c r="AE13" s="3449"/>
      <c r="AF13" s="3449"/>
      <c r="AG13" s="3449"/>
      <c r="AH13" s="3449"/>
      <c r="AI13" s="3449"/>
      <c r="AJ13" s="3449"/>
      <c r="AK13" s="3449"/>
      <c r="AL13" s="3449"/>
      <c r="AM13" s="3449"/>
      <c r="AN13" s="3449"/>
      <c r="AO13" s="3449"/>
      <c r="AP13" s="3449"/>
      <c r="AQ13" s="3449"/>
      <c r="AR13" s="3449"/>
      <c r="AS13" s="3449"/>
      <c r="AT13" s="3449"/>
      <c r="AU13" s="3449"/>
      <c r="AV13" s="3449"/>
      <c r="AW13" s="3449"/>
      <c r="AX13" s="3449"/>
      <c r="AY13" s="3449"/>
      <c r="AZ13" s="3449"/>
      <c r="BA13" s="3449"/>
      <c r="BB13" s="3449"/>
      <c r="BC13" s="3449"/>
      <c r="BD13" s="3449"/>
      <c r="BE13" s="3449"/>
      <c r="BF13" s="3449"/>
      <c r="BG13" s="3449"/>
      <c r="BH13" s="3449"/>
      <c r="BI13" s="3449"/>
      <c r="BJ13" s="3449"/>
      <c r="BK13" s="3449"/>
      <c r="BL13" s="3449"/>
      <c r="BM13" s="3449"/>
      <c r="BN13" s="3449"/>
      <c r="BO13" s="3449"/>
      <c r="BP13" s="3449"/>
      <c r="BQ13" s="3449"/>
      <c r="BR13" s="3449"/>
      <c r="BS13" s="3449"/>
      <c r="BT13" s="3449"/>
      <c r="BU13" s="3449"/>
      <c r="BV13" s="3449"/>
      <c r="BW13" s="3449"/>
      <c r="BX13" s="3449"/>
      <c r="BY13" s="3449"/>
      <c r="BZ13" s="3449"/>
      <c r="CA13" s="3449"/>
      <c r="CB13" s="3449"/>
      <c r="CC13" s="3449"/>
      <c r="CD13" s="3449"/>
      <c r="CE13" s="3449"/>
      <c r="CF13" s="3449"/>
      <c r="CG13" s="3449"/>
      <c r="CH13" s="3449"/>
      <c r="CI13" s="3449"/>
      <c r="CJ13" s="3449"/>
      <c r="CK13" s="3449"/>
      <c r="CL13" s="3449"/>
      <c r="CM13" s="3449"/>
      <c r="CN13" s="3449"/>
      <c r="CO13" s="3449"/>
      <c r="CP13" s="3449"/>
      <c r="CQ13" s="3449"/>
      <c r="CR13" s="3449"/>
      <c r="CS13" s="3449"/>
      <c r="CT13" s="3449"/>
      <c r="CU13" s="3449"/>
      <c r="CV13" s="3449"/>
      <c r="CW13" s="3449"/>
      <c r="CX13" s="3449"/>
      <c r="CY13" s="3449"/>
      <c r="CZ13" s="3449"/>
      <c r="DA13" s="3449"/>
      <c r="DB13" s="3449"/>
      <c r="DC13" s="3449"/>
      <c r="DD13" s="3449"/>
      <c r="DE13" s="3449"/>
      <c r="DF13" s="3449"/>
      <c r="DG13" s="3449"/>
      <c r="DH13" s="3449"/>
      <c r="DI13" s="3449"/>
      <c r="DJ13" s="3449"/>
      <c r="DK13" s="3449"/>
      <c r="DL13" s="3449"/>
      <c r="DM13" s="3449"/>
      <c r="DN13" s="3449"/>
      <c r="DO13" s="3449"/>
      <c r="DP13" s="3449"/>
      <c r="DQ13" s="3449"/>
      <c r="DR13" s="3449"/>
      <c r="DS13" s="3449"/>
      <c r="DT13" s="3449"/>
      <c r="DU13" s="3449"/>
      <c r="DV13" s="3449"/>
      <c r="DW13" s="3449"/>
      <c r="DX13" s="3449"/>
      <c r="DY13" s="3449"/>
      <c r="DZ13" s="3449"/>
      <c r="EA13" s="3449"/>
      <c r="EB13" s="3449"/>
      <c r="EC13" s="3449"/>
      <c r="ED13" s="3449"/>
      <c r="EE13" s="3449"/>
      <c r="EF13" s="3449"/>
      <c r="EG13" s="3449"/>
      <c r="EH13" s="3449"/>
      <c r="EI13" s="3449"/>
      <c r="EJ13" s="3449"/>
      <c r="EK13" s="3449"/>
      <c r="EL13" s="3449"/>
      <c r="EM13" s="3449"/>
      <c r="EN13" s="3449"/>
      <c r="EO13" s="3449"/>
      <c r="EP13" s="3449"/>
      <c r="EQ13" s="3449"/>
      <c r="ER13" s="3449"/>
      <c r="ES13" s="3449"/>
      <c r="ET13" s="3449"/>
      <c r="EU13" s="3449"/>
      <c r="EV13" s="3449"/>
      <c r="EW13" s="3449"/>
      <c r="EX13" s="3449"/>
      <c r="EY13" s="3449"/>
      <c r="EZ13" s="3449"/>
      <c r="FA13" s="3449"/>
      <c r="FB13" s="3449"/>
      <c r="FC13" s="3449"/>
      <c r="FD13" s="3449"/>
      <c r="FE13" s="3449"/>
      <c r="FF13" s="3449"/>
      <c r="FG13" s="3449"/>
      <c r="FH13" s="3449"/>
      <c r="FI13" s="3449"/>
      <c r="FJ13" s="3449"/>
      <c r="FK13" s="3449"/>
      <c r="FL13" s="3449"/>
      <c r="FM13" s="3449"/>
      <c r="FN13" s="3449"/>
      <c r="FO13" s="3449"/>
      <c r="FP13" s="3449"/>
      <c r="FQ13" s="3449"/>
      <c r="FR13" s="3449"/>
      <c r="FS13" s="3449"/>
      <c r="FT13" s="3449"/>
      <c r="FU13" s="3449"/>
      <c r="FV13" s="3449"/>
      <c r="FW13" s="3449"/>
      <c r="FX13" s="3449"/>
      <c r="FY13" s="3449"/>
      <c r="FZ13" s="3449"/>
      <c r="GA13" s="3449"/>
      <c r="GB13" s="3449"/>
      <c r="GC13" s="3449"/>
      <c r="GD13" s="3449"/>
      <c r="GE13" s="3449"/>
      <c r="GF13" s="3449"/>
      <c r="GG13" s="3449"/>
      <c r="GH13" s="3449"/>
      <c r="GI13" s="3449"/>
      <c r="GJ13" s="3449"/>
      <c r="GK13" s="3449"/>
      <c r="GL13" s="3449"/>
      <c r="GM13" s="3449"/>
      <c r="GN13" s="3449"/>
      <c r="GO13" s="3449"/>
      <c r="GP13" s="3449"/>
      <c r="GQ13" s="3449"/>
      <c r="GR13" s="3449"/>
      <c r="GS13" s="3449"/>
      <c r="GT13" s="3449"/>
      <c r="GU13" s="3449"/>
      <c r="GV13" s="3449"/>
      <c r="GW13" s="3449"/>
      <c r="GX13" s="3449"/>
      <c r="GY13" s="3449"/>
      <c r="GZ13" s="3449"/>
      <c r="HA13" s="3449"/>
      <c r="HB13" s="3449"/>
      <c r="HC13" s="3449"/>
      <c r="HD13" s="3449"/>
      <c r="HE13" s="3449"/>
      <c r="HF13" s="3449"/>
      <c r="HG13" s="3449"/>
      <c r="HH13" s="3449"/>
      <c r="HI13" s="3449"/>
      <c r="HJ13" s="3449"/>
      <c r="HK13" s="3449"/>
      <c r="HL13" s="3449"/>
      <c r="HM13" s="3449"/>
      <c r="HN13" s="3449"/>
      <c r="HO13" s="3449"/>
      <c r="HP13" s="3449"/>
      <c r="HQ13" s="3449"/>
      <c r="HR13" s="3449"/>
      <c r="HS13" s="3449"/>
      <c r="HT13" s="3449"/>
      <c r="HU13" s="3449"/>
      <c r="HV13" s="3449"/>
      <c r="HW13" s="3449"/>
      <c r="HX13" s="3449"/>
      <c r="HY13" s="3449"/>
      <c r="HZ13" s="3449"/>
      <c r="IA13" s="3449"/>
      <c r="IB13" s="3449"/>
      <c r="IC13" s="3449"/>
      <c r="ID13" s="3449"/>
      <c r="IE13" s="3449"/>
      <c r="IF13" s="3449"/>
      <c r="IG13" s="3449"/>
      <c r="IH13" s="3449"/>
      <c r="II13" s="3449"/>
      <c r="IJ13" s="3449"/>
      <c r="IK13" s="3449"/>
      <c r="IL13" s="3449"/>
      <c r="IM13" s="3449"/>
      <c r="IN13" s="3449"/>
      <c r="IO13" s="3449"/>
      <c r="IP13" s="3449"/>
      <c r="IQ13" s="3449"/>
      <c r="IR13" s="3449"/>
      <c r="IS13" s="3449"/>
      <c r="IT13" s="3449"/>
    </row>
    <row r="14" spans="1:254" ht="45.75" customHeight="1">
      <c r="A14" s="3451"/>
      <c r="B14" s="5078"/>
      <c r="C14" s="5080"/>
      <c r="D14" s="5083"/>
      <c r="E14" s="5085"/>
      <c r="F14" s="3446"/>
      <c r="G14" s="3402"/>
      <c r="H14" s="3402"/>
      <c r="I14" s="3402"/>
      <c r="J14" s="3402"/>
      <c r="K14" s="3448"/>
      <c r="L14" s="3448"/>
      <c r="M14" s="3448"/>
      <c r="N14" s="3449"/>
      <c r="O14" s="3449"/>
      <c r="P14" s="3449"/>
      <c r="Q14" s="3449"/>
      <c r="R14" s="3449"/>
      <c r="S14" s="3449"/>
      <c r="T14" s="3449"/>
      <c r="U14" s="3449"/>
      <c r="V14" s="3449"/>
      <c r="W14" s="3449"/>
      <c r="X14" s="3449"/>
      <c r="Y14" s="3449"/>
      <c r="Z14" s="3449"/>
      <c r="AA14" s="3449"/>
      <c r="AB14" s="3449"/>
      <c r="AC14" s="3449"/>
      <c r="AD14" s="3449"/>
      <c r="AE14" s="3449"/>
      <c r="AF14" s="3449"/>
      <c r="AG14" s="3449"/>
      <c r="AH14" s="3449"/>
      <c r="AI14" s="3449"/>
      <c r="AJ14" s="3449"/>
      <c r="AK14" s="3449"/>
      <c r="AL14" s="3449"/>
      <c r="AM14" s="3449"/>
      <c r="AN14" s="3449"/>
      <c r="AO14" s="3449"/>
      <c r="AP14" s="3449"/>
      <c r="AQ14" s="3449"/>
      <c r="AR14" s="3449"/>
      <c r="AS14" s="3449"/>
      <c r="AT14" s="3449"/>
      <c r="AU14" s="3449"/>
      <c r="AV14" s="3449"/>
      <c r="AW14" s="3449"/>
      <c r="AX14" s="3449"/>
      <c r="AY14" s="3449"/>
      <c r="AZ14" s="3449"/>
      <c r="BA14" s="3449"/>
      <c r="BB14" s="3449"/>
      <c r="BC14" s="3449"/>
      <c r="BD14" s="3449"/>
      <c r="BE14" s="3449"/>
      <c r="BF14" s="3449"/>
      <c r="BG14" s="3449"/>
      <c r="BH14" s="3449"/>
      <c r="BI14" s="3449"/>
      <c r="BJ14" s="3449"/>
      <c r="BK14" s="3449"/>
      <c r="BL14" s="3449"/>
      <c r="BM14" s="3449"/>
      <c r="BN14" s="3449"/>
      <c r="BO14" s="3449"/>
      <c r="BP14" s="3449"/>
      <c r="BQ14" s="3449"/>
      <c r="BR14" s="3449"/>
      <c r="BS14" s="3449"/>
      <c r="BT14" s="3449"/>
      <c r="BU14" s="3449"/>
      <c r="BV14" s="3449"/>
      <c r="BW14" s="3449"/>
      <c r="BX14" s="3449"/>
      <c r="BY14" s="3449"/>
      <c r="BZ14" s="3449"/>
      <c r="CA14" s="3449"/>
      <c r="CB14" s="3449"/>
      <c r="CC14" s="3449"/>
      <c r="CD14" s="3449"/>
      <c r="CE14" s="3449"/>
      <c r="CF14" s="3449"/>
      <c r="CG14" s="3449"/>
      <c r="CH14" s="3449"/>
      <c r="CI14" s="3449"/>
      <c r="CJ14" s="3449"/>
      <c r="CK14" s="3449"/>
      <c r="CL14" s="3449"/>
      <c r="CM14" s="3449"/>
      <c r="CN14" s="3449"/>
      <c r="CO14" s="3449"/>
      <c r="CP14" s="3449"/>
      <c r="CQ14" s="3449"/>
      <c r="CR14" s="3449"/>
      <c r="CS14" s="3449"/>
      <c r="CT14" s="3449"/>
      <c r="CU14" s="3449"/>
      <c r="CV14" s="3449"/>
      <c r="CW14" s="3449"/>
      <c r="CX14" s="3449"/>
      <c r="CY14" s="3449"/>
      <c r="CZ14" s="3449"/>
      <c r="DA14" s="3449"/>
      <c r="DB14" s="3449"/>
      <c r="DC14" s="3449"/>
      <c r="DD14" s="3449"/>
      <c r="DE14" s="3449"/>
      <c r="DF14" s="3449"/>
      <c r="DG14" s="3449"/>
      <c r="DH14" s="3449"/>
      <c r="DI14" s="3449"/>
      <c r="DJ14" s="3449"/>
      <c r="DK14" s="3449"/>
      <c r="DL14" s="3449"/>
      <c r="DM14" s="3449"/>
      <c r="DN14" s="3449"/>
      <c r="DO14" s="3449"/>
      <c r="DP14" s="3449"/>
      <c r="DQ14" s="3449"/>
      <c r="DR14" s="3449"/>
      <c r="DS14" s="3449"/>
      <c r="DT14" s="3449"/>
      <c r="DU14" s="3449"/>
      <c r="DV14" s="3449"/>
      <c r="DW14" s="3449"/>
      <c r="DX14" s="3449"/>
      <c r="DY14" s="3449"/>
      <c r="DZ14" s="3449"/>
      <c r="EA14" s="3449"/>
      <c r="EB14" s="3449"/>
      <c r="EC14" s="3449"/>
      <c r="ED14" s="3449"/>
      <c r="EE14" s="3449"/>
      <c r="EF14" s="3449"/>
      <c r="EG14" s="3449"/>
      <c r="EH14" s="3449"/>
      <c r="EI14" s="3449"/>
      <c r="EJ14" s="3449"/>
      <c r="EK14" s="3449"/>
      <c r="EL14" s="3449"/>
      <c r="EM14" s="3449"/>
      <c r="EN14" s="3449"/>
      <c r="EO14" s="3449"/>
      <c r="EP14" s="3449"/>
      <c r="EQ14" s="3449"/>
      <c r="ER14" s="3449"/>
      <c r="ES14" s="3449"/>
      <c r="ET14" s="3449"/>
      <c r="EU14" s="3449"/>
      <c r="EV14" s="3449"/>
      <c r="EW14" s="3449"/>
      <c r="EX14" s="3449"/>
      <c r="EY14" s="3449"/>
      <c r="EZ14" s="3449"/>
      <c r="FA14" s="3449"/>
      <c r="FB14" s="3449"/>
      <c r="FC14" s="3449"/>
      <c r="FD14" s="3449"/>
      <c r="FE14" s="3449"/>
      <c r="FF14" s="3449"/>
      <c r="FG14" s="3449"/>
      <c r="FH14" s="3449"/>
      <c r="FI14" s="3449"/>
      <c r="FJ14" s="3449"/>
      <c r="FK14" s="3449"/>
      <c r="FL14" s="3449"/>
      <c r="FM14" s="3449"/>
      <c r="FN14" s="3449"/>
      <c r="FO14" s="3449"/>
      <c r="FP14" s="3449"/>
      <c r="FQ14" s="3449"/>
      <c r="FR14" s="3449"/>
      <c r="FS14" s="3449"/>
      <c r="FT14" s="3449"/>
      <c r="FU14" s="3449"/>
      <c r="FV14" s="3449"/>
      <c r="FW14" s="3449"/>
      <c r="FX14" s="3449"/>
      <c r="FY14" s="3449"/>
      <c r="FZ14" s="3449"/>
      <c r="GA14" s="3449"/>
      <c r="GB14" s="3449"/>
      <c r="GC14" s="3449"/>
      <c r="GD14" s="3449"/>
      <c r="GE14" s="3449"/>
      <c r="GF14" s="3449"/>
      <c r="GG14" s="3449"/>
      <c r="GH14" s="3449"/>
      <c r="GI14" s="3449"/>
      <c r="GJ14" s="3449"/>
      <c r="GK14" s="3449"/>
      <c r="GL14" s="3449"/>
      <c r="GM14" s="3449"/>
      <c r="GN14" s="3449"/>
      <c r="GO14" s="3449"/>
      <c r="GP14" s="3449"/>
      <c r="GQ14" s="3449"/>
      <c r="GR14" s="3449"/>
      <c r="GS14" s="3449"/>
      <c r="GT14" s="3449"/>
      <c r="GU14" s="3449"/>
      <c r="GV14" s="3449"/>
      <c r="GW14" s="3449"/>
      <c r="GX14" s="3449"/>
      <c r="GY14" s="3449"/>
      <c r="GZ14" s="3449"/>
      <c r="HA14" s="3449"/>
      <c r="HB14" s="3449"/>
      <c r="HC14" s="3449"/>
      <c r="HD14" s="3449"/>
      <c r="HE14" s="3449"/>
      <c r="HF14" s="3449"/>
      <c r="HG14" s="3449"/>
      <c r="HH14" s="3449"/>
      <c r="HI14" s="3449"/>
      <c r="HJ14" s="3449"/>
      <c r="HK14" s="3449"/>
      <c r="HL14" s="3449"/>
      <c r="HM14" s="3449"/>
      <c r="HN14" s="3449"/>
      <c r="HO14" s="3449"/>
      <c r="HP14" s="3449"/>
      <c r="HQ14" s="3449"/>
      <c r="HR14" s="3449"/>
      <c r="HS14" s="3449"/>
      <c r="HT14" s="3449"/>
      <c r="HU14" s="3449"/>
      <c r="HV14" s="3449"/>
      <c r="HW14" s="3449"/>
      <c r="HX14" s="3449"/>
      <c r="HY14" s="3449"/>
      <c r="HZ14" s="3449"/>
      <c r="IA14" s="3449"/>
      <c r="IB14" s="3449"/>
      <c r="IC14" s="3449"/>
      <c r="ID14" s="3449"/>
      <c r="IE14" s="3449"/>
      <c r="IF14" s="3449"/>
      <c r="IG14" s="3449"/>
      <c r="IH14" s="3449"/>
      <c r="II14" s="3449"/>
      <c r="IJ14" s="3449"/>
      <c r="IK14" s="3449"/>
      <c r="IL14" s="3449"/>
      <c r="IM14" s="3449"/>
      <c r="IN14" s="3449"/>
      <c r="IO14" s="3449"/>
      <c r="IP14" s="3449"/>
      <c r="IQ14" s="3449"/>
      <c r="IR14" s="3449"/>
      <c r="IS14" s="3449"/>
      <c r="IT14" s="3449"/>
    </row>
    <row r="15" spans="1:254" ht="18" customHeight="1">
      <c r="A15" s="3451"/>
      <c r="B15" s="5079"/>
      <c r="C15" s="5081"/>
      <c r="D15" s="3452" t="s">
        <v>3135</v>
      </c>
      <c r="E15" s="3453" t="s">
        <v>3136</v>
      </c>
      <c r="F15" s="3446"/>
      <c r="G15" s="3402"/>
      <c r="H15" s="3402"/>
      <c r="I15" s="3402"/>
      <c r="J15" s="3402"/>
      <c r="K15" s="3448"/>
      <c r="L15" s="3448"/>
      <c r="M15" s="3448"/>
      <c r="N15" s="3449"/>
      <c r="O15" s="3449"/>
      <c r="P15" s="3449"/>
      <c r="Q15" s="3449"/>
      <c r="R15" s="3449"/>
      <c r="S15" s="3449"/>
      <c r="T15" s="3449"/>
      <c r="U15" s="3449"/>
      <c r="V15" s="3449"/>
      <c r="W15" s="3449"/>
      <c r="X15" s="3449"/>
      <c r="Y15" s="3449"/>
      <c r="Z15" s="3449"/>
      <c r="AA15" s="3449"/>
      <c r="AB15" s="3449"/>
      <c r="AC15" s="3449"/>
      <c r="AD15" s="3449"/>
      <c r="AE15" s="3449"/>
      <c r="AF15" s="3449"/>
      <c r="AG15" s="3449"/>
      <c r="AH15" s="3449"/>
      <c r="AI15" s="3449"/>
      <c r="AJ15" s="3449"/>
      <c r="AK15" s="3449"/>
      <c r="AL15" s="3449"/>
      <c r="AM15" s="3449"/>
      <c r="AN15" s="3449"/>
      <c r="AO15" s="3449"/>
      <c r="AP15" s="3449"/>
      <c r="AQ15" s="3449"/>
      <c r="AR15" s="3449"/>
      <c r="AS15" s="3449"/>
      <c r="AT15" s="3449"/>
      <c r="AU15" s="3449"/>
      <c r="AV15" s="3449"/>
      <c r="AW15" s="3449"/>
      <c r="AX15" s="3449"/>
      <c r="AY15" s="3449"/>
      <c r="AZ15" s="3449"/>
      <c r="BA15" s="3449"/>
      <c r="BB15" s="3449"/>
      <c r="BC15" s="3449"/>
      <c r="BD15" s="3449"/>
      <c r="BE15" s="3449"/>
      <c r="BF15" s="3449"/>
      <c r="BG15" s="3449"/>
      <c r="BH15" s="3449"/>
      <c r="BI15" s="3449"/>
      <c r="BJ15" s="3449"/>
      <c r="BK15" s="3449"/>
      <c r="BL15" s="3449"/>
      <c r="BM15" s="3449"/>
      <c r="BN15" s="3449"/>
      <c r="BO15" s="3449"/>
      <c r="BP15" s="3449"/>
      <c r="BQ15" s="3449"/>
      <c r="BR15" s="3449"/>
      <c r="BS15" s="3449"/>
      <c r="BT15" s="3449"/>
      <c r="BU15" s="3449"/>
      <c r="BV15" s="3449"/>
      <c r="BW15" s="3449"/>
      <c r="BX15" s="3449"/>
      <c r="BY15" s="3449"/>
      <c r="BZ15" s="3449"/>
      <c r="CA15" s="3449"/>
      <c r="CB15" s="3449"/>
      <c r="CC15" s="3449"/>
      <c r="CD15" s="3449"/>
      <c r="CE15" s="3449"/>
      <c r="CF15" s="3449"/>
      <c r="CG15" s="3449"/>
      <c r="CH15" s="3449"/>
      <c r="CI15" s="3449"/>
      <c r="CJ15" s="3449"/>
      <c r="CK15" s="3449"/>
      <c r="CL15" s="3449"/>
      <c r="CM15" s="3449"/>
      <c r="CN15" s="3449"/>
      <c r="CO15" s="3449"/>
      <c r="CP15" s="3449"/>
      <c r="CQ15" s="3449"/>
      <c r="CR15" s="3449"/>
      <c r="CS15" s="3449"/>
      <c r="CT15" s="3449"/>
      <c r="CU15" s="3449"/>
      <c r="CV15" s="3449"/>
      <c r="CW15" s="3449"/>
      <c r="CX15" s="3449"/>
      <c r="CY15" s="3449"/>
      <c r="CZ15" s="3449"/>
      <c r="DA15" s="3449"/>
      <c r="DB15" s="3449"/>
      <c r="DC15" s="3449"/>
      <c r="DD15" s="3449"/>
      <c r="DE15" s="3449"/>
      <c r="DF15" s="3449"/>
      <c r="DG15" s="3449"/>
      <c r="DH15" s="3449"/>
      <c r="DI15" s="3449"/>
      <c r="DJ15" s="3449"/>
      <c r="DK15" s="3449"/>
      <c r="DL15" s="3449"/>
      <c r="DM15" s="3449"/>
      <c r="DN15" s="3449"/>
      <c r="DO15" s="3449"/>
      <c r="DP15" s="3449"/>
      <c r="DQ15" s="3449"/>
      <c r="DR15" s="3449"/>
      <c r="DS15" s="3449"/>
      <c r="DT15" s="3449"/>
      <c r="DU15" s="3449"/>
      <c r="DV15" s="3449"/>
      <c r="DW15" s="3449"/>
      <c r="DX15" s="3449"/>
      <c r="DY15" s="3449"/>
      <c r="DZ15" s="3449"/>
      <c r="EA15" s="3449"/>
      <c r="EB15" s="3449"/>
      <c r="EC15" s="3449"/>
      <c r="ED15" s="3449"/>
      <c r="EE15" s="3449"/>
      <c r="EF15" s="3449"/>
      <c r="EG15" s="3449"/>
      <c r="EH15" s="3449"/>
      <c r="EI15" s="3449"/>
      <c r="EJ15" s="3449"/>
      <c r="EK15" s="3449"/>
      <c r="EL15" s="3449"/>
      <c r="EM15" s="3449"/>
      <c r="EN15" s="3449"/>
      <c r="EO15" s="3449"/>
      <c r="EP15" s="3449"/>
      <c r="EQ15" s="3449"/>
      <c r="ER15" s="3449"/>
      <c r="ES15" s="3449"/>
      <c r="ET15" s="3449"/>
      <c r="EU15" s="3449"/>
      <c r="EV15" s="3449"/>
      <c r="EW15" s="3449"/>
      <c r="EX15" s="3449"/>
      <c r="EY15" s="3449"/>
      <c r="EZ15" s="3449"/>
      <c r="FA15" s="3449"/>
      <c r="FB15" s="3449"/>
      <c r="FC15" s="3449"/>
      <c r="FD15" s="3449"/>
      <c r="FE15" s="3449"/>
      <c r="FF15" s="3449"/>
      <c r="FG15" s="3449"/>
      <c r="FH15" s="3449"/>
      <c r="FI15" s="3449"/>
      <c r="FJ15" s="3449"/>
      <c r="FK15" s="3449"/>
      <c r="FL15" s="3449"/>
      <c r="FM15" s="3449"/>
      <c r="FN15" s="3449"/>
      <c r="FO15" s="3449"/>
      <c r="FP15" s="3449"/>
      <c r="FQ15" s="3449"/>
      <c r="FR15" s="3449"/>
      <c r="FS15" s="3449"/>
      <c r="FT15" s="3449"/>
      <c r="FU15" s="3449"/>
      <c r="FV15" s="3449"/>
      <c r="FW15" s="3449"/>
      <c r="FX15" s="3449"/>
      <c r="FY15" s="3449"/>
      <c r="FZ15" s="3449"/>
      <c r="GA15" s="3449"/>
      <c r="GB15" s="3449"/>
      <c r="GC15" s="3449"/>
      <c r="GD15" s="3449"/>
      <c r="GE15" s="3449"/>
      <c r="GF15" s="3449"/>
      <c r="GG15" s="3449"/>
      <c r="GH15" s="3449"/>
      <c r="GI15" s="3449"/>
      <c r="GJ15" s="3449"/>
      <c r="GK15" s="3449"/>
      <c r="GL15" s="3449"/>
      <c r="GM15" s="3449"/>
      <c r="GN15" s="3449"/>
      <c r="GO15" s="3449"/>
      <c r="GP15" s="3449"/>
      <c r="GQ15" s="3449"/>
      <c r="GR15" s="3449"/>
      <c r="GS15" s="3449"/>
      <c r="GT15" s="3449"/>
      <c r="GU15" s="3449"/>
      <c r="GV15" s="3449"/>
      <c r="GW15" s="3449"/>
      <c r="GX15" s="3449"/>
      <c r="GY15" s="3449"/>
      <c r="GZ15" s="3449"/>
      <c r="HA15" s="3449"/>
      <c r="HB15" s="3449"/>
      <c r="HC15" s="3449"/>
      <c r="HD15" s="3449"/>
      <c r="HE15" s="3449"/>
      <c r="HF15" s="3449"/>
      <c r="HG15" s="3449"/>
      <c r="HH15" s="3449"/>
      <c r="HI15" s="3449"/>
      <c r="HJ15" s="3449"/>
      <c r="HK15" s="3449"/>
      <c r="HL15" s="3449"/>
      <c r="HM15" s="3449"/>
      <c r="HN15" s="3449"/>
      <c r="HO15" s="3449"/>
      <c r="HP15" s="3449"/>
      <c r="HQ15" s="3449"/>
      <c r="HR15" s="3449"/>
      <c r="HS15" s="3449"/>
      <c r="HT15" s="3449"/>
      <c r="HU15" s="3449"/>
      <c r="HV15" s="3449"/>
      <c r="HW15" s="3449"/>
      <c r="HX15" s="3449"/>
      <c r="HY15" s="3449"/>
      <c r="HZ15" s="3449"/>
      <c r="IA15" s="3449"/>
      <c r="IB15" s="3449"/>
      <c r="IC15" s="3449"/>
      <c r="ID15" s="3449"/>
      <c r="IE15" s="3449"/>
      <c r="IF15" s="3449"/>
      <c r="IG15" s="3449"/>
      <c r="IH15" s="3449"/>
      <c r="II15" s="3449"/>
      <c r="IJ15" s="3449"/>
      <c r="IK15" s="3449"/>
      <c r="IL15" s="3449"/>
      <c r="IM15" s="3449"/>
      <c r="IN15" s="3449"/>
      <c r="IO15" s="3449"/>
      <c r="IP15" s="3449"/>
      <c r="IQ15" s="3449"/>
      <c r="IR15" s="3449"/>
      <c r="IS15" s="3449"/>
      <c r="IT15" s="3449"/>
    </row>
    <row r="16" spans="1:254" ht="18" customHeight="1">
      <c r="A16" s="3451"/>
      <c r="B16" s="3454" t="s">
        <v>3186</v>
      </c>
      <c r="C16" s="3455" t="s">
        <v>3877</v>
      </c>
      <c r="D16" s="3456"/>
      <c r="E16" s="3465"/>
      <c r="F16" s="3446"/>
      <c r="G16" s="3402"/>
      <c r="H16" s="3402"/>
      <c r="I16" s="3402"/>
      <c r="J16" s="3402"/>
      <c r="K16" s="3448"/>
      <c r="L16" s="3448"/>
      <c r="M16" s="3448"/>
      <c r="N16" s="3449"/>
      <c r="O16" s="3449"/>
      <c r="P16" s="3449"/>
      <c r="Q16" s="3449"/>
      <c r="R16" s="3449"/>
      <c r="S16" s="3449"/>
      <c r="T16" s="3449"/>
      <c r="U16" s="3449"/>
      <c r="V16" s="3449"/>
      <c r="W16" s="3449"/>
      <c r="X16" s="3449"/>
      <c r="Y16" s="3449"/>
      <c r="Z16" s="3449"/>
      <c r="AA16" s="3449"/>
      <c r="AB16" s="3449"/>
      <c r="AC16" s="3449"/>
      <c r="AD16" s="3449"/>
      <c r="AE16" s="3449"/>
      <c r="AF16" s="3449"/>
      <c r="AG16" s="3449"/>
      <c r="AH16" s="3449"/>
      <c r="AI16" s="3449"/>
      <c r="AJ16" s="3449"/>
      <c r="AK16" s="3449"/>
      <c r="AL16" s="3449"/>
      <c r="AM16" s="3449"/>
      <c r="AN16" s="3449"/>
      <c r="AO16" s="3449"/>
      <c r="AP16" s="3449"/>
      <c r="AQ16" s="3449"/>
      <c r="AR16" s="3449"/>
      <c r="AS16" s="3449"/>
      <c r="AT16" s="3449"/>
      <c r="AU16" s="3449"/>
      <c r="AV16" s="3449"/>
      <c r="AW16" s="3449"/>
      <c r="AX16" s="3449"/>
      <c r="AY16" s="3449"/>
      <c r="AZ16" s="3449"/>
      <c r="BA16" s="3449"/>
      <c r="BB16" s="3449"/>
      <c r="BC16" s="3449"/>
      <c r="BD16" s="3449"/>
      <c r="BE16" s="3449"/>
      <c r="BF16" s="3449"/>
      <c r="BG16" s="3449"/>
      <c r="BH16" s="3449"/>
      <c r="BI16" s="3449"/>
      <c r="BJ16" s="3449"/>
      <c r="BK16" s="3449"/>
      <c r="BL16" s="3449"/>
      <c r="BM16" s="3449"/>
      <c r="BN16" s="3449"/>
      <c r="BO16" s="3449"/>
      <c r="BP16" s="3449"/>
      <c r="BQ16" s="3449"/>
      <c r="BR16" s="3449"/>
      <c r="BS16" s="3449"/>
      <c r="BT16" s="3449"/>
      <c r="BU16" s="3449"/>
      <c r="BV16" s="3449"/>
      <c r="BW16" s="3449"/>
      <c r="BX16" s="3449"/>
      <c r="BY16" s="3449"/>
      <c r="BZ16" s="3449"/>
      <c r="CA16" s="3449"/>
      <c r="CB16" s="3449"/>
      <c r="CC16" s="3449"/>
      <c r="CD16" s="3449"/>
      <c r="CE16" s="3449"/>
      <c r="CF16" s="3449"/>
      <c r="CG16" s="3449"/>
      <c r="CH16" s="3449"/>
      <c r="CI16" s="3449"/>
      <c r="CJ16" s="3449"/>
      <c r="CK16" s="3449"/>
      <c r="CL16" s="3449"/>
      <c r="CM16" s="3449"/>
      <c r="CN16" s="3449"/>
      <c r="CO16" s="3449"/>
      <c r="CP16" s="3449"/>
      <c r="CQ16" s="3449"/>
      <c r="CR16" s="3449"/>
      <c r="CS16" s="3449"/>
      <c r="CT16" s="3449"/>
      <c r="CU16" s="3449"/>
      <c r="CV16" s="3449"/>
      <c r="CW16" s="3449"/>
      <c r="CX16" s="3449"/>
      <c r="CY16" s="3449"/>
      <c r="CZ16" s="3449"/>
      <c r="DA16" s="3449"/>
      <c r="DB16" s="3449"/>
      <c r="DC16" s="3449"/>
      <c r="DD16" s="3449"/>
      <c r="DE16" s="3449"/>
      <c r="DF16" s="3449"/>
      <c r="DG16" s="3449"/>
      <c r="DH16" s="3449"/>
      <c r="DI16" s="3449"/>
      <c r="DJ16" s="3449"/>
      <c r="DK16" s="3449"/>
      <c r="DL16" s="3449"/>
      <c r="DM16" s="3449"/>
      <c r="DN16" s="3449"/>
      <c r="DO16" s="3449"/>
      <c r="DP16" s="3449"/>
      <c r="DQ16" s="3449"/>
      <c r="DR16" s="3449"/>
      <c r="DS16" s="3449"/>
      <c r="DT16" s="3449"/>
      <c r="DU16" s="3449"/>
      <c r="DV16" s="3449"/>
      <c r="DW16" s="3449"/>
      <c r="DX16" s="3449"/>
      <c r="DY16" s="3449"/>
      <c r="DZ16" s="3449"/>
      <c r="EA16" s="3449"/>
      <c r="EB16" s="3449"/>
      <c r="EC16" s="3449"/>
      <c r="ED16" s="3449"/>
      <c r="EE16" s="3449"/>
      <c r="EF16" s="3449"/>
      <c r="EG16" s="3449"/>
      <c r="EH16" s="3449"/>
      <c r="EI16" s="3449"/>
      <c r="EJ16" s="3449"/>
      <c r="EK16" s="3449"/>
      <c r="EL16" s="3449"/>
      <c r="EM16" s="3449"/>
      <c r="EN16" s="3449"/>
      <c r="EO16" s="3449"/>
      <c r="EP16" s="3449"/>
      <c r="EQ16" s="3449"/>
      <c r="ER16" s="3449"/>
      <c r="ES16" s="3449"/>
      <c r="ET16" s="3449"/>
      <c r="EU16" s="3449"/>
      <c r="EV16" s="3449"/>
      <c r="EW16" s="3449"/>
      <c r="EX16" s="3449"/>
      <c r="EY16" s="3449"/>
      <c r="EZ16" s="3449"/>
      <c r="FA16" s="3449"/>
      <c r="FB16" s="3449"/>
      <c r="FC16" s="3449"/>
      <c r="FD16" s="3449"/>
      <c r="FE16" s="3449"/>
      <c r="FF16" s="3449"/>
      <c r="FG16" s="3449"/>
      <c r="FH16" s="3449"/>
      <c r="FI16" s="3449"/>
      <c r="FJ16" s="3449"/>
      <c r="FK16" s="3449"/>
      <c r="FL16" s="3449"/>
      <c r="FM16" s="3449"/>
      <c r="FN16" s="3449"/>
      <c r="FO16" s="3449"/>
      <c r="FP16" s="3449"/>
      <c r="FQ16" s="3449"/>
      <c r="FR16" s="3449"/>
      <c r="FS16" s="3449"/>
      <c r="FT16" s="3449"/>
      <c r="FU16" s="3449"/>
      <c r="FV16" s="3449"/>
      <c r="FW16" s="3449"/>
      <c r="FX16" s="3449"/>
      <c r="FY16" s="3449"/>
      <c r="FZ16" s="3449"/>
      <c r="GA16" s="3449"/>
      <c r="GB16" s="3449"/>
      <c r="GC16" s="3449"/>
      <c r="GD16" s="3449"/>
      <c r="GE16" s="3449"/>
      <c r="GF16" s="3449"/>
      <c r="GG16" s="3449"/>
      <c r="GH16" s="3449"/>
      <c r="GI16" s="3449"/>
      <c r="GJ16" s="3449"/>
      <c r="GK16" s="3449"/>
      <c r="GL16" s="3449"/>
      <c r="GM16" s="3449"/>
      <c r="GN16" s="3449"/>
      <c r="GO16" s="3449"/>
      <c r="GP16" s="3449"/>
      <c r="GQ16" s="3449"/>
      <c r="GR16" s="3449"/>
      <c r="GS16" s="3449"/>
      <c r="GT16" s="3449"/>
      <c r="GU16" s="3449"/>
      <c r="GV16" s="3449"/>
      <c r="GW16" s="3449"/>
      <c r="GX16" s="3449"/>
      <c r="GY16" s="3449"/>
      <c r="GZ16" s="3449"/>
      <c r="HA16" s="3449"/>
      <c r="HB16" s="3449"/>
      <c r="HC16" s="3449"/>
      <c r="HD16" s="3449"/>
      <c r="HE16" s="3449"/>
      <c r="HF16" s="3449"/>
      <c r="HG16" s="3449"/>
      <c r="HH16" s="3449"/>
      <c r="HI16" s="3449"/>
      <c r="HJ16" s="3449"/>
      <c r="HK16" s="3449"/>
      <c r="HL16" s="3449"/>
      <c r="HM16" s="3449"/>
      <c r="HN16" s="3449"/>
      <c r="HO16" s="3449"/>
      <c r="HP16" s="3449"/>
      <c r="HQ16" s="3449"/>
      <c r="HR16" s="3449"/>
      <c r="HS16" s="3449"/>
      <c r="HT16" s="3449"/>
      <c r="HU16" s="3449"/>
      <c r="HV16" s="3449"/>
      <c r="HW16" s="3449"/>
      <c r="HX16" s="3449"/>
      <c r="HY16" s="3449"/>
      <c r="HZ16" s="3449"/>
      <c r="IA16" s="3449"/>
      <c r="IB16" s="3449"/>
      <c r="IC16" s="3449"/>
      <c r="ID16" s="3449"/>
      <c r="IE16" s="3449"/>
      <c r="IF16" s="3449"/>
      <c r="IG16" s="3449"/>
      <c r="IH16" s="3449"/>
      <c r="II16" s="3449"/>
      <c r="IJ16" s="3449"/>
      <c r="IK16" s="3449"/>
      <c r="IL16" s="3449"/>
      <c r="IM16" s="3449"/>
      <c r="IN16" s="3449"/>
      <c r="IO16" s="3449"/>
      <c r="IP16" s="3449"/>
      <c r="IQ16" s="3449"/>
      <c r="IR16" s="3449"/>
      <c r="IS16" s="3449"/>
      <c r="IT16" s="3449"/>
    </row>
    <row r="17" spans="1:254" ht="18" customHeight="1">
      <c r="A17" s="3451"/>
      <c r="B17" s="3454" t="s">
        <v>3187</v>
      </c>
      <c r="C17" s="3455" t="s">
        <v>3878</v>
      </c>
      <c r="D17" s="3466">
        <f>D18+D19+D20+D21</f>
        <v>0</v>
      </c>
      <c r="E17" s="3467">
        <f>E18+E19+E20+E21</f>
        <v>0</v>
      </c>
      <c r="F17" s="3446"/>
      <c r="G17" s="3402"/>
      <c r="H17" s="3402"/>
      <c r="I17" s="3402"/>
      <c r="J17" s="3402"/>
      <c r="K17" s="3448"/>
      <c r="L17" s="3448"/>
      <c r="M17" s="3448"/>
      <c r="N17" s="3449"/>
      <c r="O17" s="3449"/>
      <c r="P17" s="3449"/>
      <c r="Q17" s="3449"/>
      <c r="R17" s="3449"/>
      <c r="S17" s="3449"/>
      <c r="T17" s="3449"/>
      <c r="U17" s="3449"/>
      <c r="V17" s="3449"/>
      <c r="W17" s="3449"/>
      <c r="X17" s="3449"/>
      <c r="Y17" s="3449"/>
      <c r="Z17" s="3449"/>
      <c r="AA17" s="3449"/>
      <c r="AB17" s="3449"/>
      <c r="AC17" s="3449"/>
      <c r="AD17" s="3449"/>
      <c r="AE17" s="3449"/>
      <c r="AF17" s="3449"/>
      <c r="AG17" s="3449"/>
      <c r="AH17" s="3449"/>
      <c r="AI17" s="3449"/>
      <c r="AJ17" s="3449"/>
      <c r="AK17" s="3449"/>
      <c r="AL17" s="3449"/>
      <c r="AM17" s="3449"/>
      <c r="AN17" s="3449"/>
      <c r="AO17" s="3449"/>
      <c r="AP17" s="3449"/>
      <c r="AQ17" s="3449"/>
      <c r="AR17" s="3449"/>
      <c r="AS17" s="3449"/>
      <c r="AT17" s="3449"/>
      <c r="AU17" s="3449"/>
      <c r="AV17" s="3449"/>
      <c r="AW17" s="3449"/>
      <c r="AX17" s="3449"/>
      <c r="AY17" s="3449"/>
      <c r="AZ17" s="3449"/>
      <c r="BA17" s="3449"/>
      <c r="BB17" s="3449"/>
      <c r="BC17" s="3449"/>
      <c r="BD17" s="3449"/>
      <c r="BE17" s="3449"/>
      <c r="BF17" s="3449"/>
      <c r="BG17" s="3449"/>
      <c r="BH17" s="3449"/>
      <c r="BI17" s="3449"/>
      <c r="BJ17" s="3449"/>
      <c r="BK17" s="3449"/>
      <c r="BL17" s="3449"/>
      <c r="BM17" s="3449"/>
      <c r="BN17" s="3449"/>
      <c r="BO17" s="3449"/>
      <c r="BP17" s="3449"/>
      <c r="BQ17" s="3449"/>
      <c r="BR17" s="3449"/>
      <c r="BS17" s="3449"/>
      <c r="BT17" s="3449"/>
      <c r="BU17" s="3449"/>
      <c r="BV17" s="3449"/>
      <c r="BW17" s="3449"/>
      <c r="BX17" s="3449"/>
      <c r="BY17" s="3449"/>
      <c r="BZ17" s="3449"/>
      <c r="CA17" s="3449"/>
      <c r="CB17" s="3449"/>
      <c r="CC17" s="3449"/>
      <c r="CD17" s="3449"/>
      <c r="CE17" s="3449"/>
      <c r="CF17" s="3449"/>
      <c r="CG17" s="3449"/>
      <c r="CH17" s="3449"/>
      <c r="CI17" s="3449"/>
      <c r="CJ17" s="3449"/>
      <c r="CK17" s="3449"/>
      <c r="CL17" s="3449"/>
      <c r="CM17" s="3449"/>
      <c r="CN17" s="3449"/>
      <c r="CO17" s="3449"/>
      <c r="CP17" s="3449"/>
      <c r="CQ17" s="3449"/>
      <c r="CR17" s="3449"/>
      <c r="CS17" s="3449"/>
      <c r="CT17" s="3449"/>
      <c r="CU17" s="3449"/>
      <c r="CV17" s="3449"/>
      <c r="CW17" s="3449"/>
      <c r="CX17" s="3449"/>
      <c r="CY17" s="3449"/>
      <c r="CZ17" s="3449"/>
      <c r="DA17" s="3449"/>
      <c r="DB17" s="3449"/>
      <c r="DC17" s="3449"/>
      <c r="DD17" s="3449"/>
      <c r="DE17" s="3449"/>
      <c r="DF17" s="3449"/>
      <c r="DG17" s="3449"/>
      <c r="DH17" s="3449"/>
      <c r="DI17" s="3449"/>
      <c r="DJ17" s="3449"/>
      <c r="DK17" s="3449"/>
      <c r="DL17" s="3449"/>
      <c r="DM17" s="3449"/>
      <c r="DN17" s="3449"/>
      <c r="DO17" s="3449"/>
      <c r="DP17" s="3449"/>
      <c r="DQ17" s="3449"/>
      <c r="DR17" s="3449"/>
      <c r="DS17" s="3449"/>
      <c r="DT17" s="3449"/>
      <c r="DU17" s="3449"/>
      <c r="DV17" s="3449"/>
      <c r="DW17" s="3449"/>
      <c r="DX17" s="3449"/>
      <c r="DY17" s="3449"/>
      <c r="DZ17" s="3449"/>
      <c r="EA17" s="3449"/>
      <c r="EB17" s="3449"/>
      <c r="EC17" s="3449"/>
      <c r="ED17" s="3449"/>
      <c r="EE17" s="3449"/>
      <c r="EF17" s="3449"/>
      <c r="EG17" s="3449"/>
      <c r="EH17" s="3449"/>
      <c r="EI17" s="3449"/>
      <c r="EJ17" s="3449"/>
      <c r="EK17" s="3449"/>
      <c r="EL17" s="3449"/>
      <c r="EM17" s="3449"/>
      <c r="EN17" s="3449"/>
      <c r="EO17" s="3449"/>
      <c r="EP17" s="3449"/>
      <c r="EQ17" s="3449"/>
      <c r="ER17" s="3449"/>
      <c r="ES17" s="3449"/>
      <c r="ET17" s="3449"/>
      <c r="EU17" s="3449"/>
      <c r="EV17" s="3449"/>
      <c r="EW17" s="3449"/>
      <c r="EX17" s="3449"/>
      <c r="EY17" s="3449"/>
      <c r="EZ17" s="3449"/>
      <c r="FA17" s="3449"/>
      <c r="FB17" s="3449"/>
      <c r="FC17" s="3449"/>
      <c r="FD17" s="3449"/>
      <c r="FE17" s="3449"/>
      <c r="FF17" s="3449"/>
      <c r="FG17" s="3449"/>
      <c r="FH17" s="3449"/>
      <c r="FI17" s="3449"/>
      <c r="FJ17" s="3449"/>
      <c r="FK17" s="3449"/>
      <c r="FL17" s="3449"/>
      <c r="FM17" s="3449"/>
      <c r="FN17" s="3449"/>
      <c r="FO17" s="3449"/>
      <c r="FP17" s="3449"/>
      <c r="FQ17" s="3449"/>
      <c r="FR17" s="3449"/>
      <c r="FS17" s="3449"/>
      <c r="FT17" s="3449"/>
      <c r="FU17" s="3449"/>
      <c r="FV17" s="3449"/>
      <c r="FW17" s="3449"/>
      <c r="FX17" s="3449"/>
      <c r="FY17" s="3449"/>
      <c r="FZ17" s="3449"/>
      <c r="GA17" s="3449"/>
      <c r="GB17" s="3449"/>
      <c r="GC17" s="3449"/>
      <c r="GD17" s="3449"/>
      <c r="GE17" s="3449"/>
      <c r="GF17" s="3449"/>
      <c r="GG17" s="3449"/>
      <c r="GH17" s="3449"/>
      <c r="GI17" s="3449"/>
      <c r="GJ17" s="3449"/>
      <c r="GK17" s="3449"/>
      <c r="GL17" s="3449"/>
      <c r="GM17" s="3449"/>
      <c r="GN17" s="3449"/>
      <c r="GO17" s="3449"/>
      <c r="GP17" s="3449"/>
      <c r="GQ17" s="3449"/>
      <c r="GR17" s="3449"/>
      <c r="GS17" s="3449"/>
      <c r="GT17" s="3449"/>
      <c r="GU17" s="3449"/>
      <c r="GV17" s="3449"/>
      <c r="GW17" s="3449"/>
      <c r="GX17" s="3449"/>
      <c r="GY17" s="3449"/>
      <c r="GZ17" s="3449"/>
      <c r="HA17" s="3449"/>
      <c r="HB17" s="3449"/>
      <c r="HC17" s="3449"/>
      <c r="HD17" s="3449"/>
      <c r="HE17" s="3449"/>
      <c r="HF17" s="3449"/>
      <c r="HG17" s="3449"/>
      <c r="HH17" s="3449"/>
      <c r="HI17" s="3449"/>
      <c r="HJ17" s="3449"/>
      <c r="HK17" s="3449"/>
      <c r="HL17" s="3449"/>
      <c r="HM17" s="3449"/>
      <c r="HN17" s="3449"/>
      <c r="HO17" s="3449"/>
      <c r="HP17" s="3449"/>
      <c r="HQ17" s="3449"/>
      <c r="HR17" s="3449"/>
      <c r="HS17" s="3449"/>
      <c r="HT17" s="3449"/>
      <c r="HU17" s="3449"/>
      <c r="HV17" s="3449"/>
      <c r="HW17" s="3449"/>
      <c r="HX17" s="3449"/>
      <c r="HY17" s="3449"/>
      <c r="HZ17" s="3449"/>
      <c r="IA17" s="3449"/>
      <c r="IB17" s="3449"/>
      <c r="IC17" s="3449"/>
      <c r="ID17" s="3449"/>
      <c r="IE17" s="3449"/>
      <c r="IF17" s="3449"/>
      <c r="IG17" s="3449"/>
      <c r="IH17" s="3449"/>
      <c r="II17" s="3449"/>
      <c r="IJ17" s="3449"/>
      <c r="IK17" s="3449"/>
      <c r="IL17" s="3449"/>
      <c r="IM17" s="3449"/>
      <c r="IN17" s="3449"/>
      <c r="IO17" s="3449"/>
      <c r="IP17" s="3449"/>
      <c r="IQ17" s="3449"/>
      <c r="IR17" s="3449"/>
      <c r="IS17" s="3449"/>
      <c r="IT17" s="3449"/>
    </row>
    <row r="18" spans="1:254" ht="18" customHeight="1">
      <c r="A18" s="3451"/>
      <c r="B18" s="3454" t="s">
        <v>3188</v>
      </c>
      <c r="C18" s="3458" t="s">
        <v>3879</v>
      </c>
      <c r="D18" s="3459"/>
      <c r="E18" s="3468"/>
      <c r="F18" s="3446"/>
      <c r="G18" s="3402"/>
      <c r="H18" s="3402"/>
      <c r="I18" s="3402"/>
      <c r="J18" s="3402"/>
      <c r="K18" s="3448"/>
      <c r="L18" s="3448"/>
      <c r="M18" s="3448"/>
      <c r="N18" s="3449"/>
      <c r="O18" s="3449"/>
      <c r="P18" s="3449"/>
      <c r="Q18" s="3449"/>
      <c r="R18" s="3449"/>
      <c r="S18" s="3449"/>
      <c r="T18" s="3449"/>
      <c r="U18" s="3449"/>
      <c r="V18" s="3449"/>
      <c r="W18" s="3449"/>
      <c r="X18" s="3449"/>
      <c r="Y18" s="3449"/>
      <c r="Z18" s="3449"/>
      <c r="AA18" s="3449"/>
      <c r="AB18" s="3449"/>
      <c r="AC18" s="3449"/>
      <c r="AD18" s="3449"/>
      <c r="AE18" s="3449"/>
      <c r="AF18" s="3449"/>
      <c r="AG18" s="3449"/>
      <c r="AH18" s="3449"/>
      <c r="AI18" s="3449"/>
      <c r="AJ18" s="3449"/>
      <c r="AK18" s="3449"/>
      <c r="AL18" s="3449"/>
      <c r="AM18" s="3449"/>
      <c r="AN18" s="3449"/>
      <c r="AO18" s="3449"/>
      <c r="AP18" s="3449"/>
      <c r="AQ18" s="3449"/>
      <c r="AR18" s="3449"/>
      <c r="AS18" s="3449"/>
      <c r="AT18" s="3449"/>
      <c r="AU18" s="3449"/>
      <c r="AV18" s="3449"/>
      <c r="AW18" s="3449"/>
      <c r="AX18" s="3449"/>
      <c r="AY18" s="3449"/>
      <c r="AZ18" s="3449"/>
      <c r="BA18" s="3449"/>
      <c r="BB18" s="3449"/>
      <c r="BC18" s="3449"/>
      <c r="BD18" s="3449"/>
      <c r="BE18" s="3449"/>
      <c r="BF18" s="3449"/>
      <c r="BG18" s="3449"/>
      <c r="BH18" s="3449"/>
      <c r="BI18" s="3449"/>
      <c r="BJ18" s="3449"/>
      <c r="BK18" s="3449"/>
      <c r="BL18" s="3449"/>
      <c r="BM18" s="3449"/>
      <c r="BN18" s="3449"/>
      <c r="BO18" s="3449"/>
      <c r="BP18" s="3449"/>
      <c r="BQ18" s="3449"/>
      <c r="BR18" s="3449"/>
      <c r="BS18" s="3449"/>
      <c r="BT18" s="3449"/>
      <c r="BU18" s="3449"/>
      <c r="BV18" s="3449"/>
      <c r="BW18" s="3449"/>
      <c r="BX18" s="3449"/>
      <c r="BY18" s="3449"/>
      <c r="BZ18" s="3449"/>
      <c r="CA18" s="3449"/>
      <c r="CB18" s="3449"/>
      <c r="CC18" s="3449"/>
      <c r="CD18" s="3449"/>
      <c r="CE18" s="3449"/>
      <c r="CF18" s="3449"/>
      <c r="CG18" s="3449"/>
      <c r="CH18" s="3449"/>
      <c r="CI18" s="3449"/>
      <c r="CJ18" s="3449"/>
      <c r="CK18" s="3449"/>
      <c r="CL18" s="3449"/>
      <c r="CM18" s="3449"/>
      <c r="CN18" s="3449"/>
      <c r="CO18" s="3449"/>
      <c r="CP18" s="3449"/>
      <c r="CQ18" s="3449"/>
      <c r="CR18" s="3449"/>
      <c r="CS18" s="3449"/>
      <c r="CT18" s="3449"/>
      <c r="CU18" s="3449"/>
      <c r="CV18" s="3449"/>
      <c r="CW18" s="3449"/>
      <c r="CX18" s="3449"/>
      <c r="CY18" s="3449"/>
      <c r="CZ18" s="3449"/>
      <c r="DA18" s="3449"/>
      <c r="DB18" s="3449"/>
      <c r="DC18" s="3449"/>
      <c r="DD18" s="3449"/>
      <c r="DE18" s="3449"/>
      <c r="DF18" s="3449"/>
      <c r="DG18" s="3449"/>
      <c r="DH18" s="3449"/>
      <c r="DI18" s="3449"/>
      <c r="DJ18" s="3449"/>
      <c r="DK18" s="3449"/>
      <c r="DL18" s="3449"/>
      <c r="DM18" s="3449"/>
      <c r="DN18" s="3449"/>
      <c r="DO18" s="3449"/>
      <c r="DP18" s="3449"/>
      <c r="DQ18" s="3449"/>
      <c r="DR18" s="3449"/>
      <c r="DS18" s="3449"/>
      <c r="DT18" s="3449"/>
      <c r="DU18" s="3449"/>
      <c r="DV18" s="3449"/>
      <c r="DW18" s="3449"/>
      <c r="DX18" s="3449"/>
      <c r="DY18" s="3449"/>
      <c r="DZ18" s="3449"/>
      <c r="EA18" s="3449"/>
      <c r="EB18" s="3449"/>
      <c r="EC18" s="3449"/>
      <c r="ED18" s="3449"/>
      <c r="EE18" s="3449"/>
      <c r="EF18" s="3449"/>
      <c r="EG18" s="3449"/>
      <c r="EH18" s="3449"/>
      <c r="EI18" s="3449"/>
      <c r="EJ18" s="3449"/>
      <c r="EK18" s="3449"/>
      <c r="EL18" s="3449"/>
      <c r="EM18" s="3449"/>
      <c r="EN18" s="3449"/>
      <c r="EO18" s="3449"/>
      <c r="EP18" s="3449"/>
      <c r="EQ18" s="3449"/>
      <c r="ER18" s="3449"/>
      <c r="ES18" s="3449"/>
      <c r="ET18" s="3449"/>
      <c r="EU18" s="3449"/>
      <c r="EV18" s="3449"/>
      <c r="EW18" s="3449"/>
      <c r="EX18" s="3449"/>
      <c r="EY18" s="3449"/>
      <c r="EZ18" s="3449"/>
      <c r="FA18" s="3449"/>
      <c r="FB18" s="3449"/>
      <c r="FC18" s="3449"/>
      <c r="FD18" s="3449"/>
      <c r="FE18" s="3449"/>
      <c r="FF18" s="3449"/>
      <c r="FG18" s="3449"/>
      <c r="FH18" s="3449"/>
      <c r="FI18" s="3449"/>
      <c r="FJ18" s="3449"/>
      <c r="FK18" s="3449"/>
      <c r="FL18" s="3449"/>
      <c r="FM18" s="3449"/>
      <c r="FN18" s="3449"/>
      <c r="FO18" s="3449"/>
      <c r="FP18" s="3449"/>
      <c r="FQ18" s="3449"/>
      <c r="FR18" s="3449"/>
      <c r="FS18" s="3449"/>
      <c r="FT18" s="3449"/>
      <c r="FU18" s="3449"/>
      <c r="FV18" s="3449"/>
      <c r="FW18" s="3449"/>
      <c r="FX18" s="3449"/>
      <c r="FY18" s="3449"/>
      <c r="FZ18" s="3449"/>
      <c r="GA18" s="3449"/>
      <c r="GB18" s="3449"/>
      <c r="GC18" s="3449"/>
      <c r="GD18" s="3449"/>
      <c r="GE18" s="3449"/>
      <c r="GF18" s="3449"/>
      <c r="GG18" s="3449"/>
      <c r="GH18" s="3449"/>
      <c r="GI18" s="3449"/>
      <c r="GJ18" s="3449"/>
      <c r="GK18" s="3449"/>
      <c r="GL18" s="3449"/>
      <c r="GM18" s="3449"/>
      <c r="GN18" s="3449"/>
      <c r="GO18" s="3449"/>
      <c r="GP18" s="3449"/>
      <c r="GQ18" s="3449"/>
      <c r="GR18" s="3449"/>
      <c r="GS18" s="3449"/>
      <c r="GT18" s="3449"/>
      <c r="GU18" s="3449"/>
      <c r="GV18" s="3449"/>
      <c r="GW18" s="3449"/>
      <c r="GX18" s="3449"/>
      <c r="GY18" s="3449"/>
      <c r="GZ18" s="3449"/>
      <c r="HA18" s="3449"/>
      <c r="HB18" s="3449"/>
      <c r="HC18" s="3449"/>
      <c r="HD18" s="3449"/>
      <c r="HE18" s="3449"/>
      <c r="HF18" s="3449"/>
      <c r="HG18" s="3449"/>
      <c r="HH18" s="3449"/>
      <c r="HI18" s="3449"/>
      <c r="HJ18" s="3449"/>
      <c r="HK18" s="3449"/>
      <c r="HL18" s="3449"/>
      <c r="HM18" s="3449"/>
      <c r="HN18" s="3449"/>
      <c r="HO18" s="3449"/>
      <c r="HP18" s="3449"/>
      <c r="HQ18" s="3449"/>
      <c r="HR18" s="3449"/>
      <c r="HS18" s="3449"/>
      <c r="HT18" s="3449"/>
      <c r="HU18" s="3449"/>
      <c r="HV18" s="3449"/>
      <c r="HW18" s="3449"/>
      <c r="HX18" s="3449"/>
      <c r="HY18" s="3449"/>
      <c r="HZ18" s="3449"/>
      <c r="IA18" s="3449"/>
      <c r="IB18" s="3449"/>
      <c r="IC18" s="3449"/>
      <c r="ID18" s="3449"/>
      <c r="IE18" s="3449"/>
      <c r="IF18" s="3449"/>
      <c r="IG18" s="3449"/>
      <c r="IH18" s="3449"/>
      <c r="II18" s="3449"/>
      <c r="IJ18" s="3449"/>
      <c r="IK18" s="3449"/>
      <c r="IL18" s="3449"/>
      <c r="IM18" s="3449"/>
      <c r="IN18" s="3449"/>
      <c r="IO18" s="3449"/>
      <c r="IP18" s="3449"/>
      <c r="IQ18" s="3449"/>
      <c r="IR18" s="3449"/>
      <c r="IS18" s="3449"/>
      <c r="IT18" s="3449"/>
    </row>
    <row r="19" spans="1:254" ht="18" customHeight="1">
      <c r="A19" s="3451"/>
      <c r="B19" s="3454" t="s">
        <v>2904</v>
      </c>
      <c r="C19" s="3458" t="s">
        <v>3880</v>
      </c>
      <c r="D19" s="3459"/>
      <c r="E19" s="3468"/>
      <c r="F19" s="3446"/>
      <c r="G19" s="3402"/>
      <c r="H19" s="3402"/>
      <c r="I19" s="3402"/>
      <c r="J19" s="3402"/>
      <c r="K19" s="3448"/>
      <c r="L19" s="3448"/>
      <c r="M19" s="3448"/>
      <c r="N19" s="3449"/>
      <c r="O19" s="3449"/>
      <c r="P19" s="3449"/>
      <c r="Q19" s="3449"/>
      <c r="R19" s="3449"/>
      <c r="S19" s="3449"/>
      <c r="T19" s="3449"/>
      <c r="U19" s="3449"/>
      <c r="V19" s="3449"/>
      <c r="W19" s="3449"/>
      <c r="X19" s="3449"/>
      <c r="Y19" s="3449"/>
      <c r="Z19" s="3449"/>
      <c r="AA19" s="3449"/>
      <c r="AB19" s="3449"/>
      <c r="AC19" s="3449"/>
      <c r="AD19" s="3449"/>
      <c r="AE19" s="3449"/>
      <c r="AF19" s="3449"/>
      <c r="AG19" s="3449"/>
      <c r="AH19" s="3449"/>
      <c r="AI19" s="3449"/>
      <c r="AJ19" s="3449"/>
      <c r="AK19" s="3449"/>
      <c r="AL19" s="3449"/>
      <c r="AM19" s="3449"/>
      <c r="AN19" s="3449"/>
      <c r="AO19" s="3449"/>
      <c r="AP19" s="3449"/>
      <c r="AQ19" s="3449"/>
      <c r="AR19" s="3449"/>
      <c r="AS19" s="3449"/>
      <c r="AT19" s="3449"/>
      <c r="AU19" s="3449"/>
      <c r="AV19" s="3449"/>
      <c r="AW19" s="3449"/>
      <c r="AX19" s="3449"/>
      <c r="AY19" s="3449"/>
      <c r="AZ19" s="3449"/>
      <c r="BA19" s="3449"/>
      <c r="BB19" s="3449"/>
      <c r="BC19" s="3449"/>
      <c r="BD19" s="3449"/>
      <c r="BE19" s="3449"/>
      <c r="BF19" s="3449"/>
      <c r="BG19" s="3449"/>
      <c r="BH19" s="3449"/>
      <c r="BI19" s="3449"/>
      <c r="BJ19" s="3449"/>
      <c r="BK19" s="3449"/>
      <c r="BL19" s="3449"/>
      <c r="BM19" s="3449"/>
      <c r="BN19" s="3449"/>
      <c r="BO19" s="3449"/>
      <c r="BP19" s="3449"/>
      <c r="BQ19" s="3449"/>
      <c r="BR19" s="3449"/>
      <c r="BS19" s="3449"/>
      <c r="BT19" s="3449"/>
      <c r="BU19" s="3449"/>
      <c r="BV19" s="3449"/>
      <c r="BW19" s="3449"/>
      <c r="BX19" s="3449"/>
      <c r="BY19" s="3449"/>
      <c r="BZ19" s="3449"/>
      <c r="CA19" s="3449"/>
      <c r="CB19" s="3449"/>
      <c r="CC19" s="3449"/>
      <c r="CD19" s="3449"/>
      <c r="CE19" s="3449"/>
      <c r="CF19" s="3449"/>
      <c r="CG19" s="3449"/>
      <c r="CH19" s="3449"/>
      <c r="CI19" s="3449"/>
      <c r="CJ19" s="3449"/>
      <c r="CK19" s="3449"/>
      <c r="CL19" s="3449"/>
      <c r="CM19" s="3449"/>
      <c r="CN19" s="3449"/>
      <c r="CO19" s="3449"/>
      <c r="CP19" s="3449"/>
      <c r="CQ19" s="3449"/>
      <c r="CR19" s="3449"/>
      <c r="CS19" s="3449"/>
      <c r="CT19" s="3449"/>
      <c r="CU19" s="3449"/>
      <c r="CV19" s="3449"/>
      <c r="CW19" s="3449"/>
      <c r="CX19" s="3449"/>
      <c r="CY19" s="3449"/>
      <c r="CZ19" s="3449"/>
      <c r="DA19" s="3449"/>
      <c r="DB19" s="3449"/>
      <c r="DC19" s="3449"/>
      <c r="DD19" s="3449"/>
      <c r="DE19" s="3449"/>
      <c r="DF19" s="3449"/>
      <c r="DG19" s="3449"/>
      <c r="DH19" s="3449"/>
      <c r="DI19" s="3449"/>
      <c r="DJ19" s="3449"/>
      <c r="DK19" s="3449"/>
      <c r="DL19" s="3449"/>
      <c r="DM19" s="3449"/>
      <c r="DN19" s="3449"/>
      <c r="DO19" s="3449"/>
      <c r="DP19" s="3449"/>
      <c r="DQ19" s="3449"/>
      <c r="DR19" s="3449"/>
      <c r="DS19" s="3449"/>
      <c r="DT19" s="3449"/>
      <c r="DU19" s="3449"/>
      <c r="DV19" s="3449"/>
      <c r="DW19" s="3449"/>
      <c r="DX19" s="3449"/>
      <c r="DY19" s="3449"/>
      <c r="DZ19" s="3449"/>
      <c r="EA19" s="3449"/>
      <c r="EB19" s="3449"/>
      <c r="EC19" s="3449"/>
      <c r="ED19" s="3449"/>
      <c r="EE19" s="3449"/>
      <c r="EF19" s="3449"/>
      <c r="EG19" s="3449"/>
      <c r="EH19" s="3449"/>
      <c r="EI19" s="3449"/>
      <c r="EJ19" s="3449"/>
      <c r="EK19" s="3449"/>
      <c r="EL19" s="3449"/>
      <c r="EM19" s="3449"/>
      <c r="EN19" s="3449"/>
      <c r="EO19" s="3449"/>
      <c r="EP19" s="3449"/>
      <c r="EQ19" s="3449"/>
      <c r="ER19" s="3449"/>
      <c r="ES19" s="3449"/>
      <c r="ET19" s="3449"/>
      <c r="EU19" s="3449"/>
      <c r="EV19" s="3449"/>
      <c r="EW19" s="3449"/>
      <c r="EX19" s="3449"/>
      <c r="EY19" s="3449"/>
      <c r="EZ19" s="3449"/>
      <c r="FA19" s="3449"/>
      <c r="FB19" s="3449"/>
      <c r="FC19" s="3449"/>
      <c r="FD19" s="3449"/>
      <c r="FE19" s="3449"/>
      <c r="FF19" s="3449"/>
      <c r="FG19" s="3449"/>
      <c r="FH19" s="3449"/>
      <c r="FI19" s="3449"/>
      <c r="FJ19" s="3449"/>
      <c r="FK19" s="3449"/>
      <c r="FL19" s="3449"/>
      <c r="FM19" s="3449"/>
      <c r="FN19" s="3449"/>
      <c r="FO19" s="3449"/>
      <c r="FP19" s="3449"/>
      <c r="FQ19" s="3449"/>
      <c r="FR19" s="3449"/>
      <c r="FS19" s="3449"/>
      <c r="FT19" s="3449"/>
      <c r="FU19" s="3449"/>
      <c r="FV19" s="3449"/>
      <c r="FW19" s="3449"/>
      <c r="FX19" s="3449"/>
      <c r="FY19" s="3449"/>
      <c r="FZ19" s="3449"/>
      <c r="GA19" s="3449"/>
      <c r="GB19" s="3449"/>
      <c r="GC19" s="3449"/>
      <c r="GD19" s="3449"/>
      <c r="GE19" s="3449"/>
      <c r="GF19" s="3449"/>
      <c r="GG19" s="3449"/>
      <c r="GH19" s="3449"/>
      <c r="GI19" s="3449"/>
      <c r="GJ19" s="3449"/>
      <c r="GK19" s="3449"/>
      <c r="GL19" s="3449"/>
      <c r="GM19" s="3449"/>
      <c r="GN19" s="3449"/>
      <c r="GO19" s="3449"/>
      <c r="GP19" s="3449"/>
      <c r="GQ19" s="3449"/>
      <c r="GR19" s="3449"/>
      <c r="GS19" s="3449"/>
      <c r="GT19" s="3449"/>
      <c r="GU19" s="3449"/>
      <c r="GV19" s="3449"/>
      <c r="GW19" s="3449"/>
      <c r="GX19" s="3449"/>
      <c r="GY19" s="3449"/>
      <c r="GZ19" s="3449"/>
      <c r="HA19" s="3449"/>
      <c r="HB19" s="3449"/>
      <c r="HC19" s="3449"/>
      <c r="HD19" s="3449"/>
      <c r="HE19" s="3449"/>
      <c r="HF19" s="3449"/>
      <c r="HG19" s="3449"/>
      <c r="HH19" s="3449"/>
      <c r="HI19" s="3449"/>
      <c r="HJ19" s="3449"/>
      <c r="HK19" s="3449"/>
      <c r="HL19" s="3449"/>
      <c r="HM19" s="3449"/>
      <c r="HN19" s="3449"/>
      <c r="HO19" s="3449"/>
      <c r="HP19" s="3449"/>
      <c r="HQ19" s="3449"/>
      <c r="HR19" s="3449"/>
      <c r="HS19" s="3449"/>
      <c r="HT19" s="3449"/>
      <c r="HU19" s="3449"/>
      <c r="HV19" s="3449"/>
      <c r="HW19" s="3449"/>
      <c r="HX19" s="3449"/>
      <c r="HY19" s="3449"/>
      <c r="HZ19" s="3449"/>
      <c r="IA19" s="3449"/>
      <c r="IB19" s="3449"/>
      <c r="IC19" s="3449"/>
      <c r="ID19" s="3449"/>
      <c r="IE19" s="3449"/>
      <c r="IF19" s="3449"/>
      <c r="IG19" s="3449"/>
      <c r="IH19" s="3449"/>
      <c r="II19" s="3449"/>
      <c r="IJ19" s="3449"/>
      <c r="IK19" s="3449"/>
      <c r="IL19" s="3449"/>
      <c r="IM19" s="3449"/>
      <c r="IN19" s="3449"/>
      <c r="IO19" s="3449"/>
      <c r="IP19" s="3449"/>
      <c r="IQ19" s="3449"/>
      <c r="IR19" s="3449"/>
      <c r="IS19" s="3449"/>
      <c r="IT19" s="3449"/>
    </row>
    <row r="20" spans="1:254" ht="30.75" customHeight="1">
      <c r="A20" s="3451"/>
      <c r="B20" s="3454" t="s">
        <v>2906</v>
      </c>
      <c r="C20" s="3458" t="s">
        <v>3881</v>
      </c>
      <c r="D20" s="3459"/>
      <c r="E20" s="3468"/>
      <c r="F20" s="3446"/>
      <c r="G20" s="3402"/>
      <c r="H20" s="3402"/>
      <c r="I20" s="3402"/>
      <c r="J20" s="3402"/>
      <c r="K20" s="3448"/>
      <c r="L20" s="3448"/>
      <c r="M20" s="3448"/>
      <c r="N20" s="3449"/>
      <c r="O20" s="3449"/>
      <c r="P20" s="3449"/>
      <c r="Q20" s="3449"/>
      <c r="R20" s="3449"/>
      <c r="S20" s="3449"/>
      <c r="T20" s="3449"/>
      <c r="U20" s="3449"/>
      <c r="V20" s="3449"/>
      <c r="W20" s="3449"/>
      <c r="X20" s="3449"/>
      <c r="Y20" s="3449"/>
      <c r="Z20" s="3449"/>
      <c r="AA20" s="3449"/>
      <c r="AB20" s="3449"/>
      <c r="AC20" s="3449"/>
      <c r="AD20" s="3449"/>
      <c r="AE20" s="3449"/>
      <c r="AF20" s="3449"/>
      <c r="AG20" s="3449"/>
      <c r="AH20" s="3449"/>
      <c r="AI20" s="3449"/>
      <c r="AJ20" s="3449"/>
      <c r="AK20" s="3449"/>
      <c r="AL20" s="3449"/>
      <c r="AM20" s="3449"/>
      <c r="AN20" s="3449"/>
      <c r="AO20" s="3449"/>
      <c r="AP20" s="3449"/>
      <c r="AQ20" s="3449"/>
      <c r="AR20" s="3449"/>
      <c r="AS20" s="3449"/>
      <c r="AT20" s="3449"/>
      <c r="AU20" s="3449"/>
      <c r="AV20" s="3449"/>
      <c r="AW20" s="3449"/>
      <c r="AX20" s="3449"/>
      <c r="AY20" s="3449"/>
      <c r="AZ20" s="3449"/>
      <c r="BA20" s="3449"/>
      <c r="BB20" s="3449"/>
      <c r="BC20" s="3449"/>
      <c r="BD20" s="3449"/>
      <c r="BE20" s="3449"/>
      <c r="BF20" s="3449"/>
      <c r="BG20" s="3449"/>
      <c r="BH20" s="3449"/>
      <c r="BI20" s="3449"/>
      <c r="BJ20" s="3449"/>
      <c r="BK20" s="3449"/>
      <c r="BL20" s="3449"/>
      <c r="BM20" s="3449"/>
      <c r="BN20" s="3449"/>
      <c r="BO20" s="3449"/>
      <c r="BP20" s="3449"/>
      <c r="BQ20" s="3449"/>
      <c r="BR20" s="3449"/>
      <c r="BS20" s="3449"/>
      <c r="BT20" s="3449"/>
      <c r="BU20" s="3449"/>
      <c r="BV20" s="3449"/>
      <c r="BW20" s="3449"/>
      <c r="BX20" s="3449"/>
      <c r="BY20" s="3449"/>
      <c r="BZ20" s="3449"/>
      <c r="CA20" s="3449"/>
      <c r="CB20" s="3449"/>
      <c r="CC20" s="3449"/>
      <c r="CD20" s="3449"/>
      <c r="CE20" s="3449"/>
      <c r="CF20" s="3449"/>
      <c r="CG20" s="3449"/>
      <c r="CH20" s="3449"/>
      <c r="CI20" s="3449"/>
      <c r="CJ20" s="3449"/>
      <c r="CK20" s="3449"/>
      <c r="CL20" s="3449"/>
      <c r="CM20" s="3449"/>
      <c r="CN20" s="3449"/>
      <c r="CO20" s="3449"/>
      <c r="CP20" s="3449"/>
      <c r="CQ20" s="3449"/>
      <c r="CR20" s="3449"/>
      <c r="CS20" s="3449"/>
      <c r="CT20" s="3449"/>
      <c r="CU20" s="3449"/>
      <c r="CV20" s="3449"/>
      <c r="CW20" s="3449"/>
      <c r="CX20" s="3449"/>
      <c r="CY20" s="3449"/>
      <c r="CZ20" s="3449"/>
      <c r="DA20" s="3449"/>
      <c r="DB20" s="3449"/>
      <c r="DC20" s="3449"/>
      <c r="DD20" s="3449"/>
      <c r="DE20" s="3449"/>
      <c r="DF20" s="3449"/>
      <c r="DG20" s="3449"/>
      <c r="DH20" s="3449"/>
      <c r="DI20" s="3449"/>
      <c r="DJ20" s="3449"/>
      <c r="DK20" s="3449"/>
      <c r="DL20" s="3449"/>
      <c r="DM20" s="3449"/>
      <c r="DN20" s="3449"/>
      <c r="DO20" s="3449"/>
      <c r="DP20" s="3449"/>
      <c r="DQ20" s="3449"/>
      <c r="DR20" s="3449"/>
      <c r="DS20" s="3449"/>
      <c r="DT20" s="3449"/>
      <c r="DU20" s="3449"/>
      <c r="DV20" s="3449"/>
      <c r="DW20" s="3449"/>
      <c r="DX20" s="3449"/>
      <c r="DY20" s="3449"/>
      <c r="DZ20" s="3449"/>
      <c r="EA20" s="3449"/>
      <c r="EB20" s="3449"/>
      <c r="EC20" s="3449"/>
      <c r="ED20" s="3449"/>
      <c r="EE20" s="3449"/>
      <c r="EF20" s="3449"/>
      <c r="EG20" s="3449"/>
      <c r="EH20" s="3449"/>
      <c r="EI20" s="3449"/>
      <c r="EJ20" s="3449"/>
      <c r="EK20" s="3449"/>
      <c r="EL20" s="3449"/>
      <c r="EM20" s="3449"/>
      <c r="EN20" s="3449"/>
      <c r="EO20" s="3449"/>
      <c r="EP20" s="3449"/>
      <c r="EQ20" s="3449"/>
      <c r="ER20" s="3449"/>
      <c r="ES20" s="3449"/>
      <c r="ET20" s="3449"/>
      <c r="EU20" s="3449"/>
      <c r="EV20" s="3449"/>
      <c r="EW20" s="3449"/>
      <c r="EX20" s="3449"/>
      <c r="EY20" s="3449"/>
      <c r="EZ20" s="3449"/>
      <c r="FA20" s="3449"/>
      <c r="FB20" s="3449"/>
      <c r="FC20" s="3449"/>
      <c r="FD20" s="3449"/>
      <c r="FE20" s="3449"/>
      <c r="FF20" s="3449"/>
      <c r="FG20" s="3449"/>
      <c r="FH20" s="3449"/>
      <c r="FI20" s="3449"/>
      <c r="FJ20" s="3449"/>
      <c r="FK20" s="3449"/>
      <c r="FL20" s="3449"/>
      <c r="FM20" s="3449"/>
      <c r="FN20" s="3449"/>
      <c r="FO20" s="3449"/>
      <c r="FP20" s="3449"/>
      <c r="FQ20" s="3449"/>
      <c r="FR20" s="3449"/>
      <c r="FS20" s="3449"/>
      <c r="FT20" s="3449"/>
      <c r="FU20" s="3449"/>
      <c r="FV20" s="3449"/>
      <c r="FW20" s="3449"/>
      <c r="FX20" s="3449"/>
      <c r="FY20" s="3449"/>
      <c r="FZ20" s="3449"/>
      <c r="GA20" s="3449"/>
      <c r="GB20" s="3449"/>
      <c r="GC20" s="3449"/>
      <c r="GD20" s="3449"/>
      <c r="GE20" s="3449"/>
      <c r="GF20" s="3449"/>
      <c r="GG20" s="3449"/>
      <c r="GH20" s="3449"/>
      <c r="GI20" s="3449"/>
      <c r="GJ20" s="3449"/>
      <c r="GK20" s="3449"/>
      <c r="GL20" s="3449"/>
      <c r="GM20" s="3449"/>
      <c r="GN20" s="3449"/>
      <c r="GO20" s="3449"/>
      <c r="GP20" s="3449"/>
      <c r="GQ20" s="3449"/>
      <c r="GR20" s="3449"/>
      <c r="GS20" s="3449"/>
      <c r="GT20" s="3449"/>
      <c r="GU20" s="3449"/>
      <c r="GV20" s="3449"/>
      <c r="GW20" s="3449"/>
      <c r="GX20" s="3449"/>
      <c r="GY20" s="3449"/>
      <c r="GZ20" s="3449"/>
      <c r="HA20" s="3449"/>
      <c r="HB20" s="3449"/>
      <c r="HC20" s="3449"/>
      <c r="HD20" s="3449"/>
      <c r="HE20" s="3449"/>
      <c r="HF20" s="3449"/>
      <c r="HG20" s="3449"/>
      <c r="HH20" s="3449"/>
      <c r="HI20" s="3449"/>
      <c r="HJ20" s="3449"/>
      <c r="HK20" s="3449"/>
      <c r="HL20" s="3449"/>
      <c r="HM20" s="3449"/>
      <c r="HN20" s="3449"/>
      <c r="HO20" s="3449"/>
      <c r="HP20" s="3449"/>
      <c r="HQ20" s="3449"/>
      <c r="HR20" s="3449"/>
      <c r="HS20" s="3449"/>
      <c r="HT20" s="3449"/>
      <c r="HU20" s="3449"/>
      <c r="HV20" s="3449"/>
      <c r="HW20" s="3449"/>
      <c r="HX20" s="3449"/>
      <c r="HY20" s="3449"/>
      <c r="HZ20" s="3449"/>
      <c r="IA20" s="3449"/>
      <c r="IB20" s="3449"/>
      <c r="IC20" s="3449"/>
      <c r="ID20" s="3449"/>
      <c r="IE20" s="3449"/>
      <c r="IF20" s="3449"/>
      <c r="IG20" s="3449"/>
      <c r="IH20" s="3449"/>
      <c r="II20" s="3449"/>
      <c r="IJ20" s="3449"/>
      <c r="IK20" s="3449"/>
      <c r="IL20" s="3449"/>
      <c r="IM20" s="3449"/>
      <c r="IN20" s="3449"/>
      <c r="IO20" s="3449"/>
      <c r="IP20" s="3449"/>
      <c r="IQ20" s="3449"/>
      <c r="IR20" s="3449"/>
      <c r="IS20" s="3449"/>
      <c r="IT20" s="3449"/>
    </row>
    <row r="21" spans="1:254" ht="18" customHeight="1">
      <c r="A21" s="3451"/>
      <c r="B21" s="3454" t="s">
        <v>2907</v>
      </c>
      <c r="C21" s="3458" t="s">
        <v>3882</v>
      </c>
      <c r="D21" s="3459"/>
      <c r="E21" s="3468"/>
      <c r="F21" s="3446"/>
      <c r="G21" s="3402"/>
      <c r="H21" s="3402"/>
      <c r="I21" s="3402"/>
      <c r="J21" s="3402"/>
      <c r="K21" s="3448"/>
      <c r="L21" s="3448"/>
      <c r="M21" s="3448"/>
      <c r="N21" s="3449"/>
      <c r="O21" s="3449"/>
      <c r="P21" s="3449"/>
      <c r="Q21" s="3449"/>
      <c r="R21" s="3449"/>
      <c r="S21" s="3449"/>
      <c r="T21" s="3449"/>
      <c r="U21" s="3449"/>
      <c r="V21" s="3449"/>
      <c r="W21" s="3449"/>
      <c r="X21" s="3449"/>
      <c r="Y21" s="3449"/>
      <c r="Z21" s="3449"/>
      <c r="AA21" s="3449"/>
      <c r="AB21" s="3449"/>
      <c r="AC21" s="3449"/>
      <c r="AD21" s="3449"/>
      <c r="AE21" s="3449"/>
      <c r="AF21" s="3449"/>
      <c r="AG21" s="3449"/>
      <c r="AH21" s="3449"/>
      <c r="AI21" s="3449"/>
      <c r="AJ21" s="3449"/>
      <c r="AK21" s="3449"/>
      <c r="AL21" s="3449"/>
      <c r="AM21" s="3449"/>
      <c r="AN21" s="3449"/>
      <c r="AO21" s="3449"/>
      <c r="AP21" s="3449"/>
      <c r="AQ21" s="3449"/>
      <c r="AR21" s="3449"/>
      <c r="AS21" s="3449"/>
      <c r="AT21" s="3449"/>
      <c r="AU21" s="3449"/>
      <c r="AV21" s="3449"/>
      <c r="AW21" s="3449"/>
      <c r="AX21" s="3449"/>
      <c r="AY21" s="3449"/>
      <c r="AZ21" s="3449"/>
      <c r="BA21" s="3449"/>
      <c r="BB21" s="3449"/>
      <c r="BC21" s="3449"/>
      <c r="BD21" s="3449"/>
      <c r="BE21" s="3449"/>
      <c r="BF21" s="3449"/>
      <c r="BG21" s="3449"/>
      <c r="BH21" s="3449"/>
      <c r="BI21" s="3449"/>
      <c r="BJ21" s="3449"/>
      <c r="BK21" s="3449"/>
      <c r="BL21" s="3449"/>
      <c r="BM21" s="3449"/>
      <c r="BN21" s="3449"/>
      <c r="BO21" s="3449"/>
      <c r="BP21" s="3449"/>
      <c r="BQ21" s="3449"/>
      <c r="BR21" s="3449"/>
      <c r="BS21" s="3449"/>
      <c r="BT21" s="3449"/>
      <c r="BU21" s="3449"/>
      <c r="BV21" s="3449"/>
      <c r="BW21" s="3449"/>
      <c r="BX21" s="3449"/>
      <c r="BY21" s="3449"/>
      <c r="BZ21" s="3449"/>
      <c r="CA21" s="3449"/>
      <c r="CB21" s="3449"/>
      <c r="CC21" s="3449"/>
      <c r="CD21" s="3449"/>
      <c r="CE21" s="3449"/>
      <c r="CF21" s="3449"/>
      <c r="CG21" s="3449"/>
      <c r="CH21" s="3449"/>
      <c r="CI21" s="3449"/>
      <c r="CJ21" s="3449"/>
      <c r="CK21" s="3449"/>
      <c r="CL21" s="3449"/>
      <c r="CM21" s="3449"/>
      <c r="CN21" s="3449"/>
      <c r="CO21" s="3449"/>
      <c r="CP21" s="3449"/>
      <c r="CQ21" s="3449"/>
      <c r="CR21" s="3449"/>
      <c r="CS21" s="3449"/>
      <c r="CT21" s="3449"/>
      <c r="CU21" s="3449"/>
      <c r="CV21" s="3449"/>
      <c r="CW21" s="3449"/>
      <c r="CX21" s="3449"/>
      <c r="CY21" s="3449"/>
      <c r="CZ21" s="3449"/>
      <c r="DA21" s="3449"/>
      <c r="DB21" s="3449"/>
      <c r="DC21" s="3449"/>
      <c r="DD21" s="3449"/>
      <c r="DE21" s="3449"/>
      <c r="DF21" s="3449"/>
      <c r="DG21" s="3449"/>
      <c r="DH21" s="3449"/>
      <c r="DI21" s="3449"/>
      <c r="DJ21" s="3449"/>
      <c r="DK21" s="3449"/>
      <c r="DL21" s="3449"/>
      <c r="DM21" s="3449"/>
      <c r="DN21" s="3449"/>
      <c r="DO21" s="3449"/>
      <c r="DP21" s="3449"/>
      <c r="DQ21" s="3449"/>
      <c r="DR21" s="3449"/>
      <c r="DS21" s="3449"/>
      <c r="DT21" s="3449"/>
      <c r="DU21" s="3449"/>
      <c r="DV21" s="3449"/>
      <c r="DW21" s="3449"/>
      <c r="DX21" s="3449"/>
      <c r="DY21" s="3449"/>
      <c r="DZ21" s="3449"/>
      <c r="EA21" s="3449"/>
      <c r="EB21" s="3449"/>
      <c r="EC21" s="3449"/>
      <c r="ED21" s="3449"/>
      <c r="EE21" s="3449"/>
      <c r="EF21" s="3449"/>
      <c r="EG21" s="3449"/>
      <c r="EH21" s="3449"/>
      <c r="EI21" s="3449"/>
      <c r="EJ21" s="3449"/>
      <c r="EK21" s="3449"/>
      <c r="EL21" s="3449"/>
      <c r="EM21" s="3449"/>
      <c r="EN21" s="3449"/>
      <c r="EO21" s="3449"/>
      <c r="EP21" s="3449"/>
      <c r="EQ21" s="3449"/>
      <c r="ER21" s="3449"/>
      <c r="ES21" s="3449"/>
      <c r="ET21" s="3449"/>
      <c r="EU21" s="3449"/>
      <c r="EV21" s="3449"/>
      <c r="EW21" s="3449"/>
      <c r="EX21" s="3449"/>
      <c r="EY21" s="3449"/>
      <c r="EZ21" s="3449"/>
      <c r="FA21" s="3449"/>
      <c r="FB21" s="3449"/>
      <c r="FC21" s="3449"/>
      <c r="FD21" s="3449"/>
      <c r="FE21" s="3449"/>
      <c r="FF21" s="3449"/>
      <c r="FG21" s="3449"/>
      <c r="FH21" s="3449"/>
      <c r="FI21" s="3449"/>
      <c r="FJ21" s="3449"/>
      <c r="FK21" s="3449"/>
      <c r="FL21" s="3449"/>
      <c r="FM21" s="3449"/>
      <c r="FN21" s="3449"/>
      <c r="FO21" s="3449"/>
      <c r="FP21" s="3449"/>
      <c r="FQ21" s="3449"/>
      <c r="FR21" s="3449"/>
      <c r="FS21" s="3449"/>
      <c r="FT21" s="3449"/>
      <c r="FU21" s="3449"/>
      <c r="FV21" s="3449"/>
      <c r="FW21" s="3449"/>
      <c r="FX21" s="3449"/>
      <c r="FY21" s="3449"/>
      <c r="FZ21" s="3449"/>
      <c r="GA21" s="3449"/>
      <c r="GB21" s="3449"/>
      <c r="GC21" s="3449"/>
      <c r="GD21" s="3449"/>
      <c r="GE21" s="3449"/>
      <c r="GF21" s="3449"/>
      <c r="GG21" s="3449"/>
      <c r="GH21" s="3449"/>
      <c r="GI21" s="3449"/>
      <c r="GJ21" s="3449"/>
      <c r="GK21" s="3449"/>
      <c r="GL21" s="3449"/>
      <c r="GM21" s="3449"/>
      <c r="GN21" s="3449"/>
      <c r="GO21" s="3449"/>
      <c r="GP21" s="3449"/>
      <c r="GQ21" s="3449"/>
      <c r="GR21" s="3449"/>
      <c r="GS21" s="3449"/>
      <c r="GT21" s="3449"/>
      <c r="GU21" s="3449"/>
      <c r="GV21" s="3449"/>
      <c r="GW21" s="3449"/>
      <c r="GX21" s="3449"/>
      <c r="GY21" s="3449"/>
      <c r="GZ21" s="3449"/>
      <c r="HA21" s="3449"/>
      <c r="HB21" s="3449"/>
      <c r="HC21" s="3449"/>
      <c r="HD21" s="3449"/>
      <c r="HE21" s="3449"/>
      <c r="HF21" s="3449"/>
      <c r="HG21" s="3449"/>
      <c r="HH21" s="3449"/>
      <c r="HI21" s="3449"/>
      <c r="HJ21" s="3449"/>
      <c r="HK21" s="3449"/>
      <c r="HL21" s="3449"/>
      <c r="HM21" s="3449"/>
      <c r="HN21" s="3449"/>
      <c r="HO21" s="3449"/>
      <c r="HP21" s="3449"/>
      <c r="HQ21" s="3449"/>
      <c r="HR21" s="3449"/>
      <c r="HS21" s="3449"/>
      <c r="HT21" s="3449"/>
      <c r="HU21" s="3449"/>
      <c r="HV21" s="3449"/>
      <c r="HW21" s="3449"/>
      <c r="HX21" s="3449"/>
      <c r="HY21" s="3449"/>
      <c r="HZ21" s="3449"/>
      <c r="IA21" s="3449"/>
      <c r="IB21" s="3449"/>
      <c r="IC21" s="3449"/>
      <c r="ID21" s="3449"/>
      <c r="IE21" s="3449"/>
      <c r="IF21" s="3449"/>
      <c r="IG21" s="3449"/>
      <c r="IH21" s="3449"/>
      <c r="II21" s="3449"/>
      <c r="IJ21" s="3449"/>
      <c r="IK21" s="3449"/>
      <c r="IL21" s="3449"/>
      <c r="IM21" s="3449"/>
      <c r="IN21" s="3449"/>
      <c r="IO21" s="3449"/>
      <c r="IP21" s="3449"/>
      <c r="IQ21" s="3449"/>
      <c r="IR21" s="3449"/>
      <c r="IS21" s="3449"/>
      <c r="IT21" s="3449"/>
    </row>
    <row r="22" spans="1:254" ht="25.5">
      <c r="A22" s="3451"/>
      <c r="B22" s="3454" t="s">
        <v>2909</v>
      </c>
      <c r="C22" s="3428" t="s">
        <v>3883</v>
      </c>
      <c r="D22" s="3466">
        <f>D23+D24+D25</f>
        <v>0</v>
      </c>
      <c r="E22" s="3467">
        <f>E23+E24+E25</f>
        <v>0</v>
      </c>
      <c r="F22" s="3446"/>
      <c r="G22" s="3402"/>
      <c r="H22" s="3402"/>
      <c r="I22" s="3402"/>
      <c r="J22" s="3402"/>
      <c r="K22" s="3448"/>
      <c r="L22" s="3448"/>
      <c r="M22" s="3448"/>
      <c r="N22" s="3449"/>
      <c r="O22" s="3449"/>
      <c r="P22" s="3449"/>
      <c r="Q22" s="3449"/>
      <c r="R22" s="3449"/>
      <c r="S22" s="3449"/>
      <c r="T22" s="3449"/>
      <c r="U22" s="3449"/>
      <c r="V22" s="3449"/>
      <c r="W22" s="3449"/>
      <c r="X22" s="3449"/>
      <c r="Y22" s="3449"/>
      <c r="Z22" s="3449"/>
      <c r="AA22" s="3449"/>
      <c r="AB22" s="3449"/>
      <c r="AC22" s="3449"/>
      <c r="AD22" s="3449"/>
      <c r="AE22" s="3449"/>
      <c r="AF22" s="3449"/>
      <c r="AG22" s="3449"/>
      <c r="AH22" s="3449"/>
      <c r="AI22" s="3449"/>
      <c r="AJ22" s="3449"/>
      <c r="AK22" s="3449"/>
      <c r="AL22" s="3449"/>
      <c r="AM22" s="3449"/>
      <c r="AN22" s="3449"/>
      <c r="AO22" s="3449"/>
      <c r="AP22" s="3449"/>
      <c r="AQ22" s="3449"/>
      <c r="AR22" s="3449"/>
      <c r="AS22" s="3449"/>
      <c r="AT22" s="3449"/>
      <c r="AU22" s="3449"/>
      <c r="AV22" s="3449"/>
      <c r="AW22" s="3449"/>
      <c r="AX22" s="3449"/>
      <c r="AY22" s="3449"/>
      <c r="AZ22" s="3449"/>
      <c r="BA22" s="3449"/>
      <c r="BB22" s="3449"/>
      <c r="BC22" s="3449"/>
      <c r="BD22" s="3449"/>
      <c r="BE22" s="3449"/>
      <c r="BF22" s="3449"/>
      <c r="BG22" s="3449"/>
      <c r="BH22" s="3449"/>
      <c r="BI22" s="3449"/>
      <c r="BJ22" s="3449"/>
      <c r="BK22" s="3449"/>
      <c r="BL22" s="3449"/>
      <c r="BM22" s="3449"/>
      <c r="BN22" s="3449"/>
      <c r="BO22" s="3449"/>
      <c r="BP22" s="3449"/>
      <c r="BQ22" s="3449"/>
      <c r="BR22" s="3449"/>
      <c r="BS22" s="3449"/>
      <c r="BT22" s="3449"/>
      <c r="BU22" s="3449"/>
      <c r="BV22" s="3449"/>
      <c r="BW22" s="3449"/>
      <c r="BX22" s="3449"/>
      <c r="BY22" s="3449"/>
      <c r="BZ22" s="3449"/>
      <c r="CA22" s="3449"/>
      <c r="CB22" s="3449"/>
      <c r="CC22" s="3449"/>
      <c r="CD22" s="3449"/>
      <c r="CE22" s="3449"/>
      <c r="CF22" s="3449"/>
      <c r="CG22" s="3449"/>
      <c r="CH22" s="3449"/>
      <c r="CI22" s="3449"/>
      <c r="CJ22" s="3449"/>
      <c r="CK22" s="3449"/>
      <c r="CL22" s="3449"/>
      <c r="CM22" s="3449"/>
      <c r="CN22" s="3449"/>
      <c r="CO22" s="3449"/>
      <c r="CP22" s="3449"/>
      <c r="CQ22" s="3449"/>
      <c r="CR22" s="3449"/>
      <c r="CS22" s="3449"/>
      <c r="CT22" s="3449"/>
      <c r="CU22" s="3449"/>
      <c r="CV22" s="3449"/>
      <c r="CW22" s="3449"/>
      <c r="CX22" s="3449"/>
      <c r="CY22" s="3449"/>
      <c r="CZ22" s="3449"/>
      <c r="DA22" s="3449"/>
      <c r="DB22" s="3449"/>
      <c r="DC22" s="3449"/>
      <c r="DD22" s="3449"/>
      <c r="DE22" s="3449"/>
      <c r="DF22" s="3449"/>
      <c r="DG22" s="3449"/>
      <c r="DH22" s="3449"/>
      <c r="DI22" s="3449"/>
      <c r="DJ22" s="3449"/>
      <c r="DK22" s="3449"/>
      <c r="DL22" s="3449"/>
      <c r="DM22" s="3449"/>
      <c r="DN22" s="3449"/>
      <c r="DO22" s="3449"/>
      <c r="DP22" s="3449"/>
      <c r="DQ22" s="3449"/>
      <c r="DR22" s="3449"/>
      <c r="DS22" s="3449"/>
      <c r="DT22" s="3449"/>
      <c r="DU22" s="3449"/>
      <c r="DV22" s="3449"/>
      <c r="DW22" s="3449"/>
      <c r="DX22" s="3449"/>
      <c r="DY22" s="3449"/>
      <c r="DZ22" s="3449"/>
      <c r="EA22" s="3449"/>
      <c r="EB22" s="3449"/>
      <c r="EC22" s="3449"/>
      <c r="ED22" s="3449"/>
      <c r="EE22" s="3449"/>
      <c r="EF22" s="3449"/>
      <c r="EG22" s="3449"/>
      <c r="EH22" s="3449"/>
      <c r="EI22" s="3449"/>
      <c r="EJ22" s="3449"/>
      <c r="EK22" s="3449"/>
      <c r="EL22" s="3449"/>
      <c r="EM22" s="3449"/>
      <c r="EN22" s="3449"/>
      <c r="EO22" s="3449"/>
      <c r="EP22" s="3449"/>
      <c r="EQ22" s="3449"/>
      <c r="ER22" s="3449"/>
      <c r="ES22" s="3449"/>
      <c r="ET22" s="3449"/>
      <c r="EU22" s="3449"/>
      <c r="EV22" s="3449"/>
      <c r="EW22" s="3449"/>
      <c r="EX22" s="3449"/>
      <c r="EY22" s="3449"/>
      <c r="EZ22" s="3449"/>
      <c r="FA22" s="3449"/>
      <c r="FB22" s="3449"/>
      <c r="FC22" s="3449"/>
      <c r="FD22" s="3449"/>
      <c r="FE22" s="3449"/>
      <c r="FF22" s="3449"/>
      <c r="FG22" s="3449"/>
      <c r="FH22" s="3449"/>
      <c r="FI22" s="3449"/>
      <c r="FJ22" s="3449"/>
      <c r="FK22" s="3449"/>
      <c r="FL22" s="3449"/>
      <c r="FM22" s="3449"/>
      <c r="FN22" s="3449"/>
      <c r="FO22" s="3449"/>
      <c r="FP22" s="3449"/>
      <c r="FQ22" s="3449"/>
      <c r="FR22" s="3449"/>
      <c r="FS22" s="3449"/>
      <c r="FT22" s="3449"/>
      <c r="FU22" s="3449"/>
      <c r="FV22" s="3449"/>
      <c r="FW22" s="3449"/>
      <c r="FX22" s="3449"/>
      <c r="FY22" s="3449"/>
      <c r="FZ22" s="3449"/>
      <c r="GA22" s="3449"/>
      <c r="GB22" s="3449"/>
      <c r="GC22" s="3449"/>
      <c r="GD22" s="3449"/>
      <c r="GE22" s="3449"/>
      <c r="GF22" s="3449"/>
      <c r="GG22" s="3449"/>
      <c r="GH22" s="3449"/>
      <c r="GI22" s="3449"/>
      <c r="GJ22" s="3449"/>
      <c r="GK22" s="3449"/>
      <c r="GL22" s="3449"/>
      <c r="GM22" s="3449"/>
      <c r="GN22" s="3449"/>
      <c r="GO22" s="3449"/>
      <c r="GP22" s="3449"/>
      <c r="GQ22" s="3449"/>
      <c r="GR22" s="3449"/>
      <c r="GS22" s="3449"/>
      <c r="GT22" s="3449"/>
      <c r="GU22" s="3449"/>
      <c r="GV22" s="3449"/>
      <c r="GW22" s="3449"/>
      <c r="GX22" s="3449"/>
      <c r="GY22" s="3449"/>
      <c r="GZ22" s="3449"/>
      <c r="HA22" s="3449"/>
      <c r="HB22" s="3449"/>
      <c r="HC22" s="3449"/>
      <c r="HD22" s="3449"/>
      <c r="HE22" s="3449"/>
      <c r="HF22" s="3449"/>
      <c r="HG22" s="3449"/>
      <c r="HH22" s="3449"/>
      <c r="HI22" s="3449"/>
      <c r="HJ22" s="3449"/>
      <c r="HK22" s="3449"/>
      <c r="HL22" s="3449"/>
      <c r="HM22" s="3449"/>
      <c r="HN22" s="3449"/>
      <c r="HO22" s="3449"/>
      <c r="HP22" s="3449"/>
      <c r="HQ22" s="3449"/>
      <c r="HR22" s="3449"/>
      <c r="HS22" s="3449"/>
      <c r="HT22" s="3449"/>
      <c r="HU22" s="3449"/>
      <c r="HV22" s="3449"/>
      <c r="HW22" s="3449"/>
      <c r="HX22" s="3449"/>
      <c r="HY22" s="3449"/>
      <c r="HZ22" s="3449"/>
      <c r="IA22" s="3449"/>
      <c r="IB22" s="3449"/>
      <c r="IC22" s="3449"/>
      <c r="ID22" s="3449"/>
      <c r="IE22" s="3449"/>
      <c r="IF22" s="3449"/>
      <c r="IG22" s="3449"/>
      <c r="IH22" s="3449"/>
      <c r="II22" s="3449"/>
      <c r="IJ22" s="3449"/>
      <c r="IK22" s="3449"/>
      <c r="IL22" s="3449"/>
      <c r="IM22" s="3449"/>
      <c r="IN22" s="3449"/>
      <c r="IO22" s="3449"/>
      <c r="IP22" s="3449"/>
      <c r="IQ22" s="3449"/>
      <c r="IR22" s="3449"/>
      <c r="IS22" s="3449"/>
      <c r="IT22" s="3449"/>
    </row>
    <row r="23" spans="1:254" ht="18" customHeight="1">
      <c r="A23" s="3451"/>
      <c r="B23" s="3454" t="s">
        <v>2910</v>
      </c>
      <c r="C23" s="3458" t="s">
        <v>3884</v>
      </c>
      <c r="D23" s="3459"/>
      <c r="E23" s="3468"/>
      <c r="F23" s="3446"/>
      <c r="G23" s="3402"/>
      <c r="H23" s="3402"/>
      <c r="I23" s="3402"/>
      <c r="J23" s="3402"/>
      <c r="K23" s="3448"/>
      <c r="L23" s="3448"/>
      <c r="M23" s="3448"/>
      <c r="N23" s="3449"/>
      <c r="O23" s="3449"/>
      <c r="P23" s="3449"/>
      <c r="Q23" s="3449"/>
      <c r="R23" s="3449"/>
      <c r="S23" s="3449"/>
      <c r="T23" s="3449"/>
      <c r="U23" s="3449"/>
      <c r="V23" s="3449"/>
      <c r="W23" s="3449"/>
      <c r="X23" s="3449"/>
      <c r="Y23" s="3449"/>
      <c r="Z23" s="3449"/>
      <c r="AA23" s="3449"/>
      <c r="AB23" s="3449"/>
      <c r="AC23" s="3449"/>
      <c r="AD23" s="3449"/>
      <c r="AE23" s="3449"/>
      <c r="AF23" s="3449"/>
      <c r="AG23" s="3449"/>
      <c r="AH23" s="3449"/>
      <c r="AI23" s="3449"/>
      <c r="AJ23" s="3449"/>
      <c r="AK23" s="3449"/>
      <c r="AL23" s="3449"/>
      <c r="AM23" s="3449"/>
      <c r="AN23" s="3449"/>
      <c r="AO23" s="3449"/>
      <c r="AP23" s="3449"/>
      <c r="AQ23" s="3449"/>
      <c r="AR23" s="3449"/>
      <c r="AS23" s="3449"/>
      <c r="AT23" s="3449"/>
      <c r="AU23" s="3449"/>
      <c r="AV23" s="3449"/>
      <c r="AW23" s="3449"/>
      <c r="AX23" s="3449"/>
      <c r="AY23" s="3449"/>
      <c r="AZ23" s="3449"/>
      <c r="BA23" s="3449"/>
      <c r="BB23" s="3449"/>
      <c r="BC23" s="3449"/>
      <c r="BD23" s="3449"/>
      <c r="BE23" s="3449"/>
      <c r="BF23" s="3449"/>
      <c r="BG23" s="3449"/>
      <c r="BH23" s="3449"/>
      <c r="BI23" s="3449"/>
      <c r="BJ23" s="3449"/>
      <c r="BK23" s="3449"/>
      <c r="BL23" s="3449"/>
      <c r="BM23" s="3449"/>
      <c r="BN23" s="3449"/>
      <c r="BO23" s="3449"/>
      <c r="BP23" s="3449"/>
      <c r="BQ23" s="3449"/>
      <c r="BR23" s="3449"/>
      <c r="BS23" s="3449"/>
      <c r="BT23" s="3449"/>
      <c r="BU23" s="3449"/>
      <c r="BV23" s="3449"/>
      <c r="BW23" s="3449"/>
      <c r="BX23" s="3449"/>
      <c r="BY23" s="3449"/>
      <c r="BZ23" s="3449"/>
      <c r="CA23" s="3449"/>
      <c r="CB23" s="3449"/>
      <c r="CC23" s="3449"/>
      <c r="CD23" s="3449"/>
      <c r="CE23" s="3449"/>
      <c r="CF23" s="3449"/>
      <c r="CG23" s="3449"/>
      <c r="CH23" s="3449"/>
      <c r="CI23" s="3449"/>
      <c r="CJ23" s="3449"/>
      <c r="CK23" s="3449"/>
      <c r="CL23" s="3449"/>
      <c r="CM23" s="3449"/>
      <c r="CN23" s="3449"/>
      <c r="CO23" s="3449"/>
      <c r="CP23" s="3449"/>
      <c r="CQ23" s="3449"/>
      <c r="CR23" s="3449"/>
      <c r="CS23" s="3449"/>
      <c r="CT23" s="3449"/>
      <c r="CU23" s="3449"/>
      <c r="CV23" s="3449"/>
      <c r="CW23" s="3449"/>
      <c r="CX23" s="3449"/>
      <c r="CY23" s="3449"/>
      <c r="CZ23" s="3449"/>
      <c r="DA23" s="3449"/>
      <c r="DB23" s="3449"/>
      <c r="DC23" s="3449"/>
      <c r="DD23" s="3449"/>
      <c r="DE23" s="3449"/>
      <c r="DF23" s="3449"/>
      <c r="DG23" s="3449"/>
      <c r="DH23" s="3449"/>
      <c r="DI23" s="3449"/>
      <c r="DJ23" s="3449"/>
      <c r="DK23" s="3449"/>
      <c r="DL23" s="3449"/>
      <c r="DM23" s="3449"/>
      <c r="DN23" s="3449"/>
      <c r="DO23" s="3449"/>
      <c r="DP23" s="3449"/>
      <c r="DQ23" s="3449"/>
      <c r="DR23" s="3449"/>
      <c r="DS23" s="3449"/>
      <c r="DT23" s="3449"/>
      <c r="DU23" s="3449"/>
      <c r="DV23" s="3449"/>
      <c r="DW23" s="3449"/>
      <c r="DX23" s="3449"/>
      <c r="DY23" s="3449"/>
      <c r="DZ23" s="3449"/>
      <c r="EA23" s="3449"/>
      <c r="EB23" s="3449"/>
      <c r="EC23" s="3449"/>
      <c r="ED23" s="3449"/>
      <c r="EE23" s="3449"/>
      <c r="EF23" s="3449"/>
      <c r="EG23" s="3449"/>
      <c r="EH23" s="3449"/>
      <c r="EI23" s="3449"/>
      <c r="EJ23" s="3449"/>
      <c r="EK23" s="3449"/>
      <c r="EL23" s="3449"/>
      <c r="EM23" s="3449"/>
      <c r="EN23" s="3449"/>
      <c r="EO23" s="3449"/>
      <c r="EP23" s="3449"/>
      <c r="EQ23" s="3449"/>
      <c r="ER23" s="3449"/>
      <c r="ES23" s="3449"/>
      <c r="ET23" s="3449"/>
      <c r="EU23" s="3449"/>
      <c r="EV23" s="3449"/>
      <c r="EW23" s="3449"/>
      <c r="EX23" s="3449"/>
      <c r="EY23" s="3449"/>
      <c r="EZ23" s="3449"/>
      <c r="FA23" s="3449"/>
      <c r="FB23" s="3449"/>
      <c r="FC23" s="3449"/>
      <c r="FD23" s="3449"/>
      <c r="FE23" s="3449"/>
      <c r="FF23" s="3449"/>
      <c r="FG23" s="3449"/>
      <c r="FH23" s="3449"/>
      <c r="FI23" s="3449"/>
      <c r="FJ23" s="3449"/>
      <c r="FK23" s="3449"/>
      <c r="FL23" s="3449"/>
      <c r="FM23" s="3449"/>
      <c r="FN23" s="3449"/>
      <c r="FO23" s="3449"/>
      <c r="FP23" s="3449"/>
      <c r="FQ23" s="3449"/>
      <c r="FR23" s="3449"/>
      <c r="FS23" s="3449"/>
      <c r="FT23" s="3449"/>
      <c r="FU23" s="3449"/>
      <c r="FV23" s="3449"/>
      <c r="FW23" s="3449"/>
      <c r="FX23" s="3449"/>
      <c r="FY23" s="3449"/>
      <c r="FZ23" s="3449"/>
      <c r="GA23" s="3449"/>
      <c r="GB23" s="3449"/>
      <c r="GC23" s="3449"/>
      <c r="GD23" s="3449"/>
      <c r="GE23" s="3449"/>
      <c r="GF23" s="3449"/>
      <c r="GG23" s="3449"/>
      <c r="GH23" s="3449"/>
      <c r="GI23" s="3449"/>
      <c r="GJ23" s="3449"/>
      <c r="GK23" s="3449"/>
      <c r="GL23" s="3449"/>
      <c r="GM23" s="3449"/>
      <c r="GN23" s="3449"/>
      <c r="GO23" s="3449"/>
      <c r="GP23" s="3449"/>
      <c r="GQ23" s="3449"/>
      <c r="GR23" s="3449"/>
      <c r="GS23" s="3449"/>
      <c r="GT23" s="3449"/>
      <c r="GU23" s="3449"/>
      <c r="GV23" s="3449"/>
      <c r="GW23" s="3449"/>
      <c r="GX23" s="3449"/>
      <c r="GY23" s="3449"/>
      <c r="GZ23" s="3449"/>
      <c r="HA23" s="3449"/>
      <c r="HB23" s="3449"/>
      <c r="HC23" s="3449"/>
      <c r="HD23" s="3449"/>
      <c r="HE23" s="3449"/>
      <c r="HF23" s="3449"/>
      <c r="HG23" s="3449"/>
      <c r="HH23" s="3449"/>
      <c r="HI23" s="3449"/>
      <c r="HJ23" s="3449"/>
      <c r="HK23" s="3449"/>
      <c r="HL23" s="3449"/>
      <c r="HM23" s="3449"/>
      <c r="HN23" s="3449"/>
      <c r="HO23" s="3449"/>
      <c r="HP23" s="3449"/>
      <c r="HQ23" s="3449"/>
      <c r="HR23" s="3449"/>
      <c r="HS23" s="3449"/>
      <c r="HT23" s="3449"/>
      <c r="HU23" s="3449"/>
      <c r="HV23" s="3449"/>
      <c r="HW23" s="3449"/>
      <c r="HX23" s="3449"/>
      <c r="HY23" s="3449"/>
      <c r="HZ23" s="3449"/>
      <c r="IA23" s="3449"/>
      <c r="IB23" s="3449"/>
      <c r="IC23" s="3449"/>
      <c r="ID23" s="3449"/>
      <c r="IE23" s="3449"/>
      <c r="IF23" s="3449"/>
      <c r="IG23" s="3449"/>
      <c r="IH23" s="3449"/>
      <c r="II23" s="3449"/>
      <c r="IJ23" s="3449"/>
      <c r="IK23" s="3449"/>
      <c r="IL23" s="3449"/>
      <c r="IM23" s="3449"/>
      <c r="IN23" s="3449"/>
      <c r="IO23" s="3449"/>
      <c r="IP23" s="3449"/>
      <c r="IQ23" s="3449"/>
      <c r="IR23" s="3449"/>
      <c r="IS23" s="3449"/>
      <c r="IT23" s="3449"/>
    </row>
    <row r="24" spans="1:254" ht="18" customHeight="1">
      <c r="A24" s="3451"/>
      <c r="B24" s="3454" t="s">
        <v>2911</v>
      </c>
      <c r="C24" s="3458" t="s">
        <v>3885</v>
      </c>
      <c r="D24" s="3459"/>
      <c r="E24" s="3468"/>
      <c r="F24" s="3446"/>
      <c r="G24" s="3402"/>
      <c r="H24" s="3402"/>
      <c r="I24" s="3402"/>
      <c r="J24" s="3402"/>
      <c r="K24" s="3448"/>
      <c r="L24" s="3448"/>
      <c r="M24" s="3448"/>
      <c r="N24" s="3449"/>
      <c r="O24" s="3449"/>
      <c r="P24" s="3449"/>
      <c r="Q24" s="3449"/>
      <c r="R24" s="3449"/>
      <c r="S24" s="3449"/>
      <c r="T24" s="3449"/>
      <c r="U24" s="3449"/>
      <c r="V24" s="3449"/>
      <c r="W24" s="3449"/>
      <c r="X24" s="3449"/>
      <c r="Y24" s="3449"/>
      <c r="Z24" s="3449"/>
      <c r="AA24" s="3449"/>
      <c r="AB24" s="3449"/>
      <c r="AC24" s="3449"/>
      <c r="AD24" s="3449"/>
      <c r="AE24" s="3449"/>
      <c r="AF24" s="3449"/>
      <c r="AG24" s="3449"/>
      <c r="AH24" s="3449"/>
      <c r="AI24" s="3449"/>
      <c r="AJ24" s="3449"/>
      <c r="AK24" s="3449"/>
      <c r="AL24" s="3449"/>
      <c r="AM24" s="3449"/>
      <c r="AN24" s="3449"/>
      <c r="AO24" s="3449"/>
      <c r="AP24" s="3449"/>
      <c r="AQ24" s="3449"/>
      <c r="AR24" s="3449"/>
      <c r="AS24" s="3449"/>
      <c r="AT24" s="3449"/>
      <c r="AU24" s="3449"/>
      <c r="AV24" s="3449"/>
      <c r="AW24" s="3449"/>
      <c r="AX24" s="3449"/>
      <c r="AY24" s="3449"/>
      <c r="AZ24" s="3449"/>
      <c r="BA24" s="3449"/>
      <c r="BB24" s="3449"/>
      <c r="BC24" s="3449"/>
      <c r="BD24" s="3449"/>
      <c r="BE24" s="3449"/>
      <c r="BF24" s="3449"/>
      <c r="BG24" s="3449"/>
      <c r="BH24" s="3449"/>
      <c r="BI24" s="3449"/>
      <c r="BJ24" s="3449"/>
      <c r="BK24" s="3449"/>
      <c r="BL24" s="3449"/>
      <c r="BM24" s="3449"/>
      <c r="BN24" s="3449"/>
      <c r="BO24" s="3449"/>
      <c r="BP24" s="3449"/>
      <c r="BQ24" s="3449"/>
      <c r="BR24" s="3449"/>
      <c r="BS24" s="3449"/>
      <c r="BT24" s="3449"/>
      <c r="BU24" s="3449"/>
      <c r="BV24" s="3449"/>
      <c r="BW24" s="3449"/>
      <c r="BX24" s="3449"/>
      <c r="BY24" s="3449"/>
      <c r="BZ24" s="3449"/>
      <c r="CA24" s="3449"/>
      <c r="CB24" s="3449"/>
      <c r="CC24" s="3449"/>
      <c r="CD24" s="3449"/>
      <c r="CE24" s="3449"/>
      <c r="CF24" s="3449"/>
      <c r="CG24" s="3449"/>
      <c r="CH24" s="3449"/>
      <c r="CI24" s="3449"/>
      <c r="CJ24" s="3449"/>
      <c r="CK24" s="3449"/>
      <c r="CL24" s="3449"/>
      <c r="CM24" s="3449"/>
      <c r="CN24" s="3449"/>
      <c r="CO24" s="3449"/>
      <c r="CP24" s="3449"/>
      <c r="CQ24" s="3449"/>
      <c r="CR24" s="3449"/>
      <c r="CS24" s="3449"/>
      <c r="CT24" s="3449"/>
      <c r="CU24" s="3449"/>
      <c r="CV24" s="3449"/>
      <c r="CW24" s="3449"/>
      <c r="CX24" s="3449"/>
      <c r="CY24" s="3449"/>
      <c r="CZ24" s="3449"/>
      <c r="DA24" s="3449"/>
      <c r="DB24" s="3449"/>
      <c r="DC24" s="3449"/>
      <c r="DD24" s="3449"/>
      <c r="DE24" s="3449"/>
      <c r="DF24" s="3449"/>
      <c r="DG24" s="3449"/>
      <c r="DH24" s="3449"/>
      <c r="DI24" s="3449"/>
      <c r="DJ24" s="3449"/>
      <c r="DK24" s="3449"/>
      <c r="DL24" s="3449"/>
      <c r="DM24" s="3449"/>
      <c r="DN24" s="3449"/>
      <c r="DO24" s="3449"/>
      <c r="DP24" s="3449"/>
      <c r="DQ24" s="3449"/>
      <c r="DR24" s="3449"/>
      <c r="DS24" s="3449"/>
      <c r="DT24" s="3449"/>
      <c r="DU24" s="3449"/>
      <c r="DV24" s="3449"/>
      <c r="DW24" s="3449"/>
      <c r="DX24" s="3449"/>
      <c r="DY24" s="3449"/>
      <c r="DZ24" s="3449"/>
      <c r="EA24" s="3449"/>
      <c r="EB24" s="3449"/>
      <c r="EC24" s="3449"/>
      <c r="ED24" s="3449"/>
      <c r="EE24" s="3449"/>
      <c r="EF24" s="3449"/>
      <c r="EG24" s="3449"/>
      <c r="EH24" s="3449"/>
      <c r="EI24" s="3449"/>
      <c r="EJ24" s="3449"/>
      <c r="EK24" s="3449"/>
      <c r="EL24" s="3449"/>
      <c r="EM24" s="3449"/>
      <c r="EN24" s="3449"/>
      <c r="EO24" s="3449"/>
      <c r="EP24" s="3449"/>
      <c r="EQ24" s="3449"/>
      <c r="ER24" s="3449"/>
      <c r="ES24" s="3449"/>
      <c r="ET24" s="3449"/>
      <c r="EU24" s="3449"/>
      <c r="EV24" s="3449"/>
      <c r="EW24" s="3449"/>
      <c r="EX24" s="3449"/>
      <c r="EY24" s="3449"/>
      <c r="EZ24" s="3449"/>
      <c r="FA24" s="3449"/>
      <c r="FB24" s="3449"/>
      <c r="FC24" s="3449"/>
      <c r="FD24" s="3449"/>
      <c r="FE24" s="3449"/>
      <c r="FF24" s="3449"/>
      <c r="FG24" s="3449"/>
      <c r="FH24" s="3449"/>
      <c r="FI24" s="3449"/>
      <c r="FJ24" s="3449"/>
      <c r="FK24" s="3449"/>
      <c r="FL24" s="3449"/>
      <c r="FM24" s="3449"/>
      <c r="FN24" s="3449"/>
      <c r="FO24" s="3449"/>
      <c r="FP24" s="3449"/>
      <c r="FQ24" s="3449"/>
      <c r="FR24" s="3449"/>
      <c r="FS24" s="3449"/>
      <c r="FT24" s="3449"/>
      <c r="FU24" s="3449"/>
      <c r="FV24" s="3449"/>
      <c r="FW24" s="3449"/>
      <c r="FX24" s="3449"/>
      <c r="FY24" s="3449"/>
      <c r="FZ24" s="3449"/>
      <c r="GA24" s="3449"/>
      <c r="GB24" s="3449"/>
      <c r="GC24" s="3449"/>
      <c r="GD24" s="3449"/>
      <c r="GE24" s="3449"/>
      <c r="GF24" s="3449"/>
      <c r="GG24" s="3449"/>
      <c r="GH24" s="3449"/>
      <c r="GI24" s="3449"/>
      <c r="GJ24" s="3449"/>
      <c r="GK24" s="3449"/>
      <c r="GL24" s="3449"/>
      <c r="GM24" s="3449"/>
      <c r="GN24" s="3449"/>
      <c r="GO24" s="3449"/>
      <c r="GP24" s="3449"/>
      <c r="GQ24" s="3449"/>
      <c r="GR24" s="3449"/>
      <c r="GS24" s="3449"/>
      <c r="GT24" s="3449"/>
      <c r="GU24" s="3449"/>
      <c r="GV24" s="3449"/>
      <c r="GW24" s="3449"/>
      <c r="GX24" s="3449"/>
      <c r="GY24" s="3449"/>
      <c r="GZ24" s="3449"/>
      <c r="HA24" s="3449"/>
      <c r="HB24" s="3449"/>
      <c r="HC24" s="3449"/>
      <c r="HD24" s="3449"/>
      <c r="HE24" s="3449"/>
      <c r="HF24" s="3449"/>
      <c r="HG24" s="3449"/>
      <c r="HH24" s="3449"/>
      <c r="HI24" s="3449"/>
      <c r="HJ24" s="3449"/>
      <c r="HK24" s="3449"/>
      <c r="HL24" s="3449"/>
      <c r="HM24" s="3449"/>
      <c r="HN24" s="3449"/>
      <c r="HO24" s="3449"/>
      <c r="HP24" s="3449"/>
      <c r="HQ24" s="3449"/>
      <c r="HR24" s="3449"/>
      <c r="HS24" s="3449"/>
      <c r="HT24" s="3449"/>
      <c r="HU24" s="3449"/>
      <c r="HV24" s="3449"/>
      <c r="HW24" s="3449"/>
      <c r="HX24" s="3449"/>
      <c r="HY24" s="3449"/>
      <c r="HZ24" s="3449"/>
      <c r="IA24" s="3449"/>
      <c r="IB24" s="3449"/>
      <c r="IC24" s="3449"/>
      <c r="ID24" s="3449"/>
      <c r="IE24" s="3449"/>
      <c r="IF24" s="3449"/>
      <c r="IG24" s="3449"/>
      <c r="IH24" s="3449"/>
      <c r="II24" s="3449"/>
      <c r="IJ24" s="3449"/>
      <c r="IK24" s="3449"/>
      <c r="IL24" s="3449"/>
      <c r="IM24" s="3449"/>
      <c r="IN24" s="3449"/>
      <c r="IO24" s="3449"/>
      <c r="IP24" s="3449"/>
      <c r="IQ24" s="3449"/>
      <c r="IR24" s="3449"/>
      <c r="IS24" s="3449"/>
      <c r="IT24" s="3449"/>
    </row>
    <row r="25" spans="1:254" ht="18" customHeight="1">
      <c r="A25" s="3451"/>
      <c r="B25" s="3454" t="s">
        <v>2947</v>
      </c>
      <c r="C25" s="3458" t="s">
        <v>3886</v>
      </c>
      <c r="D25" s="3459"/>
      <c r="E25" s="3468"/>
      <c r="F25" s="3446"/>
      <c r="G25" s="3402"/>
      <c r="H25" s="3402"/>
      <c r="I25" s="3402"/>
      <c r="J25" s="3402"/>
      <c r="K25" s="3448"/>
      <c r="L25" s="3448"/>
      <c r="M25" s="3448"/>
      <c r="N25" s="3449"/>
      <c r="O25" s="3449"/>
      <c r="P25" s="3449"/>
      <c r="Q25" s="3449"/>
      <c r="R25" s="3449"/>
      <c r="S25" s="3449"/>
      <c r="T25" s="3449"/>
      <c r="U25" s="3449"/>
      <c r="V25" s="3449"/>
      <c r="W25" s="3449"/>
      <c r="X25" s="3449"/>
      <c r="Y25" s="3449"/>
      <c r="Z25" s="3449"/>
      <c r="AA25" s="3449"/>
      <c r="AB25" s="3449"/>
      <c r="AC25" s="3449"/>
      <c r="AD25" s="3449"/>
      <c r="AE25" s="3449"/>
      <c r="AF25" s="3449"/>
      <c r="AG25" s="3449"/>
      <c r="AH25" s="3449"/>
      <c r="AI25" s="3449"/>
      <c r="AJ25" s="3449"/>
      <c r="AK25" s="3449"/>
      <c r="AL25" s="3449"/>
      <c r="AM25" s="3449"/>
      <c r="AN25" s="3449"/>
      <c r="AO25" s="3449"/>
      <c r="AP25" s="3449"/>
      <c r="AQ25" s="3449"/>
      <c r="AR25" s="3449"/>
      <c r="AS25" s="3449"/>
      <c r="AT25" s="3449"/>
      <c r="AU25" s="3449"/>
      <c r="AV25" s="3449"/>
      <c r="AW25" s="3449"/>
      <c r="AX25" s="3449"/>
      <c r="AY25" s="3449"/>
      <c r="AZ25" s="3449"/>
      <c r="BA25" s="3449"/>
      <c r="BB25" s="3449"/>
      <c r="BC25" s="3449"/>
      <c r="BD25" s="3449"/>
      <c r="BE25" s="3449"/>
      <c r="BF25" s="3449"/>
      <c r="BG25" s="3449"/>
      <c r="BH25" s="3449"/>
      <c r="BI25" s="3449"/>
      <c r="BJ25" s="3449"/>
      <c r="BK25" s="3449"/>
      <c r="BL25" s="3449"/>
      <c r="BM25" s="3449"/>
      <c r="BN25" s="3449"/>
      <c r="BO25" s="3449"/>
      <c r="BP25" s="3449"/>
      <c r="BQ25" s="3449"/>
      <c r="BR25" s="3449"/>
      <c r="BS25" s="3449"/>
      <c r="BT25" s="3449"/>
      <c r="BU25" s="3449"/>
      <c r="BV25" s="3449"/>
      <c r="BW25" s="3449"/>
      <c r="BX25" s="3449"/>
      <c r="BY25" s="3449"/>
      <c r="BZ25" s="3449"/>
      <c r="CA25" s="3449"/>
      <c r="CB25" s="3449"/>
      <c r="CC25" s="3449"/>
      <c r="CD25" s="3449"/>
      <c r="CE25" s="3449"/>
      <c r="CF25" s="3449"/>
      <c r="CG25" s="3449"/>
      <c r="CH25" s="3449"/>
      <c r="CI25" s="3449"/>
      <c r="CJ25" s="3449"/>
      <c r="CK25" s="3449"/>
      <c r="CL25" s="3449"/>
      <c r="CM25" s="3449"/>
      <c r="CN25" s="3449"/>
      <c r="CO25" s="3449"/>
      <c r="CP25" s="3449"/>
      <c r="CQ25" s="3449"/>
      <c r="CR25" s="3449"/>
      <c r="CS25" s="3449"/>
      <c r="CT25" s="3449"/>
      <c r="CU25" s="3449"/>
      <c r="CV25" s="3449"/>
      <c r="CW25" s="3449"/>
      <c r="CX25" s="3449"/>
      <c r="CY25" s="3449"/>
      <c r="CZ25" s="3449"/>
      <c r="DA25" s="3449"/>
      <c r="DB25" s="3449"/>
      <c r="DC25" s="3449"/>
      <c r="DD25" s="3449"/>
      <c r="DE25" s="3449"/>
      <c r="DF25" s="3449"/>
      <c r="DG25" s="3449"/>
      <c r="DH25" s="3449"/>
      <c r="DI25" s="3449"/>
      <c r="DJ25" s="3449"/>
      <c r="DK25" s="3449"/>
      <c r="DL25" s="3449"/>
      <c r="DM25" s="3449"/>
      <c r="DN25" s="3449"/>
      <c r="DO25" s="3449"/>
      <c r="DP25" s="3449"/>
      <c r="DQ25" s="3449"/>
      <c r="DR25" s="3449"/>
      <c r="DS25" s="3449"/>
      <c r="DT25" s="3449"/>
      <c r="DU25" s="3449"/>
      <c r="DV25" s="3449"/>
      <c r="DW25" s="3449"/>
      <c r="DX25" s="3449"/>
      <c r="DY25" s="3449"/>
      <c r="DZ25" s="3449"/>
      <c r="EA25" s="3449"/>
      <c r="EB25" s="3449"/>
      <c r="EC25" s="3449"/>
      <c r="ED25" s="3449"/>
      <c r="EE25" s="3449"/>
      <c r="EF25" s="3449"/>
      <c r="EG25" s="3449"/>
      <c r="EH25" s="3449"/>
      <c r="EI25" s="3449"/>
      <c r="EJ25" s="3449"/>
      <c r="EK25" s="3449"/>
      <c r="EL25" s="3449"/>
      <c r="EM25" s="3449"/>
      <c r="EN25" s="3449"/>
      <c r="EO25" s="3449"/>
      <c r="EP25" s="3449"/>
      <c r="EQ25" s="3449"/>
      <c r="ER25" s="3449"/>
      <c r="ES25" s="3449"/>
      <c r="ET25" s="3449"/>
      <c r="EU25" s="3449"/>
      <c r="EV25" s="3449"/>
      <c r="EW25" s="3449"/>
      <c r="EX25" s="3449"/>
      <c r="EY25" s="3449"/>
      <c r="EZ25" s="3449"/>
      <c r="FA25" s="3449"/>
      <c r="FB25" s="3449"/>
      <c r="FC25" s="3449"/>
      <c r="FD25" s="3449"/>
      <c r="FE25" s="3449"/>
      <c r="FF25" s="3449"/>
      <c r="FG25" s="3449"/>
      <c r="FH25" s="3449"/>
      <c r="FI25" s="3449"/>
      <c r="FJ25" s="3449"/>
      <c r="FK25" s="3449"/>
      <c r="FL25" s="3449"/>
      <c r="FM25" s="3449"/>
      <c r="FN25" s="3449"/>
      <c r="FO25" s="3449"/>
      <c r="FP25" s="3449"/>
      <c r="FQ25" s="3449"/>
      <c r="FR25" s="3449"/>
      <c r="FS25" s="3449"/>
      <c r="FT25" s="3449"/>
      <c r="FU25" s="3449"/>
      <c r="FV25" s="3449"/>
      <c r="FW25" s="3449"/>
      <c r="FX25" s="3449"/>
      <c r="FY25" s="3449"/>
      <c r="FZ25" s="3449"/>
      <c r="GA25" s="3449"/>
      <c r="GB25" s="3449"/>
      <c r="GC25" s="3449"/>
      <c r="GD25" s="3449"/>
      <c r="GE25" s="3449"/>
      <c r="GF25" s="3449"/>
      <c r="GG25" s="3449"/>
      <c r="GH25" s="3449"/>
      <c r="GI25" s="3449"/>
      <c r="GJ25" s="3449"/>
      <c r="GK25" s="3449"/>
      <c r="GL25" s="3449"/>
      <c r="GM25" s="3449"/>
      <c r="GN25" s="3449"/>
      <c r="GO25" s="3449"/>
      <c r="GP25" s="3449"/>
      <c r="GQ25" s="3449"/>
      <c r="GR25" s="3449"/>
      <c r="GS25" s="3449"/>
      <c r="GT25" s="3449"/>
      <c r="GU25" s="3449"/>
      <c r="GV25" s="3449"/>
      <c r="GW25" s="3449"/>
      <c r="GX25" s="3449"/>
      <c r="GY25" s="3449"/>
      <c r="GZ25" s="3449"/>
      <c r="HA25" s="3449"/>
      <c r="HB25" s="3449"/>
      <c r="HC25" s="3449"/>
      <c r="HD25" s="3449"/>
      <c r="HE25" s="3449"/>
      <c r="HF25" s="3449"/>
      <c r="HG25" s="3449"/>
      <c r="HH25" s="3449"/>
      <c r="HI25" s="3449"/>
      <c r="HJ25" s="3449"/>
      <c r="HK25" s="3449"/>
      <c r="HL25" s="3449"/>
      <c r="HM25" s="3449"/>
      <c r="HN25" s="3449"/>
      <c r="HO25" s="3449"/>
      <c r="HP25" s="3449"/>
      <c r="HQ25" s="3449"/>
      <c r="HR25" s="3449"/>
      <c r="HS25" s="3449"/>
      <c r="HT25" s="3449"/>
      <c r="HU25" s="3449"/>
      <c r="HV25" s="3449"/>
      <c r="HW25" s="3449"/>
      <c r="HX25" s="3449"/>
      <c r="HY25" s="3449"/>
      <c r="HZ25" s="3449"/>
      <c r="IA25" s="3449"/>
      <c r="IB25" s="3449"/>
      <c r="IC25" s="3449"/>
      <c r="ID25" s="3449"/>
      <c r="IE25" s="3449"/>
      <c r="IF25" s="3449"/>
      <c r="IG25" s="3449"/>
      <c r="IH25" s="3449"/>
      <c r="II25" s="3449"/>
      <c r="IJ25" s="3449"/>
      <c r="IK25" s="3449"/>
      <c r="IL25" s="3449"/>
      <c r="IM25" s="3449"/>
      <c r="IN25" s="3449"/>
      <c r="IO25" s="3449"/>
      <c r="IP25" s="3449"/>
      <c r="IQ25" s="3449"/>
      <c r="IR25" s="3449"/>
      <c r="IS25" s="3449"/>
      <c r="IT25" s="3449"/>
    </row>
    <row r="26" spans="1:254" ht="18" customHeight="1">
      <c r="A26" s="3451"/>
      <c r="B26" s="3454" t="s">
        <v>2949</v>
      </c>
      <c r="C26" s="3455" t="s">
        <v>3887</v>
      </c>
      <c r="D26" s="3459"/>
      <c r="E26" s="3468"/>
      <c r="F26" s="3446"/>
      <c r="G26" s="3402"/>
      <c r="H26" s="3402"/>
      <c r="I26" s="3402"/>
      <c r="J26" s="3402"/>
      <c r="K26" s="3448"/>
      <c r="L26" s="3448"/>
      <c r="M26" s="3448"/>
      <c r="N26" s="3449"/>
      <c r="O26" s="3449"/>
      <c r="P26" s="3449"/>
      <c r="Q26" s="3449"/>
      <c r="R26" s="3449"/>
      <c r="S26" s="3449"/>
      <c r="T26" s="3449"/>
      <c r="U26" s="3449"/>
      <c r="V26" s="3449"/>
      <c r="W26" s="3449"/>
      <c r="X26" s="3449"/>
      <c r="Y26" s="3449"/>
      <c r="Z26" s="3449"/>
      <c r="AA26" s="3449"/>
      <c r="AB26" s="3449"/>
      <c r="AC26" s="3449"/>
      <c r="AD26" s="3449"/>
      <c r="AE26" s="3449"/>
      <c r="AF26" s="3449"/>
      <c r="AG26" s="3449"/>
      <c r="AH26" s="3449"/>
      <c r="AI26" s="3449"/>
      <c r="AJ26" s="3449"/>
      <c r="AK26" s="3449"/>
      <c r="AL26" s="3449"/>
      <c r="AM26" s="3449"/>
      <c r="AN26" s="3449"/>
      <c r="AO26" s="3449"/>
      <c r="AP26" s="3449"/>
      <c r="AQ26" s="3449"/>
      <c r="AR26" s="3449"/>
      <c r="AS26" s="3449"/>
      <c r="AT26" s="3449"/>
      <c r="AU26" s="3449"/>
      <c r="AV26" s="3449"/>
      <c r="AW26" s="3449"/>
      <c r="AX26" s="3449"/>
      <c r="AY26" s="3449"/>
      <c r="AZ26" s="3449"/>
      <c r="BA26" s="3449"/>
      <c r="BB26" s="3449"/>
      <c r="BC26" s="3449"/>
      <c r="BD26" s="3449"/>
      <c r="BE26" s="3449"/>
      <c r="BF26" s="3449"/>
      <c r="BG26" s="3449"/>
      <c r="BH26" s="3449"/>
      <c r="BI26" s="3449"/>
      <c r="BJ26" s="3449"/>
      <c r="BK26" s="3449"/>
      <c r="BL26" s="3449"/>
      <c r="BM26" s="3449"/>
      <c r="BN26" s="3449"/>
      <c r="BO26" s="3449"/>
      <c r="BP26" s="3449"/>
      <c r="BQ26" s="3449"/>
      <c r="BR26" s="3449"/>
      <c r="BS26" s="3449"/>
      <c r="BT26" s="3449"/>
      <c r="BU26" s="3449"/>
      <c r="BV26" s="3449"/>
      <c r="BW26" s="3449"/>
      <c r="BX26" s="3449"/>
      <c r="BY26" s="3449"/>
      <c r="BZ26" s="3449"/>
      <c r="CA26" s="3449"/>
      <c r="CB26" s="3449"/>
      <c r="CC26" s="3449"/>
      <c r="CD26" s="3449"/>
      <c r="CE26" s="3449"/>
      <c r="CF26" s="3449"/>
      <c r="CG26" s="3449"/>
      <c r="CH26" s="3449"/>
      <c r="CI26" s="3449"/>
      <c r="CJ26" s="3449"/>
      <c r="CK26" s="3449"/>
      <c r="CL26" s="3449"/>
      <c r="CM26" s="3449"/>
      <c r="CN26" s="3449"/>
      <c r="CO26" s="3449"/>
      <c r="CP26" s="3449"/>
      <c r="CQ26" s="3449"/>
      <c r="CR26" s="3449"/>
      <c r="CS26" s="3449"/>
      <c r="CT26" s="3449"/>
      <c r="CU26" s="3449"/>
      <c r="CV26" s="3449"/>
      <c r="CW26" s="3449"/>
      <c r="CX26" s="3449"/>
      <c r="CY26" s="3449"/>
      <c r="CZ26" s="3449"/>
      <c r="DA26" s="3449"/>
      <c r="DB26" s="3449"/>
      <c r="DC26" s="3449"/>
      <c r="DD26" s="3449"/>
      <c r="DE26" s="3449"/>
      <c r="DF26" s="3449"/>
      <c r="DG26" s="3449"/>
      <c r="DH26" s="3449"/>
      <c r="DI26" s="3449"/>
      <c r="DJ26" s="3449"/>
      <c r="DK26" s="3449"/>
      <c r="DL26" s="3449"/>
      <c r="DM26" s="3449"/>
      <c r="DN26" s="3449"/>
      <c r="DO26" s="3449"/>
      <c r="DP26" s="3449"/>
      <c r="DQ26" s="3449"/>
      <c r="DR26" s="3449"/>
      <c r="DS26" s="3449"/>
      <c r="DT26" s="3449"/>
      <c r="DU26" s="3449"/>
      <c r="DV26" s="3449"/>
      <c r="DW26" s="3449"/>
      <c r="DX26" s="3449"/>
      <c r="DY26" s="3449"/>
      <c r="DZ26" s="3449"/>
      <c r="EA26" s="3449"/>
      <c r="EB26" s="3449"/>
      <c r="EC26" s="3449"/>
      <c r="ED26" s="3449"/>
      <c r="EE26" s="3449"/>
      <c r="EF26" s="3449"/>
      <c r="EG26" s="3449"/>
      <c r="EH26" s="3449"/>
      <c r="EI26" s="3449"/>
      <c r="EJ26" s="3449"/>
      <c r="EK26" s="3449"/>
      <c r="EL26" s="3449"/>
      <c r="EM26" s="3449"/>
      <c r="EN26" s="3449"/>
      <c r="EO26" s="3449"/>
      <c r="EP26" s="3449"/>
      <c r="EQ26" s="3449"/>
      <c r="ER26" s="3449"/>
      <c r="ES26" s="3449"/>
      <c r="ET26" s="3449"/>
      <c r="EU26" s="3449"/>
      <c r="EV26" s="3449"/>
      <c r="EW26" s="3449"/>
      <c r="EX26" s="3449"/>
      <c r="EY26" s="3449"/>
      <c r="EZ26" s="3449"/>
      <c r="FA26" s="3449"/>
      <c r="FB26" s="3449"/>
      <c r="FC26" s="3449"/>
      <c r="FD26" s="3449"/>
      <c r="FE26" s="3449"/>
      <c r="FF26" s="3449"/>
      <c r="FG26" s="3449"/>
      <c r="FH26" s="3449"/>
      <c r="FI26" s="3449"/>
      <c r="FJ26" s="3449"/>
      <c r="FK26" s="3449"/>
      <c r="FL26" s="3449"/>
      <c r="FM26" s="3449"/>
      <c r="FN26" s="3449"/>
      <c r="FO26" s="3449"/>
      <c r="FP26" s="3449"/>
      <c r="FQ26" s="3449"/>
      <c r="FR26" s="3449"/>
      <c r="FS26" s="3449"/>
      <c r="FT26" s="3449"/>
      <c r="FU26" s="3449"/>
      <c r="FV26" s="3449"/>
      <c r="FW26" s="3449"/>
      <c r="FX26" s="3449"/>
      <c r="FY26" s="3449"/>
      <c r="FZ26" s="3449"/>
      <c r="GA26" s="3449"/>
      <c r="GB26" s="3449"/>
      <c r="GC26" s="3449"/>
      <c r="GD26" s="3449"/>
      <c r="GE26" s="3449"/>
      <c r="GF26" s="3449"/>
      <c r="GG26" s="3449"/>
      <c r="GH26" s="3449"/>
      <c r="GI26" s="3449"/>
      <c r="GJ26" s="3449"/>
      <c r="GK26" s="3449"/>
      <c r="GL26" s="3449"/>
      <c r="GM26" s="3449"/>
      <c r="GN26" s="3449"/>
      <c r="GO26" s="3449"/>
      <c r="GP26" s="3449"/>
      <c r="GQ26" s="3449"/>
      <c r="GR26" s="3449"/>
      <c r="GS26" s="3449"/>
      <c r="GT26" s="3449"/>
      <c r="GU26" s="3449"/>
      <c r="GV26" s="3449"/>
      <c r="GW26" s="3449"/>
      <c r="GX26" s="3449"/>
      <c r="GY26" s="3449"/>
      <c r="GZ26" s="3449"/>
      <c r="HA26" s="3449"/>
      <c r="HB26" s="3449"/>
      <c r="HC26" s="3449"/>
      <c r="HD26" s="3449"/>
      <c r="HE26" s="3449"/>
      <c r="HF26" s="3449"/>
      <c r="HG26" s="3449"/>
      <c r="HH26" s="3449"/>
      <c r="HI26" s="3449"/>
      <c r="HJ26" s="3449"/>
      <c r="HK26" s="3449"/>
      <c r="HL26" s="3449"/>
      <c r="HM26" s="3449"/>
      <c r="HN26" s="3449"/>
      <c r="HO26" s="3449"/>
      <c r="HP26" s="3449"/>
      <c r="HQ26" s="3449"/>
      <c r="HR26" s="3449"/>
      <c r="HS26" s="3449"/>
      <c r="HT26" s="3449"/>
      <c r="HU26" s="3449"/>
      <c r="HV26" s="3449"/>
      <c r="HW26" s="3449"/>
      <c r="HX26" s="3449"/>
      <c r="HY26" s="3449"/>
      <c r="HZ26" s="3449"/>
      <c r="IA26" s="3449"/>
      <c r="IB26" s="3449"/>
      <c r="IC26" s="3449"/>
      <c r="ID26" s="3449"/>
      <c r="IE26" s="3449"/>
      <c r="IF26" s="3449"/>
      <c r="IG26" s="3449"/>
      <c r="IH26" s="3449"/>
      <c r="II26" s="3449"/>
      <c r="IJ26" s="3449"/>
      <c r="IK26" s="3449"/>
      <c r="IL26" s="3449"/>
      <c r="IM26" s="3449"/>
      <c r="IN26" s="3449"/>
      <c r="IO26" s="3449"/>
      <c r="IP26" s="3449"/>
      <c r="IQ26" s="3449"/>
      <c r="IR26" s="3449"/>
      <c r="IS26" s="3449"/>
      <c r="IT26" s="3449"/>
    </row>
    <row r="27" spans="1:254" ht="18" customHeight="1">
      <c r="A27" s="3451"/>
      <c r="B27" s="3454" t="s">
        <v>2950</v>
      </c>
      <c r="C27" s="3455" t="s">
        <v>3888</v>
      </c>
      <c r="D27" s="3459"/>
      <c r="E27" s="3468"/>
      <c r="F27" s="3446"/>
      <c r="G27" s="3402"/>
      <c r="H27" s="3402"/>
      <c r="I27" s="3402"/>
      <c r="J27" s="3402"/>
      <c r="K27" s="3448"/>
      <c r="L27" s="3448"/>
      <c r="M27" s="3448"/>
      <c r="N27" s="3449"/>
      <c r="O27" s="3449"/>
      <c r="P27" s="3449"/>
      <c r="Q27" s="3449"/>
      <c r="R27" s="3449"/>
      <c r="S27" s="3449"/>
      <c r="T27" s="3449"/>
      <c r="U27" s="3449"/>
      <c r="V27" s="3449"/>
      <c r="W27" s="3449"/>
      <c r="X27" s="3449"/>
      <c r="Y27" s="3449"/>
      <c r="Z27" s="3449"/>
      <c r="AA27" s="3449"/>
      <c r="AB27" s="3449"/>
      <c r="AC27" s="3449"/>
      <c r="AD27" s="3449"/>
      <c r="AE27" s="3449"/>
      <c r="AF27" s="3449"/>
      <c r="AG27" s="3449"/>
      <c r="AH27" s="3449"/>
      <c r="AI27" s="3449"/>
      <c r="AJ27" s="3449"/>
      <c r="AK27" s="3449"/>
      <c r="AL27" s="3449"/>
      <c r="AM27" s="3449"/>
      <c r="AN27" s="3449"/>
      <c r="AO27" s="3449"/>
      <c r="AP27" s="3449"/>
      <c r="AQ27" s="3449"/>
      <c r="AR27" s="3449"/>
      <c r="AS27" s="3449"/>
      <c r="AT27" s="3449"/>
      <c r="AU27" s="3449"/>
      <c r="AV27" s="3449"/>
      <c r="AW27" s="3449"/>
      <c r="AX27" s="3449"/>
      <c r="AY27" s="3449"/>
      <c r="AZ27" s="3449"/>
      <c r="BA27" s="3449"/>
      <c r="BB27" s="3449"/>
      <c r="BC27" s="3449"/>
      <c r="BD27" s="3449"/>
      <c r="BE27" s="3449"/>
      <c r="BF27" s="3449"/>
      <c r="BG27" s="3449"/>
      <c r="BH27" s="3449"/>
      <c r="BI27" s="3449"/>
      <c r="BJ27" s="3449"/>
      <c r="BK27" s="3449"/>
      <c r="BL27" s="3449"/>
      <c r="BM27" s="3449"/>
      <c r="BN27" s="3449"/>
      <c r="BO27" s="3449"/>
      <c r="BP27" s="3449"/>
      <c r="BQ27" s="3449"/>
      <c r="BR27" s="3449"/>
      <c r="BS27" s="3449"/>
      <c r="BT27" s="3449"/>
      <c r="BU27" s="3449"/>
      <c r="BV27" s="3449"/>
      <c r="BW27" s="3449"/>
      <c r="BX27" s="3449"/>
      <c r="BY27" s="3449"/>
      <c r="BZ27" s="3449"/>
      <c r="CA27" s="3449"/>
      <c r="CB27" s="3449"/>
      <c r="CC27" s="3449"/>
      <c r="CD27" s="3449"/>
      <c r="CE27" s="3449"/>
      <c r="CF27" s="3449"/>
      <c r="CG27" s="3449"/>
      <c r="CH27" s="3449"/>
      <c r="CI27" s="3449"/>
      <c r="CJ27" s="3449"/>
      <c r="CK27" s="3449"/>
      <c r="CL27" s="3449"/>
      <c r="CM27" s="3449"/>
      <c r="CN27" s="3449"/>
      <c r="CO27" s="3449"/>
      <c r="CP27" s="3449"/>
      <c r="CQ27" s="3449"/>
      <c r="CR27" s="3449"/>
      <c r="CS27" s="3449"/>
      <c r="CT27" s="3449"/>
      <c r="CU27" s="3449"/>
      <c r="CV27" s="3449"/>
      <c r="CW27" s="3449"/>
      <c r="CX27" s="3449"/>
      <c r="CY27" s="3449"/>
      <c r="CZ27" s="3449"/>
      <c r="DA27" s="3449"/>
      <c r="DB27" s="3449"/>
      <c r="DC27" s="3449"/>
      <c r="DD27" s="3449"/>
      <c r="DE27" s="3449"/>
      <c r="DF27" s="3449"/>
      <c r="DG27" s="3449"/>
      <c r="DH27" s="3449"/>
      <c r="DI27" s="3449"/>
      <c r="DJ27" s="3449"/>
      <c r="DK27" s="3449"/>
      <c r="DL27" s="3449"/>
      <c r="DM27" s="3449"/>
      <c r="DN27" s="3449"/>
      <c r="DO27" s="3449"/>
      <c r="DP27" s="3449"/>
      <c r="DQ27" s="3449"/>
      <c r="DR27" s="3449"/>
      <c r="DS27" s="3449"/>
      <c r="DT27" s="3449"/>
      <c r="DU27" s="3449"/>
      <c r="DV27" s="3449"/>
      <c r="DW27" s="3449"/>
      <c r="DX27" s="3449"/>
      <c r="DY27" s="3449"/>
      <c r="DZ27" s="3449"/>
      <c r="EA27" s="3449"/>
      <c r="EB27" s="3449"/>
      <c r="EC27" s="3449"/>
      <c r="ED27" s="3449"/>
      <c r="EE27" s="3449"/>
      <c r="EF27" s="3449"/>
      <c r="EG27" s="3449"/>
      <c r="EH27" s="3449"/>
      <c r="EI27" s="3449"/>
      <c r="EJ27" s="3449"/>
      <c r="EK27" s="3449"/>
      <c r="EL27" s="3449"/>
      <c r="EM27" s="3449"/>
      <c r="EN27" s="3449"/>
      <c r="EO27" s="3449"/>
      <c r="EP27" s="3449"/>
      <c r="EQ27" s="3449"/>
      <c r="ER27" s="3449"/>
      <c r="ES27" s="3449"/>
      <c r="ET27" s="3449"/>
      <c r="EU27" s="3449"/>
      <c r="EV27" s="3449"/>
      <c r="EW27" s="3449"/>
      <c r="EX27" s="3449"/>
      <c r="EY27" s="3449"/>
      <c r="EZ27" s="3449"/>
      <c r="FA27" s="3449"/>
      <c r="FB27" s="3449"/>
      <c r="FC27" s="3449"/>
      <c r="FD27" s="3449"/>
      <c r="FE27" s="3449"/>
      <c r="FF27" s="3449"/>
      <c r="FG27" s="3449"/>
      <c r="FH27" s="3449"/>
      <c r="FI27" s="3449"/>
      <c r="FJ27" s="3449"/>
      <c r="FK27" s="3449"/>
      <c r="FL27" s="3449"/>
      <c r="FM27" s="3449"/>
      <c r="FN27" s="3449"/>
      <c r="FO27" s="3449"/>
      <c r="FP27" s="3449"/>
      <c r="FQ27" s="3449"/>
      <c r="FR27" s="3449"/>
      <c r="FS27" s="3449"/>
      <c r="FT27" s="3449"/>
      <c r="FU27" s="3449"/>
      <c r="FV27" s="3449"/>
      <c r="FW27" s="3449"/>
      <c r="FX27" s="3449"/>
      <c r="FY27" s="3449"/>
      <c r="FZ27" s="3449"/>
      <c r="GA27" s="3449"/>
      <c r="GB27" s="3449"/>
      <c r="GC27" s="3449"/>
      <c r="GD27" s="3449"/>
      <c r="GE27" s="3449"/>
      <c r="GF27" s="3449"/>
      <c r="GG27" s="3449"/>
      <c r="GH27" s="3449"/>
      <c r="GI27" s="3449"/>
      <c r="GJ27" s="3449"/>
      <c r="GK27" s="3449"/>
      <c r="GL27" s="3449"/>
      <c r="GM27" s="3449"/>
      <c r="GN27" s="3449"/>
      <c r="GO27" s="3449"/>
      <c r="GP27" s="3449"/>
      <c r="GQ27" s="3449"/>
      <c r="GR27" s="3449"/>
      <c r="GS27" s="3449"/>
      <c r="GT27" s="3449"/>
      <c r="GU27" s="3449"/>
      <c r="GV27" s="3449"/>
      <c r="GW27" s="3449"/>
      <c r="GX27" s="3449"/>
      <c r="GY27" s="3449"/>
      <c r="GZ27" s="3449"/>
      <c r="HA27" s="3449"/>
      <c r="HB27" s="3449"/>
      <c r="HC27" s="3449"/>
      <c r="HD27" s="3449"/>
      <c r="HE27" s="3449"/>
      <c r="HF27" s="3449"/>
      <c r="HG27" s="3449"/>
      <c r="HH27" s="3449"/>
      <c r="HI27" s="3449"/>
      <c r="HJ27" s="3449"/>
      <c r="HK27" s="3449"/>
      <c r="HL27" s="3449"/>
      <c r="HM27" s="3449"/>
      <c r="HN27" s="3449"/>
      <c r="HO27" s="3449"/>
      <c r="HP27" s="3449"/>
      <c r="HQ27" s="3449"/>
      <c r="HR27" s="3449"/>
      <c r="HS27" s="3449"/>
      <c r="HT27" s="3449"/>
      <c r="HU27" s="3449"/>
      <c r="HV27" s="3449"/>
      <c r="HW27" s="3449"/>
      <c r="HX27" s="3449"/>
      <c r="HY27" s="3449"/>
      <c r="HZ27" s="3449"/>
      <c r="IA27" s="3449"/>
      <c r="IB27" s="3449"/>
      <c r="IC27" s="3449"/>
      <c r="ID27" s="3449"/>
      <c r="IE27" s="3449"/>
      <c r="IF27" s="3449"/>
      <c r="IG27" s="3449"/>
      <c r="IH27" s="3449"/>
      <c r="II27" s="3449"/>
      <c r="IJ27" s="3449"/>
      <c r="IK27" s="3449"/>
      <c r="IL27" s="3449"/>
      <c r="IM27" s="3449"/>
      <c r="IN27" s="3449"/>
      <c r="IO27" s="3449"/>
      <c r="IP27" s="3449"/>
      <c r="IQ27" s="3449"/>
      <c r="IR27" s="3449"/>
      <c r="IS27" s="3449"/>
      <c r="IT27" s="3449"/>
    </row>
    <row r="28" spans="1:254" ht="18" customHeight="1">
      <c r="A28" s="3451"/>
      <c r="B28" s="3454" t="s">
        <v>2951</v>
      </c>
      <c r="C28" s="3458" t="s">
        <v>3889</v>
      </c>
      <c r="D28" s="3459"/>
      <c r="E28" s="3468"/>
      <c r="F28" s="3446"/>
      <c r="G28" s="3402"/>
      <c r="H28" s="3402"/>
      <c r="I28" s="3402"/>
      <c r="J28" s="3402"/>
      <c r="K28" s="3448"/>
      <c r="L28" s="3448"/>
      <c r="M28" s="3448"/>
      <c r="N28" s="3449"/>
      <c r="O28" s="3449"/>
      <c r="P28" s="3449"/>
      <c r="Q28" s="3449"/>
      <c r="R28" s="3449"/>
      <c r="S28" s="3449"/>
      <c r="T28" s="3449"/>
      <c r="U28" s="3449"/>
      <c r="V28" s="3449"/>
      <c r="W28" s="3449"/>
      <c r="X28" s="3449"/>
      <c r="Y28" s="3449"/>
      <c r="Z28" s="3449"/>
      <c r="AA28" s="3449"/>
      <c r="AB28" s="3449"/>
      <c r="AC28" s="3449"/>
      <c r="AD28" s="3449"/>
      <c r="AE28" s="3449"/>
      <c r="AF28" s="3449"/>
      <c r="AG28" s="3449"/>
      <c r="AH28" s="3449"/>
      <c r="AI28" s="3449"/>
      <c r="AJ28" s="3449"/>
      <c r="AK28" s="3449"/>
      <c r="AL28" s="3449"/>
      <c r="AM28" s="3449"/>
      <c r="AN28" s="3449"/>
      <c r="AO28" s="3449"/>
      <c r="AP28" s="3449"/>
      <c r="AQ28" s="3449"/>
      <c r="AR28" s="3449"/>
      <c r="AS28" s="3449"/>
      <c r="AT28" s="3449"/>
      <c r="AU28" s="3449"/>
      <c r="AV28" s="3449"/>
      <c r="AW28" s="3449"/>
      <c r="AX28" s="3449"/>
      <c r="AY28" s="3449"/>
      <c r="AZ28" s="3449"/>
      <c r="BA28" s="3449"/>
      <c r="BB28" s="3449"/>
      <c r="BC28" s="3449"/>
      <c r="BD28" s="3449"/>
      <c r="BE28" s="3449"/>
      <c r="BF28" s="3449"/>
      <c r="BG28" s="3449"/>
      <c r="BH28" s="3449"/>
      <c r="BI28" s="3449"/>
      <c r="BJ28" s="3449"/>
      <c r="BK28" s="3449"/>
      <c r="BL28" s="3449"/>
      <c r="BM28" s="3449"/>
      <c r="BN28" s="3449"/>
      <c r="BO28" s="3449"/>
      <c r="BP28" s="3449"/>
      <c r="BQ28" s="3449"/>
      <c r="BR28" s="3449"/>
      <c r="BS28" s="3449"/>
      <c r="BT28" s="3449"/>
      <c r="BU28" s="3449"/>
      <c r="BV28" s="3449"/>
      <c r="BW28" s="3449"/>
      <c r="BX28" s="3449"/>
      <c r="BY28" s="3449"/>
      <c r="BZ28" s="3449"/>
      <c r="CA28" s="3449"/>
      <c r="CB28" s="3449"/>
      <c r="CC28" s="3449"/>
      <c r="CD28" s="3449"/>
      <c r="CE28" s="3449"/>
      <c r="CF28" s="3449"/>
      <c r="CG28" s="3449"/>
      <c r="CH28" s="3449"/>
      <c r="CI28" s="3449"/>
      <c r="CJ28" s="3449"/>
      <c r="CK28" s="3449"/>
      <c r="CL28" s="3449"/>
      <c r="CM28" s="3449"/>
      <c r="CN28" s="3449"/>
      <c r="CO28" s="3449"/>
      <c r="CP28" s="3449"/>
      <c r="CQ28" s="3449"/>
      <c r="CR28" s="3449"/>
      <c r="CS28" s="3449"/>
      <c r="CT28" s="3449"/>
      <c r="CU28" s="3449"/>
      <c r="CV28" s="3449"/>
      <c r="CW28" s="3449"/>
      <c r="CX28" s="3449"/>
      <c r="CY28" s="3449"/>
      <c r="CZ28" s="3449"/>
      <c r="DA28" s="3449"/>
      <c r="DB28" s="3449"/>
      <c r="DC28" s="3449"/>
      <c r="DD28" s="3449"/>
      <c r="DE28" s="3449"/>
      <c r="DF28" s="3449"/>
      <c r="DG28" s="3449"/>
      <c r="DH28" s="3449"/>
      <c r="DI28" s="3449"/>
      <c r="DJ28" s="3449"/>
      <c r="DK28" s="3449"/>
      <c r="DL28" s="3449"/>
      <c r="DM28" s="3449"/>
      <c r="DN28" s="3449"/>
      <c r="DO28" s="3449"/>
      <c r="DP28" s="3449"/>
      <c r="DQ28" s="3449"/>
      <c r="DR28" s="3449"/>
      <c r="DS28" s="3449"/>
      <c r="DT28" s="3449"/>
      <c r="DU28" s="3449"/>
      <c r="DV28" s="3449"/>
      <c r="DW28" s="3449"/>
      <c r="DX28" s="3449"/>
      <c r="DY28" s="3449"/>
      <c r="DZ28" s="3449"/>
      <c r="EA28" s="3449"/>
      <c r="EB28" s="3449"/>
      <c r="EC28" s="3449"/>
      <c r="ED28" s="3449"/>
      <c r="EE28" s="3449"/>
      <c r="EF28" s="3449"/>
      <c r="EG28" s="3449"/>
      <c r="EH28" s="3449"/>
      <c r="EI28" s="3449"/>
      <c r="EJ28" s="3449"/>
      <c r="EK28" s="3449"/>
      <c r="EL28" s="3449"/>
      <c r="EM28" s="3449"/>
      <c r="EN28" s="3449"/>
      <c r="EO28" s="3449"/>
      <c r="EP28" s="3449"/>
      <c r="EQ28" s="3449"/>
      <c r="ER28" s="3449"/>
      <c r="ES28" s="3449"/>
      <c r="ET28" s="3449"/>
      <c r="EU28" s="3449"/>
      <c r="EV28" s="3449"/>
      <c r="EW28" s="3449"/>
      <c r="EX28" s="3449"/>
      <c r="EY28" s="3449"/>
      <c r="EZ28" s="3449"/>
      <c r="FA28" s="3449"/>
      <c r="FB28" s="3449"/>
      <c r="FC28" s="3449"/>
      <c r="FD28" s="3449"/>
      <c r="FE28" s="3449"/>
      <c r="FF28" s="3449"/>
      <c r="FG28" s="3449"/>
      <c r="FH28" s="3449"/>
      <c r="FI28" s="3449"/>
      <c r="FJ28" s="3449"/>
      <c r="FK28" s="3449"/>
      <c r="FL28" s="3449"/>
      <c r="FM28" s="3449"/>
      <c r="FN28" s="3449"/>
      <c r="FO28" s="3449"/>
      <c r="FP28" s="3449"/>
      <c r="FQ28" s="3449"/>
      <c r="FR28" s="3449"/>
      <c r="FS28" s="3449"/>
      <c r="FT28" s="3449"/>
      <c r="FU28" s="3449"/>
      <c r="FV28" s="3449"/>
      <c r="FW28" s="3449"/>
      <c r="FX28" s="3449"/>
      <c r="FY28" s="3449"/>
      <c r="FZ28" s="3449"/>
      <c r="GA28" s="3449"/>
      <c r="GB28" s="3449"/>
      <c r="GC28" s="3449"/>
      <c r="GD28" s="3449"/>
      <c r="GE28" s="3449"/>
      <c r="GF28" s="3449"/>
      <c r="GG28" s="3449"/>
      <c r="GH28" s="3449"/>
      <c r="GI28" s="3449"/>
      <c r="GJ28" s="3449"/>
      <c r="GK28" s="3449"/>
      <c r="GL28" s="3449"/>
      <c r="GM28" s="3449"/>
      <c r="GN28" s="3449"/>
      <c r="GO28" s="3449"/>
      <c r="GP28" s="3449"/>
      <c r="GQ28" s="3449"/>
      <c r="GR28" s="3449"/>
      <c r="GS28" s="3449"/>
      <c r="GT28" s="3449"/>
      <c r="GU28" s="3449"/>
      <c r="GV28" s="3449"/>
      <c r="GW28" s="3449"/>
      <c r="GX28" s="3449"/>
      <c r="GY28" s="3449"/>
      <c r="GZ28" s="3449"/>
      <c r="HA28" s="3449"/>
      <c r="HB28" s="3449"/>
      <c r="HC28" s="3449"/>
      <c r="HD28" s="3449"/>
      <c r="HE28" s="3449"/>
      <c r="HF28" s="3449"/>
      <c r="HG28" s="3449"/>
      <c r="HH28" s="3449"/>
      <c r="HI28" s="3449"/>
      <c r="HJ28" s="3449"/>
      <c r="HK28" s="3449"/>
      <c r="HL28" s="3449"/>
      <c r="HM28" s="3449"/>
      <c r="HN28" s="3449"/>
      <c r="HO28" s="3449"/>
      <c r="HP28" s="3449"/>
      <c r="HQ28" s="3449"/>
      <c r="HR28" s="3449"/>
      <c r="HS28" s="3449"/>
      <c r="HT28" s="3449"/>
      <c r="HU28" s="3449"/>
      <c r="HV28" s="3449"/>
      <c r="HW28" s="3449"/>
      <c r="HX28" s="3449"/>
      <c r="HY28" s="3449"/>
      <c r="HZ28" s="3449"/>
      <c r="IA28" s="3449"/>
      <c r="IB28" s="3449"/>
      <c r="IC28" s="3449"/>
      <c r="ID28" s="3449"/>
      <c r="IE28" s="3449"/>
      <c r="IF28" s="3449"/>
      <c r="IG28" s="3449"/>
      <c r="IH28" s="3449"/>
      <c r="II28" s="3449"/>
      <c r="IJ28" s="3449"/>
      <c r="IK28" s="3449"/>
      <c r="IL28" s="3449"/>
      <c r="IM28" s="3449"/>
      <c r="IN28" s="3449"/>
      <c r="IO28" s="3449"/>
      <c r="IP28" s="3449"/>
      <c r="IQ28" s="3449"/>
      <c r="IR28" s="3449"/>
      <c r="IS28" s="3449"/>
      <c r="IT28" s="3449"/>
    </row>
    <row r="29" spans="1:254" ht="18" customHeight="1">
      <c r="A29" s="3451"/>
      <c r="B29" s="3454" t="s">
        <v>2952</v>
      </c>
      <c r="C29" s="3455" t="s">
        <v>3890</v>
      </c>
      <c r="D29" s="3459"/>
      <c r="E29" s="3468"/>
      <c r="F29" s="3446"/>
      <c r="G29" s="3402"/>
      <c r="H29" s="3402"/>
      <c r="I29" s="3402"/>
      <c r="J29" s="3402"/>
      <c r="K29" s="3448"/>
      <c r="L29" s="3448"/>
      <c r="M29" s="3448"/>
      <c r="N29" s="3449"/>
      <c r="O29" s="3449"/>
      <c r="P29" s="3449"/>
      <c r="Q29" s="3449"/>
      <c r="R29" s="3449"/>
      <c r="S29" s="3449"/>
      <c r="T29" s="3449"/>
      <c r="U29" s="3449"/>
      <c r="V29" s="3449"/>
      <c r="W29" s="3449"/>
      <c r="X29" s="3449"/>
      <c r="Y29" s="3449"/>
      <c r="Z29" s="3449"/>
      <c r="AA29" s="3449"/>
      <c r="AB29" s="3449"/>
      <c r="AC29" s="3449"/>
      <c r="AD29" s="3449"/>
      <c r="AE29" s="3449"/>
      <c r="AF29" s="3449"/>
      <c r="AG29" s="3449"/>
      <c r="AH29" s="3449"/>
      <c r="AI29" s="3449"/>
      <c r="AJ29" s="3449"/>
      <c r="AK29" s="3449"/>
      <c r="AL29" s="3449"/>
      <c r="AM29" s="3449"/>
      <c r="AN29" s="3449"/>
      <c r="AO29" s="3449"/>
      <c r="AP29" s="3449"/>
      <c r="AQ29" s="3449"/>
      <c r="AR29" s="3449"/>
      <c r="AS29" s="3449"/>
      <c r="AT29" s="3449"/>
      <c r="AU29" s="3449"/>
      <c r="AV29" s="3449"/>
      <c r="AW29" s="3449"/>
      <c r="AX29" s="3449"/>
      <c r="AY29" s="3449"/>
      <c r="AZ29" s="3449"/>
      <c r="BA29" s="3449"/>
      <c r="BB29" s="3449"/>
      <c r="BC29" s="3449"/>
      <c r="BD29" s="3449"/>
      <c r="BE29" s="3449"/>
      <c r="BF29" s="3449"/>
      <c r="BG29" s="3449"/>
      <c r="BH29" s="3449"/>
      <c r="BI29" s="3449"/>
      <c r="BJ29" s="3449"/>
      <c r="BK29" s="3449"/>
      <c r="BL29" s="3449"/>
      <c r="BM29" s="3449"/>
      <c r="BN29" s="3449"/>
      <c r="BO29" s="3449"/>
      <c r="BP29" s="3449"/>
      <c r="BQ29" s="3449"/>
      <c r="BR29" s="3449"/>
      <c r="BS29" s="3449"/>
      <c r="BT29" s="3449"/>
      <c r="BU29" s="3449"/>
      <c r="BV29" s="3449"/>
      <c r="BW29" s="3449"/>
      <c r="BX29" s="3449"/>
      <c r="BY29" s="3449"/>
      <c r="BZ29" s="3449"/>
      <c r="CA29" s="3449"/>
      <c r="CB29" s="3449"/>
      <c r="CC29" s="3449"/>
      <c r="CD29" s="3449"/>
      <c r="CE29" s="3449"/>
      <c r="CF29" s="3449"/>
      <c r="CG29" s="3449"/>
      <c r="CH29" s="3449"/>
      <c r="CI29" s="3449"/>
      <c r="CJ29" s="3449"/>
      <c r="CK29" s="3449"/>
      <c r="CL29" s="3449"/>
      <c r="CM29" s="3449"/>
      <c r="CN29" s="3449"/>
      <c r="CO29" s="3449"/>
      <c r="CP29" s="3449"/>
      <c r="CQ29" s="3449"/>
      <c r="CR29" s="3449"/>
      <c r="CS29" s="3449"/>
      <c r="CT29" s="3449"/>
      <c r="CU29" s="3449"/>
      <c r="CV29" s="3449"/>
      <c r="CW29" s="3449"/>
      <c r="CX29" s="3449"/>
      <c r="CY29" s="3449"/>
      <c r="CZ29" s="3449"/>
      <c r="DA29" s="3449"/>
      <c r="DB29" s="3449"/>
      <c r="DC29" s="3449"/>
      <c r="DD29" s="3449"/>
      <c r="DE29" s="3449"/>
      <c r="DF29" s="3449"/>
      <c r="DG29" s="3449"/>
      <c r="DH29" s="3449"/>
      <c r="DI29" s="3449"/>
      <c r="DJ29" s="3449"/>
      <c r="DK29" s="3449"/>
      <c r="DL29" s="3449"/>
      <c r="DM29" s="3449"/>
      <c r="DN29" s="3449"/>
      <c r="DO29" s="3449"/>
      <c r="DP29" s="3449"/>
      <c r="DQ29" s="3449"/>
      <c r="DR29" s="3449"/>
      <c r="DS29" s="3449"/>
      <c r="DT29" s="3449"/>
      <c r="DU29" s="3449"/>
      <c r="DV29" s="3449"/>
      <c r="DW29" s="3449"/>
      <c r="DX29" s="3449"/>
      <c r="DY29" s="3449"/>
      <c r="DZ29" s="3449"/>
      <c r="EA29" s="3449"/>
      <c r="EB29" s="3449"/>
      <c r="EC29" s="3449"/>
      <c r="ED29" s="3449"/>
      <c r="EE29" s="3449"/>
      <c r="EF29" s="3449"/>
      <c r="EG29" s="3449"/>
      <c r="EH29" s="3449"/>
      <c r="EI29" s="3449"/>
      <c r="EJ29" s="3449"/>
      <c r="EK29" s="3449"/>
      <c r="EL29" s="3449"/>
      <c r="EM29" s="3449"/>
      <c r="EN29" s="3449"/>
      <c r="EO29" s="3449"/>
      <c r="EP29" s="3449"/>
      <c r="EQ29" s="3449"/>
      <c r="ER29" s="3449"/>
      <c r="ES29" s="3449"/>
      <c r="ET29" s="3449"/>
      <c r="EU29" s="3449"/>
      <c r="EV29" s="3449"/>
      <c r="EW29" s="3449"/>
      <c r="EX29" s="3449"/>
      <c r="EY29" s="3449"/>
      <c r="EZ29" s="3449"/>
      <c r="FA29" s="3449"/>
      <c r="FB29" s="3449"/>
      <c r="FC29" s="3449"/>
      <c r="FD29" s="3449"/>
      <c r="FE29" s="3449"/>
      <c r="FF29" s="3449"/>
      <c r="FG29" s="3449"/>
      <c r="FH29" s="3449"/>
      <c r="FI29" s="3449"/>
      <c r="FJ29" s="3449"/>
      <c r="FK29" s="3449"/>
      <c r="FL29" s="3449"/>
      <c r="FM29" s="3449"/>
      <c r="FN29" s="3449"/>
      <c r="FO29" s="3449"/>
      <c r="FP29" s="3449"/>
      <c r="FQ29" s="3449"/>
      <c r="FR29" s="3449"/>
      <c r="FS29" s="3449"/>
      <c r="FT29" s="3449"/>
      <c r="FU29" s="3449"/>
      <c r="FV29" s="3449"/>
      <c r="FW29" s="3449"/>
      <c r="FX29" s="3449"/>
      <c r="FY29" s="3449"/>
      <c r="FZ29" s="3449"/>
      <c r="GA29" s="3449"/>
      <c r="GB29" s="3449"/>
      <c r="GC29" s="3449"/>
      <c r="GD29" s="3449"/>
      <c r="GE29" s="3449"/>
      <c r="GF29" s="3449"/>
      <c r="GG29" s="3449"/>
      <c r="GH29" s="3449"/>
      <c r="GI29" s="3449"/>
      <c r="GJ29" s="3449"/>
      <c r="GK29" s="3449"/>
      <c r="GL29" s="3449"/>
      <c r="GM29" s="3449"/>
      <c r="GN29" s="3449"/>
      <c r="GO29" s="3449"/>
      <c r="GP29" s="3449"/>
      <c r="GQ29" s="3449"/>
      <c r="GR29" s="3449"/>
      <c r="GS29" s="3449"/>
      <c r="GT29" s="3449"/>
      <c r="GU29" s="3449"/>
      <c r="GV29" s="3449"/>
      <c r="GW29" s="3449"/>
      <c r="GX29" s="3449"/>
      <c r="GY29" s="3449"/>
      <c r="GZ29" s="3449"/>
      <c r="HA29" s="3449"/>
      <c r="HB29" s="3449"/>
      <c r="HC29" s="3449"/>
      <c r="HD29" s="3449"/>
      <c r="HE29" s="3449"/>
      <c r="HF29" s="3449"/>
      <c r="HG29" s="3449"/>
      <c r="HH29" s="3449"/>
      <c r="HI29" s="3449"/>
      <c r="HJ29" s="3449"/>
      <c r="HK29" s="3449"/>
      <c r="HL29" s="3449"/>
      <c r="HM29" s="3449"/>
      <c r="HN29" s="3449"/>
      <c r="HO29" s="3449"/>
      <c r="HP29" s="3449"/>
      <c r="HQ29" s="3449"/>
      <c r="HR29" s="3449"/>
      <c r="HS29" s="3449"/>
      <c r="HT29" s="3449"/>
      <c r="HU29" s="3449"/>
      <c r="HV29" s="3449"/>
      <c r="HW29" s="3449"/>
      <c r="HX29" s="3449"/>
      <c r="HY29" s="3449"/>
      <c r="HZ29" s="3449"/>
      <c r="IA29" s="3449"/>
      <c r="IB29" s="3449"/>
      <c r="IC29" s="3449"/>
      <c r="ID29" s="3449"/>
      <c r="IE29" s="3449"/>
      <c r="IF29" s="3449"/>
      <c r="IG29" s="3449"/>
      <c r="IH29" s="3449"/>
      <c r="II29" s="3449"/>
      <c r="IJ29" s="3449"/>
      <c r="IK29" s="3449"/>
      <c r="IL29" s="3449"/>
      <c r="IM29" s="3449"/>
      <c r="IN29" s="3449"/>
      <c r="IO29" s="3449"/>
      <c r="IP29" s="3449"/>
      <c r="IQ29" s="3449"/>
      <c r="IR29" s="3449"/>
      <c r="IS29" s="3449"/>
      <c r="IT29" s="3449"/>
    </row>
    <row r="30" spans="1:254" ht="18" customHeight="1">
      <c r="A30" s="3451"/>
      <c r="B30" s="3454" t="s">
        <v>2954</v>
      </c>
      <c r="C30" s="3458" t="s">
        <v>3891</v>
      </c>
      <c r="D30" s="3459"/>
      <c r="E30" s="3468"/>
      <c r="F30" s="3446"/>
      <c r="G30" s="3402"/>
      <c r="H30" s="3402"/>
      <c r="I30" s="3402"/>
      <c r="J30" s="3402"/>
      <c r="K30" s="3448"/>
      <c r="L30" s="3448"/>
      <c r="M30" s="3448"/>
      <c r="N30" s="3449"/>
      <c r="O30" s="3449"/>
      <c r="P30" s="3449"/>
      <c r="Q30" s="3449"/>
      <c r="R30" s="3449"/>
      <c r="S30" s="3449"/>
      <c r="T30" s="3449"/>
      <c r="U30" s="3449"/>
      <c r="V30" s="3449"/>
      <c r="W30" s="3449"/>
      <c r="X30" s="3449"/>
      <c r="Y30" s="3449"/>
      <c r="Z30" s="3449"/>
      <c r="AA30" s="3449"/>
      <c r="AB30" s="3449"/>
      <c r="AC30" s="3449"/>
      <c r="AD30" s="3449"/>
      <c r="AE30" s="3449"/>
      <c r="AF30" s="3449"/>
      <c r="AG30" s="3449"/>
      <c r="AH30" s="3449"/>
      <c r="AI30" s="3449"/>
      <c r="AJ30" s="3449"/>
      <c r="AK30" s="3449"/>
      <c r="AL30" s="3449"/>
      <c r="AM30" s="3449"/>
      <c r="AN30" s="3449"/>
      <c r="AO30" s="3449"/>
      <c r="AP30" s="3449"/>
      <c r="AQ30" s="3449"/>
      <c r="AR30" s="3449"/>
      <c r="AS30" s="3449"/>
      <c r="AT30" s="3449"/>
      <c r="AU30" s="3449"/>
      <c r="AV30" s="3449"/>
      <c r="AW30" s="3449"/>
      <c r="AX30" s="3449"/>
      <c r="AY30" s="3449"/>
      <c r="AZ30" s="3449"/>
      <c r="BA30" s="3449"/>
      <c r="BB30" s="3449"/>
      <c r="BC30" s="3449"/>
      <c r="BD30" s="3449"/>
      <c r="BE30" s="3449"/>
      <c r="BF30" s="3449"/>
      <c r="BG30" s="3449"/>
      <c r="BH30" s="3449"/>
      <c r="BI30" s="3449"/>
      <c r="BJ30" s="3449"/>
      <c r="BK30" s="3449"/>
      <c r="BL30" s="3449"/>
      <c r="BM30" s="3449"/>
      <c r="BN30" s="3449"/>
      <c r="BO30" s="3449"/>
      <c r="BP30" s="3449"/>
      <c r="BQ30" s="3449"/>
      <c r="BR30" s="3449"/>
      <c r="BS30" s="3449"/>
      <c r="BT30" s="3449"/>
      <c r="BU30" s="3449"/>
      <c r="BV30" s="3449"/>
      <c r="BW30" s="3449"/>
      <c r="BX30" s="3449"/>
      <c r="BY30" s="3449"/>
      <c r="BZ30" s="3449"/>
      <c r="CA30" s="3449"/>
      <c r="CB30" s="3449"/>
      <c r="CC30" s="3449"/>
      <c r="CD30" s="3449"/>
      <c r="CE30" s="3449"/>
      <c r="CF30" s="3449"/>
      <c r="CG30" s="3449"/>
      <c r="CH30" s="3449"/>
      <c r="CI30" s="3449"/>
      <c r="CJ30" s="3449"/>
      <c r="CK30" s="3449"/>
      <c r="CL30" s="3449"/>
      <c r="CM30" s="3449"/>
      <c r="CN30" s="3449"/>
      <c r="CO30" s="3449"/>
      <c r="CP30" s="3449"/>
      <c r="CQ30" s="3449"/>
      <c r="CR30" s="3449"/>
      <c r="CS30" s="3449"/>
      <c r="CT30" s="3449"/>
      <c r="CU30" s="3449"/>
      <c r="CV30" s="3449"/>
      <c r="CW30" s="3449"/>
      <c r="CX30" s="3449"/>
      <c r="CY30" s="3449"/>
      <c r="CZ30" s="3449"/>
      <c r="DA30" s="3449"/>
      <c r="DB30" s="3449"/>
      <c r="DC30" s="3449"/>
      <c r="DD30" s="3449"/>
      <c r="DE30" s="3449"/>
      <c r="DF30" s="3449"/>
      <c r="DG30" s="3449"/>
      <c r="DH30" s="3449"/>
      <c r="DI30" s="3449"/>
      <c r="DJ30" s="3449"/>
      <c r="DK30" s="3449"/>
      <c r="DL30" s="3449"/>
      <c r="DM30" s="3449"/>
      <c r="DN30" s="3449"/>
      <c r="DO30" s="3449"/>
      <c r="DP30" s="3449"/>
      <c r="DQ30" s="3449"/>
      <c r="DR30" s="3449"/>
      <c r="DS30" s="3449"/>
      <c r="DT30" s="3449"/>
      <c r="DU30" s="3449"/>
      <c r="DV30" s="3449"/>
      <c r="DW30" s="3449"/>
      <c r="DX30" s="3449"/>
      <c r="DY30" s="3449"/>
      <c r="DZ30" s="3449"/>
      <c r="EA30" s="3449"/>
      <c r="EB30" s="3449"/>
      <c r="EC30" s="3449"/>
      <c r="ED30" s="3449"/>
      <c r="EE30" s="3449"/>
      <c r="EF30" s="3449"/>
      <c r="EG30" s="3449"/>
      <c r="EH30" s="3449"/>
      <c r="EI30" s="3449"/>
      <c r="EJ30" s="3449"/>
      <c r="EK30" s="3449"/>
      <c r="EL30" s="3449"/>
      <c r="EM30" s="3449"/>
      <c r="EN30" s="3449"/>
      <c r="EO30" s="3449"/>
      <c r="EP30" s="3449"/>
      <c r="EQ30" s="3449"/>
      <c r="ER30" s="3449"/>
      <c r="ES30" s="3449"/>
      <c r="ET30" s="3449"/>
      <c r="EU30" s="3449"/>
      <c r="EV30" s="3449"/>
      <c r="EW30" s="3449"/>
      <c r="EX30" s="3449"/>
      <c r="EY30" s="3449"/>
      <c r="EZ30" s="3449"/>
      <c r="FA30" s="3449"/>
      <c r="FB30" s="3449"/>
      <c r="FC30" s="3449"/>
      <c r="FD30" s="3449"/>
      <c r="FE30" s="3449"/>
      <c r="FF30" s="3449"/>
      <c r="FG30" s="3449"/>
      <c r="FH30" s="3449"/>
      <c r="FI30" s="3449"/>
      <c r="FJ30" s="3449"/>
      <c r="FK30" s="3449"/>
      <c r="FL30" s="3449"/>
      <c r="FM30" s="3449"/>
      <c r="FN30" s="3449"/>
      <c r="FO30" s="3449"/>
      <c r="FP30" s="3449"/>
      <c r="FQ30" s="3449"/>
      <c r="FR30" s="3449"/>
      <c r="FS30" s="3449"/>
      <c r="FT30" s="3449"/>
      <c r="FU30" s="3449"/>
      <c r="FV30" s="3449"/>
      <c r="FW30" s="3449"/>
      <c r="FX30" s="3449"/>
      <c r="FY30" s="3449"/>
      <c r="FZ30" s="3449"/>
      <c r="GA30" s="3449"/>
      <c r="GB30" s="3449"/>
      <c r="GC30" s="3449"/>
      <c r="GD30" s="3449"/>
      <c r="GE30" s="3449"/>
      <c r="GF30" s="3449"/>
      <c r="GG30" s="3449"/>
      <c r="GH30" s="3449"/>
      <c r="GI30" s="3449"/>
      <c r="GJ30" s="3449"/>
      <c r="GK30" s="3449"/>
      <c r="GL30" s="3449"/>
      <c r="GM30" s="3449"/>
      <c r="GN30" s="3449"/>
      <c r="GO30" s="3449"/>
      <c r="GP30" s="3449"/>
      <c r="GQ30" s="3449"/>
      <c r="GR30" s="3449"/>
      <c r="GS30" s="3449"/>
      <c r="GT30" s="3449"/>
      <c r="GU30" s="3449"/>
      <c r="GV30" s="3449"/>
      <c r="GW30" s="3449"/>
      <c r="GX30" s="3449"/>
      <c r="GY30" s="3449"/>
      <c r="GZ30" s="3449"/>
      <c r="HA30" s="3449"/>
      <c r="HB30" s="3449"/>
      <c r="HC30" s="3449"/>
      <c r="HD30" s="3449"/>
      <c r="HE30" s="3449"/>
      <c r="HF30" s="3449"/>
      <c r="HG30" s="3449"/>
      <c r="HH30" s="3449"/>
      <c r="HI30" s="3449"/>
      <c r="HJ30" s="3449"/>
      <c r="HK30" s="3449"/>
      <c r="HL30" s="3449"/>
      <c r="HM30" s="3449"/>
      <c r="HN30" s="3449"/>
      <c r="HO30" s="3449"/>
      <c r="HP30" s="3449"/>
      <c r="HQ30" s="3449"/>
      <c r="HR30" s="3449"/>
      <c r="HS30" s="3449"/>
      <c r="HT30" s="3449"/>
      <c r="HU30" s="3449"/>
      <c r="HV30" s="3449"/>
      <c r="HW30" s="3449"/>
      <c r="HX30" s="3449"/>
      <c r="HY30" s="3449"/>
      <c r="HZ30" s="3449"/>
      <c r="IA30" s="3449"/>
      <c r="IB30" s="3449"/>
      <c r="IC30" s="3449"/>
      <c r="ID30" s="3449"/>
      <c r="IE30" s="3449"/>
      <c r="IF30" s="3449"/>
      <c r="IG30" s="3449"/>
      <c r="IH30" s="3449"/>
      <c r="II30" s="3449"/>
      <c r="IJ30" s="3449"/>
      <c r="IK30" s="3449"/>
      <c r="IL30" s="3449"/>
      <c r="IM30" s="3449"/>
      <c r="IN30" s="3449"/>
      <c r="IO30" s="3449"/>
      <c r="IP30" s="3449"/>
      <c r="IQ30" s="3449"/>
      <c r="IR30" s="3449"/>
      <c r="IS30" s="3449"/>
      <c r="IT30" s="3449"/>
    </row>
    <row r="31" spans="1:254" ht="18" customHeight="1">
      <c r="A31" s="3451"/>
      <c r="B31" s="3454" t="s">
        <v>2956</v>
      </c>
      <c r="C31" s="3455" t="s">
        <v>3892</v>
      </c>
      <c r="D31" s="3466">
        <f>D32+D33</f>
        <v>0</v>
      </c>
      <c r="E31" s="3469">
        <f>E32+E33</f>
        <v>0</v>
      </c>
      <c r="F31" s="3446"/>
      <c r="G31" s="3402"/>
      <c r="H31" s="3402"/>
      <c r="I31" s="3402"/>
      <c r="J31" s="3402"/>
      <c r="K31" s="3448"/>
      <c r="L31" s="3448"/>
      <c r="M31" s="3448"/>
      <c r="N31" s="3449"/>
      <c r="O31" s="3449"/>
      <c r="P31" s="3449"/>
      <c r="Q31" s="3449"/>
      <c r="R31" s="3449"/>
      <c r="S31" s="3449"/>
      <c r="T31" s="3449"/>
      <c r="U31" s="3449"/>
      <c r="V31" s="3449"/>
      <c r="W31" s="3449"/>
      <c r="X31" s="3449"/>
      <c r="Y31" s="3449"/>
      <c r="Z31" s="3449"/>
      <c r="AA31" s="3449"/>
      <c r="AB31" s="3449"/>
      <c r="AC31" s="3449"/>
      <c r="AD31" s="3449"/>
      <c r="AE31" s="3449"/>
      <c r="AF31" s="3449"/>
      <c r="AG31" s="3449"/>
      <c r="AH31" s="3449"/>
      <c r="AI31" s="3449"/>
      <c r="AJ31" s="3449"/>
      <c r="AK31" s="3449"/>
      <c r="AL31" s="3449"/>
      <c r="AM31" s="3449"/>
      <c r="AN31" s="3449"/>
      <c r="AO31" s="3449"/>
      <c r="AP31" s="3449"/>
      <c r="AQ31" s="3449"/>
      <c r="AR31" s="3449"/>
      <c r="AS31" s="3449"/>
      <c r="AT31" s="3449"/>
      <c r="AU31" s="3449"/>
      <c r="AV31" s="3449"/>
      <c r="AW31" s="3449"/>
      <c r="AX31" s="3449"/>
      <c r="AY31" s="3449"/>
      <c r="AZ31" s="3449"/>
      <c r="BA31" s="3449"/>
      <c r="BB31" s="3449"/>
      <c r="BC31" s="3449"/>
      <c r="BD31" s="3449"/>
      <c r="BE31" s="3449"/>
      <c r="BF31" s="3449"/>
      <c r="BG31" s="3449"/>
      <c r="BH31" s="3449"/>
      <c r="BI31" s="3449"/>
      <c r="BJ31" s="3449"/>
      <c r="BK31" s="3449"/>
      <c r="BL31" s="3449"/>
      <c r="BM31" s="3449"/>
      <c r="BN31" s="3449"/>
      <c r="BO31" s="3449"/>
      <c r="BP31" s="3449"/>
      <c r="BQ31" s="3449"/>
      <c r="BR31" s="3449"/>
      <c r="BS31" s="3449"/>
      <c r="BT31" s="3449"/>
      <c r="BU31" s="3449"/>
      <c r="BV31" s="3449"/>
      <c r="BW31" s="3449"/>
      <c r="BX31" s="3449"/>
      <c r="BY31" s="3449"/>
      <c r="BZ31" s="3449"/>
      <c r="CA31" s="3449"/>
      <c r="CB31" s="3449"/>
      <c r="CC31" s="3449"/>
      <c r="CD31" s="3449"/>
      <c r="CE31" s="3449"/>
      <c r="CF31" s="3449"/>
      <c r="CG31" s="3449"/>
      <c r="CH31" s="3449"/>
      <c r="CI31" s="3449"/>
      <c r="CJ31" s="3449"/>
      <c r="CK31" s="3449"/>
      <c r="CL31" s="3449"/>
      <c r="CM31" s="3449"/>
      <c r="CN31" s="3449"/>
      <c r="CO31" s="3449"/>
      <c r="CP31" s="3449"/>
      <c r="CQ31" s="3449"/>
      <c r="CR31" s="3449"/>
      <c r="CS31" s="3449"/>
      <c r="CT31" s="3449"/>
      <c r="CU31" s="3449"/>
      <c r="CV31" s="3449"/>
      <c r="CW31" s="3449"/>
      <c r="CX31" s="3449"/>
      <c r="CY31" s="3449"/>
      <c r="CZ31" s="3449"/>
      <c r="DA31" s="3449"/>
      <c r="DB31" s="3449"/>
      <c r="DC31" s="3449"/>
      <c r="DD31" s="3449"/>
      <c r="DE31" s="3449"/>
      <c r="DF31" s="3449"/>
      <c r="DG31" s="3449"/>
      <c r="DH31" s="3449"/>
      <c r="DI31" s="3449"/>
      <c r="DJ31" s="3449"/>
      <c r="DK31" s="3449"/>
      <c r="DL31" s="3449"/>
      <c r="DM31" s="3449"/>
      <c r="DN31" s="3449"/>
      <c r="DO31" s="3449"/>
      <c r="DP31" s="3449"/>
      <c r="DQ31" s="3449"/>
      <c r="DR31" s="3449"/>
      <c r="DS31" s="3449"/>
      <c r="DT31" s="3449"/>
      <c r="DU31" s="3449"/>
      <c r="DV31" s="3449"/>
      <c r="DW31" s="3449"/>
      <c r="DX31" s="3449"/>
      <c r="DY31" s="3449"/>
      <c r="DZ31" s="3449"/>
      <c r="EA31" s="3449"/>
      <c r="EB31" s="3449"/>
      <c r="EC31" s="3449"/>
      <c r="ED31" s="3449"/>
      <c r="EE31" s="3449"/>
      <c r="EF31" s="3449"/>
      <c r="EG31" s="3449"/>
      <c r="EH31" s="3449"/>
      <c r="EI31" s="3449"/>
      <c r="EJ31" s="3449"/>
      <c r="EK31" s="3449"/>
      <c r="EL31" s="3449"/>
      <c r="EM31" s="3449"/>
      <c r="EN31" s="3449"/>
      <c r="EO31" s="3449"/>
      <c r="EP31" s="3449"/>
      <c r="EQ31" s="3449"/>
      <c r="ER31" s="3449"/>
      <c r="ES31" s="3449"/>
      <c r="ET31" s="3449"/>
      <c r="EU31" s="3449"/>
      <c r="EV31" s="3449"/>
      <c r="EW31" s="3449"/>
      <c r="EX31" s="3449"/>
      <c r="EY31" s="3449"/>
      <c r="EZ31" s="3449"/>
      <c r="FA31" s="3449"/>
      <c r="FB31" s="3449"/>
      <c r="FC31" s="3449"/>
      <c r="FD31" s="3449"/>
      <c r="FE31" s="3449"/>
      <c r="FF31" s="3449"/>
      <c r="FG31" s="3449"/>
      <c r="FH31" s="3449"/>
      <c r="FI31" s="3449"/>
      <c r="FJ31" s="3449"/>
      <c r="FK31" s="3449"/>
      <c r="FL31" s="3449"/>
      <c r="FM31" s="3449"/>
      <c r="FN31" s="3449"/>
      <c r="FO31" s="3449"/>
      <c r="FP31" s="3449"/>
      <c r="FQ31" s="3449"/>
      <c r="FR31" s="3449"/>
      <c r="FS31" s="3449"/>
      <c r="FT31" s="3449"/>
      <c r="FU31" s="3449"/>
      <c r="FV31" s="3449"/>
      <c r="FW31" s="3449"/>
      <c r="FX31" s="3449"/>
      <c r="FY31" s="3449"/>
      <c r="FZ31" s="3449"/>
      <c r="GA31" s="3449"/>
      <c r="GB31" s="3449"/>
      <c r="GC31" s="3449"/>
      <c r="GD31" s="3449"/>
      <c r="GE31" s="3449"/>
      <c r="GF31" s="3449"/>
      <c r="GG31" s="3449"/>
      <c r="GH31" s="3449"/>
      <c r="GI31" s="3449"/>
      <c r="GJ31" s="3449"/>
      <c r="GK31" s="3449"/>
      <c r="GL31" s="3449"/>
      <c r="GM31" s="3449"/>
      <c r="GN31" s="3449"/>
      <c r="GO31" s="3449"/>
      <c r="GP31" s="3449"/>
      <c r="GQ31" s="3449"/>
      <c r="GR31" s="3449"/>
      <c r="GS31" s="3449"/>
      <c r="GT31" s="3449"/>
      <c r="GU31" s="3449"/>
      <c r="GV31" s="3449"/>
      <c r="GW31" s="3449"/>
      <c r="GX31" s="3449"/>
      <c r="GY31" s="3449"/>
      <c r="GZ31" s="3449"/>
      <c r="HA31" s="3449"/>
      <c r="HB31" s="3449"/>
      <c r="HC31" s="3449"/>
      <c r="HD31" s="3449"/>
      <c r="HE31" s="3449"/>
      <c r="HF31" s="3449"/>
      <c r="HG31" s="3449"/>
      <c r="HH31" s="3449"/>
      <c r="HI31" s="3449"/>
      <c r="HJ31" s="3449"/>
      <c r="HK31" s="3449"/>
      <c r="HL31" s="3449"/>
      <c r="HM31" s="3449"/>
      <c r="HN31" s="3449"/>
      <c r="HO31" s="3449"/>
      <c r="HP31" s="3449"/>
      <c r="HQ31" s="3449"/>
      <c r="HR31" s="3449"/>
      <c r="HS31" s="3449"/>
      <c r="HT31" s="3449"/>
      <c r="HU31" s="3449"/>
      <c r="HV31" s="3449"/>
      <c r="HW31" s="3449"/>
      <c r="HX31" s="3449"/>
      <c r="HY31" s="3449"/>
      <c r="HZ31" s="3449"/>
      <c r="IA31" s="3449"/>
      <c r="IB31" s="3449"/>
      <c r="IC31" s="3449"/>
      <c r="ID31" s="3449"/>
      <c r="IE31" s="3449"/>
      <c r="IF31" s="3449"/>
      <c r="IG31" s="3449"/>
      <c r="IH31" s="3449"/>
      <c r="II31" s="3449"/>
      <c r="IJ31" s="3449"/>
      <c r="IK31" s="3449"/>
      <c r="IL31" s="3449"/>
      <c r="IM31" s="3449"/>
      <c r="IN31" s="3449"/>
      <c r="IO31" s="3449"/>
      <c r="IP31" s="3449"/>
      <c r="IQ31" s="3449"/>
      <c r="IR31" s="3449"/>
      <c r="IS31" s="3449"/>
      <c r="IT31" s="3449"/>
    </row>
    <row r="32" spans="1:254" ht="18" customHeight="1">
      <c r="A32" s="3451"/>
      <c r="B32" s="3454" t="s">
        <v>2957</v>
      </c>
      <c r="C32" s="3458" t="s">
        <v>3893</v>
      </c>
      <c r="D32" s="3459"/>
      <c r="E32" s="3468"/>
      <c r="F32" s="3446"/>
      <c r="G32" s="3402"/>
      <c r="H32" s="3402"/>
      <c r="I32" s="3402"/>
      <c r="J32" s="3402"/>
      <c r="K32" s="3448"/>
      <c r="L32" s="3448"/>
      <c r="M32" s="3448"/>
      <c r="N32" s="3449"/>
      <c r="O32" s="3449"/>
      <c r="P32" s="3449"/>
      <c r="Q32" s="3449"/>
      <c r="R32" s="3449"/>
      <c r="S32" s="3449"/>
      <c r="T32" s="3449"/>
      <c r="U32" s="3449"/>
      <c r="V32" s="3449"/>
      <c r="W32" s="3449"/>
      <c r="X32" s="3449"/>
      <c r="Y32" s="3449"/>
      <c r="Z32" s="3449"/>
      <c r="AA32" s="3449"/>
      <c r="AB32" s="3449"/>
      <c r="AC32" s="3449"/>
      <c r="AD32" s="3449"/>
      <c r="AE32" s="3449"/>
      <c r="AF32" s="3449"/>
      <c r="AG32" s="3449"/>
      <c r="AH32" s="3449"/>
      <c r="AI32" s="3449"/>
      <c r="AJ32" s="3449"/>
      <c r="AK32" s="3449"/>
      <c r="AL32" s="3449"/>
      <c r="AM32" s="3449"/>
      <c r="AN32" s="3449"/>
      <c r="AO32" s="3449"/>
      <c r="AP32" s="3449"/>
      <c r="AQ32" s="3449"/>
      <c r="AR32" s="3449"/>
      <c r="AS32" s="3449"/>
      <c r="AT32" s="3449"/>
      <c r="AU32" s="3449"/>
      <c r="AV32" s="3449"/>
      <c r="AW32" s="3449"/>
      <c r="AX32" s="3449"/>
      <c r="AY32" s="3449"/>
      <c r="AZ32" s="3449"/>
      <c r="BA32" s="3449"/>
      <c r="BB32" s="3449"/>
      <c r="BC32" s="3449"/>
      <c r="BD32" s="3449"/>
      <c r="BE32" s="3449"/>
      <c r="BF32" s="3449"/>
      <c r="BG32" s="3449"/>
      <c r="BH32" s="3449"/>
      <c r="BI32" s="3449"/>
      <c r="BJ32" s="3449"/>
      <c r="BK32" s="3449"/>
      <c r="BL32" s="3449"/>
      <c r="BM32" s="3449"/>
      <c r="BN32" s="3449"/>
      <c r="BO32" s="3449"/>
      <c r="BP32" s="3449"/>
      <c r="BQ32" s="3449"/>
      <c r="BR32" s="3449"/>
      <c r="BS32" s="3449"/>
      <c r="BT32" s="3449"/>
      <c r="BU32" s="3449"/>
      <c r="BV32" s="3449"/>
      <c r="BW32" s="3449"/>
      <c r="BX32" s="3449"/>
      <c r="BY32" s="3449"/>
      <c r="BZ32" s="3449"/>
      <c r="CA32" s="3449"/>
      <c r="CB32" s="3449"/>
      <c r="CC32" s="3449"/>
      <c r="CD32" s="3449"/>
      <c r="CE32" s="3449"/>
      <c r="CF32" s="3449"/>
      <c r="CG32" s="3449"/>
      <c r="CH32" s="3449"/>
      <c r="CI32" s="3449"/>
      <c r="CJ32" s="3449"/>
      <c r="CK32" s="3449"/>
      <c r="CL32" s="3449"/>
      <c r="CM32" s="3449"/>
      <c r="CN32" s="3449"/>
      <c r="CO32" s="3449"/>
      <c r="CP32" s="3449"/>
      <c r="CQ32" s="3449"/>
      <c r="CR32" s="3449"/>
      <c r="CS32" s="3449"/>
      <c r="CT32" s="3449"/>
      <c r="CU32" s="3449"/>
      <c r="CV32" s="3449"/>
      <c r="CW32" s="3449"/>
      <c r="CX32" s="3449"/>
      <c r="CY32" s="3449"/>
      <c r="CZ32" s="3449"/>
      <c r="DA32" s="3449"/>
      <c r="DB32" s="3449"/>
      <c r="DC32" s="3449"/>
      <c r="DD32" s="3449"/>
      <c r="DE32" s="3449"/>
      <c r="DF32" s="3449"/>
      <c r="DG32" s="3449"/>
      <c r="DH32" s="3449"/>
      <c r="DI32" s="3449"/>
      <c r="DJ32" s="3449"/>
      <c r="DK32" s="3449"/>
      <c r="DL32" s="3449"/>
      <c r="DM32" s="3449"/>
      <c r="DN32" s="3449"/>
      <c r="DO32" s="3449"/>
      <c r="DP32" s="3449"/>
      <c r="DQ32" s="3449"/>
      <c r="DR32" s="3449"/>
      <c r="DS32" s="3449"/>
      <c r="DT32" s="3449"/>
      <c r="DU32" s="3449"/>
      <c r="DV32" s="3449"/>
      <c r="DW32" s="3449"/>
      <c r="DX32" s="3449"/>
      <c r="DY32" s="3449"/>
      <c r="DZ32" s="3449"/>
      <c r="EA32" s="3449"/>
      <c r="EB32" s="3449"/>
      <c r="EC32" s="3449"/>
      <c r="ED32" s="3449"/>
      <c r="EE32" s="3449"/>
      <c r="EF32" s="3449"/>
      <c r="EG32" s="3449"/>
      <c r="EH32" s="3449"/>
      <c r="EI32" s="3449"/>
      <c r="EJ32" s="3449"/>
      <c r="EK32" s="3449"/>
      <c r="EL32" s="3449"/>
      <c r="EM32" s="3449"/>
      <c r="EN32" s="3449"/>
      <c r="EO32" s="3449"/>
      <c r="EP32" s="3449"/>
      <c r="EQ32" s="3449"/>
      <c r="ER32" s="3449"/>
      <c r="ES32" s="3449"/>
      <c r="ET32" s="3449"/>
      <c r="EU32" s="3449"/>
      <c r="EV32" s="3449"/>
      <c r="EW32" s="3449"/>
      <c r="EX32" s="3449"/>
      <c r="EY32" s="3449"/>
      <c r="EZ32" s="3449"/>
      <c r="FA32" s="3449"/>
      <c r="FB32" s="3449"/>
      <c r="FC32" s="3449"/>
      <c r="FD32" s="3449"/>
      <c r="FE32" s="3449"/>
      <c r="FF32" s="3449"/>
      <c r="FG32" s="3449"/>
      <c r="FH32" s="3449"/>
      <c r="FI32" s="3449"/>
      <c r="FJ32" s="3449"/>
      <c r="FK32" s="3449"/>
      <c r="FL32" s="3449"/>
      <c r="FM32" s="3449"/>
      <c r="FN32" s="3449"/>
      <c r="FO32" s="3449"/>
      <c r="FP32" s="3449"/>
      <c r="FQ32" s="3449"/>
      <c r="FR32" s="3449"/>
      <c r="FS32" s="3449"/>
      <c r="FT32" s="3449"/>
      <c r="FU32" s="3449"/>
      <c r="FV32" s="3449"/>
      <c r="FW32" s="3449"/>
      <c r="FX32" s="3449"/>
      <c r="FY32" s="3449"/>
      <c r="FZ32" s="3449"/>
      <c r="GA32" s="3449"/>
      <c r="GB32" s="3449"/>
      <c r="GC32" s="3449"/>
      <c r="GD32" s="3449"/>
      <c r="GE32" s="3449"/>
      <c r="GF32" s="3449"/>
      <c r="GG32" s="3449"/>
      <c r="GH32" s="3449"/>
      <c r="GI32" s="3449"/>
      <c r="GJ32" s="3449"/>
      <c r="GK32" s="3449"/>
      <c r="GL32" s="3449"/>
      <c r="GM32" s="3449"/>
      <c r="GN32" s="3449"/>
      <c r="GO32" s="3449"/>
      <c r="GP32" s="3449"/>
      <c r="GQ32" s="3449"/>
      <c r="GR32" s="3449"/>
      <c r="GS32" s="3449"/>
      <c r="GT32" s="3449"/>
      <c r="GU32" s="3449"/>
      <c r="GV32" s="3449"/>
      <c r="GW32" s="3449"/>
      <c r="GX32" s="3449"/>
      <c r="GY32" s="3449"/>
      <c r="GZ32" s="3449"/>
      <c r="HA32" s="3449"/>
      <c r="HB32" s="3449"/>
      <c r="HC32" s="3449"/>
      <c r="HD32" s="3449"/>
      <c r="HE32" s="3449"/>
      <c r="HF32" s="3449"/>
      <c r="HG32" s="3449"/>
      <c r="HH32" s="3449"/>
      <c r="HI32" s="3449"/>
      <c r="HJ32" s="3449"/>
      <c r="HK32" s="3449"/>
      <c r="HL32" s="3449"/>
      <c r="HM32" s="3449"/>
      <c r="HN32" s="3449"/>
      <c r="HO32" s="3449"/>
      <c r="HP32" s="3449"/>
      <c r="HQ32" s="3449"/>
      <c r="HR32" s="3449"/>
      <c r="HS32" s="3449"/>
      <c r="HT32" s="3449"/>
      <c r="HU32" s="3449"/>
      <c r="HV32" s="3449"/>
      <c r="HW32" s="3449"/>
      <c r="HX32" s="3449"/>
      <c r="HY32" s="3449"/>
      <c r="HZ32" s="3449"/>
      <c r="IA32" s="3449"/>
      <c r="IB32" s="3449"/>
      <c r="IC32" s="3449"/>
      <c r="ID32" s="3449"/>
      <c r="IE32" s="3449"/>
      <c r="IF32" s="3449"/>
      <c r="IG32" s="3449"/>
      <c r="IH32" s="3449"/>
      <c r="II32" s="3449"/>
      <c r="IJ32" s="3449"/>
      <c r="IK32" s="3449"/>
      <c r="IL32" s="3449"/>
      <c r="IM32" s="3449"/>
      <c r="IN32" s="3449"/>
      <c r="IO32" s="3449"/>
      <c r="IP32" s="3449"/>
      <c r="IQ32" s="3449"/>
      <c r="IR32" s="3449"/>
      <c r="IS32" s="3449"/>
      <c r="IT32" s="3449"/>
    </row>
    <row r="33" spans="1:254" ht="18" customHeight="1">
      <c r="A33" s="3451"/>
      <c r="B33" s="3454" t="s">
        <v>2958</v>
      </c>
      <c r="C33" s="3458" t="s">
        <v>3894</v>
      </c>
      <c r="D33" s="3466">
        <f>D34+D35</f>
        <v>0</v>
      </c>
      <c r="E33" s="3469">
        <f>E34+E35</f>
        <v>0</v>
      </c>
      <c r="F33" s="3446"/>
      <c r="G33" s="3402"/>
      <c r="H33" s="3402"/>
      <c r="I33" s="3402"/>
      <c r="J33" s="3402"/>
      <c r="K33" s="3448"/>
      <c r="L33" s="3448"/>
      <c r="M33" s="3448"/>
      <c r="N33" s="3449"/>
      <c r="O33" s="3449"/>
      <c r="P33" s="3449"/>
      <c r="Q33" s="3449"/>
      <c r="R33" s="3449"/>
      <c r="S33" s="3449"/>
      <c r="T33" s="3449"/>
      <c r="U33" s="3449"/>
      <c r="V33" s="3449"/>
      <c r="W33" s="3449"/>
      <c r="X33" s="3449"/>
      <c r="Y33" s="3449"/>
      <c r="Z33" s="3449"/>
      <c r="AA33" s="3449"/>
      <c r="AB33" s="3449"/>
      <c r="AC33" s="3449"/>
      <c r="AD33" s="3449"/>
      <c r="AE33" s="3449"/>
      <c r="AF33" s="3449"/>
      <c r="AG33" s="3449"/>
      <c r="AH33" s="3449"/>
      <c r="AI33" s="3449"/>
      <c r="AJ33" s="3449"/>
      <c r="AK33" s="3449"/>
      <c r="AL33" s="3449"/>
      <c r="AM33" s="3449"/>
      <c r="AN33" s="3449"/>
      <c r="AO33" s="3449"/>
      <c r="AP33" s="3449"/>
      <c r="AQ33" s="3449"/>
      <c r="AR33" s="3449"/>
      <c r="AS33" s="3449"/>
      <c r="AT33" s="3449"/>
      <c r="AU33" s="3449"/>
      <c r="AV33" s="3449"/>
      <c r="AW33" s="3449"/>
      <c r="AX33" s="3449"/>
      <c r="AY33" s="3449"/>
      <c r="AZ33" s="3449"/>
      <c r="BA33" s="3449"/>
      <c r="BB33" s="3449"/>
      <c r="BC33" s="3449"/>
      <c r="BD33" s="3449"/>
      <c r="BE33" s="3449"/>
      <c r="BF33" s="3449"/>
      <c r="BG33" s="3449"/>
      <c r="BH33" s="3449"/>
      <c r="BI33" s="3449"/>
      <c r="BJ33" s="3449"/>
      <c r="BK33" s="3449"/>
      <c r="BL33" s="3449"/>
      <c r="BM33" s="3449"/>
      <c r="BN33" s="3449"/>
      <c r="BO33" s="3449"/>
      <c r="BP33" s="3449"/>
      <c r="BQ33" s="3449"/>
      <c r="BR33" s="3449"/>
      <c r="BS33" s="3449"/>
      <c r="BT33" s="3449"/>
      <c r="BU33" s="3449"/>
      <c r="BV33" s="3449"/>
      <c r="BW33" s="3449"/>
      <c r="BX33" s="3449"/>
      <c r="BY33" s="3449"/>
      <c r="BZ33" s="3449"/>
      <c r="CA33" s="3449"/>
      <c r="CB33" s="3449"/>
      <c r="CC33" s="3449"/>
      <c r="CD33" s="3449"/>
      <c r="CE33" s="3449"/>
      <c r="CF33" s="3449"/>
      <c r="CG33" s="3449"/>
      <c r="CH33" s="3449"/>
      <c r="CI33" s="3449"/>
      <c r="CJ33" s="3449"/>
      <c r="CK33" s="3449"/>
      <c r="CL33" s="3449"/>
      <c r="CM33" s="3449"/>
      <c r="CN33" s="3449"/>
      <c r="CO33" s="3449"/>
      <c r="CP33" s="3449"/>
      <c r="CQ33" s="3449"/>
      <c r="CR33" s="3449"/>
      <c r="CS33" s="3449"/>
      <c r="CT33" s="3449"/>
      <c r="CU33" s="3449"/>
      <c r="CV33" s="3449"/>
      <c r="CW33" s="3449"/>
      <c r="CX33" s="3449"/>
      <c r="CY33" s="3449"/>
      <c r="CZ33" s="3449"/>
      <c r="DA33" s="3449"/>
      <c r="DB33" s="3449"/>
      <c r="DC33" s="3449"/>
      <c r="DD33" s="3449"/>
      <c r="DE33" s="3449"/>
      <c r="DF33" s="3449"/>
      <c r="DG33" s="3449"/>
      <c r="DH33" s="3449"/>
      <c r="DI33" s="3449"/>
      <c r="DJ33" s="3449"/>
      <c r="DK33" s="3449"/>
      <c r="DL33" s="3449"/>
      <c r="DM33" s="3449"/>
      <c r="DN33" s="3449"/>
      <c r="DO33" s="3449"/>
      <c r="DP33" s="3449"/>
      <c r="DQ33" s="3449"/>
      <c r="DR33" s="3449"/>
      <c r="DS33" s="3449"/>
      <c r="DT33" s="3449"/>
      <c r="DU33" s="3449"/>
      <c r="DV33" s="3449"/>
      <c r="DW33" s="3449"/>
      <c r="DX33" s="3449"/>
      <c r="DY33" s="3449"/>
      <c r="DZ33" s="3449"/>
      <c r="EA33" s="3449"/>
      <c r="EB33" s="3449"/>
      <c r="EC33" s="3449"/>
      <c r="ED33" s="3449"/>
      <c r="EE33" s="3449"/>
      <c r="EF33" s="3449"/>
      <c r="EG33" s="3449"/>
      <c r="EH33" s="3449"/>
      <c r="EI33" s="3449"/>
      <c r="EJ33" s="3449"/>
      <c r="EK33" s="3449"/>
      <c r="EL33" s="3449"/>
      <c r="EM33" s="3449"/>
      <c r="EN33" s="3449"/>
      <c r="EO33" s="3449"/>
      <c r="EP33" s="3449"/>
      <c r="EQ33" s="3449"/>
      <c r="ER33" s="3449"/>
      <c r="ES33" s="3449"/>
      <c r="ET33" s="3449"/>
      <c r="EU33" s="3449"/>
      <c r="EV33" s="3449"/>
      <c r="EW33" s="3449"/>
      <c r="EX33" s="3449"/>
      <c r="EY33" s="3449"/>
      <c r="EZ33" s="3449"/>
      <c r="FA33" s="3449"/>
      <c r="FB33" s="3449"/>
      <c r="FC33" s="3449"/>
      <c r="FD33" s="3449"/>
      <c r="FE33" s="3449"/>
      <c r="FF33" s="3449"/>
      <c r="FG33" s="3449"/>
      <c r="FH33" s="3449"/>
      <c r="FI33" s="3449"/>
      <c r="FJ33" s="3449"/>
      <c r="FK33" s="3449"/>
      <c r="FL33" s="3449"/>
      <c r="FM33" s="3449"/>
      <c r="FN33" s="3449"/>
      <c r="FO33" s="3449"/>
      <c r="FP33" s="3449"/>
      <c r="FQ33" s="3449"/>
      <c r="FR33" s="3449"/>
      <c r="FS33" s="3449"/>
      <c r="FT33" s="3449"/>
      <c r="FU33" s="3449"/>
      <c r="FV33" s="3449"/>
      <c r="FW33" s="3449"/>
      <c r="FX33" s="3449"/>
      <c r="FY33" s="3449"/>
      <c r="FZ33" s="3449"/>
      <c r="GA33" s="3449"/>
      <c r="GB33" s="3449"/>
      <c r="GC33" s="3449"/>
      <c r="GD33" s="3449"/>
      <c r="GE33" s="3449"/>
      <c r="GF33" s="3449"/>
      <c r="GG33" s="3449"/>
      <c r="GH33" s="3449"/>
      <c r="GI33" s="3449"/>
      <c r="GJ33" s="3449"/>
      <c r="GK33" s="3449"/>
      <c r="GL33" s="3449"/>
      <c r="GM33" s="3449"/>
      <c r="GN33" s="3449"/>
      <c r="GO33" s="3449"/>
      <c r="GP33" s="3449"/>
      <c r="GQ33" s="3449"/>
      <c r="GR33" s="3449"/>
      <c r="GS33" s="3449"/>
      <c r="GT33" s="3449"/>
      <c r="GU33" s="3449"/>
      <c r="GV33" s="3449"/>
      <c r="GW33" s="3449"/>
      <c r="GX33" s="3449"/>
      <c r="GY33" s="3449"/>
      <c r="GZ33" s="3449"/>
      <c r="HA33" s="3449"/>
      <c r="HB33" s="3449"/>
      <c r="HC33" s="3449"/>
      <c r="HD33" s="3449"/>
      <c r="HE33" s="3449"/>
      <c r="HF33" s="3449"/>
      <c r="HG33" s="3449"/>
      <c r="HH33" s="3449"/>
      <c r="HI33" s="3449"/>
      <c r="HJ33" s="3449"/>
      <c r="HK33" s="3449"/>
      <c r="HL33" s="3449"/>
      <c r="HM33" s="3449"/>
      <c r="HN33" s="3449"/>
      <c r="HO33" s="3449"/>
      <c r="HP33" s="3449"/>
      <c r="HQ33" s="3449"/>
      <c r="HR33" s="3449"/>
      <c r="HS33" s="3449"/>
      <c r="HT33" s="3449"/>
      <c r="HU33" s="3449"/>
      <c r="HV33" s="3449"/>
      <c r="HW33" s="3449"/>
      <c r="HX33" s="3449"/>
      <c r="HY33" s="3449"/>
      <c r="HZ33" s="3449"/>
      <c r="IA33" s="3449"/>
      <c r="IB33" s="3449"/>
      <c r="IC33" s="3449"/>
      <c r="ID33" s="3449"/>
      <c r="IE33" s="3449"/>
      <c r="IF33" s="3449"/>
      <c r="IG33" s="3449"/>
      <c r="IH33" s="3449"/>
      <c r="II33" s="3449"/>
      <c r="IJ33" s="3449"/>
      <c r="IK33" s="3449"/>
      <c r="IL33" s="3449"/>
      <c r="IM33" s="3449"/>
      <c r="IN33" s="3449"/>
      <c r="IO33" s="3449"/>
      <c r="IP33" s="3449"/>
      <c r="IQ33" s="3449"/>
      <c r="IR33" s="3449"/>
      <c r="IS33" s="3449"/>
      <c r="IT33" s="3449"/>
    </row>
    <row r="34" spans="1:254" ht="18" customHeight="1">
      <c r="A34" s="3451"/>
      <c r="B34" s="3454" t="s">
        <v>2959</v>
      </c>
      <c r="C34" s="3418" t="s">
        <v>3895</v>
      </c>
      <c r="D34" s="3459"/>
      <c r="E34" s="3468"/>
      <c r="F34" s="3446"/>
      <c r="G34" s="3402"/>
      <c r="H34" s="3402"/>
      <c r="I34" s="3402"/>
      <c r="J34" s="3402"/>
      <c r="K34" s="3448"/>
      <c r="L34" s="3448"/>
      <c r="M34" s="3448"/>
      <c r="N34" s="3449"/>
      <c r="O34" s="3449"/>
      <c r="P34" s="3449"/>
      <c r="Q34" s="3449"/>
      <c r="R34" s="3449"/>
      <c r="S34" s="3449"/>
      <c r="T34" s="3449"/>
      <c r="U34" s="3449"/>
      <c r="V34" s="3449"/>
      <c r="W34" s="3449"/>
      <c r="X34" s="3449"/>
      <c r="Y34" s="3449"/>
      <c r="Z34" s="3449"/>
      <c r="AA34" s="3449"/>
      <c r="AB34" s="3449"/>
      <c r="AC34" s="3449"/>
      <c r="AD34" s="3449"/>
      <c r="AE34" s="3449"/>
      <c r="AF34" s="3449"/>
      <c r="AG34" s="3449"/>
      <c r="AH34" s="3449"/>
      <c r="AI34" s="3449"/>
      <c r="AJ34" s="3449"/>
      <c r="AK34" s="3449"/>
      <c r="AL34" s="3449"/>
      <c r="AM34" s="3449"/>
      <c r="AN34" s="3449"/>
      <c r="AO34" s="3449"/>
      <c r="AP34" s="3449"/>
      <c r="AQ34" s="3449"/>
      <c r="AR34" s="3449"/>
      <c r="AS34" s="3449"/>
      <c r="AT34" s="3449"/>
      <c r="AU34" s="3449"/>
      <c r="AV34" s="3449"/>
      <c r="AW34" s="3449"/>
      <c r="AX34" s="3449"/>
      <c r="AY34" s="3449"/>
      <c r="AZ34" s="3449"/>
      <c r="BA34" s="3449"/>
      <c r="BB34" s="3449"/>
      <c r="BC34" s="3449"/>
      <c r="BD34" s="3449"/>
      <c r="BE34" s="3449"/>
      <c r="BF34" s="3449"/>
      <c r="BG34" s="3449"/>
      <c r="BH34" s="3449"/>
      <c r="BI34" s="3449"/>
      <c r="BJ34" s="3449"/>
      <c r="BK34" s="3449"/>
      <c r="BL34" s="3449"/>
      <c r="BM34" s="3449"/>
      <c r="BN34" s="3449"/>
      <c r="BO34" s="3449"/>
      <c r="BP34" s="3449"/>
      <c r="BQ34" s="3449"/>
      <c r="BR34" s="3449"/>
      <c r="BS34" s="3449"/>
      <c r="BT34" s="3449"/>
      <c r="BU34" s="3449"/>
      <c r="BV34" s="3449"/>
      <c r="BW34" s="3449"/>
      <c r="BX34" s="3449"/>
      <c r="BY34" s="3449"/>
      <c r="BZ34" s="3449"/>
      <c r="CA34" s="3449"/>
      <c r="CB34" s="3449"/>
      <c r="CC34" s="3449"/>
      <c r="CD34" s="3449"/>
      <c r="CE34" s="3449"/>
      <c r="CF34" s="3449"/>
      <c r="CG34" s="3449"/>
      <c r="CH34" s="3449"/>
      <c r="CI34" s="3449"/>
      <c r="CJ34" s="3449"/>
      <c r="CK34" s="3449"/>
      <c r="CL34" s="3449"/>
      <c r="CM34" s="3449"/>
      <c r="CN34" s="3449"/>
      <c r="CO34" s="3449"/>
      <c r="CP34" s="3449"/>
      <c r="CQ34" s="3449"/>
      <c r="CR34" s="3449"/>
      <c r="CS34" s="3449"/>
      <c r="CT34" s="3449"/>
      <c r="CU34" s="3449"/>
      <c r="CV34" s="3449"/>
      <c r="CW34" s="3449"/>
      <c r="CX34" s="3449"/>
      <c r="CY34" s="3449"/>
      <c r="CZ34" s="3449"/>
      <c r="DA34" s="3449"/>
      <c r="DB34" s="3449"/>
      <c r="DC34" s="3449"/>
      <c r="DD34" s="3449"/>
      <c r="DE34" s="3449"/>
      <c r="DF34" s="3449"/>
      <c r="DG34" s="3449"/>
      <c r="DH34" s="3449"/>
      <c r="DI34" s="3449"/>
      <c r="DJ34" s="3449"/>
      <c r="DK34" s="3449"/>
      <c r="DL34" s="3449"/>
      <c r="DM34" s="3449"/>
      <c r="DN34" s="3449"/>
      <c r="DO34" s="3449"/>
      <c r="DP34" s="3449"/>
      <c r="DQ34" s="3449"/>
      <c r="DR34" s="3449"/>
      <c r="DS34" s="3449"/>
      <c r="DT34" s="3449"/>
      <c r="DU34" s="3449"/>
      <c r="DV34" s="3449"/>
      <c r="DW34" s="3449"/>
      <c r="DX34" s="3449"/>
      <c r="DY34" s="3449"/>
      <c r="DZ34" s="3449"/>
      <c r="EA34" s="3449"/>
      <c r="EB34" s="3449"/>
      <c r="EC34" s="3449"/>
      <c r="ED34" s="3449"/>
      <c r="EE34" s="3449"/>
      <c r="EF34" s="3449"/>
      <c r="EG34" s="3449"/>
      <c r="EH34" s="3449"/>
      <c r="EI34" s="3449"/>
      <c r="EJ34" s="3449"/>
      <c r="EK34" s="3449"/>
      <c r="EL34" s="3449"/>
      <c r="EM34" s="3449"/>
      <c r="EN34" s="3449"/>
      <c r="EO34" s="3449"/>
      <c r="EP34" s="3449"/>
      <c r="EQ34" s="3449"/>
      <c r="ER34" s="3449"/>
      <c r="ES34" s="3449"/>
      <c r="ET34" s="3449"/>
      <c r="EU34" s="3449"/>
      <c r="EV34" s="3449"/>
      <c r="EW34" s="3449"/>
      <c r="EX34" s="3449"/>
      <c r="EY34" s="3449"/>
      <c r="EZ34" s="3449"/>
      <c r="FA34" s="3449"/>
      <c r="FB34" s="3449"/>
      <c r="FC34" s="3449"/>
      <c r="FD34" s="3449"/>
      <c r="FE34" s="3449"/>
      <c r="FF34" s="3449"/>
      <c r="FG34" s="3449"/>
      <c r="FH34" s="3449"/>
      <c r="FI34" s="3449"/>
      <c r="FJ34" s="3449"/>
      <c r="FK34" s="3449"/>
      <c r="FL34" s="3449"/>
      <c r="FM34" s="3449"/>
      <c r="FN34" s="3449"/>
      <c r="FO34" s="3449"/>
      <c r="FP34" s="3449"/>
      <c r="FQ34" s="3449"/>
      <c r="FR34" s="3449"/>
      <c r="FS34" s="3449"/>
      <c r="FT34" s="3449"/>
      <c r="FU34" s="3449"/>
      <c r="FV34" s="3449"/>
      <c r="FW34" s="3449"/>
      <c r="FX34" s="3449"/>
      <c r="FY34" s="3449"/>
      <c r="FZ34" s="3449"/>
      <c r="GA34" s="3449"/>
      <c r="GB34" s="3449"/>
      <c r="GC34" s="3449"/>
      <c r="GD34" s="3449"/>
      <c r="GE34" s="3449"/>
      <c r="GF34" s="3449"/>
      <c r="GG34" s="3449"/>
      <c r="GH34" s="3449"/>
      <c r="GI34" s="3449"/>
      <c r="GJ34" s="3449"/>
      <c r="GK34" s="3449"/>
      <c r="GL34" s="3449"/>
      <c r="GM34" s="3449"/>
      <c r="GN34" s="3449"/>
      <c r="GO34" s="3449"/>
      <c r="GP34" s="3449"/>
      <c r="GQ34" s="3449"/>
      <c r="GR34" s="3449"/>
      <c r="GS34" s="3449"/>
      <c r="GT34" s="3449"/>
      <c r="GU34" s="3449"/>
      <c r="GV34" s="3449"/>
      <c r="GW34" s="3449"/>
      <c r="GX34" s="3449"/>
      <c r="GY34" s="3449"/>
      <c r="GZ34" s="3449"/>
      <c r="HA34" s="3449"/>
      <c r="HB34" s="3449"/>
      <c r="HC34" s="3449"/>
      <c r="HD34" s="3449"/>
      <c r="HE34" s="3449"/>
      <c r="HF34" s="3449"/>
      <c r="HG34" s="3449"/>
      <c r="HH34" s="3449"/>
      <c r="HI34" s="3449"/>
      <c r="HJ34" s="3449"/>
      <c r="HK34" s="3449"/>
      <c r="HL34" s="3449"/>
      <c r="HM34" s="3449"/>
      <c r="HN34" s="3449"/>
      <c r="HO34" s="3449"/>
      <c r="HP34" s="3449"/>
      <c r="HQ34" s="3449"/>
      <c r="HR34" s="3449"/>
      <c r="HS34" s="3449"/>
      <c r="HT34" s="3449"/>
      <c r="HU34" s="3449"/>
      <c r="HV34" s="3449"/>
      <c r="HW34" s="3449"/>
      <c r="HX34" s="3449"/>
      <c r="HY34" s="3449"/>
      <c r="HZ34" s="3449"/>
      <c r="IA34" s="3449"/>
      <c r="IB34" s="3449"/>
      <c r="IC34" s="3449"/>
      <c r="ID34" s="3449"/>
      <c r="IE34" s="3449"/>
      <c r="IF34" s="3449"/>
      <c r="IG34" s="3449"/>
      <c r="IH34" s="3449"/>
      <c r="II34" s="3449"/>
      <c r="IJ34" s="3449"/>
      <c r="IK34" s="3449"/>
      <c r="IL34" s="3449"/>
      <c r="IM34" s="3449"/>
      <c r="IN34" s="3449"/>
      <c r="IO34" s="3449"/>
      <c r="IP34" s="3449"/>
      <c r="IQ34" s="3449"/>
      <c r="IR34" s="3449"/>
      <c r="IS34" s="3449"/>
      <c r="IT34" s="3449"/>
    </row>
    <row r="35" spans="1:254" ht="18" customHeight="1">
      <c r="A35" s="3451"/>
      <c r="B35" s="3454" t="s">
        <v>2960</v>
      </c>
      <c r="C35" s="3418" t="s">
        <v>3896</v>
      </c>
      <c r="D35" s="3459"/>
      <c r="E35" s="3468"/>
      <c r="F35" s="3446"/>
      <c r="G35" s="3402"/>
      <c r="H35" s="3402"/>
      <c r="I35" s="3402"/>
      <c r="J35" s="3402"/>
      <c r="K35" s="3448"/>
      <c r="L35" s="3448"/>
      <c r="M35" s="3448"/>
      <c r="N35" s="3449"/>
      <c r="O35" s="3449"/>
      <c r="P35" s="3449"/>
      <c r="Q35" s="3449"/>
      <c r="R35" s="3449"/>
      <c r="S35" s="3449"/>
      <c r="T35" s="3449"/>
      <c r="U35" s="3449"/>
      <c r="V35" s="3449"/>
      <c r="W35" s="3449"/>
      <c r="X35" s="3449"/>
      <c r="Y35" s="3449"/>
      <c r="Z35" s="3449"/>
      <c r="AA35" s="3449"/>
      <c r="AB35" s="3449"/>
      <c r="AC35" s="3449"/>
      <c r="AD35" s="3449"/>
      <c r="AE35" s="3449"/>
      <c r="AF35" s="3449"/>
      <c r="AG35" s="3449"/>
      <c r="AH35" s="3449"/>
      <c r="AI35" s="3449"/>
      <c r="AJ35" s="3449"/>
      <c r="AK35" s="3449"/>
      <c r="AL35" s="3449"/>
      <c r="AM35" s="3449"/>
      <c r="AN35" s="3449"/>
      <c r="AO35" s="3449"/>
      <c r="AP35" s="3449"/>
      <c r="AQ35" s="3449"/>
      <c r="AR35" s="3449"/>
      <c r="AS35" s="3449"/>
      <c r="AT35" s="3449"/>
      <c r="AU35" s="3449"/>
      <c r="AV35" s="3449"/>
      <c r="AW35" s="3449"/>
      <c r="AX35" s="3449"/>
      <c r="AY35" s="3449"/>
      <c r="AZ35" s="3449"/>
      <c r="BA35" s="3449"/>
      <c r="BB35" s="3449"/>
      <c r="BC35" s="3449"/>
      <c r="BD35" s="3449"/>
      <c r="BE35" s="3449"/>
      <c r="BF35" s="3449"/>
      <c r="BG35" s="3449"/>
      <c r="BH35" s="3449"/>
      <c r="BI35" s="3449"/>
      <c r="BJ35" s="3449"/>
      <c r="BK35" s="3449"/>
      <c r="BL35" s="3449"/>
      <c r="BM35" s="3449"/>
      <c r="BN35" s="3449"/>
      <c r="BO35" s="3449"/>
      <c r="BP35" s="3449"/>
      <c r="BQ35" s="3449"/>
      <c r="BR35" s="3449"/>
      <c r="BS35" s="3449"/>
      <c r="BT35" s="3449"/>
      <c r="BU35" s="3449"/>
      <c r="BV35" s="3449"/>
      <c r="BW35" s="3449"/>
      <c r="BX35" s="3449"/>
      <c r="BY35" s="3449"/>
      <c r="BZ35" s="3449"/>
      <c r="CA35" s="3449"/>
      <c r="CB35" s="3449"/>
      <c r="CC35" s="3449"/>
      <c r="CD35" s="3449"/>
      <c r="CE35" s="3449"/>
      <c r="CF35" s="3449"/>
      <c r="CG35" s="3449"/>
      <c r="CH35" s="3449"/>
      <c r="CI35" s="3449"/>
      <c r="CJ35" s="3449"/>
      <c r="CK35" s="3449"/>
      <c r="CL35" s="3449"/>
      <c r="CM35" s="3449"/>
      <c r="CN35" s="3449"/>
      <c r="CO35" s="3449"/>
      <c r="CP35" s="3449"/>
      <c r="CQ35" s="3449"/>
      <c r="CR35" s="3449"/>
      <c r="CS35" s="3449"/>
      <c r="CT35" s="3449"/>
      <c r="CU35" s="3449"/>
      <c r="CV35" s="3449"/>
      <c r="CW35" s="3449"/>
      <c r="CX35" s="3449"/>
      <c r="CY35" s="3449"/>
      <c r="CZ35" s="3449"/>
      <c r="DA35" s="3449"/>
      <c r="DB35" s="3449"/>
      <c r="DC35" s="3449"/>
      <c r="DD35" s="3449"/>
      <c r="DE35" s="3449"/>
      <c r="DF35" s="3449"/>
      <c r="DG35" s="3449"/>
      <c r="DH35" s="3449"/>
      <c r="DI35" s="3449"/>
      <c r="DJ35" s="3449"/>
      <c r="DK35" s="3449"/>
      <c r="DL35" s="3449"/>
      <c r="DM35" s="3449"/>
      <c r="DN35" s="3449"/>
      <c r="DO35" s="3449"/>
      <c r="DP35" s="3449"/>
      <c r="DQ35" s="3449"/>
      <c r="DR35" s="3449"/>
      <c r="DS35" s="3449"/>
      <c r="DT35" s="3449"/>
      <c r="DU35" s="3449"/>
      <c r="DV35" s="3449"/>
      <c r="DW35" s="3449"/>
      <c r="DX35" s="3449"/>
      <c r="DY35" s="3449"/>
      <c r="DZ35" s="3449"/>
      <c r="EA35" s="3449"/>
      <c r="EB35" s="3449"/>
      <c r="EC35" s="3449"/>
      <c r="ED35" s="3449"/>
      <c r="EE35" s="3449"/>
      <c r="EF35" s="3449"/>
      <c r="EG35" s="3449"/>
      <c r="EH35" s="3449"/>
      <c r="EI35" s="3449"/>
      <c r="EJ35" s="3449"/>
      <c r="EK35" s="3449"/>
      <c r="EL35" s="3449"/>
      <c r="EM35" s="3449"/>
      <c r="EN35" s="3449"/>
      <c r="EO35" s="3449"/>
      <c r="EP35" s="3449"/>
      <c r="EQ35" s="3449"/>
      <c r="ER35" s="3449"/>
      <c r="ES35" s="3449"/>
      <c r="ET35" s="3449"/>
      <c r="EU35" s="3449"/>
      <c r="EV35" s="3449"/>
      <c r="EW35" s="3449"/>
      <c r="EX35" s="3449"/>
      <c r="EY35" s="3449"/>
      <c r="EZ35" s="3449"/>
      <c r="FA35" s="3449"/>
      <c r="FB35" s="3449"/>
      <c r="FC35" s="3449"/>
      <c r="FD35" s="3449"/>
      <c r="FE35" s="3449"/>
      <c r="FF35" s="3449"/>
      <c r="FG35" s="3449"/>
      <c r="FH35" s="3449"/>
      <c r="FI35" s="3449"/>
      <c r="FJ35" s="3449"/>
      <c r="FK35" s="3449"/>
      <c r="FL35" s="3449"/>
      <c r="FM35" s="3449"/>
      <c r="FN35" s="3449"/>
      <c r="FO35" s="3449"/>
      <c r="FP35" s="3449"/>
      <c r="FQ35" s="3449"/>
      <c r="FR35" s="3449"/>
      <c r="FS35" s="3449"/>
      <c r="FT35" s="3449"/>
      <c r="FU35" s="3449"/>
      <c r="FV35" s="3449"/>
      <c r="FW35" s="3449"/>
      <c r="FX35" s="3449"/>
      <c r="FY35" s="3449"/>
      <c r="FZ35" s="3449"/>
      <c r="GA35" s="3449"/>
      <c r="GB35" s="3449"/>
      <c r="GC35" s="3449"/>
      <c r="GD35" s="3449"/>
      <c r="GE35" s="3449"/>
      <c r="GF35" s="3449"/>
      <c r="GG35" s="3449"/>
      <c r="GH35" s="3449"/>
      <c r="GI35" s="3449"/>
      <c r="GJ35" s="3449"/>
      <c r="GK35" s="3449"/>
      <c r="GL35" s="3449"/>
      <c r="GM35" s="3449"/>
      <c r="GN35" s="3449"/>
      <c r="GO35" s="3449"/>
      <c r="GP35" s="3449"/>
      <c r="GQ35" s="3449"/>
      <c r="GR35" s="3449"/>
      <c r="GS35" s="3449"/>
      <c r="GT35" s="3449"/>
      <c r="GU35" s="3449"/>
      <c r="GV35" s="3449"/>
      <c r="GW35" s="3449"/>
      <c r="GX35" s="3449"/>
      <c r="GY35" s="3449"/>
      <c r="GZ35" s="3449"/>
      <c r="HA35" s="3449"/>
      <c r="HB35" s="3449"/>
      <c r="HC35" s="3449"/>
      <c r="HD35" s="3449"/>
      <c r="HE35" s="3449"/>
      <c r="HF35" s="3449"/>
      <c r="HG35" s="3449"/>
      <c r="HH35" s="3449"/>
      <c r="HI35" s="3449"/>
      <c r="HJ35" s="3449"/>
      <c r="HK35" s="3449"/>
      <c r="HL35" s="3449"/>
      <c r="HM35" s="3449"/>
      <c r="HN35" s="3449"/>
      <c r="HO35" s="3449"/>
      <c r="HP35" s="3449"/>
      <c r="HQ35" s="3449"/>
      <c r="HR35" s="3449"/>
      <c r="HS35" s="3449"/>
      <c r="HT35" s="3449"/>
      <c r="HU35" s="3449"/>
      <c r="HV35" s="3449"/>
      <c r="HW35" s="3449"/>
      <c r="HX35" s="3449"/>
      <c r="HY35" s="3449"/>
      <c r="HZ35" s="3449"/>
      <c r="IA35" s="3449"/>
      <c r="IB35" s="3449"/>
      <c r="IC35" s="3449"/>
      <c r="ID35" s="3449"/>
      <c r="IE35" s="3449"/>
      <c r="IF35" s="3449"/>
      <c r="IG35" s="3449"/>
      <c r="IH35" s="3449"/>
      <c r="II35" s="3449"/>
      <c r="IJ35" s="3449"/>
      <c r="IK35" s="3449"/>
      <c r="IL35" s="3449"/>
      <c r="IM35" s="3449"/>
      <c r="IN35" s="3449"/>
      <c r="IO35" s="3449"/>
      <c r="IP35" s="3449"/>
      <c r="IQ35" s="3449"/>
      <c r="IR35" s="3449"/>
      <c r="IS35" s="3449"/>
      <c r="IT35" s="3449"/>
    </row>
    <row r="36" spans="1:254" ht="18" customHeight="1">
      <c r="A36" s="3451"/>
      <c r="B36" s="3454" t="s">
        <v>2961</v>
      </c>
      <c r="C36" s="3455" t="s">
        <v>3897</v>
      </c>
      <c r="D36" s="3459"/>
      <c r="E36" s="3468"/>
      <c r="F36" s="3446"/>
      <c r="G36" s="3402"/>
      <c r="H36" s="3402"/>
      <c r="I36" s="3402"/>
      <c r="J36" s="3402"/>
      <c r="K36" s="3448"/>
      <c r="L36" s="3448"/>
      <c r="M36" s="3448"/>
      <c r="N36" s="3449"/>
      <c r="O36" s="3449"/>
      <c r="P36" s="3449"/>
      <c r="Q36" s="3449"/>
      <c r="R36" s="3449"/>
      <c r="S36" s="3449"/>
      <c r="T36" s="3449"/>
      <c r="U36" s="3449"/>
      <c r="V36" s="3449"/>
      <c r="W36" s="3449"/>
      <c r="X36" s="3449"/>
      <c r="Y36" s="3449"/>
      <c r="Z36" s="3449"/>
      <c r="AA36" s="3449"/>
      <c r="AB36" s="3449"/>
      <c r="AC36" s="3449"/>
      <c r="AD36" s="3449"/>
      <c r="AE36" s="3449"/>
      <c r="AF36" s="3449"/>
      <c r="AG36" s="3449"/>
      <c r="AH36" s="3449"/>
      <c r="AI36" s="3449"/>
      <c r="AJ36" s="3449"/>
      <c r="AK36" s="3449"/>
      <c r="AL36" s="3449"/>
      <c r="AM36" s="3449"/>
      <c r="AN36" s="3449"/>
      <c r="AO36" s="3449"/>
      <c r="AP36" s="3449"/>
      <c r="AQ36" s="3449"/>
      <c r="AR36" s="3449"/>
      <c r="AS36" s="3449"/>
      <c r="AT36" s="3449"/>
      <c r="AU36" s="3449"/>
      <c r="AV36" s="3449"/>
      <c r="AW36" s="3449"/>
      <c r="AX36" s="3449"/>
      <c r="AY36" s="3449"/>
      <c r="AZ36" s="3449"/>
      <c r="BA36" s="3449"/>
      <c r="BB36" s="3449"/>
      <c r="BC36" s="3449"/>
      <c r="BD36" s="3449"/>
      <c r="BE36" s="3449"/>
      <c r="BF36" s="3449"/>
      <c r="BG36" s="3449"/>
      <c r="BH36" s="3449"/>
      <c r="BI36" s="3449"/>
      <c r="BJ36" s="3449"/>
      <c r="BK36" s="3449"/>
      <c r="BL36" s="3449"/>
      <c r="BM36" s="3449"/>
      <c r="BN36" s="3449"/>
      <c r="BO36" s="3449"/>
      <c r="BP36" s="3449"/>
      <c r="BQ36" s="3449"/>
      <c r="BR36" s="3449"/>
      <c r="BS36" s="3449"/>
      <c r="BT36" s="3449"/>
      <c r="BU36" s="3449"/>
      <c r="BV36" s="3449"/>
      <c r="BW36" s="3449"/>
      <c r="BX36" s="3449"/>
      <c r="BY36" s="3449"/>
      <c r="BZ36" s="3449"/>
      <c r="CA36" s="3449"/>
      <c r="CB36" s="3449"/>
      <c r="CC36" s="3449"/>
      <c r="CD36" s="3449"/>
      <c r="CE36" s="3449"/>
      <c r="CF36" s="3449"/>
      <c r="CG36" s="3449"/>
      <c r="CH36" s="3449"/>
      <c r="CI36" s="3449"/>
      <c r="CJ36" s="3449"/>
      <c r="CK36" s="3449"/>
      <c r="CL36" s="3449"/>
      <c r="CM36" s="3449"/>
      <c r="CN36" s="3449"/>
      <c r="CO36" s="3449"/>
      <c r="CP36" s="3449"/>
      <c r="CQ36" s="3449"/>
      <c r="CR36" s="3449"/>
      <c r="CS36" s="3449"/>
      <c r="CT36" s="3449"/>
      <c r="CU36" s="3449"/>
      <c r="CV36" s="3449"/>
      <c r="CW36" s="3449"/>
      <c r="CX36" s="3449"/>
      <c r="CY36" s="3449"/>
      <c r="CZ36" s="3449"/>
      <c r="DA36" s="3449"/>
      <c r="DB36" s="3449"/>
      <c r="DC36" s="3449"/>
      <c r="DD36" s="3449"/>
      <c r="DE36" s="3449"/>
      <c r="DF36" s="3449"/>
      <c r="DG36" s="3449"/>
      <c r="DH36" s="3449"/>
      <c r="DI36" s="3449"/>
      <c r="DJ36" s="3449"/>
      <c r="DK36" s="3449"/>
      <c r="DL36" s="3449"/>
      <c r="DM36" s="3449"/>
      <c r="DN36" s="3449"/>
      <c r="DO36" s="3449"/>
      <c r="DP36" s="3449"/>
      <c r="DQ36" s="3449"/>
      <c r="DR36" s="3449"/>
      <c r="DS36" s="3449"/>
      <c r="DT36" s="3449"/>
      <c r="DU36" s="3449"/>
      <c r="DV36" s="3449"/>
      <c r="DW36" s="3449"/>
      <c r="DX36" s="3449"/>
      <c r="DY36" s="3449"/>
      <c r="DZ36" s="3449"/>
      <c r="EA36" s="3449"/>
      <c r="EB36" s="3449"/>
      <c r="EC36" s="3449"/>
      <c r="ED36" s="3449"/>
      <c r="EE36" s="3449"/>
      <c r="EF36" s="3449"/>
      <c r="EG36" s="3449"/>
      <c r="EH36" s="3449"/>
      <c r="EI36" s="3449"/>
      <c r="EJ36" s="3449"/>
      <c r="EK36" s="3449"/>
      <c r="EL36" s="3449"/>
      <c r="EM36" s="3449"/>
      <c r="EN36" s="3449"/>
      <c r="EO36" s="3449"/>
      <c r="EP36" s="3449"/>
      <c r="EQ36" s="3449"/>
      <c r="ER36" s="3449"/>
      <c r="ES36" s="3449"/>
      <c r="ET36" s="3449"/>
      <c r="EU36" s="3449"/>
      <c r="EV36" s="3449"/>
      <c r="EW36" s="3449"/>
      <c r="EX36" s="3449"/>
      <c r="EY36" s="3449"/>
      <c r="EZ36" s="3449"/>
      <c r="FA36" s="3449"/>
      <c r="FB36" s="3449"/>
      <c r="FC36" s="3449"/>
      <c r="FD36" s="3449"/>
      <c r="FE36" s="3449"/>
      <c r="FF36" s="3449"/>
      <c r="FG36" s="3449"/>
      <c r="FH36" s="3449"/>
      <c r="FI36" s="3449"/>
      <c r="FJ36" s="3449"/>
      <c r="FK36" s="3449"/>
      <c r="FL36" s="3449"/>
      <c r="FM36" s="3449"/>
      <c r="FN36" s="3449"/>
      <c r="FO36" s="3449"/>
      <c r="FP36" s="3449"/>
      <c r="FQ36" s="3449"/>
      <c r="FR36" s="3449"/>
      <c r="FS36" s="3449"/>
      <c r="FT36" s="3449"/>
      <c r="FU36" s="3449"/>
      <c r="FV36" s="3449"/>
      <c r="FW36" s="3449"/>
      <c r="FX36" s="3449"/>
      <c r="FY36" s="3449"/>
      <c r="FZ36" s="3449"/>
      <c r="GA36" s="3449"/>
      <c r="GB36" s="3449"/>
      <c r="GC36" s="3449"/>
      <c r="GD36" s="3449"/>
      <c r="GE36" s="3449"/>
      <c r="GF36" s="3449"/>
      <c r="GG36" s="3449"/>
      <c r="GH36" s="3449"/>
      <c r="GI36" s="3449"/>
      <c r="GJ36" s="3449"/>
      <c r="GK36" s="3449"/>
      <c r="GL36" s="3449"/>
      <c r="GM36" s="3449"/>
      <c r="GN36" s="3449"/>
      <c r="GO36" s="3449"/>
      <c r="GP36" s="3449"/>
      <c r="GQ36" s="3449"/>
      <c r="GR36" s="3449"/>
      <c r="GS36" s="3449"/>
      <c r="GT36" s="3449"/>
      <c r="GU36" s="3449"/>
      <c r="GV36" s="3449"/>
      <c r="GW36" s="3449"/>
      <c r="GX36" s="3449"/>
      <c r="GY36" s="3449"/>
      <c r="GZ36" s="3449"/>
      <c r="HA36" s="3449"/>
      <c r="HB36" s="3449"/>
      <c r="HC36" s="3449"/>
      <c r="HD36" s="3449"/>
      <c r="HE36" s="3449"/>
      <c r="HF36" s="3449"/>
      <c r="HG36" s="3449"/>
      <c r="HH36" s="3449"/>
      <c r="HI36" s="3449"/>
      <c r="HJ36" s="3449"/>
      <c r="HK36" s="3449"/>
      <c r="HL36" s="3449"/>
      <c r="HM36" s="3449"/>
      <c r="HN36" s="3449"/>
      <c r="HO36" s="3449"/>
      <c r="HP36" s="3449"/>
      <c r="HQ36" s="3449"/>
      <c r="HR36" s="3449"/>
      <c r="HS36" s="3449"/>
      <c r="HT36" s="3449"/>
      <c r="HU36" s="3449"/>
      <c r="HV36" s="3449"/>
      <c r="HW36" s="3449"/>
      <c r="HX36" s="3449"/>
      <c r="HY36" s="3449"/>
      <c r="HZ36" s="3449"/>
      <c r="IA36" s="3449"/>
      <c r="IB36" s="3449"/>
      <c r="IC36" s="3449"/>
      <c r="ID36" s="3449"/>
      <c r="IE36" s="3449"/>
      <c r="IF36" s="3449"/>
      <c r="IG36" s="3449"/>
      <c r="IH36" s="3449"/>
      <c r="II36" s="3449"/>
      <c r="IJ36" s="3449"/>
      <c r="IK36" s="3449"/>
      <c r="IL36" s="3449"/>
      <c r="IM36" s="3449"/>
      <c r="IN36" s="3449"/>
      <c r="IO36" s="3449"/>
      <c r="IP36" s="3449"/>
      <c r="IQ36" s="3449"/>
      <c r="IR36" s="3449"/>
      <c r="IS36" s="3449"/>
      <c r="IT36" s="3449"/>
    </row>
    <row r="37" spans="1:254" ht="18" customHeight="1">
      <c r="A37" s="3451"/>
      <c r="B37" s="3454" t="s">
        <v>2962</v>
      </c>
      <c r="C37" s="3428" t="s">
        <v>3898</v>
      </c>
      <c r="D37" s="3459"/>
      <c r="E37" s="3468"/>
      <c r="F37" s="3446"/>
      <c r="G37" s="3402"/>
      <c r="H37" s="3402"/>
      <c r="I37" s="3402"/>
      <c r="J37" s="3402"/>
      <c r="K37" s="3448"/>
      <c r="L37" s="3448"/>
      <c r="M37" s="3448"/>
      <c r="N37" s="3449"/>
      <c r="O37" s="3449"/>
      <c r="P37" s="3449"/>
      <c r="Q37" s="3449"/>
      <c r="R37" s="3449"/>
      <c r="S37" s="3449"/>
      <c r="T37" s="3449"/>
      <c r="U37" s="3449"/>
      <c r="V37" s="3449"/>
      <c r="W37" s="3449"/>
      <c r="X37" s="3449"/>
      <c r="Y37" s="3449"/>
      <c r="Z37" s="3449"/>
      <c r="AA37" s="3449"/>
      <c r="AB37" s="3449"/>
      <c r="AC37" s="3449"/>
      <c r="AD37" s="3449"/>
      <c r="AE37" s="3449"/>
      <c r="AF37" s="3449"/>
      <c r="AG37" s="3449"/>
      <c r="AH37" s="3449"/>
      <c r="AI37" s="3449"/>
      <c r="AJ37" s="3449"/>
      <c r="AK37" s="3449"/>
      <c r="AL37" s="3449"/>
      <c r="AM37" s="3449"/>
      <c r="AN37" s="3449"/>
      <c r="AO37" s="3449"/>
      <c r="AP37" s="3449"/>
      <c r="AQ37" s="3449"/>
      <c r="AR37" s="3449"/>
      <c r="AS37" s="3449"/>
      <c r="AT37" s="3449"/>
      <c r="AU37" s="3449"/>
      <c r="AV37" s="3449"/>
      <c r="AW37" s="3449"/>
      <c r="AX37" s="3449"/>
      <c r="AY37" s="3449"/>
      <c r="AZ37" s="3449"/>
      <c r="BA37" s="3449"/>
      <c r="BB37" s="3449"/>
      <c r="BC37" s="3449"/>
      <c r="BD37" s="3449"/>
      <c r="BE37" s="3449"/>
      <c r="BF37" s="3449"/>
      <c r="BG37" s="3449"/>
      <c r="BH37" s="3449"/>
      <c r="BI37" s="3449"/>
      <c r="BJ37" s="3449"/>
      <c r="BK37" s="3449"/>
      <c r="BL37" s="3449"/>
      <c r="BM37" s="3449"/>
      <c r="BN37" s="3449"/>
      <c r="BO37" s="3449"/>
      <c r="BP37" s="3449"/>
      <c r="BQ37" s="3449"/>
      <c r="BR37" s="3449"/>
      <c r="BS37" s="3449"/>
      <c r="BT37" s="3449"/>
      <c r="BU37" s="3449"/>
      <c r="BV37" s="3449"/>
      <c r="BW37" s="3449"/>
      <c r="BX37" s="3449"/>
      <c r="BY37" s="3449"/>
      <c r="BZ37" s="3449"/>
      <c r="CA37" s="3449"/>
      <c r="CB37" s="3449"/>
      <c r="CC37" s="3449"/>
      <c r="CD37" s="3449"/>
      <c r="CE37" s="3449"/>
      <c r="CF37" s="3449"/>
      <c r="CG37" s="3449"/>
      <c r="CH37" s="3449"/>
      <c r="CI37" s="3449"/>
      <c r="CJ37" s="3449"/>
      <c r="CK37" s="3449"/>
      <c r="CL37" s="3449"/>
      <c r="CM37" s="3449"/>
      <c r="CN37" s="3449"/>
      <c r="CO37" s="3449"/>
      <c r="CP37" s="3449"/>
      <c r="CQ37" s="3449"/>
      <c r="CR37" s="3449"/>
      <c r="CS37" s="3449"/>
      <c r="CT37" s="3449"/>
      <c r="CU37" s="3449"/>
      <c r="CV37" s="3449"/>
      <c r="CW37" s="3449"/>
      <c r="CX37" s="3449"/>
      <c r="CY37" s="3449"/>
      <c r="CZ37" s="3449"/>
      <c r="DA37" s="3449"/>
      <c r="DB37" s="3449"/>
      <c r="DC37" s="3449"/>
      <c r="DD37" s="3449"/>
      <c r="DE37" s="3449"/>
      <c r="DF37" s="3449"/>
      <c r="DG37" s="3449"/>
      <c r="DH37" s="3449"/>
      <c r="DI37" s="3449"/>
      <c r="DJ37" s="3449"/>
      <c r="DK37" s="3449"/>
      <c r="DL37" s="3449"/>
      <c r="DM37" s="3449"/>
      <c r="DN37" s="3449"/>
      <c r="DO37" s="3449"/>
      <c r="DP37" s="3449"/>
      <c r="DQ37" s="3449"/>
      <c r="DR37" s="3449"/>
      <c r="DS37" s="3449"/>
      <c r="DT37" s="3449"/>
      <c r="DU37" s="3449"/>
      <c r="DV37" s="3449"/>
      <c r="DW37" s="3449"/>
      <c r="DX37" s="3449"/>
      <c r="DY37" s="3449"/>
      <c r="DZ37" s="3449"/>
      <c r="EA37" s="3449"/>
      <c r="EB37" s="3449"/>
      <c r="EC37" s="3449"/>
      <c r="ED37" s="3449"/>
      <c r="EE37" s="3449"/>
      <c r="EF37" s="3449"/>
      <c r="EG37" s="3449"/>
      <c r="EH37" s="3449"/>
      <c r="EI37" s="3449"/>
      <c r="EJ37" s="3449"/>
      <c r="EK37" s="3449"/>
      <c r="EL37" s="3449"/>
      <c r="EM37" s="3449"/>
      <c r="EN37" s="3449"/>
      <c r="EO37" s="3449"/>
      <c r="EP37" s="3449"/>
      <c r="EQ37" s="3449"/>
      <c r="ER37" s="3449"/>
      <c r="ES37" s="3449"/>
      <c r="ET37" s="3449"/>
      <c r="EU37" s="3449"/>
      <c r="EV37" s="3449"/>
      <c r="EW37" s="3449"/>
      <c r="EX37" s="3449"/>
      <c r="EY37" s="3449"/>
      <c r="EZ37" s="3449"/>
      <c r="FA37" s="3449"/>
      <c r="FB37" s="3449"/>
      <c r="FC37" s="3449"/>
      <c r="FD37" s="3449"/>
      <c r="FE37" s="3449"/>
      <c r="FF37" s="3449"/>
      <c r="FG37" s="3449"/>
      <c r="FH37" s="3449"/>
      <c r="FI37" s="3449"/>
      <c r="FJ37" s="3449"/>
      <c r="FK37" s="3449"/>
      <c r="FL37" s="3449"/>
      <c r="FM37" s="3449"/>
      <c r="FN37" s="3449"/>
      <c r="FO37" s="3449"/>
      <c r="FP37" s="3449"/>
      <c r="FQ37" s="3449"/>
      <c r="FR37" s="3449"/>
      <c r="FS37" s="3449"/>
      <c r="FT37" s="3449"/>
      <c r="FU37" s="3449"/>
      <c r="FV37" s="3449"/>
      <c r="FW37" s="3449"/>
      <c r="FX37" s="3449"/>
      <c r="FY37" s="3449"/>
      <c r="FZ37" s="3449"/>
      <c r="GA37" s="3449"/>
      <c r="GB37" s="3449"/>
      <c r="GC37" s="3449"/>
      <c r="GD37" s="3449"/>
      <c r="GE37" s="3449"/>
      <c r="GF37" s="3449"/>
      <c r="GG37" s="3449"/>
      <c r="GH37" s="3449"/>
      <c r="GI37" s="3449"/>
      <c r="GJ37" s="3449"/>
      <c r="GK37" s="3449"/>
      <c r="GL37" s="3449"/>
      <c r="GM37" s="3449"/>
      <c r="GN37" s="3449"/>
      <c r="GO37" s="3449"/>
      <c r="GP37" s="3449"/>
      <c r="GQ37" s="3449"/>
      <c r="GR37" s="3449"/>
      <c r="GS37" s="3449"/>
      <c r="GT37" s="3449"/>
      <c r="GU37" s="3449"/>
      <c r="GV37" s="3449"/>
      <c r="GW37" s="3449"/>
      <c r="GX37" s="3449"/>
      <c r="GY37" s="3449"/>
      <c r="GZ37" s="3449"/>
      <c r="HA37" s="3449"/>
      <c r="HB37" s="3449"/>
      <c r="HC37" s="3449"/>
      <c r="HD37" s="3449"/>
      <c r="HE37" s="3449"/>
      <c r="HF37" s="3449"/>
      <c r="HG37" s="3449"/>
      <c r="HH37" s="3449"/>
      <c r="HI37" s="3449"/>
      <c r="HJ37" s="3449"/>
      <c r="HK37" s="3449"/>
      <c r="HL37" s="3449"/>
      <c r="HM37" s="3449"/>
      <c r="HN37" s="3449"/>
      <c r="HO37" s="3449"/>
      <c r="HP37" s="3449"/>
      <c r="HQ37" s="3449"/>
      <c r="HR37" s="3449"/>
      <c r="HS37" s="3449"/>
      <c r="HT37" s="3449"/>
      <c r="HU37" s="3449"/>
      <c r="HV37" s="3449"/>
      <c r="HW37" s="3449"/>
      <c r="HX37" s="3449"/>
      <c r="HY37" s="3449"/>
      <c r="HZ37" s="3449"/>
      <c r="IA37" s="3449"/>
      <c r="IB37" s="3449"/>
      <c r="IC37" s="3449"/>
      <c r="ID37" s="3449"/>
      <c r="IE37" s="3449"/>
      <c r="IF37" s="3449"/>
      <c r="IG37" s="3449"/>
      <c r="IH37" s="3449"/>
      <c r="II37" s="3449"/>
      <c r="IJ37" s="3449"/>
      <c r="IK37" s="3449"/>
      <c r="IL37" s="3449"/>
      <c r="IM37" s="3449"/>
      <c r="IN37" s="3449"/>
      <c r="IO37" s="3449"/>
      <c r="IP37" s="3449"/>
      <c r="IQ37" s="3449"/>
      <c r="IR37" s="3449"/>
      <c r="IS37" s="3449"/>
      <c r="IT37" s="3449"/>
    </row>
    <row r="38" spans="1:254" ht="18" customHeight="1" thickBot="1">
      <c r="A38" s="3451"/>
      <c r="B38" s="3470" t="s">
        <v>2963</v>
      </c>
      <c r="C38" s="3471" t="s">
        <v>3899</v>
      </c>
      <c r="D38" s="3472"/>
      <c r="E38" s="3473"/>
      <c r="F38" s="3446"/>
      <c r="G38" s="3402"/>
      <c r="H38" s="3402"/>
      <c r="I38" s="3402"/>
      <c r="J38" s="3402"/>
      <c r="K38" s="3448"/>
      <c r="L38" s="3448"/>
      <c r="M38" s="3448"/>
      <c r="N38" s="3449"/>
      <c r="O38" s="3449"/>
      <c r="P38" s="3449"/>
      <c r="Q38" s="3449"/>
      <c r="R38" s="3449"/>
      <c r="S38" s="3449"/>
      <c r="T38" s="3449"/>
      <c r="U38" s="3449"/>
      <c r="V38" s="3449"/>
      <c r="W38" s="3449"/>
      <c r="X38" s="3449"/>
      <c r="Y38" s="3449"/>
      <c r="Z38" s="3449"/>
      <c r="AA38" s="3449"/>
      <c r="AB38" s="3449"/>
      <c r="AC38" s="3449"/>
      <c r="AD38" s="3449"/>
      <c r="AE38" s="3449"/>
      <c r="AF38" s="3449"/>
      <c r="AG38" s="3449"/>
      <c r="AH38" s="3449"/>
      <c r="AI38" s="3449"/>
      <c r="AJ38" s="3449"/>
      <c r="AK38" s="3449"/>
      <c r="AL38" s="3449"/>
      <c r="AM38" s="3449"/>
      <c r="AN38" s="3449"/>
      <c r="AO38" s="3449"/>
      <c r="AP38" s="3449"/>
      <c r="AQ38" s="3449"/>
      <c r="AR38" s="3449"/>
      <c r="AS38" s="3449"/>
      <c r="AT38" s="3449"/>
      <c r="AU38" s="3449"/>
      <c r="AV38" s="3449"/>
      <c r="AW38" s="3449"/>
      <c r="AX38" s="3449"/>
      <c r="AY38" s="3449"/>
      <c r="AZ38" s="3449"/>
      <c r="BA38" s="3449"/>
      <c r="BB38" s="3449"/>
      <c r="BC38" s="3449"/>
      <c r="BD38" s="3449"/>
      <c r="BE38" s="3449"/>
      <c r="BF38" s="3449"/>
      <c r="BG38" s="3449"/>
      <c r="BH38" s="3449"/>
      <c r="BI38" s="3449"/>
      <c r="BJ38" s="3449"/>
      <c r="BK38" s="3449"/>
      <c r="BL38" s="3449"/>
      <c r="BM38" s="3449"/>
      <c r="BN38" s="3449"/>
      <c r="BO38" s="3449"/>
      <c r="BP38" s="3449"/>
      <c r="BQ38" s="3449"/>
      <c r="BR38" s="3449"/>
      <c r="BS38" s="3449"/>
      <c r="BT38" s="3449"/>
      <c r="BU38" s="3449"/>
      <c r="BV38" s="3449"/>
      <c r="BW38" s="3449"/>
      <c r="BX38" s="3449"/>
      <c r="BY38" s="3449"/>
      <c r="BZ38" s="3449"/>
      <c r="CA38" s="3449"/>
      <c r="CB38" s="3449"/>
      <c r="CC38" s="3449"/>
      <c r="CD38" s="3449"/>
      <c r="CE38" s="3449"/>
      <c r="CF38" s="3449"/>
      <c r="CG38" s="3449"/>
      <c r="CH38" s="3449"/>
      <c r="CI38" s="3449"/>
      <c r="CJ38" s="3449"/>
      <c r="CK38" s="3449"/>
      <c r="CL38" s="3449"/>
      <c r="CM38" s="3449"/>
      <c r="CN38" s="3449"/>
      <c r="CO38" s="3449"/>
      <c r="CP38" s="3449"/>
      <c r="CQ38" s="3449"/>
      <c r="CR38" s="3449"/>
      <c r="CS38" s="3449"/>
      <c r="CT38" s="3449"/>
      <c r="CU38" s="3449"/>
      <c r="CV38" s="3449"/>
      <c r="CW38" s="3449"/>
      <c r="CX38" s="3449"/>
      <c r="CY38" s="3449"/>
      <c r="CZ38" s="3449"/>
      <c r="DA38" s="3449"/>
      <c r="DB38" s="3449"/>
      <c r="DC38" s="3449"/>
      <c r="DD38" s="3449"/>
      <c r="DE38" s="3449"/>
      <c r="DF38" s="3449"/>
      <c r="DG38" s="3449"/>
      <c r="DH38" s="3449"/>
      <c r="DI38" s="3449"/>
      <c r="DJ38" s="3449"/>
      <c r="DK38" s="3449"/>
      <c r="DL38" s="3449"/>
      <c r="DM38" s="3449"/>
      <c r="DN38" s="3449"/>
      <c r="DO38" s="3449"/>
      <c r="DP38" s="3449"/>
      <c r="DQ38" s="3449"/>
      <c r="DR38" s="3449"/>
      <c r="DS38" s="3449"/>
      <c r="DT38" s="3449"/>
      <c r="DU38" s="3449"/>
      <c r="DV38" s="3449"/>
      <c r="DW38" s="3449"/>
      <c r="DX38" s="3449"/>
      <c r="DY38" s="3449"/>
      <c r="DZ38" s="3449"/>
      <c r="EA38" s="3449"/>
      <c r="EB38" s="3449"/>
      <c r="EC38" s="3449"/>
      <c r="ED38" s="3449"/>
      <c r="EE38" s="3449"/>
      <c r="EF38" s="3449"/>
      <c r="EG38" s="3449"/>
      <c r="EH38" s="3449"/>
      <c r="EI38" s="3449"/>
      <c r="EJ38" s="3449"/>
      <c r="EK38" s="3449"/>
      <c r="EL38" s="3449"/>
      <c r="EM38" s="3449"/>
      <c r="EN38" s="3449"/>
      <c r="EO38" s="3449"/>
      <c r="EP38" s="3449"/>
      <c r="EQ38" s="3449"/>
      <c r="ER38" s="3449"/>
      <c r="ES38" s="3449"/>
      <c r="ET38" s="3449"/>
      <c r="EU38" s="3449"/>
      <c r="EV38" s="3449"/>
      <c r="EW38" s="3449"/>
      <c r="EX38" s="3449"/>
      <c r="EY38" s="3449"/>
      <c r="EZ38" s="3449"/>
      <c r="FA38" s="3449"/>
      <c r="FB38" s="3449"/>
      <c r="FC38" s="3449"/>
      <c r="FD38" s="3449"/>
      <c r="FE38" s="3449"/>
      <c r="FF38" s="3449"/>
      <c r="FG38" s="3449"/>
      <c r="FH38" s="3449"/>
      <c r="FI38" s="3449"/>
      <c r="FJ38" s="3449"/>
      <c r="FK38" s="3449"/>
      <c r="FL38" s="3449"/>
      <c r="FM38" s="3449"/>
      <c r="FN38" s="3449"/>
      <c r="FO38" s="3449"/>
      <c r="FP38" s="3449"/>
      <c r="FQ38" s="3449"/>
      <c r="FR38" s="3449"/>
      <c r="FS38" s="3449"/>
      <c r="FT38" s="3449"/>
      <c r="FU38" s="3449"/>
      <c r="FV38" s="3449"/>
      <c r="FW38" s="3449"/>
      <c r="FX38" s="3449"/>
      <c r="FY38" s="3449"/>
      <c r="FZ38" s="3449"/>
      <c r="GA38" s="3449"/>
      <c r="GB38" s="3449"/>
      <c r="GC38" s="3449"/>
      <c r="GD38" s="3449"/>
      <c r="GE38" s="3449"/>
      <c r="GF38" s="3449"/>
      <c r="GG38" s="3449"/>
      <c r="GH38" s="3449"/>
      <c r="GI38" s="3449"/>
      <c r="GJ38" s="3449"/>
      <c r="GK38" s="3449"/>
      <c r="GL38" s="3449"/>
      <c r="GM38" s="3449"/>
      <c r="GN38" s="3449"/>
      <c r="GO38" s="3449"/>
      <c r="GP38" s="3449"/>
      <c r="GQ38" s="3449"/>
      <c r="GR38" s="3449"/>
      <c r="GS38" s="3449"/>
      <c r="GT38" s="3449"/>
      <c r="GU38" s="3449"/>
      <c r="GV38" s="3449"/>
      <c r="GW38" s="3449"/>
      <c r="GX38" s="3449"/>
      <c r="GY38" s="3449"/>
      <c r="GZ38" s="3449"/>
      <c r="HA38" s="3449"/>
      <c r="HB38" s="3449"/>
      <c r="HC38" s="3449"/>
      <c r="HD38" s="3449"/>
      <c r="HE38" s="3449"/>
      <c r="HF38" s="3449"/>
      <c r="HG38" s="3449"/>
      <c r="HH38" s="3449"/>
      <c r="HI38" s="3449"/>
      <c r="HJ38" s="3449"/>
      <c r="HK38" s="3449"/>
      <c r="HL38" s="3449"/>
      <c r="HM38" s="3449"/>
      <c r="HN38" s="3449"/>
      <c r="HO38" s="3449"/>
      <c r="HP38" s="3449"/>
      <c r="HQ38" s="3449"/>
      <c r="HR38" s="3449"/>
      <c r="HS38" s="3449"/>
      <c r="HT38" s="3449"/>
      <c r="HU38" s="3449"/>
      <c r="HV38" s="3449"/>
      <c r="HW38" s="3449"/>
      <c r="HX38" s="3449"/>
      <c r="HY38" s="3449"/>
      <c r="HZ38" s="3449"/>
      <c r="IA38" s="3449"/>
      <c r="IB38" s="3449"/>
      <c r="IC38" s="3449"/>
      <c r="ID38" s="3449"/>
      <c r="IE38" s="3449"/>
      <c r="IF38" s="3449"/>
      <c r="IG38" s="3449"/>
      <c r="IH38" s="3449"/>
      <c r="II38" s="3449"/>
      <c r="IJ38" s="3449"/>
      <c r="IK38" s="3449"/>
      <c r="IL38" s="3449"/>
      <c r="IM38" s="3449"/>
      <c r="IN38" s="3449"/>
      <c r="IO38" s="3449"/>
      <c r="IP38" s="3449"/>
      <c r="IQ38" s="3449"/>
      <c r="IR38" s="3449"/>
      <c r="IS38" s="3449"/>
      <c r="IT38" s="3449"/>
    </row>
    <row r="39" spans="1:254" ht="15">
      <c r="A39" s="3451"/>
      <c r="B39" s="3445"/>
      <c r="C39" s="3403"/>
      <c r="D39" s="3446"/>
      <c r="E39" s="3446"/>
      <c r="F39" s="3446"/>
      <c r="G39" s="3402"/>
      <c r="H39" s="3402"/>
      <c r="I39" s="3448"/>
      <c r="J39" s="3448"/>
      <c r="K39" s="3448"/>
      <c r="L39" s="3448"/>
      <c r="M39" s="3448"/>
      <c r="N39" s="3449"/>
      <c r="O39" s="3449"/>
      <c r="P39" s="3449"/>
      <c r="Q39" s="3449"/>
      <c r="R39" s="3449"/>
      <c r="S39" s="3449"/>
      <c r="T39" s="3449"/>
      <c r="U39" s="3449"/>
      <c r="V39" s="3449"/>
      <c r="W39" s="3449"/>
      <c r="X39" s="3449"/>
      <c r="Y39" s="3449"/>
      <c r="Z39" s="3449"/>
      <c r="AA39" s="3449"/>
      <c r="AB39" s="3449"/>
      <c r="AC39" s="3449"/>
      <c r="AD39" s="3449"/>
      <c r="AE39" s="3449"/>
      <c r="AF39" s="3449"/>
      <c r="AG39" s="3449"/>
      <c r="AH39" s="3449"/>
      <c r="AI39" s="3449"/>
      <c r="AJ39" s="3449"/>
      <c r="AK39" s="3449"/>
      <c r="AL39" s="3449"/>
      <c r="AM39" s="3449"/>
      <c r="AN39" s="3449"/>
      <c r="AO39" s="3449"/>
      <c r="AP39" s="3449"/>
      <c r="AQ39" s="3449"/>
      <c r="AR39" s="3449"/>
      <c r="AS39" s="3449"/>
      <c r="AT39" s="3449"/>
      <c r="AU39" s="3449"/>
      <c r="AV39" s="3449"/>
      <c r="AW39" s="3449"/>
      <c r="AX39" s="3449"/>
      <c r="AY39" s="3449"/>
      <c r="AZ39" s="3449"/>
      <c r="BA39" s="3449"/>
      <c r="BB39" s="3449"/>
      <c r="BC39" s="3449"/>
      <c r="BD39" s="3449"/>
      <c r="BE39" s="3449"/>
      <c r="BF39" s="3449"/>
      <c r="BG39" s="3449"/>
      <c r="BH39" s="3449"/>
      <c r="BI39" s="3449"/>
      <c r="BJ39" s="3449"/>
      <c r="BK39" s="3449"/>
      <c r="BL39" s="3449"/>
      <c r="BM39" s="3449"/>
      <c r="BN39" s="3449"/>
      <c r="BO39" s="3449"/>
      <c r="BP39" s="3449"/>
      <c r="BQ39" s="3449"/>
      <c r="BR39" s="3449"/>
      <c r="BS39" s="3449"/>
      <c r="BT39" s="3449"/>
      <c r="BU39" s="3449"/>
      <c r="BV39" s="3449"/>
      <c r="BW39" s="3449"/>
      <c r="BX39" s="3449"/>
      <c r="BY39" s="3449"/>
      <c r="BZ39" s="3449"/>
      <c r="CA39" s="3449"/>
      <c r="CB39" s="3449"/>
      <c r="CC39" s="3449"/>
      <c r="CD39" s="3449"/>
      <c r="CE39" s="3449"/>
      <c r="CF39" s="3449"/>
      <c r="CG39" s="3449"/>
      <c r="CH39" s="3449"/>
      <c r="CI39" s="3449"/>
      <c r="CJ39" s="3449"/>
      <c r="CK39" s="3449"/>
      <c r="CL39" s="3449"/>
      <c r="CM39" s="3449"/>
      <c r="CN39" s="3449"/>
      <c r="CO39" s="3449"/>
      <c r="CP39" s="3449"/>
      <c r="CQ39" s="3449"/>
      <c r="CR39" s="3449"/>
      <c r="CS39" s="3449"/>
      <c r="CT39" s="3449"/>
      <c r="CU39" s="3449"/>
      <c r="CV39" s="3449"/>
      <c r="CW39" s="3449"/>
      <c r="CX39" s="3449"/>
      <c r="CY39" s="3449"/>
      <c r="CZ39" s="3449"/>
      <c r="DA39" s="3449"/>
      <c r="DB39" s="3449"/>
      <c r="DC39" s="3449"/>
      <c r="DD39" s="3449"/>
      <c r="DE39" s="3449"/>
      <c r="DF39" s="3449"/>
      <c r="DG39" s="3449"/>
      <c r="DH39" s="3449"/>
      <c r="DI39" s="3449"/>
      <c r="DJ39" s="3449"/>
      <c r="DK39" s="3449"/>
      <c r="DL39" s="3449"/>
      <c r="DM39" s="3449"/>
      <c r="DN39" s="3449"/>
      <c r="DO39" s="3449"/>
      <c r="DP39" s="3449"/>
      <c r="DQ39" s="3449"/>
      <c r="DR39" s="3449"/>
      <c r="DS39" s="3449"/>
      <c r="DT39" s="3449"/>
      <c r="DU39" s="3449"/>
      <c r="DV39" s="3449"/>
      <c r="DW39" s="3449"/>
      <c r="DX39" s="3449"/>
      <c r="DY39" s="3449"/>
      <c r="DZ39" s="3449"/>
      <c r="EA39" s="3449"/>
      <c r="EB39" s="3449"/>
      <c r="EC39" s="3449"/>
      <c r="ED39" s="3449"/>
      <c r="EE39" s="3449"/>
      <c r="EF39" s="3449"/>
      <c r="EG39" s="3449"/>
      <c r="EH39" s="3449"/>
      <c r="EI39" s="3449"/>
      <c r="EJ39" s="3449"/>
      <c r="EK39" s="3449"/>
      <c r="EL39" s="3449"/>
      <c r="EM39" s="3449"/>
      <c r="EN39" s="3449"/>
      <c r="EO39" s="3449"/>
      <c r="EP39" s="3449"/>
      <c r="EQ39" s="3449"/>
      <c r="ER39" s="3449"/>
      <c r="ES39" s="3449"/>
      <c r="ET39" s="3449"/>
      <c r="EU39" s="3449"/>
      <c r="EV39" s="3449"/>
      <c r="EW39" s="3449"/>
      <c r="EX39" s="3449"/>
      <c r="EY39" s="3449"/>
      <c r="EZ39" s="3449"/>
      <c r="FA39" s="3449"/>
      <c r="FB39" s="3449"/>
      <c r="FC39" s="3449"/>
      <c r="FD39" s="3449"/>
      <c r="FE39" s="3449"/>
      <c r="FF39" s="3449"/>
      <c r="FG39" s="3449"/>
      <c r="FH39" s="3449"/>
      <c r="FI39" s="3449"/>
      <c r="FJ39" s="3449"/>
      <c r="FK39" s="3449"/>
      <c r="FL39" s="3449"/>
      <c r="FM39" s="3449"/>
      <c r="FN39" s="3449"/>
      <c r="FO39" s="3449"/>
      <c r="FP39" s="3449"/>
      <c r="FQ39" s="3449"/>
      <c r="FR39" s="3449"/>
      <c r="FS39" s="3449"/>
      <c r="FT39" s="3449"/>
      <c r="FU39" s="3449"/>
      <c r="FV39" s="3449"/>
      <c r="FW39" s="3449"/>
      <c r="FX39" s="3449"/>
      <c r="FY39" s="3449"/>
      <c r="FZ39" s="3449"/>
      <c r="GA39" s="3449"/>
      <c r="GB39" s="3449"/>
      <c r="GC39" s="3449"/>
      <c r="GD39" s="3449"/>
      <c r="GE39" s="3449"/>
      <c r="GF39" s="3449"/>
      <c r="GG39" s="3449"/>
      <c r="GH39" s="3449"/>
      <c r="GI39" s="3449"/>
      <c r="GJ39" s="3449"/>
      <c r="GK39" s="3449"/>
      <c r="GL39" s="3449"/>
      <c r="GM39" s="3449"/>
      <c r="GN39" s="3449"/>
      <c r="GO39" s="3449"/>
      <c r="GP39" s="3449"/>
      <c r="GQ39" s="3449"/>
      <c r="GR39" s="3449"/>
      <c r="GS39" s="3449"/>
      <c r="GT39" s="3449"/>
      <c r="GU39" s="3449"/>
      <c r="GV39" s="3449"/>
      <c r="GW39" s="3449"/>
      <c r="GX39" s="3449"/>
      <c r="GY39" s="3449"/>
      <c r="GZ39" s="3449"/>
      <c r="HA39" s="3449"/>
      <c r="HB39" s="3449"/>
      <c r="HC39" s="3449"/>
      <c r="HD39" s="3449"/>
      <c r="HE39" s="3449"/>
      <c r="HF39" s="3449"/>
      <c r="HG39" s="3449"/>
      <c r="HH39" s="3449"/>
      <c r="HI39" s="3449"/>
      <c r="HJ39" s="3449"/>
      <c r="HK39" s="3449"/>
      <c r="HL39" s="3449"/>
      <c r="HM39" s="3449"/>
      <c r="HN39" s="3449"/>
      <c r="HO39" s="3449"/>
      <c r="HP39" s="3449"/>
      <c r="HQ39" s="3449"/>
      <c r="HR39" s="3449"/>
      <c r="HS39" s="3449"/>
      <c r="HT39" s="3449"/>
      <c r="HU39" s="3449"/>
      <c r="HV39" s="3449"/>
      <c r="HW39" s="3449"/>
      <c r="HX39" s="3449"/>
      <c r="HY39" s="3449"/>
      <c r="HZ39" s="3449"/>
      <c r="IA39" s="3449"/>
      <c r="IB39" s="3449"/>
      <c r="IC39" s="3449"/>
      <c r="ID39" s="3449"/>
      <c r="IE39" s="3449"/>
      <c r="IF39" s="3449"/>
      <c r="IG39" s="3449"/>
      <c r="IH39" s="3449"/>
      <c r="II39" s="3449"/>
      <c r="IJ39" s="3449"/>
      <c r="IK39" s="3449"/>
      <c r="IL39" s="3449"/>
      <c r="IM39" s="3449"/>
      <c r="IN39" s="3449"/>
      <c r="IO39" s="3449"/>
      <c r="IP39" s="3449"/>
      <c r="IQ39" s="3449"/>
      <c r="IR39" s="3449"/>
      <c r="IS39" s="3449"/>
      <c r="IT39" s="3449"/>
    </row>
  </sheetData>
  <mergeCells count="9">
    <mergeCell ref="B13:B15"/>
    <mergeCell ref="C13:C15"/>
    <mergeCell ref="D13:D14"/>
    <mergeCell ref="E13:E14"/>
    <mergeCell ref="B2:E2"/>
    <mergeCell ref="B4:B6"/>
    <mergeCell ref="C4:C6"/>
    <mergeCell ref="D4:D5"/>
    <mergeCell ref="E4:E5"/>
  </mergeCells>
  <conditionalFormatting sqref="D7:E12 D16:E38">
    <cfRule type="cellIs" dxfId="0" priority="1" stopIfTrue="1" operator="lessThan">
      <formula>0</formula>
    </cfRule>
  </conditionalFormatting>
  <pageMargins left="0.23622047244094499" right="0.23622047244094499" top="0.74803149606299202" bottom="0.74803149606299202" header="0.31496062992126" footer="0.31496062992126"/>
  <pageSetup paperSize="9" scale="69"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showGridLines="0" zoomScale="70" zoomScaleNormal="70" zoomScaleSheetLayoutView="70" workbookViewId="0">
      <selection activeCell="C2" sqref="C2"/>
    </sheetView>
  </sheetViews>
  <sheetFormatPr defaultColWidth="14.5703125" defaultRowHeight="30" customHeight="1"/>
  <cols>
    <col min="1" max="1" width="24" style="876" customWidth="1"/>
    <col min="2" max="2" width="20.28515625" style="876" customWidth="1"/>
    <col min="3" max="3" width="76.28515625" style="3563" customWidth="1"/>
    <col min="4" max="4" width="20.7109375" style="876" customWidth="1"/>
    <col min="5" max="5" width="17.5703125" style="876" customWidth="1"/>
    <col min="6" max="6" width="16.85546875" style="876" customWidth="1"/>
    <col min="7" max="7" width="18.85546875" style="876" customWidth="1"/>
    <col min="8" max="8" width="10.42578125" style="876" customWidth="1"/>
    <col min="9" max="9" width="16.28515625" style="876" customWidth="1"/>
    <col min="10" max="10" width="7.85546875" style="876" customWidth="1"/>
    <col min="11" max="11" width="8.85546875" style="876" customWidth="1"/>
    <col min="12" max="12" width="16" style="876" customWidth="1"/>
    <col min="13" max="13" width="19.140625" style="876" customWidth="1"/>
    <col min="14" max="14" width="19.28515625" style="876" customWidth="1"/>
    <col min="15" max="15" width="25.7109375" style="877" customWidth="1"/>
    <col min="16" max="16" width="29" style="876" bestFit="1" customWidth="1"/>
    <col min="17" max="16384" width="14.5703125" style="877"/>
  </cols>
  <sheetData>
    <row r="1" spans="1:17" s="3486" customFormat="1" ht="15">
      <c r="A1" s="32" t="s">
        <v>120</v>
      </c>
      <c r="B1" s="3483" t="s">
        <v>3920</v>
      </c>
      <c r="C1" s="3484"/>
      <c r="D1" s="3485"/>
      <c r="E1" s="3485"/>
      <c r="F1" s="3485"/>
      <c r="G1" s="3485"/>
      <c r="H1" s="3485"/>
      <c r="I1" s="3485"/>
      <c r="J1" s="3485"/>
      <c r="K1" s="3485"/>
      <c r="L1" s="3485"/>
      <c r="M1" s="3485"/>
      <c r="N1" s="3485"/>
      <c r="P1" s="3485"/>
    </row>
    <row r="2" spans="1:17" s="3486" customFormat="1" ht="15">
      <c r="A2" s="3483" t="s">
        <v>3974</v>
      </c>
      <c r="B2" s="3483" t="s">
        <v>3975</v>
      </c>
      <c r="C2" s="3484"/>
      <c r="D2" s="3485"/>
      <c r="E2" s="3485"/>
      <c r="F2" s="3485"/>
      <c r="G2" s="3485"/>
      <c r="H2" s="3485"/>
      <c r="I2" s="3485"/>
      <c r="J2" s="3485"/>
      <c r="K2" s="3485"/>
      <c r="L2" s="3485"/>
      <c r="M2" s="3485"/>
      <c r="N2" s="3485"/>
      <c r="P2" s="3485"/>
    </row>
    <row r="3" spans="1:17" s="3486" customFormat="1" ht="15">
      <c r="A3" s="3483" t="s">
        <v>108</v>
      </c>
      <c r="B3" s="3483" t="s">
        <v>883</v>
      </c>
      <c r="C3" s="3484"/>
      <c r="D3" s="3485"/>
      <c r="E3" s="3485"/>
      <c r="F3" s="3485"/>
      <c r="G3" s="3485"/>
      <c r="H3" s="3485"/>
      <c r="I3" s="3485"/>
      <c r="J3" s="3485"/>
      <c r="K3" s="3485"/>
      <c r="L3" s="3485"/>
      <c r="M3" s="3485"/>
      <c r="N3" s="3485"/>
      <c r="P3" s="3485"/>
    </row>
    <row r="4" spans="1:17" s="3486" customFormat="1" ht="15">
      <c r="A4" s="3483" t="s">
        <v>111</v>
      </c>
      <c r="B4" s="3483" t="s">
        <v>3976</v>
      </c>
      <c r="C4" s="3484"/>
      <c r="D4" s="3485"/>
      <c r="E4" s="3485"/>
      <c r="F4" s="3485"/>
      <c r="G4" s="3485"/>
      <c r="H4" s="3485"/>
      <c r="I4" s="3485"/>
      <c r="J4" s="3485"/>
      <c r="K4" s="3485"/>
      <c r="L4" s="3485"/>
      <c r="M4" s="3485"/>
      <c r="N4" s="3485"/>
      <c r="P4" s="3485"/>
    </row>
    <row r="5" spans="1:17" s="3486" customFormat="1" ht="25.5" customHeight="1">
      <c r="A5" s="3487"/>
      <c r="B5" s="3483"/>
      <c r="C5" s="3484"/>
      <c r="D5" s="3485"/>
      <c r="E5" s="3485"/>
      <c r="F5" s="3485"/>
      <c r="G5" s="3485"/>
      <c r="H5" s="3485"/>
      <c r="I5" s="3485"/>
      <c r="J5" s="3485"/>
      <c r="K5" s="3485"/>
      <c r="L5" s="3485"/>
      <c r="N5" s="3485"/>
      <c r="O5" s="3485"/>
      <c r="P5" s="3485"/>
    </row>
    <row r="6" spans="1:17" s="3486" customFormat="1" ht="14.25" customHeight="1" thickBot="1">
      <c r="A6" s="5096"/>
      <c r="B6" s="5096"/>
      <c r="C6" s="5096"/>
      <c r="D6" s="5096"/>
      <c r="E6" s="3485"/>
      <c r="F6" s="3485"/>
      <c r="G6" s="3485"/>
      <c r="H6" s="3485"/>
      <c r="I6" s="3485"/>
      <c r="J6" s="3485"/>
      <c r="K6" s="3485"/>
      <c r="L6" s="3485"/>
      <c r="M6" s="3485"/>
      <c r="N6" s="3485"/>
      <c r="P6" s="3485"/>
    </row>
    <row r="7" spans="1:17" ht="30" customHeight="1" thickBot="1">
      <c r="A7" s="5097" t="s">
        <v>3977</v>
      </c>
      <c r="B7" s="5098"/>
      <c r="C7" s="5098"/>
      <c r="D7" s="5098"/>
      <c r="E7" s="5098"/>
      <c r="F7" s="5098"/>
      <c r="G7" s="5098"/>
      <c r="H7" s="5098"/>
      <c r="I7" s="5098"/>
      <c r="J7" s="5098"/>
      <c r="K7" s="5098"/>
      <c r="L7" s="5098"/>
      <c r="M7" s="5098"/>
      <c r="N7" s="5098"/>
      <c r="O7" s="5098"/>
      <c r="P7" s="5099"/>
    </row>
    <row r="8" spans="1:17" ht="30" customHeight="1">
      <c r="A8" s="5100"/>
      <c r="B8" s="5101"/>
      <c r="C8" s="5102"/>
      <c r="D8" s="5095" t="s">
        <v>1087</v>
      </c>
      <c r="E8" s="5109"/>
      <c r="F8" s="5109"/>
      <c r="G8" s="5109"/>
      <c r="H8" s="5095" t="s">
        <v>3978</v>
      </c>
      <c r="I8" s="5109"/>
      <c r="J8" s="5109"/>
      <c r="K8" s="5109"/>
      <c r="L8" s="5095" t="s">
        <v>3979</v>
      </c>
      <c r="M8" s="5109"/>
      <c r="N8" s="5109"/>
      <c r="O8" s="5109"/>
      <c r="P8" s="5095" t="s">
        <v>3980</v>
      </c>
    </row>
    <row r="9" spans="1:17" s="3488" customFormat="1" ht="30" customHeight="1">
      <c r="A9" s="5103"/>
      <c r="B9" s="5104"/>
      <c r="C9" s="5105"/>
      <c r="D9" s="5095" t="s">
        <v>3981</v>
      </c>
      <c r="E9" s="5094"/>
      <c r="F9" s="5094"/>
      <c r="G9" s="5093" t="s">
        <v>3982</v>
      </c>
      <c r="H9" s="5095" t="s">
        <v>3981</v>
      </c>
      <c r="I9" s="5094"/>
      <c r="J9" s="5094"/>
      <c r="K9" s="5093" t="s">
        <v>3982</v>
      </c>
      <c r="L9" s="5095" t="s">
        <v>3981</v>
      </c>
      <c r="M9" s="5094"/>
      <c r="N9" s="5094"/>
      <c r="O9" s="5093" t="s">
        <v>3982</v>
      </c>
      <c r="P9" s="5104"/>
    </row>
    <row r="10" spans="1:17" ht="30" customHeight="1" thickBot="1">
      <c r="A10" s="5106"/>
      <c r="B10" s="5107"/>
      <c r="C10" s="5108"/>
      <c r="D10" s="3099" t="s">
        <v>3983</v>
      </c>
      <c r="E10" s="3099" t="s">
        <v>3984</v>
      </c>
      <c r="F10" s="3099" t="s">
        <v>3985</v>
      </c>
      <c r="G10" s="5094"/>
      <c r="H10" s="3099" t="s">
        <v>3983</v>
      </c>
      <c r="I10" s="3099" t="s">
        <v>3984</v>
      </c>
      <c r="J10" s="3099" t="s">
        <v>3985</v>
      </c>
      <c r="K10" s="5094"/>
      <c r="L10" s="3099" t="s">
        <v>3983</v>
      </c>
      <c r="M10" s="3099" t="s">
        <v>3984</v>
      </c>
      <c r="N10" s="3099" t="s">
        <v>3985</v>
      </c>
      <c r="O10" s="5094"/>
      <c r="P10" s="5104"/>
    </row>
    <row r="11" spans="1:17" s="3493" customFormat="1" ht="30" customHeight="1" thickBot="1">
      <c r="A11" s="3489" t="s">
        <v>3347</v>
      </c>
      <c r="B11" s="3490" t="s">
        <v>3986</v>
      </c>
      <c r="C11" s="3491" t="s">
        <v>1086</v>
      </c>
      <c r="D11" s="3492" t="s">
        <v>3135</v>
      </c>
      <c r="E11" s="3492" t="s">
        <v>3136</v>
      </c>
      <c r="F11" s="3492" t="s">
        <v>3137</v>
      </c>
      <c r="G11" s="3492" t="s">
        <v>3138</v>
      </c>
      <c r="H11" s="3492" t="s">
        <v>3139</v>
      </c>
      <c r="I11" s="3492" t="s">
        <v>3140</v>
      </c>
      <c r="J11" s="3492" t="s">
        <v>3186</v>
      </c>
      <c r="K11" s="3492" t="s">
        <v>3187</v>
      </c>
      <c r="L11" s="3492" t="s">
        <v>3188</v>
      </c>
      <c r="M11" s="3492" t="s">
        <v>2904</v>
      </c>
      <c r="N11" s="3492" t="s">
        <v>2906</v>
      </c>
      <c r="O11" s="3492" t="s">
        <v>2907</v>
      </c>
      <c r="P11" s="3492" t="s">
        <v>2909</v>
      </c>
    </row>
    <row r="12" spans="1:17" ht="30" customHeight="1">
      <c r="A12" s="3494" t="s">
        <v>3135</v>
      </c>
      <c r="B12" s="3495" t="s">
        <v>3987</v>
      </c>
      <c r="C12" s="2083" t="s">
        <v>3988</v>
      </c>
      <c r="D12" s="3496"/>
      <c r="E12" s="3496"/>
      <c r="F12" s="3496"/>
      <c r="G12" s="3496"/>
      <c r="H12" s="3497"/>
      <c r="I12" s="3497"/>
      <c r="J12" s="3497"/>
      <c r="K12" s="3498"/>
      <c r="L12" s="3499"/>
      <c r="M12" s="3500"/>
      <c r="N12" s="3500"/>
      <c r="O12" s="3501"/>
      <c r="P12" s="3502">
        <f>+P13+P19+P39+P43+P64+P65+P69+P70+P77</f>
        <v>0</v>
      </c>
      <c r="Q12" s="3503"/>
    </row>
    <row r="13" spans="1:17" ht="42" customHeight="1">
      <c r="A13" s="3494" t="s">
        <v>3136</v>
      </c>
      <c r="B13" s="3495" t="s">
        <v>3989</v>
      </c>
      <c r="C13" s="2083" t="s">
        <v>3990</v>
      </c>
      <c r="D13" s="3504"/>
      <c r="E13" s="3504"/>
      <c r="F13" s="3504"/>
      <c r="G13" s="3504"/>
      <c r="H13" s="3505"/>
      <c r="I13" s="3505"/>
      <c r="J13" s="3505"/>
      <c r="K13" s="3506"/>
      <c r="L13" s="3507"/>
      <c r="M13" s="3508"/>
      <c r="N13" s="3508"/>
      <c r="O13" s="3509"/>
      <c r="P13" s="3510">
        <f>+P14+P18</f>
        <v>0</v>
      </c>
      <c r="Q13" s="3503"/>
    </row>
    <row r="14" spans="1:17" ht="30" customHeight="1">
      <c r="A14" s="3494" t="s">
        <v>3137</v>
      </c>
      <c r="B14" s="3511" t="s">
        <v>3991</v>
      </c>
      <c r="C14" s="3074" t="s">
        <v>3992</v>
      </c>
      <c r="D14" s="3504"/>
      <c r="E14" s="3504"/>
      <c r="F14" s="3504"/>
      <c r="G14" s="3504"/>
      <c r="H14" s="3512"/>
      <c r="I14" s="3512"/>
      <c r="J14" s="3512"/>
      <c r="K14" s="3513"/>
      <c r="L14" s="3514"/>
      <c r="M14" s="3515"/>
      <c r="N14" s="3515"/>
      <c r="O14" s="3516"/>
      <c r="P14" s="3510">
        <f>+P15+P16+P17</f>
        <v>0</v>
      </c>
      <c r="Q14" s="3503"/>
    </row>
    <row r="15" spans="1:17" ht="30" customHeight="1">
      <c r="A15" s="3494" t="s">
        <v>3138</v>
      </c>
      <c r="B15" s="3511" t="s">
        <v>3993</v>
      </c>
      <c r="C15" s="2937" t="s">
        <v>3994</v>
      </c>
      <c r="D15" s="3504"/>
      <c r="E15" s="3504"/>
      <c r="F15" s="3504"/>
      <c r="G15" s="3504"/>
      <c r="H15" s="3517">
        <v>0</v>
      </c>
      <c r="I15" s="3517">
        <v>0</v>
      </c>
      <c r="J15" s="3517">
        <v>0</v>
      </c>
      <c r="K15" s="3517">
        <v>0</v>
      </c>
      <c r="L15" s="3518"/>
      <c r="M15" s="3519"/>
      <c r="N15" s="3519"/>
      <c r="O15" s="3520"/>
      <c r="P15" s="3510">
        <f>+D15*L15+E15*M15+F15*N15+G15*O15</f>
        <v>0</v>
      </c>
      <c r="Q15" s="3503"/>
    </row>
    <row r="16" spans="1:17" ht="30" customHeight="1">
      <c r="A16" s="3494" t="s">
        <v>3139</v>
      </c>
      <c r="B16" s="3511" t="s">
        <v>3995</v>
      </c>
      <c r="C16" s="2937" t="s">
        <v>3996</v>
      </c>
      <c r="D16" s="3504"/>
      <c r="E16" s="3504"/>
      <c r="F16" s="3504"/>
      <c r="G16" s="3504"/>
      <c r="H16" s="3517">
        <v>0.5</v>
      </c>
      <c r="I16" s="3517">
        <v>0.5</v>
      </c>
      <c r="J16" s="3517">
        <v>0.5</v>
      </c>
      <c r="K16" s="3517">
        <v>0.5</v>
      </c>
      <c r="L16" s="3518"/>
      <c r="M16" s="3519"/>
      <c r="N16" s="3519"/>
      <c r="O16" s="3520"/>
      <c r="P16" s="3510">
        <f>+D16*L16+E16*M16+F16*N16+G16*O16</f>
        <v>0</v>
      </c>
      <c r="Q16" s="3503"/>
    </row>
    <row r="17" spans="1:17" ht="30" customHeight="1">
      <c r="A17" s="3494" t="s">
        <v>3140</v>
      </c>
      <c r="B17" s="3511" t="s">
        <v>3997</v>
      </c>
      <c r="C17" s="2937" t="s">
        <v>3998</v>
      </c>
      <c r="D17" s="3504"/>
      <c r="E17" s="3504"/>
      <c r="F17" s="3504"/>
      <c r="G17" s="3504"/>
      <c r="H17" s="3517">
        <v>1</v>
      </c>
      <c r="I17" s="3517">
        <v>1</v>
      </c>
      <c r="J17" s="3517">
        <v>1</v>
      </c>
      <c r="K17" s="3517">
        <v>1</v>
      </c>
      <c r="L17" s="3518"/>
      <c r="M17" s="3519"/>
      <c r="N17" s="3519"/>
      <c r="O17" s="3520"/>
      <c r="P17" s="3510">
        <f>+D17*L17+E17*M17+F17*N17+G17*O17</f>
        <v>0</v>
      </c>
      <c r="Q17" s="3503"/>
    </row>
    <row r="18" spans="1:17" ht="30" customHeight="1">
      <c r="A18" s="3494" t="s">
        <v>3186</v>
      </c>
      <c r="B18" s="3511" t="s">
        <v>3999</v>
      </c>
      <c r="C18" s="3074" t="s">
        <v>4000</v>
      </c>
      <c r="D18" s="3504"/>
      <c r="E18" s="3504"/>
      <c r="F18" s="3504"/>
      <c r="G18" s="3521"/>
      <c r="H18" s="3517">
        <v>0</v>
      </c>
      <c r="I18" s="3517">
        <v>0.5</v>
      </c>
      <c r="J18" s="3517">
        <v>1</v>
      </c>
      <c r="K18" s="3512"/>
      <c r="L18" s="3518"/>
      <c r="M18" s="3519"/>
      <c r="N18" s="3519"/>
      <c r="O18" s="3516"/>
      <c r="P18" s="3510">
        <f>+D18*L18+E18*M18+F18*N18</f>
        <v>0</v>
      </c>
      <c r="Q18" s="3503"/>
    </row>
    <row r="19" spans="1:17" ht="30" customHeight="1">
      <c r="A19" s="3494" t="s">
        <v>3187</v>
      </c>
      <c r="B19" s="3495" t="s">
        <v>4001</v>
      </c>
      <c r="C19" s="2083" t="s">
        <v>4002</v>
      </c>
      <c r="D19" s="3521"/>
      <c r="E19" s="3521"/>
      <c r="F19" s="3521"/>
      <c r="G19" s="3522"/>
      <c r="H19" s="3512"/>
      <c r="I19" s="3512"/>
      <c r="J19" s="3512"/>
      <c r="K19" s="3513"/>
      <c r="L19" s="3514"/>
      <c r="M19" s="3515"/>
      <c r="N19" s="3515"/>
      <c r="O19" s="3516"/>
      <c r="P19" s="3510">
        <f>+P20+P24+P28+P32+P36</f>
        <v>0</v>
      </c>
      <c r="Q19" s="3503"/>
    </row>
    <row r="20" spans="1:17" ht="30" customHeight="1">
      <c r="A20" s="3494" t="s">
        <v>3188</v>
      </c>
      <c r="B20" s="3523" t="s">
        <v>4003</v>
      </c>
      <c r="C20" s="3074" t="s">
        <v>4004</v>
      </c>
      <c r="D20" s="3514"/>
      <c r="E20" s="3515"/>
      <c r="F20" s="3514"/>
      <c r="G20" s="3522"/>
      <c r="H20" s="3512"/>
      <c r="I20" s="3512"/>
      <c r="J20" s="3512"/>
      <c r="K20" s="3513"/>
      <c r="L20" s="3514"/>
      <c r="M20" s="3515"/>
      <c r="N20" s="3515"/>
      <c r="O20" s="3516"/>
      <c r="P20" s="3510">
        <f>+P21+P22+P23</f>
        <v>0</v>
      </c>
      <c r="Q20" s="3503"/>
    </row>
    <row r="21" spans="1:17" ht="30" customHeight="1">
      <c r="A21" s="3494" t="s">
        <v>2904</v>
      </c>
      <c r="B21" s="3523" t="s">
        <v>4005</v>
      </c>
      <c r="C21" s="2937" t="s">
        <v>3994</v>
      </c>
      <c r="D21" s="3514"/>
      <c r="E21" s="3515"/>
      <c r="F21" s="3514"/>
      <c r="G21" s="3522"/>
      <c r="H21" s="3512"/>
      <c r="I21" s="3512"/>
      <c r="J21" s="3512"/>
      <c r="K21" s="3517">
        <v>0</v>
      </c>
      <c r="L21" s="3514"/>
      <c r="M21" s="3515"/>
      <c r="N21" s="3515"/>
      <c r="O21" s="3520"/>
      <c r="P21" s="3510">
        <f>+O21*G21</f>
        <v>0</v>
      </c>
      <c r="Q21" s="3503"/>
    </row>
    <row r="22" spans="1:17" ht="30" customHeight="1">
      <c r="A22" s="3494" t="s">
        <v>2906</v>
      </c>
      <c r="B22" s="3524" t="s">
        <v>4006</v>
      </c>
      <c r="C22" s="2937" t="s">
        <v>3996</v>
      </c>
      <c r="D22" s="3514"/>
      <c r="E22" s="3515"/>
      <c r="F22" s="3514"/>
      <c r="G22" s="3522"/>
      <c r="H22" s="3512"/>
      <c r="I22" s="3512"/>
      <c r="J22" s="3512"/>
      <c r="K22" s="3517">
        <v>0.5</v>
      </c>
      <c r="L22" s="3514"/>
      <c r="M22" s="3515"/>
      <c r="N22" s="3515"/>
      <c r="O22" s="3520"/>
      <c r="P22" s="3510">
        <f>+O22*G22</f>
        <v>0</v>
      </c>
      <c r="Q22" s="3503"/>
    </row>
    <row r="23" spans="1:17" ht="30" customHeight="1">
      <c r="A23" s="3494" t="s">
        <v>2907</v>
      </c>
      <c r="B23" s="3524" t="s">
        <v>4007</v>
      </c>
      <c r="C23" s="2937" t="s">
        <v>3998</v>
      </c>
      <c r="D23" s="3507"/>
      <c r="E23" s="3508"/>
      <c r="F23" s="3507"/>
      <c r="G23" s="3522"/>
      <c r="H23" s="3512"/>
      <c r="I23" s="3512"/>
      <c r="J23" s="3512"/>
      <c r="K23" s="3517">
        <v>1</v>
      </c>
      <c r="L23" s="3514"/>
      <c r="M23" s="3515"/>
      <c r="N23" s="3515"/>
      <c r="O23" s="3520"/>
      <c r="P23" s="3510">
        <f>+O23*G23</f>
        <v>0</v>
      </c>
      <c r="Q23" s="3503"/>
    </row>
    <row r="24" spans="1:17" ht="30" customHeight="1">
      <c r="A24" s="3494" t="s">
        <v>2909</v>
      </c>
      <c r="B24" s="3523" t="s">
        <v>4008</v>
      </c>
      <c r="C24" s="3074" t="s">
        <v>4009</v>
      </c>
      <c r="D24" s="3521"/>
      <c r="E24" s="3521"/>
      <c r="F24" s="3521"/>
      <c r="G24" s="3522"/>
      <c r="H24" s="3512"/>
      <c r="I24" s="3512"/>
      <c r="J24" s="3512"/>
      <c r="K24" s="3512"/>
      <c r="L24" s="3514"/>
      <c r="M24" s="3515"/>
      <c r="N24" s="3515"/>
      <c r="O24" s="3516"/>
      <c r="P24" s="3510">
        <f>+P25+P26+P27</f>
        <v>0</v>
      </c>
      <c r="Q24" s="3503"/>
    </row>
    <row r="25" spans="1:17" ht="30" customHeight="1">
      <c r="A25" s="3494" t="s">
        <v>2910</v>
      </c>
      <c r="B25" s="3523" t="s">
        <v>4010</v>
      </c>
      <c r="C25" s="2937" t="s">
        <v>3994</v>
      </c>
      <c r="D25" s="3507"/>
      <c r="E25" s="3508"/>
      <c r="F25" s="3507"/>
      <c r="G25" s="3522"/>
      <c r="H25" s="3512"/>
      <c r="I25" s="3512"/>
      <c r="J25" s="3512"/>
      <c r="K25" s="3517">
        <v>0.1</v>
      </c>
      <c r="L25" s="3525"/>
      <c r="M25" s="3526"/>
      <c r="N25" s="3526"/>
      <c r="O25" s="3527"/>
      <c r="P25" s="3510">
        <f>+O25*G25</f>
        <v>0</v>
      </c>
      <c r="Q25" s="3503"/>
    </row>
    <row r="26" spans="1:17" ht="30" customHeight="1">
      <c r="A26" s="3494" t="s">
        <v>2911</v>
      </c>
      <c r="B26" s="3524" t="s">
        <v>4011</v>
      </c>
      <c r="C26" s="2937" t="s">
        <v>3996</v>
      </c>
      <c r="D26" s="3514"/>
      <c r="E26" s="3515"/>
      <c r="F26" s="3514"/>
      <c r="G26" s="3522"/>
      <c r="H26" s="3512"/>
      <c r="I26" s="3512"/>
      <c r="J26" s="3512"/>
      <c r="K26" s="3517">
        <v>0.5</v>
      </c>
      <c r="L26" s="3514"/>
      <c r="M26" s="3515"/>
      <c r="N26" s="3515"/>
      <c r="O26" s="3520"/>
      <c r="P26" s="3510">
        <f>+O26*G26</f>
        <v>0</v>
      </c>
      <c r="Q26" s="3503"/>
    </row>
    <row r="27" spans="1:17" ht="30" customHeight="1">
      <c r="A27" s="3494" t="s">
        <v>2947</v>
      </c>
      <c r="B27" s="3524" t="s">
        <v>4012</v>
      </c>
      <c r="C27" s="2937" t="s">
        <v>3998</v>
      </c>
      <c r="D27" s="3514"/>
      <c r="E27" s="3515"/>
      <c r="F27" s="3514"/>
      <c r="G27" s="3522"/>
      <c r="H27" s="3512"/>
      <c r="I27" s="3512"/>
      <c r="J27" s="3512"/>
      <c r="K27" s="3517">
        <v>1</v>
      </c>
      <c r="L27" s="3514"/>
      <c r="M27" s="3515"/>
      <c r="N27" s="3515"/>
      <c r="O27" s="3527"/>
      <c r="P27" s="3510">
        <f>+O27*G27</f>
        <v>0</v>
      </c>
      <c r="Q27" s="3503"/>
    </row>
    <row r="28" spans="1:17" ht="30" customHeight="1">
      <c r="A28" s="3494" t="s">
        <v>2949</v>
      </c>
      <c r="B28" s="3523" t="s">
        <v>4013</v>
      </c>
      <c r="C28" s="3074" t="s">
        <v>4014</v>
      </c>
      <c r="D28" s="3521"/>
      <c r="E28" s="3521"/>
      <c r="F28" s="3521"/>
      <c r="G28" s="3522"/>
      <c r="H28" s="3512"/>
      <c r="I28" s="3512"/>
      <c r="J28" s="3512"/>
      <c r="K28" s="3512"/>
      <c r="L28" s="3514"/>
      <c r="M28" s="3515"/>
      <c r="N28" s="3515"/>
      <c r="O28" s="3516"/>
      <c r="P28" s="3528">
        <f>+P29+P30+P31</f>
        <v>0</v>
      </c>
      <c r="Q28" s="3503"/>
    </row>
    <row r="29" spans="1:17" ht="30" customHeight="1">
      <c r="A29" s="3494" t="s">
        <v>2950</v>
      </c>
      <c r="B29" s="3523" t="s">
        <v>4015</v>
      </c>
      <c r="C29" s="2937" t="s">
        <v>3994</v>
      </c>
      <c r="D29" s="3507"/>
      <c r="E29" s="3508"/>
      <c r="F29" s="3507"/>
      <c r="G29" s="3522"/>
      <c r="H29" s="3512"/>
      <c r="I29" s="3512"/>
      <c r="J29" s="3512"/>
      <c r="K29" s="3517">
        <v>0.15</v>
      </c>
      <c r="L29" s="3514"/>
      <c r="M29" s="3515"/>
      <c r="N29" s="3515"/>
      <c r="O29" s="3520"/>
      <c r="P29" s="3510">
        <f>+O29*G29</f>
        <v>0</v>
      </c>
      <c r="Q29" s="3503"/>
    </row>
    <row r="30" spans="1:17" s="3529" customFormat="1" ht="30" customHeight="1">
      <c r="A30" s="3494" t="s">
        <v>2951</v>
      </c>
      <c r="B30" s="3524" t="s">
        <v>4016</v>
      </c>
      <c r="C30" s="2937" t="s">
        <v>3996</v>
      </c>
      <c r="D30" s="3507"/>
      <c r="E30" s="3508"/>
      <c r="F30" s="3507"/>
      <c r="G30" s="3522"/>
      <c r="H30" s="3512"/>
      <c r="I30" s="3512"/>
      <c r="J30" s="3512"/>
      <c r="K30" s="3517">
        <v>0.5</v>
      </c>
      <c r="L30" s="3514"/>
      <c r="M30" s="3515"/>
      <c r="N30" s="3515"/>
      <c r="O30" s="3520"/>
      <c r="P30" s="3510">
        <f>+O30*G30</f>
        <v>0</v>
      </c>
      <c r="Q30" s="3503"/>
    </row>
    <row r="31" spans="1:17" ht="30" customHeight="1">
      <c r="A31" s="3494" t="s">
        <v>2952</v>
      </c>
      <c r="B31" s="3524" t="s">
        <v>4017</v>
      </c>
      <c r="C31" s="2937" t="s">
        <v>3998</v>
      </c>
      <c r="D31" s="3514"/>
      <c r="E31" s="3515"/>
      <c r="F31" s="3514"/>
      <c r="G31" s="3522"/>
      <c r="H31" s="3512"/>
      <c r="I31" s="3512"/>
      <c r="J31" s="3512"/>
      <c r="K31" s="3517">
        <v>1</v>
      </c>
      <c r="L31" s="3514"/>
      <c r="M31" s="3515"/>
      <c r="N31" s="3515"/>
      <c r="O31" s="3520"/>
      <c r="P31" s="3510">
        <f>+O31*G31</f>
        <v>0</v>
      </c>
      <c r="Q31" s="3503"/>
    </row>
    <row r="32" spans="1:17" ht="30" customHeight="1">
      <c r="A32" s="3494" t="s">
        <v>2954</v>
      </c>
      <c r="B32" s="3524" t="s">
        <v>4018</v>
      </c>
      <c r="C32" s="3074" t="s">
        <v>4019</v>
      </c>
      <c r="D32" s="3521"/>
      <c r="E32" s="3521"/>
      <c r="F32" s="3521"/>
      <c r="G32" s="3522"/>
      <c r="H32" s="3512"/>
      <c r="I32" s="3512"/>
      <c r="J32" s="3512"/>
      <c r="K32" s="3512"/>
      <c r="L32" s="3514"/>
      <c r="M32" s="3515"/>
      <c r="N32" s="3515"/>
      <c r="O32" s="3521"/>
      <c r="P32" s="3510">
        <f>+P33+P34+P35</f>
        <v>0</v>
      </c>
      <c r="Q32" s="3503"/>
    </row>
    <row r="33" spans="1:17" ht="30" customHeight="1">
      <c r="A33" s="3494" t="s">
        <v>2956</v>
      </c>
      <c r="B33" s="3524" t="s">
        <v>4020</v>
      </c>
      <c r="C33" s="2937" t="s">
        <v>3994</v>
      </c>
      <c r="D33" s="3514"/>
      <c r="E33" s="3515"/>
      <c r="F33" s="3514"/>
      <c r="G33" s="3522"/>
      <c r="H33" s="3512"/>
      <c r="I33" s="3512"/>
      <c r="J33" s="3512"/>
      <c r="K33" s="3517">
        <v>0.15</v>
      </c>
      <c r="L33" s="3514"/>
      <c r="M33" s="3515"/>
      <c r="N33" s="3515"/>
      <c r="O33" s="3520"/>
      <c r="P33" s="3510">
        <f>+O33*G33</f>
        <v>0</v>
      </c>
      <c r="Q33" s="3503"/>
    </row>
    <row r="34" spans="1:17" ht="30" customHeight="1">
      <c r="A34" s="3494" t="s">
        <v>2957</v>
      </c>
      <c r="B34" s="3524" t="s">
        <v>4021</v>
      </c>
      <c r="C34" s="2937" t="s">
        <v>3996</v>
      </c>
      <c r="D34" s="3514"/>
      <c r="E34" s="3515"/>
      <c r="F34" s="3514"/>
      <c r="G34" s="3522"/>
      <c r="H34" s="3512"/>
      <c r="I34" s="3512"/>
      <c r="J34" s="3512"/>
      <c r="K34" s="3517">
        <v>0.5</v>
      </c>
      <c r="L34" s="3514"/>
      <c r="M34" s="3515"/>
      <c r="N34" s="3515"/>
      <c r="O34" s="3520"/>
      <c r="P34" s="3510">
        <f>+O34*G34</f>
        <v>0</v>
      </c>
      <c r="Q34" s="3503"/>
    </row>
    <row r="35" spans="1:17" ht="30" customHeight="1">
      <c r="A35" s="3494" t="s">
        <v>2958</v>
      </c>
      <c r="B35" s="3524" t="s">
        <v>4022</v>
      </c>
      <c r="C35" s="2937" t="s">
        <v>3998</v>
      </c>
      <c r="D35" s="3507"/>
      <c r="E35" s="3508"/>
      <c r="F35" s="3507"/>
      <c r="G35" s="3522"/>
      <c r="H35" s="3512"/>
      <c r="I35" s="3512"/>
      <c r="J35" s="3512"/>
      <c r="K35" s="3517">
        <v>1</v>
      </c>
      <c r="L35" s="3514"/>
      <c r="M35" s="3515"/>
      <c r="N35" s="3515"/>
      <c r="O35" s="3520"/>
      <c r="P35" s="3510">
        <f>+O35*G35</f>
        <v>0</v>
      </c>
      <c r="Q35" s="3503"/>
    </row>
    <row r="36" spans="1:17" ht="30" customHeight="1">
      <c r="A36" s="3494" t="s">
        <v>2959</v>
      </c>
      <c r="B36" s="3524" t="s">
        <v>4023</v>
      </c>
      <c r="C36" s="3074" t="s">
        <v>4024</v>
      </c>
      <c r="D36" s="3521"/>
      <c r="E36" s="3521"/>
      <c r="F36" s="3521"/>
      <c r="G36" s="3522"/>
      <c r="H36" s="3512"/>
      <c r="I36" s="3512"/>
      <c r="J36" s="3512"/>
      <c r="K36" s="3512"/>
      <c r="L36" s="3514"/>
      <c r="M36" s="3515"/>
      <c r="N36" s="3515"/>
      <c r="O36" s="3521"/>
      <c r="P36" s="3510">
        <f>+P37+P38</f>
        <v>0</v>
      </c>
      <c r="Q36" s="3503"/>
    </row>
    <row r="37" spans="1:17" ht="30" customHeight="1">
      <c r="A37" s="3494" t="s">
        <v>2960</v>
      </c>
      <c r="B37" s="3524" t="s">
        <v>4025</v>
      </c>
      <c r="C37" s="2937" t="s">
        <v>4026</v>
      </c>
      <c r="D37" s="3514"/>
      <c r="E37" s="3515"/>
      <c r="F37" s="3514"/>
      <c r="G37" s="3522"/>
      <c r="H37" s="3512"/>
      <c r="I37" s="3512"/>
      <c r="J37" s="3512"/>
      <c r="K37" s="3517">
        <v>0.5</v>
      </c>
      <c r="L37" s="3514"/>
      <c r="M37" s="3515"/>
      <c r="N37" s="3515"/>
      <c r="O37" s="3520"/>
      <c r="P37" s="3510">
        <f>+O37*G37</f>
        <v>0</v>
      </c>
      <c r="Q37" s="3503"/>
    </row>
    <row r="38" spans="1:17" ht="30" customHeight="1">
      <c r="A38" s="3494" t="s">
        <v>2961</v>
      </c>
      <c r="B38" s="3530" t="s">
        <v>4027</v>
      </c>
      <c r="C38" s="2937" t="s">
        <v>4028</v>
      </c>
      <c r="D38" s="3514"/>
      <c r="E38" s="3515"/>
      <c r="F38" s="3514"/>
      <c r="G38" s="3522"/>
      <c r="H38" s="3512"/>
      <c r="I38" s="3512"/>
      <c r="J38" s="3512"/>
      <c r="K38" s="3517">
        <v>1</v>
      </c>
      <c r="L38" s="3514"/>
      <c r="M38" s="3515"/>
      <c r="N38" s="3515"/>
      <c r="O38" s="3520"/>
      <c r="P38" s="3510">
        <f>+O38*G38</f>
        <v>0</v>
      </c>
      <c r="Q38" s="3503"/>
    </row>
    <row r="39" spans="1:17" ht="30" customHeight="1">
      <c r="A39" s="3494" t="s">
        <v>2962</v>
      </c>
      <c r="B39" s="3495" t="s">
        <v>4029</v>
      </c>
      <c r="C39" s="3531" t="s">
        <v>4030</v>
      </c>
      <c r="D39" s="3522"/>
      <c r="E39" s="3522"/>
      <c r="F39" s="3522"/>
      <c r="G39" s="3521"/>
      <c r="H39" s="3512"/>
      <c r="I39" s="3512"/>
      <c r="J39" s="3512"/>
      <c r="K39" s="3513"/>
      <c r="L39" s="3514"/>
      <c r="M39" s="3515"/>
      <c r="N39" s="3515"/>
      <c r="O39" s="3516"/>
      <c r="P39" s="3510">
        <f>+P40</f>
        <v>0</v>
      </c>
      <c r="Q39" s="3503"/>
    </row>
    <row r="40" spans="1:17" ht="30" customHeight="1">
      <c r="A40" s="3494" t="s">
        <v>2963</v>
      </c>
      <c r="B40" s="3530" t="s">
        <v>4031</v>
      </c>
      <c r="C40" s="3532" t="s">
        <v>4032</v>
      </c>
      <c r="D40" s="3522"/>
      <c r="E40" s="3522"/>
      <c r="F40" s="3522"/>
      <c r="G40" s="3515"/>
      <c r="H40" s="3512"/>
      <c r="I40" s="3512"/>
      <c r="J40" s="3512"/>
      <c r="K40" s="3513"/>
      <c r="L40" s="3514"/>
      <c r="M40" s="3515"/>
      <c r="N40" s="3515"/>
      <c r="O40" s="3516"/>
      <c r="P40" s="3510">
        <f>+P41+P42</f>
        <v>0</v>
      </c>
      <c r="Q40" s="3503"/>
    </row>
    <row r="41" spans="1:17" ht="30" customHeight="1">
      <c r="A41" s="3494" t="s">
        <v>2964</v>
      </c>
      <c r="B41" s="3530" t="s">
        <v>4033</v>
      </c>
      <c r="C41" s="2937" t="s">
        <v>4034</v>
      </c>
      <c r="D41" s="3522"/>
      <c r="E41" s="3522"/>
      <c r="F41" s="3522"/>
      <c r="G41" s="3515"/>
      <c r="H41" s="3533">
        <v>0.5</v>
      </c>
      <c r="I41" s="3533">
        <v>0.5</v>
      </c>
      <c r="J41" s="3517">
        <v>0.85</v>
      </c>
      <c r="K41" s="3513"/>
      <c r="L41" s="3518"/>
      <c r="M41" s="3519"/>
      <c r="N41" s="3519"/>
      <c r="O41" s="3516"/>
      <c r="P41" s="3510">
        <f>+L41*D41+M41*E41+N41*F41</f>
        <v>0</v>
      </c>
      <c r="Q41" s="3503"/>
    </row>
    <row r="42" spans="1:17" ht="30" customHeight="1">
      <c r="A42" s="3494" t="s">
        <v>2965</v>
      </c>
      <c r="B42" s="3530" t="s">
        <v>4035</v>
      </c>
      <c r="C42" s="2937" t="s">
        <v>3998</v>
      </c>
      <c r="D42" s="3522"/>
      <c r="E42" s="3522"/>
      <c r="F42" s="3522"/>
      <c r="G42" s="3515"/>
      <c r="H42" s="3533">
        <v>1</v>
      </c>
      <c r="I42" s="3533">
        <v>1</v>
      </c>
      <c r="J42" s="3517">
        <v>1</v>
      </c>
      <c r="K42" s="3534"/>
      <c r="L42" s="3518"/>
      <c r="M42" s="3519"/>
      <c r="N42" s="3519"/>
      <c r="O42" s="3516"/>
      <c r="P42" s="3510">
        <f>+L42*D42+M42*E42+N42*F42</f>
        <v>0</v>
      </c>
      <c r="Q42" s="3503"/>
    </row>
    <row r="43" spans="1:17" ht="30" customHeight="1">
      <c r="A43" s="3494" t="s">
        <v>2966</v>
      </c>
      <c r="B43" s="3495" t="s">
        <v>4036</v>
      </c>
      <c r="C43" s="3535" t="s">
        <v>4037</v>
      </c>
      <c r="D43" s="3522"/>
      <c r="E43" s="3522"/>
      <c r="F43" s="3522"/>
      <c r="G43" s="3515"/>
      <c r="H43" s="3512"/>
      <c r="I43" s="3512"/>
      <c r="J43" s="3512"/>
      <c r="K43" s="3513"/>
      <c r="L43" s="3514"/>
      <c r="M43" s="3515"/>
      <c r="N43" s="3515"/>
      <c r="O43" s="3516"/>
      <c r="P43" s="3510">
        <f>+P44+P45+P54+P55+P59+P63</f>
        <v>0</v>
      </c>
      <c r="Q43" s="3503"/>
    </row>
    <row r="44" spans="1:17" ht="30" customHeight="1">
      <c r="A44" s="3494" t="s">
        <v>2967</v>
      </c>
      <c r="B44" s="3530" t="s">
        <v>4038</v>
      </c>
      <c r="C44" s="3074" t="s">
        <v>4039</v>
      </c>
      <c r="D44" s="3522"/>
      <c r="E44" s="3522"/>
      <c r="F44" s="3522"/>
      <c r="G44" s="3515"/>
      <c r="H44" s="3517">
        <v>0.5</v>
      </c>
      <c r="I44" s="3517">
        <v>0.5</v>
      </c>
      <c r="J44" s="3517">
        <v>1</v>
      </c>
      <c r="K44" s="3513"/>
      <c r="L44" s="3518"/>
      <c r="M44" s="3519"/>
      <c r="N44" s="3519"/>
      <c r="O44" s="3516"/>
      <c r="P44" s="3510">
        <f>+L44*D44+M44*E44+N44*F44</f>
        <v>0</v>
      </c>
      <c r="Q44" s="3503"/>
    </row>
    <row r="45" spans="1:17" ht="30" customHeight="1">
      <c r="A45" s="3494" t="s">
        <v>2968</v>
      </c>
      <c r="B45" s="3530" t="s">
        <v>4040</v>
      </c>
      <c r="C45" s="3532" t="s">
        <v>4041</v>
      </c>
      <c r="D45" s="3522"/>
      <c r="E45" s="3522"/>
      <c r="F45" s="3522"/>
      <c r="G45" s="3515"/>
      <c r="H45" s="3512"/>
      <c r="I45" s="3512"/>
      <c r="J45" s="3512"/>
      <c r="K45" s="3513"/>
      <c r="L45" s="3514"/>
      <c r="M45" s="3515"/>
      <c r="N45" s="3515"/>
      <c r="O45" s="3516"/>
      <c r="P45" s="3510">
        <f>+P46+P50</f>
        <v>0</v>
      </c>
      <c r="Q45" s="3503"/>
    </row>
    <row r="46" spans="1:17" ht="30" customHeight="1">
      <c r="A46" s="3494" t="s">
        <v>2969</v>
      </c>
      <c r="B46" s="3530" t="s">
        <v>4042</v>
      </c>
      <c r="C46" s="2937" t="s">
        <v>4043</v>
      </c>
      <c r="D46" s="3522"/>
      <c r="E46" s="3522"/>
      <c r="F46" s="3522"/>
      <c r="G46" s="3515"/>
      <c r="H46" s="3512"/>
      <c r="I46" s="3512"/>
      <c r="J46" s="3512"/>
      <c r="K46" s="3513"/>
      <c r="L46" s="3514"/>
      <c r="M46" s="3515"/>
      <c r="N46" s="3515"/>
      <c r="O46" s="3516"/>
      <c r="P46" s="3510">
        <f>+P47+P48+P49</f>
        <v>0</v>
      </c>
      <c r="Q46" s="3503"/>
    </row>
    <row r="47" spans="1:17" ht="30" customHeight="1">
      <c r="A47" s="3494" t="s">
        <v>2970</v>
      </c>
      <c r="B47" s="3530" t="s">
        <v>4044</v>
      </c>
      <c r="C47" s="2937" t="s">
        <v>3994</v>
      </c>
      <c r="D47" s="3522"/>
      <c r="E47" s="3522"/>
      <c r="F47" s="3522"/>
      <c r="G47" s="3515"/>
      <c r="H47" s="3517">
        <v>0</v>
      </c>
      <c r="I47" s="3517">
        <v>0.5</v>
      </c>
      <c r="J47" s="3517">
        <v>1</v>
      </c>
      <c r="K47" s="3513"/>
      <c r="L47" s="3518"/>
      <c r="M47" s="3519"/>
      <c r="N47" s="3519"/>
      <c r="O47" s="3516"/>
      <c r="P47" s="3510">
        <f>+L47*D47+M47*E47+N47*F47</f>
        <v>0</v>
      </c>
      <c r="Q47" s="3503"/>
    </row>
    <row r="48" spans="1:17" ht="30" customHeight="1">
      <c r="A48" s="3494" t="s">
        <v>2971</v>
      </c>
      <c r="B48" s="3530" t="s">
        <v>4045</v>
      </c>
      <c r="C48" s="2937" t="s">
        <v>3996</v>
      </c>
      <c r="D48" s="3522"/>
      <c r="E48" s="3522"/>
      <c r="F48" s="3522"/>
      <c r="G48" s="3515"/>
      <c r="H48" s="3517">
        <v>0.5</v>
      </c>
      <c r="I48" s="3517">
        <v>0.5</v>
      </c>
      <c r="J48" s="3517">
        <v>1</v>
      </c>
      <c r="K48" s="3513"/>
      <c r="L48" s="3518"/>
      <c r="M48" s="3519"/>
      <c r="N48" s="3519"/>
      <c r="O48" s="3516"/>
      <c r="P48" s="3510">
        <f>+L48*D48+M48*E48+N48*F48</f>
        <v>0</v>
      </c>
      <c r="Q48" s="3503"/>
    </row>
    <row r="49" spans="1:17" ht="30" customHeight="1">
      <c r="A49" s="3494" t="s">
        <v>2972</v>
      </c>
      <c r="B49" s="3530" t="s">
        <v>4046</v>
      </c>
      <c r="C49" s="2937" t="s">
        <v>3998</v>
      </c>
      <c r="D49" s="3522"/>
      <c r="E49" s="3522"/>
      <c r="F49" s="3522"/>
      <c r="G49" s="3515"/>
      <c r="H49" s="3517">
        <v>1</v>
      </c>
      <c r="I49" s="3517">
        <v>1</v>
      </c>
      <c r="J49" s="3517">
        <v>1</v>
      </c>
      <c r="K49" s="3513"/>
      <c r="L49" s="3518"/>
      <c r="M49" s="3519"/>
      <c r="N49" s="3519"/>
      <c r="O49" s="3516"/>
      <c r="P49" s="3510">
        <f>+L49*D49+M49*E49+N49*F49</f>
        <v>0</v>
      </c>
      <c r="Q49" s="3503"/>
    </row>
    <row r="50" spans="1:17" ht="30" customHeight="1">
      <c r="A50" s="3494" t="s">
        <v>2973</v>
      </c>
      <c r="B50" s="3530" t="s">
        <v>4047</v>
      </c>
      <c r="C50" s="2937" t="s">
        <v>4048</v>
      </c>
      <c r="D50" s="3522"/>
      <c r="E50" s="3522"/>
      <c r="F50" s="3522"/>
      <c r="G50" s="3515"/>
      <c r="H50" s="3512"/>
      <c r="I50" s="3512"/>
      <c r="J50" s="3512"/>
      <c r="K50" s="3513"/>
      <c r="L50" s="3514"/>
      <c r="M50" s="3515"/>
      <c r="N50" s="3515"/>
      <c r="O50" s="3516"/>
      <c r="P50" s="3510">
        <f>+P51+P52+P53</f>
        <v>0</v>
      </c>
      <c r="Q50" s="3503"/>
    </row>
    <row r="51" spans="1:17" ht="30" customHeight="1">
      <c r="A51" s="3494" t="s">
        <v>4049</v>
      </c>
      <c r="B51" s="3530" t="s">
        <v>4050</v>
      </c>
      <c r="C51" s="2937" t="s">
        <v>3994</v>
      </c>
      <c r="D51" s="3522"/>
      <c r="E51" s="3522"/>
      <c r="F51" s="3522"/>
      <c r="G51" s="3515"/>
      <c r="H51" s="3517">
        <v>0.05</v>
      </c>
      <c r="I51" s="3517">
        <v>0.5</v>
      </c>
      <c r="J51" s="3517">
        <v>1</v>
      </c>
      <c r="K51" s="3513"/>
      <c r="L51" s="3518"/>
      <c r="M51" s="3519"/>
      <c r="N51" s="3519"/>
      <c r="O51" s="3516"/>
      <c r="P51" s="3510">
        <f>+L51*D51+M51*E51+N51*F51</f>
        <v>0</v>
      </c>
      <c r="Q51" s="3503"/>
    </row>
    <row r="52" spans="1:17" ht="30" customHeight="1">
      <c r="A52" s="3494" t="s">
        <v>3204</v>
      </c>
      <c r="B52" s="3530" t="s">
        <v>4051</v>
      </c>
      <c r="C52" s="2937" t="s">
        <v>3996</v>
      </c>
      <c r="D52" s="3522"/>
      <c r="E52" s="3522"/>
      <c r="F52" s="3522"/>
      <c r="G52" s="3515"/>
      <c r="H52" s="3517">
        <v>0.5</v>
      </c>
      <c r="I52" s="3517">
        <v>0.5</v>
      </c>
      <c r="J52" s="3517">
        <v>1</v>
      </c>
      <c r="K52" s="3513"/>
      <c r="L52" s="3518"/>
      <c r="M52" s="3519"/>
      <c r="N52" s="3519"/>
      <c r="O52" s="3516"/>
      <c r="P52" s="3510">
        <f>+L52*D52+M52*E52+N52*F52</f>
        <v>0</v>
      </c>
      <c r="Q52" s="3503"/>
    </row>
    <row r="53" spans="1:17" ht="30" customHeight="1">
      <c r="A53" s="3494" t="s">
        <v>3205</v>
      </c>
      <c r="B53" s="3530" t="s">
        <v>4052</v>
      </c>
      <c r="C53" s="2937" t="s">
        <v>3998</v>
      </c>
      <c r="D53" s="3522"/>
      <c r="E53" s="3522"/>
      <c r="F53" s="3522"/>
      <c r="G53" s="3515"/>
      <c r="H53" s="3517">
        <v>1</v>
      </c>
      <c r="I53" s="3517">
        <v>1</v>
      </c>
      <c r="J53" s="3517">
        <v>1</v>
      </c>
      <c r="K53" s="3513"/>
      <c r="L53" s="3518"/>
      <c r="M53" s="3519"/>
      <c r="N53" s="3519"/>
      <c r="O53" s="3516"/>
      <c r="P53" s="3510">
        <f>+L53*D53+M53*E53+N53*F53</f>
        <v>0</v>
      </c>
      <c r="Q53" s="3503"/>
    </row>
    <row r="54" spans="1:17" ht="30" customHeight="1">
      <c r="A54" s="3494" t="s">
        <v>3206</v>
      </c>
      <c r="B54" s="3530" t="s">
        <v>4053</v>
      </c>
      <c r="C54" s="3532" t="s">
        <v>4054</v>
      </c>
      <c r="D54" s="3522"/>
      <c r="E54" s="3522"/>
      <c r="F54" s="3522"/>
      <c r="G54" s="3515"/>
      <c r="H54" s="3517">
        <v>0.1</v>
      </c>
      <c r="I54" s="3517">
        <v>0.5</v>
      </c>
      <c r="J54" s="3517">
        <v>1</v>
      </c>
      <c r="K54" s="3513"/>
      <c r="L54" s="3518"/>
      <c r="M54" s="3519"/>
      <c r="N54" s="3519"/>
      <c r="O54" s="3516"/>
      <c r="P54" s="3510">
        <f>+L54*D54+M54*E54+N54*F54</f>
        <v>0</v>
      </c>
      <c r="Q54" s="3503"/>
    </row>
    <row r="55" spans="1:17" ht="30" customHeight="1">
      <c r="A55" s="3494" t="s">
        <v>3207</v>
      </c>
      <c r="B55" s="3530" t="s">
        <v>4055</v>
      </c>
      <c r="C55" s="3532" t="s">
        <v>4056</v>
      </c>
      <c r="D55" s="3522"/>
      <c r="E55" s="3522"/>
      <c r="F55" s="3522"/>
      <c r="G55" s="3521"/>
      <c r="H55" s="3512"/>
      <c r="I55" s="3512"/>
      <c r="J55" s="3512"/>
      <c r="K55" s="3513"/>
      <c r="L55" s="3514"/>
      <c r="M55" s="3515"/>
      <c r="N55" s="3515"/>
      <c r="O55" s="3516"/>
      <c r="P55" s="3510">
        <f>+P56+P57+P58</f>
        <v>0</v>
      </c>
      <c r="Q55" s="3503"/>
    </row>
    <row r="56" spans="1:17" ht="30" customHeight="1">
      <c r="A56" s="3494" t="s">
        <v>3208</v>
      </c>
      <c r="B56" s="3530" t="s">
        <v>4057</v>
      </c>
      <c r="C56" s="2937" t="s">
        <v>3994</v>
      </c>
      <c r="D56" s="3522"/>
      <c r="E56" s="3522"/>
      <c r="F56" s="3522"/>
      <c r="G56" s="3515"/>
      <c r="H56" s="3517">
        <v>0.5</v>
      </c>
      <c r="I56" s="3517">
        <v>0.5</v>
      </c>
      <c r="J56" s="3517">
        <v>0.65</v>
      </c>
      <c r="K56" s="3513"/>
      <c r="L56" s="3518"/>
      <c r="M56" s="3519"/>
      <c r="N56" s="3519"/>
      <c r="O56" s="3516"/>
      <c r="P56" s="3510">
        <f>+L56*D56+M56*E56+N56*F56</f>
        <v>0</v>
      </c>
      <c r="Q56" s="3503"/>
    </row>
    <row r="57" spans="1:17" ht="30" customHeight="1">
      <c r="A57" s="3494" t="s">
        <v>4058</v>
      </c>
      <c r="B57" s="3530" t="s">
        <v>4059</v>
      </c>
      <c r="C57" s="2937" t="s">
        <v>3996</v>
      </c>
      <c r="D57" s="3522"/>
      <c r="E57" s="3522"/>
      <c r="F57" s="3522"/>
      <c r="G57" s="3515"/>
      <c r="H57" s="3517">
        <v>0.5</v>
      </c>
      <c r="I57" s="3517">
        <v>0.5</v>
      </c>
      <c r="J57" s="3517">
        <v>0.65</v>
      </c>
      <c r="K57" s="3513"/>
      <c r="L57" s="3518"/>
      <c r="M57" s="3519"/>
      <c r="N57" s="3519"/>
      <c r="O57" s="3516"/>
      <c r="P57" s="3510">
        <f>+L57*D57+M57*E57+N57*F57</f>
        <v>0</v>
      </c>
      <c r="Q57" s="3503"/>
    </row>
    <row r="58" spans="1:17" ht="30" customHeight="1">
      <c r="A58" s="3494" t="s">
        <v>4060</v>
      </c>
      <c r="B58" s="3530" t="s">
        <v>4061</v>
      </c>
      <c r="C58" s="2937" t="s">
        <v>3998</v>
      </c>
      <c r="D58" s="3522"/>
      <c r="E58" s="3522"/>
      <c r="F58" s="3522"/>
      <c r="G58" s="3515"/>
      <c r="H58" s="3517">
        <v>1</v>
      </c>
      <c r="I58" s="3517">
        <v>1</v>
      </c>
      <c r="J58" s="3517">
        <v>1</v>
      </c>
      <c r="K58" s="3513"/>
      <c r="L58" s="3518"/>
      <c r="M58" s="3519"/>
      <c r="N58" s="3519"/>
      <c r="O58" s="3516"/>
      <c r="P58" s="3510">
        <f>+L58*D58+M58*E58+N58*F58</f>
        <v>0</v>
      </c>
      <c r="Q58" s="3503"/>
    </row>
    <row r="59" spans="1:17" ht="30" customHeight="1">
      <c r="A59" s="3494" t="s">
        <v>4062</v>
      </c>
      <c r="B59" s="3530" t="s">
        <v>4063</v>
      </c>
      <c r="C59" s="3532" t="s">
        <v>4064</v>
      </c>
      <c r="D59" s="3522"/>
      <c r="E59" s="3522"/>
      <c r="F59" s="3522"/>
      <c r="G59" s="3521"/>
      <c r="H59" s="3512"/>
      <c r="I59" s="3512"/>
      <c r="J59" s="3512"/>
      <c r="K59" s="3513"/>
      <c r="L59" s="3514"/>
      <c r="M59" s="3515"/>
      <c r="N59" s="3515"/>
      <c r="O59" s="3516"/>
      <c r="P59" s="3510">
        <f>+P61+P62</f>
        <v>0</v>
      </c>
      <c r="Q59" s="3503"/>
    </row>
    <row r="60" spans="1:17" ht="30" customHeight="1">
      <c r="A60" s="3494" t="s">
        <v>4065</v>
      </c>
      <c r="B60" s="3530" t="s">
        <v>4066</v>
      </c>
      <c r="C60" s="3536" t="s">
        <v>4067</v>
      </c>
      <c r="D60" s="3522"/>
      <c r="E60" s="3522"/>
      <c r="F60" s="3522"/>
      <c r="G60" s="3521"/>
      <c r="H60" s="3512"/>
      <c r="I60" s="3512"/>
      <c r="J60" s="3512"/>
      <c r="K60" s="3513"/>
      <c r="L60" s="3514"/>
      <c r="M60" s="3514"/>
      <c r="N60" s="3514"/>
      <c r="O60" s="3516"/>
      <c r="P60" s="3510">
        <f>+L60*D60+M60*E60+N60*F60</f>
        <v>0</v>
      </c>
      <c r="Q60" s="3503"/>
    </row>
    <row r="61" spans="1:17" ht="30" customHeight="1">
      <c r="A61" s="3494" t="s">
        <v>4068</v>
      </c>
      <c r="B61" s="3530" t="s">
        <v>4069</v>
      </c>
      <c r="C61" s="2937" t="s">
        <v>4034</v>
      </c>
      <c r="D61" s="3522"/>
      <c r="E61" s="3522"/>
      <c r="F61" s="3522"/>
      <c r="G61" s="3515"/>
      <c r="H61" s="3517">
        <v>0.5</v>
      </c>
      <c r="I61" s="3517">
        <v>0.5</v>
      </c>
      <c r="J61" s="3517">
        <v>0.85</v>
      </c>
      <c r="K61" s="3513"/>
      <c r="L61" s="3518"/>
      <c r="M61" s="3519"/>
      <c r="N61" s="3519"/>
      <c r="O61" s="3516"/>
      <c r="P61" s="3510">
        <f>+L61*D61+M61*E61+N61*F61</f>
        <v>0</v>
      </c>
      <c r="Q61" s="3503"/>
    </row>
    <row r="62" spans="1:17" ht="30" customHeight="1">
      <c r="A62" s="3494" t="s">
        <v>4070</v>
      </c>
      <c r="B62" s="3530" t="s">
        <v>4071</v>
      </c>
      <c r="C62" s="2937" t="s">
        <v>3998</v>
      </c>
      <c r="D62" s="3522"/>
      <c r="E62" s="3522"/>
      <c r="F62" s="3522"/>
      <c r="G62" s="3515"/>
      <c r="H62" s="3517">
        <v>1</v>
      </c>
      <c r="I62" s="3517">
        <v>1</v>
      </c>
      <c r="J62" s="3517">
        <v>1</v>
      </c>
      <c r="K62" s="3513"/>
      <c r="L62" s="3518"/>
      <c r="M62" s="3519"/>
      <c r="N62" s="3519"/>
      <c r="O62" s="3516"/>
      <c r="P62" s="3510">
        <f>+L62*D62+M62*E62+N62*F62</f>
        <v>0</v>
      </c>
      <c r="Q62" s="3503"/>
    </row>
    <row r="63" spans="1:17" ht="30" customHeight="1">
      <c r="A63" s="3494" t="s">
        <v>4072</v>
      </c>
      <c r="B63" s="3530" t="s">
        <v>4073</v>
      </c>
      <c r="C63" s="3074" t="s">
        <v>4074</v>
      </c>
      <c r="D63" s="3522"/>
      <c r="E63" s="3522"/>
      <c r="F63" s="3522"/>
      <c r="G63" s="3515"/>
      <c r="H63" s="3533">
        <v>0.1</v>
      </c>
      <c r="I63" s="3533">
        <v>0.5</v>
      </c>
      <c r="J63" s="3533">
        <v>0.85</v>
      </c>
      <c r="K63" s="3534"/>
      <c r="L63" s="3518"/>
      <c r="M63" s="3519"/>
      <c r="N63" s="3519"/>
      <c r="O63" s="3516"/>
      <c r="P63" s="3510">
        <f>+L63*D63+M63*E63+N63*F63</f>
        <v>0</v>
      </c>
      <c r="Q63" s="3503"/>
    </row>
    <row r="64" spans="1:17" ht="30" customHeight="1">
      <c r="A64" s="3494" t="s">
        <v>3180</v>
      </c>
      <c r="B64" s="3495" t="s">
        <v>4075</v>
      </c>
      <c r="C64" s="3537" t="s">
        <v>4076</v>
      </c>
      <c r="D64" s="3522"/>
      <c r="E64" s="3522"/>
      <c r="F64" s="3522"/>
      <c r="G64" s="3515"/>
      <c r="H64" s="3512"/>
      <c r="I64" s="3512"/>
      <c r="J64" s="3512"/>
      <c r="K64" s="3513"/>
      <c r="L64" s="3518"/>
      <c r="M64" s="3519"/>
      <c r="N64" s="3519"/>
      <c r="O64" s="3516"/>
      <c r="P64" s="3510">
        <f>+L64*D64+M64*E64+N64*F64</f>
        <v>0</v>
      </c>
      <c r="Q64" s="3503"/>
    </row>
    <row r="65" spans="1:17" ht="30" customHeight="1">
      <c r="A65" s="3494" t="s">
        <v>3181</v>
      </c>
      <c r="B65" s="3495" t="s">
        <v>4077</v>
      </c>
      <c r="C65" s="3538" t="s">
        <v>4078</v>
      </c>
      <c r="D65" s="3522"/>
      <c r="E65" s="3522"/>
      <c r="F65" s="3522"/>
      <c r="G65" s="3521"/>
      <c r="H65" s="3512"/>
      <c r="I65" s="3512"/>
      <c r="J65" s="3512"/>
      <c r="K65" s="3513"/>
      <c r="L65" s="3518"/>
      <c r="M65" s="3519"/>
      <c r="N65" s="3519"/>
      <c r="O65" s="3516"/>
      <c r="P65" s="3510">
        <f>+P66+P67+P68</f>
        <v>0</v>
      </c>
      <c r="Q65" s="3503"/>
    </row>
    <row r="66" spans="1:17" ht="30" customHeight="1">
      <c r="A66" s="3494" t="s">
        <v>4079</v>
      </c>
      <c r="B66" s="3530" t="s">
        <v>4080</v>
      </c>
      <c r="C66" s="3532" t="s">
        <v>4081</v>
      </c>
      <c r="D66" s="3522"/>
      <c r="E66" s="3515"/>
      <c r="F66" s="3515"/>
      <c r="G66" s="3515"/>
      <c r="H66" s="3517">
        <v>0.05</v>
      </c>
      <c r="I66" s="3010"/>
      <c r="J66" s="3010"/>
      <c r="K66" s="3539"/>
      <c r="L66" s="3518"/>
      <c r="M66" s="3515"/>
      <c r="N66" s="3515"/>
      <c r="O66" s="3516"/>
      <c r="P66" s="3510">
        <f>+L66*D66</f>
        <v>0</v>
      </c>
      <c r="Q66" s="3503"/>
    </row>
    <row r="67" spans="1:17" ht="30" customHeight="1">
      <c r="A67" s="3494" t="s">
        <v>4082</v>
      </c>
      <c r="B67" s="3530" t="s">
        <v>4083</v>
      </c>
      <c r="C67" s="3532" t="s">
        <v>4084</v>
      </c>
      <c r="D67" s="3522"/>
      <c r="E67" s="3515"/>
      <c r="F67" s="3515"/>
      <c r="G67" s="3515"/>
      <c r="H67" s="3517">
        <v>1</v>
      </c>
      <c r="I67" s="3010"/>
      <c r="J67" s="3010"/>
      <c r="K67" s="3539"/>
      <c r="L67" s="3518"/>
      <c r="M67" s="3515"/>
      <c r="N67" s="3515"/>
      <c r="O67" s="3516"/>
      <c r="P67" s="3510">
        <f>+L67*D67</f>
        <v>0</v>
      </c>
      <c r="Q67" s="3503"/>
    </row>
    <row r="68" spans="1:17" ht="30" customHeight="1">
      <c r="A68" s="3494" t="s">
        <v>3182</v>
      </c>
      <c r="B68" s="3530" t="s">
        <v>4085</v>
      </c>
      <c r="C68" s="3532" t="s">
        <v>4086</v>
      </c>
      <c r="D68" s="3522"/>
      <c r="E68" s="3519"/>
      <c r="F68" s="3519"/>
      <c r="G68" s="3519"/>
      <c r="H68" s="3517">
        <v>0.85</v>
      </c>
      <c r="I68" s="3517">
        <v>0.85</v>
      </c>
      <c r="J68" s="3517">
        <v>0.85</v>
      </c>
      <c r="K68" s="3517">
        <v>0.85</v>
      </c>
      <c r="L68" s="3518"/>
      <c r="M68" s="3519"/>
      <c r="N68" s="3519"/>
      <c r="O68" s="3520"/>
      <c r="P68" s="3510">
        <f>+D68*L68+E68*M68+F68*N68+G68*O68</f>
        <v>0</v>
      </c>
      <c r="Q68" s="3503"/>
    </row>
    <row r="69" spans="1:17" ht="30" customHeight="1">
      <c r="A69" s="3494" t="s">
        <v>4087</v>
      </c>
      <c r="B69" s="3495" t="s">
        <v>4088</v>
      </c>
      <c r="C69" s="3540" t="s">
        <v>4089</v>
      </c>
      <c r="D69" s="3522"/>
      <c r="E69" s="3519"/>
      <c r="F69" s="3519"/>
      <c r="G69" s="3519"/>
      <c r="H69" s="3517">
        <v>0.85</v>
      </c>
      <c r="I69" s="3517">
        <v>0.85</v>
      </c>
      <c r="J69" s="3517">
        <v>0.85</v>
      </c>
      <c r="K69" s="3517">
        <v>0.85</v>
      </c>
      <c r="L69" s="3518"/>
      <c r="M69" s="3519"/>
      <c r="N69" s="3519"/>
      <c r="O69" s="3520"/>
      <c r="P69" s="3510">
        <f>+D69*L69+E69*M69+F69*N69+G69*O69</f>
        <v>0</v>
      </c>
      <c r="Q69" s="3503"/>
    </row>
    <row r="70" spans="1:17" ht="30" customHeight="1">
      <c r="A70" s="3494" t="s">
        <v>4090</v>
      </c>
      <c r="B70" s="3495" t="s">
        <v>4091</v>
      </c>
      <c r="C70" s="3541" t="s">
        <v>4092</v>
      </c>
      <c r="D70" s="3522"/>
      <c r="E70" s="3519"/>
      <c r="F70" s="3519"/>
      <c r="G70" s="3521"/>
      <c r="H70" s="3512"/>
      <c r="I70" s="3512"/>
      <c r="J70" s="3512"/>
      <c r="K70" s="3513"/>
      <c r="L70" s="3514"/>
      <c r="M70" s="3515"/>
      <c r="N70" s="3515"/>
      <c r="O70" s="3516"/>
      <c r="P70" s="3510">
        <f>+P71+P74+P75+P76</f>
        <v>0</v>
      </c>
      <c r="Q70" s="3503"/>
    </row>
    <row r="71" spans="1:17" ht="30" customHeight="1">
      <c r="A71" s="3494" t="s">
        <v>4093</v>
      </c>
      <c r="B71" s="3530" t="s">
        <v>4094</v>
      </c>
      <c r="C71" s="3542" t="s">
        <v>4095</v>
      </c>
      <c r="D71" s="3514"/>
      <c r="E71" s="3515"/>
      <c r="F71" s="3519"/>
      <c r="G71" s="3515"/>
      <c r="H71" s="3512"/>
      <c r="I71" s="3512"/>
      <c r="J71" s="3512"/>
      <c r="K71" s="3513"/>
      <c r="L71" s="3514"/>
      <c r="M71" s="3515"/>
      <c r="N71" s="3519"/>
      <c r="O71" s="3516"/>
      <c r="P71" s="3510">
        <f>+P72+P73</f>
        <v>0</v>
      </c>
      <c r="Q71" s="3503"/>
    </row>
    <row r="72" spans="1:17" ht="30" customHeight="1">
      <c r="A72" s="3494" t="s">
        <v>4096</v>
      </c>
      <c r="B72" s="3530" t="s">
        <v>4097</v>
      </c>
      <c r="C72" s="2937" t="s">
        <v>4034</v>
      </c>
      <c r="D72" s="3514"/>
      <c r="E72" s="3515"/>
      <c r="F72" s="3519"/>
      <c r="G72" s="3515"/>
      <c r="H72" s="3512"/>
      <c r="I72" s="3512"/>
      <c r="J72" s="3517">
        <v>0.85</v>
      </c>
      <c r="K72" s="3513"/>
      <c r="L72" s="3514"/>
      <c r="M72" s="3515"/>
      <c r="N72" s="3519"/>
      <c r="O72" s="3516"/>
      <c r="P72" s="3510">
        <f>+N72*F72</f>
        <v>0</v>
      </c>
      <c r="Q72" s="3503"/>
    </row>
    <row r="73" spans="1:17" ht="30" customHeight="1">
      <c r="A73" s="3494" t="s">
        <v>4098</v>
      </c>
      <c r="B73" s="3530" t="s">
        <v>4099</v>
      </c>
      <c r="C73" s="2937" t="s">
        <v>3998</v>
      </c>
      <c r="D73" s="3514"/>
      <c r="E73" s="3515"/>
      <c r="F73" s="3519"/>
      <c r="G73" s="3515"/>
      <c r="H73" s="3512"/>
      <c r="I73" s="3512"/>
      <c r="J73" s="3517">
        <v>1</v>
      </c>
      <c r="K73" s="3513"/>
      <c r="L73" s="3514"/>
      <c r="M73" s="3515"/>
      <c r="N73" s="3519"/>
      <c r="O73" s="3516"/>
      <c r="P73" s="3510">
        <f>+N73*F73</f>
        <v>0</v>
      </c>
      <c r="Q73" s="3503"/>
    </row>
    <row r="74" spans="1:17" ht="30" customHeight="1">
      <c r="A74" s="3494" t="s">
        <v>4100</v>
      </c>
      <c r="B74" s="3530" t="s">
        <v>4101</v>
      </c>
      <c r="C74" s="3532" t="s">
        <v>4102</v>
      </c>
      <c r="D74" s="3518"/>
      <c r="E74" s="3515"/>
      <c r="F74" s="3515"/>
      <c r="G74" s="3515"/>
      <c r="H74" s="3517">
        <v>0</v>
      </c>
      <c r="I74" s="3543"/>
      <c r="J74" s="3543"/>
      <c r="K74" s="3544"/>
      <c r="L74" s="3518"/>
      <c r="M74" s="3515"/>
      <c r="N74" s="3515"/>
      <c r="O74" s="3516"/>
      <c r="P74" s="3510">
        <f>+L74*D74</f>
        <v>0</v>
      </c>
      <c r="Q74" s="3503"/>
    </row>
    <row r="75" spans="1:17" ht="30" customHeight="1">
      <c r="A75" s="3494" t="s">
        <v>4103</v>
      </c>
      <c r="B75" s="3530" t="s">
        <v>4104</v>
      </c>
      <c r="C75" s="3532" t="s">
        <v>4105</v>
      </c>
      <c r="D75" s="3518"/>
      <c r="E75" s="3519"/>
      <c r="F75" s="3519"/>
      <c r="G75" s="3515"/>
      <c r="H75" s="3517">
        <v>1</v>
      </c>
      <c r="I75" s="3517">
        <v>1</v>
      </c>
      <c r="J75" s="3517">
        <v>1</v>
      </c>
      <c r="K75" s="3544"/>
      <c r="L75" s="3518"/>
      <c r="M75" s="3519"/>
      <c r="N75" s="3519"/>
      <c r="O75" s="3516"/>
      <c r="P75" s="3510">
        <f>+D75*L75+E75*M75+F75*N75</f>
        <v>0</v>
      </c>
      <c r="Q75" s="3503"/>
    </row>
    <row r="76" spans="1:17" ht="30" customHeight="1">
      <c r="A76" s="3494" t="s">
        <v>4106</v>
      </c>
      <c r="B76" s="3530" t="s">
        <v>4107</v>
      </c>
      <c r="C76" s="3074" t="s">
        <v>4108</v>
      </c>
      <c r="D76" s="3518"/>
      <c r="E76" s="3519"/>
      <c r="F76" s="3519"/>
      <c r="G76" s="3515"/>
      <c r="H76" s="3517">
        <v>0.5</v>
      </c>
      <c r="I76" s="3517">
        <v>0.5</v>
      </c>
      <c r="J76" s="3517">
        <v>1</v>
      </c>
      <c r="K76" s="3513"/>
      <c r="L76" s="3518"/>
      <c r="M76" s="3519"/>
      <c r="N76" s="3519"/>
      <c r="O76" s="3516"/>
      <c r="P76" s="3510">
        <f>+D76*L76+E76*M76+F76*N76</f>
        <v>0</v>
      </c>
      <c r="Q76" s="3503"/>
    </row>
    <row r="77" spans="1:17" ht="30" customHeight="1">
      <c r="A77" s="3494" t="s">
        <v>4109</v>
      </c>
      <c r="B77" s="3495" t="s">
        <v>4110</v>
      </c>
      <c r="C77" s="3541" t="s">
        <v>4111</v>
      </c>
      <c r="D77" s="3518"/>
      <c r="E77" s="3519"/>
      <c r="F77" s="3519"/>
      <c r="G77" s="3521"/>
      <c r="H77" s="3512"/>
      <c r="I77" s="3512"/>
      <c r="J77" s="3512"/>
      <c r="K77" s="3513"/>
      <c r="L77" s="3514"/>
      <c r="M77" s="3515"/>
      <c r="N77" s="3515"/>
      <c r="O77" s="3516"/>
      <c r="P77" s="3510">
        <f>+P78+P79+P80+P81</f>
        <v>0</v>
      </c>
      <c r="Q77" s="3503"/>
    </row>
    <row r="78" spans="1:17" ht="30" customHeight="1">
      <c r="A78" s="3494" t="s">
        <v>4112</v>
      </c>
      <c r="B78" s="3530" t="s">
        <v>4113</v>
      </c>
      <c r="C78" s="3545" t="s">
        <v>4114</v>
      </c>
      <c r="D78" s="3518"/>
      <c r="E78" s="3519"/>
      <c r="F78" s="3519"/>
      <c r="G78" s="3515"/>
      <c r="H78" s="3512"/>
      <c r="I78" s="3512"/>
      <c r="J78" s="3512"/>
      <c r="K78" s="3513"/>
      <c r="L78" s="3518"/>
      <c r="M78" s="3519"/>
      <c r="N78" s="3519"/>
      <c r="O78" s="3516"/>
      <c r="P78" s="3510">
        <f>+D78*L78+E78*M78+F78*N78</f>
        <v>0</v>
      </c>
      <c r="Q78" s="3503"/>
    </row>
    <row r="79" spans="1:17" ht="30" customHeight="1">
      <c r="A79" s="3494" t="s">
        <v>4115</v>
      </c>
      <c r="B79" s="3530" t="s">
        <v>4116</v>
      </c>
      <c r="C79" s="3532" t="s">
        <v>4117</v>
      </c>
      <c r="D79" s="3518"/>
      <c r="E79" s="3519"/>
      <c r="F79" s="3519"/>
      <c r="G79" s="3515"/>
      <c r="H79" s="3533">
        <v>0.05</v>
      </c>
      <c r="I79" s="3533">
        <v>0.05</v>
      </c>
      <c r="J79" s="3533">
        <v>0.05</v>
      </c>
      <c r="K79" s="3513"/>
      <c r="L79" s="3518"/>
      <c r="M79" s="3519"/>
      <c r="N79" s="3519"/>
      <c r="O79" s="3516"/>
      <c r="P79" s="3510">
        <f>+D79*L79+E79*M79+F79*N79</f>
        <v>0</v>
      </c>
      <c r="Q79" s="3503"/>
    </row>
    <row r="80" spans="1:17" ht="30" customHeight="1">
      <c r="A80" s="3494" t="s">
        <v>4118</v>
      </c>
      <c r="B80" s="3530" t="s">
        <v>4119</v>
      </c>
      <c r="C80" s="3546" t="s">
        <v>4120</v>
      </c>
      <c r="D80" s="3518"/>
      <c r="E80" s="3519"/>
      <c r="F80" s="3519"/>
      <c r="G80" s="3547"/>
      <c r="H80" s="3548">
        <v>0.05</v>
      </c>
      <c r="I80" s="3549">
        <v>7.4999999999999997E-2</v>
      </c>
      <c r="J80" s="3548">
        <v>0.1</v>
      </c>
      <c r="K80" s="3550"/>
      <c r="L80" s="3518"/>
      <c r="M80" s="3519"/>
      <c r="N80" s="3519"/>
      <c r="O80" s="3551"/>
      <c r="P80" s="3510">
        <f>+D80*L80+E80*M80+F80*N80</f>
        <v>0</v>
      </c>
      <c r="Q80" s="3503"/>
    </row>
    <row r="81" spans="1:17" ht="30" customHeight="1" thickBot="1">
      <c r="A81" s="3552" t="s">
        <v>4121</v>
      </c>
      <c r="B81" s="3553" t="s">
        <v>4122</v>
      </c>
      <c r="C81" s="3554" t="s">
        <v>4123</v>
      </c>
      <c r="D81" s="3555"/>
      <c r="E81" s="3556"/>
      <c r="F81" s="3556"/>
      <c r="G81" s="3557"/>
      <c r="H81" s="3558">
        <v>1</v>
      </c>
      <c r="I81" s="3559">
        <v>1</v>
      </c>
      <c r="J81" s="3558">
        <v>1</v>
      </c>
      <c r="K81" s="3560"/>
      <c r="L81" s="3555"/>
      <c r="M81" s="3556"/>
      <c r="N81" s="3556"/>
      <c r="O81" s="3561"/>
      <c r="P81" s="3562">
        <f>+D81*L81+E81*M81+F81*N81</f>
        <v>0</v>
      </c>
      <c r="Q81" s="3503"/>
    </row>
  </sheetData>
  <mergeCells count="13">
    <mergeCell ref="K9:K10"/>
    <mergeCell ref="L9:N9"/>
    <mergeCell ref="O9:O10"/>
    <mergeCell ref="A6:D6"/>
    <mergeCell ref="A7:P7"/>
    <mergeCell ref="A8:C10"/>
    <mergeCell ref="D8:G8"/>
    <mergeCell ref="H8:K8"/>
    <mergeCell ref="L8:O8"/>
    <mergeCell ref="P8:P10"/>
    <mergeCell ref="D9:F9"/>
    <mergeCell ref="G9:G10"/>
    <mergeCell ref="H9:J9"/>
  </mergeCells>
  <pageMargins left="0" right="0" top="0" bottom="0" header="0" footer="0"/>
  <pageSetup paperSize="9" scale="27" fitToHeight="4" orientation="landscape" cellComments="asDisplayed" r:id="rId1"/>
  <headerFooter>
    <oddFooter>&amp;C&amp;P</oddFooter>
  </headerFooter>
  <colBreaks count="1" manualBreakCount="1">
    <brk id="11" min="5" max="122"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pane ySplit="11" topLeftCell="A69" activePane="bottomLeft" state="frozen"/>
      <selection activeCell="D1" sqref="D1"/>
      <selection pane="bottomLeft" activeCell="D1" sqref="D1"/>
    </sheetView>
  </sheetViews>
  <sheetFormatPr defaultColWidth="11.42578125" defaultRowHeight="14.25"/>
  <cols>
    <col min="1" max="1" width="21" style="876" customWidth="1"/>
    <col min="2" max="2" width="16.5703125" style="876" customWidth="1"/>
    <col min="3" max="3" width="83.85546875" style="877" customWidth="1"/>
    <col min="4" max="4" width="20.7109375" style="877" customWidth="1"/>
    <col min="5" max="5" width="18.85546875" style="877" customWidth="1"/>
    <col min="6" max="7" width="20.7109375" style="877" customWidth="1"/>
    <col min="8" max="10" width="20.7109375" style="830" customWidth="1"/>
    <col min="11" max="15" width="20.7109375" style="877" customWidth="1"/>
    <col min="16" max="16" width="19.28515625" style="877" customWidth="1"/>
    <col min="17" max="16384" width="11.42578125" style="877"/>
  </cols>
  <sheetData>
    <row r="1" spans="1:16" ht="15">
      <c r="A1" s="3483" t="s">
        <v>3973</v>
      </c>
      <c r="B1" s="3483" t="s">
        <v>3918</v>
      </c>
    </row>
    <row r="2" spans="1:16" ht="15">
      <c r="A2" s="3483" t="s">
        <v>3974</v>
      </c>
      <c r="B2" s="3564" t="s">
        <v>3917</v>
      </c>
    </row>
    <row r="3" spans="1:16" ht="15">
      <c r="A3" s="3483" t="s">
        <v>108</v>
      </c>
      <c r="B3" s="3483" t="s">
        <v>883</v>
      </c>
    </row>
    <row r="4" spans="1:16" ht="15">
      <c r="A4" s="3483" t="s">
        <v>111</v>
      </c>
      <c r="B4" s="3483" t="s">
        <v>3976</v>
      </c>
    </row>
    <row r="6" spans="1:16" ht="15" thickBot="1"/>
    <row r="7" spans="1:16" ht="30" customHeight="1" thickBot="1">
      <c r="A7" s="5097" t="s">
        <v>3977</v>
      </c>
      <c r="B7" s="5098"/>
      <c r="C7" s="5098"/>
      <c r="D7" s="5098"/>
      <c r="E7" s="5098"/>
      <c r="F7" s="5098"/>
      <c r="G7" s="5098"/>
      <c r="H7" s="5098"/>
      <c r="I7" s="5098"/>
      <c r="J7" s="5098"/>
      <c r="K7" s="5098"/>
      <c r="L7" s="5098"/>
      <c r="M7" s="5098"/>
      <c r="N7" s="5098"/>
      <c r="O7" s="5098"/>
      <c r="P7" s="5099"/>
    </row>
    <row r="8" spans="1:16" ht="30" customHeight="1">
      <c r="A8" s="5100"/>
      <c r="B8" s="5101"/>
      <c r="C8" s="5102"/>
      <c r="D8" s="5095" t="s">
        <v>1087</v>
      </c>
      <c r="E8" s="5109"/>
      <c r="F8" s="5109"/>
      <c r="G8" s="5109"/>
      <c r="H8" s="5095" t="s">
        <v>3978</v>
      </c>
      <c r="I8" s="5109"/>
      <c r="J8" s="5109"/>
      <c r="K8" s="5109"/>
      <c r="L8" s="5095" t="s">
        <v>3979</v>
      </c>
      <c r="M8" s="5109"/>
      <c r="N8" s="5109"/>
      <c r="O8" s="5109"/>
      <c r="P8" s="5095" t="s">
        <v>3980</v>
      </c>
    </row>
    <row r="9" spans="1:16" s="3488" customFormat="1" ht="30" customHeight="1">
      <c r="A9" s="5103"/>
      <c r="B9" s="5104"/>
      <c r="C9" s="5105"/>
      <c r="D9" s="5095" t="s">
        <v>3981</v>
      </c>
      <c r="E9" s="5094"/>
      <c r="F9" s="5094"/>
      <c r="G9" s="5093" t="s">
        <v>3982</v>
      </c>
      <c r="H9" s="5095" t="s">
        <v>3981</v>
      </c>
      <c r="I9" s="5094"/>
      <c r="J9" s="5094"/>
      <c r="K9" s="5093" t="s">
        <v>3982</v>
      </c>
      <c r="L9" s="5095" t="s">
        <v>3981</v>
      </c>
      <c r="M9" s="5094"/>
      <c r="N9" s="5094"/>
      <c r="O9" s="5093" t="s">
        <v>3982</v>
      </c>
      <c r="P9" s="5104"/>
    </row>
    <row r="10" spans="1:16" ht="30" customHeight="1">
      <c r="A10" s="5103"/>
      <c r="B10" s="5104"/>
      <c r="C10" s="5105"/>
      <c r="D10" s="3099" t="s">
        <v>3983</v>
      </c>
      <c r="E10" s="3099" t="s">
        <v>3984</v>
      </c>
      <c r="F10" s="3099" t="s">
        <v>3985</v>
      </c>
      <c r="G10" s="5094"/>
      <c r="H10" s="3099" t="s">
        <v>3983</v>
      </c>
      <c r="I10" s="3099" t="s">
        <v>3984</v>
      </c>
      <c r="J10" s="3099" t="s">
        <v>3985</v>
      </c>
      <c r="K10" s="5094"/>
      <c r="L10" s="3099" t="s">
        <v>3983</v>
      </c>
      <c r="M10" s="3099" t="s">
        <v>3984</v>
      </c>
      <c r="N10" s="3099" t="s">
        <v>3985</v>
      </c>
      <c r="O10" s="5094"/>
      <c r="P10" s="5104"/>
    </row>
    <row r="11" spans="1:16" s="3493" customFormat="1" ht="30" customHeight="1" thickBot="1">
      <c r="A11" s="3565" t="s">
        <v>3347</v>
      </c>
      <c r="B11" s="3566" t="s">
        <v>3986</v>
      </c>
      <c r="C11" s="3567" t="s">
        <v>1086</v>
      </c>
      <c r="D11" s="3492" t="s">
        <v>3135</v>
      </c>
      <c r="E11" s="3492" t="s">
        <v>3136</v>
      </c>
      <c r="F11" s="3492" t="s">
        <v>3137</v>
      </c>
      <c r="G11" s="3492" t="s">
        <v>3138</v>
      </c>
      <c r="H11" s="3492" t="s">
        <v>3139</v>
      </c>
      <c r="I11" s="3492" t="s">
        <v>3140</v>
      </c>
      <c r="J11" s="3492" t="s">
        <v>3186</v>
      </c>
      <c r="K11" s="3492" t="s">
        <v>3187</v>
      </c>
      <c r="L11" s="3492" t="s">
        <v>3188</v>
      </c>
      <c r="M11" s="3492" t="s">
        <v>2904</v>
      </c>
      <c r="N11" s="3492" t="s">
        <v>2906</v>
      </c>
      <c r="O11" s="3492" t="s">
        <v>2907</v>
      </c>
      <c r="P11" s="3568" t="s">
        <v>2909</v>
      </c>
    </row>
    <row r="12" spans="1:16" ht="30" customHeight="1">
      <c r="A12" s="3569" t="s">
        <v>3135</v>
      </c>
      <c r="B12" s="3495" t="s">
        <v>2647</v>
      </c>
      <c r="C12" s="2083" t="s">
        <v>3988</v>
      </c>
      <c r="D12" s="3496"/>
      <c r="E12" s="3496"/>
      <c r="F12" s="3496"/>
      <c r="G12" s="3496"/>
      <c r="H12" s="3497"/>
      <c r="I12" s="3497"/>
      <c r="J12" s="3497"/>
      <c r="K12" s="3498"/>
      <c r="L12" s="3499"/>
      <c r="M12" s="3500"/>
      <c r="N12" s="3500"/>
      <c r="O12" s="3501"/>
      <c r="P12" s="3502">
        <f>+P13+P19+P39+P43+P64+P65+P69+P70+P77</f>
        <v>0</v>
      </c>
    </row>
    <row r="13" spans="1:16" ht="30" customHeight="1">
      <c r="A13" s="3569" t="s">
        <v>3136</v>
      </c>
      <c r="B13" s="3495" t="s">
        <v>1090</v>
      </c>
      <c r="C13" s="2083" t="s">
        <v>3990</v>
      </c>
      <c r="D13" s="3504"/>
      <c r="E13" s="3504"/>
      <c r="F13" s="3504"/>
      <c r="G13" s="3504"/>
      <c r="H13" s="3505"/>
      <c r="I13" s="3505"/>
      <c r="J13" s="3505"/>
      <c r="K13" s="3506"/>
      <c r="L13" s="3507"/>
      <c r="M13" s="3508"/>
      <c r="N13" s="3508"/>
      <c r="O13" s="3509"/>
      <c r="P13" s="3510">
        <f>+P14+P18</f>
        <v>0</v>
      </c>
    </row>
    <row r="14" spans="1:16" ht="30" customHeight="1">
      <c r="A14" s="3569" t="s">
        <v>3137</v>
      </c>
      <c r="B14" s="3511" t="s">
        <v>1093</v>
      </c>
      <c r="C14" s="3074" t="s">
        <v>3992</v>
      </c>
      <c r="D14" s="3504"/>
      <c r="E14" s="3504"/>
      <c r="F14" s="3504"/>
      <c r="G14" s="3504"/>
      <c r="H14" s="3512"/>
      <c r="I14" s="3512"/>
      <c r="J14" s="3512"/>
      <c r="K14" s="3513"/>
      <c r="L14" s="3514"/>
      <c r="M14" s="3515"/>
      <c r="N14" s="3515"/>
      <c r="O14" s="3516"/>
      <c r="P14" s="3510">
        <f>+P15+P16+P17</f>
        <v>0</v>
      </c>
    </row>
    <row r="15" spans="1:16" ht="30" customHeight="1">
      <c r="A15" s="3569" t="s">
        <v>3138</v>
      </c>
      <c r="B15" s="3511" t="s">
        <v>1096</v>
      </c>
      <c r="C15" s="2937" t="s">
        <v>3994</v>
      </c>
      <c r="D15" s="3504"/>
      <c r="E15" s="3504"/>
      <c r="F15" s="3504"/>
      <c r="G15" s="3504"/>
      <c r="H15" s="3517">
        <v>0</v>
      </c>
      <c r="I15" s="3517">
        <v>0</v>
      </c>
      <c r="J15" s="3517">
        <v>0</v>
      </c>
      <c r="K15" s="3517">
        <v>0</v>
      </c>
      <c r="L15" s="3518"/>
      <c r="M15" s="3519"/>
      <c r="N15" s="3519"/>
      <c r="O15" s="3520"/>
      <c r="P15" s="3510">
        <f>+D15*L15+E15*M15+F15*N15+G15*O15</f>
        <v>0</v>
      </c>
    </row>
    <row r="16" spans="1:16" ht="30" customHeight="1">
      <c r="A16" s="3569" t="s">
        <v>3139</v>
      </c>
      <c r="B16" s="3511" t="s">
        <v>1121</v>
      </c>
      <c r="C16" s="2937" t="s">
        <v>3996</v>
      </c>
      <c r="D16" s="3504"/>
      <c r="E16" s="3504"/>
      <c r="F16" s="3504"/>
      <c r="G16" s="3504"/>
      <c r="H16" s="3517">
        <v>0.5</v>
      </c>
      <c r="I16" s="3517">
        <v>0.5</v>
      </c>
      <c r="J16" s="3517">
        <v>0.5</v>
      </c>
      <c r="K16" s="3517">
        <v>0.5</v>
      </c>
      <c r="L16" s="3518"/>
      <c r="M16" s="3519"/>
      <c r="N16" s="3519"/>
      <c r="O16" s="3520"/>
      <c r="P16" s="3510">
        <f>+D16*L16+E16*M16+F16*N16+G16*O16</f>
        <v>0</v>
      </c>
    </row>
    <row r="17" spans="1:16" ht="30" customHeight="1">
      <c r="A17" s="3569" t="s">
        <v>3140</v>
      </c>
      <c r="B17" s="3511" t="s">
        <v>1133</v>
      </c>
      <c r="C17" s="2937" t="s">
        <v>3998</v>
      </c>
      <c r="D17" s="3504"/>
      <c r="E17" s="3504"/>
      <c r="F17" s="3504"/>
      <c r="G17" s="3504"/>
      <c r="H17" s="3517">
        <v>1</v>
      </c>
      <c r="I17" s="3517">
        <v>1</v>
      </c>
      <c r="J17" s="3517">
        <v>1</v>
      </c>
      <c r="K17" s="3517">
        <v>1</v>
      </c>
      <c r="L17" s="3518"/>
      <c r="M17" s="3519"/>
      <c r="N17" s="3519"/>
      <c r="O17" s="3520"/>
      <c r="P17" s="3510">
        <f>+D17*L17+E17*M17+F17*N17+G17*O17</f>
        <v>0</v>
      </c>
    </row>
    <row r="18" spans="1:16" ht="30" customHeight="1">
      <c r="A18" s="3569" t="s">
        <v>3186</v>
      </c>
      <c r="B18" s="3511" t="s">
        <v>1219</v>
      </c>
      <c r="C18" s="3074" t="s">
        <v>4000</v>
      </c>
      <c r="D18" s="3504"/>
      <c r="E18" s="3504"/>
      <c r="F18" s="3504"/>
      <c r="G18" s="3521"/>
      <c r="H18" s="3517">
        <v>0</v>
      </c>
      <c r="I18" s="3517">
        <v>0.5</v>
      </c>
      <c r="J18" s="3517">
        <v>1</v>
      </c>
      <c r="K18" s="3512"/>
      <c r="L18" s="3518"/>
      <c r="M18" s="3519"/>
      <c r="N18" s="3519"/>
      <c r="O18" s="3516"/>
      <c r="P18" s="3510">
        <f>+D18*L18+E18*M18+F18*N18</f>
        <v>0</v>
      </c>
    </row>
    <row r="19" spans="1:16" ht="30" customHeight="1">
      <c r="A19" s="3569" t="s">
        <v>3187</v>
      </c>
      <c r="B19" s="3495" t="s">
        <v>1270</v>
      </c>
      <c r="C19" s="2083" t="s">
        <v>4002</v>
      </c>
      <c r="D19" s="3521"/>
      <c r="E19" s="3521"/>
      <c r="F19" s="3521"/>
      <c r="G19" s="3522"/>
      <c r="H19" s="3512"/>
      <c r="I19" s="3512"/>
      <c r="J19" s="3512"/>
      <c r="K19" s="3513"/>
      <c r="L19" s="3514"/>
      <c r="M19" s="3515"/>
      <c r="N19" s="3515"/>
      <c r="O19" s="3516"/>
      <c r="P19" s="3510">
        <f>+P20+P24+P28+P32+P36</f>
        <v>0</v>
      </c>
    </row>
    <row r="20" spans="1:16" ht="30" customHeight="1">
      <c r="A20" s="3569" t="s">
        <v>3188</v>
      </c>
      <c r="B20" s="3523" t="s">
        <v>1273</v>
      </c>
      <c r="C20" s="3074" t="s">
        <v>4004</v>
      </c>
      <c r="D20" s="3514"/>
      <c r="E20" s="3515"/>
      <c r="F20" s="3514"/>
      <c r="G20" s="3522"/>
      <c r="H20" s="3512"/>
      <c r="I20" s="3512"/>
      <c r="J20" s="3512"/>
      <c r="K20" s="3513"/>
      <c r="L20" s="3514"/>
      <c r="M20" s="3515"/>
      <c r="N20" s="3515"/>
      <c r="O20" s="3516"/>
      <c r="P20" s="3510">
        <f>+P21+P22+P23</f>
        <v>0</v>
      </c>
    </row>
    <row r="21" spans="1:16" ht="30" customHeight="1">
      <c r="A21" s="3569" t="s">
        <v>2904</v>
      </c>
      <c r="B21" s="3523" t="s">
        <v>1276</v>
      </c>
      <c r="C21" s="2937" t="s">
        <v>3994</v>
      </c>
      <c r="D21" s="3514"/>
      <c r="E21" s="3515"/>
      <c r="F21" s="3514"/>
      <c r="G21" s="3522"/>
      <c r="H21" s="3512"/>
      <c r="I21" s="3512"/>
      <c r="J21" s="3512"/>
      <c r="K21" s="3517">
        <v>0</v>
      </c>
      <c r="L21" s="3514"/>
      <c r="M21" s="3515"/>
      <c r="N21" s="3515"/>
      <c r="O21" s="3520"/>
      <c r="P21" s="3510">
        <f>+O21*G21</f>
        <v>0</v>
      </c>
    </row>
    <row r="22" spans="1:16" ht="30" customHeight="1">
      <c r="A22" s="3569" t="s">
        <v>2906</v>
      </c>
      <c r="B22" s="3524" t="s">
        <v>1279</v>
      </c>
      <c r="C22" s="2937" t="s">
        <v>3996</v>
      </c>
      <c r="D22" s="3514"/>
      <c r="E22" s="3515"/>
      <c r="F22" s="3514"/>
      <c r="G22" s="3522"/>
      <c r="H22" s="3512"/>
      <c r="I22" s="3512"/>
      <c r="J22" s="3512"/>
      <c r="K22" s="3517">
        <v>0.5</v>
      </c>
      <c r="L22" s="3514"/>
      <c r="M22" s="3515"/>
      <c r="N22" s="3515"/>
      <c r="O22" s="3520"/>
      <c r="P22" s="3510">
        <f>+O22*G22</f>
        <v>0</v>
      </c>
    </row>
    <row r="23" spans="1:16" ht="30" customHeight="1">
      <c r="A23" s="3569" t="s">
        <v>2907</v>
      </c>
      <c r="B23" s="3524" t="s">
        <v>1282</v>
      </c>
      <c r="C23" s="2937" t="s">
        <v>3998</v>
      </c>
      <c r="D23" s="3507"/>
      <c r="E23" s="3508"/>
      <c r="F23" s="3507"/>
      <c r="G23" s="3522"/>
      <c r="H23" s="3512"/>
      <c r="I23" s="3512"/>
      <c r="J23" s="3512"/>
      <c r="K23" s="3517">
        <v>1</v>
      </c>
      <c r="L23" s="3514"/>
      <c r="M23" s="3515"/>
      <c r="N23" s="3515"/>
      <c r="O23" s="3520"/>
      <c r="P23" s="3510">
        <f>+O23*G23</f>
        <v>0</v>
      </c>
    </row>
    <row r="24" spans="1:16" ht="30" customHeight="1">
      <c r="A24" s="3569" t="s">
        <v>2909</v>
      </c>
      <c r="B24" s="3523" t="s">
        <v>1299</v>
      </c>
      <c r="C24" s="3074" t="s">
        <v>4009</v>
      </c>
      <c r="D24" s="3521"/>
      <c r="E24" s="3521"/>
      <c r="F24" s="3521"/>
      <c r="G24" s="3522"/>
      <c r="H24" s="3512"/>
      <c r="I24" s="3512"/>
      <c r="J24" s="3512"/>
      <c r="K24" s="3512"/>
      <c r="L24" s="3514"/>
      <c r="M24" s="3515"/>
      <c r="N24" s="3515"/>
      <c r="O24" s="3516"/>
      <c r="P24" s="3510">
        <f>+P25+P26+P27</f>
        <v>0</v>
      </c>
    </row>
    <row r="25" spans="1:16" ht="30" customHeight="1">
      <c r="A25" s="3569" t="s">
        <v>2910</v>
      </c>
      <c r="B25" s="3523" t="s">
        <v>3322</v>
      </c>
      <c r="C25" s="2937" t="s">
        <v>3994</v>
      </c>
      <c r="D25" s="3507"/>
      <c r="E25" s="3508"/>
      <c r="F25" s="3507"/>
      <c r="G25" s="3522"/>
      <c r="H25" s="3512"/>
      <c r="I25" s="3512"/>
      <c r="J25" s="3512"/>
      <c r="K25" s="3517">
        <v>0.1</v>
      </c>
      <c r="L25" s="3525"/>
      <c r="M25" s="3526"/>
      <c r="N25" s="3526"/>
      <c r="O25" s="3527"/>
      <c r="P25" s="3510">
        <f>+O25*G25</f>
        <v>0</v>
      </c>
    </row>
    <row r="26" spans="1:16" ht="30" customHeight="1">
      <c r="A26" s="3569" t="s">
        <v>2911</v>
      </c>
      <c r="B26" s="3524" t="s">
        <v>3325</v>
      </c>
      <c r="C26" s="2937" t="s">
        <v>3996</v>
      </c>
      <c r="D26" s="3514"/>
      <c r="E26" s="3515"/>
      <c r="F26" s="3514"/>
      <c r="G26" s="3522"/>
      <c r="H26" s="3512"/>
      <c r="I26" s="3512"/>
      <c r="J26" s="3512"/>
      <c r="K26" s="3517">
        <v>0.5</v>
      </c>
      <c r="L26" s="3514"/>
      <c r="M26" s="3515"/>
      <c r="N26" s="3515"/>
      <c r="O26" s="3520"/>
      <c r="P26" s="3510">
        <f>+O26*G26</f>
        <v>0</v>
      </c>
    </row>
    <row r="27" spans="1:16" ht="30" customHeight="1">
      <c r="A27" s="3569" t="s">
        <v>2947</v>
      </c>
      <c r="B27" s="3524" t="s">
        <v>3516</v>
      </c>
      <c r="C27" s="2937" t="s">
        <v>3998</v>
      </c>
      <c r="D27" s="3514"/>
      <c r="E27" s="3515"/>
      <c r="F27" s="3514"/>
      <c r="G27" s="3522"/>
      <c r="H27" s="3512"/>
      <c r="I27" s="3512"/>
      <c r="J27" s="3512"/>
      <c r="K27" s="3517">
        <v>1</v>
      </c>
      <c r="L27" s="3514"/>
      <c r="M27" s="3515"/>
      <c r="N27" s="3515"/>
      <c r="O27" s="3527"/>
      <c r="P27" s="3510">
        <f>+O27*G27</f>
        <v>0</v>
      </c>
    </row>
    <row r="28" spans="1:16" ht="30" customHeight="1">
      <c r="A28" s="3569" t="s">
        <v>2949</v>
      </c>
      <c r="B28" s="3523" t="s">
        <v>1302</v>
      </c>
      <c r="C28" s="3074" t="s">
        <v>4014</v>
      </c>
      <c r="D28" s="3521"/>
      <c r="E28" s="3521"/>
      <c r="F28" s="3521"/>
      <c r="G28" s="3522"/>
      <c r="H28" s="3512"/>
      <c r="I28" s="3512"/>
      <c r="J28" s="3512"/>
      <c r="K28" s="3512"/>
      <c r="L28" s="3514"/>
      <c r="M28" s="3515"/>
      <c r="N28" s="3515"/>
      <c r="O28" s="3516"/>
      <c r="P28" s="3528">
        <f>+P29+P30+P31</f>
        <v>0</v>
      </c>
    </row>
    <row r="29" spans="1:16" ht="30" customHeight="1">
      <c r="A29" s="3569" t="s">
        <v>2950</v>
      </c>
      <c r="B29" s="3523" t="s">
        <v>4124</v>
      </c>
      <c r="C29" s="2937" t="s">
        <v>3994</v>
      </c>
      <c r="D29" s="3507"/>
      <c r="E29" s="3508"/>
      <c r="F29" s="3507"/>
      <c r="G29" s="3522"/>
      <c r="H29" s="3512"/>
      <c r="I29" s="3512"/>
      <c r="J29" s="3512"/>
      <c r="K29" s="3517">
        <v>0.15</v>
      </c>
      <c r="L29" s="3514"/>
      <c r="M29" s="3515"/>
      <c r="N29" s="3515"/>
      <c r="O29" s="3520"/>
      <c r="P29" s="3510">
        <f>+O29*G29</f>
        <v>0</v>
      </c>
    </row>
    <row r="30" spans="1:16" s="3529" customFormat="1" ht="30" customHeight="1">
      <c r="A30" s="3569" t="s">
        <v>2951</v>
      </c>
      <c r="B30" s="3524" t="s">
        <v>4125</v>
      </c>
      <c r="C30" s="2937" t="s">
        <v>3996</v>
      </c>
      <c r="D30" s="3507"/>
      <c r="E30" s="3508"/>
      <c r="F30" s="3507"/>
      <c r="G30" s="3522"/>
      <c r="H30" s="3512"/>
      <c r="I30" s="3512"/>
      <c r="J30" s="3512"/>
      <c r="K30" s="3517">
        <v>0.5</v>
      </c>
      <c r="L30" s="3514"/>
      <c r="M30" s="3515"/>
      <c r="N30" s="3515"/>
      <c r="O30" s="3520"/>
      <c r="P30" s="3510">
        <f>+O30*G30</f>
        <v>0</v>
      </c>
    </row>
    <row r="31" spans="1:16" ht="30" customHeight="1">
      <c r="A31" s="3569" t="s">
        <v>2952</v>
      </c>
      <c r="B31" s="3524" t="s">
        <v>4126</v>
      </c>
      <c r="C31" s="2937" t="s">
        <v>3998</v>
      </c>
      <c r="D31" s="3514"/>
      <c r="E31" s="3515"/>
      <c r="F31" s="3514"/>
      <c r="G31" s="3522"/>
      <c r="H31" s="3512"/>
      <c r="I31" s="3512"/>
      <c r="J31" s="3512"/>
      <c r="K31" s="3517">
        <v>1</v>
      </c>
      <c r="L31" s="3514"/>
      <c r="M31" s="3515"/>
      <c r="N31" s="3515"/>
      <c r="O31" s="3520"/>
      <c r="P31" s="3510">
        <f>+O31*G31</f>
        <v>0</v>
      </c>
    </row>
    <row r="32" spans="1:16" ht="30" customHeight="1">
      <c r="A32" s="3569" t="s">
        <v>2954</v>
      </c>
      <c r="B32" s="3524" t="s">
        <v>1305</v>
      </c>
      <c r="C32" s="3074" t="s">
        <v>4019</v>
      </c>
      <c r="D32" s="3521"/>
      <c r="E32" s="3521"/>
      <c r="F32" s="3521"/>
      <c r="G32" s="3522"/>
      <c r="H32" s="3512"/>
      <c r="I32" s="3512"/>
      <c r="J32" s="3512"/>
      <c r="K32" s="3512"/>
      <c r="L32" s="3514"/>
      <c r="M32" s="3515"/>
      <c r="N32" s="3515"/>
      <c r="O32" s="3521"/>
      <c r="P32" s="3510">
        <f>+P33+P34+P35</f>
        <v>0</v>
      </c>
    </row>
    <row r="33" spans="1:16" ht="30" customHeight="1">
      <c r="A33" s="3569" t="s">
        <v>2956</v>
      </c>
      <c r="B33" s="3524" t="s">
        <v>4127</v>
      </c>
      <c r="C33" s="2937" t="s">
        <v>3994</v>
      </c>
      <c r="D33" s="3514"/>
      <c r="E33" s="3515"/>
      <c r="F33" s="3514"/>
      <c r="G33" s="3522"/>
      <c r="H33" s="3512"/>
      <c r="I33" s="3512"/>
      <c r="J33" s="3512"/>
      <c r="K33" s="3517">
        <v>0.15</v>
      </c>
      <c r="L33" s="3514"/>
      <c r="M33" s="3515"/>
      <c r="N33" s="3515"/>
      <c r="O33" s="3520"/>
      <c r="P33" s="3510">
        <f>+O33*G33</f>
        <v>0</v>
      </c>
    </row>
    <row r="34" spans="1:16" ht="30" customHeight="1">
      <c r="A34" s="3569" t="s">
        <v>2957</v>
      </c>
      <c r="B34" s="3524" t="s">
        <v>4128</v>
      </c>
      <c r="C34" s="2937" t="s">
        <v>3996</v>
      </c>
      <c r="D34" s="3514"/>
      <c r="E34" s="3515"/>
      <c r="F34" s="3514"/>
      <c r="G34" s="3522"/>
      <c r="H34" s="3512"/>
      <c r="I34" s="3512"/>
      <c r="J34" s="3512"/>
      <c r="K34" s="3517">
        <v>0.5</v>
      </c>
      <c r="L34" s="3514"/>
      <c r="M34" s="3515"/>
      <c r="N34" s="3515"/>
      <c r="O34" s="3520"/>
      <c r="P34" s="3510">
        <f>+O34*G34</f>
        <v>0</v>
      </c>
    </row>
    <row r="35" spans="1:16" ht="30" customHeight="1">
      <c r="A35" s="3569" t="s">
        <v>2958</v>
      </c>
      <c r="B35" s="3524" t="s">
        <v>4129</v>
      </c>
      <c r="C35" s="2937" t="s">
        <v>3998</v>
      </c>
      <c r="D35" s="3507"/>
      <c r="E35" s="3508"/>
      <c r="F35" s="3507"/>
      <c r="G35" s="3522"/>
      <c r="H35" s="3512"/>
      <c r="I35" s="3512"/>
      <c r="J35" s="3512"/>
      <c r="K35" s="3517">
        <v>1</v>
      </c>
      <c r="L35" s="3514"/>
      <c r="M35" s="3515"/>
      <c r="N35" s="3515"/>
      <c r="O35" s="3520"/>
      <c r="P35" s="3510">
        <f>+O35*G35</f>
        <v>0</v>
      </c>
    </row>
    <row r="36" spans="1:16" ht="30" customHeight="1">
      <c r="A36" s="3569" t="s">
        <v>2959</v>
      </c>
      <c r="B36" s="3524" t="s">
        <v>1308</v>
      </c>
      <c r="C36" s="3074" t="s">
        <v>4130</v>
      </c>
      <c r="D36" s="3521"/>
      <c r="E36" s="3521"/>
      <c r="F36" s="3521"/>
      <c r="G36" s="3522"/>
      <c r="H36" s="3512"/>
      <c r="I36" s="3512"/>
      <c r="J36" s="3512"/>
      <c r="K36" s="3512"/>
      <c r="L36" s="3514"/>
      <c r="M36" s="3515"/>
      <c r="N36" s="3515"/>
      <c r="O36" s="3521"/>
      <c r="P36" s="3510">
        <f>+P37+P38</f>
        <v>0</v>
      </c>
    </row>
    <row r="37" spans="1:16" ht="30" customHeight="1">
      <c r="A37" s="3569" t="s">
        <v>2960</v>
      </c>
      <c r="B37" s="3524" t="s">
        <v>4131</v>
      </c>
      <c r="C37" s="2937" t="s">
        <v>4026</v>
      </c>
      <c r="D37" s="3514"/>
      <c r="E37" s="3515"/>
      <c r="F37" s="3514"/>
      <c r="G37" s="3522"/>
      <c r="H37" s="3512"/>
      <c r="I37" s="3512"/>
      <c r="J37" s="3512"/>
      <c r="K37" s="3517">
        <v>0.5</v>
      </c>
      <c r="L37" s="3514"/>
      <c r="M37" s="3515"/>
      <c r="N37" s="3515"/>
      <c r="O37" s="3520"/>
      <c r="P37" s="3510">
        <f>+O37*G37</f>
        <v>0</v>
      </c>
    </row>
    <row r="38" spans="1:16" ht="30" customHeight="1">
      <c r="A38" s="3569" t="s">
        <v>2961</v>
      </c>
      <c r="B38" s="3530" t="s">
        <v>4132</v>
      </c>
      <c r="C38" s="2937" t="s">
        <v>4028</v>
      </c>
      <c r="D38" s="3514"/>
      <c r="E38" s="3515"/>
      <c r="F38" s="3514"/>
      <c r="G38" s="3522"/>
      <c r="H38" s="3512"/>
      <c r="I38" s="3512"/>
      <c r="J38" s="3512"/>
      <c r="K38" s="3517">
        <v>1</v>
      </c>
      <c r="L38" s="3514"/>
      <c r="M38" s="3515"/>
      <c r="N38" s="3515"/>
      <c r="O38" s="3520"/>
      <c r="P38" s="3510">
        <f>+O38*G38</f>
        <v>0</v>
      </c>
    </row>
    <row r="39" spans="1:16" ht="30" customHeight="1">
      <c r="A39" s="3569" t="s">
        <v>2962</v>
      </c>
      <c r="B39" s="3495" t="s">
        <v>1327</v>
      </c>
      <c r="C39" s="3531" t="s">
        <v>4030</v>
      </c>
      <c r="D39" s="3522"/>
      <c r="E39" s="3522"/>
      <c r="F39" s="3522"/>
      <c r="G39" s="3521"/>
      <c r="H39" s="3512"/>
      <c r="I39" s="3512"/>
      <c r="J39" s="3512"/>
      <c r="K39" s="3513"/>
      <c r="L39" s="3514"/>
      <c r="M39" s="3515"/>
      <c r="N39" s="3515"/>
      <c r="O39" s="3516"/>
      <c r="P39" s="3510">
        <f>+P40</f>
        <v>0</v>
      </c>
    </row>
    <row r="40" spans="1:16" ht="30" customHeight="1">
      <c r="A40" s="3569" t="s">
        <v>2963</v>
      </c>
      <c r="B40" s="3530" t="s">
        <v>3653</v>
      </c>
      <c r="C40" s="3532" t="s">
        <v>4032</v>
      </c>
      <c r="D40" s="3522"/>
      <c r="E40" s="3522"/>
      <c r="F40" s="3522"/>
      <c r="G40" s="3515"/>
      <c r="H40" s="3512"/>
      <c r="I40" s="3512"/>
      <c r="J40" s="3512"/>
      <c r="K40" s="3513"/>
      <c r="L40" s="3514"/>
      <c r="M40" s="3515"/>
      <c r="N40" s="3515"/>
      <c r="O40" s="3516"/>
      <c r="P40" s="3510">
        <f>+P41+P42</f>
        <v>0</v>
      </c>
    </row>
    <row r="41" spans="1:16" ht="30" customHeight="1">
      <c r="A41" s="3569" t="s">
        <v>2964</v>
      </c>
      <c r="B41" s="3530" t="s">
        <v>4133</v>
      </c>
      <c r="C41" s="2937" t="s">
        <v>4034</v>
      </c>
      <c r="D41" s="3522"/>
      <c r="E41" s="3522"/>
      <c r="F41" s="3522"/>
      <c r="G41" s="3515"/>
      <c r="H41" s="3533">
        <v>0.5</v>
      </c>
      <c r="I41" s="3533">
        <v>0.5</v>
      </c>
      <c r="J41" s="3517">
        <v>0.85</v>
      </c>
      <c r="K41" s="3513"/>
      <c r="L41" s="3518"/>
      <c r="M41" s="3519"/>
      <c r="N41" s="3519"/>
      <c r="O41" s="3516"/>
      <c r="P41" s="3510">
        <f>+L41*D41+M41*E41+N41*F41</f>
        <v>0</v>
      </c>
    </row>
    <row r="42" spans="1:16" ht="30" customHeight="1">
      <c r="A42" s="3569" t="s">
        <v>2965</v>
      </c>
      <c r="B42" s="3530" t="s">
        <v>4134</v>
      </c>
      <c r="C42" s="2937" t="s">
        <v>3998</v>
      </c>
      <c r="D42" s="3522"/>
      <c r="E42" s="3522"/>
      <c r="F42" s="3522"/>
      <c r="G42" s="3515"/>
      <c r="H42" s="3533">
        <v>1</v>
      </c>
      <c r="I42" s="3533">
        <v>1</v>
      </c>
      <c r="J42" s="3517">
        <v>1</v>
      </c>
      <c r="K42" s="3534"/>
      <c r="L42" s="3518"/>
      <c r="M42" s="3519"/>
      <c r="N42" s="3519"/>
      <c r="O42" s="3516"/>
      <c r="P42" s="3510">
        <f>+L42*D42+M42*E42+N42*F42</f>
        <v>0</v>
      </c>
    </row>
    <row r="43" spans="1:16" ht="30" customHeight="1">
      <c r="A43" s="3569" t="s">
        <v>2966</v>
      </c>
      <c r="B43" s="3530" t="s">
        <v>3617</v>
      </c>
      <c r="C43" s="3535" t="s">
        <v>4037</v>
      </c>
      <c r="D43" s="3522"/>
      <c r="E43" s="3522"/>
      <c r="F43" s="3522"/>
      <c r="G43" s="3515"/>
      <c r="H43" s="3512"/>
      <c r="I43" s="3512"/>
      <c r="J43" s="3512"/>
      <c r="K43" s="3513"/>
      <c r="L43" s="3514"/>
      <c r="M43" s="3515"/>
      <c r="N43" s="3515"/>
      <c r="O43" s="3516"/>
      <c r="P43" s="3510">
        <f>+P44+P45+P54+P55+P59+P63</f>
        <v>0</v>
      </c>
    </row>
    <row r="44" spans="1:16" ht="30" customHeight="1">
      <c r="A44" s="3569" t="s">
        <v>2967</v>
      </c>
      <c r="B44" s="3530" t="s">
        <v>3659</v>
      </c>
      <c r="C44" s="3074" t="s">
        <v>4039</v>
      </c>
      <c r="D44" s="3522"/>
      <c r="E44" s="3522"/>
      <c r="F44" s="3522"/>
      <c r="G44" s="3515"/>
      <c r="H44" s="3517">
        <v>0.5</v>
      </c>
      <c r="I44" s="3517">
        <v>0.5</v>
      </c>
      <c r="J44" s="3517">
        <v>1</v>
      </c>
      <c r="K44" s="3513"/>
      <c r="L44" s="3518"/>
      <c r="M44" s="3519"/>
      <c r="N44" s="3519"/>
      <c r="O44" s="3516"/>
      <c r="P44" s="3510">
        <f>+L44*D44+M44*E44+N44*F44</f>
        <v>0</v>
      </c>
    </row>
    <row r="45" spans="1:16" ht="30" customHeight="1">
      <c r="A45" s="3569" t="s">
        <v>2968</v>
      </c>
      <c r="B45" s="3530" t="s">
        <v>3660</v>
      </c>
      <c r="C45" s="3532" t="s">
        <v>4041</v>
      </c>
      <c r="D45" s="3522"/>
      <c r="E45" s="3522"/>
      <c r="F45" s="3522"/>
      <c r="G45" s="3515"/>
      <c r="H45" s="3512"/>
      <c r="I45" s="3512"/>
      <c r="J45" s="3512"/>
      <c r="K45" s="3513"/>
      <c r="L45" s="3514"/>
      <c r="M45" s="3515"/>
      <c r="N45" s="3515"/>
      <c r="O45" s="3516"/>
      <c r="P45" s="3510">
        <f>+P46+P50</f>
        <v>0</v>
      </c>
    </row>
    <row r="46" spans="1:16" ht="30" customHeight="1">
      <c r="A46" s="3569" t="s">
        <v>2969</v>
      </c>
      <c r="B46" s="3530" t="s">
        <v>4135</v>
      </c>
      <c r="C46" s="2937" t="s">
        <v>4043</v>
      </c>
      <c r="D46" s="3522"/>
      <c r="E46" s="3522"/>
      <c r="F46" s="3522"/>
      <c r="G46" s="3515"/>
      <c r="H46" s="3512"/>
      <c r="I46" s="3512"/>
      <c r="J46" s="3512"/>
      <c r="K46" s="3513"/>
      <c r="L46" s="3514"/>
      <c r="M46" s="3515"/>
      <c r="N46" s="3515"/>
      <c r="O46" s="3516"/>
      <c r="P46" s="3510">
        <f>+P47+P48+P49</f>
        <v>0</v>
      </c>
    </row>
    <row r="47" spans="1:16" ht="30" customHeight="1">
      <c r="A47" s="3569" t="s">
        <v>2970</v>
      </c>
      <c r="B47" s="3530" t="s">
        <v>4136</v>
      </c>
      <c r="C47" s="3570" t="s">
        <v>3994</v>
      </c>
      <c r="D47" s="3522"/>
      <c r="E47" s="3522"/>
      <c r="F47" s="3522"/>
      <c r="G47" s="3515"/>
      <c r="H47" s="3517">
        <v>0</v>
      </c>
      <c r="I47" s="3517">
        <v>0.5</v>
      </c>
      <c r="J47" s="3517">
        <v>1</v>
      </c>
      <c r="K47" s="3513"/>
      <c r="L47" s="3518"/>
      <c r="M47" s="3519"/>
      <c r="N47" s="3519"/>
      <c r="O47" s="3516"/>
      <c r="P47" s="3510">
        <f>+L47*D47+M47*E47+N47*F47</f>
        <v>0</v>
      </c>
    </row>
    <row r="48" spans="1:16" ht="30" customHeight="1">
      <c r="A48" s="3569" t="s">
        <v>2971</v>
      </c>
      <c r="B48" s="3530" t="s">
        <v>4137</v>
      </c>
      <c r="C48" s="3570" t="s">
        <v>3996</v>
      </c>
      <c r="D48" s="3522"/>
      <c r="E48" s="3522"/>
      <c r="F48" s="3522"/>
      <c r="G48" s="3515"/>
      <c r="H48" s="3517">
        <v>0.5</v>
      </c>
      <c r="I48" s="3517">
        <v>0.5</v>
      </c>
      <c r="J48" s="3517">
        <v>1</v>
      </c>
      <c r="K48" s="3513"/>
      <c r="L48" s="3518"/>
      <c r="M48" s="3519"/>
      <c r="N48" s="3519"/>
      <c r="O48" s="3516"/>
      <c r="P48" s="3510">
        <f>+L48*D48+M48*E48+N48*F48</f>
        <v>0</v>
      </c>
    </row>
    <row r="49" spans="1:16" ht="30" customHeight="1">
      <c r="A49" s="3569" t="s">
        <v>2972</v>
      </c>
      <c r="B49" s="3530" t="s">
        <v>4138</v>
      </c>
      <c r="C49" s="3570" t="s">
        <v>3998</v>
      </c>
      <c r="D49" s="3522"/>
      <c r="E49" s="3522"/>
      <c r="F49" s="3522"/>
      <c r="G49" s="3515"/>
      <c r="H49" s="3517">
        <v>1</v>
      </c>
      <c r="I49" s="3517">
        <v>1</v>
      </c>
      <c r="J49" s="3517">
        <v>1</v>
      </c>
      <c r="K49" s="3513"/>
      <c r="L49" s="3518"/>
      <c r="M49" s="3519"/>
      <c r="N49" s="3519"/>
      <c r="O49" s="3516"/>
      <c r="P49" s="3510">
        <f>+L49*D49+M49*E49+N49*F49</f>
        <v>0</v>
      </c>
    </row>
    <row r="50" spans="1:16" ht="30" customHeight="1">
      <c r="A50" s="3569" t="s">
        <v>2973</v>
      </c>
      <c r="B50" s="3530" t="s">
        <v>4139</v>
      </c>
      <c r="C50" s="2937" t="s">
        <v>4048</v>
      </c>
      <c r="D50" s="3522"/>
      <c r="E50" s="3522"/>
      <c r="F50" s="3522"/>
      <c r="G50" s="3515"/>
      <c r="H50" s="3512"/>
      <c r="I50" s="3512"/>
      <c r="J50" s="3512"/>
      <c r="K50" s="3513"/>
      <c r="L50" s="3514"/>
      <c r="M50" s="3515"/>
      <c r="N50" s="3515"/>
      <c r="O50" s="3516"/>
      <c r="P50" s="3510">
        <f>+P51+P52+P53</f>
        <v>0</v>
      </c>
    </row>
    <row r="51" spans="1:16" ht="30" customHeight="1">
      <c r="A51" s="3569" t="s">
        <v>4049</v>
      </c>
      <c r="B51" s="3530" t="s">
        <v>4140</v>
      </c>
      <c r="C51" s="3570" t="s">
        <v>3994</v>
      </c>
      <c r="D51" s="3522"/>
      <c r="E51" s="3522"/>
      <c r="F51" s="3522"/>
      <c r="G51" s="3515"/>
      <c r="H51" s="3517">
        <v>0.05</v>
      </c>
      <c r="I51" s="3517">
        <v>0.5</v>
      </c>
      <c r="J51" s="3517">
        <v>1</v>
      </c>
      <c r="K51" s="3513"/>
      <c r="L51" s="3518"/>
      <c r="M51" s="3519"/>
      <c r="N51" s="3519"/>
      <c r="O51" s="3516"/>
      <c r="P51" s="3510">
        <f>+L51*D51+M51*E51+N51*F51</f>
        <v>0</v>
      </c>
    </row>
    <row r="52" spans="1:16" ht="30" customHeight="1">
      <c r="A52" s="3569" t="s">
        <v>3204</v>
      </c>
      <c r="B52" s="3530" t="s">
        <v>4141</v>
      </c>
      <c r="C52" s="3570" t="s">
        <v>3996</v>
      </c>
      <c r="D52" s="3522"/>
      <c r="E52" s="3522"/>
      <c r="F52" s="3522"/>
      <c r="G52" s="3515"/>
      <c r="H52" s="3517">
        <v>0.5</v>
      </c>
      <c r="I52" s="3517">
        <v>0.5</v>
      </c>
      <c r="J52" s="3517">
        <v>1</v>
      </c>
      <c r="K52" s="3513"/>
      <c r="L52" s="3518"/>
      <c r="M52" s="3519"/>
      <c r="N52" s="3519"/>
      <c r="O52" s="3516"/>
      <c r="P52" s="3510">
        <f>+L52*D52+M52*E52+N52*F52</f>
        <v>0</v>
      </c>
    </row>
    <row r="53" spans="1:16" ht="30" customHeight="1">
      <c r="A53" s="3569" t="s">
        <v>3205</v>
      </c>
      <c r="B53" s="3530" t="s">
        <v>4142</v>
      </c>
      <c r="C53" s="3570" t="s">
        <v>3998</v>
      </c>
      <c r="D53" s="3522"/>
      <c r="E53" s="3522"/>
      <c r="F53" s="3522"/>
      <c r="G53" s="3515"/>
      <c r="H53" s="3517">
        <v>1</v>
      </c>
      <c r="I53" s="3517">
        <v>1</v>
      </c>
      <c r="J53" s="3517">
        <v>1</v>
      </c>
      <c r="K53" s="3513"/>
      <c r="L53" s="3518"/>
      <c r="M53" s="3519"/>
      <c r="N53" s="3519"/>
      <c r="O53" s="3516"/>
      <c r="P53" s="3510">
        <f>+L53*D53+M53*E53+N53*F53</f>
        <v>0</v>
      </c>
    </row>
    <row r="54" spans="1:16" ht="30" customHeight="1">
      <c r="A54" s="3569" t="s">
        <v>3206</v>
      </c>
      <c r="B54" s="3530" t="s">
        <v>3661</v>
      </c>
      <c r="C54" s="3532" t="s">
        <v>4054</v>
      </c>
      <c r="D54" s="3522"/>
      <c r="E54" s="3522"/>
      <c r="F54" s="3522"/>
      <c r="G54" s="3515"/>
      <c r="H54" s="3517">
        <v>0.1</v>
      </c>
      <c r="I54" s="3517">
        <v>0.5</v>
      </c>
      <c r="J54" s="3517">
        <v>1</v>
      </c>
      <c r="K54" s="3513"/>
      <c r="L54" s="3518"/>
      <c r="M54" s="3519"/>
      <c r="N54" s="3519"/>
      <c r="O54" s="3516"/>
      <c r="P54" s="3510">
        <f>+L54*D54+M54*E54+N54*F54</f>
        <v>0</v>
      </c>
    </row>
    <row r="55" spans="1:16" ht="30" customHeight="1">
      <c r="A55" s="3569" t="s">
        <v>3207</v>
      </c>
      <c r="B55" s="3530" t="s">
        <v>3662</v>
      </c>
      <c r="C55" s="3532" t="s">
        <v>4056</v>
      </c>
      <c r="D55" s="3522"/>
      <c r="E55" s="3522"/>
      <c r="F55" s="3522"/>
      <c r="G55" s="3521"/>
      <c r="H55" s="3512"/>
      <c r="I55" s="3512"/>
      <c r="J55" s="3512"/>
      <c r="K55" s="3513"/>
      <c r="L55" s="3514"/>
      <c r="M55" s="3515"/>
      <c r="N55" s="3515"/>
      <c r="O55" s="3516"/>
      <c r="P55" s="3510">
        <f>+P56+P57+P58</f>
        <v>0</v>
      </c>
    </row>
    <row r="56" spans="1:16" ht="30" customHeight="1">
      <c r="A56" s="3569" t="s">
        <v>3208</v>
      </c>
      <c r="B56" s="3530" t="s">
        <v>4143</v>
      </c>
      <c r="C56" s="2937" t="s">
        <v>3994</v>
      </c>
      <c r="D56" s="3522"/>
      <c r="E56" s="3522"/>
      <c r="F56" s="3522"/>
      <c r="G56" s="3515"/>
      <c r="H56" s="3517">
        <v>0.5</v>
      </c>
      <c r="I56" s="3517">
        <v>0.5</v>
      </c>
      <c r="J56" s="3517">
        <v>0.65</v>
      </c>
      <c r="K56" s="3513"/>
      <c r="L56" s="3518"/>
      <c r="M56" s="3519"/>
      <c r="N56" s="3519"/>
      <c r="O56" s="3516"/>
      <c r="P56" s="3510">
        <f>+L56*D56+M56*E56+N56*F56</f>
        <v>0</v>
      </c>
    </row>
    <row r="57" spans="1:16" ht="30" customHeight="1">
      <c r="A57" s="3569" t="s">
        <v>4058</v>
      </c>
      <c r="B57" s="3530" t="s">
        <v>4144</v>
      </c>
      <c r="C57" s="2937" t="s">
        <v>3996</v>
      </c>
      <c r="D57" s="3522"/>
      <c r="E57" s="3522"/>
      <c r="F57" s="3522"/>
      <c r="G57" s="3515"/>
      <c r="H57" s="3517">
        <v>0.5</v>
      </c>
      <c r="I57" s="3517">
        <v>0.5</v>
      </c>
      <c r="J57" s="3517">
        <v>0.65</v>
      </c>
      <c r="K57" s="3513"/>
      <c r="L57" s="3518"/>
      <c r="M57" s="3519"/>
      <c r="N57" s="3519"/>
      <c r="O57" s="3516"/>
      <c r="P57" s="3510">
        <f>+L57*D57+M57*E57+N57*F57</f>
        <v>0</v>
      </c>
    </row>
    <row r="58" spans="1:16" ht="30" customHeight="1">
      <c r="A58" s="3569" t="s">
        <v>4060</v>
      </c>
      <c r="B58" s="3530" t="s">
        <v>4145</v>
      </c>
      <c r="C58" s="2937" t="s">
        <v>3998</v>
      </c>
      <c r="D58" s="3522"/>
      <c r="E58" s="3522"/>
      <c r="F58" s="3522"/>
      <c r="G58" s="3515"/>
      <c r="H58" s="3517">
        <v>1</v>
      </c>
      <c r="I58" s="3517">
        <v>1</v>
      </c>
      <c r="J58" s="3517">
        <v>1</v>
      </c>
      <c r="K58" s="3513"/>
      <c r="L58" s="3518"/>
      <c r="M58" s="3519"/>
      <c r="N58" s="3519"/>
      <c r="O58" s="3516"/>
      <c r="P58" s="3510">
        <f>+L58*D58+M58*E58+N58*F58</f>
        <v>0</v>
      </c>
    </row>
    <row r="59" spans="1:16" ht="30" customHeight="1">
      <c r="A59" s="3569" t="s">
        <v>4062</v>
      </c>
      <c r="B59" s="3530" t="s">
        <v>4146</v>
      </c>
      <c r="C59" s="3532" t="s">
        <v>4064</v>
      </c>
      <c r="D59" s="3522"/>
      <c r="E59" s="3522"/>
      <c r="F59" s="3522"/>
      <c r="G59" s="3521"/>
      <c r="H59" s="3512"/>
      <c r="I59" s="3512"/>
      <c r="J59" s="3512"/>
      <c r="K59" s="3513"/>
      <c r="L59" s="3514"/>
      <c r="M59" s="3515"/>
      <c r="N59" s="3515"/>
      <c r="O59" s="3516"/>
      <c r="P59" s="3510">
        <f>+P61+P62</f>
        <v>0</v>
      </c>
    </row>
    <row r="60" spans="1:16" ht="30" customHeight="1">
      <c r="A60" s="3569" t="s">
        <v>4065</v>
      </c>
      <c r="B60" s="3530" t="s">
        <v>4147</v>
      </c>
      <c r="C60" s="3536" t="s">
        <v>4067</v>
      </c>
      <c r="D60" s="3522"/>
      <c r="E60" s="3522"/>
      <c r="F60" s="3522"/>
      <c r="G60" s="3521"/>
      <c r="H60" s="3512"/>
      <c r="I60" s="3512"/>
      <c r="J60" s="3512"/>
      <c r="K60" s="3513"/>
      <c r="L60" s="3514"/>
      <c r="M60" s="3514"/>
      <c r="N60" s="3514"/>
      <c r="O60" s="3516"/>
      <c r="P60" s="3510">
        <f>+L60*D60+M60*E60+N60*F60</f>
        <v>0</v>
      </c>
    </row>
    <row r="61" spans="1:16" ht="30" customHeight="1">
      <c r="A61" s="3569" t="s">
        <v>4068</v>
      </c>
      <c r="B61" s="3530" t="s">
        <v>4148</v>
      </c>
      <c r="C61" s="2937" t="s">
        <v>4034</v>
      </c>
      <c r="D61" s="3522"/>
      <c r="E61" s="3522"/>
      <c r="F61" s="3522"/>
      <c r="G61" s="3515"/>
      <c r="H61" s="3517">
        <v>0.5</v>
      </c>
      <c r="I61" s="3517">
        <v>0.5</v>
      </c>
      <c r="J61" s="3517">
        <v>0.85</v>
      </c>
      <c r="K61" s="3513"/>
      <c r="L61" s="3518"/>
      <c r="M61" s="3519"/>
      <c r="N61" s="3519"/>
      <c r="O61" s="3516"/>
      <c r="P61" s="3510">
        <f>+L61*D61+M61*E61+N61*F61</f>
        <v>0</v>
      </c>
    </row>
    <row r="62" spans="1:16" ht="30" customHeight="1">
      <c r="A62" s="3569" t="s">
        <v>4070</v>
      </c>
      <c r="B62" s="3530" t="s">
        <v>4149</v>
      </c>
      <c r="C62" s="2937" t="s">
        <v>3998</v>
      </c>
      <c r="D62" s="3522"/>
      <c r="E62" s="3522"/>
      <c r="F62" s="3522"/>
      <c r="G62" s="3515"/>
      <c r="H62" s="3517">
        <v>1</v>
      </c>
      <c r="I62" s="3517">
        <v>1</v>
      </c>
      <c r="J62" s="3517">
        <v>1</v>
      </c>
      <c r="K62" s="3513"/>
      <c r="L62" s="3518"/>
      <c r="M62" s="3519"/>
      <c r="N62" s="3519"/>
      <c r="O62" s="3516"/>
      <c r="P62" s="3510">
        <f>+L62*D62+M62*E62+N62*F62</f>
        <v>0</v>
      </c>
    </row>
    <row r="63" spans="1:16" ht="30" customHeight="1">
      <c r="A63" s="3569" t="s">
        <v>4072</v>
      </c>
      <c r="B63" s="3530" t="s">
        <v>4150</v>
      </c>
      <c r="C63" s="3074" t="s">
        <v>4074</v>
      </c>
      <c r="D63" s="3522"/>
      <c r="E63" s="3522"/>
      <c r="F63" s="3522"/>
      <c r="G63" s="3515"/>
      <c r="H63" s="3533">
        <v>0.1</v>
      </c>
      <c r="I63" s="3533">
        <v>0.5</v>
      </c>
      <c r="J63" s="3533">
        <v>0.85</v>
      </c>
      <c r="K63" s="3534"/>
      <c r="L63" s="3518"/>
      <c r="M63" s="3519"/>
      <c r="N63" s="3519"/>
      <c r="O63" s="3516"/>
      <c r="P63" s="3510">
        <f>+L63*D63+M63*E63+N63*F63</f>
        <v>0</v>
      </c>
    </row>
    <row r="64" spans="1:16" ht="30" customHeight="1">
      <c r="A64" s="3569" t="s">
        <v>3180</v>
      </c>
      <c r="B64" s="3495" t="s">
        <v>4151</v>
      </c>
      <c r="C64" s="3571" t="s">
        <v>4076</v>
      </c>
      <c r="D64" s="3522"/>
      <c r="E64" s="3522"/>
      <c r="F64" s="3522"/>
      <c r="G64" s="3515"/>
      <c r="H64" s="3512"/>
      <c r="I64" s="3512"/>
      <c r="J64" s="3512"/>
      <c r="K64" s="3513"/>
      <c r="L64" s="3518"/>
      <c r="M64" s="3519"/>
      <c r="N64" s="3519"/>
      <c r="O64" s="3516"/>
      <c r="P64" s="3510">
        <f t="shared" ref="P64" si="0">+L64*D64+M64*E64+N64*F64</f>
        <v>0</v>
      </c>
    </row>
    <row r="65" spans="1:16" ht="30" customHeight="1">
      <c r="A65" s="3569" t="s">
        <v>3181</v>
      </c>
      <c r="B65" s="3495" t="s">
        <v>4152</v>
      </c>
      <c r="C65" s="3538" t="s">
        <v>4078</v>
      </c>
      <c r="D65" s="3522"/>
      <c r="E65" s="3522"/>
      <c r="F65" s="3522"/>
      <c r="G65" s="3521"/>
      <c r="H65" s="3512"/>
      <c r="I65" s="3512"/>
      <c r="J65" s="3512"/>
      <c r="K65" s="3513"/>
      <c r="L65" s="3518"/>
      <c r="M65" s="3519"/>
      <c r="N65" s="3519"/>
      <c r="O65" s="3516"/>
      <c r="P65" s="3510">
        <f>+P66+P67+P68</f>
        <v>0</v>
      </c>
    </row>
    <row r="66" spans="1:16" ht="30" customHeight="1">
      <c r="A66" s="3569" t="s">
        <v>4079</v>
      </c>
      <c r="B66" s="3530" t="s">
        <v>4153</v>
      </c>
      <c r="C66" s="3532" t="s">
        <v>4081</v>
      </c>
      <c r="D66" s="3522"/>
      <c r="E66" s="3515"/>
      <c r="F66" s="3515"/>
      <c r="G66" s="3515"/>
      <c r="H66" s="3517">
        <v>0.05</v>
      </c>
      <c r="I66" s="3010"/>
      <c r="J66" s="3010"/>
      <c r="K66" s="3539"/>
      <c r="L66" s="3518"/>
      <c r="M66" s="3515"/>
      <c r="N66" s="3515"/>
      <c r="O66" s="3516"/>
      <c r="P66" s="3510">
        <f>+L66*D66</f>
        <v>0</v>
      </c>
    </row>
    <row r="67" spans="1:16" ht="30" customHeight="1">
      <c r="A67" s="3569" t="s">
        <v>4082</v>
      </c>
      <c r="B67" s="3530" t="s">
        <v>4154</v>
      </c>
      <c r="C67" s="3532" t="s">
        <v>4084</v>
      </c>
      <c r="D67" s="3522"/>
      <c r="E67" s="3515"/>
      <c r="F67" s="3515"/>
      <c r="G67" s="3515"/>
      <c r="H67" s="3517">
        <v>1</v>
      </c>
      <c r="I67" s="3010"/>
      <c r="J67" s="3010"/>
      <c r="K67" s="3539"/>
      <c r="L67" s="3518"/>
      <c r="M67" s="3515"/>
      <c r="N67" s="3515"/>
      <c r="O67" s="3516"/>
      <c r="P67" s="3510">
        <f>+L67*D67</f>
        <v>0</v>
      </c>
    </row>
    <row r="68" spans="1:16" ht="30" customHeight="1">
      <c r="A68" s="3569" t="s">
        <v>3182</v>
      </c>
      <c r="B68" s="3530" t="s">
        <v>4155</v>
      </c>
      <c r="C68" s="3532" t="s">
        <v>4086</v>
      </c>
      <c r="D68" s="3522"/>
      <c r="E68" s="3519"/>
      <c r="F68" s="3519"/>
      <c r="G68" s="3519"/>
      <c r="H68" s="3517">
        <v>0.85</v>
      </c>
      <c r="I68" s="3517">
        <v>0.85</v>
      </c>
      <c r="J68" s="3517">
        <v>0.85</v>
      </c>
      <c r="K68" s="3517">
        <v>0.85</v>
      </c>
      <c r="L68" s="3518"/>
      <c r="M68" s="3519"/>
      <c r="N68" s="3519"/>
      <c r="O68" s="3520"/>
      <c r="P68" s="3510">
        <f>+D68*L68+E68*M68+F68*N68+G68*O68</f>
        <v>0</v>
      </c>
    </row>
    <row r="69" spans="1:16" ht="30" customHeight="1">
      <c r="A69" s="3569" t="s">
        <v>4087</v>
      </c>
      <c r="B69" s="3495" t="s">
        <v>4156</v>
      </c>
      <c r="C69" s="3540" t="s">
        <v>4089</v>
      </c>
      <c r="D69" s="3522"/>
      <c r="E69" s="3519"/>
      <c r="F69" s="3519"/>
      <c r="G69" s="3519"/>
      <c r="H69" s="3517">
        <v>0.85</v>
      </c>
      <c r="I69" s="3517">
        <v>0.85</v>
      </c>
      <c r="J69" s="3517">
        <v>0.85</v>
      </c>
      <c r="K69" s="3517">
        <v>0.85</v>
      </c>
      <c r="L69" s="3518"/>
      <c r="M69" s="3519"/>
      <c r="N69" s="3519"/>
      <c r="O69" s="3520"/>
      <c r="P69" s="3510">
        <f>+D69*L69+E69*M69+F69*N69+G69*O69</f>
        <v>0</v>
      </c>
    </row>
    <row r="70" spans="1:16" ht="30" customHeight="1">
      <c r="A70" s="3569" t="s">
        <v>4090</v>
      </c>
      <c r="B70" s="3495" t="s">
        <v>4157</v>
      </c>
      <c r="C70" s="3541" t="s">
        <v>4092</v>
      </c>
      <c r="D70" s="3522"/>
      <c r="E70" s="3519"/>
      <c r="F70" s="3519"/>
      <c r="G70" s="3521"/>
      <c r="H70" s="3512"/>
      <c r="I70" s="3512"/>
      <c r="J70" s="3512"/>
      <c r="K70" s="3513"/>
      <c r="L70" s="3514"/>
      <c r="M70" s="3515"/>
      <c r="N70" s="3515"/>
      <c r="O70" s="3516"/>
      <c r="P70" s="3510">
        <f>+P71+P74+P75+P76</f>
        <v>0</v>
      </c>
    </row>
    <row r="71" spans="1:16" ht="30" customHeight="1">
      <c r="A71" s="3569" t="s">
        <v>4093</v>
      </c>
      <c r="B71" s="3530" t="s">
        <v>4158</v>
      </c>
      <c r="C71" s="3542" t="s">
        <v>4095</v>
      </c>
      <c r="D71" s="3514"/>
      <c r="E71" s="3515"/>
      <c r="F71" s="3519"/>
      <c r="G71" s="3515"/>
      <c r="H71" s="3512"/>
      <c r="I71" s="3512"/>
      <c r="J71" s="3512"/>
      <c r="K71" s="3513"/>
      <c r="L71" s="3514"/>
      <c r="M71" s="3515"/>
      <c r="N71" s="3519"/>
      <c r="O71" s="3516"/>
      <c r="P71" s="3510">
        <f>+P72+P73</f>
        <v>0</v>
      </c>
    </row>
    <row r="72" spans="1:16" ht="30" customHeight="1">
      <c r="A72" s="3569" t="s">
        <v>4096</v>
      </c>
      <c r="B72" s="3530" t="s">
        <v>4159</v>
      </c>
      <c r="C72" s="2937" t="s">
        <v>4034</v>
      </c>
      <c r="D72" s="3514"/>
      <c r="E72" s="3515"/>
      <c r="F72" s="3519"/>
      <c r="G72" s="3515"/>
      <c r="H72" s="3512"/>
      <c r="I72" s="3512"/>
      <c r="J72" s="3517">
        <v>0.85</v>
      </c>
      <c r="K72" s="3513"/>
      <c r="L72" s="3514"/>
      <c r="M72" s="3515"/>
      <c r="N72" s="3519"/>
      <c r="O72" s="3516"/>
      <c r="P72" s="3510">
        <f>+N72*F72</f>
        <v>0</v>
      </c>
    </row>
    <row r="73" spans="1:16" ht="30" customHeight="1">
      <c r="A73" s="3569" t="s">
        <v>4098</v>
      </c>
      <c r="B73" s="3530" t="s">
        <v>4160</v>
      </c>
      <c r="C73" s="2937" t="s">
        <v>3998</v>
      </c>
      <c r="D73" s="3514"/>
      <c r="E73" s="3515"/>
      <c r="F73" s="3519"/>
      <c r="G73" s="3515"/>
      <c r="H73" s="3512"/>
      <c r="I73" s="3512"/>
      <c r="J73" s="3517">
        <v>1</v>
      </c>
      <c r="K73" s="3513"/>
      <c r="L73" s="3514"/>
      <c r="M73" s="3515"/>
      <c r="N73" s="3519"/>
      <c r="O73" s="3516"/>
      <c r="P73" s="3510">
        <f>+N73*F73</f>
        <v>0</v>
      </c>
    </row>
    <row r="74" spans="1:16" ht="30" customHeight="1">
      <c r="A74" s="3569" t="s">
        <v>4100</v>
      </c>
      <c r="B74" s="3530" t="s">
        <v>4161</v>
      </c>
      <c r="C74" s="3532" t="s">
        <v>4102</v>
      </c>
      <c r="D74" s="3518"/>
      <c r="E74" s="3515"/>
      <c r="F74" s="3515"/>
      <c r="G74" s="3515"/>
      <c r="H74" s="3517">
        <v>0</v>
      </c>
      <c r="I74" s="3543"/>
      <c r="J74" s="3543"/>
      <c r="K74" s="3544"/>
      <c r="L74" s="3518"/>
      <c r="M74" s="3515"/>
      <c r="N74" s="3515"/>
      <c r="O74" s="3516"/>
      <c r="P74" s="3510">
        <f>+L74*D74</f>
        <v>0</v>
      </c>
    </row>
    <row r="75" spans="1:16" ht="30" customHeight="1">
      <c r="A75" s="3569" t="s">
        <v>4103</v>
      </c>
      <c r="B75" s="3530" t="s">
        <v>4162</v>
      </c>
      <c r="C75" s="3532" t="s">
        <v>4105</v>
      </c>
      <c r="D75" s="3518"/>
      <c r="E75" s="3519"/>
      <c r="F75" s="3519"/>
      <c r="G75" s="3515"/>
      <c r="H75" s="3517">
        <v>1</v>
      </c>
      <c r="I75" s="3517">
        <v>1</v>
      </c>
      <c r="J75" s="3517">
        <v>1</v>
      </c>
      <c r="K75" s="3544"/>
      <c r="L75" s="3518"/>
      <c r="M75" s="3519"/>
      <c r="N75" s="3519"/>
      <c r="O75" s="3516"/>
      <c r="P75" s="3510">
        <f>+D75*L75+E75*M75+F75*N75</f>
        <v>0</v>
      </c>
    </row>
    <row r="76" spans="1:16" ht="30" customHeight="1">
      <c r="A76" s="3569" t="s">
        <v>4106</v>
      </c>
      <c r="B76" s="3530" t="s">
        <v>4163</v>
      </c>
      <c r="C76" s="3074" t="s">
        <v>4108</v>
      </c>
      <c r="D76" s="3518"/>
      <c r="E76" s="3519"/>
      <c r="F76" s="3519"/>
      <c r="G76" s="3515"/>
      <c r="H76" s="3517">
        <v>0.5</v>
      </c>
      <c r="I76" s="3517">
        <v>0.5</v>
      </c>
      <c r="J76" s="3517">
        <v>1</v>
      </c>
      <c r="K76" s="3513"/>
      <c r="L76" s="3518"/>
      <c r="M76" s="3519"/>
      <c r="N76" s="3519"/>
      <c r="O76" s="3516"/>
      <c r="P76" s="3510">
        <f>+D76*L76+E76*M76+F76*N76</f>
        <v>0</v>
      </c>
    </row>
    <row r="77" spans="1:16" ht="30" customHeight="1">
      <c r="A77" s="3569" t="s">
        <v>4109</v>
      </c>
      <c r="B77" s="3495" t="s">
        <v>4164</v>
      </c>
      <c r="C77" s="3541" t="s">
        <v>4111</v>
      </c>
      <c r="D77" s="3518"/>
      <c r="E77" s="3519"/>
      <c r="F77" s="3519"/>
      <c r="G77" s="3521"/>
      <c r="H77" s="3512"/>
      <c r="I77" s="3512"/>
      <c r="J77" s="3512"/>
      <c r="K77" s="3513"/>
      <c r="L77" s="3514"/>
      <c r="M77" s="3515"/>
      <c r="N77" s="3515"/>
      <c r="O77" s="3516"/>
      <c r="P77" s="3510">
        <f>+P78+P79+P80+P81</f>
        <v>0</v>
      </c>
    </row>
    <row r="78" spans="1:16" ht="30" customHeight="1">
      <c r="A78" s="3569" t="s">
        <v>4112</v>
      </c>
      <c r="B78" s="3530" t="s">
        <v>4165</v>
      </c>
      <c r="C78" s="3545" t="s">
        <v>4114</v>
      </c>
      <c r="D78" s="3518"/>
      <c r="E78" s="3519"/>
      <c r="F78" s="3519"/>
      <c r="G78" s="3515"/>
      <c r="H78" s="3512"/>
      <c r="I78" s="3512"/>
      <c r="J78" s="3512"/>
      <c r="K78" s="3513"/>
      <c r="L78" s="3518"/>
      <c r="M78" s="3519"/>
      <c r="N78" s="3519"/>
      <c r="O78" s="3516"/>
      <c r="P78" s="3510">
        <f>+D78*L78+E78*M78+F78*N78</f>
        <v>0</v>
      </c>
    </row>
    <row r="79" spans="1:16" ht="30" customHeight="1">
      <c r="A79" s="3569" t="s">
        <v>4115</v>
      </c>
      <c r="B79" s="3530" t="s">
        <v>4166</v>
      </c>
      <c r="C79" s="3532" t="s">
        <v>4117</v>
      </c>
      <c r="D79" s="3518"/>
      <c r="E79" s="3519"/>
      <c r="F79" s="3519"/>
      <c r="G79" s="3515"/>
      <c r="H79" s="3533">
        <v>0.05</v>
      </c>
      <c r="I79" s="3533">
        <v>0.05</v>
      </c>
      <c r="J79" s="3533">
        <v>0.05</v>
      </c>
      <c r="K79" s="3513"/>
      <c r="L79" s="3518"/>
      <c r="M79" s="3519"/>
      <c r="N79" s="3519"/>
      <c r="O79" s="3516"/>
      <c r="P79" s="3510">
        <f>+D79*L79+E79*M79+F79*N79</f>
        <v>0</v>
      </c>
    </row>
    <row r="80" spans="1:16" ht="30" customHeight="1">
      <c r="A80" s="3569" t="s">
        <v>4118</v>
      </c>
      <c r="B80" s="3530" t="s">
        <v>4167</v>
      </c>
      <c r="C80" s="3546" t="s">
        <v>4120</v>
      </c>
      <c r="D80" s="3518"/>
      <c r="E80" s="3519"/>
      <c r="F80" s="3519"/>
      <c r="G80" s="3547"/>
      <c r="H80" s="3548">
        <v>0.05</v>
      </c>
      <c r="I80" s="3549">
        <v>7.4999999999999997E-2</v>
      </c>
      <c r="J80" s="3548">
        <v>0.1</v>
      </c>
      <c r="K80" s="3550"/>
      <c r="L80" s="3518"/>
      <c r="M80" s="3519"/>
      <c r="N80" s="3519"/>
      <c r="O80" s="3551"/>
      <c r="P80" s="3510">
        <f>+D80*L80+E80*M80+F80*N80</f>
        <v>0</v>
      </c>
    </row>
    <row r="81" spans="1:16" ht="30" customHeight="1" thickBot="1">
      <c r="A81" s="3569" t="s">
        <v>4121</v>
      </c>
      <c r="B81" s="3530" t="s">
        <v>4168</v>
      </c>
      <c r="C81" s="3532" t="s">
        <v>4123</v>
      </c>
      <c r="D81" s="3555"/>
      <c r="E81" s="3556"/>
      <c r="F81" s="3556"/>
      <c r="G81" s="3557"/>
      <c r="H81" s="3558">
        <v>1</v>
      </c>
      <c r="I81" s="3559">
        <v>1</v>
      </c>
      <c r="J81" s="3558">
        <v>1</v>
      </c>
      <c r="K81" s="3560"/>
      <c r="L81" s="3555"/>
      <c r="M81" s="3556"/>
      <c r="N81" s="3556"/>
      <c r="O81" s="3561"/>
      <c r="P81" s="3562">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selection activeCell="D1" sqref="D1"/>
    </sheetView>
  </sheetViews>
  <sheetFormatPr defaultColWidth="11.42578125" defaultRowHeight="14.25"/>
  <cols>
    <col min="1" max="1" width="22.7109375" style="876" customWidth="1"/>
    <col min="2" max="2" width="9.28515625" style="876" customWidth="1"/>
    <col min="3" max="3" width="104.42578125" style="877" customWidth="1"/>
    <col min="4" max="4" width="20.7109375" style="3572" customWidth="1"/>
    <col min="5" max="5" width="18.85546875" style="3572" customWidth="1"/>
    <col min="6" max="7" width="20.7109375" style="3572" customWidth="1"/>
    <col min="8" max="11" width="20.7109375" style="877" customWidth="1"/>
    <col min="12" max="15" width="20.7109375" style="3572" customWidth="1"/>
    <col min="16" max="16" width="19.28515625" style="877" customWidth="1"/>
    <col min="17" max="16384" width="11.42578125" style="877"/>
  </cols>
  <sheetData>
    <row r="1" spans="1:16" ht="15">
      <c r="A1" s="3483" t="s">
        <v>3973</v>
      </c>
      <c r="B1" s="3483" t="s">
        <v>3916</v>
      </c>
    </row>
    <row r="2" spans="1:16" ht="15">
      <c r="A2" s="3483" t="s">
        <v>3974</v>
      </c>
      <c r="B2" s="3564" t="s">
        <v>3915</v>
      </c>
    </row>
    <row r="3" spans="1:16" ht="15">
      <c r="A3" s="3483" t="s">
        <v>108</v>
      </c>
      <c r="B3" s="3483" t="s">
        <v>883</v>
      </c>
    </row>
    <row r="4" spans="1:16" ht="15">
      <c r="A4" s="3483" t="s">
        <v>111</v>
      </c>
      <c r="B4" s="3483" t="s">
        <v>3976</v>
      </c>
    </row>
    <row r="6" spans="1:16" ht="15" thickBot="1"/>
    <row r="7" spans="1:16" ht="30" customHeight="1" thickBot="1">
      <c r="A7" s="5097" t="s">
        <v>3977</v>
      </c>
      <c r="B7" s="5098"/>
      <c r="C7" s="5098"/>
      <c r="D7" s="5098"/>
      <c r="E7" s="5098"/>
      <c r="F7" s="5098"/>
      <c r="G7" s="5098"/>
      <c r="H7" s="5098"/>
      <c r="I7" s="5098"/>
      <c r="J7" s="5098"/>
      <c r="K7" s="5098"/>
      <c r="L7" s="5098"/>
      <c r="M7" s="5098"/>
      <c r="N7" s="5098"/>
      <c r="O7" s="5098"/>
      <c r="P7" s="5099"/>
    </row>
    <row r="8" spans="1:16" ht="30" customHeight="1">
      <c r="A8" s="5100"/>
      <c r="B8" s="5101"/>
      <c r="C8" s="5102"/>
      <c r="D8" s="5095" t="s">
        <v>1087</v>
      </c>
      <c r="E8" s="5109"/>
      <c r="F8" s="5109"/>
      <c r="G8" s="5109"/>
      <c r="H8" s="5095" t="s">
        <v>3978</v>
      </c>
      <c r="I8" s="5109"/>
      <c r="J8" s="5109"/>
      <c r="K8" s="5109"/>
      <c r="L8" s="5095" t="s">
        <v>3979</v>
      </c>
      <c r="M8" s="5109"/>
      <c r="N8" s="5109"/>
      <c r="O8" s="5109"/>
      <c r="P8" s="5095" t="s">
        <v>3980</v>
      </c>
    </row>
    <row r="9" spans="1:16" s="3488" customFormat="1" ht="30" customHeight="1">
      <c r="A9" s="5103"/>
      <c r="B9" s="5104"/>
      <c r="C9" s="5105"/>
      <c r="D9" s="5095" t="s">
        <v>3981</v>
      </c>
      <c r="E9" s="5094"/>
      <c r="F9" s="5094"/>
      <c r="G9" s="5093" t="s">
        <v>3982</v>
      </c>
      <c r="H9" s="5095" t="s">
        <v>3981</v>
      </c>
      <c r="I9" s="5094"/>
      <c r="J9" s="5094"/>
      <c r="K9" s="5093" t="s">
        <v>3982</v>
      </c>
      <c r="L9" s="5095" t="s">
        <v>3981</v>
      </c>
      <c r="M9" s="5094"/>
      <c r="N9" s="5094"/>
      <c r="O9" s="5093" t="s">
        <v>3982</v>
      </c>
      <c r="P9" s="5104"/>
    </row>
    <row r="10" spans="1:16" ht="30" customHeight="1">
      <c r="A10" s="5103"/>
      <c r="B10" s="5104"/>
      <c r="C10" s="5105"/>
      <c r="D10" s="3099" t="s">
        <v>3983</v>
      </c>
      <c r="E10" s="3099" t="s">
        <v>3984</v>
      </c>
      <c r="F10" s="3099" t="s">
        <v>3985</v>
      </c>
      <c r="G10" s="5094"/>
      <c r="H10" s="3099" t="s">
        <v>3983</v>
      </c>
      <c r="I10" s="3099" t="s">
        <v>3984</v>
      </c>
      <c r="J10" s="3099" t="s">
        <v>3985</v>
      </c>
      <c r="K10" s="5094"/>
      <c r="L10" s="3099" t="s">
        <v>3983</v>
      </c>
      <c r="M10" s="3099" t="s">
        <v>3984</v>
      </c>
      <c r="N10" s="3099" t="s">
        <v>3985</v>
      </c>
      <c r="O10" s="5094"/>
      <c r="P10" s="5104"/>
    </row>
    <row r="11" spans="1:16" s="3493" customFormat="1" ht="30" customHeight="1" thickBot="1">
      <c r="A11" s="3565" t="s">
        <v>3347</v>
      </c>
      <c r="B11" s="3566" t="s">
        <v>3986</v>
      </c>
      <c r="C11" s="3567" t="s">
        <v>1086</v>
      </c>
      <c r="D11" s="3492" t="s">
        <v>3135</v>
      </c>
      <c r="E11" s="3492" t="s">
        <v>3136</v>
      </c>
      <c r="F11" s="3492" t="s">
        <v>3137</v>
      </c>
      <c r="G11" s="3492" t="s">
        <v>3138</v>
      </c>
      <c r="H11" s="3492" t="s">
        <v>3139</v>
      </c>
      <c r="I11" s="3492" t="s">
        <v>3140</v>
      </c>
      <c r="J11" s="3492" t="s">
        <v>3186</v>
      </c>
      <c r="K11" s="3492" t="s">
        <v>3187</v>
      </c>
      <c r="L11" s="3492" t="s">
        <v>3188</v>
      </c>
      <c r="M11" s="3492" t="s">
        <v>2904</v>
      </c>
      <c r="N11" s="3492" t="s">
        <v>2906</v>
      </c>
      <c r="O11" s="3492" t="s">
        <v>2907</v>
      </c>
      <c r="P11" s="3568" t="s">
        <v>2909</v>
      </c>
    </row>
    <row r="12" spans="1:16" ht="30" customHeight="1">
      <c r="A12" s="3569" t="s">
        <v>3135</v>
      </c>
      <c r="B12" s="3495" t="s">
        <v>2647</v>
      </c>
      <c r="C12" s="2083" t="s">
        <v>3988</v>
      </c>
      <c r="D12" s="3496"/>
      <c r="E12" s="3496"/>
      <c r="F12" s="3496"/>
      <c r="G12" s="3496"/>
      <c r="H12" s="3497"/>
      <c r="I12" s="3497"/>
      <c r="J12" s="3497"/>
      <c r="K12" s="3498"/>
      <c r="L12" s="3499"/>
      <c r="M12" s="3500"/>
      <c r="N12" s="3500"/>
      <c r="O12" s="3501"/>
      <c r="P12" s="3502">
        <f>+P13+P19+P39+P43+P64+P65+P69+P70+P77</f>
        <v>0</v>
      </c>
    </row>
    <row r="13" spans="1:16" ht="30" customHeight="1">
      <c r="A13" s="3569" t="s">
        <v>3136</v>
      </c>
      <c r="B13" s="3495" t="s">
        <v>1090</v>
      </c>
      <c r="C13" s="2083" t="s">
        <v>3990</v>
      </c>
      <c r="D13" s="3504"/>
      <c r="E13" s="3504"/>
      <c r="F13" s="3504"/>
      <c r="G13" s="3504"/>
      <c r="H13" s="3505"/>
      <c r="I13" s="3505"/>
      <c r="J13" s="3505"/>
      <c r="K13" s="3506"/>
      <c r="L13" s="3507"/>
      <c r="M13" s="3508"/>
      <c r="N13" s="3508"/>
      <c r="O13" s="3509"/>
      <c r="P13" s="3510">
        <f>+P14+P18</f>
        <v>0</v>
      </c>
    </row>
    <row r="14" spans="1:16" ht="30" customHeight="1">
      <c r="A14" s="3569" t="s">
        <v>3137</v>
      </c>
      <c r="B14" s="3511" t="s">
        <v>1093</v>
      </c>
      <c r="C14" s="3074" t="s">
        <v>3992</v>
      </c>
      <c r="D14" s="3504"/>
      <c r="E14" s="3504"/>
      <c r="F14" s="3504"/>
      <c r="G14" s="3504"/>
      <c r="H14" s="3512"/>
      <c r="I14" s="3512"/>
      <c r="J14" s="3512"/>
      <c r="K14" s="3513"/>
      <c r="L14" s="3514"/>
      <c r="M14" s="3515"/>
      <c r="N14" s="3515"/>
      <c r="O14" s="3516"/>
      <c r="P14" s="3510">
        <f>+P15+P16+P17</f>
        <v>0</v>
      </c>
    </row>
    <row r="15" spans="1:16" ht="30" customHeight="1">
      <c r="A15" s="3569" t="s">
        <v>3138</v>
      </c>
      <c r="B15" s="3511" t="s">
        <v>1096</v>
      </c>
      <c r="C15" s="2937" t="s">
        <v>3994</v>
      </c>
      <c r="D15" s="3504"/>
      <c r="E15" s="3504"/>
      <c r="F15" s="3504"/>
      <c r="G15" s="3504"/>
      <c r="H15" s="3517">
        <v>0</v>
      </c>
      <c r="I15" s="3517">
        <v>0</v>
      </c>
      <c r="J15" s="3517">
        <v>0</v>
      </c>
      <c r="K15" s="3517">
        <v>0</v>
      </c>
      <c r="L15" s="3518"/>
      <c r="M15" s="3519"/>
      <c r="N15" s="3519"/>
      <c r="O15" s="3520"/>
      <c r="P15" s="3510">
        <f>+D15*L15+E15*M15+F15*N15+G15*O15</f>
        <v>0</v>
      </c>
    </row>
    <row r="16" spans="1:16" ht="30" customHeight="1">
      <c r="A16" s="3569" t="s">
        <v>3139</v>
      </c>
      <c r="B16" s="3511" t="s">
        <v>1121</v>
      </c>
      <c r="C16" s="2937" t="s">
        <v>3996</v>
      </c>
      <c r="D16" s="3504"/>
      <c r="E16" s="3504"/>
      <c r="F16" s="3504"/>
      <c r="G16" s="3504"/>
      <c r="H16" s="3517">
        <v>0.5</v>
      </c>
      <c r="I16" s="3517">
        <v>0.5</v>
      </c>
      <c r="J16" s="3517">
        <v>0.5</v>
      </c>
      <c r="K16" s="3517">
        <v>0.5</v>
      </c>
      <c r="L16" s="3518"/>
      <c r="M16" s="3519"/>
      <c r="N16" s="3519"/>
      <c r="O16" s="3520"/>
      <c r="P16" s="3510">
        <f>+D16*L16+E16*M16+F16*N16+G16*O16</f>
        <v>0</v>
      </c>
    </row>
    <row r="17" spans="1:16" ht="30" customHeight="1">
      <c r="A17" s="3569" t="s">
        <v>3140</v>
      </c>
      <c r="B17" s="3511" t="s">
        <v>1133</v>
      </c>
      <c r="C17" s="2937" t="s">
        <v>3998</v>
      </c>
      <c r="D17" s="3504"/>
      <c r="E17" s="3504"/>
      <c r="F17" s="3504"/>
      <c r="G17" s="3504"/>
      <c r="H17" s="3517">
        <v>1</v>
      </c>
      <c r="I17" s="3517">
        <v>1</v>
      </c>
      <c r="J17" s="3517">
        <v>1</v>
      </c>
      <c r="K17" s="3517">
        <v>1</v>
      </c>
      <c r="L17" s="3518"/>
      <c r="M17" s="3519"/>
      <c r="N17" s="3519"/>
      <c r="O17" s="3520"/>
      <c r="P17" s="3510">
        <f>+D17*L17+E17*M17+F17*N17+G17*O17</f>
        <v>0</v>
      </c>
    </row>
    <row r="18" spans="1:16" ht="30" customHeight="1">
      <c r="A18" s="3569" t="s">
        <v>3186</v>
      </c>
      <c r="B18" s="3511" t="s">
        <v>1219</v>
      </c>
      <c r="C18" s="3074" t="s">
        <v>4000</v>
      </c>
      <c r="D18" s="3504"/>
      <c r="E18" s="3504"/>
      <c r="F18" s="3504"/>
      <c r="G18" s="3521"/>
      <c r="H18" s="3517">
        <v>0</v>
      </c>
      <c r="I18" s="3517">
        <v>0.5</v>
      </c>
      <c r="J18" s="3517">
        <v>1</v>
      </c>
      <c r="K18" s="3512"/>
      <c r="L18" s="3518"/>
      <c r="M18" s="3519"/>
      <c r="N18" s="3519"/>
      <c r="O18" s="3516"/>
      <c r="P18" s="3510">
        <f>+D18*L18+E18*M18+F18*N18</f>
        <v>0</v>
      </c>
    </row>
    <row r="19" spans="1:16" ht="30" customHeight="1">
      <c r="A19" s="3569" t="s">
        <v>3187</v>
      </c>
      <c r="B19" s="3495" t="s">
        <v>1270</v>
      </c>
      <c r="C19" s="2083" t="s">
        <v>4002</v>
      </c>
      <c r="D19" s="3521"/>
      <c r="E19" s="3521"/>
      <c r="F19" s="3521"/>
      <c r="G19" s="3522"/>
      <c r="H19" s="3512"/>
      <c r="I19" s="3512"/>
      <c r="J19" s="3512"/>
      <c r="K19" s="3513"/>
      <c r="L19" s="3514"/>
      <c r="M19" s="3515"/>
      <c r="N19" s="3515"/>
      <c r="O19" s="3516"/>
      <c r="P19" s="3510">
        <f>+P20+P24+P28+P32+P36</f>
        <v>0</v>
      </c>
    </row>
    <row r="20" spans="1:16" ht="30" customHeight="1">
      <c r="A20" s="3569" t="s">
        <v>3188</v>
      </c>
      <c r="B20" s="3523" t="s">
        <v>1273</v>
      </c>
      <c r="C20" s="3074" t="s">
        <v>4004</v>
      </c>
      <c r="D20" s="3514"/>
      <c r="E20" s="3515"/>
      <c r="F20" s="3514"/>
      <c r="G20" s="3522"/>
      <c r="H20" s="3512"/>
      <c r="I20" s="3512"/>
      <c r="J20" s="3512"/>
      <c r="K20" s="3513"/>
      <c r="L20" s="3514"/>
      <c r="M20" s="3515"/>
      <c r="N20" s="3515"/>
      <c r="O20" s="3516"/>
      <c r="P20" s="3510">
        <f>+P21+P22+P23</f>
        <v>0</v>
      </c>
    </row>
    <row r="21" spans="1:16" ht="30" customHeight="1">
      <c r="A21" s="3569" t="s">
        <v>2904</v>
      </c>
      <c r="B21" s="3523" t="s">
        <v>1276</v>
      </c>
      <c r="C21" s="2937" t="s">
        <v>3994</v>
      </c>
      <c r="D21" s="3514"/>
      <c r="E21" s="3515"/>
      <c r="F21" s="3514"/>
      <c r="G21" s="3522"/>
      <c r="H21" s="3512"/>
      <c r="I21" s="3512"/>
      <c r="J21" s="3512"/>
      <c r="K21" s="3517">
        <v>0</v>
      </c>
      <c r="L21" s="3514"/>
      <c r="M21" s="3515"/>
      <c r="N21" s="3515"/>
      <c r="O21" s="3520"/>
      <c r="P21" s="3510">
        <f>+O21*G21</f>
        <v>0</v>
      </c>
    </row>
    <row r="22" spans="1:16" ht="30" customHeight="1">
      <c r="A22" s="3569" t="s">
        <v>2906</v>
      </c>
      <c r="B22" s="3524" t="s">
        <v>1279</v>
      </c>
      <c r="C22" s="2937" t="s">
        <v>3996</v>
      </c>
      <c r="D22" s="3514"/>
      <c r="E22" s="3515"/>
      <c r="F22" s="3514"/>
      <c r="G22" s="3522"/>
      <c r="H22" s="3512"/>
      <c r="I22" s="3512"/>
      <c r="J22" s="3512"/>
      <c r="K22" s="3517">
        <v>0.5</v>
      </c>
      <c r="L22" s="3514"/>
      <c r="M22" s="3515"/>
      <c r="N22" s="3515"/>
      <c r="O22" s="3520"/>
      <c r="P22" s="3510">
        <f>+O22*G22</f>
        <v>0</v>
      </c>
    </row>
    <row r="23" spans="1:16" ht="30" customHeight="1">
      <c r="A23" s="3569" t="s">
        <v>2907</v>
      </c>
      <c r="B23" s="3524" t="s">
        <v>1282</v>
      </c>
      <c r="C23" s="2937" t="s">
        <v>3998</v>
      </c>
      <c r="D23" s="3507"/>
      <c r="E23" s="3508"/>
      <c r="F23" s="3507"/>
      <c r="G23" s="3522"/>
      <c r="H23" s="3512"/>
      <c r="I23" s="3512"/>
      <c r="J23" s="3512"/>
      <c r="K23" s="3517">
        <v>1</v>
      </c>
      <c r="L23" s="3514"/>
      <c r="M23" s="3515"/>
      <c r="N23" s="3515"/>
      <c r="O23" s="3520"/>
      <c r="P23" s="3510">
        <f>+O23*G23</f>
        <v>0</v>
      </c>
    </row>
    <row r="24" spans="1:16" ht="30" customHeight="1">
      <c r="A24" s="3569" t="s">
        <v>2909</v>
      </c>
      <c r="B24" s="3523" t="s">
        <v>1299</v>
      </c>
      <c r="C24" s="3074" t="s">
        <v>4009</v>
      </c>
      <c r="D24" s="3521"/>
      <c r="E24" s="3521"/>
      <c r="F24" s="3521"/>
      <c r="G24" s="3522"/>
      <c r="H24" s="3512"/>
      <c r="I24" s="3512"/>
      <c r="J24" s="3512"/>
      <c r="K24" s="3512"/>
      <c r="L24" s="3514"/>
      <c r="M24" s="3515"/>
      <c r="N24" s="3515"/>
      <c r="O24" s="3516"/>
      <c r="P24" s="3510">
        <f>+P25+P26+P27</f>
        <v>0</v>
      </c>
    </row>
    <row r="25" spans="1:16" ht="30" customHeight="1">
      <c r="A25" s="3569" t="s">
        <v>2910</v>
      </c>
      <c r="B25" s="3523" t="s">
        <v>3322</v>
      </c>
      <c r="C25" s="2937" t="s">
        <v>3994</v>
      </c>
      <c r="D25" s="3507"/>
      <c r="E25" s="3508"/>
      <c r="F25" s="3507"/>
      <c r="G25" s="3522"/>
      <c r="H25" s="3512"/>
      <c r="I25" s="3512"/>
      <c r="J25" s="3512"/>
      <c r="K25" s="3517">
        <v>0.1</v>
      </c>
      <c r="L25" s="3525"/>
      <c r="M25" s="3526"/>
      <c r="N25" s="3526"/>
      <c r="O25" s="3527"/>
      <c r="P25" s="3510">
        <f>+O25*G25</f>
        <v>0</v>
      </c>
    </row>
    <row r="26" spans="1:16" ht="30" customHeight="1">
      <c r="A26" s="3569" t="s">
        <v>2911</v>
      </c>
      <c r="B26" s="3524" t="s">
        <v>3325</v>
      </c>
      <c r="C26" s="2937" t="s">
        <v>3996</v>
      </c>
      <c r="D26" s="3514"/>
      <c r="E26" s="3515"/>
      <c r="F26" s="3514"/>
      <c r="G26" s="3522"/>
      <c r="H26" s="3512"/>
      <c r="I26" s="3512"/>
      <c r="J26" s="3512"/>
      <c r="K26" s="3517">
        <v>0.5</v>
      </c>
      <c r="L26" s="3514"/>
      <c r="M26" s="3515"/>
      <c r="N26" s="3515"/>
      <c r="O26" s="3520"/>
      <c r="P26" s="3510">
        <f>+O26*G26</f>
        <v>0</v>
      </c>
    </row>
    <row r="27" spans="1:16" ht="30" customHeight="1">
      <c r="A27" s="3569" t="s">
        <v>2947</v>
      </c>
      <c r="B27" s="3524" t="s">
        <v>3516</v>
      </c>
      <c r="C27" s="2937" t="s">
        <v>3998</v>
      </c>
      <c r="D27" s="3514"/>
      <c r="E27" s="3515"/>
      <c r="F27" s="3514"/>
      <c r="G27" s="3522"/>
      <c r="H27" s="3512"/>
      <c r="I27" s="3512"/>
      <c r="J27" s="3512"/>
      <c r="K27" s="3517">
        <v>1</v>
      </c>
      <c r="L27" s="3514"/>
      <c r="M27" s="3515"/>
      <c r="N27" s="3515"/>
      <c r="O27" s="3527"/>
      <c r="P27" s="3510">
        <f>+O27*G27</f>
        <v>0</v>
      </c>
    </row>
    <row r="28" spans="1:16" ht="30" customHeight="1">
      <c r="A28" s="3569" t="s">
        <v>2949</v>
      </c>
      <c r="B28" s="3523" t="s">
        <v>1302</v>
      </c>
      <c r="C28" s="3074" t="s">
        <v>4014</v>
      </c>
      <c r="D28" s="3521"/>
      <c r="E28" s="3521"/>
      <c r="F28" s="3521"/>
      <c r="G28" s="3522"/>
      <c r="H28" s="3512"/>
      <c r="I28" s="3512"/>
      <c r="J28" s="3512"/>
      <c r="K28" s="3512"/>
      <c r="L28" s="3514"/>
      <c r="M28" s="3515"/>
      <c r="N28" s="3515"/>
      <c r="O28" s="3516"/>
      <c r="P28" s="3528">
        <f>+P29+P30+P31</f>
        <v>0</v>
      </c>
    </row>
    <row r="29" spans="1:16" ht="30" customHeight="1">
      <c r="A29" s="3569" t="s">
        <v>2950</v>
      </c>
      <c r="B29" s="3523" t="s">
        <v>4124</v>
      </c>
      <c r="C29" s="2937" t="s">
        <v>3994</v>
      </c>
      <c r="D29" s="3507"/>
      <c r="E29" s="3508"/>
      <c r="F29" s="3507"/>
      <c r="G29" s="3522"/>
      <c r="H29" s="3512"/>
      <c r="I29" s="3512"/>
      <c r="J29" s="3512"/>
      <c r="K29" s="3517">
        <v>0.15</v>
      </c>
      <c r="L29" s="3514"/>
      <c r="M29" s="3515"/>
      <c r="N29" s="3515"/>
      <c r="O29" s="3520"/>
      <c r="P29" s="3510">
        <f>+O29*G29</f>
        <v>0</v>
      </c>
    </row>
    <row r="30" spans="1:16" s="3529" customFormat="1" ht="30" customHeight="1">
      <c r="A30" s="3569" t="s">
        <v>2951</v>
      </c>
      <c r="B30" s="3524" t="s">
        <v>4125</v>
      </c>
      <c r="C30" s="2937" t="s">
        <v>3996</v>
      </c>
      <c r="D30" s="3507"/>
      <c r="E30" s="3508"/>
      <c r="F30" s="3507"/>
      <c r="G30" s="3522"/>
      <c r="H30" s="3512"/>
      <c r="I30" s="3512"/>
      <c r="J30" s="3512"/>
      <c r="K30" s="3517">
        <v>0.5</v>
      </c>
      <c r="L30" s="3514"/>
      <c r="M30" s="3515"/>
      <c r="N30" s="3515"/>
      <c r="O30" s="3520"/>
      <c r="P30" s="3510">
        <f>+O30*G30</f>
        <v>0</v>
      </c>
    </row>
    <row r="31" spans="1:16" ht="30" customHeight="1">
      <c r="A31" s="3569" t="s">
        <v>2952</v>
      </c>
      <c r="B31" s="3524" t="s">
        <v>4126</v>
      </c>
      <c r="C31" s="2937" t="s">
        <v>3998</v>
      </c>
      <c r="D31" s="3514"/>
      <c r="E31" s="3515"/>
      <c r="F31" s="3514"/>
      <c r="G31" s="3522"/>
      <c r="H31" s="3512"/>
      <c r="I31" s="3512"/>
      <c r="J31" s="3512"/>
      <c r="K31" s="3517">
        <v>1</v>
      </c>
      <c r="L31" s="3514"/>
      <c r="M31" s="3515"/>
      <c r="N31" s="3515"/>
      <c r="O31" s="3520"/>
      <c r="P31" s="3510">
        <f>+O31*G31</f>
        <v>0</v>
      </c>
    </row>
    <row r="32" spans="1:16" ht="30" customHeight="1">
      <c r="A32" s="3569" t="s">
        <v>2954</v>
      </c>
      <c r="B32" s="3524" t="s">
        <v>1305</v>
      </c>
      <c r="C32" s="3074" t="s">
        <v>4019</v>
      </c>
      <c r="D32" s="3521"/>
      <c r="E32" s="3521"/>
      <c r="F32" s="3521"/>
      <c r="G32" s="3522"/>
      <c r="H32" s="3512"/>
      <c r="I32" s="3512"/>
      <c r="J32" s="3512"/>
      <c r="K32" s="3512"/>
      <c r="L32" s="3514"/>
      <c r="M32" s="3515"/>
      <c r="N32" s="3515"/>
      <c r="O32" s="3521"/>
      <c r="P32" s="3510">
        <f>+P33+P34+P35</f>
        <v>0</v>
      </c>
    </row>
    <row r="33" spans="1:16" ht="30" customHeight="1">
      <c r="A33" s="3569" t="s">
        <v>2956</v>
      </c>
      <c r="B33" s="3524" t="s">
        <v>4127</v>
      </c>
      <c r="C33" s="2937" t="s">
        <v>3994</v>
      </c>
      <c r="D33" s="3514"/>
      <c r="E33" s="3515"/>
      <c r="F33" s="3514"/>
      <c r="G33" s="3522"/>
      <c r="H33" s="3512"/>
      <c r="I33" s="3512"/>
      <c r="J33" s="3512"/>
      <c r="K33" s="3517">
        <v>0.15</v>
      </c>
      <c r="L33" s="3514"/>
      <c r="M33" s="3515"/>
      <c r="N33" s="3515"/>
      <c r="O33" s="3520"/>
      <c r="P33" s="3510">
        <f>+O33*G33</f>
        <v>0</v>
      </c>
    </row>
    <row r="34" spans="1:16" ht="30" customHeight="1">
      <c r="A34" s="3569" t="s">
        <v>2957</v>
      </c>
      <c r="B34" s="3524" t="s">
        <v>4128</v>
      </c>
      <c r="C34" s="2937" t="s">
        <v>3996</v>
      </c>
      <c r="D34" s="3514"/>
      <c r="E34" s="3515"/>
      <c r="F34" s="3514"/>
      <c r="G34" s="3522"/>
      <c r="H34" s="3512"/>
      <c r="I34" s="3512"/>
      <c r="J34" s="3512"/>
      <c r="K34" s="3517">
        <v>0.5</v>
      </c>
      <c r="L34" s="3514"/>
      <c r="M34" s="3515"/>
      <c r="N34" s="3515"/>
      <c r="O34" s="3520"/>
      <c r="P34" s="3510">
        <f>+O34*G34</f>
        <v>0</v>
      </c>
    </row>
    <row r="35" spans="1:16" ht="30" customHeight="1">
      <c r="A35" s="3569" t="s">
        <v>2958</v>
      </c>
      <c r="B35" s="3524" t="s">
        <v>4129</v>
      </c>
      <c r="C35" s="2937" t="s">
        <v>3998</v>
      </c>
      <c r="D35" s="3507"/>
      <c r="E35" s="3508"/>
      <c r="F35" s="3507"/>
      <c r="G35" s="3522"/>
      <c r="H35" s="3512"/>
      <c r="I35" s="3512"/>
      <c r="J35" s="3512"/>
      <c r="K35" s="3517">
        <v>1</v>
      </c>
      <c r="L35" s="3514"/>
      <c r="M35" s="3515"/>
      <c r="N35" s="3515"/>
      <c r="O35" s="3520"/>
      <c r="P35" s="3510">
        <f>+O35*G35</f>
        <v>0</v>
      </c>
    </row>
    <row r="36" spans="1:16" ht="30" customHeight="1">
      <c r="A36" s="3569" t="s">
        <v>2959</v>
      </c>
      <c r="B36" s="3524" t="s">
        <v>1308</v>
      </c>
      <c r="C36" s="3074" t="s">
        <v>4130</v>
      </c>
      <c r="D36" s="3521"/>
      <c r="E36" s="3521"/>
      <c r="F36" s="3521"/>
      <c r="G36" s="3522"/>
      <c r="H36" s="3512"/>
      <c r="I36" s="3512"/>
      <c r="J36" s="3512"/>
      <c r="K36" s="3512"/>
      <c r="L36" s="3514"/>
      <c r="M36" s="3515"/>
      <c r="N36" s="3515"/>
      <c r="O36" s="3521"/>
      <c r="P36" s="3510">
        <f>+P37+P38</f>
        <v>0</v>
      </c>
    </row>
    <row r="37" spans="1:16" ht="30" customHeight="1">
      <c r="A37" s="3569" t="s">
        <v>2960</v>
      </c>
      <c r="B37" s="3524" t="s">
        <v>4131</v>
      </c>
      <c r="C37" s="2937" t="s">
        <v>4026</v>
      </c>
      <c r="D37" s="3514"/>
      <c r="E37" s="3515"/>
      <c r="F37" s="3514"/>
      <c r="G37" s="3522"/>
      <c r="H37" s="3512"/>
      <c r="I37" s="3512"/>
      <c r="J37" s="3512"/>
      <c r="K37" s="3517">
        <v>0.5</v>
      </c>
      <c r="L37" s="3514"/>
      <c r="M37" s="3515"/>
      <c r="N37" s="3515"/>
      <c r="O37" s="3520"/>
      <c r="P37" s="3510">
        <f>+O37*G37</f>
        <v>0</v>
      </c>
    </row>
    <row r="38" spans="1:16" ht="30" customHeight="1">
      <c r="A38" s="3569" t="s">
        <v>2961</v>
      </c>
      <c r="B38" s="3530" t="s">
        <v>4132</v>
      </c>
      <c r="C38" s="2937" t="s">
        <v>4028</v>
      </c>
      <c r="D38" s="3514"/>
      <c r="E38" s="3515"/>
      <c r="F38" s="3514"/>
      <c r="G38" s="3522"/>
      <c r="H38" s="3512"/>
      <c r="I38" s="3512"/>
      <c r="J38" s="3512"/>
      <c r="K38" s="3517">
        <v>1</v>
      </c>
      <c r="L38" s="3514"/>
      <c r="M38" s="3515"/>
      <c r="N38" s="3515"/>
      <c r="O38" s="3520"/>
      <c r="P38" s="3510">
        <f>+O38*G38</f>
        <v>0</v>
      </c>
    </row>
    <row r="39" spans="1:16" ht="30" customHeight="1">
      <c r="A39" s="3569" t="s">
        <v>2962</v>
      </c>
      <c r="B39" s="3495" t="s">
        <v>1327</v>
      </c>
      <c r="C39" s="3531" t="s">
        <v>4030</v>
      </c>
      <c r="D39" s="3522"/>
      <c r="E39" s="3522"/>
      <c r="F39" s="3522"/>
      <c r="G39" s="3521"/>
      <c r="H39" s="3512"/>
      <c r="I39" s="3512"/>
      <c r="J39" s="3512"/>
      <c r="K39" s="3513"/>
      <c r="L39" s="3514"/>
      <c r="M39" s="3515"/>
      <c r="N39" s="3515"/>
      <c r="O39" s="3516"/>
      <c r="P39" s="3510">
        <f>+P40</f>
        <v>0</v>
      </c>
    </row>
    <row r="40" spans="1:16" ht="30" customHeight="1">
      <c r="A40" s="3569" t="s">
        <v>2963</v>
      </c>
      <c r="B40" s="3530" t="s">
        <v>3653</v>
      </c>
      <c r="C40" s="3532" t="s">
        <v>4032</v>
      </c>
      <c r="D40" s="3522"/>
      <c r="E40" s="3522"/>
      <c r="F40" s="3522"/>
      <c r="G40" s="3515"/>
      <c r="H40" s="3512"/>
      <c r="I40" s="3512"/>
      <c r="J40" s="3512"/>
      <c r="K40" s="3513"/>
      <c r="L40" s="3514"/>
      <c r="M40" s="3515"/>
      <c r="N40" s="3515"/>
      <c r="O40" s="3516"/>
      <c r="P40" s="3510">
        <f>+P41+P42</f>
        <v>0</v>
      </c>
    </row>
    <row r="41" spans="1:16" ht="30" customHeight="1">
      <c r="A41" s="3569" t="s">
        <v>2964</v>
      </c>
      <c r="B41" s="3530" t="s">
        <v>4133</v>
      </c>
      <c r="C41" s="2937" t="s">
        <v>4034</v>
      </c>
      <c r="D41" s="3522"/>
      <c r="E41" s="3522"/>
      <c r="F41" s="3522"/>
      <c r="G41" s="3515"/>
      <c r="H41" s="3533">
        <v>0.5</v>
      </c>
      <c r="I41" s="3533">
        <v>0.5</v>
      </c>
      <c r="J41" s="3517">
        <v>0.85</v>
      </c>
      <c r="K41" s="3513"/>
      <c r="L41" s="3518"/>
      <c r="M41" s="3519"/>
      <c r="N41" s="3519"/>
      <c r="O41" s="3516"/>
      <c r="P41" s="3510">
        <f>+L41*D41+M41*E41+N41*F41</f>
        <v>0</v>
      </c>
    </row>
    <row r="42" spans="1:16" ht="30" customHeight="1">
      <c r="A42" s="3569" t="s">
        <v>2965</v>
      </c>
      <c r="B42" s="3530" t="s">
        <v>4134</v>
      </c>
      <c r="C42" s="2937" t="s">
        <v>3998</v>
      </c>
      <c r="D42" s="3522"/>
      <c r="E42" s="3522"/>
      <c r="F42" s="3522"/>
      <c r="G42" s="3515"/>
      <c r="H42" s="3533">
        <v>1</v>
      </c>
      <c r="I42" s="3533">
        <v>1</v>
      </c>
      <c r="J42" s="3517">
        <v>1</v>
      </c>
      <c r="K42" s="3534"/>
      <c r="L42" s="3518"/>
      <c r="M42" s="3519"/>
      <c r="N42" s="3519"/>
      <c r="O42" s="3516"/>
      <c r="P42" s="3510">
        <f>+L42*D42+M42*E42+N42*F42</f>
        <v>0</v>
      </c>
    </row>
    <row r="43" spans="1:16" ht="30" customHeight="1">
      <c r="A43" s="3569" t="s">
        <v>2966</v>
      </c>
      <c r="B43" s="3530" t="s">
        <v>3617</v>
      </c>
      <c r="C43" s="3535" t="s">
        <v>4037</v>
      </c>
      <c r="D43" s="3522"/>
      <c r="E43" s="3522"/>
      <c r="F43" s="3522"/>
      <c r="G43" s="3515"/>
      <c r="H43" s="3512"/>
      <c r="I43" s="3512"/>
      <c r="J43" s="3512"/>
      <c r="K43" s="3513"/>
      <c r="L43" s="3514"/>
      <c r="M43" s="3515"/>
      <c r="N43" s="3515"/>
      <c r="O43" s="3516"/>
      <c r="P43" s="3510">
        <f>+P44+P45+P54+P55+P59+P63</f>
        <v>0</v>
      </c>
    </row>
    <row r="44" spans="1:16" ht="30" customHeight="1">
      <c r="A44" s="3569" t="s">
        <v>2967</v>
      </c>
      <c r="B44" s="3530" t="s">
        <v>3659</v>
      </c>
      <c r="C44" s="3074" t="s">
        <v>4039</v>
      </c>
      <c r="D44" s="3522"/>
      <c r="E44" s="3522"/>
      <c r="F44" s="3522"/>
      <c r="G44" s="3515"/>
      <c r="H44" s="3517">
        <v>0.5</v>
      </c>
      <c r="I44" s="3517">
        <v>0.5</v>
      </c>
      <c r="J44" s="3517">
        <v>1</v>
      </c>
      <c r="K44" s="3513"/>
      <c r="L44" s="3518"/>
      <c r="M44" s="3519"/>
      <c r="N44" s="3519"/>
      <c r="O44" s="3516"/>
      <c r="P44" s="3510">
        <f>+L44*D44+M44*E44+N44*F44</f>
        <v>0</v>
      </c>
    </row>
    <row r="45" spans="1:16" ht="30" customHeight="1">
      <c r="A45" s="3569" t="s">
        <v>2968</v>
      </c>
      <c r="B45" s="3530" t="s">
        <v>3660</v>
      </c>
      <c r="C45" s="3532" t="s">
        <v>4041</v>
      </c>
      <c r="D45" s="3522"/>
      <c r="E45" s="3522"/>
      <c r="F45" s="3522"/>
      <c r="G45" s="3515"/>
      <c r="H45" s="3512"/>
      <c r="I45" s="3512"/>
      <c r="J45" s="3512"/>
      <c r="K45" s="3513"/>
      <c r="L45" s="3514"/>
      <c r="M45" s="3515"/>
      <c r="N45" s="3515"/>
      <c r="O45" s="3516"/>
      <c r="P45" s="3510">
        <f>+P46+P50</f>
        <v>0</v>
      </c>
    </row>
    <row r="46" spans="1:16" ht="30" customHeight="1">
      <c r="A46" s="3569" t="s">
        <v>2969</v>
      </c>
      <c r="B46" s="3530" t="s">
        <v>4135</v>
      </c>
      <c r="C46" s="2937" t="s">
        <v>4043</v>
      </c>
      <c r="D46" s="3522"/>
      <c r="E46" s="3522"/>
      <c r="F46" s="3522"/>
      <c r="G46" s="3515"/>
      <c r="H46" s="3512"/>
      <c r="I46" s="3512"/>
      <c r="J46" s="3512"/>
      <c r="K46" s="3513"/>
      <c r="L46" s="3514"/>
      <c r="M46" s="3515"/>
      <c r="N46" s="3515"/>
      <c r="O46" s="3516"/>
      <c r="P46" s="3510">
        <f>+P47+P48+P49</f>
        <v>0</v>
      </c>
    </row>
    <row r="47" spans="1:16" ht="30" customHeight="1">
      <c r="A47" s="3569" t="s">
        <v>2970</v>
      </c>
      <c r="B47" s="3530" t="s">
        <v>4136</v>
      </c>
      <c r="C47" s="3570" t="s">
        <v>3994</v>
      </c>
      <c r="D47" s="3522"/>
      <c r="E47" s="3522"/>
      <c r="F47" s="3522"/>
      <c r="G47" s="3515"/>
      <c r="H47" s="3517">
        <v>0</v>
      </c>
      <c r="I47" s="3517">
        <v>0.5</v>
      </c>
      <c r="J47" s="3517">
        <v>1</v>
      </c>
      <c r="K47" s="3513"/>
      <c r="L47" s="3518"/>
      <c r="M47" s="3519"/>
      <c r="N47" s="3519"/>
      <c r="O47" s="3516"/>
      <c r="P47" s="3510">
        <f>+L47*D47+M47*E47+N47*F47</f>
        <v>0</v>
      </c>
    </row>
    <row r="48" spans="1:16" ht="30" customHeight="1">
      <c r="A48" s="3569" t="s">
        <v>2971</v>
      </c>
      <c r="B48" s="3530" t="s">
        <v>4137</v>
      </c>
      <c r="C48" s="3570" t="s">
        <v>3996</v>
      </c>
      <c r="D48" s="3522"/>
      <c r="E48" s="3522"/>
      <c r="F48" s="3522"/>
      <c r="G48" s="3515"/>
      <c r="H48" s="3517">
        <v>0.5</v>
      </c>
      <c r="I48" s="3517">
        <v>0.5</v>
      </c>
      <c r="J48" s="3517">
        <v>1</v>
      </c>
      <c r="K48" s="3513"/>
      <c r="L48" s="3518"/>
      <c r="M48" s="3519"/>
      <c r="N48" s="3519"/>
      <c r="O48" s="3516"/>
      <c r="P48" s="3510">
        <f>+L48*D48+M48*E48+N48*F48</f>
        <v>0</v>
      </c>
    </row>
    <row r="49" spans="1:16" ht="30" customHeight="1">
      <c r="A49" s="3569" t="s">
        <v>2972</v>
      </c>
      <c r="B49" s="3530" t="s">
        <v>4138</v>
      </c>
      <c r="C49" s="3570" t="s">
        <v>3998</v>
      </c>
      <c r="D49" s="3522"/>
      <c r="E49" s="3522"/>
      <c r="F49" s="3522"/>
      <c r="G49" s="3515"/>
      <c r="H49" s="3517">
        <v>1</v>
      </c>
      <c r="I49" s="3517">
        <v>1</v>
      </c>
      <c r="J49" s="3517">
        <v>1</v>
      </c>
      <c r="K49" s="3513"/>
      <c r="L49" s="3518"/>
      <c r="M49" s="3519"/>
      <c r="N49" s="3519"/>
      <c r="O49" s="3516"/>
      <c r="P49" s="3510">
        <f>+L49*D49+M49*E49+N49*F49</f>
        <v>0</v>
      </c>
    </row>
    <row r="50" spans="1:16" ht="30" customHeight="1">
      <c r="A50" s="3569" t="s">
        <v>2973</v>
      </c>
      <c r="B50" s="3530" t="s">
        <v>4139</v>
      </c>
      <c r="C50" s="2937" t="s">
        <v>4048</v>
      </c>
      <c r="D50" s="3522"/>
      <c r="E50" s="3522"/>
      <c r="F50" s="3522"/>
      <c r="G50" s="3515"/>
      <c r="H50" s="3512"/>
      <c r="I50" s="3512"/>
      <c r="J50" s="3512"/>
      <c r="K50" s="3513"/>
      <c r="L50" s="3514"/>
      <c r="M50" s="3515"/>
      <c r="N50" s="3515"/>
      <c r="O50" s="3516"/>
      <c r="P50" s="3510">
        <f>+P51+P52+P53</f>
        <v>0</v>
      </c>
    </row>
    <row r="51" spans="1:16" ht="30" customHeight="1">
      <c r="A51" s="3569" t="s">
        <v>4049</v>
      </c>
      <c r="B51" s="3530" t="s">
        <v>4140</v>
      </c>
      <c r="C51" s="3570" t="s">
        <v>3994</v>
      </c>
      <c r="D51" s="3522"/>
      <c r="E51" s="3522"/>
      <c r="F51" s="3522"/>
      <c r="G51" s="3515"/>
      <c r="H51" s="3517">
        <v>0.05</v>
      </c>
      <c r="I51" s="3517">
        <v>0.5</v>
      </c>
      <c r="J51" s="3517">
        <v>1</v>
      </c>
      <c r="K51" s="3513"/>
      <c r="L51" s="3518"/>
      <c r="M51" s="3519"/>
      <c r="N51" s="3519"/>
      <c r="O51" s="3516"/>
      <c r="P51" s="3510">
        <f>+L51*D51+M51*E51+N51*F51</f>
        <v>0</v>
      </c>
    </row>
    <row r="52" spans="1:16" ht="30" customHeight="1">
      <c r="A52" s="3569" t="s">
        <v>3204</v>
      </c>
      <c r="B52" s="3530" t="s">
        <v>4141</v>
      </c>
      <c r="C52" s="3570" t="s">
        <v>3996</v>
      </c>
      <c r="D52" s="3522"/>
      <c r="E52" s="3522"/>
      <c r="F52" s="3522"/>
      <c r="G52" s="3515"/>
      <c r="H52" s="3517">
        <v>0.5</v>
      </c>
      <c r="I52" s="3517">
        <v>0.5</v>
      </c>
      <c r="J52" s="3517">
        <v>1</v>
      </c>
      <c r="K52" s="3513"/>
      <c r="L52" s="3518"/>
      <c r="M52" s="3519"/>
      <c r="N52" s="3519"/>
      <c r="O52" s="3516"/>
      <c r="P52" s="3510">
        <f>+L52*D52+M52*E52+N52*F52</f>
        <v>0</v>
      </c>
    </row>
    <row r="53" spans="1:16" ht="30" customHeight="1">
      <c r="A53" s="3569" t="s">
        <v>3205</v>
      </c>
      <c r="B53" s="3530" t="s">
        <v>4142</v>
      </c>
      <c r="C53" s="3570" t="s">
        <v>3998</v>
      </c>
      <c r="D53" s="3522"/>
      <c r="E53" s="3522"/>
      <c r="F53" s="3522"/>
      <c r="G53" s="3515"/>
      <c r="H53" s="3517">
        <v>1</v>
      </c>
      <c r="I53" s="3517">
        <v>1</v>
      </c>
      <c r="J53" s="3517">
        <v>1</v>
      </c>
      <c r="K53" s="3513"/>
      <c r="L53" s="3518"/>
      <c r="M53" s="3519"/>
      <c r="N53" s="3519"/>
      <c r="O53" s="3516"/>
      <c r="P53" s="3510">
        <f>+L53*D53+M53*E53+N53*F53</f>
        <v>0</v>
      </c>
    </row>
    <row r="54" spans="1:16" ht="30" customHeight="1">
      <c r="A54" s="3569" t="s">
        <v>3206</v>
      </c>
      <c r="B54" s="3530" t="s">
        <v>3661</v>
      </c>
      <c r="C54" s="3532" t="s">
        <v>4054</v>
      </c>
      <c r="D54" s="3522"/>
      <c r="E54" s="3522"/>
      <c r="F54" s="3522"/>
      <c r="G54" s="3515"/>
      <c r="H54" s="3517">
        <v>0.1</v>
      </c>
      <c r="I54" s="3517">
        <v>0.5</v>
      </c>
      <c r="J54" s="3517">
        <v>1</v>
      </c>
      <c r="K54" s="3513"/>
      <c r="L54" s="3518"/>
      <c r="M54" s="3519"/>
      <c r="N54" s="3519"/>
      <c r="O54" s="3516"/>
      <c r="P54" s="3510">
        <f>+L54*D54+M54*E54+N54*F54</f>
        <v>0</v>
      </c>
    </row>
    <row r="55" spans="1:16" ht="30" customHeight="1">
      <c r="A55" s="3569" t="s">
        <v>3207</v>
      </c>
      <c r="B55" s="3530" t="s">
        <v>3662</v>
      </c>
      <c r="C55" s="3532" t="s">
        <v>4056</v>
      </c>
      <c r="D55" s="3522"/>
      <c r="E55" s="3522"/>
      <c r="F55" s="3522"/>
      <c r="G55" s="3521"/>
      <c r="H55" s="3512"/>
      <c r="I55" s="3512"/>
      <c r="J55" s="3512"/>
      <c r="K55" s="3513"/>
      <c r="L55" s="3514"/>
      <c r="M55" s="3515"/>
      <c r="N55" s="3515"/>
      <c r="O55" s="3516"/>
      <c r="P55" s="3510">
        <f>+P56+P57+P58</f>
        <v>0</v>
      </c>
    </row>
    <row r="56" spans="1:16" ht="30" customHeight="1">
      <c r="A56" s="3569" t="s">
        <v>3208</v>
      </c>
      <c r="B56" s="3530" t="s">
        <v>4143</v>
      </c>
      <c r="C56" s="2937" t="s">
        <v>3994</v>
      </c>
      <c r="D56" s="3522"/>
      <c r="E56" s="3522"/>
      <c r="F56" s="3522"/>
      <c r="G56" s="3515"/>
      <c r="H56" s="3517">
        <v>0.5</v>
      </c>
      <c r="I56" s="3517">
        <v>0.5</v>
      </c>
      <c r="J56" s="3517">
        <v>0.65</v>
      </c>
      <c r="K56" s="3513"/>
      <c r="L56" s="3518"/>
      <c r="M56" s="3519"/>
      <c r="N56" s="3519"/>
      <c r="O56" s="3516"/>
      <c r="P56" s="3510">
        <f>+L56*D56+M56*E56+N56*F56</f>
        <v>0</v>
      </c>
    </row>
    <row r="57" spans="1:16" ht="30" customHeight="1">
      <c r="A57" s="3569" t="s">
        <v>4058</v>
      </c>
      <c r="B57" s="3530" t="s">
        <v>4144</v>
      </c>
      <c r="C57" s="2937" t="s">
        <v>3996</v>
      </c>
      <c r="D57" s="3522"/>
      <c r="E57" s="3522"/>
      <c r="F57" s="3522"/>
      <c r="G57" s="3515"/>
      <c r="H57" s="3517">
        <v>0.5</v>
      </c>
      <c r="I57" s="3517">
        <v>0.5</v>
      </c>
      <c r="J57" s="3517">
        <v>0.65</v>
      </c>
      <c r="K57" s="3513"/>
      <c r="L57" s="3518"/>
      <c r="M57" s="3519"/>
      <c r="N57" s="3519"/>
      <c r="O57" s="3516"/>
      <c r="P57" s="3510">
        <f>+L57*D57+M57*E57+N57*F57</f>
        <v>0</v>
      </c>
    </row>
    <row r="58" spans="1:16" ht="30" customHeight="1">
      <c r="A58" s="3569" t="s">
        <v>4060</v>
      </c>
      <c r="B58" s="3530" t="s">
        <v>4145</v>
      </c>
      <c r="C58" s="2937" t="s">
        <v>3998</v>
      </c>
      <c r="D58" s="3522"/>
      <c r="E58" s="3522"/>
      <c r="F58" s="3522"/>
      <c r="G58" s="3515"/>
      <c r="H58" s="3517">
        <v>1</v>
      </c>
      <c r="I58" s="3517">
        <v>1</v>
      </c>
      <c r="J58" s="3517">
        <v>1</v>
      </c>
      <c r="K58" s="3513"/>
      <c r="L58" s="3518"/>
      <c r="M58" s="3519"/>
      <c r="N58" s="3519"/>
      <c r="O58" s="3516"/>
      <c r="P58" s="3510">
        <f>+L58*D58+M58*E58+N58*F58</f>
        <v>0</v>
      </c>
    </row>
    <row r="59" spans="1:16" ht="30" customHeight="1">
      <c r="A59" s="3569" t="s">
        <v>4062</v>
      </c>
      <c r="B59" s="3530" t="s">
        <v>4146</v>
      </c>
      <c r="C59" s="3532" t="s">
        <v>4064</v>
      </c>
      <c r="D59" s="3522"/>
      <c r="E59" s="3522"/>
      <c r="F59" s="3522"/>
      <c r="G59" s="3521"/>
      <c r="H59" s="3512"/>
      <c r="I59" s="3512"/>
      <c r="J59" s="3512"/>
      <c r="K59" s="3513"/>
      <c r="L59" s="3514"/>
      <c r="M59" s="3515"/>
      <c r="N59" s="3515"/>
      <c r="O59" s="3516"/>
      <c r="P59" s="3510">
        <f>+P61+P62</f>
        <v>0</v>
      </c>
    </row>
    <row r="60" spans="1:16" ht="30" customHeight="1">
      <c r="A60" s="3569" t="s">
        <v>4065</v>
      </c>
      <c r="B60" s="3530" t="s">
        <v>4147</v>
      </c>
      <c r="C60" s="3536" t="s">
        <v>4067</v>
      </c>
      <c r="D60" s="3522"/>
      <c r="E60" s="3522"/>
      <c r="F60" s="3522"/>
      <c r="G60" s="3521"/>
      <c r="H60" s="3512"/>
      <c r="I60" s="3512"/>
      <c r="J60" s="3512"/>
      <c r="K60" s="3513"/>
      <c r="L60" s="3514"/>
      <c r="M60" s="3514"/>
      <c r="N60" s="3514"/>
      <c r="O60" s="3516"/>
      <c r="P60" s="3510">
        <f>+L60*D60+M60*E60+N60*F60</f>
        <v>0</v>
      </c>
    </row>
    <row r="61" spans="1:16" ht="30" customHeight="1">
      <c r="A61" s="3569" t="s">
        <v>4068</v>
      </c>
      <c r="B61" s="3530" t="s">
        <v>4148</v>
      </c>
      <c r="C61" s="2937" t="s">
        <v>4034</v>
      </c>
      <c r="D61" s="3522"/>
      <c r="E61" s="3522"/>
      <c r="F61" s="3522"/>
      <c r="G61" s="3515"/>
      <c r="H61" s="3517">
        <v>0.5</v>
      </c>
      <c r="I61" s="3517">
        <v>0.5</v>
      </c>
      <c r="J61" s="3517">
        <v>0.85</v>
      </c>
      <c r="K61" s="3513"/>
      <c r="L61" s="3518"/>
      <c r="M61" s="3519"/>
      <c r="N61" s="3519"/>
      <c r="O61" s="3516"/>
      <c r="P61" s="3510">
        <f>+L61*D61+M61*E61+N61*F61</f>
        <v>0</v>
      </c>
    </row>
    <row r="62" spans="1:16" ht="30" customHeight="1">
      <c r="A62" s="3569" t="s">
        <v>4070</v>
      </c>
      <c r="B62" s="3530" t="s">
        <v>4149</v>
      </c>
      <c r="C62" s="2937" t="s">
        <v>3998</v>
      </c>
      <c r="D62" s="3522"/>
      <c r="E62" s="3522"/>
      <c r="F62" s="3522"/>
      <c r="G62" s="3515"/>
      <c r="H62" s="3517">
        <v>1</v>
      </c>
      <c r="I62" s="3517">
        <v>1</v>
      </c>
      <c r="J62" s="3517">
        <v>1</v>
      </c>
      <c r="K62" s="3513"/>
      <c r="L62" s="3518"/>
      <c r="M62" s="3519"/>
      <c r="N62" s="3519"/>
      <c r="O62" s="3516"/>
      <c r="P62" s="3510">
        <f>+L62*D62+M62*E62+N62*F62</f>
        <v>0</v>
      </c>
    </row>
    <row r="63" spans="1:16" ht="30" customHeight="1">
      <c r="A63" s="3569" t="s">
        <v>4072</v>
      </c>
      <c r="B63" s="3530" t="s">
        <v>4150</v>
      </c>
      <c r="C63" s="3074" t="s">
        <v>4074</v>
      </c>
      <c r="D63" s="3522"/>
      <c r="E63" s="3522"/>
      <c r="F63" s="3522"/>
      <c r="G63" s="3515"/>
      <c r="H63" s="3533">
        <v>0.1</v>
      </c>
      <c r="I63" s="3533">
        <v>0.5</v>
      </c>
      <c r="J63" s="3533">
        <v>0.85</v>
      </c>
      <c r="K63" s="3534"/>
      <c r="L63" s="3518"/>
      <c r="M63" s="3519"/>
      <c r="N63" s="3519"/>
      <c r="O63" s="3516"/>
      <c r="P63" s="3510">
        <f>+L63*D63+M63*E63+N63*F63</f>
        <v>0</v>
      </c>
    </row>
    <row r="64" spans="1:16" ht="30" customHeight="1">
      <c r="A64" s="3569" t="s">
        <v>3180</v>
      </c>
      <c r="B64" s="3495" t="s">
        <v>4151</v>
      </c>
      <c r="C64" s="3571" t="s">
        <v>4076</v>
      </c>
      <c r="D64" s="3522"/>
      <c r="E64" s="3522"/>
      <c r="F64" s="3522"/>
      <c r="G64" s="3515"/>
      <c r="H64" s="3512"/>
      <c r="I64" s="3512"/>
      <c r="J64" s="3512"/>
      <c r="K64" s="3513"/>
      <c r="L64" s="3518"/>
      <c r="M64" s="3519"/>
      <c r="N64" s="3519"/>
      <c r="O64" s="3516"/>
      <c r="P64" s="3510">
        <f t="shared" ref="P64" si="0">+L64*D64+M64*E64+N64*F64</f>
        <v>0</v>
      </c>
    </row>
    <row r="65" spans="1:16" ht="30" customHeight="1">
      <c r="A65" s="3569" t="s">
        <v>3181</v>
      </c>
      <c r="B65" s="3495" t="s">
        <v>4152</v>
      </c>
      <c r="C65" s="3538" t="s">
        <v>4078</v>
      </c>
      <c r="D65" s="3522"/>
      <c r="E65" s="3522"/>
      <c r="F65" s="3522"/>
      <c r="G65" s="3521"/>
      <c r="H65" s="3512"/>
      <c r="I65" s="3512"/>
      <c r="J65" s="3512"/>
      <c r="K65" s="3513"/>
      <c r="L65" s="3518"/>
      <c r="M65" s="3519"/>
      <c r="N65" s="3519"/>
      <c r="O65" s="3516"/>
      <c r="P65" s="3510">
        <f>+P66+P67+P68</f>
        <v>0</v>
      </c>
    </row>
    <row r="66" spans="1:16" ht="30" customHeight="1">
      <c r="A66" s="3569" t="s">
        <v>4079</v>
      </c>
      <c r="B66" s="3530" t="s">
        <v>4153</v>
      </c>
      <c r="C66" s="3532" t="s">
        <v>4081</v>
      </c>
      <c r="D66" s="3522"/>
      <c r="E66" s="3515"/>
      <c r="F66" s="3515"/>
      <c r="G66" s="3515"/>
      <c r="H66" s="3517">
        <v>0.05</v>
      </c>
      <c r="I66" s="3010"/>
      <c r="J66" s="3010"/>
      <c r="K66" s="3539"/>
      <c r="L66" s="3518"/>
      <c r="M66" s="3515"/>
      <c r="N66" s="3515"/>
      <c r="O66" s="3516"/>
      <c r="P66" s="3510">
        <f>+L66*D66</f>
        <v>0</v>
      </c>
    </row>
    <row r="67" spans="1:16" ht="30" customHeight="1">
      <c r="A67" s="3569" t="s">
        <v>4082</v>
      </c>
      <c r="B67" s="3530" t="s">
        <v>4154</v>
      </c>
      <c r="C67" s="3532" t="s">
        <v>4084</v>
      </c>
      <c r="D67" s="3522"/>
      <c r="E67" s="3515"/>
      <c r="F67" s="3515"/>
      <c r="G67" s="3515"/>
      <c r="H67" s="3517">
        <v>1</v>
      </c>
      <c r="I67" s="3010"/>
      <c r="J67" s="3010"/>
      <c r="K67" s="3539"/>
      <c r="L67" s="3518"/>
      <c r="M67" s="3515"/>
      <c r="N67" s="3515"/>
      <c r="O67" s="3516"/>
      <c r="P67" s="3510">
        <f>+L67*D67</f>
        <v>0</v>
      </c>
    </row>
    <row r="68" spans="1:16" ht="30" customHeight="1">
      <c r="A68" s="3569" t="s">
        <v>3182</v>
      </c>
      <c r="B68" s="3530" t="s">
        <v>4155</v>
      </c>
      <c r="C68" s="3532" t="s">
        <v>4086</v>
      </c>
      <c r="D68" s="3522"/>
      <c r="E68" s="3519"/>
      <c r="F68" s="3519"/>
      <c r="G68" s="3519"/>
      <c r="H68" s="3517">
        <v>0.85</v>
      </c>
      <c r="I68" s="3517">
        <v>0.85</v>
      </c>
      <c r="J68" s="3517">
        <v>0.85</v>
      </c>
      <c r="K68" s="3517">
        <v>0.85</v>
      </c>
      <c r="L68" s="3518"/>
      <c r="M68" s="3519"/>
      <c r="N68" s="3519"/>
      <c r="O68" s="3520"/>
      <c r="P68" s="3510">
        <f>+D68*L68+E68*M68+F68*N68+G68*O68</f>
        <v>0</v>
      </c>
    </row>
    <row r="69" spans="1:16" ht="30" customHeight="1">
      <c r="A69" s="3569" t="s">
        <v>4087</v>
      </c>
      <c r="B69" s="3495" t="s">
        <v>4156</v>
      </c>
      <c r="C69" s="3540" t="s">
        <v>4089</v>
      </c>
      <c r="D69" s="3522"/>
      <c r="E69" s="3519"/>
      <c r="F69" s="3519"/>
      <c r="G69" s="3519"/>
      <c r="H69" s="3517">
        <v>0.85</v>
      </c>
      <c r="I69" s="3517">
        <v>0.85</v>
      </c>
      <c r="J69" s="3517">
        <v>0.85</v>
      </c>
      <c r="K69" s="3517">
        <v>0.85</v>
      </c>
      <c r="L69" s="3518"/>
      <c r="M69" s="3519"/>
      <c r="N69" s="3519"/>
      <c r="O69" s="3520"/>
      <c r="P69" s="3510">
        <f>+D69*L69+E69*M69+F69*N69+G69*O69</f>
        <v>0</v>
      </c>
    </row>
    <row r="70" spans="1:16" ht="30" customHeight="1">
      <c r="A70" s="3569" t="s">
        <v>4090</v>
      </c>
      <c r="B70" s="3495" t="s">
        <v>4157</v>
      </c>
      <c r="C70" s="3541" t="s">
        <v>4092</v>
      </c>
      <c r="D70" s="3522"/>
      <c r="E70" s="3519"/>
      <c r="F70" s="3519"/>
      <c r="G70" s="3521"/>
      <c r="H70" s="3512"/>
      <c r="I70" s="3512"/>
      <c r="J70" s="3512"/>
      <c r="K70" s="3513"/>
      <c r="L70" s="3514"/>
      <c r="M70" s="3515"/>
      <c r="N70" s="3515"/>
      <c r="O70" s="3516"/>
      <c r="P70" s="3510">
        <f>+P71+P74+P75+P76</f>
        <v>0</v>
      </c>
    </row>
    <row r="71" spans="1:16" ht="30" customHeight="1">
      <c r="A71" s="3569" t="s">
        <v>4093</v>
      </c>
      <c r="B71" s="3530" t="s">
        <v>4158</v>
      </c>
      <c r="C71" s="3542" t="s">
        <v>4095</v>
      </c>
      <c r="D71" s="3514"/>
      <c r="E71" s="3515"/>
      <c r="F71" s="3519"/>
      <c r="G71" s="3515"/>
      <c r="H71" s="3512"/>
      <c r="I71" s="3512"/>
      <c r="J71" s="3512"/>
      <c r="K71" s="3513"/>
      <c r="L71" s="3514"/>
      <c r="M71" s="3515"/>
      <c r="N71" s="3519"/>
      <c r="O71" s="3516"/>
      <c r="P71" s="3510">
        <f>+P72+P73</f>
        <v>0</v>
      </c>
    </row>
    <row r="72" spans="1:16" ht="30" customHeight="1">
      <c r="A72" s="3569" t="s">
        <v>4096</v>
      </c>
      <c r="B72" s="3530" t="s">
        <v>4159</v>
      </c>
      <c r="C72" s="2937" t="s">
        <v>4034</v>
      </c>
      <c r="D72" s="3514"/>
      <c r="E72" s="3515"/>
      <c r="F72" s="3519"/>
      <c r="G72" s="3515"/>
      <c r="H72" s="3512"/>
      <c r="I72" s="3512"/>
      <c r="J72" s="3517">
        <v>0.85</v>
      </c>
      <c r="K72" s="3513"/>
      <c r="L72" s="3514"/>
      <c r="M72" s="3515"/>
      <c r="N72" s="3519"/>
      <c r="O72" s="3516"/>
      <c r="P72" s="3510">
        <f>+N72*F72</f>
        <v>0</v>
      </c>
    </row>
    <row r="73" spans="1:16" ht="30" customHeight="1">
      <c r="A73" s="3569" t="s">
        <v>4098</v>
      </c>
      <c r="B73" s="3530" t="s">
        <v>4160</v>
      </c>
      <c r="C73" s="2937" t="s">
        <v>3998</v>
      </c>
      <c r="D73" s="3514"/>
      <c r="E73" s="3515"/>
      <c r="F73" s="3519"/>
      <c r="G73" s="3515"/>
      <c r="H73" s="3512"/>
      <c r="I73" s="3512"/>
      <c r="J73" s="3517">
        <v>1</v>
      </c>
      <c r="K73" s="3513"/>
      <c r="L73" s="3514"/>
      <c r="M73" s="3515"/>
      <c r="N73" s="3519"/>
      <c r="O73" s="3516"/>
      <c r="P73" s="3510">
        <f>+N73*F73</f>
        <v>0</v>
      </c>
    </row>
    <row r="74" spans="1:16" ht="30" customHeight="1">
      <c r="A74" s="3569" t="s">
        <v>4100</v>
      </c>
      <c r="B74" s="3530" t="s">
        <v>4161</v>
      </c>
      <c r="C74" s="3532" t="s">
        <v>4102</v>
      </c>
      <c r="D74" s="3518"/>
      <c r="E74" s="3515"/>
      <c r="F74" s="3515"/>
      <c r="G74" s="3515"/>
      <c r="H74" s="3517">
        <v>0</v>
      </c>
      <c r="I74" s="3543"/>
      <c r="J74" s="3543"/>
      <c r="K74" s="3544"/>
      <c r="L74" s="3518"/>
      <c r="M74" s="3515"/>
      <c r="N74" s="3515"/>
      <c r="O74" s="3516"/>
      <c r="P74" s="3510">
        <f>+L74*D74</f>
        <v>0</v>
      </c>
    </row>
    <row r="75" spans="1:16" ht="30" customHeight="1">
      <c r="A75" s="3569" t="s">
        <v>4103</v>
      </c>
      <c r="B75" s="3530" t="s">
        <v>4162</v>
      </c>
      <c r="C75" s="3532" t="s">
        <v>4105</v>
      </c>
      <c r="D75" s="3518"/>
      <c r="E75" s="3519"/>
      <c r="F75" s="3519"/>
      <c r="G75" s="3515"/>
      <c r="H75" s="3517">
        <v>1</v>
      </c>
      <c r="I75" s="3517">
        <v>1</v>
      </c>
      <c r="J75" s="3517">
        <v>1</v>
      </c>
      <c r="K75" s="3544"/>
      <c r="L75" s="3518"/>
      <c r="M75" s="3519"/>
      <c r="N75" s="3519"/>
      <c r="O75" s="3516"/>
      <c r="P75" s="3510">
        <f>+D75*L75+E75*M75+F75*N75</f>
        <v>0</v>
      </c>
    </row>
    <row r="76" spans="1:16" ht="30" customHeight="1">
      <c r="A76" s="3569" t="s">
        <v>4106</v>
      </c>
      <c r="B76" s="3530" t="s">
        <v>4163</v>
      </c>
      <c r="C76" s="3074" t="s">
        <v>4108</v>
      </c>
      <c r="D76" s="3518"/>
      <c r="E76" s="3519"/>
      <c r="F76" s="3519"/>
      <c r="G76" s="3515"/>
      <c r="H76" s="3517">
        <v>0.5</v>
      </c>
      <c r="I76" s="3517">
        <v>0.5</v>
      </c>
      <c r="J76" s="3517">
        <v>1</v>
      </c>
      <c r="K76" s="3513"/>
      <c r="L76" s="3518"/>
      <c r="M76" s="3519"/>
      <c r="N76" s="3519"/>
      <c r="O76" s="3516"/>
      <c r="P76" s="3510">
        <f>+D76*L76+E76*M76+F76*N76</f>
        <v>0</v>
      </c>
    </row>
    <row r="77" spans="1:16" ht="30" customHeight="1">
      <c r="A77" s="3569" t="s">
        <v>4109</v>
      </c>
      <c r="B77" s="3495" t="s">
        <v>4164</v>
      </c>
      <c r="C77" s="3541" t="s">
        <v>4111</v>
      </c>
      <c r="D77" s="3518"/>
      <c r="E77" s="3519"/>
      <c r="F77" s="3519"/>
      <c r="G77" s="3521"/>
      <c r="H77" s="3512"/>
      <c r="I77" s="3512"/>
      <c r="J77" s="3512"/>
      <c r="K77" s="3513"/>
      <c r="L77" s="3514"/>
      <c r="M77" s="3515"/>
      <c r="N77" s="3515"/>
      <c r="O77" s="3516"/>
      <c r="P77" s="3510">
        <f>+P78+P79+P80+P81</f>
        <v>0</v>
      </c>
    </row>
    <row r="78" spans="1:16" ht="30" customHeight="1">
      <c r="A78" s="3569" t="s">
        <v>4112</v>
      </c>
      <c r="B78" s="3530" t="s">
        <v>4165</v>
      </c>
      <c r="C78" s="3545" t="s">
        <v>4114</v>
      </c>
      <c r="D78" s="3518"/>
      <c r="E78" s="3519"/>
      <c r="F78" s="3519"/>
      <c r="G78" s="3515"/>
      <c r="H78" s="3512"/>
      <c r="I78" s="3512"/>
      <c r="J78" s="3512"/>
      <c r="K78" s="3513"/>
      <c r="L78" s="3518"/>
      <c r="M78" s="3519"/>
      <c r="N78" s="3519"/>
      <c r="O78" s="3516"/>
      <c r="P78" s="3510">
        <f>+D78*L78+E78*M78+F78*N78</f>
        <v>0</v>
      </c>
    </row>
    <row r="79" spans="1:16" ht="30" customHeight="1">
      <c r="A79" s="3569" t="s">
        <v>4115</v>
      </c>
      <c r="B79" s="3530" t="s">
        <v>4166</v>
      </c>
      <c r="C79" s="3532" t="s">
        <v>4117</v>
      </c>
      <c r="D79" s="3518"/>
      <c r="E79" s="3519"/>
      <c r="F79" s="3519"/>
      <c r="G79" s="3515"/>
      <c r="H79" s="3533">
        <v>0.05</v>
      </c>
      <c r="I79" s="3533">
        <v>0.05</v>
      </c>
      <c r="J79" s="3533">
        <v>0.05</v>
      </c>
      <c r="K79" s="3513"/>
      <c r="L79" s="3518"/>
      <c r="M79" s="3519"/>
      <c r="N79" s="3519"/>
      <c r="O79" s="3516"/>
      <c r="P79" s="3510">
        <f>+D79*L79+E79*M79+F79*N79</f>
        <v>0</v>
      </c>
    </row>
    <row r="80" spans="1:16" ht="30" customHeight="1">
      <c r="A80" s="3569" t="s">
        <v>4118</v>
      </c>
      <c r="B80" s="3530" t="s">
        <v>4167</v>
      </c>
      <c r="C80" s="3546" t="s">
        <v>4120</v>
      </c>
      <c r="D80" s="3518"/>
      <c r="E80" s="3519"/>
      <c r="F80" s="3519"/>
      <c r="G80" s="3547"/>
      <c r="H80" s="3548">
        <v>0.05</v>
      </c>
      <c r="I80" s="3549">
        <v>7.4999999999999997E-2</v>
      </c>
      <c r="J80" s="3548">
        <v>0.1</v>
      </c>
      <c r="K80" s="3550"/>
      <c r="L80" s="3518"/>
      <c r="M80" s="3519"/>
      <c r="N80" s="3519"/>
      <c r="O80" s="3551"/>
      <c r="P80" s="3510">
        <f>+D80*L80+E80*M80+F80*N80</f>
        <v>0</v>
      </c>
    </row>
    <row r="81" spans="1:16" ht="30" customHeight="1" thickBot="1">
      <c r="A81" s="3569" t="s">
        <v>4121</v>
      </c>
      <c r="B81" s="3530" t="s">
        <v>4168</v>
      </c>
      <c r="C81" s="3532" t="s">
        <v>4123</v>
      </c>
      <c r="D81" s="3555"/>
      <c r="E81" s="3556"/>
      <c r="F81" s="3556"/>
      <c r="G81" s="3557"/>
      <c r="H81" s="3558">
        <v>1</v>
      </c>
      <c r="I81" s="3559">
        <v>1</v>
      </c>
      <c r="J81" s="3558">
        <v>1</v>
      </c>
      <c r="K81" s="3560"/>
      <c r="L81" s="3555"/>
      <c r="M81" s="3556"/>
      <c r="N81" s="3556"/>
      <c r="O81" s="3561"/>
      <c r="P81" s="3562">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election activeCell="D1" sqref="D1"/>
    </sheetView>
  </sheetViews>
  <sheetFormatPr defaultColWidth="11.42578125" defaultRowHeight="14.25"/>
  <cols>
    <col min="1" max="1" width="25.42578125" style="876" customWidth="1"/>
    <col min="2" max="2" width="22.42578125" style="876" customWidth="1"/>
    <col min="3" max="3" width="62.42578125" style="877" customWidth="1"/>
    <col min="4" max="4" width="14" style="3572" customWidth="1"/>
    <col min="5" max="5" width="18.85546875" style="3572" customWidth="1"/>
    <col min="6" max="7" width="20.7109375" style="3572" customWidth="1"/>
    <col min="8" max="11" width="20.7109375" style="877" customWidth="1"/>
    <col min="12" max="15" width="20.7109375" style="3572" customWidth="1"/>
    <col min="16" max="16" width="19.28515625" style="877" customWidth="1"/>
    <col min="17" max="16384" width="11.42578125" style="877"/>
  </cols>
  <sheetData>
    <row r="1" spans="1:16" ht="15">
      <c r="A1" s="3483" t="s">
        <v>3973</v>
      </c>
      <c r="B1" s="3483" t="s">
        <v>3914</v>
      </c>
    </row>
    <row r="2" spans="1:16" ht="15">
      <c r="A2" s="3483" t="s">
        <v>3974</v>
      </c>
      <c r="B2" s="3564" t="s">
        <v>3913</v>
      </c>
    </row>
    <row r="3" spans="1:16" ht="15">
      <c r="A3" s="3483" t="s">
        <v>108</v>
      </c>
      <c r="B3" s="3483" t="s">
        <v>883</v>
      </c>
    </row>
    <row r="4" spans="1:16" ht="15">
      <c r="A4" s="3483" t="s">
        <v>111</v>
      </c>
      <c r="B4" s="3483" t="s">
        <v>3976</v>
      </c>
    </row>
    <row r="6" spans="1:16" ht="15" thickBot="1"/>
    <row r="7" spans="1:16" ht="30" customHeight="1" thickBot="1">
      <c r="A7" s="5097" t="s">
        <v>3977</v>
      </c>
      <c r="B7" s="5098"/>
      <c r="C7" s="5098"/>
      <c r="D7" s="5098"/>
      <c r="E7" s="5098"/>
      <c r="F7" s="5098"/>
      <c r="G7" s="5098"/>
      <c r="H7" s="5098"/>
      <c r="I7" s="5098"/>
      <c r="J7" s="5098"/>
      <c r="K7" s="5098"/>
      <c r="L7" s="5098"/>
      <c r="M7" s="5098"/>
      <c r="N7" s="5098"/>
      <c r="O7" s="5098"/>
      <c r="P7" s="5099"/>
    </row>
    <row r="8" spans="1:16" ht="30" customHeight="1">
      <c r="A8" s="5100"/>
      <c r="B8" s="5101"/>
      <c r="C8" s="5102"/>
      <c r="D8" s="5095" t="s">
        <v>1087</v>
      </c>
      <c r="E8" s="5109"/>
      <c r="F8" s="5109"/>
      <c r="G8" s="5109"/>
      <c r="H8" s="5095" t="s">
        <v>3978</v>
      </c>
      <c r="I8" s="5109"/>
      <c r="J8" s="5109"/>
      <c r="K8" s="5109"/>
      <c r="L8" s="5095" t="s">
        <v>3979</v>
      </c>
      <c r="M8" s="5109"/>
      <c r="N8" s="5109"/>
      <c r="O8" s="5109"/>
      <c r="P8" s="5095" t="s">
        <v>3980</v>
      </c>
    </row>
    <row r="9" spans="1:16" s="3488" customFormat="1" ht="30" customHeight="1">
      <c r="A9" s="5103"/>
      <c r="B9" s="5104"/>
      <c r="C9" s="5105"/>
      <c r="D9" s="5095" t="s">
        <v>3981</v>
      </c>
      <c r="E9" s="5094"/>
      <c r="F9" s="5094"/>
      <c r="G9" s="5093" t="s">
        <v>3982</v>
      </c>
      <c r="H9" s="5095" t="s">
        <v>3981</v>
      </c>
      <c r="I9" s="5094"/>
      <c r="J9" s="5094"/>
      <c r="K9" s="5093" t="s">
        <v>3982</v>
      </c>
      <c r="L9" s="5095" t="s">
        <v>3981</v>
      </c>
      <c r="M9" s="5094"/>
      <c r="N9" s="5094"/>
      <c r="O9" s="5093" t="s">
        <v>3982</v>
      </c>
      <c r="P9" s="5104"/>
    </row>
    <row r="10" spans="1:16" ht="30" customHeight="1">
      <c r="A10" s="5103"/>
      <c r="B10" s="5104"/>
      <c r="C10" s="5105"/>
      <c r="D10" s="3099" t="s">
        <v>3983</v>
      </c>
      <c r="E10" s="3099" t="s">
        <v>3984</v>
      </c>
      <c r="F10" s="3099" t="s">
        <v>3985</v>
      </c>
      <c r="G10" s="5094"/>
      <c r="H10" s="3099" t="s">
        <v>3983</v>
      </c>
      <c r="I10" s="3099" t="s">
        <v>3984</v>
      </c>
      <c r="J10" s="3099" t="s">
        <v>3985</v>
      </c>
      <c r="K10" s="5094"/>
      <c r="L10" s="3099" t="s">
        <v>3983</v>
      </c>
      <c r="M10" s="3099" t="s">
        <v>3984</v>
      </c>
      <c r="N10" s="3099" t="s">
        <v>3985</v>
      </c>
      <c r="O10" s="5094"/>
      <c r="P10" s="5104"/>
    </row>
    <row r="11" spans="1:16" s="3493" customFormat="1" ht="30" customHeight="1" thickBot="1">
      <c r="A11" s="3565" t="s">
        <v>3347</v>
      </c>
      <c r="B11" s="3566" t="s">
        <v>3986</v>
      </c>
      <c r="C11" s="3567" t="s">
        <v>1086</v>
      </c>
      <c r="D11" s="3492" t="s">
        <v>3135</v>
      </c>
      <c r="E11" s="3492" t="s">
        <v>3136</v>
      </c>
      <c r="F11" s="3492" t="s">
        <v>3137</v>
      </c>
      <c r="G11" s="3492" t="s">
        <v>3138</v>
      </c>
      <c r="H11" s="3492" t="s">
        <v>3139</v>
      </c>
      <c r="I11" s="3492" t="s">
        <v>3140</v>
      </c>
      <c r="J11" s="3492" t="s">
        <v>3186</v>
      </c>
      <c r="K11" s="3492" t="s">
        <v>3187</v>
      </c>
      <c r="L11" s="3492" t="s">
        <v>3188</v>
      </c>
      <c r="M11" s="3492" t="s">
        <v>2904</v>
      </c>
      <c r="N11" s="3492" t="s">
        <v>2906</v>
      </c>
      <c r="O11" s="3492" t="s">
        <v>2907</v>
      </c>
      <c r="P11" s="3568" t="s">
        <v>2909</v>
      </c>
    </row>
    <row r="12" spans="1:16" ht="30" customHeight="1">
      <c r="A12" s="3569" t="s">
        <v>3135</v>
      </c>
      <c r="B12" s="3495" t="s">
        <v>2647</v>
      </c>
      <c r="C12" s="2083" t="s">
        <v>3988</v>
      </c>
      <c r="D12" s="3496"/>
      <c r="E12" s="3496"/>
      <c r="F12" s="3496"/>
      <c r="G12" s="3496"/>
      <c r="H12" s="3497"/>
      <c r="I12" s="3497"/>
      <c r="J12" s="3497"/>
      <c r="K12" s="3498"/>
      <c r="L12" s="3499"/>
      <c r="M12" s="3500"/>
      <c r="N12" s="3500"/>
      <c r="O12" s="3501"/>
      <c r="P12" s="3502">
        <f>+P13+P19+P39+P43+P64+P65+P69+P70+P77</f>
        <v>0</v>
      </c>
    </row>
    <row r="13" spans="1:16" ht="30" customHeight="1">
      <c r="A13" s="3569" t="s">
        <v>3136</v>
      </c>
      <c r="B13" s="3495" t="s">
        <v>1090</v>
      </c>
      <c r="C13" s="2083" t="s">
        <v>3990</v>
      </c>
      <c r="D13" s="3504"/>
      <c r="E13" s="3504"/>
      <c r="F13" s="3504"/>
      <c r="G13" s="3504"/>
      <c r="H13" s="3505"/>
      <c r="I13" s="3505"/>
      <c r="J13" s="3505"/>
      <c r="K13" s="3506"/>
      <c r="L13" s="3507"/>
      <c r="M13" s="3508"/>
      <c r="N13" s="3508"/>
      <c r="O13" s="3509"/>
      <c r="P13" s="3510">
        <f>+P14+P18</f>
        <v>0</v>
      </c>
    </row>
    <row r="14" spans="1:16" ht="30" customHeight="1">
      <c r="A14" s="3569" t="s">
        <v>3137</v>
      </c>
      <c r="B14" s="3511" t="s">
        <v>1093</v>
      </c>
      <c r="C14" s="3074" t="s">
        <v>3992</v>
      </c>
      <c r="D14" s="3504"/>
      <c r="E14" s="3504"/>
      <c r="F14" s="3504"/>
      <c r="G14" s="3504"/>
      <c r="H14" s="3512"/>
      <c r="I14" s="3512"/>
      <c r="J14" s="3512"/>
      <c r="K14" s="3513"/>
      <c r="L14" s="3514"/>
      <c r="M14" s="3515"/>
      <c r="N14" s="3515"/>
      <c r="O14" s="3516"/>
      <c r="P14" s="3510">
        <f>+P15+P16+P17</f>
        <v>0</v>
      </c>
    </row>
    <row r="15" spans="1:16" ht="30" customHeight="1">
      <c r="A15" s="3569" t="s">
        <v>3138</v>
      </c>
      <c r="B15" s="3511" t="s">
        <v>1096</v>
      </c>
      <c r="C15" s="2937" t="s">
        <v>3994</v>
      </c>
      <c r="D15" s="3504"/>
      <c r="E15" s="3504"/>
      <c r="F15" s="3504"/>
      <c r="G15" s="3504"/>
      <c r="H15" s="3517">
        <v>0</v>
      </c>
      <c r="I15" s="3517">
        <v>0</v>
      </c>
      <c r="J15" s="3517">
        <v>0</v>
      </c>
      <c r="K15" s="3517">
        <v>0</v>
      </c>
      <c r="L15" s="3518"/>
      <c r="M15" s="3519"/>
      <c r="N15" s="3519"/>
      <c r="O15" s="3520"/>
      <c r="P15" s="3510">
        <f>+D15*L15+E15*M15+F15*N15+G15*O15</f>
        <v>0</v>
      </c>
    </row>
    <row r="16" spans="1:16" ht="30" customHeight="1">
      <c r="A16" s="3569" t="s">
        <v>3139</v>
      </c>
      <c r="B16" s="3511" t="s">
        <v>1121</v>
      </c>
      <c r="C16" s="2937" t="s">
        <v>3996</v>
      </c>
      <c r="D16" s="3504"/>
      <c r="E16" s="3504"/>
      <c r="F16" s="3504"/>
      <c r="G16" s="3504"/>
      <c r="H16" s="3517">
        <v>0.5</v>
      </c>
      <c r="I16" s="3517">
        <v>0.5</v>
      </c>
      <c r="J16" s="3517">
        <v>0.5</v>
      </c>
      <c r="K16" s="3517">
        <v>0.5</v>
      </c>
      <c r="L16" s="3518"/>
      <c r="M16" s="3519"/>
      <c r="N16" s="3519"/>
      <c r="O16" s="3520"/>
      <c r="P16" s="3510">
        <f>+D16*L16+E16*M16+F16*N16+G16*O16</f>
        <v>0</v>
      </c>
    </row>
    <row r="17" spans="1:16" ht="30" customHeight="1">
      <c r="A17" s="3569" t="s">
        <v>3140</v>
      </c>
      <c r="B17" s="3511" t="s">
        <v>1133</v>
      </c>
      <c r="C17" s="2937" t="s">
        <v>3998</v>
      </c>
      <c r="D17" s="3504"/>
      <c r="E17" s="3504"/>
      <c r="F17" s="3504"/>
      <c r="G17" s="3504"/>
      <c r="H17" s="3517">
        <v>1</v>
      </c>
      <c r="I17" s="3517">
        <v>1</v>
      </c>
      <c r="J17" s="3517">
        <v>1</v>
      </c>
      <c r="K17" s="3517">
        <v>1</v>
      </c>
      <c r="L17" s="3518"/>
      <c r="M17" s="3519"/>
      <c r="N17" s="3519"/>
      <c r="O17" s="3520"/>
      <c r="P17" s="3510">
        <f>+D17*L17+E17*M17+F17*N17+G17*O17</f>
        <v>0</v>
      </c>
    </row>
    <row r="18" spans="1:16" ht="30" customHeight="1">
      <c r="A18" s="3569" t="s">
        <v>3186</v>
      </c>
      <c r="B18" s="3511" t="s">
        <v>1219</v>
      </c>
      <c r="C18" s="3074" t="s">
        <v>4000</v>
      </c>
      <c r="D18" s="3504"/>
      <c r="E18" s="3504"/>
      <c r="F18" s="3504"/>
      <c r="G18" s="3521"/>
      <c r="H18" s="3517">
        <v>0</v>
      </c>
      <c r="I18" s="3517">
        <v>0.5</v>
      </c>
      <c r="J18" s="3517">
        <v>1</v>
      </c>
      <c r="K18" s="3512"/>
      <c r="L18" s="3518"/>
      <c r="M18" s="3519"/>
      <c r="N18" s="3519"/>
      <c r="O18" s="3516"/>
      <c r="P18" s="3510">
        <f>+D18*L18+E18*M18+F18*N18</f>
        <v>0</v>
      </c>
    </row>
    <row r="19" spans="1:16" ht="30" customHeight="1">
      <c r="A19" s="3569" t="s">
        <v>3187</v>
      </c>
      <c r="B19" s="3495" t="s">
        <v>1270</v>
      </c>
      <c r="C19" s="2083" t="s">
        <v>4002</v>
      </c>
      <c r="D19" s="3521"/>
      <c r="E19" s="3521"/>
      <c r="F19" s="3521"/>
      <c r="G19" s="3522"/>
      <c r="H19" s="3512"/>
      <c r="I19" s="3512"/>
      <c r="J19" s="3512"/>
      <c r="K19" s="3513"/>
      <c r="L19" s="3514"/>
      <c r="M19" s="3515"/>
      <c r="N19" s="3515"/>
      <c r="O19" s="3516"/>
      <c r="P19" s="3510">
        <f>+P20+P24+P28+P32+P36</f>
        <v>0</v>
      </c>
    </row>
    <row r="20" spans="1:16" ht="30" customHeight="1">
      <c r="A20" s="3569" t="s">
        <v>3188</v>
      </c>
      <c r="B20" s="3523" t="s">
        <v>1273</v>
      </c>
      <c r="C20" s="3074" t="s">
        <v>4004</v>
      </c>
      <c r="D20" s="3514"/>
      <c r="E20" s="3515"/>
      <c r="F20" s="3514"/>
      <c r="G20" s="3522"/>
      <c r="H20" s="3512"/>
      <c r="I20" s="3512"/>
      <c r="J20" s="3512"/>
      <c r="K20" s="3513"/>
      <c r="L20" s="3514"/>
      <c r="M20" s="3515"/>
      <c r="N20" s="3515"/>
      <c r="O20" s="3516"/>
      <c r="P20" s="3510">
        <f>+P21+P22+P23</f>
        <v>0</v>
      </c>
    </row>
    <row r="21" spans="1:16" ht="30" customHeight="1">
      <c r="A21" s="3569" t="s">
        <v>2904</v>
      </c>
      <c r="B21" s="3523" t="s">
        <v>1276</v>
      </c>
      <c r="C21" s="2937" t="s">
        <v>3994</v>
      </c>
      <c r="D21" s="3514"/>
      <c r="E21" s="3515"/>
      <c r="F21" s="3514"/>
      <c r="G21" s="3522"/>
      <c r="H21" s="3512"/>
      <c r="I21" s="3512"/>
      <c r="J21" s="3512"/>
      <c r="K21" s="3517">
        <v>0</v>
      </c>
      <c r="L21" s="3514"/>
      <c r="M21" s="3515"/>
      <c r="N21" s="3515"/>
      <c r="O21" s="3520"/>
      <c r="P21" s="3510">
        <f>+O21*G21</f>
        <v>0</v>
      </c>
    </row>
    <row r="22" spans="1:16" ht="30" customHeight="1">
      <c r="A22" s="3569" t="s">
        <v>2906</v>
      </c>
      <c r="B22" s="3524" t="s">
        <v>1279</v>
      </c>
      <c r="C22" s="2937" t="s">
        <v>3996</v>
      </c>
      <c r="D22" s="3514"/>
      <c r="E22" s="3515"/>
      <c r="F22" s="3514"/>
      <c r="G22" s="3522"/>
      <c r="H22" s="3512"/>
      <c r="I22" s="3512"/>
      <c r="J22" s="3512"/>
      <c r="K22" s="3517">
        <v>0.5</v>
      </c>
      <c r="L22" s="3514"/>
      <c r="M22" s="3515"/>
      <c r="N22" s="3515"/>
      <c r="O22" s="3520"/>
      <c r="P22" s="3510">
        <f>+O22*G22</f>
        <v>0</v>
      </c>
    </row>
    <row r="23" spans="1:16" ht="30" customHeight="1">
      <c r="A23" s="3569" t="s">
        <v>2907</v>
      </c>
      <c r="B23" s="3524" t="s">
        <v>1282</v>
      </c>
      <c r="C23" s="2937" t="s">
        <v>3998</v>
      </c>
      <c r="D23" s="3507"/>
      <c r="E23" s="3508"/>
      <c r="F23" s="3507"/>
      <c r="G23" s="3522"/>
      <c r="H23" s="3512"/>
      <c r="I23" s="3512"/>
      <c r="J23" s="3512"/>
      <c r="K23" s="3517">
        <v>1</v>
      </c>
      <c r="L23" s="3514"/>
      <c r="M23" s="3515"/>
      <c r="N23" s="3515"/>
      <c r="O23" s="3520"/>
      <c r="P23" s="3510">
        <f>+O23*G23</f>
        <v>0</v>
      </c>
    </row>
    <row r="24" spans="1:16" ht="30" customHeight="1">
      <c r="A24" s="3569" t="s">
        <v>2909</v>
      </c>
      <c r="B24" s="3523" t="s">
        <v>1299</v>
      </c>
      <c r="C24" s="3074" t="s">
        <v>4009</v>
      </c>
      <c r="D24" s="3521"/>
      <c r="E24" s="3521"/>
      <c r="F24" s="3521"/>
      <c r="G24" s="3522"/>
      <c r="H24" s="3512"/>
      <c r="I24" s="3512"/>
      <c r="J24" s="3512"/>
      <c r="K24" s="3512"/>
      <c r="L24" s="3514"/>
      <c r="M24" s="3515"/>
      <c r="N24" s="3515"/>
      <c r="O24" s="3516"/>
      <c r="P24" s="3510">
        <f>+P25+P26+P27</f>
        <v>0</v>
      </c>
    </row>
    <row r="25" spans="1:16" ht="30" customHeight="1">
      <c r="A25" s="3569" t="s">
        <v>2910</v>
      </c>
      <c r="B25" s="3523" t="s">
        <v>3322</v>
      </c>
      <c r="C25" s="2937" t="s">
        <v>3994</v>
      </c>
      <c r="D25" s="3507"/>
      <c r="E25" s="3508"/>
      <c r="F25" s="3507"/>
      <c r="G25" s="3522"/>
      <c r="H25" s="3512"/>
      <c r="I25" s="3512"/>
      <c r="J25" s="3512"/>
      <c r="K25" s="3517">
        <v>0.1</v>
      </c>
      <c r="L25" s="3525"/>
      <c r="M25" s="3526"/>
      <c r="N25" s="3526"/>
      <c r="O25" s="3527"/>
      <c r="P25" s="3510">
        <f>+O25*G25</f>
        <v>0</v>
      </c>
    </row>
    <row r="26" spans="1:16" ht="30" customHeight="1">
      <c r="A26" s="3569" t="s">
        <v>2911</v>
      </c>
      <c r="B26" s="3524" t="s">
        <v>3325</v>
      </c>
      <c r="C26" s="2937" t="s">
        <v>3996</v>
      </c>
      <c r="D26" s="3514"/>
      <c r="E26" s="3515"/>
      <c r="F26" s="3514"/>
      <c r="G26" s="3522"/>
      <c r="H26" s="3512"/>
      <c r="I26" s="3512"/>
      <c r="J26" s="3512"/>
      <c r="K26" s="3517">
        <v>0.5</v>
      </c>
      <c r="L26" s="3514"/>
      <c r="M26" s="3515"/>
      <c r="N26" s="3515"/>
      <c r="O26" s="3520"/>
      <c r="P26" s="3510">
        <f>+O26*G26</f>
        <v>0</v>
      </c>
    </row>
    <row r="27" spans="1:16" ht="30" customHeight="1">
      <c r="A27" s="3569" t="s">
        <v>2947</v>
      </c>
      <c r="B27" s="3524" t="s">
        <v>3516</v>
      </c>
      <c r="C27" s="2937" t="s">
        <v>3998</v>
      </c>
      <c r="D27" s="3514"/>
      <c r="E27" s="3515"/>
      <c r="F27" s="3514"/>
      <c r="G27" s="3522"/>
      <c r="H27" s="3512"/>
      <c r="I27" s="3512"/>
      <c r="J27" s="3512"/>
      <c r="K27" s="3517">
        <v>1</v>
      </c>
      <c r="L27" s="3514"/>
      <c r="M27" s="3515"/>
      <c r="N27" s="3515"/>
      <c r="O27" s="3527"/>
      <c r="P27" s="3510">
        <f>+O27*G27</f>
        <v>0</v>
      </c>
    </row>
    <row r="28" spans="1:16" ht="30" customHeight="1">
      <c r="A28" s="3569" t="s">
        <v>2949</v>
      </c>
      <c r="B28" s="3523" t="s">
        <v>1302</v>
      </c>
      <c r="C28" s="3074" t="s">
        <v>4014</v>
      </c>
      <c r="D28" s="3521"/>
      <c r="E28" s="3521"/>
      <c r="F28" s="3521"/>
      <c r="G28" s="3522"/>
      <c r="H28" s="3512"/>
      <c r="I28" s="3512"/>
      <c r="J28" s="3512"/>
      <c r="K28" s="3512"/>
      <c r="L28" s="3514"/>
      <c r="M28" s="3515"/>
      <c r="N28" s="3515"/>
      <c r="O28" s="3516"/>
      <c r="P28" s="3528">
        <f>+P29+P30+P31</f>
        <v>0</v>
      </c>
    </row>
    <row r="29" spans="1:16" ht="30" customHeight="1">
      <c r="A29" s="3569" t="s">
        <v>2950</v>
      </c>
      <c r="B29" s="3523" t="s">
        <v>4124</v>
      </c>
      <c r="C29" s="2937" t="s">
        <v>3994</v>
      </c>
      <c r="D29" s="3507"/>
      <c r="E29" s="3508"/>
      <c r="F29" s="3507"/>
      <c r="G29" s="3522"/>
      <c r="H29" s="3512"/>
      <c r="I29" s="3512"/>
      <c r="J29" s="3512"/>
      <c r="K29" s="3517">
        <v>0.15</v>
      </c>
      <c r="L29" s="3514"/>
      <c r="M29" s="3515"/>
      <c r="N29" s="3515"/>
      <c r="O29" s="3520"/>
      <c r="P29" s="3510">
        <f>+O29*G29</f>
        <v>0</v>
      </c>
    </row>
    <row r="30" spans="1:16" s="3529" customFormat="1" ht="30" customHeight="1">
      <c r="A30" s="3569" t="s">
        <v>2951</v>
      </c>
      <c r="B30" s="3524" t="s">
        <v>4125</v>
      </c>
      <c r="C30" s="2937" t="s">
        <v>3996</v>
      </c>
      <c r="D30" s="3507"/>
      <c r="E30" s="3508"/>
      <c r="F30" s="3507"/>
      <c r="G30" s="3522"/>
      <c r="H30" s="3512"/>
      <c r="I30" s="3512"/>
      <c r="J30" s="3512"/>
      <c r="K30" s="3517">
        <v>0.5</v>
      </c>
      <c r="L30" s="3514"/>
      <c r="M30" s="3515"/>
      <c r="N30" s="3515"/>
      <c r="O30" s="3520"/>
      <c r="P30" s="3510">
        <f>+O30*G30</f>
        <v>0</v>
      </c>
    </row>
    <row r="31" spans="1:16" ht="30" customHeight="1">
      <c r="A31" s="3569" t="s">
        <v>2952</v>
      </c>
      <c r="B31" s="3524" t="s">
        <v>4126</v>
      </c>
      <c r="C31" s="2937" t="s">
        <v>3998</v>
      </c>
      <c r="D31" s="3514"/>
      <c r="E31" s="3515"/>
      <c r="F31" s="3514"/>
      <c r="G31" s="3522"/>
      <c r="H31" s="3512"/>
      <c r="I31" s="3512"/>
      <c r="J31" s="3512"/>
      <c r="K31" s="3517">
        <v>1</v>
      </c>
      <c r="L31" s="3514"/>
      <c r="M31" s="3515"/>
      <c r="N31" s="3515"/>
      <c r="O31" s="3520"/>
      <c r="P31" s="3510">
        <f>+O31*G31</f>
        <v>0</v>
      </c>
    </row>
    <row r="32" spans="1:16" ht="30" customHeight="1">
      <c r="A32" s="3569" t="s">
        <v>2954</v>
      </c>
      <c r="B32" s="3524" t="s">
        <v>1305</v>
      </c>
      <c r="C32" s="3074" t="s">
        <v>4019</v>
      </c>
      <c r="D32" s="3521"/>
      <c r="E32" s="3521"/>
      <c r="F32" s="3521"/>
      <c r="G32" s="3522"/>
      <c r="H32" s="3512"/>
      <c r="I32" s="3512"/>
      <c r="J32" s="3512"/>
      <c r="K32" s="3512"/>
      <c r="L32" s="3514"/>
      <c r="M32" s="3515"/>
      <c r="N32" s="3515"/>
      <c r="O32" s="3521"/>
      <c r="P32" s="3510">
        <f>+P33+P34+P35</f>
        <v>0</v>
      </c>
    </row>
    <row r="33" spans="1:16" ht="30" customHeight="1">
      <c r="A33" s="3569" t="s">
        <v>2956</v>
      </c>
      <c r="B33" s="3524" t="s">
        <v>4127</v>
      </c>
      <c r="C33" s="2937" t="s">
        <v>3994</v>
      </c>
      <c r="D33" s="3514"/>
      <c r="E33" s="3515"/>
      <c r="F33" s="3514"/>
      <c r="G33" s="3522"/>
      <c r="H33" s="3512"/>
      <c r="I33" s="3512"/>
      <c r="J33" s="3512"/>
      <c r="K33" s="3517">
        <v>0.15</v>
      </c>
      <c r="L33" s="3514"/>
      <c r="M33" s="3515"/>
      <c r="N33" s="3515"/>
      <c r="O33" s="3520"/>
      <c r="P33" s="3510">
        <f>+O33*G33</f>
        <v>0</v>
      </c>
    </row>
    <row r="34" spans="1:16" ht="30" customHeight="1">
      <c r="A34" s="3569" t="s">
        <v>2957</v>
      </c>
      <c r="B34" s="3524" t="s">
        <v>4128</v>
      </c>
      <c r="C34" s="2937" t="s">
        <v>3996</v>
      </c>
      <c r="D34" s="3514"/>
      <c r="E34" s="3515"/>
      <c r="F34" s="3514"/>
      <c r="G34" s="3522"/>
      <c r="H34" s="3512"/>
      <c r="I34" s="3512"/>
      <c r="J34" s="3512"/>
      <c r="K34" s="3517">
        <v>0.5</v>
      </c>
      <c r="L34" s="3514"/>
      <c r="M34" s="3515"/>
      <c r="N34" s="3515"/>
      <c r="O34" s="3520"/>
      <c r="P34" s="3510">
        <f>+O34*G34</f>
        <v>0</v>
      </c>
    </row>
    <row r="35" spans="1:16" ht="30" customHeight="1">
      <c r="A35" s="3569" t="s">
        <v>2958</v>
      </c>
      <c r="B35" s="3524" t="s">
        <v>4129</v>
      </c>
      <c r="C35" s="2937" t="s">
        <v>3998</v>
      </c>
      <c r="D35" s="3507"/>
      <c r="E35" s="3508"/>
      <c r="F35" s="3507"/>
      <c r="G35" s="3522"/>
      <c r="H35" s="3512"/>
      <c r="I35" s="3512"/>
      <c r="J35" s="3512"/>
      <c r="K35" s="3517">
        <v>1</v>
      </c>
      <c r="L35" s="3514"/>
      <c r="M35" s="3515"/>
      <c r="N35" s="3515"/>
      <c r="O35" s="3520"/>
      <c r="P35" s="3510">
        <f>+O35*G35</f>
        <v>0</v>
      </c>
    </row>
    <row r="36" spans="1:16" ht="30" customHeight="1">
      <c r="A36" s="3569" t="s">
        <v>2959</v>
      </c>
      <c r="B36" s="3524" t="s">
        <v>1308</v>
      </c>
      <c r="C36" s="3074" t="s">
        <v>4130</v>
      </c>
      <c r="D36" s="3521"/>
      <c r="E36" s="3521"/>
      <c r="F36" s="3521"/>
      <c r="G36" s="3522"/>
      <c r="H36" s="3512"/>
      <c r="I36" s="3512"/>
      <c r="J36" s="3512"/>
      <c r="K36" s="3512"/>
      <c r="L36" s="3514"/>
      <c r="M36" s="3515"/>
      <c r="N36" s="3515"/>
      <c r="O36" s="3521"/>
      <c r="P36" s="3510">
        <f>+P37+P38</f>
        <v>0</v>
      </c>
    </row>
    <row r="37" spans="1:16" ht="30" customHeight="1">
      <c r="A37" s="3569" t="s">
        <v>2960</v>
      </c>
      <c r="B37" s="3524" t="s">
        <v>4131</v>
      </c>
      <c r="C37" s="2937" t="s">
        <v>4026</v>
      </c>
      <c r="D37" s="3514"/>
      <c r="E37" s="3515"/>
      <c r="F37" s="3514"/>
      <c r="G37" s="3522"/>
      <c r="H37" s="3512"/>
      <c r="I37" s="3512"/>
      <c r="J37" s="3512"/>
      <c r="K37" s="3517">
        <v>0.5</v>
      </c>
      <c r="L37" s="3514"/>
      <c r="M37" s="3515"/>
      <c r="N37" s="3515"/>
      <c r="O37" s="3520"/>
      <c r="P37" s="3510">
        <f>+O37*G37</f>
        <v>0</v>
      </c>
    </row>
    <row r="38" spans="1:16" ht="30" customHeight="1">
      <c r="A38" s="3569" t="s">
        <v>2961</v>
      </c>
      <c r="B38" s="3530" t="s">
        <v>4132</v>
      </c>
      <c r="C38" s="2937" t="s">
        <v>4028</v>
      </c>
      <c r="D38" s="3514"/>
      <c r="E38" s="3515"/>
      <c r="F38" s="3514"/>
      <c r="G38" s="3522"/>
      <c r="H38" s="3512"/>
      <c r="I38" s="3512"/>
      <c r="J38" s="3512"/>
      <c r="K38" s="3517">
        <v>1</v>
      </c>
      <c r="L38" s="3514"/>
      <c r="M38" s="3515"/>
      <c r="N38" s="3515"/>
      <c r="O38" s="3520"/>
      <c r="P38" s="3510">
        <f>+O38*G38</f>
        <v>0</v>
      </c>
    </row>
    <row r="39" spans="1:16" ht="30" customHeight="1">
      <c r="A39" s="3569" t="s">
        <v>2962</v>
      </c>
      <c r="B39" s="3495" t="s">
        <v>1327</v>
      </c>
      <c r="C39" s="3531" t="s">
        <v>4030</v>
      </c>
      <c r="D39" s="3522"/>
      <c r="E39" s="3522"/>
      <c r="F39" s="3522"/>
      <c r="G39" s="3521"/>
      <c r="H39" s="3512"/>
      <c r="I39" s="3512"/>
      <c r="J39" s="3512"/>
      <c r="K39" s="3513"/>
      <c r="L39" s="3514"/>
      <c r="M39" s="3515"/>
      <c r="N39" s="3515"/>
      <c r="O39" s="3516"/>
      <c r="P39" s="3510">
        <f>+P40</f>
        <v>0</v>
      </c>
    </row>
    <row r="40" spans="1:16" ht="30" customHeight="1">
      <c r="A40" s="3569" t="s">
        <v>2963</v>
      </c>
      <c r="B40" s="3530" t="s">
        <v>3653</v>
      </c>
      <c r="C40" s="3532" t="s">
        <v>4032</v>
      </c>
      <c r="D40" s="3522"/>
      <c r="E40" s="3522"/>
      <c r="F40" s="3522"/>
      <c r="G40" s="3515"/>
      <c r="H40" s="3512"/>
      <c r="I40" s="3512"/>
      <c r="J40" s="3512"/>
      <c r="K40" s="3513"/>
      <c r="L40" s="3514"/>
      <c r="M40" s="3515"/>
      <c r="N40" s="3515"/>
      <c r="O40" s="3516"/>
      <c r="P40" s="3510">
        <f>+P41+P42</f>
        <v>0</v>
      </c>
    </row>
    <row r="41" spans="1:16" ht="30" customHeight="1">
      <c r="A41" s="3569" t="s">
        <v>2964</v>
      </c>
      <c r="B41" s="3530" t="s">
        <v>4133</v>
      </c>
      <c r="C41" s="2937" t="s">
        <v>4034</v>
      </c>
      <c r="D41" s="3522"/>
      <c r="E41" s="3522"/>
      <c r="F41" s="3522"/>
      <c r="G41" s="3515"/>
      <c r="H41" s="3533">
        <v>0.5</v>
      </c>
      <c r="I41" s="3533">
        <v>0.5</v>
      </c>
      <c r="J41" s="3517">
        <v>0.85</v>
      </c>
      <c r="K41" s="3513"/>
      <c r="L41" s="3518"/>
      <c r="M41" s="3519"/>
      <c r="N41" s="3519"/>
      <c r="O41" s="3516"/>
      <c r="P41" s="3510">
        <f>+L41*D41+M41*E41+N41*F41</f>
        <v>0</v>
      </c>
    </row>
    <row r="42" spans="1:16" ht="30" customHeight="1">
      <c r="A42" s="3569" t="s">
        <v>2965</v>
      </c>
      <c r="B42" s="3530" t="s">
        <v>4134</v>
      </c>
      <c r="C42" s="2937" t="s">
        <v>3998</v>
      </c>
      <c r="D42" s="3522"/>
      <c r="E42" s="3522"/>
      <c r="F42" s="3522"/>
      <c r="G42" s="3515"/>
      <c r="H42" s="3533">
        <v>1</v>
      </c>
      <c r="I42" s="3533">
        <v>1</v>
      </c>
      <c r="J42" s="3517">
        <v>1</v>
      </c>
      <c r="K42" s="3534"/>
      <c r="L42" s="3518"/>
      <c r="M42" s="3519"/>
      <c r="N42" s="3519"/>
      <c r="O42" s="3516"/>
      <c r="P42" s="3510">
        <f>+L42*D42+M42*E42+N42*F42</f>
        <v>0</v>
      </c>
    </row>
    <row r="43" spans="1:16" ht="30" customHeight="1">
      <c r="A43" s="3569" t="s">
        <v>2966</v>
      </c>
      <c r="B43" s="3530" t="s">
        <v>3617</v>
      </c>
      <c r="C43" s="3535" t="s">
        <v>4037</v>
      </c>
      <c r="D43" s="3522"/>
      <c r="E43" s="3522"/>
      <c r="F43" s="3522"/>
      <c r="G43" s="3515"/>
      <c r="H43" s="3512"/>
      <c r="I43" s="3512"/>
      <c r="J43" s="3512"/>
      <c r="K43" s="3513"/>
      <c r="L43" s="3514"/>
      <c r="M43" s="3515"/>
      <c r="N43" s="3515"/>
      <c r="O43" s="3516"/>
      <c r="P43" s="3510">
        <f>+P44+P45+P54+P55+P59+P63</f>
        <v>0</v>
      </c>
    </row>
    <row r="44" spans="1:16" ht="30" customHeight="1">
      <c r="A44" s="3569" t="s">
        <v>2967</v>
      </c>
      <c r="B44" s="3530" t="s">
        <v>3659</v>
      </c>
      <c r="C44" s="3074" t="s">
        <v>4039</v>
      </c>
      <c r="D44" s="3522"/>
      <c r="E44" s="3522"/>
      <c r="F44" s="3522"/>
      <c r="G44" s="3515"/>
      <c r="H44" s="3517">
        <v>0.5</v>
      </c>
      <c r="I44" s="3517">
        <v>0.5</v>
      </c>
      <c r="J44" s="3517">
        <v>1</v>
      </c>
      <c r="K44" s="3513"/>
      <c r="L44" s="3518"/>
      <c r="M44" s="3519"/>
      <c r="N44" s="3519"/>
      <c r="O44" s="3516"/>
      <c r="P44" s="3510">
        <f>+L44*D44+M44*E44+N44*F44</f>
        <v>0</v>
      </c>
    </row>
    <row r="45" spans="1:16" ht="30" customHeight="1">
      <c r="A45" s="3569" t="s">
        <v>2968</v>
      </c>
      <c r="B45" s="3530" t="s">
        <v>3660</v>
      </c>
      <c r="C45" s="3532" t="s">
        <v>4041</v>
      </c>
      <c r="D45" s="3522"/>
      <c r="E45" s="3522"/>
      <c r="F45" s="3522"/>
      <c r="G45" s="3515"/>
      <c r="H45" s="3512"/>
      <c r="I45" s="3512"/>
      <c r="J45" s="3512"/>
      <c r="K45" s="3513"/>
      <c r="L45" s="3514"/>
      <c r="M45" s="3515"/>
      <c r="N45" s="3515"/>
      <c r="O45" s="3516"/>
      <c r="P45" s="3510">
        <f>+P46+P50</f>
        <v>0</v>
      </c>
    </row>
    <row r="46" spans="1:16" ht="30" customHeight="1">
      <c r="A46" s="3569" t="s">
        <v>2969</v>
      </c>
      <c r="B46" s="3530" t="s">
        <v>4135</v>
      </c>
      <c r="C46" s="2937" t="s">
        <v>4043</v>
      </c>
      <c r="D46" s="3522"/>
      <c r="E46" s="3522"/>
      <c r="F46" s="3522"/>
      <c r="G46" s="3515"/>
      <c r="H46" s="3512"/>
      <c r="I46" s="3512"/>
      <c r="J46" s="3512"/>
      <c r="K46" s="3513"/>
      <c r="L46" s="3514"/>
      <c r="M46" s="3515"/>
      <c r="N46" s="3515"/>
      <c r="O46" s="3516"/>
      <c r="P46" s="3510">
        <f>+P47+P48+P49</f>
        <v>0</v>
      </c>
    </row>
    <row r="47" spans="1:16" ht="30" customHeight="1">
      <c r="A47" s="3569" t="s">
        <v>2970</v>
      </c>
      <c r="B47" s="3530" t="s">
        <v>4136</v>
      </c>
      <c r="C47" s="3570" t="s">
        <v>3994</v>
      </c>
      <c r="D47" s="3522"/>
      <c r="E47" s="3522"/>
      <c r="F47" s="3522"/>
      <c r="G47" s="3515"/>
      <c r="H47" s="3517">
        <v>0</v>
      </c>
      <c r="I47" s="3517">
        <v>0.5</v>
      </c>
      <c r="J47" s="3517">
        <v>1</v>
      </c>
      <c r="K47" s="3513"/>
      <c r="L47" s="3518"/>
      <c r="M47" s="3519"/>
      <c r="N47" s="3519"/>
      <c r="O47" s="3516"/>
      <c r="P47" s="3510">
        <f>+L47*D47+M47*E47+N47*F47</f>
        <v>0</v>
      </c>
    </row>
    <row r="48" spans="1:16" ht="30" customHeight="1">
      <c r="A48" s="3569" t="s">
        <v>2971</v>
      </c>
      <c r="B48" s="3530" t="s">
        <v>4137</v>
      </c>
      <c r="C48" s="3570" t="s">
        <v>3996</v>
      </c>
      <c r="D48" s="3522"/>
      <c r="E48" s="3522"/>
      <c r="F48" s="3522"/>
      <c r="G48" s="3515"/>
      <c r="H48" s="3517">
        <v>0.5</v>
      </c>
      <c r="I48" s="3517">
        <v>0.5</v>
      </c>
      <c r="J48" s="3517">
        <v>1</v>
      </c>
      <c r="K48" s="3513"/>
      <c r="L48" s="3518"/>
      <c r="M48" s="3519"/>
      <c r="N48" s="3519"/>
      <c r="O48" s="3516"/>
      <c r="P48" s="3510">
        <f>+L48*D48+M48*E48+N48*F48</f>
        <v>0</v>
      </c>
    </row>
    <row r="49" spans="1:16" ht="30" customHeight="1">
      <c r="A49" s="3569" t="s">
        <v>2972</v>
      </c>
      <c r="B49" s="3530" t="s">
        <v>4138</v>
      </c>
      <c r="C49" s="3570" t="s">
        <v>3998</v>
      </c>
      <c r="D49" s="3522"/>
      <c r="E49" s="3522"/>
      <c r="F49" s="3522"/>
      <c r="G49" s="3515"/>
      <c r="H49" s="3517">
        <v>1</v>
      </c>
      <c r="I49" s="3517">
        <v>1</v>
      </c>
      <c r="J49" s="3517">
        <v>1</v>
      </c>
      <c r="K49" s="3513"/>
      <c r="L49" s="3518"/>
      <c r="M49" s="3519"/>
      <c r="N49" s="3519"/>
      <c r="O49" s="3516"/>
      <c r="P49" s="3510">
        <f>+L49*D49+M49*E49+N49*F49</f>
        <v>0</v>
      </c>
    </row>
    <row r="50" spans="1:16" ht="30" customHeight="1">
      <c r="A50" s="3569" t="s">
        <v>2973</v>
      </c>
      <c r="B50" s="3530" t="s">
        <v>4139</v>
      </c>
      <c r="C50" s="2937" t="s">
        <v>4048</v>
      </c>
      <c r="D50" s="3522"/>
      <c r="E50" s="3522"/>
      <c r="F50" s="3522"/>
      <c r="G50" s="3515"/>
      <c r="H50" s="3512"/>
      <c r="I50" s="3512"/>
      <c r="J50" s="3512"/>
      <c r="K50" s="3513"/>
      <c r="L50" s="3514"/>
      <c r="M50" s="3515"/>
      <c r="N50" s="3515"/>
      <c r="O50" s="3516"/>
      <c r="P50" s="3510">
        <f>+P51+P52+P53</f>
        <v>0</v>
      </c>
    </row>
    <row r="51" spans="1:16" ht="30" customHeight="1">
      <c r="A51" s="3569" t="s">
        <v>4049</v>
      </c>
      <c r="B51" s="3530" t="s">
        <v>4140</v>
      </c>
      <c r="C51" s="3570" t="s">
        <v>3994</v>
      </c>
      <c r="D51" s="3522"/>
      <c r="E51" s="3522"/>
      <c r="F51" s="3522"/>
      <c r="G51" s="3515"/>
      <c r="H51" s="3517">
        <v>0.05</v>
      </c>
      <c r="I51" s="3517">
        <v>0.5</v>
      </c>
      <c r="J51" s="3517">
        <v>1</v>
      </c>
      <c r="K51" s="3513"/>
      <c r="L51" s="3518"/>
      <c r="M51" s="3519"/>
      <c r="N51" s="3519"/>
      <c r="O51" s="3516"/>
      <c r="P51" s="3510">
        <f>+L51*D51+M51*E51+N51*F51</f>
        <v>0</v>
      </c>
    </row>
    <row r="52" spans="1:16" ht="30" customHeight="1">
      <c r="A52" s="3569" t="s">
        <v>3204</v>
      </c>
      <c r="B52" s="3530" t="s">
        <v>4141</v>
      </c>
      <c r="C52" s="3570" t="s">
        <v>3996</v>
      </c>
      <c r="D52" s="3522"/>
      <c r="E52" s="3522"/>
      <c r="F52" s="3522"/>
      <c r="G52" s="3515"/>
      <c r="H52" s="3517">
        <v>0.5</v>
      </c>
      <c r="I52" s="3517">
        <v>0.5</v>
      </c>
      <c r="J52" s="3517">
        <v>1</v>
      </c>
      <c r="K52" s="3513"/>
      <c r="L52" s="3518"/>
      <c r="M52" s="3519"/>
      <c r="N52" s="3519"/>
      <c r="O52" s="3516"/>
      <c r="P52" s="3510">
        <f>+L52*D52+M52*E52+N52*F52</f>
        <v>0</v>
      </c>
    </row>
    <row r="53" spans="1:16" ht="30" customHeight="1">
      <c r="A53" s="3569" t="s">
        <v>3205</v>
      </c>
      <c r="B53" s="3530" t="s">
        <v>4142</v>
      </c>
      <c r="C53" s="3570" t="s">
        <v>3998</v>
      </c>
      <c r="D53" s="3522"/>
      <c r="E53" s="3522"/>
      <c r="F53" s="3522"/>
      <c r="G53" s="3515"/>
      <c r="H53" s="3517">
        <v>1</v>
      </c>
      <c r="I53" s="3517">
        <v>1</v>
      </c>
      <c r="J53" s="3517">
        <v>1</v>
      </c>
      <c r="K53" s="3513"/>
      <c r="L53" s="3518"/>
      <c r="M53" s="3519"/>
      <c r="N53" s="3519"/>
      <c r="O53" s="3516"/>
      <c r="P53" s="3510">
        <f>+L53*D53+M53*E53+N53*F53</f>
        <v>0</v>
      </c>
    </row>
    <row r="54" spans="1:16" ht="30" customHeight="1">
      <c r="A54" s="3569" t="s">
        <v>3206</v>
      </c>
      <c r="B54" s="3530" t="s">
        <v>3661</v>
      </c>
      <c r="C54" s="3532" t="s">
        <v>4054</v>
      </c>
      <c r="D54" s="3522"/>
      <c r="E54" s="3522"/>
      <c r="F54" s="3522"/>
      <c r="G54" s="3515"/>
      <c r="H54" s="3517">
        <v>0.1</v>
      </c>
      <c r="I54" s="3517">
        <v>0.5</v>
      </c>
      <c r="J54" s="3517">
        <v>1</v>
      </c>
      <c r="K54" s="3513"/>
      <c r="L54" s="3518"/>
      <c r="M54" s="3519"/>
      <c r="N54" s="3519"/>
      <c r="O54" s="3516"/>
      <c r="P54" s="3510">
        <f>+L54*D54+M54*E54+N54*F54</f>
        <v>0</v>
      </c>
    </row>
    <row r="55" spans="1:16" ht="30" customHeight="1">
      <c r="A55" s="3569" t="s">
        <v>3207</v>
      </c>
      <c r="B55" s="3530" t="s">
        <v>3662</v>
      </c>
      <c r="C55" s="3532" t="s">
        <v>4056</v>
      </c>
      <c r="D55" s="3522"/>
      <c r="E55" s="3522"/>
      <c r="F55" s="3522"/>
      <c r="G55" s="3521"/>
      <c r="H55" s="3512"/>
      <c r="I55" s="3512"/>
      <c r="J55" s="3512"/>
      <c r="K55" s="3513"/>
      <c r="L55" s="3514"/>
      <c r="M55" s="3515"/>
      <c r="N55" s="3515"/>
      <c r="O55" s="3516"/>
      <c r="P55" s="3510">
        <f>+P56+P57+P58</f>
        <v>0</v>
      </c>
    </row>
    <row r="56" spans="1:16" ht="30" customHeight="1">
      <c r="A56" s="3569" t="s">
        <v>3208</v>
      </c>
      <c r="B56" s="3530" t="s">
        <v>4143</v>
      </c>
      <c r="C56" s="2937" t="s">
        <v>3994</v>
      </c>
      <c r="D56" s="3522"/>
      <c r="E56" s="3522"/>
      <c r="F56" s="3522"/>
      <c r="G56" s="3515"/>
      <c r="H56" s="3517">
        <v>0.5</v>
      </c>
      <c r="I56" s="3517">
        <v>0.5</v>
      </c>
      <c r="J56" s="3517">
        <v>0.65</v>
      </c>
      <c r="K56" s="3513"/>
      <c r="L56" s="3518"/>
      <c r="M56" s="3519"/>
      <c r="N56" s="3519"/>
      <c r="O56" s="3516"/>
      <c r="P56" s="3510">
        <f>+L56*D56+M56*E56+N56*F56</f>
        <v>0</v>
      </c>
    </row>
    <row r="57" spans="1:16" ht="30" customHeight="1">
      <c r="A57" s="3569" t="s">
        <v>4058</v>
      </c>
      <c r="B57" s="3530" t="s">
        <v>4144</v>
      </c>
      <c r="C57" s="2937" t="s">
        <v>3996</v>
      </c>
      <c r="D57" s="3522"/>
      <c r="E57" s="3522"/>
      <c r="F57" s="3522"/>
      <c r="G57" s="3515"/>
      <c r="H57" s="3517">
        <v>0.5</v>
      </c>
      <c r="I57" s="3517">
        <v>0.5</v>
      </c>
      <c r="J57" s="3517">
        <v>0.65</v>
      </c>
      <c r="K57" s="3513"/>
      <c r="L57" s="3518"/>
      <c r="M57" s="3519"/>
      <c r="N57" s="3519"/>
      <c r="O57" s="3516"/>
      <c r="P57" s="3510">
        <f>+L57*D57+M57*E57+N57*F57</f>
        <v>0</v>
      </c>
    </row>
    <row r="58" spans="1:16" ht="30" customHeight="1">
      <c r="A58" s="3569" t="s">
        <v>4060</v>
      </c>
      <c r="B58" s="3530" t="s">
        <v>4145</v>
      </c>
      <c r="C58" s="2937" t="s">
        <v>3998</v>
      </c>
      <c r="D58" s="3522"/>
      <c r="E58" s="3522"/>
      <c r="F58" s="3522"/>
      <c r="G58" s="3515"/>
      <c r="H58" s="3517">
        <v>1</v>
      </c>
      <c r="I58" s="3517">
        <v>1</v>
      </c>
      <c r="J58" s="3517">
        <v>1</v>
      </c>
      <c r="K58" s="3513"/>
      <c r="L58" s="3518"/>
      <c r="M58" s="3519"/>
      <c r="N58" s="3519"/>
      <c r="O58" s="3516"/>
      <c r="P58" s="3510">
        <f>+L58*D58+M58*E58+N58*F58</f>
        <v>0</v>
      </c>
    </row>
    <row r="59" spans="1:16" ht="30" customHeight="1">
      <c r="A59" s="3569" t="s">
        <v>4062</v>
      </c>
      <c r="B59" s="3530" t="s">
        <v>4146</v>
      </c>
      <c r="C59" s="3532" t="s">
        <v>4064</v>
      </c>
      <c r="D59" s="3522"/>
      <c r="E59" s="3522"/>
      <c r="F59" s="3522"/>
      <c r="G59" s="3521"/>
      <c r="H59" s="3512"/>
      <c r="I59" s="3512"/>
      <c r="J59" s="3512"/>
      <c r="K59" s="3513"/>
      <c r="L59" s="3514"/>
      <c r="M59" s="3515"/>
      <c r="N59" s="3515"/>
      <c r="O59" s="3516"/>
      <c r="P59" s="3510">
        <f>+P61+P62</f>
        <v>0</v>
      </c>
    </row>
    <row r="60" spans="1:16" ht="30" customHeight="1">
      <c r="A60" s="3569" t="s">
        <v>4065</v>
      </c>
      <c r="B60" s="3530" t="s">
        <v>4147</v>
      </c>
      <c r="C60" s="3536" t="s">
        <v>4067</v>
      </c>
      <c r="D60" s="3522"/>
      <c r="E60" s="3522"/>
      <c r="F60" s="3522"/>
      <c r="G60" s="3521"/>
      <c r="H60" s="3512"/>
      <c r="I60" s="3512"/>
      <c r="J60" s="3512"/>
      <c r="K60" s="3513"/>
      <c r="L60" s="3514"/>
      <c r="M60" s="3514"/>
      <c r="N60" s="3514"/>
      <c r="O60" s="3516"/>
      <c r="P60" s="3510">
        <f>+L60*D60+M60*E60+N60*F60</f>
        <v>0</v>
      </c>
    </row>
    <row r="61" spans="1:16" ht="30" customHeight="1">
      <c r="A61" s="3569" t="s">
        <v>4068</v>
      </c>
      <c r="B61" s="3530" t="s">
        <v>4148</v>
      </c>
      <c r="C61" s="2937" t="s">
        <v>4034</v>
      </c>
      <c r="D61" s="3522"/>
      <c r="E61" s="3522"/>
      <c r="F61" s="3522"/>
      <c r="G61" s="3515"/>
      <c r="H61" s="3517">
        <v>0.5</v>
      </c>
      <c r="I61" s="3517">
        <v>0.5</v>
      </c>
      <c r="J61" s="3517">
        <v>0.85</v>
      </c>
      <c r="K61" s="3513"/>
      <c r="L61" s="3518"/>
      <c r="M61" s="3519"/>
      <c r="N61" s="3519"/>
      <c r="O61" s="3516"/>
      <c r="P61" s="3510">
        <f>+L61*D61+M61*E61+N61*F61</f>
        <v>0</v>
      </c>
    </row>
    <row r="62" spans="1:16" ht="30" customHeight="1">
      <c r="A62" s="3569" t="s">
        <v>4070</v>
      </c>
      <c r="B62" s="3530" t="s">
        <v>4149</v>
      </c>
      <c r="C62" s="2937" t="s">
        <v>3998</v>
      </c>
      <c r="D62" s="3522"/>
      <c r="E62" s="3522"/>
      <c r="F62" s="3522"/>
      <c r="G62" s="3515"/>
      <c r="H62" s="3517">
        <v>1</v>
      </c>
      <c r="I62" s="3517">
        <v>1</v>
      </c>
      <c r="J62" s="3517">
        <v>1</v>
      </c>
      <c r="K62" s="3513"/>
      <c r="L62" s="3518"/>
      <c r="M62" s="3519"/>
      <c r="N62" s="3519"/>
      <c r="O62" s="3516"/>
      <c r="P62" s="3510">
        <f>+L62*D62+M62*E62+N62*F62</f>
        <v>0</v>
      </c>
    </row>
    <row r="63" spans="1:16" ht="30" customHeight="1">
      <c r="A63" s="3569" t="s">
        <v>4072</v>
      </c>
      <c r="B63" s="3530" t="s">
        <v>4150</v>
      </c>
      <c r="C63" s="3074" t="s">
        <v>4074</v>
      </c>
      <c r="D63" s="3522"/>
      <c r="E63" s="3522"/>
      <c r="F63" s="3522"/>
      <c r="G63" s="3515"/>
      <c r="H63" s="3533">
        <v>0.1</v>
      </c>
      <c r="I63" s="3533">
        <v>0.5</v>
      </c>
      <c r="J63" s="3533">
        <v>0.85</v>
      </c>
      <c r="K63" s="3534"/>
      <c r="L63" s="3518"/>
      <c r="M63" s="3519"/>
      <c r="N63" s="3519"/>
      <c r="O63" s="3516"/>
      <c r="P63" s="3510">
        <f>+L63*D63+M63*E63+N63*F63</f>
        <v>0</v>
      </c>
    </row>
    <row r="64" spans="1:16" ht="30" customHeight="1">
      <c r="A64" s="3569" t="s">
        <v>3180</v>
      </c>
      <c r="B64" s="3495" t="s">
        <v>4151</v>
      </c>
      <c r="C64" s="3571" t="s">
        <v>4076</v>
      </c>
      <c r="D64" s="3522"/>
      <c r="E64" s="3522"/>
      <c r="F64" s="3522"/>
      <c r="G64" s="3515"/>
      <c r="H64" s="3512"/>
      <c r="I64" s="3512"/>
      <c r="J64" s="3512"/>
      <c r="K64" s="3513"/>
      <c r="L64" s="3518"/>
      <c r="M64" s="3519"/>
      <c r="N64" s="3519"/>
      <c r="O64" s="3516"/>
      <c r="P64" s="3510">
        <f t="shared" ref="P64" si="0">+L64*D64+M64*E64+N64*F64</f>
        <v>0</v>
      </c>
    </row>
    <row r="65" spans="1:16" ht="30" customHeight="1">
      <c r="A65" s="3569" t="s">
        <v>3181</v>
      </c>
      <c r="B65" s="3495" t="s">
        <v>4152</v>
      </c>
      <c r="C65" s="3538" t="s">
        <v>4078</v>
      </c>
      <c r="D65" s="3522"/>
      <c r="E65" s="3522"/>
      <c r="F65" s="3522"/>
      <c r="G65" s="3521"/>
      <c r="H65" s="3512"/>
      <c r="I65" s="3512"/>
      <c r="J65" s="3512"/>
      <c r="K65" s="3513"/>
      <c r="L65" s="3518"/>
      <c r="M65" s="3519"/>
      <c r="N65" s="3519"/>
      <c r="O65" s="3516"/>
      <c r="P65" s="3510">
        <f>+P66+P67+P68</f>
        <v>0</v>
      </c>
    </row>
    <row r="66" spans="1:16" ht="30" customHeight="1">
      <c r="A66" s="3569" t="s">
        <v>4079</v>
      </c>
      <c r="B66" s="3530" t="s">
        <v>4153</v>
      </c>
      <c r="C66" s="3532" t="s">
        <v>4081</v>
      </c>
      <c r="D66" s="3522"/>
      <c r="E66" s="3515"/>
      <c r="F66" s="3515"/>
      <c r="G66" s="3515"/>
      <c r="H66" s="3517">
        <v>0.05</v>
      </c>
      <c r="I66" s="3010"/>
      <c r="J66" s="3010"/>
      <c r="K66" s="3539"/>
      <c r="L66" s="3518"/>
      <c r="M66" s="3515"/>
      <c r="N66" s="3515"/>
      <c r="O66" s="3516"/>
      <c r="P66" s="3510">
        <f>+L66*D66</f>
        <v>0</v>
      </c>
    </row>
    <row r="67" spans="1:16" ht="30" customHeight="1">
      <c r="A67" s="3569" t="s">
        <v>4082</v>
      </c>
      <c r="B67" s="3530" t="s">
        <v>4154</v>
      </c>
      <c r="C67" s="3532" t="s">
        <v>4084</v>
      </c>
      <c r="D67" s="3522"/>
      <c r="E67" s="3515"/>
      <c r="F67" s="3515"/>
      <c r="G67" s="3515"/>
      <c r="H67" s="3517">
        <v>1</v>
      </c>
      <c r="I67" s="3010"/>
      <c r="J67" s="3010"/>
      <c r="K67" s="3539"/>
      <c r="L67" s="3518"/>
      <c r="M67" s="3515"/>
      <c r="N67" s="3515"/>
      <c r="O67" s="3516"/>
      <c r="P67" s="3510">
        <f>+L67*D67</f>
        <v>0</v>
      </c>
    </row>
    <row r="68" spans="1:16" ht="30" customHeight="1">
      <c r="A68" s="3569" t="s">
        <v>3182</v>
      </c>
      <c r="B68" s="3530" t="s">
        <v>4155</v>
      </c>
      <c r="C68" s="3532" t="s">
        <v>4086</v>
      </c>
      <c r="D68" s="3522"/>
      <c r="E68" s="3519"/>
      <c r="F68" s="3519"/>
      <c r="G68" s="3519"/>
      <c r="H68" s="3517">
        <v>0.85</v>
      </c>
      <c r="I68" s="3517">
        <v>0.85</v>
      </c>
      <c r="J68" s="3517">
        <v>0.85</v>
      </c>
      <c r="K68" s="3517">
        <v>0.85</v>
      </c>
      <c r="L68" s="3518"/>
      <c r="M68" s="3519"/>
      <c r="N68" s="3519"/>
      <c r="O68" s="3520"/>
      <c r="P68" s="3510">
        <f>+D68*L68+E68*M68+F68*N68+G68*O68</f>
        <v>0</v>
      </c>
    </row>
    <row r="69" spans="1:16" ht="30" customHeight="1">
      <c r="A69" s="3569" t="s">
        <v>4087</v>
      </c>
      <c r="B69" s="3495" t="s">
        <v>4156</v>
      </c>
      <c r="C69" s="3540" t="s">
        <v>4089</v>
      </c>
      <c r="D69" s="3522"/>
      <c r="E69" s="3519"/>
      <c r="F69" s="3519"/>
      <c r="G69" s="3519"/>
      <c r="H69" s="3517">
        <v>0.85</v>
      </c>
      <c r="I69" s="3517">
        <v>0.85</v>
      </c>
      <c r="J69" s="3517">
        <v>0.85</v>
      </c>
      <c r="K69" s="3517">
        <v>0.85</v>
      </c>
      <c r="L69" s="3518"/>
      <c r="M69" s="3519"/>
      <c r="N69" s="3519"/>
      <c r="O69" s="3520"/>
      <c r="P69" s="3510">
        <f>+D69*L69+E69*M69+F69*N69+G69*O69</f>
        <v>0</v>
      </c>
    </row>
    <row r="70" spans="1:16" ht="30" customHeight="1">
      <c r="A70" s="3569" t="s">
        <v>4090</v>
      </c>
      <c r="B70" s="3495" t="s">
        <v>4157</v>
      </c>
      <c r="C70" s="3541" t="s">
        <v>4092</v>
      </c>
      <c r="D70" s="3522"/>
      <c r="E70" s="3519"/>
      <c r="F70" s="3519"/>
      <c r="G70" s="3521"/>
      <c r="H70" s="3512"/>
      <c r="I70" s="3512"/>
      <c r="J70" s="3512"/>
      <c r="K70" s="3513"/>
      <c r="L70" s="3514"/>
      <c r="M70" s="3515"/>
      <c r="N70" s="3515"/>
      <c r="O70" s="3516"/>
      <c r="P70" s="3510">
        <f>+P71+P74+P75+P76</f>
        <v>0</v>
      </c>
    </row>
    <row r="71" spans="1:16" ht="30" customHeight="1">
      <c r="A71" s="3569" t="s">
        <v>4093</v>
      </c>
      <c r="B71" s="3530" t="s">
        <v>4158</v>
      </c>
      <c r="C71" s="3542" t="s">
        <v>4095</v>
      </c>
      <c r="D71" s="3514"/>
      <c r="E71" s="3515"/>
      <c r="F71" s="3519"/>
      <c r="G71" s="3515"/>
      <c r="H71" s="3512"/>
      <c r="I71" s="3512"/>
      <c r="J71" s="3512"/>
      <c r="K71" s="3513"/>
      <c r="L71" s="3514"/>
      <c r="M71" s="3515"/>
      <c r="N71" s="3519"/>
      <c r="O71" s="3516"/>
      <c r="P71" s="3510">
        <f>+P72+P73</f>
        <v>0</v>
      </c>
    </row>
    <row r="72" spans="1:16" ht="30" customHeight="1">
      <c r="A72" s="3569" t="s">
        <v>4096</v>
      </c>
      <c r="B72" s="3530" t="s">
        <v>4159</v>
      </c>
      <c r="C72" s="2937" t="s">
        <v>4034</v>
      </c>
      <c r="D72" s="3514"/>
      <c r="E72" s="3515"/>
      <c r="F72" s="3519"/>
      <c r="G72" s="3515"/>
      <c r="H72" s="3512"/>
      <c r="I72" s="3512"/>
      <c r="J72" s="3517">
        <v>0.85</v>
      </c>
      <c r="K72" s="3513"/>
      <c r="L72" s="3514"/>
      <c r="M72" s="3515"/>
      <c r="N72" s="3519"/>
      <c r="O72" s="3516"/>
      <c r="P72" s="3510">
        <f>+N72*F72</f>
        <v>0</v>
      </c>
    </row>
    <row r="73" spans="1:16" ht="30" customHeight="1">
      <c r="A73" s="3569" t="s">
        <v>4098</v>
      </c>
      <c r="B73" s="3530" t="s">
        <v>4160</v>
      </c>
      <c r="C73" s="2937" t="s">
        <v>3998</v>
      </c>
      <c r="D73" s="3514"/>
      <c r="E73" s="3515"/>
      <c r="F73" s="3519"/>
      <c r="G73" s="3515"/>
      <c r="H73" s="3512"/>
      <c r="I73" s="3512"/>
      <c r="J73" s="3517">
        <v>1</v>
      </c>
      <c r="K73" s="3513"/>
      <c r="L73" s="3514"/>
      <c r="M73" s="3515"/>
      <c r="N73" s="3519"/>
      <c r="O73" s="3516"/>
      <c r="P73" s="3510">
        <f>+N73*F73</f>
        <v>0</v>
      </c>
    </row>
    <row r="74" spans="1:16" ht="30" customHeight="1">
      <c r="A74" s="3569" t="s">
        <v>4100</v>
      </c>
      <c r="B74" s="3530" t="s">
        <v>4161</v>
      </c>
      <c r="C74" s="3532" t="s">
        <v>4102</v>
      </c>
      <c r="D74" s="3518"/>
      <c r="E74" s="3515"/>
      <c r="F74" s="3515"/>
      <c r="G74" s="3515"/>
      <c r="H74" s="3517">
        <v>0</v>
      </c>
      <c r="I74" s="3543"/>
      <c r="J74" s="3543"/>
      <c r="K74" s="3544"/>
      <c r="L74" s="3518"/>
      <c r="M74" s="3515"/>
      <c r="N74" s="3515"/>
      <c r="O74" s="3516"/>
      <c r="P74" s="3510">
        <f>+L74*D74</f>
        <v>0</v>
      </c>
    </row>
    <row r="75" spans="1:16" ht="30" customHeight="1">
      <c r="A75" s="3569" t="s">
        <v>4103</v>
      </c>
      <c r="B75" s="3530" t="s">
        <v>4162</v>
      </c>
      <c r="C75" s="3532" t="s">
        <v>4105</v>
      </c>
      <c r="D75" s="3518"/>
      <c r="E75" s="3519"/>
      <c r="F75" s="3519"/>
      <c r="G75" s="3515"/>
      <c r="H75" s="3517">
        <v>1</v>
      </c>
      <c r="I75" s="3517">
        <v>1</v>
      </c>
      <c r="J75" s="3517">
        <v>1</v>
      </c>
      <c r="K75" s="3544"/>
      <c r="L75" s="3518"/>
      <c r="M75" s="3519"/>
      <c r="N75" s="3519"/>
      <c r="O75" s="3516"/>
      <c r="P75" s="3510">
        <f>+D75*L75+E75*M75+F75*N75</f>
        <v>0</v>
      </c>
    </row>
    <row r="76" spans="1:16" ht="30" customHeight="1">
      <c r="A76" s="3569" t="s">
        <v>4106</v>
      </c>
      <c r="B76" s="3530" t="s">
        <v>4163</v>
      </c>
      <c r="C76" s="3074" t="s">
        <v>4108</v>
      </c>
      <c r="D76" s="3518"/>
      <c r="E76" s="3519"/>
      <c r="F76" s="3519"/>
      <c r="G76" s="3515"/>
      <c r="H76" s="3517">
        <v>0.5</v>
      </c>
      <c r="I76" s="3517">
        <v>0.5</v>
      </c>
      <c r="J76" s="3517">
        <v>1</v>
      </c>
      <c r="K76" s="3513"/>
      <c r="L76" s="3518"/>
      <c r="M76" s="3519"/>
      <c r="N76" s="3519"/>
      <c r="O76" s="3516"/>
      <c r="P76" s="3510">
        <f>+D76*L76+E76*M76+F76*N76</f>
        <v>0</v>
      </c>
    </row>
    <row r="77" spans="1:16" ht="30" customHeight="1">
      <c r="A77" s="3569" t="s">
        <v>4109</v>
      </c>
      <c r="B77" s="3495" t="s">
        <v>4164</v>
      </c>
      <c r="C77" s="3541" t="s">
        <v>4111</v>
      </c>
      <c r="D77" s="3518"/>
      <c r="E77" s="3519"/>
      <c r="F77" s="3519"/>
      <c r="G77" s="3521"/>
      <c r="H77" s="3512"/>
      <c r="I77" s="3512"/>
      <c r="J77" s="3512"/>
      <c r="K77" s="3513"/>
      <c r="L77" s="3514"/>
      <c r="M77" s="3515"/>
      <c r="N77" s="3515"/>
      <c r="O77" s="3516"/>
      <c r="P77" s="3510">
        <f>+P78+P79+P80+P81</f>
        <v>0</v>
      </c>
    </row>
    <row r="78" spans="1:16" ht="30" customHeight="1">
      <c r="A78" s="3569" t="s">
        <v>4112</v>
      </c>
      <c r="B78" s="3530" t="s">
        <v>4165</v>
      </c>
      <c r="C78" s="3545" t="s">
        <v>4114</v>
      </c>
      <c r="D78" s="3518"/>
      <c r="E78" s="3519"/>
      <c r="F78" s="3519"/>
      <c r="G78" s="3515"/>
      <c r="H78" s="3512"/>
      <c r="I78" s="3512"/>
      <c r="J78" s="3512"/>
      <c r="K78" s="3513"/>
      <c r="L78" s="3518"/>
      <c r="M78" s="3519"/>
      <c r="N78" s="3519"/>
      <c r="O78" s="3516"/>
      <c r="P78" s="3510">
        <f>+D78*L78+E78*M78+F78*N78</f>
        <v>0</v>
      </c>
    </row>
    <row r="79" spans="1:16" ht="30" customHeight="1">
      <c r="A79" s="3569" t="s">
        <v>4115</v>
      </c>
      <c r="B79" s="3530" t="s">
        <v>4166</v>
      </c>
      <c r="C79" s="3532" t="s">
        <v>4117</v>
      </c>
      <c r="D79" s="3518"/>
      <c r="E79" s="3519"/>
      <c r="F79" s="3519"/>
      <c r="G79" s="3515"/>
      <c r="H79" s="3533">
        <v>0.05</v>
      </c>
      <c r="I79" s="3533">
        <v>0.05</v>
      </c>
      <c r="J79" s="3533">
        <v>0.05</v>
      </c>
      <c r="K79" s="3513"/>
      <c r="L79" s="3518"/>
      <c r="M79" s="3519"/>
      <c r="N79" s="3519"/>
      <c r="O79" s="3516"/>
      <c r="P79" s="3510">
        <f>+D79*L79+E79*M79+F79*N79</f>
        <v>0</v>
      </c>
    </row>
    <row r="80" spans="1:16" ht="30" customHeight="1">
      <c r="A80" s="3569" t="s">
        <v>4118</v>
      </c>
      <c r="B80" s="3530" t="s">
        <v>4167</v>
      </c>
      <c r="C80" s="3546" t="s">
        <v>4120</v>
      </c>
      <c r="D80" s="3518"/>
      <c r="E80" s="3519"/>
      <c r="F80" s="3519"/>
      <c r="G80" s="3547"/>
      <c r="H80" s="3548">
        <v>0.05</v>
      </c>
      <c r="I80" s="3549">
        <v>7.4999999999999997E-2</v>
      </c>
      <c r="J80" s="3548">
        <v>0.1</v>
      </c>
      <c r="K80" s="3550"/>
      <c r="L80" s="3518"/>
      <c r="M80" s="3519"/>
      <c r="N80" s="3519"/>
      <c r="O80" s="3551"/>
      <c r="P80" s="3510">
        <f>+D80*L80+E80*M80+F80*N80</f>
        <v>0</v>
      </c>
    </row>
    <row r="81" spans="1:16" ht="30" customHeight="1" thickBot="1">
      <c r="A81" s="3569" t="s">
        <v>4121</v>
      </c>
      <c r="B81" s="3530" t="s">
        <v>4168</v>
      </c>
      <c r="C81" s="3532" t="s">
        <v>4123</v>
      </c>
      <c r="D81" s="3555"/>
      <c r="E81" s="3556"/>
      <c r="F81" s="3556"/>
      <c r="G81" s="3557"/>
      <c r="H81" s="3558">
        <v>1</v>
      </c>
      <c r="I81" s="3559">
        <v>1</v>
      </c>
      <c r="J81" s="3558">
        <v>1</v>
      </c>
      <c r="K81" s="3560"/>
      <c r="L81" s="3555"/>
      <c r="M81" s="3556"/>
      <c r="N81" s="3556"/>
      <c r="O81" s="3561"/>
      <c r="P81" s="3562">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9"/>
  <sheetViews>
    <sheetView topLeftCell="D1" zoomScale="85" zoomScaleNormal="85" workbookViewId="0">
      <selection activeCell="K10" sqref="K10:K1048576"/>
    </sheetView>
  </sheetViews>
  <sheetFormatPr defaultRowHeight="12.75"/>
  <cols>
    <col min="1" max="1" width="19.85546875" style="33" customWidth="1"/>
    <col min="2" max="2" width="18" style="33" customWidth="1"/>
    <col min="3" max="3" width="25" style="33" customWidth="1"/>
    <col min="4" max="4" width="21.5703125" style="33" customWidth="1"/>
    <col min="5" max="6" width="10.42578125" style="33" customWidth="1"/>
    <col min="7" max="7" width="13.85546875" style="33" customWidth="1"/>
    <col min="8" max="8" width="15.42578125" style="33" customWidth="1"/>
    <col min="9" max="9" width="11.7109375" style="33" customWidth="1"/>
    <col min="10" max="10" width="14.7109375" style="33" customWidth="1"/>
    <col min="11" max="11" width="10.5703125" style="33" customWidth="1"/>
    <col min="12" max="12" width="12.5703125" style="33" customWidth="1"/>
    <col min="13" max="19" width="9" style="33" customWidth="1"/>
    <col min="20" max="30" width="9.140625" style="33"/>
    <col min="31" max="36" width="9.140625" style="33" customWidth="1"/>
    <col min="37" max="258" width="9.140625" style="33"/>
    <col min="259" max="259" width="1.42578125" style="33" customWidth="1"/>
    <col min="260" max="260" width="8.42578125" style="33" customWidth="1"/>
    <col min="261" max="261" width="33" style="33" customWidth="1"/>
    <col min="262" max="262" width="13.85546875" style="33" customWidth="1"/>
    <col min="263" max="263" width="12.7109375" style="33" customWidth="1"/>
    <col min="264" max="264" width="13.7109375" style="33" customWidth="1"/>
    <col min="265" max="265" width="9.5703125" style="33" customWidth="1"/>
    <col min="266" max="266" width="11.28515625" style="33" customWidth="1"/>
    <col min="267" max="267" width="10.5703125" style="33" customWidth="1"/>
    <col min="268" max="268" width="17.28515625" style="33" customWidth="1"/>
    <col min="269" max="269" width="17.42578125" style="33" customWidth="1"/>
    <col min="270" max="270" width="15.42578125" style="33" customWidth="1"/>
    <col min="271" max="271" width="15.140625" style="33" customWidth="1"/>
    <col min="272" max="273" width="17.7109375" style="33" bestFit="1" customWidth="1"/>
    <col min="274" max="274" width="13.85546875" style="33" bestFit="1" customWidth="1"/>
    <col min="275" max="514" width="9.140625" style="33"/>
    <col min="515" max="515" width="1.42578125" style="33" customWidth="1"/>
    <col min="516" max="516" width="8.42578125" style="33" customWidth="1"/>
    <col min="517" max="517" width="33" style="33" customWidth="1"/>
    <col min="518" max="518" width="13.85546875" style="33" customWidth="1"/>
    <col min="519" max="519" width="12.7109375" style="33" customWidth="1"/>
    <col min="520" max="520" width="13.7109375" style="33" customWidth="1"/>
    <col min="521" max="521" width="9.5703125" style="33" customWidth="1"/>
    <col min="522" max="522" width="11.28515625" style="33" customWidth="1"/>
    <col min="523" max="523" width="10.5703125" style="33" customWidth="1"/>
    <col min="524" max="524" width="17.28515625" style="33" customWidth="1"/>
    <col min="525" max="525" width="17.42578125" style="33" customWidth="1"/>
    <col min="526" max="526" width="15.42578125" style="33" customWidth="1"/>
    <col min="527" max="527" width="15.140625" style="33" customWidth="1"/>
    <col min="528" max="529" width="17.7109375" style="33" bestFit="1" customWidth="1"/>
    <col min="530" max="530" width="13.85546875" style="33" bestFit="1" customWidth="1"/>
    <col min="531" max="770" width="9.140625" style="33"/>
    <col min="771" max="771" width="1.42578125" style="33" customWidth="1"/>
    <col min="772" max="772" width="8.42578125" style="33" customWidth="1"/>
    <col min="773" max="773" width="33" style="33" customWidth="1"/>
    <col min="774" max="774" width="13.85546875" style="33" customWidth="1"/>
    <col min="775" max="775" width="12.7109375" style="33" customWidth="1"/>
    <col min="776" max="776" width="13.7109375" style="33" customWidth="1"/>
    <col min="777" max="777" width="9.5703125" style="33" customWidth="1"/>
    <col min="778" max="778" width="11.28515625" style="33" customWidth="1"/>
    <col min="779" max="779" width="10.5703125" style="33" customWidth="1"/>
    <col min="780" max="780" width="17.28515625" style="33" customWidth="1"/>
    <col min="781" max="781" width="17.42578125" style="33" customWidth="1"/>
    <col min="782" max="782" width="15.42578125" style="33" customWidth="1"/>
    <col min="783" max="783" width="15.140625" style="33" customWidth="1"/>
    <col min="784" max="785" width="17.7109375" style="33" bestFit="1" customWidth="1"/>
    <col min="786" max="786" width="13.85546875" style="33" bestFit="1" customWidth="1"/>
    <col min="787" max="1026" width="9.140625" style="33"/>
    <col min="1027" max="1027" width="1.42578125" style="33" customWidth="1"/>
    <col min="1028" max="1028" width="8.42578125" style="33" customWidth="1"/>
    <col min="1029" max="1029" width="33" style="33" customWidth="1"/>
    <col min="1030" max="1030" width="13.85546875" style="33" customWidth="1"/>
    <col min="1031" max="1031" width="12.7109375" style="33" customWidth="1"/>
    <col min="1032" max="1032" width="13.7109375" style="33" customWidth="1"/>
    <col min="1033" max="1033" width="9.5703125" style="33" customWidth="1"/>
    <col min="1034" max="1034" width="11.28515625" style="33" customWidth="1"/>
    <col min="1035" max="1035" width="10.5703125" style="33" customWidth="1"/>
    <col min="1036" max="1036" width="17.28515625" style="33" customWidth="1"/>
    <col min="1037" max="1037" width="17.42578125" style="33" customWidth="1"/>
    <col min="1038" max="1038" width="15.42578125" style="33" customWidth="1"/>
    <col min="1039" max="1039" width="15.140625" style="33" customWidth="1"/>
    <col min="1040" max="1041" width="17.7109375" style="33" bestFit="1" customWidth="1"/>
    <col min="1042" max="1042" width="13.85546875" style="33" bestFit="1" customWidth="1"/>
    <col min="1043" max="1282" width="9.140625" style="33"/>
    <col min="1283" max="1283" width="1.42578125" style="33" customWidth="1"/>
    <col min="1284" max="1284" width="8.42578125" style="33" customWidth="1"/>
    <col min="1285" max="1285" width="33" style="33" customWidth="1"/>
    <col min="1286" max="1286" width="13.85546875" style="33" customWidth="1"/>
    <col min="1287" max="1287" width="12.7109375" style="33" customWidth="1"/>
    <col min="1288" max="1288" width="13.7109375" style="33" customWidth="1"/>
    <col min="1289" max="1289" width="9.5703125" style="33" customWidth="1"/>
    <col min="1290" max="1290" width="11.28515625" style="33" customWidth="1"/>
    <col min="1291" max="1291" width="10.5703125" style="33" customWidth="1"/>
    <col min="1292" max="1292" width="17.28515625" style="33" customWidth="1"/>
    <col min="1293" max="1293" width="17.42578125" style="33" customWidth="1"/>
    <col min="1294" max="1294" width="15.42578125" style="33" customWidth="1"/>
    <col min="1295" max="1295" width="15.140625" style="33" customWidth="1"/>
    <col min="1296" max="1297" width="17.7109375" style="33" bestFit="1" customWidth="1"/>
    <col min="1298" max="1298" width="13.85546875" style="33" bestFit="1" customWidth="1"/>
    <col min="1299" max="1538" width="9.140625" style="33"/>
    <col min="1539" max="1539" width="1.42578125" style="33" customWidth="1"/>
    <col min="1540" max="1540" width="8.42578125" style="33" customWidth="1"/>
    <col min="1541" max="1541" width="33" style="33" customWidth="1"/>
    <col min="1542" max="1542" width="13.85546875" style="33" customWidth="1"/>
    <col min="1543" max="1543" width="12.7109375" style="33" customWidth="1"/>
    <col min="1544" max="1544" width="13.7109375" style="33" customWidth="1"/>
    <col min="1545" max="1545" width="9.5703125" style="33" customWidth="1"/>
    <col min="1546" max="1546" width="11.28515625" style="33" customWidth="1"/>
    <col min="1547" max="1547" width="10.5703125" style="33" customWidth="1"/>
    <col min="1548" max="1548" width="17.28515625" style="33" customWidth="1"/>
    <col min="1549" max="1549" width="17.42578125" style="33" customWidth="1"/>
    <col min="1550" max="1550" width="15.42578125" style="33" customWidth="1"/>
    <col min="1551" max="1551" width="15.140625" style="33" customWidth="1"/>
    <col min="1552" max="1553" width="17.7109375" style="33" bestFit="1" customWidth="1"/>
    <col min="1554" max="1554" width="13.85546875" style="33" bestFit="1" customWidth="1"/>
    <col min="1555" max="1794" width="9.140625" style="33"/>
    <col min="1795" max="1795" width="1.42578125" style="33" customWidth="1"/>
    <col min="1796" max="1796" width="8.42578125" style="33" customWidth="1"/>
    <col min="1797" max="1797" width="33" style="33" customWidth="1"/>
    <col min="1798" max="1798" width="13.85546875" style="33" customWidth="1"/>
    <col min="1799" max="1799" width="12.7109375" style="33" customWidth="1"/>
    <col min="1800" max="1800" width="13.7109375" style="33" customWidth="1"/>
    <col min="1801" max="1801" width="9.5703125" style="33" customWidth="1"/>
    <col min="1802" max="1802" width="11.28515625" style="33" customWidth="1"/>
    <col min="1803" max="1803" width="10.5703125" style="33" customWidth="1"/>
    <col min="1804" max="1804" width="17.28515625" style="33" customWidth="1"/>
    <col min="1805" max="1805" width="17.42578125" style="33" customWidth="1"/>
    <col min="1806" max="1806" width="15.42578125" style="33" customWidth="1"/>
    <col min="1807" max="1807" width="15.140625" style="33" customWidth="1"/>
    <col min="1808" max="1809" width="17.7109375" style="33" bestFit="1" customWidth="1"/>
    <col min="1810" max="1810" width="13.85546875" style="33" bestFit="1" customWidth="1"/>
    <col min="1811" max="2050" width="9.140625" style="33"/>
    <col min="2051" max="2051" width="1.42578125" style="33" customWidth="1"/>
    <col min="2052" max="2052" width="8.42578125" style="33" customWidth="1"/>
    <col min="2053" max="2053" width="33" style="33" customWidth="1"/>
    <col min="2054" max="2054" width="13.85546875" style="33" customWidth="1"/>
    <col min="2055" max="2055" width="12.7109375" style="33" customWidth="1"/>
    <col min="2056" max="2056" width="13.7109375" style="33" customWidth="1"/>
    <col min="2057" max="2057" width="9.5703125" style="33" customWidth="1"/>
    <col min="2058" max="2058" width="11.28515625" style="33" customWidth="1"/>
    <col min="2059" max="2059" width="10.5703125" style="33" customWidth="1"/>
    <col min="2060" max="2060" width="17.28515625" style="33" customWidth="1"/>
    <col min="2061" max="2061" width="17.42578125" style="33" customWidth="1"/>
    <col min="2062" max="2062" width="15.42578125" style="33" customWidth="1"/>
    <col min="2063" max="2063" width="15.140625" style="33" customWidth="1"/>
    <col min="2064" max="2065" width="17.7109375" style="33" bestFit="1" customWidth="1"/>
    <col min="2066" max="2066" width="13.85546875" style="33" bestFit="1" customWidth="1"/>
    <col min="2067" max="2306" width="9.140625" style="33"/>
    <col min="2307" max="2307" width="1.42578125" style="33" customWidth="1"/>
    <col min="2308" max="2308" width="8.42578125" style="33" customWidth="1"/>
    <col min="2309" max="2309" width="33" style="33" customWidth="1"/>
    <col min="2310" max="2310" width="13.85546875" style="33" customWidth="1"/>
    <col min="2311" max="2311" width="12.7109375" style="33" customWidth="1"/>
    <col min="2312" max="2312" width="13.7109375" style="33" customWidth="1"/>
    <col min="2313" max="2313" width="9.5703125" style="33" customWidth="1"/>
    <col min="2314" max="2314" width="11.28515625" style="33" customWidth="1"/>
    <col min="2315" max="2315" width="10.5703125" style="33" customWidth="1"/>
    <col min="2316" max="2316" width="17.28515625" style="33" customWidth="1"/>
    <col min="2317" max="2317" width="17.42578125" style="33" customWidth="1"/>
    <col min="2318" max="2318" width="15.42578125" style="33" customWidth="1"/>
    <col min="2319" max="2319" width="15.140625" style="33" customWidth="1"/>
    <col min="2320" max="2321" width="17.7109375" style="33" bestFit="1" customWidth="1"/>
    <col min="2322" max="2322" width="13.85546875" style="33" bestFit="1" customWidth="1"/>
    <col min="2323" max="2562" width="9.140625" style="33"/>
    <col min="2563" max="2563" width="1.42578125" style="33" customWidth="1"/>
    <col min="2564" max="2564" width="8.42578125" style="33" customWidth="1"/>
    <col min="2565" max="2565" width="33" style="33" customWidth="1"/>
    <col min="2566" max="2566" width="13.85546875" style="33" customWidth="1"/>
    <col min="2567" max="2567" width="12.7109375" style="33" customWidth="1"/>
    <col min="2568" max="2568" width="13.7109375" style="33" customWidth="1"/>
    <col min="2569" max="2569" width="9.5703125" style="33" customWidth="1"/>
    <col min="2570" max="2570" width="11.28515625" style="33" customWidth="1"/>
    <col min="2571" max="2571" width="10.5703125" style="33" customWidth="1"/>
    <col min="2572" max="2572" width="17.28515625" style="33" customWidth="1"/>
    <col min="2573" max="2573" width="17.42578125" style="33" customWidth="1"/>
    <col min="2574" max="2574" width="15.42578125" style="33" customWidth="1"/>
    <col min="2575" max="2575" width="15.140625" style="33" customWidth="1"/>
    <col min="2576" max="2577" width="17.7109375" style="33" bestFit="1" customWidth="1"/>
    <col min="2578" max="2578" width="13.85546875" style="33" bestFit="1" customWidth="1"/>
    <col min="2579" max="2818" width="9.140625" style="33"/>
    <col min="2819" max="2819" width="1.42578125" style="33" customWidth="1"/>
    <col min="2820" max="2820" width="8.42578125" style="33" customWidth="1"/>
    <col min="2821" max="2821" width="33" style="33" customWidth="1"/>
    <col min="2822" max="2822" width="13.85546875" style="33" customWidth="1"/>
    <col min="2823" max="2823" width="12.7109375" style="33" customWidth="1"/>
    <col min="2824" max="2824" width="13.7109375" style="33" customWidth="1"/>
    <col min="2825" max="2825" width="9.5703125" style="33" customWidth="1"/>
    <col min="2826" max="2826" width="11.28515625" style="33" customWidth="1"/>
    <col min="2827" max="2827" width="10.5703125" style="33" customWidth="1"/>
    <col min="2828" max="2828" width="17.28515625" style="33" customWidth="1"/>
    <col min="2829" max="2829" width="17.42578125" style="33" customWidth="1"/>
    <col min="2830" max="2830" width="15.42578125" style="33" customWidth="1"/>
    <col min="2831" max="2831" width="15.140625" style="33" customWidth="1"/>
    <col min="2832" max="2833" width="17.7109375" style="33" bestFit="1" customWidth="1"/>
    <col min="2834" max="2834" width="13.85546875" style="33" bestFit="1" customWidth="1"/>
    <col min="2835" max="3074" width="9.140625" style="33"/>
    <col min="3075" max="3075" width="1.42578125" style="33" customWidth="1"/>
    <col min="3076" max="3076" width="8.42578125" style="33" customWidth="1"/>
    <col min="3077" max="3077" width="33" style="33" customWidth="1"/>
    <col min="3078" max="3078" width="13.85546875" style="33" customWidth="1"/>
    <col min="3079" max="3079" width="12.7109375" style="33" customWidth="1"/>
    <col min="3080" max="3080" width="13.7109375" style="33" customWidth="1"/>
    <col min="3081" max="3081" width="9.5703125" style="33" customWidth="1"/>
    <col min="3082" max="3082" width="11.28515625" style="33" customWidth="1"/>
    <col min="3083" max="3083" width="10.5703125" style="33" customWidth="1"/>
    <col min="3084" max="3084" width="17.28515625" style="33" customWidth="1"/>
    <col min="3085" max="3085" width="17.42578125" style="33" customWidth="1"/>
    <col min="3086" max="3086" width="15.42578125" style="33" customWidth="1"/>
    <col min="3087" max="3087" width="15.140625" style="33" customWidth="1"/>
    <col min="3088" max="3089" width="17.7109375" style="33" bestFit="1" customWidth="1"/>
    <col min="3090" max="3090" width="13.85546875" style="33" bestFit="1" customWidth="1"/>
    <col min="3091" max="3330" width="9.140625" style="33"/>
    <col min="3331" max="3331" width="1.42578125" style="33" customWidth="1"/>
    <col min="3332" max="3332" width="8.42578125" style="33" customWidth="1"/>
    <col min="3333" max="3333" width="33" style="33" customWidth="1"/>
    <col min="3334" max="3334" width="13.85546875" style="33" customWidth="1"/>
    <col min="3335" max="3335" width="12.7109375" style="33" customWidth="1"/>
    <col min="3336" max="3336" width="13.7109375" style="33" customWidth="1"/>
    <col min="3337" max="3337" width="9.5703125" style="33" customWidth="1"/>
    <col min="3338" max="3338" width="11.28515625" style="33" customWidth="1"/>
    <col min="3339" max="3339" width="10.5703125" style="33" customWidth="1"/>
    <col min="3340" max="3340" width="17.28515625" style="33" customWidth="1"/>
    <col min="3341" max="3341" width="17.42578125" style="33" customWidth="1"/>
    <col min="3342" max="3342" width="15.42578125" style="33" customWidth="1"/>
    <col min="3343" max="3343" width="15.140625" style="33" customWidth="1"/>
    <col min="3344" max="3345" width="17.7109375" style="33" bestFit="1" customWidth="1"/>
    <col min="3346" max="3346" width="13.85546875" style="33" bestFit="1" customWidth="1"/>
    <col min="3347" max="3586" width="9.140625" style="33"/>
    <col min="3587" max="3587" width="1.42578125" style="33" customWidth="1"/>
    <col min="3588" max="3588" width="8.42578125" style="33" customWidth="1"/>
    <col min="3589" max="3589" width="33" style="33" customWidth="1"/>
    <col min="3590" max="3590" width="13.85546875" style="33" customWidth="1"/>
    <col min="3591" max="3591" width="12.7109375" style="33" customWidth="1"/>
    <col min="3592" max="3592" width="13.7109375" style="33" customWidth="1"/>
    <col min="3593" max="3593" width="9.5703125" style="33" customWidth="1"/>
    <col min="3594" max="3594" width="11.28515625" style="33" customWidth="1"/>
    <col min="3595" max="3595" width="10.5703125" style="33" customWidth="1"/>
    <col min="3596" max="3596" width="17.28515625" style="33" customWidth="1"/>
    <col min="3597" max="3597" width="17.42578125" style="33" customWidth="1"/>
    <col min="3598" max="3598" width="15.42578125" style="33" customWidth="1"/>
    <col min="3599" max="3599" width="15.140625" style="33" customWidth="1"/>
    <col min="3600" max="3601" width="17.7109375" style="33" bestFit="1" customWidth="1"/>
    <col min="3602" max="3602" width="13.85546875" style="33" bestFit="1" customWidth="1"/>
    <col min="3603" max="3842" width="9.140625" style="33"/>
    <col min="3843" max="3843" width="1.42578125" style="33" customWidth="1"/>
    <col min="3844" max="3844" width="8.42578125" style="33" customWidth="1"/>
    <col min="3845" max="3845" width="33" style="33" customWidth="1"/>
    <col min="3846" max="3846" width="13.85546875" style="33" customWidth="1"/>
    <col min="3847" max="3847" width="12.7109375" style="33" customWidth="1"/>
    <col min="3848" max="3848" width="13.7109375" style="33" customWidth="1"/>
    <col min="3849" max="3849" width="9.5703125" style="33" customWidth="1"/>
    <col min="3850" max="3850" width="11.28515625" style="33" customWidth="1"/>
    <col min="3851" max="3851" width="10.5703125" style="33" customWidth="1"/>
    <col min="3852" max="3852" width="17.28515625" style="33" customWidth="1"/>
    <col min="3853" max="3853" width="17.42578125" style="33" customWidth="1"/>
    <col min="3854" max="3854" width="15.42578125" style="33" customWidth="1"/>
    <col min="3855" max="3855" width="15.140625" style="33" customWidth="1"/>
    <col min="3856" max="3857" width="17.7109375" style="33" bestFit="1" customWidth="1"/>
    <col min="3858" max="3858" width="13.85546875" style="33" bestFit="1" customWidth="1"/>
    <col min="3859" max="4098" width="9.140625" style="33"/>
    <col min="4099" max="4099" width="1.42578125" style="33" customWidth="1"/>
    <col min="4100" max="4100" width="8.42578125" style="33" customWidth="1"/>
    <col min="4101" max="4101" width="33" style="33" customWidth="1"/>
    <col min="4102" max="4102" width="13.85546875" style="33" customWidth="1"/>
    <col min="4103" max="4103" width="12.7109375" style="33" customWidth="1"/>
    <col min="4104" max="4104" width="13.7109375" style="33" customWidth="1"/>
    <col min="4105" max="4105" width="9.5703125" style="33" customWidth="1"/>
    <col min="4106" max="4106" width="11.28515625" style="33" customWidth="1"/>
    <col min="4107" max="4107" width="10.5703125" style="33" customWidth="1"/>
    <col min="4108" max="4108" width="17.28515625" style="33" customWidth="1"/>
    <col min="4109" max="4109" width="17.42578125" style="33" customWidth="1"/>
    <col min="4110" max="4110" width="15.42578125" style="33" customWidth="1"/>
    <col min="4111" max="4111" width="15.140625" style="33" customWidth="1"/>
    <col min="4112" max="4113" width="17.7109375" style="33" bestFit="1" customWidth="1"/>
    <col min="4114" max="4114" width="13.85546875" style="33" bestFit="1" customWidth="1"/>
    <col min="4115" max="4354" width="9.140625" style="33"/>
    <col min="4355" max="4355" width="1.42578125" style="33" customWidth="1"/>
    <col min="4356" max="4356" width="8.42578125" style="33" customWidth="1"/>
    <col min="4357" max="4357" width="33" style="33" customWidth="1"/>
    <col min="4358" max="4358" width="13.85546875" style="33" customWidth="1"/>
    <col min="4359" max="4359" width="12.7109375" style="33" customWidth="1"/>
    <col min="4360" max="4360" width="13.7109375" style="33" customWidth="1"/>
    <col min="4361" max="4361" width="9.5703125" style="33" customWidth="1"/>
    <col min="4362" max="4362" width="11.28515625" style="33" customWidth="1"/>
    <col min="4363" max="4363" width="10.5703125" style="33" customWidth="1"/>
    <col min="4364" max="4364" width="17.28515625" style="33" customWidth="1"/>
    <col min="4365" max="4365" width="17.42578125" style="33" customWidth="1"/>
    <col min="4366" max="4366" width="15.42578125" style="33" customWidth="1"/>
    <col min="4367" max="4367" width="15.140625" style="33" customWidth="1"/>
    <col min="4368" max="4369" width="17.7109375" style="33" bestFit="1" customWidth="1"/>
    <col min="4370" max="4370" width="13.85546875" style="33" bestFit="1" customWidth="1"/>
    <col min="4371" max="4610" width="9.140625" style="33"/>
    <col min="4611" max="4611" width="1.42578125" style="33" customWidth="1"/>
    <col min="4612" max="4612" width="8.42578125" style="33" customWidth="1"/>
    <col min="4613" max="4613" width="33" style="33" customWidth="1"/>
    <col min="4614" max="4614" width="13.85546875" style="33" customWidth="1"/>
    <col min="4615" max="4615" width="12.7109375" style="33" customWidth="1"/>
    <col min="4616" max="4616" width="13.7109375" style="33" customWidth="1"/>
    <col min="4617" max="4617" width="9.5703125" style="33" customWidth="1"/>
    <col min="4618" max="4618" width="11.28515625" style="33" customWidth="1"/>
    <col min="4619" max="4619" width="10.5703125" style="33" customWidth="1"/>
    <col min="4620" max="4620" width="17.28515625" style="33" customWidth="1"/>
    <col min="4621" max="4621" width="17.42578125" style="33" customWidth="1"/>
    <col min="4622" max="4622" width="15.42578125" style="33" customWidth="1"/>
    <col min="4623" max="4623" width="15.140625" style="33" customWidth="1"/>
    <col min="4624" max="4625" width="17.7109375" style="33" bestFit="1" customWidth="1"/>
    <col min="4626" max="4626" width="13.85546875" style="33" bestFit="1" customWidth="1"/>
    <col min="4627" max="4866" width="9.140625" style="33"/>
    <col min="4867" max="4867" width="1.42578125" style="33" customWidth="1"/>
    <col min="4868" max="4868" width="8.42578125" style="33" customWidth="1"/>
    <col min="4869" max="4869" width="33" style="33" customWidth="1"/>
    <col min="4870" max="4870" width="13.85546875" style="33" customWidth="1"/>
    <col min="4871" max="4871" width="12.7109375" style="33" customWidth="1"/>
    <col min="4872" max="4872" width="13.7109375" style="33" customWidth="1"/>
    <col min="4873" max="4873" width="9.5703125" style="33" customWidth="1"/>
    <col min="4874" max="4874" width="11.28515625" style="33" customWidth="1"/>
    <col min="4875" max="4875" width="10.5703125" style="33" customWidth="1"/>
    <col min="4876" max="4876" width="17.28515625" style="33" customWidth="1"/>
    <col min="4877" max="4877" width="17.42578125" style="33" customWidth="1"/>
    <col min="4878" max="4878" width="15.42578125" style="33" customWidth="1"/>
    <col min="4879" max="4879" width="15.140625" style="33" customWidth="1"/>
    <col min="4880" max="4881" width="17.7109375" style="33" bestFit="1" customWidth="1"/>
    <col min="4882" max="4882" width="13.85546875" style="33" bestFit="1" customWidth="1"/>
    <col min="4883" max="5122" width="9.140625" style="33"/>
    <col min="5123" max="5123" width="1.42578125" style="33" customWidth="1"/>
    <col min="5124" max="5124" width="8.42578125" style="33" customWidth="1"/>
    <col min="5125" max="5125" width="33" style="33" customWidth="1"/>
    <col min="5126" max="5126" width="13.85546875" style="33" customWidth="1"/>
    <col min="5127" max="5127" width="12.7109375" style="33" customWidth="1"/>
    <col min="5128" max="5128" width="13.7109375" style="33" customWidth="1"/>
    <col min="5129" max="5129" width="9.5703125" style="33" customWidth="1"/>
    <col min="5130" max="5130" width="11.28515625" style="33" customWidth="1"/>
    <col min="5131" max="5131" width="10.5703125" style="33" customWidth="1"/>
    <col min="5132" max="5132" width="17.28515625" style="33" customWidth="1"/>
    <col min="5133" max="5133" width="17.42578125" style="33" customWidth="1"/>
    <col min="5134" max="5134" width="15.42578125" style="33" customWidth="1"/>
    <col min="5135" max="5135" width="15.140625" style="33" customWidth="1"/>
    <col min="5136" max="5137" width="17.7109375" style="33" bestFit="1" customWidth="1"/>
    <col min="5138" max="5138" width="13.85546875" style="33" bestFit="1" customWidth="1"/>
    <col min="5139" max="5378" width="9.140625" style="33"/>
    <col min="5379" max="5379" width="1.42578125" style="33" customWidth="1"/>
    <col min="5380" max="5380" width="8.42578125" style="33" customWidth="1"/>
    <col min="5381" max="5381" width="33" style="33" customWidth="1"/>
    <col min="5382" max="5382" width="13.85546875" style="33" customWidth="1"/>
    <col min="5383" max="5383" width="12.7109375" style="33" customWidth="1"/>
    <col min="5384" max="5384" width="13.7109375" style="33" customWidth="1"/>
    <col min="5385" max="5385" width="9.5703125" style="33" customWidth="1"/>
    <col min="5386" max="5386" width="11.28515625" style="33" customWidth="1"/>
    <col min="5387" max="5387" width="10.5703125" style="33" customWidth="1"/>
    <col min="5388" max="5388" width="17.28515625" style="33" customWidth="1"/>
    <col min="5389" max="5389" width="17.42578125" style="33" customWidth="1"/>
    <col min="5390" max="5390" width="15.42578125" style="33" customWidth="1"/>
    <col min="5391" max="5391" width="15.140625" style="33" customWidth="1"/>
    <col min="5392" max="5393" width="17.7109375" style="33" bestFit="1" customWidth="1"/>
    <col min="5394" max="5394" width="13.85546875" style="33" bestFit="1" customWidth="1"/>
    <col min="5395" max="5634" width="9.140625" style="33"/>
    <col min="5635" max="5635" width="1.42578125" style="33" customWidth="1"/>
    <col min="5636" max="5636" width="8.42578125" style="33" customWidth="1"/>
    <col min="5637" max="5637" width="33" style="33" customWidth="1"/>
    <col min="5638" max="5638" width="13.85546875" style="33" customWidth="1"/>
    <col min="5639" max="5639" width="12.7109375" style="33" customWidth="1"/>
    <col min="5640" max="5640" width="13.7109375" style="33" customWidth="1"/>
    <col min="5641" max="5641" width="9.5703125" style="33" customWidth="1"/>
    <col min="5642" max="5642" width="11.28515625" style="33" customWidth="1"/>
    <col min="5643" max="5643" width="10.5703125" style="33" customWidth="1"/>
    <col min="5644" max="5644" width="17.28515625" style="33" customWidth="1"/>
    <col min="5645" max="5645" width="17.42578125" style="33" customWidth="1"/>
    <col min="5646" max="5646" width="15.42578125" style="33" customWidth="1"/>
    <col min="5647" max="5647" width="15.140625" style="33" customWidth="1"/>
    <col min="5648" max="5649" width="17.7109375" style="33" bestFit="1" customWidth="1"/>
    <col min="5650" max="5650" width="13.85546875" style="33" bestFit="1" customWidth="1"/>
    <col min="5651" max="5890" width="9.140625" style="33"/>
    <col min="5891" max="5891" width="1.42578125" style="33" customWidth="1"/>
    <col min="5892" max="5892" width="8.42578125" style="33" customWidth="1"/>
    <col min="5893" max="5893" width="33" style="33" customWidth="1"/>
    <col min="5894" max="5894" width="13.85546875" style="33" customWidth="1"/>
    <col min="5895" max="5895" width="12.7109375" style="33" customWidth="1"/>
    <col min="5896" max="5896" width="13.7109375" style="33" customWidth="1"/>
    <col min="5897" max="5897" width="9.5703125" style="33" customWidth="1"/>
    <col min="5898" max="5898" width="11.28515625" style="33" customWidth="1"/>
    <col min="5899" max="5899" width="10.5703125" style="33" customWidth="1"/>
    <col min="5900" max="5900" width="17.28515625" style="33" customWidth="1"/>
    <col min="5901" max="5901" width="17.42578125" style="33" customWidth="1"/>
    <col min="5902" max="5902" width="15.42578125" style="33" customWidth="1"/>
    <col min="5903" max="5903" width="15.140625" style="33" customWidth="1"/>
    <col min="5904" max="5905" width="17.7109375" style="33" bestFit="1" customWidth="1"/>
    <col min="5906" max="5906" width="13.85546875" style="33" bestFit="1" customWidth="1"/>
    <col min="5907" max="6146" width="9.140625" style="33"/>
    <col min="6147" max="6147" width="1.42578125" style="33" customWidth="1"/>
    <col min="6148" max="6148" width="8.42578125" style="33" customWidth="1"/>
    <col min="6149" max="6149" width="33" style="33" customWidth="1"/>
    <col min="6150" max="6150" width="13.85546875" style="33" customWidth="1"/>
    <col min="6151" max="6151" width="12.7109375" style="33" customWidth="1"/>
    <col min="6152" max="6152" width="13.7109375" style="33" customWidth="1"/>
    <col min="6153" max="6153" width="9.5703125" style="33" customWidth="1"/>
    <col min="6154" max="6154" width="11.28515625" style="33" customWidth="1"/>
    <col min="6155" max="6155" width="10.5703125" style="33" customWidth="1"/>
    <col min="6156" max="6156" width="17.28515625" style="33" customWidth="1"/>
    <col min="6157" max="6157" width="17.42578125" style="33" customWidth="1"/>
    <col min="6158" max="6158" width="15.42578125" style="33" customWidth="1"/>
    <col min="6159" max="6159" width="15.140625" style="33" customWidth="1"/>
    <col min="6160" max="6161" width="17.7109375" style="33" bestFit="1" customWidth="1"/>
    <col min="6162" max="6162" width="13.85546875" style="33" bestFit="1" customWidth="1"/>
    <col min="6163" max="6402" width="9.140625" style="33"/>
    <col min="6403" max="6403" width="1.42578125" style="33" customWidth="1"/>
    <col min="6404" max="6404" width="8.42578125" style="33" customWidth="1"/>
    <col min="6405" max="6405" width="33" style="33" customWidth="1"/>
    <col min="6406" max="6406" width="13.85546875" style="33" customWidth="1"/>
    <col min="6407" max="6407" width="12.7109375" style="33" customWidth="1"/>
    <col min="6408" max="6408" width="13.7109375" style="33" customWidth="1"/>
    <col min="6409" max="6409" width="9.5703125" style="33" customWidth="1"/>
    <col min="6410" max="6410" width="11.28515625" style="33" customWidth="1"/>
    <col min="6411" max="6411" width="10.5703125" style="33" customWidth="1"/>
    <col min="6412" max="6412" width="17.28515625" style="33" customWidth="1"/>
    <col min="6413" max="6413" width="17.42578125" style="33" customWidth="1"/>
    <col min="6414" max="6414" width="15.42578125" style="33" customWidth="1"/>
    <col min="6415" max="6415" width="15.140625" style="33" customWidth="1"/>
    <col min="6416" max="6417" width="17.7109375" style="33" bestFit="1" customWidth="1"/>
    <col min="6418" max="6418" width="13.85546875" style="33" bestFit="1" customWidth="1"/>
    <col min="6419" max="6658" width="9.140625" style="33"/>
    <col min="6659" max="6659" width="1.42578125" style="33" customWidth="1"/>
    <col min="6660" max="6660" width="8.42578125" style="33" customWidth="1"/>
    <col min="6661" max="6661" width="33" style="33" customWidth="1"/>
    <col min="6662" max="6662" width="13.85546875" style="33" customWidth="1"/>
    <col min="6663" max="6663" width="12.7109375" style="33" customWidth="1"/>
    <col min="6664" max="6664" width="13.7109375" style="33" customWidth="1"/>
    <col min="6665" max="6665" width="9.5703125" style="33" customWidth="1"/>
    <col min="6666" max="6666" width="11.28515625" style="33" customWidth="1"/>
    <col min="6667" max="6667" width="10.5703125" style="33" customWidth="1"/>
    <col min="6668" max="6668" width="17.28515625" style="33" customWidth="1"/>
    <col min="6669" max="6669" width="17.42578125" style="33" customWidth="1"/>
    <col min="6670" max="6670" width="15.42578125" style="33" customWidth="1"/>
    <col min="6671" max="6671" width="15.140625" style="33" customWidth="1"/>
    <col min="6672" max="6673" width="17.7109375" style="33" bestFit="1" customWidth="1"/>
    <col min="6674" max="6674" width="13.85546875" style="33" bestFit="1" customWidth="1"/>
    <col min="6675" max="6914" width="9.140625" style="33"/>
    <col min="6915" max="6915" width="1.42578125" style="33" customWidth="1"/>
    <col min="6916" max="6916" width="8.42578125" style="33" customWidth="1"/>
    <col min="6917" max="6917" width="33" style="33" customWidth="1"/>
    <col min="6918" max="6918" width="13.85546875" style="33" customWidth="1"/>
    <col min="6919" max="6919" width="12.7109375" style="33" customWidth="1"/>
    <col min="6920" max="6920" width="13.7109375" style="33" customWidth="1"/>
    <col min="6921" max="6921" width="9.5703125" style="33" customWidth="1"/>
    <col min="6922" max="6922" width="11.28515625" style="33" customWidth="1"/>
    <col min="6923" max="6923" width="10.5703125" style="33" customWidth="1"/>
    <col min="6924" max="6924" width="17.28515625" style="33" customWidth="1"/>
    <col min="6925" max="6925" width="17.42578125" style="33" customWidth="1"/>
    <col min="6926" max="6926" width="15.42578125" style="33" customWidth="1"/>
    <col min="6927" max="6927" width="15.140625" style="33" customWidth="1"/>
    <col min="6928" max="6929" width="17.7109375" style="33" bestFit="1" customWidth="1"/>
    <col min="6930" max="6930" width="13.85546875" style="33" bestFit="1" customWidth="1"/>
    <col min="6931" max="7170" width="9.140625" style="33"/>
    <col min="7171" max="7171" width="1.42578125" style="33" customWidth="1"/>
    <col min="7172" max="7172" width="8.42578125" style="33" customWidth="1"/>
    <col min="7173" max="7173" width="33" style="33" customWidth="1"/>
    <col min="7174" max="7174" width="13.85546875" style="33" customWidth="1"/>
    <col min="7175" max="7175" width="12.7109375" style="33" customWidth="1"/>
    <col min="7176" max="7176" width="13.7109375" style="33" customWidth="1"/>
    <col min="7177" max="7177" width="9.5703125" style="33" customWidth="1"/>
    <col min="7178" max="7178" width="11.28515625" style="33" customWidth="1"/>
    <col min="7179" max="7179" width="10.5703125" style="33" customWidth="1"/>
    <col min="7180" max="7180" width="17.28515625" style="33" customWidth="1"/>
    <col min="7181" max="7181" width="17.42578125" style="33" customWidth="1"/>
    <col min="7182" max="7182" width="15.42578125" style="33" customWidth="1"/>
    <col min="7183" max="7183" width="15.140625" style="33" customWidth="1"/>
    <col min="7184" max="7185" width="17.7109375" style="33" bestFit="1" customWidth="1"/>
    <col min="7186" max="7186" width="13.85546875" style="33" bestFit="1" customWidth="1"/>
    <col min="7187" max="7426" width="9.140625" style="33"/>
    <col min="7427" max="7427" width="1.42578125" style="33" customWidth="1"/>
    <col min="7428" max="7428" width="8.42578125" style="33" customWidth="1"/>
    <col min="7429" max="7429" width="33" style="33" customWidth="1"/>
    <col min="7430" max="7430" width="13.85546875" style="33" customWidth="1"/>
    <col min="7431" max="7431" width="12.7109375" style="33" customWidth="1"/>
    <col min="7432" max="7432" width="13.7109375" style="33" customWidth="1"/>
    <col min="7433" max="7433" width="9.5703125" style="33" customWidth="1"/>
    <col min="7434" max="7434" width="11.28515625" style="33" customWidth="1"/>
    <col min="7435" max="7435" width="10.5703125" style="33" customWidth="1"/>
    <col min="7436" max="7436" width="17.28515625" style="33" customWidth="1"/>
    <col min="7437" max="7437" width="17.42578125" style="33" customWidth="1"/>
    <col min="7438" max="7438" width="15.42578125" style="33" customWidth="1"/>
    <col min="7439" max="7439" width="15.140625" style="33" customWidth="1"/>
    <col min="7440" max="7441" width="17.7109375" style="33" bestFit="1" customWidth="1"/>
    <col min="7442" max="7442" width="13.85546875" style="33" bestFit="1" customWidth="1"/>
    <col min="7443" max="7682" width="9.140625" style="33"/>
    <col min="7683" max="7683" width="1.42578125" style="33" customWidth="1"/>
    <col min="7684" max="7684" width="8.42578125" style="33" customWidth="1"/>
    <col min="7685" max="7685" width="33" style="33" customWidth="1"/>
    <col min="7686" max="7686" width="13.85546875" style="33" customWidth="1"/>
    <col min="7687" max="7687" width="12.7109375" style="33" customWidth="1"/>
    <col min="7688" max="7688" width="13.7109375" style="33" customWidth="1"/>
    <col min="7689" max="7689" width="9.5703125" style="33" customWidth="1"/>
    <col min="7690" max="7690" width="11.28515625" style="33" customWidth="1"/>
    <col min="7691" max="7691" width="10.5703125" style="33" customWidth="1"/>
    <col min="7692" max="7692" width="17.28515625" style="33" customWidth="1"/>
    <col min="7693" max="7693" width="17.42578125" style="33" customWidth="1"/>
    <col min="7694" max="7694" width="15.42578125" style="33" customWidth="1"/>
    <col min="7695" max="7695" width="15.140625" style="33" customWidth="1"/>
    <col min="7696" max="7697" width="17.7109375" style="33" bestFit="1" customWidth="1"/>
    <col min="7698" max="7698" width="13.85546875" style="33" bestFit="1" customWidth="1"/>
    <col min="7699" max="7938" width="9.140625" style="33"/>
    <col min="7939" max="7939" width="1.42578125" style="33" customWidth="1"/>
    <col min="7940" max="7940" width="8.42578125" style="33" customWidth="1"/>
    <col min="7941" max="7941" width="33" style="33" customWidth="1"/>
    <col min="7942" max="7942" width="13.85546875" style="33" customWidth="1"/>
    <col min="7943" max="7943" width="12.7109375" style="33" customWidth="1"/>
    <col min="7944" max="7944" width="13.7109375" style="33" customWidth="1"/>
    <col min="7945" max="7945" width="9.5703125" style="33" customWidth="1"/>
    <col min="7946" max="7946" width="11.28515625" style="33" customWidth="1"/>
    <col min="7947" max="7947" width="10.5703125" style="33" customWidth="1"/>
    <col min="7948" max="7948" width="17.28515625" style="33" customWidth="1"/>
    <col min="7949" max="7949" width="17.42578125" style="33" customWidth="1"/>
    <col min="7950" max="7950" width="15.42578125" style="33" customWidth="1"/>
    <col min="7951" max="7951" width="15.140625" style="33" customWidth="1"/>
    <col min="7952" max="7953" width="17.7109375" style="33" bestFit="1" customWidth="1"/>
    <col min="7954" max="7954" width="13.85546875" style="33" bestFit="1" customWidth="1"/>
    <col min="7955" max="8194" width="9.140625" style="33"/>
    <col min="8195" max="8195" width="1.42578125" style="33" customWidth="1"/>
    <col min="8196" max="8196" width="8.42578125" style="33" customWidth="1"/>
    <col min="8197" max="8197" width="33" style="33" customWidth="1"/>
    <col min="8198" max="8198" width="13.85546875" style="33" customWidth="1"/>
    <col min="8199" max="8199" width="12.7109375" style="33" customWidth="1"/>
    <col min="8200" max="8200" width="13.7109375" style="33" customWidth="1"/>
    <col min="8201" max="8201" width="9.5703125" style="33" customWidth="1"/>
    <col min="8202" max="8202" width="11.28515625" style="33" customWidth="1"/>
    <col min="8203" max="8203" width="10.5703125" style="33" customWidth="1"/>
    <col min="8204" max="8204" width="17.28515625" style="33" customWidth="1"/>
    <col min="8205" max="8205" width="17.42578125" style="33" customWidth="1"/>
    <col min="8206" max="8206" width="15.42578125" style="33" customWidth="1"/>
    <col min="8207" max="8207" width="15.140625" style="33" customWidth="1"/>
    <col min="8208" max="8209" width="17.7109375" style="33" bestFit="1" customWidth="1"/>
    <col min="8210" max="8210" width="13.85546875" style="33" bestFit="1" customWidth="1"/>
    <col min="8211" max="8450" width="9.140625" style="33"/>
    <col min="8451" max="8451" width="1.42578125" style="33" customWidth="1"/>
    <col min="8452" max="8452" width="8.42578125" style="33" customWidth="1"/>
    <col min="8453" max="8453" width="33" style="33" customWidth="1"/>
    <col min="8454" max="8454" width="13.85546875" style="33" customWidth="1"/>
    <col min="8455" max="8455" width="12.7109375" style="33" customWidth="1"/>
    <col min="8456" max="8456" width="13.7109375" style="33" customWidth="1"/>
    <col min="8457" max="8457" width="9.5703125" style="33" customWidth="1"/>
    <col min="8458" max="8458" width="11.28515625" style="33" customWidth="1"/>
    <col min="8459" max="8459" width="10.5703125" style="33" customWidth="1"/>
    <col min="8460" max="8460" width="17.28515625" style="33" customWidth="1"/>
    <col min="8461" max="8461" width="17.42578125" style="33" customWidth="1"/>
    <col min="8462" max="8462" width="15.42578125" style="33" customWidth="1"/>
    <col min="8463" max="8463" width="15.140625" style="33" customWidth="1"/>
    <col min="8464" max="8465" width="17.7109375" style="33" bestFit="1" customWidth="1"/>
    <col min="8466" max="8466" width="13.85546875" style="33" bestFit="1" customWidth="1"/>
    <col min="8467" max="8706" width="9.140625" style="33"/>
    <col min="8707" max="8707" width="1.42578125" style="33" customWidth="1"/>
    <col min="8708" max="8708" width="8.42578125" style="33" customWidth="1"/>
    <col min="8709" max="8709" width="33" style="33" customWidth="1"/>
    <col min="8710" max="8710" width="13.85546875" style="33" customWidth="1"/>
    <col min="8711" max="8711" width="12.7109375" style="33" customWidth="1"/>
    <col min="8712" max="8712" width="13.7109375" style="33" customWidth="1"/>
    <col min="8713" max="8713" width="9.5703125" style="33" customWidth="1"/>
    <col min="8714" max="8714" width="11.28515625" style="33" customWidth="1"/>
    <col min="8715" max="8715" width="10.5703125" style="33" customWidth="1"/>
    <col min="8716" max="8716" width="17.28515625" style="33" customWidth="1"/>
    <col min="8717" max="8717" width="17.42578125" style="33" customWidth="1"/>
    <col min="8718" max="8718" width="15.42578125" style="33" customWidth="1"/>
    <col min="8719" max="8719" width="15.140625" style="33" customWidth="1"/>
    <col min="8720" max="8721" width="17.7109375" style="33" bestFit="1" customWidth="1"/>
    <col min="8722" max="8722" width="13.85546875" style="33" bestFit="1" customWidth="1"/>
    <col min="8723" max="8962" width="9.140625" style="33"/>
    <col min="8963" max="8963" width="1.42578125" style="33" customWidth="1"/>
    <col min="8964" max="8964" width="8.42578125" style="33" customWidth="1"/>
    <col min="8965" max="8965" width="33" style="33" customWidth="1"/>
    <col min="8966" max="8966" width="13.85546875" style="33" customWidth="1"/>
    <col min="8967" max="8967" width="12.7109375" style="33" customWidth="1"/>
    <col min="8968" max="8968" width="13.7109375" style="33" customWidth="1"/>
    <col min="8969" max="8969" width="9.5703125" style="33" customWidth="1"/>
    <col min="8970" max="8970" width="11.28515625" style="33" customWidth="1"/>
    <col min="8971" max="8971" width="10.5703125" style="33" customWidth="1"/>
    <col min="8972" max="8972" width="17.28515625" style="33" customWidth="1"/>
    <col min="8973" max="8973" width="17.42578125" style="33" customWidth="1"/>
    <col min="8974" max="8974" width="15.42578125" style="33" customWidth="1"/>
    <col min="8975" max="8975" width="15.140625" style="33" customWidth="1"/>
    <col min="8976" max="8977" width="17.7109375" style="33" bestFit="1" customWidth="1"/>
    <col min="8978" max="8978" width="13.85546875" style="33" bestFit="1" customWidth="1"/>
    <col min="8979" max="9218" width="9.140625" style="33"/>
    <col min="9219" max="9219" width="1.42578125" style="33" customWidth="1"/>
    <col min="9220" max="9220" width="8.42578125" style="33" customWidth="1"/>
    <col min="9221" max="9221" width="33" style="33" customWidth="1"/>
    <col min="9222" max="9222" width="13.85546875" style="33" customWidth="1"/>
    <col min="9223" max="9223" width="12.7109375" style="33" customWidth="1"/>
    <col min="9224" max="9224" width="13.7109375" style="33" customWidth="1"/>
    <col min="9225" max="9225" width="9.5703125" style="33" customWidth="1"/>
    <col min="9226" max="9226" width="11.28515625" style="33" customWidth="1"/>
    <col min="9227" max="9227" width="10.5703125" style="33" customWidth="1"/>
    <col min="9228" max="9228" width="17.28515625" style="33" customWidth="1"/>
    <col min="9229" max="9229" width="17.42578125" style="33" customWidth="1"/>
    <col min="9230" max="9230" width="15.42578125" style="33" customWidth="1"/>
    <col min="9231" max="9231" width="15.140625" style="33" customWidth="1"/>
    <col min="9232" max="9233" width="17.7109375" style="33" bestFit="1" customWidth="1"/>
    <col min="9234" max="9234" width="13.85546875" style="33" bestFit="1" customWidth="1"/>
    <col min="9235" max="9474" width="9.140625" style="33"/>
    <col min="9475" max="9475" width="1.42578125" style="33" customWidth="1"/>
    <col min="9476" max="9476" width="8.42578125" style="33" customWidth="1"/>
    <col min="9477" max="9477" width="33" style="33" customWidth="1"/>
    <col min="9478" max="9478" width="13.85546875" style="33" customWidth="1"/>
    <col min="9479" max="9479" width="12.7109375" style="33" customWidth="1"/>
    <col min="9480" max="9480" width="13.7109375" style="33" customWidth="1"/>
    <col min="9481" max="9481" width="9.5703125" style="33" customWidth="1"/>
    <col min="9482" max="9482" width="11.28515625" style="33" customWidth="1"/>
    <col min="9483" max="9483" width="10.5703125" style="33" customWidth="1"/>
    <col min="9484" max="9484" width="17.28515625" style="33" customWidth="1"/>
    <col min="9485" max="9485" width="17.42578125" style="33" customWidth="1"/>
    <col min="9486" max="9486" width="15.42578125" style="33" customWidth="1"/>
    <col min="9487" max="9487" width="15.140625" style="33" customWidth="1"/>
    <col min="9488" max="9489" width="17.7109375" style="33" bestFit="1" customWidth="1"/>
    <col min="9490" max="9490" width="13.85546875" style="33" bestFit="1" customWidth="1"/>
    <col min="9491" max="9730" width="9.140625" style="33"/>
    <col min="9731" max="9731" width="1.42578125" style="33" customWidth="1"/>
    <col min="9732" max="9732" width="8.42578125" style="33" customWidth="1"/>
    <col min="9733" max="9733" width="33" style="33" customWidth="1"/>
    <col min="9734" max="9734" width="13.85546875" style="33" customWidth="1"/>
    <col min="9735" max="9735" width="12.7109375" style="33" customWidth="1"/>
    <col min="9736" max="9736" width="13.7109375" style="33" customWidth="1"/>
    <col min="9737" max="9737" width="9.5703125" style="33" customWidth="1"/>
    <col min="9738" max="9738" width="11.28515625" style="33" customWidth="1"/>
    <col min="9739" max="9739" width="10.5703125" style="33" customWidth="1"/>
    <col min="9740" max="9740" width="17.28515625" style="33" customWidth="1"/>
    <col min="9741" max="9741" width="17.42578125" style="33" customWidth="1"/>
    <col min="9742" max="9742" width="15.42578125" style="33" customWidth="1"/>
    <col min="9743" max="9743" width="15.140625" style="33" customWidth="1"/>
    <col min="9744" max="9745" width="17.7109375" style="33" bestFit="1" customWidth="1"/>
    <col min="9746" max="9746" width="13.85546875" style="33" bestFit="1" customWidth="1"/>
    <col min="9747" max="9986" width="9.140625" style="33"/>
    <col min="9987" max="9987" width="1.42578125" style="33" customWidth="1"/>
    <col min="9988" max="9988" width="8.42578125" style="33" customWidth="1"/>
    <col min="9989" max="9989" width="33" style="33" customWidth="1"/>
    <col min="9990" max="9990" width="13.85546875" style="33" customWidth="1"/>
    <col min="9991" max="9991" width="12.7109375" style="33" customWidth="1"/>
    <col min="9992" max="9992" width="13.7109375" style="33" customWidth="1"/>
    <col min="9993" max="9993" width="9.5703125" style="33" customWidth="1"/>
    <col min="9994" max="9994" width="11.28515625" style="33" customWidth="1"/>
    <col min="9995" max="9995" width="10.5703125" style="33" customWidth="1"/>
    <col min="9996" max="9996" width="17.28515625" style="33" customWidth="1"/>
    <col min="9997" max="9997" width="17.42578125" style="33" customWidth="1"/>
    <col min="9998" max="9998" width="15.42578125" style="33" customWidth="1"/>
    <col min="9999" max="9999" width="15.140625" style="33" customWidth="1"/>
    <col min="10000" max="10001" width="17.7109375" style="33" bestFit="1" customWidth="1"/>
    <col min="10002" max="10002" width="13.85546875" style="33" bestFit="1" customWidth="1"/>
    <col min="10003" max="10242" width="9.140625" style="33"/>
    <col min="10243" max="10243" width="1.42578125" style="33" customWidth="1"/>
    <col min="10244" max="10244" width="8.42578125" style="33" customWidth="1"/>
    <col min="10245" max="10245" width="33" style="33" customWidth="1"/>
    <col min="10246" max="10246" width="13.85546875" style="33" customWidth="1"/>
    <col min="10247" max="10247" width="12.7109375" style="33" customWidth="1"/>
    <col min="10248" max="10248" width="13.7109375" style="33" customWidth="1"/>
    <col min="10249" max="10249" width="9.5703125" style="33" customWidth="1"/>
    <col min="10250" max="10250" width="11.28515625" style="33" customWidth="1"/>
    <col min="10251" max="10251" width="10.5703125" style="33" customWidth="1"/>
    <col min="10252" max="10252" width="17.28515625" style="33" customWidth="1"/>
    <col min="10253" max="10253" width="17.42578125" style="33" customWidth="1"/>
    <col min="10254" max="10254" width="15.42578125" style="33" customWidth="1"/>
    <col min="10255" max="10255" width="15.140625" style="33" customWidth="1"/>
    <col min="10256" max="10257" width="17.7109375" style="33" bestFit="1" customWidth="1"/>
    <col min="10258" max="10258" width="13.85546875" style="33" bestFit="1" customWidth="1"/>
    <col min="10259" max="10498" width="9.140625" style="33"/>
    <col min="10499" max="10499" width="1.42578125" style="33" customWidth="1"/>
    <col min="10500" max="10500" width="8.42578125" style="33" customWidth="1"/>
    <col min="10501" max="10501" width="33" style="33" customWidth="1"/>
    <col min="10502" max="10502" width="13.85546875" style="33" customWidth="1"/>
    <col min="10503" max="10503" width="12.7109375" style="33" customWidth="1"/>
    <col min="10504" max="10504" width="13.7109375" style="33" customWidth="1"/>
    <col min="10505" max="10505" width="9.5703125" style="33" customWidth="1"/>
    <col min="10506" max="10506" width="11.28515625" style="33" customWidth="1"/>
    <col min="10507" max="10507" width="10.5703125" style="33" customWidth="1"/>
    <col min="10508" max="10508" width="17.28515625" style="33" customWidth="1"/>
    <col min="10509" max="10509" width="17.42578125" style="33" customWidth="1"/>
    <col min="10510" max="10510" width="15.42578125" style="33" customWidth="1"/>
    <col min="10511" max="10511" width="15.140625" style="33" customWidth="1"/>
    <col min="10512" max="10513" width="17.7109375" style="33" bestFit="1" customWidth="1"/>
    <col min="10514" max="10514" width="13.85546875" style="33" bestFit="1" customWidth="1"/>
    <col min="10515" max="10754" width="9.140625" style="33"/>
    <col min="10755" max="10755" width="1.42578125" style="33" customWidth="1"/>
    <col min="10756" max="10756" width="8.42578125" style="33" customWidth="1"/>
    <col min="10757" max="10757" width="33" style="33" customWidth="1"/>
    <col min="10758" max="10758" width="13.85546875" style="33" customWidth="1"/>
    <col min="10759" max="10759" width="12.7109375" style="33" customWidth="1"/>
    <col min="10760" max="10760" width="13.7109375" style="33" customWidth="1"/>
    <col min="10761" max="10761" width="9.5703125" style="33" customWidth="1"/>
    <col min="10762" max="10762" width="11.28515625" style="33" customWidth="1"/>
    <col min="10763" max="10763" width="10.5703125" style="33" customWidth="1"/>
    <col min="10764" max="10764" width="17.28515625" style="33" customWidth="1"/>
    <col min="10765" max="10765" width="17.42578125" style="33" customWidth="1"/>
    <col min="10766" max="10766" width="15.42578125" style="33" customWidth="1"/>
    <col min="10767" max="10767" width="15.140625" style="33" customWidth="1"/>
    <col min="10768" max="10769" width="17.7109375" style="33" bestFit="1" customWidth="1"/>
    <col min="10770" max="10770" width="13.85546875" style="33" bestFit="1" customWidth="1"/>
    <col min="10771" max="11010" width="9.140625" style="33"/>
    <col min="11011" max="11011" width="1.42578125" style="33" customWidth="1"/>
    <col min="11012" max="11012" width="8.42578125" style="33" customWidth="1"/>
    <col min="11013" max="11013" width="33" style="33" customWidth="1"/>
    <col min="11014" max="11014" width="13.85546875" style="33" customWidth="1"/>
    <col min="11015" max="11015" width="12.7109375" style="33" customWidth="1"/>
    <col min="11016" max="11016" width="13.7109375" style="33" customWidth="1"/>
    <col min="11017" max="11017" width="9.5703125" style="33" customWidth="1"/>
    <col min="11018" max="11018" width="11.28515625" style="33" customWidth="1"/>
    <col min="11019" max="11019" width="10.5703125" style="33" customWidth="1"/>
    <col min="11020" max="11020" width="17.28515625" style="33" customWidth="1"/>
    <col min="11021" max="11021" width="17.42578125" style="33" customWidth="1"/>
    <col min="11022" max="11022" width="15.42578125" style="33" customWidth="1"/>
    <col min="11023" max="11023" width="15.140625" style="33" customWidth="1"/>
    <col min="11024" max="11025" width="17.7109375" style="33" bestFit="1" customWidth="1"/>
    <col min="11026" max="11026" width="13.85546875" style="33" bestFit="1" customWidth="1"/>
    <col min="11027" max="11266" width="9.140625" style="33"/>
    <col min="11267" max="11267" width="1.42578125" style="33" customWidth="1"/>
    <col min="11268" max="11268" width="8.42578125" style="33" customWidth="1"/>
    <col min="11269" max="11269" width="33" style="33" customWidth="1"/>
    <col min="11270" max="11270" width="13.85546875" style="33" customWidth="1"/>
    <col min="11271" max="11271" width="12.7109375" style="33" customWidth="1"/>
    <col min="11272" max="11272" width="13.7109375" style="33" customWidth="1"/>
    <col min="11273" max="11273" width="9.5703125" style="33" customWidth="1"/>
    <col min="11274" max="11274" width="11.28515625" style="33" customWidth="1"/>
    <col min="11275" max="11275" width="10.5703125" style="33" customWidth="1"/>
    <col min="11276" max="11276" width="17.28515625" style="33" customWidth="1"/>
    <col min="11277" max="11277" width="17.42578125" style="33" customWidth="1"/>
    <col min="11278" max="11278" width="15.42578125" style="33" customWidth="1"/>
    <col min="11279" max="11279" width="15.140625" style="33" customWidth="1"/>
    <col min="11280" max="11281" width="17.7109375" style="33" bestFit="1" customWidth="1"/>
    <col min="11282" max="11282" width="13.85546875" style="33" bestFit="1" customWidth="1"/>
    <col min="11283" max="11522" width="9.140625" style="33"/>
    <col min="11523" max="11523" width="1.42578125" style="33" customWidth="1"/>
    <col min="11524" max="11524" width="8.42578125" style="33" customWidth="1"/>
    <col min="11525" max="11525" width="33" style="33" customWidth="1"/>
    <col min="11526" max="11526" width="13.85546875" style="33" customWidth="1"/>
    <col min="11527" max="11527" width="12.7109375" style="33" customWidth="1"/>
    <col min="11528" max="11528" width="13.7109375" style="33" customWidth="1"/>
    <col min="11529" max="11529" width="9.5703125" style="33" customWidth="1"/>
    <col min="11530" max="11530" width="11.28515625" style="33" customWidth="1"/>
    <col min="11531" max="11531" width="10.5703125" style="33" customWidth="1"/>
    <col min="11532" max="11532" width="17.28515625" style="33" customWidth="1"/>
    <col min="11533" max="11533" width="17.42578125" style="33" customWidth="1"/>
    <col min="11534" max="11534" width="15.42578125" style="33" customWidth="1"/>
    <col min="11535" max="11535" width="15.140625" style="33" customWidth="1"/>
    <col min="11536" max="11537" width="17.7109375" style="33" bestFit="1" customWidth="1"/>
    <col min="11538" max="11538" width="13.85546875" style="33" bestFit="1" customWidth="1"/>
    <col min="11539" max="11778" width="9.140625" style="33"/>
    <col min="11779" max="11779" width="1.42578125" style="33" customWidth="1"/>
    <col min="11780" max="11780" width="8.42578125" style="33" customWidth="1"/>
    <col min="11781" max="11781" width="33" style="33" customWidth="1"/>
    <col min="11782" max="11782" width="13.85546875" style="33" customWidth="1"/>
    <col min="11783" max="11783" width="12.7109375" style="33" customWidth="1"/>
    <col min="11784" max="11784" width="13.7109375" style="33" customWidth="1"/>
    <col min="11785" max="11785" width="9.5703125" style="33" customWidth="1"/>
    <col min="11786" max="11786" width="11.28515625" style="33" customWidth="1"/>
    <col min="11787" max="11787" width="10.5703125" style="33" customWidth="1"/>
    <col min="11788" max="11788" width="17.28515625" style="33" customWidth="1"/>
    <col min="11789" max="11789" width="17.42578125" style="33" customWidth="1"/>
    <col min="11790" max="11790" width="15.42578125" style="33" customWidth="1"/>
    <col min="11791" max="11791" width="15.140625" style="33" customWidth="1"/>
    <col min="11792" max="11793" width="17.7109375" style="33" bestFit="1" customWidth="1"/>
    <col min="11794" max="11794" width="13.85546875" style="33" bestFit="1" customWidth="1"/>
    <col min="11795" max="12034" width="9.140625" style="33"/>
    <col min="12035" max="12035" width="1.42578125" style="33" customWidth="1"/>
    <col min="12036" max="12036" width="8.42578125" style="33" customWidth="1"/>
    <col min="12037" max="12037" width="33" style="33" customWidth="1"/>
    <col min="12038" max="12038" width="13.85546875" style="33" customWidth="1"/>
    <col min="12039" max="12039" width="12.7109375" style="33" customWidth="1"/>
    <col min="12040" max="12040" width="13.7109375" style="33" customWidth="1"/>
    <col min="12041" max="12041" width="9.5703125" style="33" customWidth="1"/>
    <col min="12042" max="12042" width="11.28515625" style="33" customWidth="1"/>
    <col min="12043" max="12043" width="10.5703125" style="33" customWidth="1"/>
    <col min="12044" max="12044" width="17.28515625" style="33" customWidth="1"/>
    <col min="12045" max="12045" width="17.42578125" style="33" customWidth="1"/>
    <col min="12046" max="12046" width="15.42578125" style="33" customWidth="1"/>
    <col min="12047" max="12047" width="15.140625" style="33" customWidth="1"/>
    <col min="12048" max="12049" width="17.7109375" style="33" bestFit="1" customWidth="1"/>
    <col min="12050" max="12050" width="13.85546875" style="33" bestFit="1" customWidth="1"/>
    <col min="12051" max="12290" width="9.140625" style="33"/>
    <col min="12291" max="12291" width="1.42578125" style="33" customWidth="1"/>
    <col min="12292" max="12292" width="8.42578125" style="33" customWidth="1"/>
    <col min="12293" max="12293" width="33" style="33" customWidth="1"/>
    <col min="12294" max="12294" width="13.85546875" style="33" customWidth="1"/>
    <col min="12295" max="12295" width="12.7109375" style="33" customWidth="1"/>
    <col min="12296" max="12296" width="13.7109375" style="33" customWidth="1"/>
    <col min="12297" max="12297" width="9.5703125" style="33" customWidth="1"/>
    <col min="12298" max="12298" width="11.28515625" style="33" customWidth="1"/>
    <col min="12299" max="12299" width="10.5703125" style="33" customWidth="1"/>
    <col min="12300" max="12300" width="17.28515625" style="33" customWidth="1"/>
    <col min="12301" max="12301" width="17.42578125" style="33" customWidth="1"/>
    <col min="12302" max="12302" width="15.42578125" style="33" customWidth="1"/>
    <col min="12303" max="12303" width="15.140625" style="33" customWidth="1"/>
    <col min="12304" max="12305" width="17.7109375" style="33" bestFit="1" customWidth="1"/>
    <col min="12306" max="12306" width="13.85546875" style="33" bestFit="1" customWidth="1"/>
    <col min="12307" max="12546" width="9.140625" style="33"/>
    <col min="12547" max="12547" width="1.42578125" style="33" customWidth="1"/>
    <col min="12548" max="12548" width="8.42578125" style="33" customWidth="1"/>
    <col min="12549" max="12549" width="33" style="33" customWidth="1"/>
    <col min="12550" max="12550" width="13.85546875" style="33" customWidth="1"/>
    <col min="12551" max="12551" width="12.7109375" style="33" customWidth="1"/>
    <col min="12552" max="12552" width="13.7109375" style="33" customWidth="1"/>
    <col min="12553" max="12553" width="9.5703125" style="33" customWidth="1"/>
    <col min="12554" max="12554" width="11.28515625" style="33" customWidth="1"/>
    <col min="12555" max="12555" width="10.5703125" style="33" customWidth="1"/>
    <col min="12556" max="12556" width="17.28515625" style="33" customWidth="1"/>
    <col min="12557" max="12557" width="17.42578125" style="33" customWidth="1"/>
    <col min="12558" max="12558" width="15.42578125" style="33" customWidth="1"/>
    <col min="12559" max="12559" width="15.140625" style="33" customWidth="1"/>
    <col min="12560" max="12561" width="17.7109375" style="33" bestFit="1" customWidth="1"/>
    <col min="12562" max="12562" width="13.85546875" style="33" bestFit="1" customWidth="1"/>
    <col min="12563" max="12802" width="9.140625" style="33"/>
    <col min="12803" max="12803" width="1.42578125" style="33" customWidth="1"/>
    <col min="12804" max="12804" width="8.42578125" style="33" customWidth="1"/>
    <col min="12805" max="12805" width="33" style="33" customWidth="1"/>
    <col min="12806" max="12806" width="13.85546875" style="33" customWidth="1"/>
    <col min="12807" max="12807" width="12.7109375" style="33" customWidth="1"/>
    <col min="12808" max="12808" width="13.7109375" style="33" customWidth="1"/>
    <col min="12809" max="12809" width="9.5703125" style="33" customWidth="1"/>
    <col min="12810" max="12810" width="11.28515625" style="33" customWidth="1"/>
    <col min="12811" max="12811" width="10.5703125" style="33" customWidth="1"/>
    <col min="12812" max="12812" width="17.28515625" style="33" customWidth="1"/>
    <col min="12813" max="12813" width="17.42578125" style="33" customWidth="1"/>
    <col min="12814" max="12814" width="15.42578125" style="33" customWidth="1"/>
    <col min="12815" max="12815" width="15.140625" style="33" customWidth="1"/>
    <col min="12816" max="12817" width="17.7109375" style="33" bestFit="1" customWidth="1"/>
    <col min="12818" max="12818" width="13.85546875" style="33" bestFit="1" customWidth="1"/>
    <col min="12819" max="13058" width="9.140625" style="33"/>
    <col min="13059" max="13059" width="1.42578125" style="33" customWidth="1"/>
    <col min="13060" max="13060" width="8.42578125" style="33" customWidth="1"/>
    <col min="13061" max="13061" width="33" style="33" customWidth="1"/>
    <col min="13062" max="13062" width="13.85546875" style="33" customWidth="1"/>
    <col min="13063" max="13063" width="12.7109375" style="33" customWidth="1"/>
    <col min="13064" max="13064" width="13.7109375" style="33" customWidth="1"/>
    <col min="13065" max="13065" width="9.5703125" style="33" customWidth="1"/>
    <col min="13066" max="13066" width="11.28515625" style="33" customWidth="1"/>
    <col min="13067" max="13067" width="10.5703125" style="33" customWidth="1"/>
    <col min="13068" max="13068" width="17.28515625" style="33" customWidth="1"/>
    <col min="13069" max="13069" width="17.42578125" style="33" customWidth="1"/>
    <col min="13070" max="13070" width="15.42578125" style="33" customWidth="1"/>
    <col min="13071" max="13071" width="15.140625" style="33" customWidth="1"/>
    <col min="13072" max="13073" width="17.7109375" style="33" bestFit="1" customWidth="1"/>
    <col min="13074" max="13074" width="13.85546875" style="33" bestFit="1" customWidth="1"/>
    <col min="13075" max="13314" width="9.140625" style="33"/>
    <col min="13315" max="13315" width="1.42578125" style="33" customWidth="1"/>
    <col min="13316" max="13316" width="8.42578125" style="33" customWidth="1"/>
    <col min="13317" max="13317" width="33" style="33" customWidth="1"/>
    <col min="13318" max="13318" width="13.85546875" style="33" customWidth="1"/>
    <col min="13319" max="13319" width="12.7109375" style="33" customWidth="1"/>
    <col min="13320" max="13320" width="13.7109375" style="33" customWidth="1"/>
    <col min="13321" max="13321" width="9.5703125" style="33" customWidth="1"/>
    <col min="13322" max="13322" width="11.28515625" style="33" customWidth="1"/>
    <col min="13323" max="13323" width="10.5703125" style="33" customWidth="1"/>
    <col min="13324" max="13324" width="17.28515625" style="33" customWidth="1"/>
    <col min="13325" max="13325" width="17.42578125" style="33" customWidth="1"/>
    <col min="13326" max="13326" width="15.42578125" style="33" customWidth="1"/>
    <col min="13327" max="13327" width="15.140625" style="33" customWidth="1"/>
    <col min="13328" max="13329" width="17.7109375" style="33" bestFit="1" customWidth="1"/>
    <col min="13330" max="13330" width="13.85546875" style="33" bestFit="1" customWidth="1"/>
    <col min="13331" max="13570" width="9.140625" style="33"/>
    <col min="13571" max="13571" width="1.42578125" style="33" customWidth="1"/>
    <col min="13572" max="13572" width="8.42578125" style="33" customWidth="1"/>
    <col min="13573" max="13573" width="33" style="33" customWidth="1"/>
    <col min="13574" max="13574" width="13.85546875" style="33" customWidth="1"/>
    <col min="13575" max="13575" width="12.7109375" style="33" customWidth="1"/>
    <col min="13576" max="13576" width="13.7109375" style="33" customWidth="1"/>
    <col min="13577" max="13577" width="9.5703125" style="33" customWidth="1"/>
    <col min="13578" max="13578" width="11.28515625" style="33" customWidth="1"/>
    <col min="13579" max="13579" width="10.5703125" style="33" customWidth="1"/>
    <col min="13580" max="13580" width="17.28515625" style="33" customWidth="1"/>
    <col min="13581" max="13581" width="17.42578125" style="33" customWidth="1"/>
    <col min="13582" max="13582" width="15.42578125" style="33" customWidth="1"/>
    <col min="13583" max="13583" width="15.140625" style="33" customWidth="1"/>
    <col min="13584" max="13585" width="17.7109375" style="33" bestFit="1" customWidth="1"/>
    <col min="13586" max="13586" width="13.85546875" style="33" bestFit="1" customWidth="1"/>
    <col min="13587" max="13826" width="9.140625" style="33"/>
    <col min="13827" max="13827" width="1.42578125" style="33" customWidth="1"/>
    <col min="13828" max="13828" width="8.42578125" style="33" customWidth="1"/>
    <col min="13829" max="13829" width="33" style="33" customWidth="1"/>
    <col min="13830" max="13830" width="13.85546875" style="33" customWidth="1"/>
    <col min="13831" max="13831" width="12.7109375" style="33" customWidth="1"/>
    <col min="13832" max="13832" width="13.7109375" style="33" customWidth="1"/>
    <col min="13833" max="13833" width="9.5703125" style="33" customWidth="1"/>
    <col min="13834" max="13834" width="11.28515625" style="33" customWidth="1"/>
    <col min="13835" max="13835" width="10.5703125" style="33" customWidth="1"/>
    <col min="13836" max="13836" width="17.28515625" style="33" customWidth="1"/>
    <col min="13837" max="13837" width="17.42578125" style="33" customWidth="1"/>
    <col min="13838" max="13838" width="15.42578125" style="33" customWidth="1"/>
    <col min="13839" max="13839" width="15.140625" style="33" customWidth="1"/>
    <col min="13840" max="13841" width="17.7109375" style="33" bestFit="1" customWidth="1"/>
    <col min="13842" max="13842" width="13.85546875" style="33" bestFit="1" customWidth="1"/>
    <col min="13843" max="14082" width="9.140625" style="33"/>
    <col min="14083" max="14083" width="1.42578125" style="33" customWidth="1"/>
    <col min="14084" max="14084" width="8.42578125" style="33" customWidth="1"/>
    <col min="14085" max="14085" width="33" style="33" customWidth="1"/>
    <col min="14086" max="14086" width="13.85546875" style="33" customWidth="1"/>
    <col min="14087" max="14087" width="12.7109375" style="33" customWidth="1"/>
    <col min="14088" max="14088" width="13.7109375" style="33" customWidth="1"/>
    <col min="14089" max="14089" width="9.5703125" style="33" customWidth="1"/>
    <col min="14090" max="14090" width="11.28515625" style="33" customWidth="1"/>
    <col min="14091" max="14091" width="10.5703125" style="33" customWidth="1"/>
    <col min="14092" max="14092" width="17.28515625" style="33" customWidth="1"/>
    <col min="14093" max="14093" width="17.42578125" style="33" customWidth="1"/>
    <col min="14094" max="14094" width="15.42578125" style="33" customWidth="1"/>
    <col min="14095" max="14095" width="15.140625" style="33" customWidth="1"/>
    <col min="14096" max="14097" width="17.7109375" style="33" bestFit="1" customWidth="1"/>
    <col min="14098" max="14098" width="13.85546875" style="33" bestFit="1" customWidth="1"/>
    <col min="14099" max="14338" width="9.140625" style="33"/>
    <col min="14339" max="14339" width="1.42578125" style="33" customWidth="1"/>
    <col min="14340" max="14340" width="8.42578125" style="33" customWidth="1"/>
    <col min="14341" max="14341" width="33" style="33" customWidth="1"/>
    <col min="14342" max="14342" width="13.85546875" style="33" customWidth="1"/>
    <col min="14343" max="14343" width="12.7109375" style="33" customWidth="1"/>
    <col min="14344" max="14344" width="13.7109375" style="33" customWidth="1"/>
    <col min="14345" max="14345" width="9.5703125" style="33" customWidth="1"/>
    <col min="14346" max="14346" width="11.28515625" style="33" customWidth="1"/>
    <col min="14347" max="14347" width="10.5703125" style="33" customWidth="1"/>
    <col min="14348" max="14348" width="17.28515625" style="33" customWidth="1"/>
    <col min="14349" max="14349" width="17.42578125" style="33" customWidth="1"/>
    <col min="14350" max="14350" width="15.42578125" style="33" customWidth="1"/>
    <col min="14351" max="14351" width="15.140625" style="33" customWidth="1"/>
    <col min="14352" max="14353" width="17.7109375" style="33" bestFit="1" customWidth="1"/>
    <col min="14354" max="14354" width="13.85546875" style="33" bestFit="1" customWidth="1"/>
    <col min="14355" max="14594" width="9.140625" style="33"/>
    <col min="14595" max="14595" width="1.42578125" style="33" customWidth="1"/>
    <col min="14596" max="14596" width="8.42578125" style="33" customWidth="1"/>
    <col min="14597" max="14597" width="33" style="33" customWidth="1"/>
    <col min="14598" max="14598" width="13.85546875" style="33" customWidth="1"/>
    <col min="14599" max="14599" width="12.7109375" style="33" customWidth="1"/>
    <col min="14600" max="14600" width="13.7109375" style="33" customWidth="1"/>
    <col min="14601" max="14601" width="9.5703125" style="33" customWidth="1"/>
    <col min="14602" max="14602" width="11.28515625" style="33" customWidth="1"/>
    <col min="14603" max="14603" width="10.5703125" style="33" customWidth="1"/>
    <col min="14604" max="14604" width="17.28515625" style="33" customWidth="1"/>
    <col min="14605" max="14605" width="17.42578125" style="33" customWidth="1"/>
    <col min="14606" max="14606" width="15.42578125" style="33" customWidth="1"/>
    <col min="14607" max="14607" width="15.140625" style="33" customWidth="1"/>
    <col min="14608" max="14609" width="17.7109375" style="33" bestFit="1" customWidth="1"/>
    <col min="14610" max="14610" width="13.85546875" style="33" bestFit="1" customWidth="1"/>
    <col min="14611" max="14850" width="9.140625" style="33"/>
    <col min="14851" max="14851" width="1.42578125" style="33" customWidth="1"/>
    <col min="14852" max="14852" width="8.42578125" style="33" customWidth="1"/>
    <col min="14853" max="14853" width="33" style="33" customWidth="1"/>
    <col min="14854" max="14854" width="13.85546875" style="33" customWidth="1"/>
    <col min="14855" max="14855" width="12.7109375" style="33" customWidth="1"/>
    <col min="14856" max="14856" width="13.7109375" style="33" customWidth="1"/>
    <col min="14857" max="14857" width="9.5703125" style="33" customWidth="1"/>
    <col min="14858" max="14858" width="11.28515625" style="33" customWidth="1"/>
    <col min="14859" max="14859" width="10.5703125" style="33" customWidth="1"/>
    <col min="14860" max="14860" width="17.28515625" style="33" customWidth="1"/>
    <col min="14861" max="14861" width="17.42578125" style="33" customWidth="1"/>
    <col min="14862" max="14862" width="15.42578125" style="33" customWidth="1"/>
    <col min="14863" max="14863" width="15.140625" style="33" customWidth="1"/>
    <col min="14864" max="14865" width="17.7109375" style="33" bestFit="1" customWidth="1"/>
    <col min="14866" max="14866" width="13.85546875" style="33" bestFit="1" customWidth="1"/>
    <col min="14867" max="15106" width="9.140625" style="33"/>
    <col min="15107" max="15107" width="1.42578125" style="33" customWidth="1"/>
    <col min="15108" max="15108" width="8.42578125" style="33" customWidth="1"/>
    <col min="15109" max="15109" width="33" style="33" customWidth="1"/>
    <col min="15110" max="15110" width="13.85546875" style="33" customWidth="1"/>
    <col min="15111" max="15111" width="12.7109375" style="33" customWidth="1"/>
    <col min="15112" max="15112" width="13.7109375" style="33" customWidth="1"/>
    <col min="15113" max="15113" width="9.5703125" style="33" customWidth="1"/>
    <col min="15114" max="15114" width="11.28515625" style="33" customWidth="1"/>
    <col min="15115" max="15115" width="10.5703125" style="33" customWidth="1"/>
    <col min="15116" max="15116" width="17.28515625" style="33" customWidth="1"/>
    <col min="15117" max="15117" width="17.42578125" style="33" customWidth="1"/>
    <col min="15118" max="15118" width="15.42578125" style="33" customWidth="1"/>
    <col min="15119" max="15119" width="15.140625" style="33" customWidth="1"/>
    <col min="15120" max="15121" width="17.7109375" style="33" bestFit="1" customWidth="1"/>
    <col min="15122" max="15122" width="13.85546875" style="33" bestFit="1" customWidth="1"/>
    <col min="15123" max="15362" width="9.140625" style="33"/>
    <col min="15363" max="15363" width="1.42578125" style="33" customWidth="1"/>
    <col min="15364" max="15364" width="8.42578125" style="33" customWidth="1"/>
    <col min="15365" max="15365" width="33" style="33" customWidth="1"/>
    <col min="15366" max="15366" width="13.85546875" style="33" customWidth="1"/>
    <col min="15367" max="15367" width="12.7109375" style="33" customWidth="1"/>
    <col min="15368" max="15368" width="13.7109375" style="33" customWidth="1"/>
    <col min="15369" max="15369" width="9.5703125" style="33" customWidth="1"/>
    <col min="15370" max="15370" width="11.28515625" style="33" customWidth="1"/>
    <col min="15371" max="15371" width="10.5703125" style="33" customWidth="1"/>
    <col min="15372" max="15372" width="17.28515625" style="33" customWidth="1"/>
    <col min="15373" max="15373" width="17.42578125" style="33" customWidth="1"/>
    <col min="15374" max="15374" width="15.42578125" style="33" customWidth="1"/>
    <col min="15375" max="15375" width="15.140625" style="33" customWidth="1"/>
    <col min="15376" max="15377" width="17.7109375" style="33" bestFit="1" customWidth="1"/>
    <col min="15378" max="15378" width="13.85546875" style="33" bestFit="1" customWidth="1"/>
    <col min="15379" max="15618" width="9.140625" style="33"/>
    <col min="15619" max="15619" width="1.42578125" style="33" customWidth="1"/>
    <col min="15620" max="15620" width="8.42578125" style="33" customWidth="1"/>
    <col min="15621" max="15621" width="33" style="33" customWidth="1"/>
    <col min="15622" max="15622" width="13.85546875" style="33" customWidth="1"/>
    <col min="15623" max="15623" width="12.7109375" style="33" customWidth="1"/>
    <col min="15624" max="15624" width="13.7109375" style="33" customWidth="1"/>
    <col min="15625" max="15625" width="9.5703125" style="33" customWidth="1"/>
    <col min="15626" max="15626" width="11.28515625" style="33" customWidth="1"/>
    <col min="15627" max="15627" width="10.5703125" style="33" customWidth="1"/>
    <col min="15628" max="15628" width="17.28515625" style="33" customWidth="1"/>
    <col min="15629" max="15629" width="17.42578125" style="33" customWidth="1"/>
    <col min="15630" max="15630" width="15.42578125" style="33" customWidth="1"/>
    <col min="15631" max="15631" width="15.140625" style="33" customWidth="1"/>
    <col min="15632" max="15633" width="17.7109375" style="33" bestFit="1" customWidth="1"/>
    <col min="15634" max="15634" width="13.85546875" style="33" bestFit="1" customWidth="1"/>
    <col min="15635" max="15874" width="9.140625" style="33"/>
    <col min="15875" max="15875" width="1.42578125" style="33" customWidth="1"/>
    <col min="15876" max="15876" width="8.42578125" style="33" customWidth="1"/>
    <col min="15877" max="15877" width="33" style="33" customWidth="1"/>
    <col min="15878" max="15878" width="13.85546875" style="33" customWidth="1"/>
    <col min="15879" max="15879" width="12.7109375" style="33" customWidth="1"/>
    <col min="15880" max="15880" width="13.7109375" style="33" customWidth="1"/>
    <col min="15881" max="15881" width="9.5703125" style="33" customWidth="1"/>
    <col min="15882" max="15882" width="11.28515625" style="33" customWidth="1"/>
    <col min="15883" max="15883" width="10.5703125" style="33" customWidth="1"/>
    <col min="15884" max="15884" width="17.28515625" style="33" customWidth="1"/>
    <col min="15885" max="15885" width="17.42578125" style="33" customWidth="1"/>
    <col min="15886" max="15886" width="15.42578125" style="33" customWidth="1"/>
    <col min="15887" max="15887" width="15.140625" style="33" customWidth="1"/>
    <col min="15888" max="15889" width="17.7109375" style="33" bestFit="1" customWidth="1"/>
    <col min="15890" max="15890" width="13.85546875" style="33" bestFit="1" customWidth="1"/>
    <col min="15891" max="16130" width="9.140625" style="33"/>
    <col min="16131" max="16131" width="1.42578125" style="33" customWidth="1"/>
    <col min="16132" max="16132" width="8.42578125" style="33" customWidth="1"/>
    <col min="16133" max="16133" width="33" style="33" customWidth="1"/>
    <col min="16134" max="16134" width="13.85546875" style="33" customWidth="1"/>
    <col min="16135" max="16135" width="12.7109375" style="33" customWidth="1"/>
    <col min="16136" max="16136" width="13.7109375" style="33" customWidth="1"/>
    <col min="16137" max="16137" width="9.5703125" style="33" customWidth="1"/>
    <col min="16138" max="16138" width="11.28515625" style="33" customWidth="1"/>
    <col min="16139" max="16139" width="10.5703125" style="33" customWidth="1"/>
    <col min="16140" max="16140" width="17.28515625" style="33" customWidth="1"/>
    <col min="16141" max="16141" width="17.42578125" style="33" customWidth="1"/>
    <col min="16142" max="16142" width="15.42578125" style="33" customWidth="1"/>
    <col min="16143" max="16143" width="15.140625" style="33" customWidth="1"/>
    <col min="16144" max="16145" width="17.7109375" style="33" bestFit="1" customWidth="1"/>
    <col min="16146" max="16146" width="13.85546875" style="33" bestFit="1" customWidth="1"/>
    <col min="16147" max="16384" width="9.140625" style="33"/>
  </cols>
  <sheetData>
    <row r="1" spans="1:33" s="14" customFormat="1" ht="15">
      <c r="A1" s="95" t="s">
        <v>120</v>
      </c>
      <c r="B1" s="206">
        <v>8.4</v>
      </c>
      <c r="AE1" s="18"/>
    </row>
    <row r="2" spans="1:33" s="14" customFormat="1" ht="15">
      <c r="A2" s="95" t="s">
        <v>106</v>
      </c>
      <c r="B2" s="32" t="s">
        <v>165</v>
      </c>
      <c r="C2" s="31"/>
      <c r="D2" s="31"/>
      <c r="E2" s="31"/>
      <c r="AE2" s="18"/>
    </row>
    <row r="3" spans="1:33" s="14" customFormat="1" ht="15">
      <c r="A3" s="95" t="s">
        <v>108</v>
      </c>
      <c r="B3" s="32" t="s">
        <v>122</v>
      </c>
      <c r="C3" s="13"/>
      <c r="D3" s="13"/>
      <c r="E3" s="13"/>
      <c r="AE3" s="18"/>
    </row>
    <row r="4" spans="1:33" s="14" customFormat="1" ht="15">
      <c r="A4" s="95" t="s">
        <v>110</v>
      </c>
      <c r="B4" s="18" t="s">
        <v>123</v>
      </c>
      <c r="C4" s="69"/>
      <c r="D4" s="69"/>
      <c r="E4" s="69"/>
      <c r="AE4" s="18"/>
    </row>
    <row r="5" spans="1:33" s="14" customFormat="1" ht="15">
      <c r="A5" s="95" t="s">
        <v>111</v>
      </c>
      <c r="B5" s="88" t="s">
        <v>124</v>
      </c>
      <c r="C5" s="70"/>
      <c r="D5" s="70"/>
      <c r="E5" s="70"/>
      <c r="AE5" s="18"/>
    </row>
    <row r="6" spans="1:33" ht="13.5" thickBot="1">
      <c r="AE6" s="35"/>
      <c r="AF6" s="35"/>
      <c r="AG6" s="35"/>
    </row>
    <row r="7" spans="1:33" s="219" customFormat="1" ht="16.5" customHeight="1" thickBot="1">
      <c r="A7" s="4410" t="s">
        <v>163</v>
      </c>
      <c r="B7" s="4410" t="s">
        <v>166</v>
      </c>
      <c r="C7" s="4410" t="s">
        <v>128</v>
      </c>
      <c r="D7" s="218"/>
      <c r="E7" s="4405" t="s">
        <v>131</v>
      </c>
      <c r="F7" s="4410" t="s">
        <v>132</v>
      </c>
      <c r="G7" s="4410" t="s">
        <v>133</v>
      </c>
      <c r="H7" s="4403" t="s">
        <v>158</v>
      </c>
      <c r="I7" s="4403" t="s">
        <v>160</v>
      </c>
      <c r="J7" s="4403" t="s">
        <v>167</v>
      </c>
      <c r="K7" s="4403" t="s">
        <v>86</v>
      </c>
      <c r="L7" s="4401" t="s">
        <v>143</v>
      </c>
      <c r="M7" s="4401" t="s">
        <v>145</v>
      </c>
      <c r="N7" s="4401" t="s">
        <v>146</v>
      </c>
      <c r="O7" s="4403" t="s">
        <v>147</v>
      </c>
      <c r="P7" s="4405" t="s">
        <v>148</v>
      </c>
      <c r="Q7" s="4407" t="s">
        <v>149</v>
      </c>
      <c r="R7" s="4408"/>
      <c r="S7" s="4409"/>
      <c r="AE7" s="220"/>
      <c r="AF7" s="220"/>
      <c r="AG7" s="220"/>
    </row>
    <row r="8" spans="1:33" s="219" customFormat="1" ht="60" customHeight="1" thickBot="1">
      <c r="A8" s="4411"/>
      <c r="B8" s="4411"/>
      <c r="C8" s="4411"/>
      <c r="D8" s="221" t="s">
        <v>116</v>
      </c>
      <c r="E8" s="4406"/>
      <c r="F8" s="4411"/>
      <c r="G8" s="4411"/>
      <c r="H8" s="4404"/>
      <c r="I8" s="4404"/>
      <c r="J8" s="4404"/>
      <c r="K8" s="4404"/>
      <c r="L8" s="4402"/>
      <c r="M8" s="4402"/>
      <c r="N8" s="4402"/>
      <c r="O8" s="4404"/>
      <c r="P8" s="4406"/>
      <c r="Q8" s="222" t="s">
        <v>153</v>
      </c>
      <c r="R8" s="222" t="s">
        <v>154</v>
      </c>
      <c r="S8" s="223" t="s">
        <v>155</v>
      </c>
      <c r="AE8" s="220"/>
      <c r="AF8" s="220"/>
      <c r="AG8" s="220"/>
    </row>
    <row r="9" spans="1:33" s="192" customFormat="1" ht="17.25" customHeight="1">
      <c r="A9" s="179"/>
      <c r="B9" s="179"/>
      <c r="C9" s="180"/>
      <c r="D9" s="180"/>
      <c r="E9" s="181"/>
      <c r="F9" s="184"/>
      <c r="G9" s="184"/>
      <c r="H9" s="180"/>
      <c r="I9" s="190"/>
      <c r="J9" s="190"/>
      <c r="K9" s="180"/>
      <c r="L9" s="191"/>
      <c r="M9" s="191"/>
      <c r="N9" s="191"/>
      <c r="O9" s="191"/>
      <c r="P9" s="191"/>
      <c r="Q9" s="191"/>
      <c r="R9" s="191"/>
      <c r="S9" s="191"/>
      <c r="AE9" s="40"/>
    </row>
    <row r="10" spans="1:33" s="169" customFormat="1" ht="11.25" customHeight="1">
      <c r="A10" s="168"/>
      <c r="B10" s="168"/>
      <c r="C10" s="167"/>
      <c r="D10" s="167"/>
      <c r="E10" s="168"/>
      <c r="F10" s="168"/>
      <c r="G10" s="168"/>
      <c r="H10" s="167"/>
      <c r="I10" s="167"/>
      <c r="J10" s="167"/>
      <c r="K10" s="167"/>
      <c r="L10" s="168"/>
      <c r="M10" s="168"/>
      <c r="N10" s="168"/>
      <c r="O10" s="168"/>
      <c r="P10" s="168"/>
      <c r="Q10" s="168"/>
      <c r="R10" s="168"/>
      <c r="S10" s="168"/>
      <c r="AE10" s="170"/>
    </row>
    <row r="11" spans="1:33" s="169" customFormat="1" ht="13.5" customHeight="1">
      <c r="A11" s="168"/>
      <c r="B11" s="168"/>
      <c r="C11" s="167"/>
      <c r="D11" s="167"/>
      <c r="E11" s="168"/>
      <c r="F11" s="168"/>
      <c r="G11" s="168"/>
      <c r="H11" s="167"/>
      <c r="I11" s="167"/>
      <c r="J11" s="167"/>
      <c r="K11" s="167"/>
      <c r="L11" s="168"/>
      <c r="M11" s="168"/>
      <c r="N11" s="168"/>
      <c r="O11" s="168"/>
      <c r="P11" s="168"/>
      <c r="Q11" s="168"/>
      <c r="R11" s="168"/>
      <c r="S11" s="168"/>
      <c r="AE11" s="170"/>
    </row>
    <row r="12" spans="1:33" s="169" customFormat="1" ht="13.5" customHeight="1">
      <c r="A12" s="168"/>
      <c r="B12" s="168"/>
      <c r="C12" s="167"/>
      <c r="D12" s="168"/>
      <c r="E12" s="168"/>
      <c r="F12" s="168"/>
      <c r="G12" s="168"/>
      <c r="H12" s="167"/>
      <c r="I12" s="167"/>
      <c r="J12" s="167"/>
      <c r="K12" s="167"/>
      <c r="L12" s="168"/>
      <c r="M12" s="168"/>
      <c r="N12" s="168"/>
      <c r="O12" s="168"/>
      <c r="P12" s="168"/>
      <c r="Q12" s="168"/>
      <c r="R12" s="168"/>
      <c r="S12" s="168"/>
      <c r="AE12" s="170"/>
    </row>
    <row r="13" spans="1:33" s="168" customFormat="1" ht="13.5" customHeight="1">
      <c r="C13" s="167"/>
      <c r="H13" s="167"/>
      <c r="I13" s="167"/>
      <c r="J13" s="167"/>
      <c r="K13" s="167"/>
      <c r="AE13" s="64"/>
      <c r="AF13" s="64"/>
      <c r="AG13" s="64"/>
    </row>
    <row r="14" spans="1:33" s="168" customFormat="1" ht="13.5" customHeight="1">
      <c r="C14" s="167"/>
      <c r="H14" s="167"/>
      <c r="I14" s="167"/>
      <c r="J14" s="167"/>
      <c r="K14" s="167"/>
      <c r="AE14" s="64"/>
      <c r="AF14" s="64"/>
      <c r="AG14" s="64"/>
    </row>
    <row r="15" spans="1:33" s="168" customFormat="1" ht="13.5" customHeight="1">
      <c r="C15" s="167"/>
      <c r="H15" s="167"/>
      <c r="I15" s="167"/>
      <c r="J15" s="167"/>
      <c r="AE15" s="64"/>
      <c r="AF15" s="64"/>
      <c r="AG15" s="64"/>
    </row>
    <row r="16" spans="1:33" s="168" customFormat="1">
      <c r="C16" s="167"/>
      <c r="H16" s="167"/>
      <c r="I16" s="167"/>
      <c r="J16" s="167"/>
      <c r="AE16" s="64"/>
      <c r="AF16" s="64"/>
      <c r="AG16" s="64"/>
    </row>
    <row r="17" spans="9:33" s="168" customFormat="1" ht="12.75" customHeight="1">
      <c r="I17" s="167"/>
      <c r="J17" s="167"/>
      <c r="AE17" s="64"/>
      <c r="AF17" s="64"/>
      <c r="AG17" s="64"/>
    </row>
    <row r="18" spans="9:33" s="168" customFormat="1">
      <c r="I18" s="167"/>
      <c r="J18" s="167"/>
      <c r="AE18" s="64"/>
      <c r="AF18" s="64"/>
      <c r="AG18" s="64"/>
    </row>
    <row r="19" spans="9:33" s="168" customFormat="1">
      <c r="I19" s="167"/>
      <c r="J19" s="167"/>
    </row>
    <row r="20" spans="9:33" s="168" customFormat="1">
      <c r="I20" s="167"/>
      <c r="J20" s="167"/>
    </row>
    <row r="21" spans="9:33">
      <c r="I21" s="167"/>
      <c r="J21" s="167"/>
      <c r="AE21" s="35"/>
      <c r="AF21" s="35"/>
      <c r="AG21" s="35"/>
    </row>
    <row r="22" spans="9:33">
      <c r="I22" s="167"/>
      <c r="J22" s="167"/>
      <c r="AE22" s="35"/>
      <c r="AF22" s="35"/>
      <c r="AG22" s="35"/>
    </row>
    <row r="23" spans="9:33">
      <c r="I23" s="167"/>
      <c r="J23" s="167"/>
      <c r="AE23" s="35"/>
      <c r="AF23" s="35"/>
      <c r="AG23" s="35"/>
    </row>
    <row r="24" spans="9:33">
      <c r="I24" s="167"/>
      <c r="J24" s="167"/>
      <c r="AE24" s="35"/>
      <c r="AF24" s="35"/>
      <c r="AG24" s="35"/>
    </row>
    <row r="25" spans="9:33">
      <c r="I25" s="167"/>
      <c r="J25" s="167"/>
      <c r="AE25" s="35"/>
      <c r="AF25" s="35"/>
      <c r="AG25" s="35"/>
    </row>
    <row r="26" spans="9:33">
      <c r="I26" s="167"/>
      <c r="J26" s="167"/>
      <c r="AE26" s="35"/>
      <c r="AF26" s="35"/>
      <c r="AG26" s="35"/>
    </row>
    <row r="27" spans="9:33">
      <c r="I27" s="167"/>
      <c r="J27" s="167"/>
      <c r="AE27" s="35"/>
      <c r="AF27" s="35"/>
      <c r="AG27" s="35"/>
    </row>
    <row r="28" spans="9:33">
      <c r="I28" s="167"/>
      <c r="J28" s="167"/>
      <c r="AE28" s="35"/>
      <c r="AF28" s="35"/>
      <c r="AG28" s="35"/>
    </row>
    <row r="29" spans="9:33">
      <c r="I29" s="167"/>
      <c r="J29" s="167"/>
      <c r="AE29" s="35"/>
      <c r="AF29" s="35"/>
      <c r="AG29" s="35"/>
    </row>
  </sheetData>
  <mergeCells count="16">
    <mergeCell ref="G7:G8"/>
    <mergeCell ref="A7:A8"/>
    <mergeCell ref="B7:B8"/>
    <mergeCell ref="C7:C8"/>
    <mergeCell ref="E7:E8"/>
    <mergeCell ref="F7:F8"/>
    <mergeCell ref="N7:N8"/>
    <mergeCell ref="O7:O8"/>
    <mergeCell ref="P7:P8"/>
    <mergeCell ref="Q7:S7"/>
    <mergeCell ref="H7:H8"/>
    <mergeCell ref="I7:I8"/>
    <mergeCell ref="J7:J8"/>
    <mergeCell ref="K7:K8"/>
    <mergeCell ref="L7:L8"/>
    <mergeCell ref="M7:M8"/>
  </mergeCells>
  <dataValidations count="5">
    <dataValidation type="list" allowBlank="1" showInputMessage="1" showErrorMessage="1" sqref="K9 K10:K1048576">
      <formula1>#REF!</formula1>
    </dataValidation>
    <dataValidation type="list" allowBlank="1" showInputMessage="1" showErrorMessage="1" sqref="C9 C10:C1048576">
      <formula1>#REF!</formula1>
    </dataValidation>
    <dataValidation type="list" allowBlank="1" showInputMessage="1" showErrorMessage="1" sqref="D9 D10:D1048576">
      <formula1>#REF!</formula1>
    </dataValidation>
    <dataValidation type="list" allowBlank="1" showInputMessage="1" showErrorMessage="1" sqref="H9 H10:H1048576 J9 J10:J1048576">
      <formula1>#REF!</formula1>
    </dataValidation>
    <dataValidation type="list" allowBlank="1" showInputMessage="1" showErrorMessage="1" sqref="I9 I10:I1048576">
      <formula1>#REF!</formula1>
    </dataValidation>
  </dataValidations>
  <pageMargins left="0.23" right="0.16" top="1" bottom="1" header="0.5" footer="0.5"/>
  <pageSetup paperSize="9" scale="69"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election activeCell="D1" sqref="D1"/>
    </sheetView>
  </sheetViews>
  <sheetFormatPr defaultColWidth="11.42578125" defaultRowHeight="14.25"/>
  <cols>
    <col min="1" max="1" width="20.7109375" style="876" customWidth="1"/>
    <col min="2" max="2" width="13.28515625" style="876" customWidth="1"/>
    <col min="3" max="3" width="67.7109375" style="877" customWidth="1"/>
    <col min="4" max="4" width="20.7109375" style="3572" customWidth="1"/>
    <col min="5" max="5" width="18.85546875" style="3572" customWidth="1"/>
    <col min="6" max="7" width="20.7109375" style="3572" customWidth="1"/>
    <col min="8" max="11" width="20.7109375" style="877" customWidth="1"/>
    <col min="12" max="15" width="20.7109375" style="3572" customWidth="1"/>
    <col min="16" max="16" width="19.28515625" style="877" customWidth="1"/>
    <col min="17" max="16384" width="11.42578125" style="877"/>
  </cols>
  <sheetData>
    <row r="1" spans="1:16" ht="15">
      <c r="A1" s="3483" t="s">
        <v>3973</v>
      </c>
      <c r="B1" s="3483" t="s">
        <v>3912</v>
      </c>
    </row>
    <row r="2" spans="1:16" ht="15">
      <c r="A2" s="3483" t="s">
        <v>3974</v>
      </c>
      <c r="B2" s="3573" t="s">
        <v>4169</v>
      </c>
    </row>
    <row r="3" spans="1:16" ht="15">
      <c r="A3" s="3483" t="s">
        <v>108</v>
      </c>
      <c r="B3" s="3483" t="s">
        <v>883</v>
      </c>
    </row>
    <row r="4" spans="1:16" ht="15">
      <c r="A4" s="3483" t="s">
        <v>111</v>
      </c>
      <c r="B4" s="3573" t="s">
        <v>3976</v>
      </c>
    </row>
    <row r="6" spans="1:16" ht="15" thickBot="1"/>
    <row r="7" spans="1:16" ht="30" customHeight="1" thickBot="1">
      <c r="A7" s="5097" t="s">
        <v>3977</v>
      </c>
      <c r="B7" s="5098"/>
      <c r="C7" s="5098"/>
      <c r="D7" s="5098"/>
      <c r="E7" s="5098"/>
      <c r="F7" s="5098"/>
      <c r="G7" s="5098"/>
      <c r="H7" s="5098"/>
      <c r="I7" s="5098"/>
      <c r="J7" s="5098"/>
      <c r="K7" s="5098"/>
      <c r="L7" s="5098"/>
      <c r="M7" s="5098"/>
      <c r="N7" s="5098"/>
      <c r="O7" s="5098"/>
      <c r="P7" s="5099"/>
    </row>
    <row r="8" spans="1:16" ht="30" customHeight="1">
      <c r="A8" s="5100"/>
      <c r="B8" s="5101"/>
      <c r="C8" s="5102"/>
      <c r="D8" s="5095" t="s">
        <v>1087</v>
      </c>
      <c r="E8" s="5109"/>
      <c r="F8" s="5109"/>
      <c r="G8" s="5109"/>
      <c r="H8" s="5095" t="s">
        <v>3978</v>
      </c>
      <c r="I8" s="5109"/>
      <c r="J8" s="5109"/>
      <c r="K8" s="5109"/>
      <c r="L8" s="5095" t="s">
        <v>3979</v>
      </c>
      <c r="M8" s="5109"/>
      <c r="N8" s="5109"/>
      <c r="O8" s="5109"/>
      <c r="P8" s="5095" t="s">
        <v>3980</v>
      </c>
    </row>
    <row r="9" spans="1:16" s="3488" customFormat="1" ht="30" customHeight="1">
      <c r="A9" s="5103"/>
      <c r="B9" s="5104"/>
      <c r="C9" s="5105"/>
      <c r="D9" s="5095" t="s">
        <v>3981</v>
      </c>
      <c r="E9" s="5094"/>
      <c r="F9" s="5094"/>
      <c r="G9" s="5093" t="s">
        <v>3982</v>
      </c>
      <c r="H9" s="5095" t="s">
        <v>3981</v>
      </c>
      <c r="I9" s="5094"/>
      <c r="J9" s="5094"/>
      <c r="K9" s="5093" t="s">
        <v>3982</v>
      </c>
      <c r="L9" s="5095" t="s">
        <v>3981</v>
      </c>
      <c r="M9" s="5094"/>
      <c r="N9" s="5094"/>
      <c r="O9" s="5093" t="s">
        <v>3982</v>
      </c>
      <c r="P9" s="5104"/>
    </row>
    <row r="10" spans="1:16" ht="30" customHeight="1">
      <c r="A10" s="5103"/>
      <c r="B10" s="5104"/>
      <c r="C10" s="5105"/>
      <c r="D10" s="3099" t="s">
        <v>3983</v>
      </c>
      <c r="E10" s="3099" t="s">
        <v>3984</v>
      </c>
      <c r="F10" s="3099" t="s">
        <v>3985</v>
      </c>
      <c r="G10" s="5094"/>
      <c r="H10" s="3099" t="s">
        <v>3983</v>
      </c>
      <c r="I10" s="3099" t="s">
        <v>3984</v>
      </c>
      <c r="J10" s="3099" t="s">
        <v>3985</v>
      </c>
      <c r="K10" s="5094"/>
      <c r="L10" s="3099" t="s">
        <v>3983</v>
      </c>
      <c r="M10" s="3099" t="s">
        <v>3984</v>
      </c>
      <c r="N10" s="3099" t="s">
        <v>3985</v>
      </c>
      <c r="O10" s="5094"/>
      <c r="P10" s="5104"/>
    </row>
    <row r="11" spans="1:16" s="3493" customFormat="1" ht="30" customHeight="1" thickBot="1">
      <c r="A11" s="3565" t="s">
        <v>3347</v>
      </c>
      <c r="B11" s="3566" t="s">
        <v>3986</v>
      </c>
      <c r="C11" s="3567" t="s">
        <v>1086</v>
      </c>
      <c r="D11" s="3492" t="s">
        <v>3135</v>
      </c>
      <c r="E11" s="3492" t="s">
        <v>3136</v>
      </c>
      <c r="F11" s="3492" t="s">
        <v>3137</v>
      </c>
      <c r="G11" s="3492" t="s">
        <v>3138</v>
      </c>
      <c r="H11" s="3492" t="s">
        <v>3139</v>
      </c>
      <c r="I11" s="3492" t="s">
        <v>3140</v>
      </c>
      <c r="J11" s="3492" t="s">
        <v>3186</v>
      </c>
      <c r="K11" s="3492" t="s">
        <v>3187</v>
      </c>
      <c r="L11" s="3492" t="s">
        <v>3188</v>
      </c>
      <c r="M11" s="3492" t="s">
        <v>2904</v>
      </c>
      <c r="N11" s="3492" t="s">
        <v>2906</v>
      </c>
      <c r="O11" s="3492" t="s">
        <v>2907</v>
      </c>
      <c r="P11" s="3568" t="s">
        <v>2909</v>
      </c>
    </row>
    <row r="12" spans="1:16" ht="30" customHeight="1">
      <c r="A12" s="3569" t="s">
        <v>3135</v>
      </c>
      <c r="B12" s="3495" t="s">
        <v>2647</v>
      </c>
      <c r="C12" s="2083" t="s">
        <v>3988</v>
      </c>
      <c r="D12" s="3496"/>
      <c r="E12" s="3496"/>
      <c r="F12" s="3496"/>
      <c r="G12" s="3496"/>
      <c r="H12" s="3497"/>
      <c r="I12" s="3497"/>
      <c r="J12" s="3497"/>
      <c r="K12" s="3498"/>
      <c r="L12" s="3499"/>
      <c r="M12" s="3500"/>
      <c r="N12" s="3500"/>
      <c r="O12" s="3501"/>
      <c r="P12" s="3502">
        <f>+P13+P19+P39+P43+P64+P65+P69+P70+P77</f>
        <v>0</v>
      </c>
    </row>
    <row r="13" spans="1:16" ht="30" customHeight="1">
      <c r="A13" s="3569" t="s">
        <v>3136</v>
      </c>
      <c r="B13" s="3495" t="s">
        <v>1090</v>
      </c>
      <c r="C13" s="2083" t="s">
        <v>3990</v>
      </c>
      <c r="D13" s="3504"/>
      <c r="E13" s="3504"/>
      <c r="F13" s="3504"/>
      <c r="G13" s="3504"/>
      <c r="H13" s="3505"/>
      <c r="I13" s="3505"/>
      <c r="J13" s="3505"/>
      <c r="K13" s="3506"/>
      <c r="L13" s="3507"/>
      <c r="M13" s="3508"/>
      <c r="N13" s="3508"/>
      <c r="O13" s="3509"/>
      <c r="P13" s="3510">
        <f>+P14+P18</f>
        <v>0</v>
      </c>
    </row>
    <row r="14" spans="1:16" ht="30" customHeight="1">
      <c r="A14" s="3569" t="s">
        <v>3137</v>
      </c>
      <c r="B14" s="3511" t="s">
        <v>1093</v>
      </c>
      <c r="C14" s="3074" t="s">
        <v>3992</v>
      </c>
      <c r="D14" s="3504"/>
      <c r="E14" s="3504"/>
      <c r="F14" s="3504"/>
      <c r="G14" s="3504"/>
      <c r="H14" s="3512"/>
      <c r="I14" s="3512"/>
      <c r="J14" s="3512"/>
      <c r="K14" s="3513"/>
      <c r="L14" s="3514"/>
      <c r="M14" s="3515"/>
      <c r="N14" s="3515"/>
      <c r="O14" s="3516"/>
      <c r="P14" s="3510">
        <f>+P15+P16+P17</f>
        <v>0</v>
      </c>
    </row>
    <row r="15" spans="1:16" ht="30" customHeight="1">
      <c r="A15" s="3569" t="s">
        <v>3138</v>
      </c>
      <c r="B15" s="3511" t="s">
        <v>1096</v>
      </c>
      <c r="C15" s="2937" t="s">
        <v>3994</v>
      </c>
      <c r="D15" s="3504"/>
      <c r="E15" s="3504"/>
      <c r="F15" s="3504"/>
      <c r="G15" s="3504"/>
      <c r="H15" s="3517">
        <v>0</v>
      </c>
      <c r="I15" s="3517">
        <v>0</v>
      </c>
      <c r="J15" s="3517">
        <v>0</v>
      </c>
      <c r="K15" s="3517">
        <v>0</v>
      </c>
      <c r="L15" s="3518"/>
      <c r="M15" s="3519"/>
      <c r="N15" s="3519"/>
      <c r="O15" s="3520"/>
      <c r="P15" s="3510">
        <f>+D15*L15+E15*M15+F15*N15+G15*O15</f>
        <v>0</v>
      </c>
    </row>
    <row r="16" spans="1:16" ht="30" customHeight="1">
      <c r="A16" s="3569" t="s">
        <v>3139</v>
      </c>
      <c r="B16" s="3511" t="s">
        <v>1121</v>
      </c>
      <c r="C16" s="2937" t="s">
        <v>3996</v>
      </c>
      <c r="D16" s="3504"/>
      <c r="E16" s="3504"/>
      <c r="F16" s="3504"/>
      <c r="G16" s="3504"/>
      <c r="H16" s="3517">
        <v>0.5</v>
      </c>
      <c r="I16" s="3517">
        <v>0.5</v>
      </c>
      <c r="J16" s="3517">
        <v>0.5</v>
      </c>
      <c r="K16" s="3517">
        <v>0.5</v>
      </c>
      <c r="L16" s="3518"/>
      <c r="M16" s="3519"/>
      <c r="N16" s="3519"/>
      <c r="O16" s="3520"/>
      <c r="P16" s="3510">
        <f>+D16*L16+E16*M16+F16*N16+G16*O16</f>
        <v>0</v>
      </c>
    </row>
    <row r="17" spans="1:16" ht="30" customHeight="1">
      <c r="A17" s="3569" t="s">
        <v>3140</v>
      </c>
      <c r="B17" s="3511" t="s">
        <v>1133</v>
      </c>
      <c r="C17" s="2937" t="s">
        <v>3998</v>
      </c>
      <c r="D17" s="3504"/>
      <c r="E17" s="3504"/>
      <c r="F17" s="3504"/>
      <c r="G17" s="3504"/>
      <c r="H17" s="3517">
        <v>1</v>
      </c>
      <c r="I17" s="3517">
        <v>1</v>
      </c>
      <c r="J17" s="3517">
        <v>1</v>
      </c>
      <c r="K17" s="3517">
        <v>1</v>
      </c>
      <c r="L17" s="3518"/>
      <c r="M17" s="3519"/>
      <c r="N17" s="3519"/>
      <c r="O17" s="3520"/>
      <c r="P17" s="3510">
        <f>+D17*L17+E17*M17+F17*N17+G17*O17</f>
        <v>0</v>
      </c>
    </row>
    <row r="18" spans="1:16" ht="30" customHeight="1">
      <c r="A18" s="3569" t="s">
        <v>3186</v>
      </c>
      <c r="B18" s="3511" t="s">
        <v>1219</v>
      </c>
      <c r="C18" s="3074" t="s">
        <v>4000</v>
      </c>
      <c r="D18" s="3504"/>
      <c r="E18" s="3504"/>
      <c r="F18" s="3504"/>
      <c r="G18" s="3521"/>
      <c r="H18" s="3517">
        <v>0</v>
      </c>
      <c r="I18" s="3517">
        <v>0.5</v>
      </c>
      <c r="J18" s="3517">
        <v>1</v>
      </c>
      <c r="K18" s="3512"/>
      <c r="L18" s="3518"/>
      <c r="M18" s="3519"/>
      <c r="N18" s="3519"/>
      <c r="O18" s="3516"/>
      <c r="P18" s="3510">
        <f>+D18*L18+E18*M18+F18*N18</f>
        <v>0</v>
      </c>
    </row>
    <row r="19" spans="1:16" ht="30" customHeight="1">
      <c r="A19" s="3569" t="s">
        <v>3187</v>
      </c>
      <c r="B19" s="3495" t="s">
        <v>1270</v>
      </c>
      <c r="C19" s="2083" t="s">
        <v>4002</v>
      </c>
      <c r="D19" s="3521"/>
      <c r="E19" s="3521"/>
      <c r="F19" s="3521"/>
      <c r="G19" s="3522"/>
      <c r="H19" s="3512"/>
      <c r="I19" s="3512"/>
      <c r="J19" s="3512"/>
      <c r="K19" s="3513"/>
      <c r="L19" s="3514"/>
      <c r="M19" s="3515"/>
      <c r="N19" s="3515"/>
      <c r="O19" s="3516"/>
      <c r="P19" s="3510">
        <f>+P20+P24+P28+P32+P36</f>
        <v>0</v>
      </c>
    </row>
    <row r="20" spans="1:16" ht="30" customHeight="1">
      <c r="A20" s="3569" t="s">
        <v>3188</v>
      </c>
      <c r="B20" s="3523" t="s">
        <v>1273</v>
      </c>
      <c r="C20" s="3074" t="s">
        <v>4004</v>
      </c>
      <c r="D20" s="3514"/>
      <c r="E20" s="3515"/>
      <c r="F20" s="3514"/>
      <c r="G20" s="3522"/>
      <c r="H20" s="3512"/>
      <c r="I20" s="3512"/>
      <c r="J20" s="3512"/>
      <c r="K20" s="3513"/>
      <c r="L20" s="3514"/>
      <c r="M20" s="3515"/>
      <c r="N20" s="3515"/>
      <c r="O20" s="3516"/>
      <c r="P20" s="3510">
        <f>+P21+P22+P23</f>
        <v>0</v>
      </c>
    </row>
    <row r="21" spans="1:16" ht="30" customHeight="1">
      <c r="A21" s="3569" t="s">
        <v>2904</v>
      </c>
      <c r="B21" s="3523" t="s">
        <v>1276</v>
      </c>
      <c r="C21" s="2937" t="s">
        <v>3994</v>
      </c>
      <c r="D21" s="3514"/>
      <c r="E21" s="3515"/>
      <c r="F21" s="3514"/>
      <c r="G21" s="3522"/>
      <c r="H21" s="3512"/>
      <c r="I21" s="3512"/>
      <c r="J21" s="3512"/>
      <c r="K21" s="3517">
        <v>0</v>
      </c>
      <c r="L21" s="3514"/>
      <c r="M21" s="3515"/>
      <c r="N21" s="3515"/>
      <c r="O21" s="3520"/>
      <c r="P21" s="3510">
        <f>+O21*G21</f>
        <v>0</v>
      </c>
    </row>
    <row r="22" spans="1:16" ht="30" customHeight="1">
      <c r="A22" s="3569" t="s">
        <v>2906</v>
      </c>
      <c r="B22" s="3524" t="s">
        <v>1279</v>
      </c>
      <c r="C22" s="2937" t="s">
        <v>3996</v>
      </c>
      <c r="D22" s="3514"/>
      <c r="E22" s="3515"/>
      <c r="F22" s="3514"/>
      <c r="G22" s="3522"/>
      <c r="H22" s="3512"/>
      <c r="I22" s="3512"/>
      <c r="J22" s="3512"/>
      <c r="K22" s="3517">
        <v>0.5</v>
      </c>
      <c r="L22" s="3514"/>
      <c r="M22" s="3515"/>
      <c r="N22" s="3515"/>
      <c r="O22" s="3520"/>
      <c r="P22" s="3510">
        <f>+O22*G22</f>
        <v>0</v>
      </c>
    </row>
    <row r="23" spans="1:16" ht="30" customHeight="1">
      <c r="A23" s="3569" t="s">
        <v>2907</v>
      </c>
      <c r="B23" s="3524" t="s">
        <v>1282</v>
      </c>
      <c r="C23" s="2937" t="s">
        <v>3998</v>
      </c>
      <c r="D23" s="3507"/>
      <c r="E23" s="3508"/>
      <c r="F23" s="3507"/>
      <c r="G23" s="3522"/>
      <c r="H23" s="3512"/>
      <c r="I23" s="3512"/>
      <c r="J23" s="3512"/>
      <c r="K23" s="3517">
        <v>1</v>
      </c>
      <c r="L23" s="3514"/>
      <c r="M23" s="3515"/>
      <c r="N23" s="3515"/>
      <c r="O23" s="3520"/>
      <c r="P23" s="3510">
        <f>+O23*G23</f>
        <v>0</v>
      </c>
    </row>
    <row r="24" spans="1:16" ht="30" customHeight="1">
      <c r="A24" s="3569" t="s">
        <v>2909</v>
      </c>
      <c r="B24" s="3523" t="s">
        <v>1299</v>
      </c>
      <c r="C24" s="3074" t="s">
        <v>4009</v>
      </c>
      <c r="D24" s="3521"/>
      <c r="E24" s="3521"/>
      <c r="F24" s="3521"/>
      <c r="G24" s="3522"/>
      <c r="H24" s="3512"/>
      <c r="I24" s="3512"/>
      <c r="J24" s="3512"/>
      <c r="K24" s="3512"/>
      <c r="L24" s="3514"/>
      <c r="M24" s="3515"/>
      <c r="N24" s="3515"/>
      <c r="O24" s="3516"/>
      <c r="P24" s="3510">
        <f>+P25+P26+P27</f>
        <v>0</v>
      </c>
    </row>
    <row r="25" spans="1:16" ht="30" customHeight="1">
      <c r="A25" s="3569" t="s">
        <v>2910</v>
      </c>
      <c r="B25" s="3523" t="s">
        <v>3322</v>
      </c>
      <c r="C25" s="2937" t="s">
        <v>3994</v>
      </c>
      <c r="D25" s="3507"/>
      <c r="E25" s="3508"/>
      <c r="F25" s="3507"/>
      <c r="G25" s="3522"/>
      <c r="H25" s="3512"/>
      <c r="I25" s="3512"/>
      <c r="J25" s="3512"/>
      <c r="K25" s="3517">
        <v>0.1</v>
      </c>
      <c r="L25" s="3525"/>
      <c r="M25" s="3526"/>
      <c r="N25" s="3526"/>
      <c r="O25" s="3527"/>
      <c r="P25" s="3510">
        <f>+O25*G25</f>
        <v>0</v>
      </c>
    </row>
    <row r="26" spans="1:16" ht="30" customHeight="1">
      <c r="A26" s="3569" t="s">
        <v>2911</v>
      </c>
      <c r="B26" s="3524" t="s">
        <v>3325</v>
      </c>
      <c r="C26" s="2937" t="s">
        <v>3996</v>
      </c>
      <c r="D26" s="3514"/>
      <c r="E26" s="3515"/>
      <c r="F26" s="3514"/>
      <c r="G26" s="3522"/>
      <c r="H26" s="3512"/>
      <c r="I26" s="3512"/>
      <c r="J26" s="3512"/>
      <c r="K26" s="3517">
        <v>0.5</v>
      </c>
      <c r="L26" s="3514"/>
      <c r="M26" s="3515"/>
      <c r="N26" s="3515"/>
      <c r="O26" s="3520"/>
      <c r="P26" s="3510">
        <f>+O26*G26</f>
        <v>0</v>
      </c>
    </row>
    <row r="27" spans="1:16" ht="30" customHeight="1">
      <c r="A27" s="3569" t="s">
        <v>2947</v>
      </c>
      <c r="B27" s="3524" t="s">
        <v>3516</v>
      </c>
      <c r="C27" s="2937" t="s">
        <v>3998</v>
      </c>
      <c r="D27" s="3514"/>
      <c r="E27" s="3515"/>
      <c r="F27" s="3514"/>
      <c r="G27" s="3522"/>
      <c r="H27" s="3512"/>
      <c r="I27" s="3512"/>
      <c r="J27" s="3512"/>
      <c r="K27" s="3517">
        <v>1</v>
      </c>
      <c r="L27" s="3514"/>
      <c r="M27" s="3515"/>
      <c r="N27" s="3515"/>
      <c r="O27" s="3527"/>
      <c r="P27" s="3510">
        <f>+O27*G27</f>
        <v>0</v>
      </c>
    </row>
    <row r="28" spans="1:16" ht="30" customHeight="1">
      <c r="A28" s="3569" t="s">
        <v>2949</v>
      </c>
      <c r="B28" s="3523" t="s">
        <v>1302</v>
      </c>
      <c r="C28" s="3074" t="s">
        <v>4014</v>
      </c>
      <c r="D28" s="3521"/>
      <c r="E28" s="3521"/>
      <c r="F28" s="3521"/>
      <c r="G28" s="3522"/>
      <c r="H28" s="3512"/>
      <c r="I28" s="3512"/>
      <c r="J28" s="3512"/>
      <c r="K28" s="3512"/>
      <c r="L28" s="3514"/>
      <c r="M28" s="3515"/>
      <c r="N28" s="3515"/>
      <c r="O28" s="3516"/>
      <c r="P28" s="3528">
        <f>+P29+P30+P31</f>
        <v>0</v>
      </c>
    </row>
    <row r="29" spans="1:16" ht="30" customHeight="1">
      <c r="A29" s="3569" t="s">
        <v>2950</v>
      </c>
      <c r="B29" s="3523" t="s">
        <v>4124</v>
      </c>
      <c r="C29" s="2937" t="s">
        <v>3994</v>
      </c>
      <c r="D29" s="3507"/>
      <c r="E29" s="3508"/>
      <c r="F29" s="3507"/>
      <c r="G29" s="3522"/>
      <c r="H29" s="3512"/>
      <c r="I29" s="3512"/>
      <c r="J29" s="3512"/>
      <c r="K29" s="3517">
        <v>0.15</v>
      </c>
      <c r="L29" s="3514"/>
      <c r="M29" s="3515"/>
      <c r="N29" s="3515"/>
      <c r="O29" s="3520"/>
      <c r="P29" s="3510">
        <f>+O29*G29</f>
        <v>0</v>
      </c>
    </row>
    <row r="30" spans="1:16" s="3529" customFormat="1" ht="30" customHeight="1">
      <c r="A30" s="3569" t="s">
        <v>2951</v>
      </c>
      <c r="B30" s="3524" t="s">
        <v>4125</v>
      </c>
      <c r="C30" s="2937" t="s">
        <v>3996</v>
      </c>
      <c r="D30" s="3507"/>
      <c r="E30" s="3508"/>
      <c r="F30" s="3507"/>
      <c r="G30" s="3522"/>
      <c r="H30" s="3512"/>
      <c r="I30" s="3512"/>
      <c r="J30" s="3512"/>
      <c r="K30" s="3517">
        <v>0.5</v>
      </c>
      <c r="L30" s="3514"/>
      <c r="M30" s="3515"/>
      <c r="N30" s="3515"/>
      <c r="O30" s="3520"/>
      <c r="P30" s="3510">
        <f>+O30*G30</f>
        <v>0</v>
      </c>
    </row>
    <row r="31" spans="1:16" ht="30" customHeight="1">
      <c r="A31" s="3569" t="s">
        <v>2952</v>
      </c>
      <c r="B31" s="3524" t="s">
        <v>4126</v>
      </c>
      <c r="C31" s="2937" t="s">
        <v>3998</v>
      </c>
      <c r="D31" s="3514"/>
      <c r="E31" s="3515"/>
      <c r="F31" s="3514"/>
      <c r="G31" s="3522"/>
      <c r="H31" s="3512"/>
      <c r="I31" s="3512"/>
      <c r="J31" s="3512"/>
      <c r="K31" s="3517">
        <v>1</v>
      </c>
      <c r="L31" s="3514"/>
      <c r="M31" s="3515"/>
      <c r="N31" s="3515"/>
      <c r="O31" s="3520"/>
      <c r="P31" s="3510">
        <f>+O31*G31</f>
        <v>0</v>
      </c>
    </row>
    <row r="32" spans="1:16" ht="30" customHeight="1">
      <c r="A32" s="3569" t="s">
        <v>2954</v>
      </c>
      <c r="B32" s="3524" t="s">
        <v>1305</v>
      </c>
      <c r="C32" s="3074" t="s">
        <v>4019</v>
      </c>
      <c r="D32" s="3521"/>
      <c r="E32" s="3521"/>
      <c r="F32" s="3521"/>
      <c r="G32" s="3522"/>
      <c r="H32" s="3512"/>
      <c r="I32" s="3512"/>
      <c r="J32" s="3512"/>
      <c r="K32" s="3512"/>
      <c r="L32" s="3514"/>
      <c r="M32" s="3515"/>
      <c r="N32" s="3515"/>
      <c r="O32" s="3521"/>
      <c r="P32" s="3510">
        <f>+P33+P34+P35</f>
        <v>0</v>
      </c>
    </row>
    <row r="33" spans="1:16" ht="30" customHeight="1">
      <c r="A33" s="3569" t="s">
        <v>2956</v>
      </c>
      <c r="B33" s="3524" t="s">
        <v>4127</v>
      </c>
      <c r="C33" s="2937" t="s">
        <v>3994</v>
      </c>
      <c r="D33" s="3514"/>
      <c r="E33" s="3515"/>
      <c r="F33" s="3514"/>
      <c r="G33" s="3522"/>
      <c r="H33" s="3512"/>
      <c r="I33" s="3512"/>
      <c r="J33" s="3512"/>
      <c r="K33" s="3517">
        <v>0.15</v>
      </c>
      <c r="L33" s="3514"/>
      <c r="M33" s="3515"/>
      <c r="N33" s="3515"/>
      <c r="O33" s="3520"/>
      <c r="P33" s="3510">
        <f>+O33*G33</f>
        <v>0</v>
      </c>
    </row>
    <row r="34" spans="1:16" ht="30" customHeight="1">
      <c r="A34" s="3569" t="s">
        <v>2957</v>
      </c>
      <c r="B34" s="3524" t="s">
        <v>4128</v>
      </c>
      <c r="C34" s="2937" t="s">
        <v>3996</v>
      </c>
      <c r="D34" s="3514"/>
      <c r="E34" s="3515"/>
      <c r="F34" s="3514"/>
      <c r="G34" s="3522"/>
      <c r="H34" s="3512"/>
      <c r="I34" s="3512"/>
      <c r="J34" s="3512"/>
      <c r="K34" s="3517">
        <v>0.5</v>
      </c>
      <c r="L34" s="3514"/>
      <c r="M34" s="3515"/>
      <c r="N34" s="3515"/>
      <c r="O34" s="3520"/>
      <c r="P34" s="3510">
        <f>+O34*G34</f>
        <v>0</v>
      </c>
    </row>
    <row r="35" spans="1:16" ht="30" customHeight="1">
      <c r="A35" s="3569" t="s">
        <v>2958</v>
      </c>
      <c r="B35" s="3524" t="s">
        <v>4129</v>
      </c>
      <c r="C35" s="2937" t="s">
        <v>3998</v>
      </c>
      <c r="D35" s="3507"/>
      <c r="E35" s="3508"/>
      <c r="F35" s="3507"/>
      <c r="G35" s="3522"/>
      <c r="H35" s="3512"/>
      <c r="I35" s="3512"/>
      <c r="J35" s="3512"/>
      <c r="K35" s="3517">
        <v>1</v>
      </c>
      <c r="L35" s="3514"/>
      <c r="M35" s="3515"/>
      <c r="N35" s="3515"/>
      <c r="O35" s="3520"/>
      <c r="P35" s="3510">
        <f>+O35*G35</f>
        <v>0</v>
      </c>
    </row>
    <row r="36" spans="1:16" ht="30" customHeight="1">
      <c r="A36" s="3569" t="s">
        <v>2959</v>
      </c>
      <c r="B36" s="3524" t="s">
        <v>1308</v>
      </c>
      <c r="C36" s="3074" t="s">
        <v>4130</v>
      </c>
      <c r="D36" s="3521"/>
      <c r="E36" s="3521"/>
      <c r="F36" s="3521"/>
      <c r="G36" s="3522"/>
      <c r="H36" s="3512"/>
      <c r="I36" s="3512"/>
      <c r="J36" s="3512"/>
      <c r="K36" s="3512"/>
      <c r="L36" s="3514"/>
      <c r="M36" s="3515"/>
      <c r="N36" s="3515"/>
      <c r="O36" s="3521"/>
      <c r="P36" s="3510">
        <f>+P37+P38</f>
        <v>0</v>
      </c>
    </row>
    <row r="37" spans="1:16" ht="30" customHeight="1">
      <c r="A37" s="3569" t="s">
        <v>2960</v>
      </c>
      <c r="B37" s="3524" t="s">
        <v>4131</v>
      </c>
      <c r="C37" s="2937" t="s">
        <v>4026</v>
      </c>
      <c r="D37" s="3514"/>
      <c r="E37" s="3515"/>
      <c r="F37" s="3514"/>
      <c r="G37" s="3522"/>
      <c r="H37" s="3512"/>
      <c r="I37" s="3512"/>
      <c r="J37" s="3512"/>
      <c r="K37" s="3517">
        <v>0.5</v>
      </c>
      <c r="L37" s="3514"/>
      <c r="M37" s="3515"/>
      <c r="N37" s="3515"/>
      <c r="O37" s="3520"/>
      <c r="P37" s="3510">
        <f>+O37*G37</f>
        <v>0</v>
      </c>
    </row>
    <row r="38" spans="1:16" ht="30" customHeight="1">
      <c r="A38" s="3569" t="s">
        <v>2961</v>
      </c>
      <c r="B38" s="3530" t="s">
        <v>4132</v>
      </c>
      <c r="C38" s="2937" t="s">
        <v>4028</v>
      </c>
      <c r="D38" s="3514"/>
      <c r="E38" s="3515"/>
      <c r="F38" s="3514"/>
      <c r="G38" s="3522"/>
      <c r="H38" s="3512"/>
      <c r="I38" s="3512"/>
      <c r="J38" s="3512"/>
      <c r="K38" s="3517">
        <v>1</v>
      </c>
      <c r="L38" s="3514"/>
      <c r="M38" s="3515"/>
      <c r="N38" s="3515"/>
      <c r="O38" s="3520"/>
      <c r="P38" s="3510">
        <f>+O38*G38</f>
        <v>0</v>
      </c>
    </row>
    <row r="39" spans="1:16" ht="30" customHeight="1">
      <c r="A39" s="3569" t="s">
        <v>2962</v>
      </c>
      <c r="B39" s="3495" t="s">
        <v>1327</v>
      </c>
      <c r="C39" s="3531" t="s">
        <v>4030</v>
      </c>
      <c r="D39" s="3522"/>
      <c r="E39" s="3522"/>
      <c r="F39" s="3522"/>
      <c r="G39" s="3521"/>
      <c r="H39" s="3512"/>
      <c r="I39" s="3512"/>
      <c r="J39" s="3512"/>
      <c r="K39" s="3513"/>
      <c r="L39" s="3514"/>
      <c r="M39" s="3515"/>
      <c r="N39" s="3515"/>
      <c r="O39" s="3516"/>
      <c r="P39" s="3510">
        <f>+P40</f>
        <v>0</v>
      </c>
    </row>
    <row r="40" spans="1:16" ht="30" customHeight="1">
      <c r="A40" s="3569" t="s">
        <v>2963</v>
      </c>
      <c r="B40" s="3530" t="s">
        <v>3653</v>
      </c>
      <c r="C40" s="3532" t="s">
        <v>4032</v>
      </c>
      <c r="D40" s="3522"/>
      <c r="E40" s="3522"/>
      <c r="F40" s="3522"/>
      <c r="G40" s="3515"/>
      <c r="H40" s="3512"/>
      <c r="I40" s="3512"/>
      <c r="J40" s="3512"/>
      <c r="K40" s="3513"/>
      <c r="L40" s="3514"/>
      <c r="M40" s="3515"/>
      <c r="N40" s="3515"/>
      <c r="O40" s="3516"/>
      <c r="P40" s="3510">
        <f>+P41+P42</f>
        <v>0</v>
      </c>
    </row>
    <row r="41" spans="1:16" ht="30" customHeight="1">
      <c r="A41" s="3569" t="s">
        <v>2964</v>
      </c>
      <c r="B41" s="3530" t="s">
        <v>4133</v>
      </c>
      <c r="C41" s="2937" t="s">
        <v>4034</v>
      </c>
      <c r="D41" s="3522"/>
      <c r="E41" s="3522"/>
      <c r="F41" s="3522"/>
      <c r="G41" s="3515"/>
      <c r="H41" s="3533">
        <v>0.5</v>
      </c>
      <c r="I41" s="3533">
        <v>0.5</v>
      </c>
      <c r="J41" s="3517">
        <v>0.85</v>
      </c>
      <c r="K41" s="3513"/>
      <c r="L41" s="3518"/>
      <c r="M41" s="3519"/>
      <c r="N41" s="3519"/>
      <c r="O41" s="3516"/>
      <c r="P41" s="3510">
        <f>+L41*D41+M41*E41+N41*F41</f>
        <v>0</v>
      </c>
    </row>
    <row r="42" spans="1:16" ht="30" customHeight="1">
      <c r="A42" s="3569" t="s">
        <v>2965</v>
      </c>
      <c r="B42" s="3530" t="s">
        <v>4134</v>
      </c>
      <c r="C42" s="2937" t="s">
        <v>3998</v>
      </c>
      <c r="D42" s="3522"/>
      <c r="E42" s="3522"/>
      <c r="F42" s="3522"/>
      <c r="G42" s="3515"/>
      <c r="H42" s="3533">
        <v>1</v>
      </c>
      <c r="I42" s="3533">
        <v>1</v>
      </c>
      <c r="J42" s="3517">
        <v>1</v>
      </c>
      <c r="K42" s="3534"/>
      <c r="L42" s="3518"/>
      <c r="M42" s="3519"/>
      <c r="N42" s="3519"/>
      <c r="O42" s="3516"/>
      <c r="P42" s="3510">
        <f>+L42*D42+M42*E42+N42*F42</f>
        <v>0</v>
      </c>
    </row>
    <row r="43" spans="1:16" ht="30" customHeight="1">
      <c r="A43" s="3569" t="s">
        <v>2966</v>
      </c>
      <c r="B43" s="3530" t="s">
        <v>3617</v>
      </c>
      <c r="C43" s="3535" t="s">
        <v>4037</v>
      </c>
      <c r="D43" s="3522"/>
      <c r="E43" s="3522"/>
      <c r="F43" s="3522"/>
      <c r="G43" s="3515"/>
      <c r="H43" s="3512"/>
      <c r="I43" s="3512"/>
      <c r="J43" s="3512"/>
      <c r="K43" s="3513"/>
      <c r="L43" s="3514"/>
      <c r="M43" s="3515"/>
      <c r="N43" s="3515"/>
      <c r="O43" s="3516"/>
      <c r="P43" s="3510">
        <f>+P44+P45+P54+P55+P59+P63</f>
        <v>0</v>
      </c>
    </row>
    <row r="44" spans="1:16" ht="30" customHeight="1">
      <c r="A44" s="3569" t="s">
        <v>2967</v>
      </c>
      <c r="B44" s="3530" t="s">
        <v>3659</v>
      </c>
      <c r="C44" s="3074" t="s">
        <v>4039</v>
      </c>
      <c r="D44" s="3522"/>
      <c r="E44" s="3522"/>
      <c r="F44" s="3522"/>
      <c r="G44" s="3515"/>
      <c r="H44" s="3517">
        <v>0.5</v>
      </c>
      <c r="I44" s="3517">
        <v>0.5</v>
      </c>
      <c r="J44" s="3517">
        <v>1</v>
      </c>
      <c r="K44" s="3513"/>
      <c r="L44" s="3518"/>
      <c r="M44" s="3519"/>
      <c r="N44" s="3519"/>
      <c r="O44" s="3516"/>
      <c r="P44" s="3510">
        <f>+L44*D44+M44*E44+N44*F44</f>
        <v>0</v>
      </c>
    </row>
    <row r="45" spans="1:16" ht="30" customHeight="1">
      <c r="A45" s="3569" t="s">
        <v>2968</v>
      </c>
      <c r="B45" s="3530" t="s">
        <v>3660</v>
      </c>
      <c r="C45" s="3532" t="s">
        <v>4041</v>
      </c>
      <c r="D45" s="3522"/>
      <c r="E45" s="3522"/>
      <c r="F45" s="3522"/>
      <c r="G45" s="3515"/>
      <c r="H45" s="3512"/>
      <c r="I45" s="3512"/>
      <c r="J45" s="3512"/>
      <c r="K45" s="3513"/>
      <c r="L45" s="3514"/>
      <c r="M45" s="3515"/>
      <c r="N45" s="3515"/>
      <c r="O45" s="3516"/>
      <c r="P45" s="3510">
        <f>+P46+P50</f>
        <v>0</v>
      </c>
    </row>
    <row r="46" spans="1:16" ht="30" customHeight="1">
      <c r="A46" s="3569" t="s">
        <v>2969</v>
      </c>
      <c r="B46" s="3530" t="s">
        <v>4135</v>
      </c>
      <c r="C46" s="2937" t="s">
        <v>4043</v>
      </c>
      <c r="D46" s="3522"/>
      <c r="E46" s="3522"/>
      <c r="F46" s="3522"/>
      <c r="G46" s="3515"/>
      <c r="H46" s="3512"/>
      <c r="I46" s="3512"/>
      <c r="J46" s="3512"/>
      <c r="K46" s="3513"/>
      <c r="L46" s="3514"/>
      <c r="M46" s="3515"/>
      <c r="N46" s="3515"/>
      <c r="O46" s="3516"/>
      <c r="P46" s="3510">
        <f>+P47+P48+P49</f>
        <v>0</v>
      </c>
    </row>
    <row r="47" spans="1:16" ht="30" customHeight="1">
      <c r="A47" s="3569" t="s">
        <v>2970</v>
      </c>
      <c r="B47" s="3530" t="s">
        <v>4136</v>
      </c>
      <c r="C47" s="3570" t="s">
        <v>3994</v>
      </c>
      <c r="D47" s="3522"/>
      <c r="E47" s="3522"/>
      <c r="F47" s="3522"/>
      <c r="G47" s="3515"/>
      <c r="H47" s="3517">
        <v>0</v>
      </c>
      <c r="I47" s="3517">
        <v>0.5</v>
      </c>
      <c r="J47" s="3517">
        <v>1</v>
      </c>
      <c r="K47" s="3513"/>
      <c r="L47" s="3518"/>
      <c r="M47" s="3519"/>
      <c r="N47" s="3519"/>
      <c r="O47" s="3516"/>
      <c r="P47" s="3510">
        <f>+L47*D47+M47*E47+N47*F47</f>
        <v>0</v>
      </c>
    </row>
    <row r="48" spans="1:16" ht="30" customHeight="1">
      <c r="A48" s="3569" t="s">
        <v>2971</v>
      </c>
      <c r="B48" s="3530" t="s">
        <v>4137</v>
      </c>
      <c r="C48" s="3570" t="s">
        <v>3996</v>
      </c>
      <c r="D48" s="3522"/>
      <c r="E48" s="3522"/>
      <c r="F48" s="3522"/>
      <c r="G48" s="3515"/>
      <c r="H48" s="3517">
        <v>0.5</v>
      </c>
      <c r="I48" s="3517">
        <v>0.5</v>
      </c>
      <c r="J48" s="3517">
        <v>1</v>
      </c>
      <c r="K48" s="3513"/>
      <c r="L48" s="3518"/>
      <c r="M48" s="3519"/>
      <c r="N48" s="3519"/>
      <c r="O48" s="3516"/>
      <c r="P48" s="3510">
        <f>+L48*D48+M48*E48+N48*F48</f>
        <v>0</v>
      </c>
    </row>
    <row r="49" spans="1:16" ht="30" customHeight="1">
      <c r="A49" s="3569" t="s">
        <v>2972</v>
      </c>
      <c r="B49" s="3530" t="s">
        <v>4138</v>
      </c>
      <c r="C49" s="3570" t="s">
        <v>3998</v>
      </c>
      <c r="D49" s="3522"/>
      <c r="E49" s="3522"/>
      <c r="F49" s="3522"/>
      <c r="G49" s="3515"/>
      <c r="H49" s="3517">
        <v>1</v>
      </c>
      <c r="I49" s="3517">
        <v>1</v>
      </c>
      <c r="J49" s="3517">
        <v>1</v>
      </c>
      <c r="K49" s="3513"/>
      <c r="L49" s="3518"/>
      <c r="M49" s="3519"/>
      <c r="N49" s="3519"/>
      <c r="O49" s="3516"/>
      <c r="P49" s="3510">
        <f>+L49*D49+M49*E49+N49*F49</f>
        <v>0</v>
      </c>
    </row>
    <row r="50" spans="1:16" ht="30" customHeight="1">
      <c r="A50" s="3569" t="s">
        <v>2973</v>
      </c>
      <c r="B50" s="3530" t="s">
        <v>4139</v>
      </c>
      <c r="C50" s="2937" t="s">
        <v>4048</v>
      </c>
      <c r="D50" s="3522"/>
      <c r="E50" s="3522"/>
      <c r="F50" s="3522"/>
      <c r="G50" s="3515"/>
      <c r="H50" s="3512"/>
      <c r="I50" s="3512"/>
      <c r="J50" s="3512"/>
      <c r="K50" s="3513"/>
      <c r="L50" s="3514"/>
      <c r="M50" s="3515"/>
      <c r="N50" s="3515"/>
      <c r="O50" s="3516"/>
      <c r="P50" s="3510">
        <f>+P51+P52+P53</f>
        <v>0</v>
      </c>
    </row>
    <row r="51" spans="1:16" ht="30" customHeight="1">
      <c r="A51" s="3569" t="s">
        <v>4049</v>
      </c>
      <c r="B51" s="3530" t="s">
        <v>4140</v>
      </c>
      <c r="C51" s="3570" t="s">
        <v>3994</v>
      </c>
      <c r="D51" s="3522"/>
      <c r="E51" s="3522"/>
      <c r="F51" s="3522"/>
      <c r="G51" s="3515"/>
      <c r="H51" s="3517">
        <v>0.05</v>
      </c>
      <c r="I51" s="3517">
        <v>0.5</v>
      </c>
      <c r="J51" s="3517">
        <v>1</v>
      </c>
      <c r="K51" s="3513"/>
      <c r="L51" s="3518"/>
      <c r="M51" s="3519"/>
      <c r="N51" s="3519"/>
      <c r="O51" s="3516"/>
      <c r="P51" s="3510">
        <f>+L51*D51+M51*E51+N51*F51</f>
        <v>0</v>
      </c>
    </row>
    <row r="52" spans="1:16" ht="30" customHeight="1">
      <c r="A52" s="3569" t="s">
        <v>3204</v>
      </c>
      <c r="B52" s="3530" t="s">
        <v>4141</v>
      </c>
      <c r="C52" s="3570" t="s">
        <v>3996</v>
      </c>
      <c r="D52" s="3522"/>
      <c r="E52" s="3522"/>
      <c r="F52" s="3522"/>
      <c r="G52" s="3515"/>
      <c r="H52" s="3517">
        <v>0.5</v>
      </c>
      <c r="I52" s="3517">
        <v>0.5</v>
      </c>
      <c r="J52" s="3517">
        <v>1</v>
      </c>
      <c r="K52" s="3513"/>
      <c r="L52" s="3518"/>
      <c r="M52" s="3519"/>
      <c r="N52" s="3519"/>
      <c r="O52" s="3516"/>
      <c r="P52" s="3510">
        <f>+L52*D52+M52*E52+N52*F52</f>
        <v>0</v>
      </c>
    </row>
    <row r="53" spans="1:16" ht="30" customHeight="1">
      <c r="A53" s="3569" t="s">
        <v>3205</v>
      </c>
      <c r="B53" s="3530" t="s">
        <v>4142</v>
      </c>
      <c r="C53" s="3570" t="s">
        <v>3998</v>
      </c>
      <c r="D53" s="3522"/>
      <c r="E53" s="3522"/>
      <c r="F53" s="3522"/>
      <c r="G53" s="3515"/>
      <c r="H53" s="3517">
        <v>1</v>
      </c>
      <c r="I53" s="3517">
        <v>1</v>
      </c>
      <c r="J53" s="3517">
        <v>1</v>
      </c>
      <c r="K53" s="3513"/>
      <c r="L53" s="3518"/>
      <c r="M53" s="3519"/>
      <c r="N53" s="3519"/>
      <c r="O53" s="3516"/>
      <c r="P53" s="3510">
        <f>+L53*D53+M53*E53+N53*F53</f>
        <v>0</v>
      </c>
    </row>
    <row r="54" spans="1:16" ht="30" customHeight="1">
      <c r="A54" s="3569" t="s">
        <v>3206</v>
      </c>
      <c r="B54" s="3530" t="s">
        <v>3661</v>
      </c>
      <c r="C54" s="3532" t="s">
        <v>4054</v>
      </c>
      <c r="D54" s="3522"/>
      <c r="E54" s="3522"/>
      <c r="F54" s="3522"/>
      <c r="G54" s="3515"/>
      <c r="H54" s="3517">
        <v>0.1</v>
      </c>
      <c r="I54" s="3517">
        <v>0.5</v>
      </c>
      <c r="J54" s="3517">
        <v>1</v>
      </c>
      <c r="K54" s="3513"/>
      <c r="L54" s="3518"/>
      <c r="M54" s="3519"/>
      <c r="N54" s="3519"/>
      <c r="O54" s="3516"/>
      <c r="P54" s="3510">
        <f>+L54*D54+M54*E54+N54*F54</f>
        <v>0</v>
      </c>
    </row>
    <row r="55" spans="1:16" ht="30" customHeight="1">
      <c r="A55" s="3569" t="s">
        <v>3207</v>
      </c>
      <c r="B55" s="3530" t="s">
        <v>3662</v>
      </c>
      <c r="C55" s="3532" t="s">
        <v>4056</v>
      </c>
      <c r="D55" s="3522"/>
      <c r="E55" s="3522"/>
      <c r="F55" s="3522"/>
      <c r="G55" s="3521"/>
      <c r="H55" s="3512"/>
      <c r="I55" s="3512"/>
      <c r="J55" s="3512"/>
      <c r="K55" s="3513"/>
      <c r="L55" s="3514"/>
      <c r="M55" s="3515"/>
      <c r="N55" s="3515"/>
      <c r="O55" s="3516"/>
      <c r="P55" s="3510">
        <f>+P56+P57+P58</f>
        <v>0</v>
      </c>
    </row>
    <row r="56" spans="1:16" ht="30" customHeight="1">
      <c r="A56" s="3569" t="s">
        <v>3208</v>
      </c>
      <c r="B56" s="3530" t="s">
        <v>4143</v>
      </c>
      <c r="C56" s="2937" t="s">
        <v>3994</v>
      </c>
      <c r="D56" s="3522"/>
      <c r="E56" s="3522"/>
      <c r="F56" s="3522"/>
      <c r="G56" s="3515"/>
      <c r="H56" s="3517">
        <v>0.5</v>
      </c>
      <c r="I56" s="3517">
        <v>0.5</v>
      </c>
      <c r="J56" s="3517">
        <v>0.65</v>
      </c>
      <c r="K56" s="3513"/>
      <c r="L56" s="3518"/>
      <c r="M56" s="3519"/>
      <c r="N56" s="3519"/>
      <c r="O56" s="3516"/>
      <c r="P56" s="3510">
        <f>+L56*D56+M56*E56+N56*F56</f>
        <v>0</v>
      </c>
    </row>
    <row r="57" spans="1:16" ht="30" customHeight="1">
      <c r="A57" s="3569" t="s">
        <v>4058</v>
      </c>
      <c r="B57" s="3530" t="s">
        <v>4144</v>
      </c>
      <c r="C57" s="2937" t="s">
        <v>3996</v>
      </c>
      <c r="D57" s="3522"/>
      <c r="E57" s="3522"/>
      <c r="F57" s="3522"/>
      <c r="G57" s="3515"/>
      <c r="H57" s="3517">
        <v>0.5</v>
      </c>
      <c r="I57" s="3517">
        <v>0.5</v>
      </c>
      <c r="J57" s="3517">
        <v>0.65</v>
      </c>
      <c r="K57" s="3513"/>
      <c r="L57" s="3518"/>
      <c r="M57" s="3519"/>
      <c r="N57" s="3519"/>
      <c r="O57" s="3516"/>
      <c r="P57" s="3510">
        <f>+L57*D57+M57*E57+N57*F57</f>
        <v>0</v>
      </c>
    </row>
    <row r="58" spans="1:16" ht="30" customHeight="1">
      <c r="A58" s="3569" t="s">
        <v>4060</v>
      </c>
      <c r="B58" s="3530" t="s">
        <v>4145</v>
      </c>
      <c r="C58" s="2937" t="s">
        <v>3998</v>
      </c>
      <c r="D58" s="3522"/>
      <c r="E58" s="3522"/>
      <c r="F58" s="3522"/>
      <c r="G58" s="3515"/>
      <c r="H58" s="3517">
        <v>1</v>
      </c>
      <c r="I58" s="3517">
        <v>1</v>
      </c>
      <c r="J58" s="3517">
        <v>1</v>
      </c>
      <c r="K58" s="3513"/>
      <c r="L58" s="3518"/>
      <c r="M58" s="3519"/>
      <c r="N58" s="3519"/>
      <c r="O58" s="3516"/>
      <c r="P58" s="3510">
        <f>+L58*D58+M58*E58+N58*F58</f>
        <v>0</v>
      </c>
    </row>
    <row r="59" spans="1:16" ht="30" customHeight="1">
      <c r="A59" s="3569" t="s">
        <v>4062</v>
      </c>
      <c r="B59" s="3530" t="s">
        <v>4146</v>
      </c>
      <c r="C59" s="3532" t="s">
        <v>4064</v>
      </c>
      <c r="D59" s="3522"/>
      <c r="E59" s="3522"/>
      <c r="F59" s="3522"/>
      <c r="G59" s="3521"/>
      <c r="H59" s="3512"/>
      <c r="I59" s="3512"/>
      <c r="J59" s="3512"/>
      <c r="K59" s="3513"/>
      <c r="L59" s="3514"/>
      <c r="M59" s="3515"/>
      <c r="N59" s="3515"/>
      <c r="O59" s="3516"/>
      <c r="P59" s="3510">
        <f>+P61+P62</f>
        <v>0</v>
      </c>
    </row>
    <row r="60" spans="1:16" ht="30" customHeight="1">
      <c r="A60" s="3569" t="s">
        <v>4065</v>
      </c>
      <c r="B60" s="3530" t="s">
        <v>4147</v>
      </c>
      <c r="C60" s="3536" t="s">
        <v>4067</v>
      </c>
      <c r="D60" s="3522"/>
      <c r="E60" s="3522"/>
      <c r="F60" s="3522"/>
      <c r="G60" s="3521"/>
      <c r="H60" s="3512"/>
      <c r="I60" s="3512"/>
      <c r="J60" s="3512"/>
      <c r="K60" s="3513"/>
      <c r="L60" s="3514"/>
      <c r="M60" s="3514"/>
      <c r="N60" s="3514"/>
      <c r="O60" s="3516"/>
      <c r="P60" s="3510">
        <f>+L60*D60+M60*E60+N60*F60</f>
        <v>0</v>
      </c>
    </row>
    <row r="61" spans="1:16" ht="30" customHeight="1">
      <c r="A61" s="3569" t="s">
        <v>4068</v>
      </c>
      <c r="B61" s="3530" t="s">
        <v>4148</v>
      </c>
      <c r="C61" s="2937" t="s">
        <v>4034</v>
      </c>
      <c r="D61" s="3522"/>
      <c r="E61" s="3522"/>
      <c r="F61" s="3522"/>
      <c r="G61" s="3515"/>
      <c r="H61" s="3517">
        <v>0.5</v>
      </c>
      <c r="I61" s="3517">
        <v>0.5</v>
      </c>
      <c r="J61" s="3517">
        <v>0.85</v>
      </c>
      <c r="K61" s="3513"/>
      <c r="L61" s="3518"/>
      <c r="M61" s="3519"/>
      <c r="N61" s="3519"/>
      <c r="O61" s="3516"/>
      <c r="P61" s="3510">
        <f>+L61*D61+M61*E61+N61*F61</f>
        <v>0</v>
      </c>
    </row>
    <row r="62" spans="1:16" ht="30" customHeight="1">
      <c r="A62" s="3569" t="s">
        <v>4070</v>
      </c>
      <c r="B62" s="3530" t="s">
        <v>4149</v>
      </c>
      <c r="C62" s="2937" t="s">
        <v>3998</v>
      </c>
      <c r="D62" s="3522"/>
      <c r="E62" s="3522"/>
      <c r="F62" s="3522"/>
      <c r="G62" s="3515"/>
      <c r="H62" s="3517">
        <v>1</v>
      </c>
      <c r="I62" s="3517">
        <v>1</v>
      </c>
      <c r="J62" s="3517">
        <v>1</v>
      </c>
      <c r="K62" s="3513"/>
      <c r="L62" s="3518"/>
      <c r="M62" s="3519"/>
      <c r="N62" s="3519"/>
      <c r="O62" s="3516"/>
      <c r="P62" s="3510">
        <f>+L62*D62+M62*E62+N62*F62</f>
        <v>0</v>
      </c>
    </row>
    <row r="63" spans="1:16" ht="30" customHeight="1">
      <c r="A63" s="3569" t="s">
        <v>4072</v>
      </c>
      <c r="B63" s="3530" t="s">
        <v>4150</v>
      </c>
      <c r="C63" s="3074" t="s">
        <v>4074</v>
      </c>
      <c r="D63" s="3522"/>
      <c r="E63" s="3522"/>
      <c r="F63" s="3522"/>
      <c r="G63" s="3515"/>
      <c r="H63" s="3533">
        <v>0.1</v>
      </c>
      <c r="I63" s="3533">
        <v>0.5</v>
      </c>
      <c r="J63" s="3533">
        <v>0.85</v>
      </c>
      <c r="K63" s="3534"/>
      <c r="L63" s="3518"/>
      <c r="M63" s="3519"/>
      <c r="N63" s="3519"/>
      <c r="O63" s="3516"/>
      <c r="P63" s="3510">
        <f>+L63*D63+M63*E63+N63*F63</f>
        <v>0</v>
      </c>
    </row>
    <row r="64" spans="1:16" ht="30" customHeight="1">
      <c r="A64" s="3569" t="s">
        <v>3180</v>
      </c>
      <c r="B64" s="3495" t="s">
        <v>4151</v>
      </c>
      <c r="C64" s="3571" t="s">
        <v>4076</v>
      </c>
      <c r="D64" s="3522"/>
      <c r="E64" s="3522"/>
      <c r="F64" s="3522"/>
      <c r="G64" s="3515"/>
      <c r="H64" s="3512"/>
      <c r="I64" s="3512"/>
      <c r="J64" s="3512"/>
      <c r="K64" s="3513"/>
      <c r="L64" s="3518"/>
      <c r="M64" s="3519"/>
      <c r="N64" s="3519"/>
      <c r="O64" s="3516"/>
      <c r="P64" s="3510">
        <f t="shared" ref="P64" si="0">+L64*D64+M64*E64+N64*F64</f>
        <v>0</v>
      </c>
    </row>
    <row r="65" spans="1:16" ht="30" customHeight="1">
      <c r="A65" s="3569" t="s">
        <v>3181</v>
      </c>
      <c r="B65" s="3495" t="s">
        <v>4152</v>
      </c>
      <c r="C65" s="3538" t="s">
        <v>4078</v>
      </c>
      <c r="D65" s="3522"/>
      <c r="E65" s="3522"/>
      <c r="F65" s="3522"/>
      <c r="G65" s="3521"/>
      <c r="H65" s="3512"/>
      <c r="I65" s="3512"/>
      <c r="J65" s="3512"/>
      <c r="K65" s="3513"/>
      <c r="L65" s="3518"/>
      <c r="M65" s="3519"/>
      <c r="N65" s="3519"/>
      <c r="O65" s="3516"/>
      <c r="P65" s="3510">
        <f>+P66+P67+P68</f>
        <v>0</v>
      </c>
    </row>
    <row r="66" spans="1:16" ht="30" customHeight="1">
      <c r="A66" s="3569" t="s">
        <v>4079</v>
      </c>
      <c r="B66" s="3530" t="s">
        <v>4153</v>
      </c>
      <c r="C66" s="3532" t="s">
        <v>4081</v>
      </c>
      <c r="D66" s="3522"/>
      <c r="E66" s="3515"/>
      <c r="F66" s="3515"/>
      <c r="G66" s="3515"/>
      <c r="H66" s="3517">
        <v>0.05</v>
      </c>
      <c r="I66" s="3010"/>
      <c r="J66" s="3010"/>
      <c r="K66" s="3539"/>
      <c r="L66" s="3518"/>
      <c r="M66" s="3515"/>
      <c r="N66" s="3515"/>
      <c r="O66" s="3516"/>
      <c r="P66" s="3510">
        <f>+L66*D66</f>
        <v>0</v>
      </c>
    </row>
    <row r="67" spans="1:16" ht="30" customHeight="1">
      <c r="A67" s="3569" t="s">
        <v>4082</v>
      </c>
      <c r="B67" s="3530" t="s">
        <v>4154</v>
      </c>
      <c r="C67" s="3532" t="s">
        <v>4084</v>
      </c>
      <c r="D67" s="3522"/>
      <c r="E67" s="3515"/>
      <c r="F67" s="3515"/>
      <c r="G67" s="3515"/>
      <c r="H67" s="3517">
        <v>1</v>
      </c>
      <c r="I67" s="3010"/>
      <c r="J67" s="3010"/>
      <c r="K67" s="3539"/>
      <c r="L67" s="3518"/>
      <c r="M67" s="3515"/>
      <c r="N67" s="3515"/>
      <c r="O67" s="3516"/>
      <c r="P67" s="3510">
        <f>+L67*D67</f>
        <v>0</v>
      </c>
    </row>
    <row r="68" spans="1:16" ht="30" customHeight="1">
      <c r="A68" s="3569" t="s">
        <v>3182</v>
      </c>
      <c r="B68" s="3530" t="s">
        <v>4155</v>
      </c>
      <c r="C68" s="3532" t="s">
        <v>4086</v>
      </c>
      <c r="D68" s="3522"/>
      <c r="E68" s="3519"/>
      <c r="F68" s="3519"/>
      <c r="G68" s="3519"/>
      <c r="H68" s="3517">
        <v>0.85</v>
      </c>
      <c r="I68" s="3517">
        <v>0.85</v>
      </c>
      <c r="J68" s="3517">
        <v>0.85</v>
      </c>
      <c r="K68" s="3517">
        <v>0.85</v>
      </c>
      <c r="L68" s="3518"/>
      <c r="M68" s="3519"/>
      <c r="N68" s="3519"/>
      <c r="O68" s="3520"/>
      <c r="P68" s="3510">
        <f>+D68*L68+E68*M68+F68*N68+G68*O68</f>
        <v>0</v>
      </c>
    </row>
    <row r="69" spans="1:16" ht="30" customHeight="1">
      <c r="A69" s="3569" t="s">
        <v>4087</v>
      </c>
      <c r="B69" s="3495" t="s">
        <v>4156</v>
      </c>
      <c r="C69" s="3540" t="s">
        <v>4089</v>
      </c>
      <c r="D69" s="3522"/>
      <c r="E69" s="3519"/>
      <c r="F69" s="3519"/>
      <c r="G69" s="3519"/>
      <c r="H69" s="3517">
        <v>0.85</v>
      </c>
      <c r="I69" s="3517">
        <v>0.85</v>
      </c>
      <c r="J69" s="3517">
        <v>0.85</v>
      </c>
      <c r="K69" s="3517">
        <v>0.85</v>
      </c>
      <c r="L69" s="3518"/>
      <c r="M69" s="3519"/>
      <c r="N69" s="3519"/>
      <c r="O69" s="3520"/>
      <c r="P69" s="3510">
        <f>+D69*L69+E69*M69+F69*N69+G69*O69</f>
        <v>0</v>
      </c>
    </row>
    <row r="70" spans="1:16" ht="30" customHeight="1">
      <c r="A70" s="3569" t="s">
        <v>4090</v>
      </c>
      <c r="B70" s="3495" t="s">
        <v>4157</v>
      </c>
      <c r="C70" s="3541" t="s">
        <v>4092</v>
      </c>
      <c r="D70" s="3522"/>
      <c r="E70" s="3519"/>
      <c r="F70" s="3519"/>
      <c r="G70" s="3521"/>
      <c r="H70" s="3512"/>
      <c r="I70" s="3512"/>
      <c r="J70" s="3512"/>
      <c r="K70" s="3513"/>
      <c r="L70" s="3514"/>
      <c r="M70" s="3515"/>
      <c r="N70" s="3515"/>
      <c r="O70" s="3516"/>
      <c r="P70" s="3510">
        <f>+P71+P74+P75+P76</f>
        <v>0</v>
      </c>
    </row>
    <row r="71" spans="1:16" ht="30" customHeight="1">
      <c r="A71" s="3569" t="s">
        <v>4093</v>
      </c>
      <c r="B71" s="3530" t="s">
        <v>4158</v>
      </c>
      <c r="C71" s="3542" t="s">
        <v>4095</v>
      </c>
      <c r="D71" s="3514"/>
      <c r="E71" s="3515"/>
      <c r="F71" s="3519"/>
      <c r="G71" s="3515"/>
      <c r="H71" s="3512"/>
      <c r="I71" s="3512"/>
      <c r="J71" s="3512"/>
      <c r="K71" s="3513"/>
      <c r="L71" s="3514"/>
      <c r="M71" s="3515"/>
      <c r="N71" s="3519"/>
      <c r="O71" s="3516"/>
      <c r="P71" s="3510">
        <f>+P72+P73</f>
        <v>0</v>
      </c>
    </row>
    <row r="72" spans="1:16" ht="30" customHeight="1">
      <c r="A72" s="3569" t="s">
        <v>4096</v>
      </c>
      <c r="B72" s="3530" t="s">
        <v>4159</v>
      </c>
      <c r="C72" s="2937" t="s">
        <v>4034</v>
      </c>
      <c r="D72" s="3514"/>
      <c r="E72" s="3515"/>
      <c r="F72" s="3519"/>
      <c r="G72" s="3515"/>
      <c r="H72" s="3512"/>
      <c r="I72" s="3512"/>
      <c r="J72" s="3517">
        <v>0.85</v>
      </c>
      <c r="K72" s="3513"/>
      <c r="L72" s="3514"/>
      <c r="M72" s="3515"/>
      <c r="N72" s="3519"/>
      <c r="O72" s="3516"/>
      <c r="P72" s="3510">
        <f>+N72*F72</f>
        <v>0</v>
      </c>
    </row>
    <row r="73" spans="1:16" ht="30" customHeight="1">
      <c r="A73" s="3569" t="s">
        <v>4098</v>
      </c>
      <c r="B73" s="3530" t="s">
        <v>4160</v>
      </c>
      <c r="C73" s="2937" t="s">
        <v>3998</v>
      </c>
      <c r="D73" s="3514"/>
      <c r="E73" s="3515"/>
      <c r="F73" s="3519"/>
      <c r="G73" s="3515"/>
      <c r="H73" s="3512"/>
      <c r="I73" s="3512"/>
      <c r="J73" s="3517">
        <v>1</v>
      </c>
      <c r="K73" s="3513"/>
      <c r="L73" s="3514"/>
      <c r="M73" s="3515"/>
      <c r="N73" s="3519"/>
      <c r="O73" s="3516"/>
      <c r="P73" s="3510">
        <f>+N73*F73</f>
        <v>0</v>
      </c>
    </row>
    <row r="74" spans="1:16" ht="30" customHeight="1">
      <c r="A74" s="3569" t="s">
        <v>4100</v>
      </c>
      <c r="B74" s="3530" t="s">
        <v>4161</v>
      </c>
      <c r="C74" s="3532" t="s">
        <v>4102</v>
      </c>
      <c r="D74" s="3518"/>
      <c r="E74" s="3515"/>
      <c r="F74" s="3515"/>
      <c r="G74" s="3515"/>
      <c r="H74" s="3517">
        <v>0</v>
      </c>
      <c r="I74" s="3543"/>
      <c r="J74" s="3543"/>
      <c r="K74" s="3544"/>
      <c r="L74" s="3518"/>
      <c r="M74" s="3515"/>
      <c r="N74" s="3515"/>
      <c r="O74" s="3516"/>
      <c r="P74" s="3510">
        <f>+L74*D74</f>
        <v>0</v>
      </c>
    </row>
    <row r="75" spans="1:16" ht="30" customHeight="1">
      <c r="A75" s="3569" t="s">
        <v>4103</v>
      </c>
      <c r="B75" s="3530" t="s">
        <v>4162</v>
      </c>
      <c r="C75" s="3532" t="s">
        <v>4105</v>
      </c>
      <c r="D75" s="3518"/>
      <c r="E75" s="3519"/>
      <c r="F75" s="3519"/>
      <c r="G75" s="3515"/>
      <c r="H75" s="3517">
        <v>1</v>
      </c>
      <c r="I75" s="3517">
        <v>1</v>
      </c>
      <c r="J75" s="3517">
        <v>1</v>
      </c>
      <c r="K75" s="3544"/>
      <c r="L75" s="3518"/>
      <c r="M75" s="3519"/>
      <c r="N75" s="3519"/>
      <c r="O75" s="3516"/>
      <c r="P75" s="3510">
        <f>+D75*L75+E75*M75+F75*N75</f>
        <v>0</v>
      </c>
    </row>
    <row r="76" spans="1:16" ht="30" customHeight="1">
      <c r="A76" s="3569" t="s">
        <v>4106</v>
      </c>
      <c r="B76" s="3530" t="s">
        <v>4163</v>
      </c>
      <c r="C76" s="3074" t="s">
        <v>4108</v>
      </c>
      <c r="D76" s="3518"/>
      <c r="E76" s="3519"/>
      <c r="F76" s="3519"/>
      <c r="G76" s="3515"/>
      <c r="H76" s="3517">
        <v>0.5</v>
      </c>
      <c r="I76" s="3517">
        <v>0.5</v>
      </c>
      <c r="J76" s="3517">
        <v>1</v>
      </c>
      <c r="K76" s="3513"/>
      <c r="L76" s="3518"/>
      <c r="M76" s="3519"/>
      <c r="N76" s="3519"/>
      <c r="O76" s="3516"/>
      <c r="P76" s="3510">
        <f>+D76*L76+E76*M76+F76*N76</f>
        <v>0</v>
      </c>
    </row>
    <row r="77" spans="1:16" ht="30" customHeight="1">
      <c r="A77" s="3569" t="s">
        <v>4109</v>
      </c>
      <c r="B77" s="3495" t="s">
        <v>4164</v>
      </c>
      <c r="C77" s="3541" t="s">
        <v>4111</v>
      </c>
      <c r="D77" s="3518"/>
      <c r="E77" s="3519"/>
      <c r="F77" s="3519"/>
      <c r="G77" s="3521"/>
      <c r="H77" s="3512"/>
      <c r="I77" s="3512"/>
      <c r="J77" s="3512"/>
      <c r="K77" s="3513"/>
      <c r="L77" s="3514"/>
      <c r="M77" s="3515"/>
      <c r="N77" s="3515"/>
      <c r="O77" s="3516"/>
      <c r="P77" s="3510">
        <f>+P78+P79+P80+P81</f>
        <v>0</v>
      </c>
    </row>
    <row r="78" spans="1:16" ht="30" customHeight="1">
      <c r="A78" s="3569" t="s">
        <v>4112</v>
      </c>
      <c r="B78" s="3530" t="s">
        <v>4165</v>
      </c>
      <c r="C78" s="3545" t="s">
        <v>4114</v>
      </c>
      <c r="D78" s="3518"/>
      <c r="E78" s="3519"/>
      <c r="F78" s="3519"/>
      <c r="G78" s="3515"/>
      <c r="H78" s="3512"/>
      <c r="I78" s="3512"/>
      <c r="J78" s="3512"/>
      <c r="K78" s="3513"/>
      <c r="L78" s="3518"/>
      <c r="M78" s="3519"/>
      <c r="N78" s="3519"/>
      <c r="O78" s="3516"/>
      <c r="P78" s="3510">
        <f>+D78*L78+E78*M78+F78*N78</f>
        <v>0</v>
      </c>
    </row>
    <row r="79" spans="1:16" ht="30" customHeight="1">
      <c r="A79" s="3569" t="s">
        <v>4115</v>
      </c>
      <c r="B79" s="3530" t="s">
        <v>4166</v>
      </c>
      <c r="C79" s="3532" t="s">
        <v>4117</v>
      </c>
      <c r="D79" s="3518"/>
      <c r="E79" s="3519"/>
      <c r="F79" s="3519"/>
      <c r="G79" s="3515"/>
      <c r="H79" s="3533">
        <v>0.05</v>
      </c>
      <c r="I79" s="3533">
        <v>0.05</v>
      </c>
      <c r="J79" s="3533">
        <v>0.05</v>
      </c>
      <c r="K79" s="3513"/>
      <c r="L79" s="3518"/>
      <c r="M79" s="3519"/>
      <c r="N79" s="3519"/>
      <c r="O79" s="3516"/>
      <c r="P79" s="3510">
        <f>+D79*L79+E79*M79+F79*N79</f>
        <v>0</v>
      </c>
    </row>
    <row r="80" spans="1:16" ht="30" customHeight="1">
      <c r="A80" s="3569" t="s">
        <v>4118</v>
      </c>
      <c r="B80" s="3530" t="s">
        <v>4167</v>
      </c>
      <c r="C80" s="3546" t="s">
        <v>4120</v>
      </c>
      <c r="D80" s="3518"/>
      <c r="E80" s="3519"/>
      <c r="F80" s="3519"/>
      <c r="G80" s="3547"/>
      <c r="H80" s="3548">
        <v>0.05</v>
      </c>
      <c r="I80" s="3549">
        <v>7.4999999999999997E-2</v>
      </c>
      <c r="J80" s="3548">
        <v>0.1</v>
      </c>
      <c r="K80" s="3550"/>
      <c r="L80" s="3518"/>
      <c r="M80" s="3519"/>
      <c r="N80" s="3519"/>
      <c r="O80" s="3551"/>
      <c r="P80" s="3510">
        <f>+D80*L80+E80*M80+F80*N80</f>
        <v>0</v>
      </c>
    </row>
    <row r="81" spans="1:16" ht="30" customHeight="1" thickBot="1">
      <c r="A81" s="3569" t="s">
        <v>4121</v>
      </c>
      <c r="B81" s="3530" t="s">
        <v>4168</v>
      </c>
      <c r="C81" s="3532" t="s">
        <v>4123</v>
      </c>
      <c r="D81" s="3555"/>
      <c r="E81" s="3556"/>
      <c r="F81" s="3556"/>
      <c r="G81" s="3557"/>
      <c r="H81" s="3558">
        <v>1</v>
      </c>
      <c r="I81" s="3559">
        <v>1</v>
      </c>
      <c r="J81" s="3558">
        <v>1</v>
      </c>
      <c r="K81" s="3560"/>
      <c r="L81" s="3555"/>
      <c r="M81" s="3556"/>
      <c r="N81" s="3556"/>
      <c r="O81" s="3561"/>
      <c r="P81" s="3562">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70" zoomScaleNormal="70" zoomScalePageLayoutView="60" workbookViewId="0">
      <selection activeCell="D1" sqref="D1"/>
    </sheetView>
  </sheetViews>
  <sheetFormatPr defaultColWidth="11.42578125" defaultRowHeight="14.25"/>
  <cols>
    <col min="1" max="1" width="21.85546875" style="3575" customWidth="1"/>
    <col min="2" max="2" width="11.42578125" style="3576" customWidth="1"/>
    <col min="3" max="3" width="86.28515625" style="3529" customWidth="1"/>
    <col min="4" max="6" width="20.7109375" style="3572" customWidth="1"/>
    <col min="7" max="9" width="20.7109375" style="3529" customWidth="1"/>
    <col min="10" max="12" width="20.7109375" style="3572" customWidth="1"/>
    <col min="13" max="13" width="27.28515625" style="3574" customWidth="1"/>
    <col min="14" max="16384" width="11.42578125" style="3529"/>
  </cols>
  <sheetData>
    <row r="1" spans="1:15" ht="15">
      <c r="A1" s="3483" t="s">
        <v>3973</v>
      </c>
      <c r="B1" s="3483" t="s">
        <v>3911</v>
      </c>
      <c r="C1" s="3483"/>
    </row>
    <row r="2" spans="1:15" ht="15">
      <c r="A2" s="3483" t="s">
        <v>3974</v>
      </c>
      <c r="B2" s="3564" t="s">
        <v>3910</v>
      </c>
      <c r="C2" s="3483"/>
    </row>
    <row r="3" spans="1:15" ht="15">
      <c r="A3" s="3483" t="s">
        <v>108</v>
      </c>
      <c r="B3" s="3483" t="s">
        <v>883</v>
      </c>
      <c r="C3" s="3483"/>
    </row>
    <row r="4" spans="1:15" ht="15">
      <c r="A4" s="3483" t="s">
        <v>111</v>
      </c>
      <c r="B4" s="3483" t="s">
        <v>3976</v>
      </c>
      <c r="C4" s="3483"/>
    </row>
    <row r="6" spans="1:15" ht="15" thickBot="1"/>
    <row r="7" spans="1:15" ht="29.25" customHeight="1" thickBot="1">
      <c r="A7" s="5110" t="s">
        <v>4170</v>
      </c>
      <c r="B7" s="5111"/>
      <c r="C7" s="5111"/>
      <c r="D7" s="5111"/>
      <c r="E7" s="5111"/>
      <c r="F7" s="5111"/>
      <c r="G7" s="5111"/>
      <c r="H7" s="5111"/>
      <c r="I7" s="5111"/>
      <c r="J7" s="5111"/>
      <c r="K7" s="5111"/>
      <c r="L7" s="5111"/>
      <c r="M7" s="5112"/>
    </row>
    <row r="8" spans="1:15" s="3578" customFormat="1" ht="60.75" customHeight="1">
      <c r="A8" s="4923" t="s">
        <v>3347</v>
      </c>
      <c r="B8" s="4927" t="s">
        <v>3986</v>
      </c>
      <c r="C8" s="4927" t="s">
        <v>1086</v>
      </c>
      <c r="D8" s="5119" t="s">
        <v>1087</v>
      </c>
      <c r="E8" s="5120"/>
      <c r="F8" s="5121"/>
      <c r="G8" s="5122" t="s">
        <v>4171</v>
      </c>
      <c r="H8" s="5029"/>
      <c r="I8" s="4944"/>
      <c r="J8" s="5122" t="s">
        <v>4172</v>
      </c>
      <c r="K8" s="5029"/>
      <c r="L8" s="4944"/>
      <c r="M8" s="3577" t="s">
        <v>4173</v>
      </c>
    </row>
    <row r="9" spans="1:15" s="3578" customFormat="1" ht="51.75" customHeight="1">
      <c r="A9" s="5113"/>
      <c r="B9" s="5115"/>
      <c r="C9" s="5117"/>
      <c r="D9" s="3099" t="s">
        <v>3983</v>
      </c>
      <c r="E9" s="3099" t="s">
        <v>3984</v>
      </c>
      <c r="F9" s="3099" t="s">
        <v>3985</v>
      </c>
      <c r="G9" s="3099" t="s">
        <v>3983</v>
      </c>
      <c r="H9" s="3099" t="s">
        <v>3984</v>
      </c>
      <c r="I9" s="3099" t="s">
        <v>3985</v>
      </c>
      <c r="J9" s="3099" t="s">
        <v>3983</v>
      </c>
      <c r="K9" s="3099" t="s">
        <v>3984</v>
      </c>
      <c r="L9" s="3099" t="s">
        <v>3985</v>
      </c>
      <c r="M9" s="3579" t="s">
        <v>5</v>
      </c>
    </row>
    <row r="10" spans="1:15" s="3578" customFormat="1" ht="30.75" customHeight="1">
      <c r="A10" s="5114"/>
      <c r="B10" s="5116"/>
      <c r="C10" s="5118"/>
      <c r="D10" s="3580" t="s">
        <v>3135</v>
      </c>
      <c r="E10" s="3580" t="s">
        <v>3136</v>
      </c>
      <c r="F10" s="3580" t="s">
        <v>3137</v>
      </c>
      <c r="G10" s="3580" t="s">
        <v>3138</v>
      </c>
      <c r="H10" s="3580" t="s">
        <v>3139</v>
      </c>
      <c r="I10" s="3580" t="s">
        <v>3140</v>
      </c>
      <c r="J10" s="3580" t="s">
        <v>3186</v>
      </c>
      <c r="K10" s="3580" t="s">
        <v>3187</v>
      </c>
      <c r="L10" s="3580" t="s">
        <v>3188</v>
      </c>
      <c r="M10" s="3581" t="s">
        <v>2904</v>
      </c>
    </row>
    <row r="11" spans="1:15" s="3578" customFormat="1" ht="30.75" customHeight="1">
      <c r="A11" s="3582" t="s">
        <v>3135</v>
      </c>
      <c r="B11" s="3583">
        <v>2</v>
      </c>
      <c r="C11" s="2083" t="s">
        <v>4174</v>
      </c>
      <c r="D11" s="3584"/>
      <c r="E11" s="3585"/>
      <c r="F11" s="3585"/>
      <c r="G11" s="3586"/>
      <c r="H11" s="3586"/>
      <c r="I11" s="3586"/>
      <c r="J11" s="3587"/>
      <c r="K11" s="3587"/>
      <c r="L11" s="3588"/>
      <c r="M11" s="3589">
        <f>+M12+M17+M23+M32+M33+M40+M42</f>
        <v>0</v>
      </c>
      <c r="O11" s="3590"/>
    </row>
    <row r="12" spans="1:15" s="3578" customFormat="1" ht="30" customHeight="1">
      <c r="A12" s="3591" t="s">
        <v>3136</v>
      </c>
      <c r="B12" s="3583">
        <v>2.1</v>
      </c>
      <c r="C12" s="3571" t="s">
        <v>4175</v>
      </c>
      <c r="D12" s="3592"/>
      <c r="E12" s="3592"/>
      <c r="F12" s="3593"/>
      <c r="G12" s="3586"/>
      <c r="H12" s="3586"/>
      <c r="I12" s="3586"/>
      <c r="J12" s="3587"/>
      <c r="K12" s="3587"/>
      <c r="L12" s="3588"/>
      <c r="M12" s="3594">
        <f>+M13+M14+M15+M16</f>
        <v>0</v>
      </c>
      <c r="O12" s="3590"/>
    </row>
    <row r="13" spans="1:15" ht="30" customHeight="1">
      <c r="A13" s="3582" t="s">
        <v>3137</v>
      </c>
      <c r="B13" s="3595" t="s">
        <v>4176</v>
      </c>
      <c r="C13" s="3074" t="s">
        <v>4177</v>
      </c>
      <c r="D13" s="3587"/>
      <c r="E13" s="3587"/>
      <c r="F13" s="3596"/>
      <c r="G13" s="3586"/>
      <c r="H13" s="3586"/>
      <c r="I13" s="3597">
        <v>1</v>
      </c>
      <c r="J13" s="3587"/>
      <c r="K13" s="3587"/>
      <c r="L13" s="3598"/>
      <c r="M13" s="3594">
        <f>+L13*F13</f>
        <v>0</v>
      </c>
      <c r="O13" s="3590"/>
    </row>
    <row r="14" spans="1:15" ht="30" customHeight="1">
      <c r="A14" s="3582" t="s">
        <v>3138</v>
      </c>
      <c r="B14" s="3595" t="s">
        <v>4178</v>
      </c>
      <c r="C14" s="3074" t="s">
        <v>4179</v>
      </c>
      <c r="D14" s="3599"/>
      <c r="E14" s="3599"/>
      <c r="F14" s="3596"/>
      <c r="G14" s="3597">
        <v>0</v>
      </c>
      <c r="H14" s="3597">
        <v>0</v>
      </c>
      <c r="I14" s="3597">
        <v>1</v>
      </c>
      <c r="J14" s="3587"/>
      <c r="K14" s="3587"/>
      <c r="L14" s="3598"/>
      <c r="M14" s="3594">
        <f>+L14*F14</f>
        <v>0</v>
      </c>
      <c r="O14" s="3590"/>
    </row>
    <row r="15" spans="1:15" ht="30" customHeight="1">
      <c r="A15" s="3591" t="s">
        <v>3139</v>
      </c>
      <c r="B15" s="3595" t="s">
        <v>4180</v>
      </c>
      <c r="C15" s="3074" t="s">
        <v>4181</v>
      </c>
      <c r="D15" s="3599"/>
      <c r="E15" s="3599"/>
      <c r="F15" s="3599"/>
      <c r="G15" s="3597">
        <v>0</v>
      </c>
      <c r="H15" s="3597">
        <v>0</v>
      </c>
      <c r="I15" s="3597">
        <v>1</v>
      </c>
      <c r="J15" s="3587"/>
      <c r="K15" s="3587"/>
      <c r="L15" s="3600"/>
      <c r="M15" s="3594">
        <f>+L15*F15</f>
        <v>0</v>
      </c>
      <c r="O15" s="3590"/>
    </row>
    <row r="16" spans="1:15" ht="30" customHeight="1">
      <c r="A16" s="3582" t="s">
        <v>3140</v>
      </c>
      <c r="B16" s="3595" t="s">
        <v>4182</v>
      </c>
      <c r="C16" s="3074" t="s">
        <v>4183</v>
      </c>
      <c r="D16" s="3599"/>
      <c r="E16" s="3599"/>
      <c r="F16" s="3599"/>
      <c r="G16" s="3597">
        <v>0</v>
      </c>
      <c r="H16" s="3597">
        <v>0</v>
      </c>
      <c r="I16" s="3597">
        <v>1</v>
      </c>
      <c r="J16" s="3587"/>
      <c r="K16" s="3587"/>
      <c r="L16" s="3600"/>
      <c r="M16" s="3594">
        <f>+L16*F16</f>
        <v>0</v>
      </c>
      <c r="O16" s="3590"/>
    </row>
    <row r="17" spans="1:15" ht="30" customHeight="1">
      <c r="A17" s="3582" t="s">
        <v>3186</v>
      </c>
      <c r="B17" s="3601" t="s">
        <v>1332</v>
      </c>
      <c r="C17" s="3571" t="s">
        <v>4184</v>
      </c>
      <c r="D17" s="3602"/>
      <c r="E17" s="3603"/>
      <c r="F17" s="3592"/>
      <c r="G17" s="3586"/>
      <c r="H17" s="3586"/>
      <c r="I17" s="3586"/>
      <c r="J17" s="3587"/>
      <c r="K17" s="3587"/>
      <c r="L17" s="3588"/>
      <c r="M17" s="3594">
        <f>+M19+M21</f>
        <v>0</v>
      </c>
      <c r="O17" s="3590"/>
    </row>
    <row r="18" spans="1:15" ht="30" customHeight="1">
      <c r="A18" s="3591" t="s">
        <v>3187</v>
      </c>
      <c r="B18" s="3595" t="s">
        <v>4185</v>
      </c>
      <c r="C18" s="3604" t="s">
        <v>4186</v>
      </c>
      <c r="D18" s="3605"/>
      <c r="E18" s="3606"/>
      <c r="F18" s="3606"/>
      <c r="G18" s="3586"/>
      <c r="H18" s="3586"/>
      <c r="I18" s="3586"/>
      <c r="J18" s="3606"/>
      <c r="K18" s="3606"/>
      <c r="L18" s="3598"/>
      <c r="M18" s="3594">
        <f>+D18*J18+E18*K18+F18*L18</f>
        <v>0</v>
      </c>
      <c r="O18" s="3590"/>
    </row>
    <row r="19" spans="1:15" ht="30" customHeight="1">
      <c r="A19" s="3582" t="s">
        <v>3188</v>
      </c>
      <c r="B19" s="3595" t="s">
        <v>4187</v>
      </c>
      <c r="C19" s="3074" t="s">
        <v>4188</v>
      </c>
      <c r="D19" s="3605"/>
      <c r="E19" s="3606"/>
      <c r="F19" s="3606"/>
      <c r="G19" s="3597">
        <v>0.95</v>
      </c>
      <c r="H19" s="3597">
        <v>0.95</v>
      </c>
      <c r="I19" s="3597">
        <v>1</v>
      </c>
      <c r="J19" s="3607"/>
      <c r="K19" s="3607"/>
      <c r="L19" s="3598"/>
      <c r="M19" s="3594">
        <f>+D19*J19+E19*K19+F19*L19</f>
        <v>0</v>
      </c>
      <c r="O19" s="3590"/>
    </row>
    <row r="20" spans="1:15" ht="30" customHeight="1">
      <c r="A20" s="3582" t="s">
        <v>2904</v>
      </c>
      <c r="B20" s="3595" t="s">
        <v>4189</v>
      </c>
      <c r="C20" s="3604" t="s">
        <v>4190</v>
      </c>
      <c r="D20" s="3587"/>
      <c r="E20" s="3587"/>
      <c r="F20" s="3606"/>
      <c r="G20" s="3586"/>
      <c r="H20" s="3586"/>
      <c r="I20" s="3597">
        <v>1</v>
      </c>
      <c r="J20" s="3587"/>
      <c r="K20" s="3587"/>
      <c r="L20" s="3598"/>
      <c r="M20" s="3594">
        <f>+L20*F20</f>
        <v>0</v>
      </c>
      <c r="O20" s="3590"/>
    </row>
    <row r="21" spans="1:15" ht="30" customHeight="1">
      <c r="A21" s="3591" t="s">
        <v>2906</v>
      </c>
      <c r="B21" s="3595" t="s">
        <v>4191</v>
      </c>
      <c r="C21" s="3074" t="s">
        <v>4192</v>
      </c>
      <c r="D21" s="3605"/>
      <c r="E21" s="3606"/>
      <c r="F21" s="3606"/>
      <c r="G21" s="3597">
        <v>0.9</v>
      </c>
      <c r="H21" s="3597">
        <v>0.9</v>
      </c>
      <c r="I21" s="3597">
        <v>1</v>
      </c>
      <c r="J21" s="3607"/>
      <c r="K21" s="3607"/>
      <c r="L21" s="3598"/>
      <c r="M21" s="3594">
        <f>+D21*J21+E21*K21+F21*L21</f>
        <v>0</v>
      </c>
      <c r="O21" s="3590"/>
    </row>
    <row r="22" spans="1:15" ht="30" customHeight="1">
      <c r="A22" s="3582" t="s">
        <v>2907</v>
      </c>
      <c r="B22" s="3595" t="s">
        <v>4193</v>
      </c>
      <c r="C22" s="3604" t="s">
        <v>4190</v>
      </c>
      <c r="D22" s="3587"/>
      <c r="E22" s="3587"/>
      <c r="F22" s="3606"/>
      <c r="G22" s="3586"/>
      <c r="H22" s="3586"/>
      <c r="I22" s="3597">
        <v>1</v>
      </c>
      <c r="J22" s="3587"/>
      <c r="K22" s="3587"/>
      <c r="L22" s="3608"/>
      <c r="M22" s="3594">
        <f>+L22*F22</f>
        <v>0</v>
      </c>
      <c r="O22" s="3590"/>
    </row>
    <row r="23" spans="1:15" ht="30" customHeight="1">
      <c r="A23" s="3582" t="s">
        <v>2909</v>
      </c>
      <c r="B23" s="3601" t="s">
        <v>2774</v>
      </c>
      <c r="C23" s="3571" t="s">
        <v>4194</v>
      </c>
      <c r="D23" s="3602"/>
      <c r="E23" s="3603"/>
      <c r="F23" s="3603"/>
      <c r="G23" s="3586"/>
      <c r="H23" s="3586"/>
      <c r="I23" s="3586"/>
      <c r="J23" s="3587"/>
      <c r="K23" s="3587"/>
      <c r="L23" s="3588"/>
      <c r="M23" s="3594">
        <f>+M26+M27+M28+M29+M30+M31</f>
        <v>0</v>
      </c>
      <c r="O23" s="3590"/>
    </row>
    <row r="24" spans="1:15" ht="30" customHeight="1">
      <c r="A24" s="3591" t="s">
        <v>2910</v>
      </c>
      <c r="B24" s="3595" t="s">
        <v>4195</v>
      </c>
      <c r="C24" s="3604" t="s">
        <v>4196</v>
      </c>
      <c r="D24" s="3605"/>
      <c r="E24" s="3606"/>
      <c r="F24" s="3606"/>
      <c r="G24" s="3586"/>
      <c r="H24" s="3586"/>
      <c r="I24" s="3586"/>
      <c r="J24" s="3606"/>
      <c r="K24" s="3606"/>
      <c r="L24" s="3598"/>
      <c r="M24" s="3594">
        <f>+D24*J24+E24*K24+F24*L24</f>
        <v>0</v>
      </c>
      <c r="O24" s="3590"/>
    </row>
    <row r="25" spans="1:15" ht="30" customHeight="1">
      <c r="A25" s="3582" t="s">
        <v>2911</v>
      </c>
      <c r="B25" s="3595" t="s">
        <v>4197</v>
      </c>
      <c r="C25" s="3604" t="s">
        <v>4198</v>
      </c>
      <c r="D25" s="3605"/>
      <c r="E25" s="3606"/>
      <c r="F25" s="3606"/>
      <c r="G25" s="3586"/>
      <c r="H25" s="3586"/>
      <c r="I25" s="3586"/>
      <c r="J25" s="3587"/>
      <c r="K25" s="3587"/>
      <c r="L25" s="3588"/>
      <c r="M25" s="3594">
        <f>+D25*J25+E25*K25+F25*L25</f>
        <v>0</v>
      </c>
      <c r="O25" s="3590"/>
    </row>
    <row r="26" spans="1:15" ht="28.5">
      <c r="A26" s="3582" t="s">
        <v>2947</v>
      </c>
      <c r="B26" s="3595" t="s">
        <v>4199</v>
      </c>
      <c r="C26" s="3074" t="s">
        <v>4200</v>
      </c>
      <c r="D26" s="3605"/>
      <c r="E26" s="3606"/>
      <c r="F26" s="3606"/>
      <c r="G26" s="3597">
        <v>0.5</v>
      </c>
      <c r="H26" s="3597">
        <v>0.5</v>
      </c>
      <c r="I26" s="3597">
        <v>1</v>
      </c>
      <c r="J26" s="3607"/>
      <c r="K26" s="3607"/>
      <c r="L26" s="3598"/>
      <c r="M26" s="3594">
        <f t="shared" ref="M26:M31" si="0">+D26*J26+E26*K26+F26*L26</f>
        <v>0</v>
      </c>
      <c r="O26" s="3590"/>
    </row>
    <row r="27" spans="1:15" ht="30" customHeight="1">
      <c r="A27" s="3591" t="s">
        <v>2949</v>
      </c>
      <c r="B27" s="3595" t="s">
        <v>4201</v>
      </c>
      <c r="C27" s="3074" t="s">
        <v>4202</v>
      </c>
      <c r="D27" s="3609"/>
      <c r="E27" s="3606"/>
      <c r="F27" s="3606"/>
      <c r="G27" s="3597">
        <v>0.5</v>
      </c>
      <c r="H27" s="3597">
        <v>0.5</v>
      </c>
      <c r="I27" s="3597">
        <v>1</v>
      </c>
      <c r="J27" s="3607"/>
      <c r="K27" s="3607"/>
      <c r="L27" s="3598"/>
      <c r="M27" s="3594">
        <f t="shared" si="0"/>
        <v>0</v>
      </c>
      <c r="O27" s="3590"/>
    </row>
    <row r="28" spans="1:15" ht="30" customHeight="1">
      <c r="A28" s="3582" t="s">
        <v>2950</v>
      </c>
      <c r="B28" s="3595" t="s">
        <v>4203</v>
      </c>
      <c r="C28" s="3074" t="s">
        <v>4204</v>
      </c>
      <c r="D28" s="3605"/>
      <c r="E28" s="3606"/>
      <c r="F28" s="3606"/>
      <c r="G28" s="3597">
        <v>0.5</v>
      </c>
      <c r="H28" s="3597">
        <v>0.5</v>
      </c>
      <c r="I28" s="3597">
        <v>1</v>
      </c>
      <c r="J28" s="3607"/>
      <c r="K28" s="3607"/>
      <c r="L28" s="3598"/>
      <c r="M28" s="3594">
        <f t="shared" si="0"/>
        <v>0</v>
      </c>
      <c r="O28" s="3590"/>
    </row>
    <row r="29" spans="1:15" ht="30" customHeight="1">
      <c r="A29" s="3582" t="s">
        <v>2951</v>
      </c>
      <c r="B29" s="3595" t="s">
        <v>4205</v>
      </c>
      <c r="C29" s="3074" t="s">
        <v>4206</v>
      </c>
      <c r="D29" s="3605"/>
      <c r="E29" s="3606"/>
      <c r="F29" s="3606"/>
      <c r="G29" s="3597">
        <v>0.5</v>
      </c>
      <c r="H29" s="3597">
        <v>0.5</v>
      </c>
      <c r="I29" s="3597">
        <v>1</v>
      </c>
      <c r="J29" s="3607"/>
      <c r="K29" s="3607"/>
      <c r="L29" s="3598"/>
      <c r="M29" s="3594">
        <f t="shared" si="0"/>
        <v>0</v>
      </c>
      <c r="O29" s="3590"/>
    </row>
    <row r="30" spans="1:15" ht="30" customHeight="1">
      <c r="A30" s="3591" t="s">
        <v>2952</v>
      </c>
      <c r="B30" s="3595" t="s">
        <v>4207</v>
      </c>
      <c r="C30" s="3074" t="s">
        <v>4208</v>
      </c>
      <c r="D30" s="3605"/>
      <c r="E30" s="3606"/>
      <c r="F30" s="3606"/>
      <c r="G30" s="3597">
        <v>0.5</v>
      </c>
      <c r="H30" s="3597">
        <v>0.5</v>
      </c>
      <c r="I30" s="3597">
        <v>1</v>
      </c>
      <c r="J30" s="3607"/>
      <c r="K30" s="3607"/>
      <c r="L30" s="3598"/>
      <c r="M30" s="3594">
        <f t="shared" si="0"/>
        <v>0</v>
      </c>
      <c r="O30" s="3590"/>
    </row>
    <row r="31" spans="1:15" ht="30" customHeight="1">
      <c r="A31" s="3582" t="s">
        <v>2954</v>
      </c>
      <c r="B31" s="3595" t="s">
        <v>4209</v>
      </c>
      <c r="C31" s="3074" t="s">
        <v>4210</v>
      </c>
      <c r="D31" s="3605"/>
      <c r="E31" s="3606"/>
      <c r="F31" s="3606"/>
      <c r="G31" s="3597">
        <v>0.5</v>
      </c>
      <c r="H31" s="3597">
        <v>0.5</v>
      </c>
      <c r="I31" s="3597">
        <v>1</v>
      </c>
      <c r="J31" s="3607"/>
      <c r="K31" s="3607"/>
      <c r="L31" s="3598"/>
      <c r="M31" s="3594">
        <f t="shared" si="0"/>
        <v>0</v>
      </c>
      <c r="O31" s="3590"/>
    </row>
    <row r="32" spans="1:15" ht="28.5">
      <c r="A32" s="3582" t="s">
        <v>2956</v>
      </c>
      <c r="B32" s="3601" t="s">
        <v>4211</v>
      </c>
      <c r="C32" s="3571" t="s">
        <v>4212</v>
      </c>
      <c r="D32" s="3602"/>
      <c r="E32" s="3603"/>
      <c r="F32" s="3603"/>
      <c r="G32" s="3586"/>
      <c r="H32" s="3586"/>
      <c r="I32" s="3586"/>
      <c r="J32" s="3607"/>
      <c r="K32" s="3607"/>
      <c r="L32" s="3598"/>
      <c r="M32" s="3594">
        <f>+D32*J32+E32*K32+F32*L32</f>
        <v>0</v>
      </c>
      <c r="O32" s="3590"/>
    </row>
    <row r="33" spans="1:15" ht="30" customHeight="1">
      <c r="A33" s="3591" t="s">
        <v>2957</v>
      </c>
      <c r="B33" s="3601" t="s">
        <v>4213</v>
      </c>
      <c r="C33" s="3571" t="s">
        <v>4214</v>
      </c>
      <c r="D33" s="3602"/>
      <c r="E33" s="3603"/>
      <c r="F33" s="3603"/>
      <c r="G33" s="3586"/>
      <c r="H33" s="3586"/>
      <c r="I33" s="3586"/>
      <c r="J33" s="3587"/>
      <c r="K33" s="3587"/>
      <c r="L33" s="3588"/>
      <c r="M33" s="3594">
        <f>+M34+M35+M36</f>
        <v>0</v>
      </c>
      <c r="O33" s="3590"/>
    </row>
    <row r="34" spans="1:15" ht="30" customHeight="1">
      <c r="A34" s="3582" t="s">
        <v>2958</v>
      </c>
      <c r="B34" s="3595" t="s">
        <v>4215</v>
      </c>
      <c r="C34" s="3074" t="s">
        <v>4216</v>
      </c>
      <c r="D34" s="3605"/>
      <c r="E34" s="3606"/>
      <c r="F34" s="3606"/>
      <c r="G34" s="3597">
        <v>0</v>
      </c>
      <c r="H34" s="3597">
        <v>0.5</v>
      </c>
      <c r="I34" s="3597">
        <v>1</v>
      </c>
      <c r="J34" s="3587"/>
      <c r="K34" s="3607"/>
      <c r="L34" s="3598"/>
      <c r="M34" s="3594">
        <f>+E34*K34+F34*L34</f>
        <v>0</v>
      </c>
      <c r="O34" s="3590"/>
    </row>
    <row r="35" spans="1:15" ht="30" customHeight="1">
      <c r="A35" s="3591" t="s">
        <v>2959</v>
      </c>
      <c r="B35" s="3595" t="s">
        <v>4217</v>
      </c>
      <c r="C35" s="3074" t="s">
        <v>4218</v>
      </c>
      <c r="D35" s="3605"/>
      <c r="E35" s="3606"/>
      <c r="F35" s="3606"/>
      <c r="G35" s="3597">
        <v>0</v>
      </c>
      <c r="H35" s="3597">
        <v>0.5</v>
      </c>
      <c r="I35" s="3597">
        <v>1</v>
      </c>
      <c r="J35" s="3587"/>
      <c r="K35" s="3607"/>
      <c r="L35" s="3598"/>
      <c r="M35" s="3594">
        <f>+E35*K35+F35*L35</f>
        <v>0</v>
      </c>
      <c r="O35" s="3590"/>
    </row>
    <row r="36" spans="1:15" ht="30" customHeight="1">
      <c r="A36" s="3582" t="s">
        <v>2960</v>
      </c>
      <c r="B36" s="3595" t="s">
        <v>4219</v>
      </c>
      <c r="C36" s="3074" t="s">
        <v>4220</v>
      </c>
      <c r="D36" s="3605"/>
      <c r="E36" s="3606"/>
      <c r="F36" s="3606"/>
      <c r="G36" s="3586"/>
      <c r="H36" s="3586"/>
      <c r="I36" s="3586"/>
      <c r="J36" s="3587"/>
      <c r="K36" s="3587"/>
      <c r="L36" s="3588"/>
      <c r="M36" s="3594">
        <f>+M37+M38+M39</f>
        <v>0</v>
      </c>
      <c r="O36" s="3590"/>
    </row>
    <row r="37" spans="1:15" ht="30" customHeight="1">
      <c r="A37" s="3582" t="s">
        <v>2961</v>
      </c>
      <c r="B37" s="3595" t="s">
        <v>4221</v>
      </c>
      <c r="C37" s="3604" t="s">
        <v>3368</v>
      </c>
      <c r="D37" s="3605"/>
      <c r="E37" s="3606"/>
      <c r="F37" s="3606"/>
      <c r="G37" s="3597">
        <v>0.5</v>
      </c>
      <c r="H37" s="3597">
        <v>0.5</v>
      </c>
      <c r="I37" s="3597">
        <v>1</v>
      </c>
      <c r="J37" s="3607"/>
      <c r="K37" s="3607"/>
      <c r="L37" s="3598"/>
      <c r="M37" s="3594">
        <f>+D37*J37+E37*K37+F37*L37</f>
        <v>0</v>
      </c>
      <c r="O37" s="3590"/>
    </row>
    <row r="38" spans="1:15" ht="30" customHeight="1">
      <c r="A38" s="3591" t="s">
        <v>2962</v>
      </c>
      <c r="B38" s="3595" t="s">
        <v>4222</v>
      </c>
      <c r="C38" s="3604" t="s">
        <v>4223</v>
      </c>
      <c r="D38" s="3605"/>
      <c r="E38" s="3606"/>
      <c r="F38" s="3606"/>
      <c r="G38" s="3597">
        <v>0</v>
      </c>
      <c r="H38" s="3597">
        <v>0.5</v>
      </c>
      <c r="I38" s="3597">
        <v>1</v>
      </c>
      <c r="J38" s="3587"/>
      <c r="K38" s="3607"/>
      <c r="L38" s="3600"/>
      <c r="M38" s="3594">
        <f>+E38*K38+F38*L38</f>
        <v>0</v>
      </c>
      <c r="O38" s="3590"/>
    </row>
    <row r="39" spans="1:15" ht="30" customHeight="1">
      <c r="A39" s="3582" t="s">
        <v>2963</v>
      </c>
      <c r="B39" s="3595" t="s">
        <v>4224</v>
      </c>
      <c r="C39" s="3604" t="s">
        <v>1504</v>
      </c>
      <c r="D39" s="3605"/>
      <c r="E39" s="3606"/>
      <c r="F39" s="3606"/>
      <c r="G39" s="3597">
        <v>0</v>
      </c>
      <c r="H39" s="3597">
        <v>0.5</v>
      </c>
      <c r="I39" s="3597">
        <v>1</v>
      </c>
      <c r="J39" s="3587"/>
      <c r="K39" s="3607"/>
      <c r="L39" s="3600"/>
      <c r="M39" s="3594">
        <f>+E39*K39+F39*L39</f>
        <v>0</v>
      </c>
      <c r="O39" s="3590"/>
    </row>
    <row r="40" spans="1:15" ht="30" customHeight="1">
      <c r="A40" s="3582" t="s">
        <v>2964</v>
      </c>
      <c r="B40" s="3601" t="s">
        <v>4225</v>
      </c>
      <c r="C40" s="3610" t="s">
        <v>4226</v>
      </c>
      <c r="D40" s="3605"/>
      <c r="E40" s="3606"/>
      <c r="F40" s="3606"/>
      <c r="G40" s="3597">
        <v>0</v>
      </c>
      <c r="H40" s="3597">
        <v>0.5</v>
      </c>
      <c r="I40" s="3597">
        <v>1</v>
      </c>
      <c r="J40" s="3587"/>
      <c r="K40" s="3607"/>
      <c r="L40" s="3600"/>
      <c r="M40" s="3594">
        <f>+E40*K40+F40*L40</f>
        <v>0</v>
      </c>
      <c r="O40" s="3590"/>
    </row>
    <row r="41" spans="1:15" ht="30" customHeight="1">
      <c r="A41" s="3582" t="s">
        <v>2965</v>
      </c>
      <c r="B41" s="3601" t="s">
        <v>4227</v>
      </c>
      <c r="C41" s="3571" t="s">
        <v>4228</v>
      </c>
      <c r="D41" s="3605"/>
      <c r="E41" s="3587"/>
      <c r="F41" s="3587"/>
      <c r="G41" s="3597">
        <v>0</v>
      </c>
      <c r="H41" s="3597">
        <v>0</v>
      </c>
      <c r="I41" s="3597">
        <v>0</v>
      </c>
      <c r="J41" s="3587"/>
      <c r="K41" s="3587"/>
      <c r="L41" s="3588"/>
      <c r="M41" s="3611"/>
      <c r="O41" s="3590"/>
    </row>
    <row r="42" spans="1:15" ht="30" customHeight="1">
      <c r="A42" s="3582" t="s">
        <v>2966</v>
      </c>
      <c r="B42" s="3601" t="s">
        <v>4229</v>
      </c>
      <c r="C42" s="3571" t="s">
        <v>4230</v>
      </c>
      <c r="D42" s="3605"/>
      <c r="E42" s="3606"/>
      <c r="F42" s="3606"/>
      <c r="G42" s="3586"/>
      <c r="H42" s="3586"/>
      <c r="I42" s="3586"/>
      <c r="J42" s="3587"/>
      <c r="K42" s="3587"/>
      <c r="L42" s="3588"/>
      <c r="M42" s="3594">
        <f>+M44+M45+M46</f>
        <v>0</v>
      </c>
      <c r="O42" s="3590"/>
    </row>
    <row r="43" spans="1:15" ht="30" customHeight="1">
      <c r="A43" s="3582" t="s">
        <v>2967</v>
      </c>
      <c r="B43" s="3595" t="s">
        <v>4231</v>
      </c>
      <c r="C43" s="3074" t="s">
        <v>4232</v>
      </c>
      <c r="D43" s="3605"/>
      <c r="E43" s="3606"/>
      <c r="F43" s="3606"/>
      <c r="G43" s="3597">
        <v>0</v>
      </c>
      <c r="H43" s="3597">
        <v>0</v>
      </c>
      <c r="I43" s="3597">
        <v>0</v>
      </c>
      <c r="J43" s="3587"/>
      <c r="K43" s="3587"/>
      <c r="L43" s="3588"/>
      <c r="M43" s="3611"/>
      <c r="O43" s="3590"/>
    </row>
    <row r="44" spans="1:15" ht="30" customHeight="1">
      <c r="A44" s="3591" t="s">
        <v>2968</v>
      </c>
      <c r="B44" s="3595" t="s">
        <v>4233</v>
      </c>
      <c r="C44" s="3074" t="s">
        <v>4234</v>
      </c>
      <c r="D44" s="3605"/>
      <c r="E44" s="3606"/>
      <c r="F44" s="3606"/>
      <c r="G44" s="3597">
        <v>0</v>
      </c>
      <c r="H44" s="3597">
        <v>0.5</v>
      </c>
      <c r="I44" s="3597">
        <v>1</v>
      </c>
      <c r="J44" s="3587"/>
      <c r="K44" s="3607"/>
      <c r="L44" s="3598"/>
      <c r="M44" s="3594">
        <f>+E44*K44+F44*L44</f>
        <v>0</v>
      </c>
      <c r="O44" s="3590"/>
    </row>
    <row r="45" spans="1:15" ht="30" customHeight="1">
      <c r="A45" s="3582" t="s">
        <v>2969</v>
      </c>
      <c r="B45" s="3595" t="s">
        <v>4235</v>
      </c>
      <c r="C45" s="3074" t="s">
        <v>4236</v>
      </c>
      <c r="D45" s="3605"/>
      <c r="E45" s="3606"/>
      <c r="F45" s="3606"/>
      <c r="G45" s="3597">
        <v>0</v>
      </c>
      <c r="H45" s="3597">
        <v>0.5</v>
      </c>
      <c r="I45" s="3597">
        <v>1</v>
      </c>
      <c r="J45" s="3587"/>
      <c r="K45" s="3607"/>
      <c r="L45" s="3598"/>
      <c r="M45" s="3594">
        <f>+E45*K45+F45*L45</f>
        <v>0</v>
      </c>
      <c r="O45" s="3590"/>
    </row>
    <row r="46" spans="1:15" ht="30" customHeight="1" thickBot="1">
      <c r="A46" s="3612" t="s">
        <v>2970</v>
      </c>
      <c r="B46" s="3613" t="s">
        <v>4237</v>
      </c>
      <c r="C46" s="3074" t="s">
        <v>1504</v>
      </c>
      <c r="D46" s="3614"/>
      <c r="E46" s="3614"/>
      <c r="F46" s="3614"/>
      <c r="G46" s="3615">
        <v>0</v>
      </c>
      <c r="H46" s="3615">
        <v>0.5</v>
      </c>
      <c r="I46" s="3615">
        <v>1</v>
      </c>
      <c r="J46" s="3616"/>
      <c r="K46" s="3617"/>
      <c r="L46" s="3618"/>
      <c r="M46" s="3619">
        <f>+E46*K46+F46*L46</f>
        <v>0</v>
      </c>
      <c r="O46" s="3590"/>
    </row>
    <row r="49" spans="1:3">
      <c r="C49" s="3620"/>
    </row>
    <row r="50" spans="1:3">
      <c r="A50" s="3529"/>
      <c r="B50" s="3529"/>
      <c r="C50" s="3620"/>
    </row>
  </sheetData>
  <mergeCells count="7">
    <mergeCell ref="A7:M7"/>
    <mergeCell ref="A8:A10"/>
    <mergeCell ref="B8:B10"/>
    <mergeCell ref="C8:C10"/>
    <mergeCell ref="D8:F8"/>
    <mergeCell ref="G8:I8"/>
    <mergeCell ref="J8:L8"/>
  </mergeCells>
  <pageMargins left="0.70866141732283505" right="0.70866141732283505" top="0.74803149606299202" bottom="0.74803149606299202" header="0.31496062992126" footer="0.31496062992126"/>
  <pageSetup paperSize="8" scale="43"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election activeCell="D1" sqref="D1"/>
    </sheetView>
  </sheetViews>
  <sheetFormatPr defaultColWidth="11.42578125" defaultRowHeight="14.25"/>
  <cols>
    <col min="1" max="1" width="20.85546875" style="3575" bestFit="1" customWidth="1"/>
    <col min="2" max="2" width="19" style="3576" customWidth="1"/>
    <col min="3" max="3" width="86.28515625" style="3529" customWidth="1"/>
    <col min="4" max="6" width="20.7109375" style="3572" customWidth="1"/>
    <col min="7" max="9" width="20.7109375" style="3529" customWidth="1"/>
    <col min="10" max="12" width="20.7109375" style="3572" customWidth="1"/>
    <col min="13" max="13" width="20.7109375" style="3574" customWidth="1"/>
    <col min="14" max="16384" width="11.42578125" style="3529"/>
  </cols>
  <sheetData>
    <row r="1" spans="1:29" ht="15">
      <c r="A1" s="3483" t="s">
        <v>3973</v>
      </c>
      <c r="B1" s="3483" t="s">
        <v>3909</v>
      </c>
      <c r="C1" s="3483"/>
    </row>
    <row r="2" spans="1:29" ht="15">
      <c r="A2" s="3483" t="s">
        <v>3974</v>
      </c>
      <c r="B2" s="3564" t="s">
        <v>3908</v>
      </c>
      <c r="C2" s="3483"/>
    </row>
    <row r="3" spans="1:29" ht="15">
      <c r="A3" s="3483" t="s">
        <v>108</v>
      </c>
      <c r="B3" s="3483" t="s">
        <v>883</v>
      </c>
      <c r="C3" s="3483"/>
    </row>
    <row r="4" spans="1:29" ht="15">
      <c r="A4" s="3483" t="s">
        <v>111</v>
      </c>
      <c r="B4" s="3483" t="s">
        <v>3976</v>
      </c>
      <c r="C4" s="3483"/>
    </row>
    <row r="6" spans="1:29" ht="15.75" customHeight="1" thickBot="1">
      <c r="A6" s="2901"/>
      <c r="B6" s="2902"/>
      <c r="C6" s="2900"/>
      <c r="D6" s="3621"/>
      <c r="E6" s="3621"/>
      <c r="F6" s="3621"/>
      <c r="G6" s="2900"/>
      <c r="H6" s="2900"/>
      <c r="I6" s="2900"/>
      <c r="J6" s="3621"/>
      <c r="K6" s="3621"/>
      <c r="L6" s="3621"/>
    </row>
    <row r="7" spans="1:29" ht="29.25" customHeight="1" thickBot="1">
      <c r="A7" s="5110" t="s">
        <v>4170</v>
      </c>
      <c r="B7" s="5111"/>
      <c r="C7" s="5111"/>
      <c r="D7" s="5111"/>
      <c r="E7" s="5111"/>
      <c r="F7" s="5111"/>
      <c r="G7" s="5111"/>
      <c r="H7" s="5111"/>
      <c r="I7" s="5111"/>
      <c r="J7" s="5111"/>
      <c r="K7" s="5111"/>
      <c r="L7" s="5111"/>
      <c r="M7" s="5112"/>
    </row>
    <row r="8" spans="1:29" s="3578" customFormat="1" ht="60.75" customHeight="1">
      <c r="A8" s="4923" t="s">
        <v>3347</v>
      </c>
      <c r="B8" s="4927" t="s">
        <v>3986</v>
      </c>
      <c r="C8" s="4927" t="s">
        <v>1086</v>
      </c>
      <c r="D8" s="5119" t="s">
        <v>1087</v>
      </c>
      <c r="E8" s="5120"/>
      <c r="F8" s="5121"/>
      <c r="G8" s="5122" t="s">
        <v>4171</v>
      </c>
      <c r="H8" s="5029"/>
      <c r="I8" s="4944"/>
      <c r="J8" s="5122" t="s">
        <v>4172</v>
      </c>
      <c r="K8" s="5029"/>
      <c r="L8" s="4944"/>
      <c r="M8" s="3577" t="s">
        <v>4173</v>
      </c>
      <c r="N8" s="3529"/>
      <c r="O8" s="3529"/>
      <c r="P8" s="3529"/>
      <c r="Q8" s="3529"/>
      <c r="R8" s="3529"/>
      <c r="S8" s="3529"/>
      <c r="T8" s="3529"/>
      <c r="U8" s="3529"/>
      <c r="V8" s="3529"/>
      <c r="W8" s="3529"/>
      <c r="X8" s="3529"/>
      <c r="Y8" s="3529"/>
      <c r="Z8" s="3529"/>
      <c r="AA8" s="3529"/>
      <c r="AB8" s="3529"/>
      <c r="AC8" s="3529"/>
    </row>
    <row r="9" spans="1:29" s="3578" customFormat="1" ht="51.75" customHeight="1">
      <c r="A9" s="5113"/>
      <c r="B9" s="5115"/>
      <c r="C9" s="5117"/>
      <c r="D9" s="3099" t="s">
        <v>3983</v>
      </c>
      <c r="E9" s="3099" t="s">
        <v>3984</v>
      </c>
      <c r="F9" s="3099" t="s">
        <v>3985</v>
      </c>
      <c r="G9" s="3099" t="s">
        <v>3983</v>
      </c>
      <c r="H9" s="3099" t="s">
        <v>3984</v>
      </c>
      <c r="I9" s="3099" t="s">
        <v>3985</v>
      </c>
      <c r="J9" s="3099" t="s">
        <v>3983</v>
      </c>
      <c r="K9" s="3099" t="s">
        <v>3984</v>
      </c>
      <c r="L9" s="3099" t="s">
        <v>3985</v>
      </c>
      <c r="M9" s="3579" t="s">
        <v>5</v>
      </c>
      <c r="N9" s="3529"/>
      <c r="O9" s="3529"/>
      <c r="P9" s="3529"/>
      <c r="Q9" s="3529"/>
      <c r="R9" s="3529"/>
      <c r="S9" s="3529"/>
      <c r="T9" s="3529"/>
      <c r="U9" s="3529"/>
      <c r="V9" s="3529"/>
      <c r="W9" s="3529"/>
      <c r="X9" s="3529"/>
      <c r="Y9" s="3529"/>
      <c r="Z9" s="3529"/>
      <c r="AA9" s="3529"/>
      <c r="AB9" s="3529"/>
      <c r="AC9" s="3529"/>
    </row>
    <row r="10" spans="1:29" s="3578" customFormat="1" ht="30.75" customHeight="1">
      <c r="A10" s="5114"/>
      <c r="B10" s="5116"/>
      <c r="C10" s="5118"/>
      <c r="D10" s="3580" t="s">
        <v>3135</v>
      </c>
      <c r="E10" s="3580" t="s">
        <v>3136</v>
      </c>
      <c r="F10" s="3580" t="s">
        <v>3137</v>
      </c>
      <c r="G10" s="3580" t="s">
        <v>3138</v>
      </c>
      <c r="H10" s="3580" t="s">
        <v>3139</v>
      </c>
      <c r="I10" s="3580" t="s">
        <v>3140</v>
      </c>
      <c r="J10" s="3580" t="s">
        <v>3186</v>
      </c>
      <c r="K10" s="3580" t="s">
        <v>3187</v>
      </c>
      <c r="L10" s="3580" t="s">
        <v>3188</v>
      </c>
      <c r="M10" s="3581" t="s">
        <v>2904</v>
      </c>
      <c r="N10" s="3529"/>
      <c r="O10" s="3529"/>
      <c r="P10" s="3529"/>
      <c r="Q10" s="3529"/>
      <c r="R10" s="3529"/>
      <c r="S10" s="3529"/>
      <c r="T10" s="3529"/>
      <c r="U10" s="3529"/>
      <c r="V10" s="3529"/>
      <c r="W10" s="3529"/>
      <c r="X10" s="3529"/>
      <c r="Y10" s="3529"/>
      <c r="Z10" s="3529"/>
      <c r="AA10" s="3529"/>
      <c r="AB10" s="3529"/>
      <c r="AC10" s="3529"/>
    </row>
    <row r="11" spans="1:29" s="3578" customFormat="1" ht="30.75" customHeight="1">
      <c r="A11" s="3582" t="s">
        <v>3135</v>
      </c>
      <c r="B11" s="3583">
        <v>2</v>
      </c>
      <c r="C11" s="2083" t="s">
        <v>4238</v>
      </c>
      <c r="D11" s="3622"/>
      <c r="E11" s="3623"/>
      <c r="F11" s="3623"/>
      <c r="G11" s="3586"/>
      <c r="H11" s="3586"/>
      <c r="I11" s="3586"/>
      <c r="J11" s="3587"/>
      <c r="K11" s="3587"/>
      <c r="L11" s="3588"/>
      <c r="M11" s="3589">
        <f>+M12+M17+M23+M32+M33+M40+M42</f>
        <v>0</v>
      </c>
      <c r="N11" s="3529"/>
      <c r="O11" s="3529"/>
      <c r="P11" s="3529"/>
      <c r="Q11" s="3529"/>
      <c r="R11" s="3529"/>
      <c r="S11" s="3529"/>
      <c r="T11" s="3529"/>
      <c r="U11" s="3529"/>
      <c r="V11" s="3529"/>
      <c r="W11" s="3529"/>
      <c r="X11" s="3529"/>
      <c r="Y11" s="3529"/>
      <c r="Z11" s="3529"/>
      <c r="AA11" s="3529"/>
      <c r="AB11" s="3529"/>
      <c r="AC11" s="3529"/>
    </row>
    <row r="12" spans="1:29" s="3578" customFormat="1" ht="30" customHeight="1">
      <c r="A12" s="3591" t="s">
        <v>3136</v>
      </c>
      <c r="B12" s="3583">
        <v>2.1</v>
      </c>
      <c r="C12" s="3571" t="s">
        <v>4239</v>
      </c>
      <c r="D12" s="3599"/>
      <c r="E12" s="3599"/>
      <c r="F12" s="3596"/>
      <c r="G12" s="3586"/>
      <c r="H12" s="3586"/>
      <c r="I12" s="3586"/>
      <c r="J12" s="3587"/>
      <c r="K12" s="3587"/>
      <c r="L12" s="3588"/>
      <c r="M12" s="3594">
        <f>+M13+M14+M15+M16</f>
        <v>0</v>
      </c>
      <c r="N12" s="3529"/>
      <c r="O12" s="3529"/>
      <c r="P12" s="3529"/>
      <c r="Q12" s="3529"/>
      <c r="R12" s="3529"/>
      <c r="S12" s="3529"/>
      <c r="T12" s="3529"/>
      <c r="U12" s="3529"/>
      <c r="V12" s="3529"/>
      <c r="W12" s="3529"/>
      <c r="X12" s="3529"/>
      <c r="Y12" s="3529"/>
      <c r="Z12" s="3529"/>
      <c r="AA12" s="3529"/>
      <c r="AB12" s="3529"/>
      <c r="AC12" s="3529"/>
    </row>
    <row r="13" spans="1:29" ht="30" customHeight="1">
      <c r="A13" s="3582" t="s">
        <v>3137</v>
      </c>
      <c r="B13" s="3595" t="s">
        <v>1709</v>
      </c>
      <c r="C13" s="3074" t="s">
        <v>4177</v>
      </c>
      <c r="D13" s="3587"/>
      <c r="E13" s="3587"/>
      <c r="F13" s="3596"/>
      <c r="G13" s="3586"/>
      <c r="H13" s="3586"/>
      <c r="I13" s="3597">
        <v>1</v>
      </c>
      <c r="J13" s="3587"/>
      <c r="K13" s="3587"/>
      <c r="L13" s="3598"/>
      <c r="M13" s="3594">
        <f>+L13*F13</f>
        <v>0</v>
      </c>
    </row>
    <row r="14" spans="1:29" ht="30" customHeight="1">
      <c r="A14" s="3582" t="s">
        <v>3138</v>
      </c>
      <c r="B14" s="3595" t="s">
        <v>1710</v>
      </c>
      <c r="C14" s="3074" t="s">
        <v>4179</v>
      </c>
      <c r="D14" s="3599"/>
      <c r="E14" s="3599"/>
      <c r="F14" s="3596"/>
      <c r="G14" s="3597">
        <v>0</v>
      </c>
      <c r="H14" s="3597">
        <v>0</v>
      </c>
      <c r="I14" s="3597">
        <v>1</v>
      </c>
      <c r="J14" s="3587"/>
      <c r="K14" s="3587"/>
      <c r="L14" s="3598"/>
      <c r="M14" s="3594">
        <f>+L14*F14</f>
        <v>0</v>
      </c>
    </row>
    <row r="15" spans="1:29" ht="30" customHeight="1">
      <c r="A15" s="3591" t="s">
        <v>3139</v>
      </c>
      <c r="B15" s="3595" t="s">
        <v>1711</v>
      </c>
      <c r="C15" s="3074" t="s">
        <v>4181</v>
      </c>
      <c r="D15" s="3599"/>
      <c r="E15" s="3599"/>
      <c r="F15" s="3599"/>
      <c r="G15" s="3597">
        <v>0</v>
      </c>
      <c r="H15" s="3597">
        <v>0</v>
      </c>
      <c r="I15" s="3597">
        <v>1</v>
      </c>
      <c r="J15" s="3587"/>
      <c r="K15" s="3587"/>
      <c r="L15" s="3600"/>
      <c r="M15" s="3594">
        <f>+L15*F15</f>
        <v>0</v>
      </c>
    </row>
    <row r="16" spans="1:29" ht="30" customHeight="1">
      <c r="A16" s="3582" t="s">
        <v>3140</v>
      </c>
      <c r="B16" s="3595" t="s">
        <v>1712</v>
      </c>
      <c r="C16" s="3074" t="s">
        <v>4183</v>
      </c>
      <c r="D16" s="3599"/>
      <c r="E16" s="3599"/>
      <c r="F16" s="3599"/>
      <c r="G16" s="3597">
        <v>0</v>
      </c>
      <c r="H16" s="3597">
        <v>0</v>
      </c>
      <c r="I16" s="3597">
        <v>1</v>
      </c>
      <c r="J16" s="3587"/>
      <c r="K16" s="3587"/>
      <c r="L16" s="3600"/>
      <c r="M16" s="3594">
        <f>+L16*F16</f>
        <v>0</v>
      </c>
    </row>
    <row r="17" spans="1:14" ht="30" customHeight="1">
      <c r="A17" s="3582" t="s">
        <v>3186</v>
      </c>
      <c r="B17" s="3601" t="s">
        <v>1332</v>
      </c>
      <c r="C17" s="3571" t="s">
        <v>4240</v>
      </c>
      <c r="D17" s="3605"/>
      <c r="E17" s="3606"/>
      <c r="F17" s="3599"/>
      <c r="G17" s="3586"/>
      <c r="H17" s="3586"/>
      <c r="I17" s="3586"/>
      <c r="J17" s="3587"/>
      <c r="K17" s="3587"/>
      <c r="L17" s="3588"/>
      <c r="M17" s="3594">
        <f>+M19+M21</f>
        <v>0</v>
      </c>
    </row>
    <row r="18" spans="1:14" ht="30" customHeight="1">
      <c r="A18" s="3591" t="s">
        <v>3187</v>
      </c>
      <c r="B18" s="3595" t="s">
        <v>4241</v>
      </c>
      <c r="C18" s="3604" t="s">
        <v>4186</v>
      </c>
      <c r="D18" s="3605"/>
      <c r="E18" s="3606"/>
      <c r="F18" s="3606"/>
      <c r="G18" s="3586"/>
      <c r="H18" s="3586"/>
      <c r="I18" s="3586"/>
      <c r="J18" s="3606"/>
      <c r="K18" s="3606"/>
      <c r="L18" s="3598"/>
      <c r="M18" s="3594">
        <f>+D18*J18+E18*K18+F18*L18</f>
        <v>0</v>
      </c>
    </row>
    <row r="19" spans="1:14" ht="30" customHeight="1">
      <c r="A19" s="3582" t="s">
        <v>3188</v>
      </c>
      <c r="B19" s="3595" t="s">
        <v>1334</v>
      </c>
      <c r="C19" s="3074" t="s">
        <v>4188</v>
      </c>
      <c r="D19" s="3605"/>
      <c r="E19" s="3606"/>
      <c r="F19" s="3606"/>
      <c r="G19" s="3597">
        <v>0.95</v>
      </c>
      <c r="H19" s="3597">
        <v>0.95</v>
      </c>
      <c r="I19" s="3597">
        <v>1</v>
      </c>
      <c r="J19" s="3607"/>
      <c r="K19" s="3607"/>
      <c r="L19" s="3598"/>
      <c r="M19" s="3594">
        <f>+D19*J19+E19*K19+F19*L19</f>
        <v>0</v>
      </c>
    </row>
    <row r="20" spans="1:14" ht="30" customHeight="1">
      <c r="A20" s="3582" t="s">
        <v>2904</v>
      </c>
      <c r="B20" s="3595" t="s">
        <v>4242</v>
      </c>
      <c r="C20" s="3604" t="s">
        <v>4190</v>
      </c>
      <c r="D20" s="3587"/>
      <c r="E20" s="3587"/>
      <c r="F20" s="3606"/>
      <c r="G20" s="3586"/>
      <c r="H20" s="3586"/>
      <c r="I20" s="3597">
        <v>1</v>
      </c>
      <c r="J20" s="3587"/>
      <c r="K20" s="3587"/>
      <c r="L20" s="3598"/>
      <c r="M20" s="3594">
        <f>+L20*F20</f>
        <v>0</v>
      </c>
    </row>
    <row r="21" spans="1:14" ht="30" customHeight="1">
      <c r="A21" s="3591" t="s">
        <v>2906</v>
      </c>
      <c r="B21" s="3595" t="s">
        <v>1336</v>
      </c>
      <c r="C21" s="3074" t="s">
        <v>4192</v>
      </c>
      <c r="D21" s="3605"/>
      <c r="E21" s="3606"/>
      <c r="F21" s="3606"/>
      <c r="G21" s="3597">
        <v>0.9</v>
      </c>
      <c r="H21" s="3597">
        <v>0.9</v>
      </c>
      <c r="I21" s="3597">
        <v>1</v>
      </c>
      <c r="J21" s="3607"/>
      <c r="K21" s="3607"/>
      <c r="L21" s="3598"/>
      <c r="M21" s="3594">
        <f>+D21*J21+E21*K21+F21*L21</f>
        <v>0</v>
      </c>
    </row>
    <row r="22" spans="1:14" ht="30" customHeight="1">
      <c r="A22" s="3582" t="s">
        <v>2907</v>
      </c>
      <c r="B22" s="3595" t="s">
        <v>4243</v>
      </c>
      <c r="C22" s="3604" t="s">
        <v>4190</v>
      </c>
      <c r="D22" s="3587"/>
      <c r="E22" s="3587"/>
      <c r="F22" s="3606"/>
      <c r="G22" s="3586"/>
      <c r="H22" s="3586"/>
      <c r="I22" s="3597">
        <v>1</v>
      </c>
      <c r="J22" s="3587"/>
      <c r="K22" s="3587"/>
      <c r="L22" s="3608"/>
      <c r="M22" s="3594">
        <f>+L22*F22</f>
        <v>0</v>
      </c>
      <c r="N22" s="3624" t="s">
        <v>4244</v>
      </c>
    </row>
    <row r="23" spans="1:14" ht="30" customHeight="1">
      <c r="A23" s="3582" t="s">
        <v>2909</v>
      </c>
      <c r="B23" s="3601" t="s">
        <v>2774</v>
      </c>
      <c r="C23" s="3571" t="s">
        <v>4245</v>
      </c>
      <c r="D23" s="3605"/>
      <c r="E23" s="3606"/>
      <c r="F23" s="3606"/>
      <c r="G23" s="3586"/>
      <c r="H23" s="3586"/>
      <c r="I23" s="3586"/>
      <c r="J23" s="3587"/>
      <c r="K23" s="3587"/>
      <c r="L23" s="3588"/>
      <c r="M23" s="3594">
        <f>+M26+M27+M28+M29+M30+M31</f>
        <v>0</v>
      </c>
    </row>
    <row r="24" spans="1:14" ht="30" customHeight="1">
      <c r="A24" s="3591" t="s">
        <v>2910</v>
      </c>
      <c r="B24" s="3595" t="s">
        <v>4246</v>
      </c>
      <c r="C24" s="3604" t="s">
        <v>4196</v>
      </c>
      <c r="D24" s="3605"/>
      <c r="E24" s="3606"/>
      <c r="F24" s="3606"/>
      <c r="G24" s="3586"/>
      <c r="H24" s="3586"/>
      <c r="I24" s="3586"/>
      <c r="J24" s="3606"/>
      <c r="K24" s="3606"/>
      <c r="L24" s="3598"/>
      <c r="M24" s="3594">
        <f>+D24*J24+E24*K24+F24*L24</f>
        <v>0</v>
      </c>
    </row>
    <row r="25" spans="1:14" ht="30" customHeight="1">
      <c r="A25" s="3582" t="s">
        <v>2911</v>
      </c>
      <c r="B25" s="3595" t="s">
        <v>4247</v>
      </c>
      <c r="C25" s="3604" t="s">
        <v>4198</v>
      </c>
      <c r="D25" s="3605"/>
      <c r="E25" s="3606"/>
      <c r="F25" s="3606"/>
      <c r="G25" s="3586"/>
      <c r="H25" s="3586"/>
      <c r="I25" s="3586"/>
      <c r="J25" s="3587"/>
      <c r="K25" s="3587"/>
      <c r="L25" s="3588"/>
      <c r="M25" s="3594">
        <f>+D25*J25+E25*K25+F25*L25</f>
        <v>0</v>
      </c>
    </row>
    <row r="26" spans="1:14" ht="28.5">
      <c r="A26" s="3582" t="s">
        <v>2947</v>
      </c>
      <c r="B26" s="3595" t="s">
        <v>4248</v>
      </c>
      <c r="C26" s="3074" t="s">
        <v>4200</v>
      </c>
      <c r="D26" s="3605"/>
      <c r="E26" s="3606"/>
      <c r="F26" s="3606"/>
      <c r="G26" s="3597">
        <v>0.5</v>
      </c>
      <c r="H26" s="3597">
        <v>0.5</v>
      </c>
      <c r="I26" s="3597">
        <v>1</v>
      </c>
      <c r="J26" s="3607"/>
      <c r="K26" s="3607"/>
      <c r="L26" s="3598"/>
      <c r="M26" s="3594">
        <f t="shared" ref="M26:M31" si="0">+D26*J26+E26*K26+F26*L26</f>
        <v>0</v>
      </c>
    </row>
    <row r="27" spans="1:14" ht="30" customHeight="1">
      <c r="A27" s="3591" t="s">
        <v>2949</v>
      </c>
      <c r="B27" s="3595" t="s">
        <v>4249</v>
      </c>
      <c r="C27" s="3074" t="s">
        <v>4202</v>
      </c>
      <c r="D27" s="3609"/>
      <c r="E27" s="3606"/>
      <c r="F27" s="3606"/>
      <c r="G27" s="3597">
        <v>0.5</v>
      </c>
      <c r="H27" s="3597">
        <v>0.5</v>
      </c>
      <c r="I27" s="3597">
        <v>1</v>
      </c>
      <c r="J27" s="3607"/>
      <c r="K27" s="3607"/>
      <c r="L27" s="3598"/>
      <c r="M27" s="3594">
        <f t="shared" si="0"/>
        <v>0</v>
      </c>
    </row>
    <row r="28" spans="1:14" ht="30" customHeight="1">
      <c r="A28" s="3582" t="s">
        <v>2950</v>
      </c>
      <c r="B28" s="3595" t="s">
        <v>4250</v>
      </c>
      <c r="C28" s="3074" t="s">
        <v>4204</v>
      </c>
      <c r="D28" s="3605"/>
      <c r="E28" s="3606"/>
      <c r="F28" s="3606"/>
      <c r="G28" s="3597">
        <v>0.5</v>
      </c>
      <c r="H28" s="3597">
        <v>0.5</v>
      </c>
      <c r="I28" s="3597">
        <v>1</v>
      </c>
      <c r="J28" s="3607"/>
      <c r="K28" s="3607"/>
      <c r="L28" s="3598"/>
      <c r="M28" s="3594">
        <f t="shared" si="0"/>
        <v>0</v>
      </c>
    </row>
    <row r="29" spans="1:14" ht="30" customHeight="1">
      <c r="A29" s="3582" t="s">
        <v>2951</v>
      </c>
      <c r="B29" s="3595" t="s">
        <v>4251</v>
      </c>
      <c r="C29" s="3074" t="s">
        <v>4206</v>
      </c>
      <c r="D29" s="3605"/>
      <c r="E29" s="3606"/>
      <c r="F29" s="3606"/>
      <c r="G29" s="3597">
        <v>0.5</v>
      </c>
      <c r="H29" s="3597">
        <v>0.5</v>
      </c>
      <c r="I29" s="3597">
        <v>1</v>
      </c>
      <c r="J29" s="3607"/>
      <c r="K29" s="3607"/>
      <c r="L29" s="3598"/>
      <c r="M29" s="3594">
        <f t="shared" si="0"/>
        <v>0</v>
      </c>
    </row>
    <row r="30" spans="1:14" ht="30" customHeight="1">
      <c r="A30" s="3591" t="s">
        <v>2952</v>
      </c>
      <c r="B30" s="3595" t="s">
        <v>4252</v>
      </c>
      <c r="C30" s="3074" t="s">
        <v>4208</v>
      </c>
      <c r="D30" s="3605"/>
      <c r="E30" s="3606"/>
      <c r="F30" s="3606"/>
      <c r="G30" s="3597">
        <v>0.5</v>
      </c>
      <c r="H30" s="3597">
        <v>0.5</v>
      </c>
      <c r="I30" s="3597">
        <v>1</v>
      </c>
      <c r="J30" s="3607"/>
      <c r="K30" s="3607"/>
      <c r="L30" s="3598"/>
      <c r="M30" s="3594">
        <f t="shared" si="0"/>
        <v>0</v>
      </c>
    </row>
    <row r="31" spans="1:14" ht="30" customHeight="1">
      <c r="A31" s="3582" t="s">
        <v>2954</v>
      </c>
      <c r="B31" s="3595" t="s">
        <v>4253</v>
      </c>
      <c r="C31" s="3074" t="s">
        <v>4210</v>
      </c>
      <c r="D31" s="3605"/>
      <c r="E31" s="3606"/>
      <c r="F31" s="3606"/>
      <c r="G31" s="3597">
        <v>0.5</v>
      </c>
      <c r="H31" s="3597">
        <v>0.5</v>
      </c>
      <c r="I31" s="3597">
        <v>1</v>
      </c>
      <c r="J31" s="3607"/>
      <c r="K31" s="3607"/>
      <c r="L31" s="3598"/>
      <c r="M31" s="3594">
        <f t="shared" si="0"/>
        <v>0</v>
      </c>
    </row>
    <row r="32" spans="1:14" ht="28.5">
      <c r="A32" s="3582" t="s">
        <v>2956</v>
      </c>
      <c r="B32" s="3601" t="s">
        <v>4211</v>
      </c>
      <c r="C32" s="3571" t="s">
        <v>4254</v>
      </c>
      <c r="D32" s="3605"/>
      <c r="E32" s="3606"/>
      <c r="F32" s="3606"/>
      <c r="G32" s="3586"/>
      <c r="H32" s="3586"/>
      <c r="I32" s="3586"/>
      <c r="J32" s="3607"/>
      <c r="K32" s="3607"/>
      <c r="L32" s="3598"/>
      <c r="M32" s="3594">
        <f>+D32*J32+E32*K32+F32*L32</f>
        <v>0</v>
      </c>
    </row>
    <row r="33" spans="1:14" ht="30" customHeight="1">
      <c r="A33" s="3591" t="s">
        <v>2957</v>
      </c>
      <c r="B33" s="3601" t="s">
        <v>4213</v>
      </c>
      <c r="C33" s="3571" t="s">
        <v>4214</v>
      </c>
      <c r="D33" s="3605"/>
      <c r="E33" s="3606"/>
      <c r="F33" s="3606"/>
      <c r="G33" s="3586"/>
      <c r="H33" s="3586"/>
      <c r="I33" s="3586"/>
      <c r="J33" s="3587"/>
      <c r="K33" s="3587"/>
      <c r="L33" s="3588"/>
      <c r="M33" s="3594">
        <f>+M34+M35+M36</f>
        <v>0</v>
      </c>
    </row>
    <row r="34" spans="1:14" ht="30" customHeight="1">
      <c r="A34" s="3582" t="s">
        <v>2958</v>
      </c>
      <c r="B34" s="3595" t="s">
        <v>4255</v>
      </c>
      <c r="C34" s="3074" t="s">
        <v>4216</v>
      </c>
      <c r="D34" s="3605"/>
      <c r="E34" s="3606"/>
      <c r="F34" s="3606"/>
      <c r="G34" s="3597">
        <v>0</v>
      </c>
      <c r="H34" s="3597">
        <v>0.5</v>
      </c>
      <c r="I34" s="3597">
        <v>1</v>
      </c>
      <c r="J34" s="3587"/>
      <c r="K34" s="3607"/>
      <c r="L34" s="3598"/>
      <c r="M34" s="3594">
        <f>+E34*K34+F34*L34</f>
        <v>0</v>
      </c>
    </row>
    <row r="35" spans="1:14" ht="30" customHeight="1">
      <c r="A35" s="3591" t="s">
        <v>2959</v>
      </c>
      <c r="B35" s="3595" t="s">
        <v>4256</v>
      </c>
      <c r="C35" s="3074" t="s">
        <v>4218</v>
      </c>
      <c r="D35" s="3605"/>
      <c r="E35" s="3606"/>
      <c r="F35" s="3606"/>
      <c r="G35" s="3597">
        <v>0</v>
      </c>
      <c r="H35" s="3597">
        <v>0.5</v>
      </c>
      <c r="I35" s="3597">
        <v>1</v>
      </c>
      <c r="J35" s="3587"/>
      <c r="K35" s="3607"/>
      <c r="L35" s="3598"/>
      <c r="M35" s="3594">
        <f>+E35*K35+F35*L35</f>
        <v>0</v>
      </c>
    </row>
    <row r="36" spans="1:14" ht="30" customHeight="1">
      <c r="A36" s="3582" t="s">
        <v>2960</v>
      </c>
      <c r="B36" s="3595" t="s">
        <v>4257</v>
      </c>
      <c r="C36" s="3074" t="s">
        <v>4220</v>
      </c>
      <c r="D36" s="3605"/>
      <c r="E36" s="3606"/>
      <c r="F36" s="3606"/>
      <c r="G36" s="3586"/>
      <c r="H36" s="3586"/>
      <c r="I36" s="3586"/>
      <c r="J36" s="3587"/>
      <c r="K36" s="3587"/>
      <c r="L36" s="3588"/>
      <c r="M36" s="3594">
        <f>+M37+M38+M39</f>
        <v>0</v>
      </c>
    </row>
    <row r="37" spans="1:14" ht="30" customHeight="1">
      <c r="A37" s="3582" t="s">
        <v>2961</v>
      </c>
      <c r="B37" s="3595" t="s">
        <v>4258</v>
      </c>
      <c r="C37" s="3604" t="s">
        <v>3368</v>
      </c>
      <c r="D37" s="3605"/>
      <c r="E37" s="3606"/>
      <c r="F37" s="3606"/>
      <c r="G37" s="3597">
        <v>0.5</v>
      </c>
      <c r="H37" s="3597">
        <v>0.5</v>
      </c>
      <c r="I37" s="3597">
        <v>1</v>
      </c>
      <c r="J37" s="3607"/>
      <c r="K37" s="3607"/>
      <c r="L37" s="3598"/>
      <c r="M37" s="3594">
        <f>+D37*J37+E37*K37+F37*L37</f>
        <v>0</v>
      </c>
    </row>
    <row r="38" spans="1:14" ht="30" customHeight="1">
      <c r="A38" s="3591" t="s">
        <v>2962</v>
      </c>
      <c r="B38" s="3595" t="s">
        <v>4259</v>
      </c>
      <c r="C38" s="3604" t="s">
        <v>4223</v>
      </c>
      <c r="D38" s="3605"/>
      <c r="E38" s="3606"/>
      <c r="F38" s="3606"/>
      <c r="G38" s="3597">
        <v>0</v>
      </c>
      <c r="H38" s="3597">
        <v>0.5</v>
      </c>
      <c r="I38" s="3597">
        <v>1</v>
      </c>
      <c r="J38" s="3587"/>
      <c r="K38" s="3607"/>
      <c r="L38" s="3600"/>
      <c r="M38" s="3594">
        <f>+E38*K38+F38*L38</f>
        <v>0</v>
      </c>
    </row>
    <row r="39" spans="1:14" ht="30" customHeight="1">
      <c r="A39" s="3582" t="s">
        <v>2963</v>
      </c>
      <c r="B39" s="3595" t="s">
        <v>4260</v>
      </c>
      <c r="C39" s="3604" t="s">
        <v>1504</v>
      </c>
      <c r="D39" s="3605"/>
      <c r="E39" s="3606"/>
      <c r="F39" s="3606"/>
      <c r="G39" s="3597">
        <v>0</v>
      </c>
      <c r="H39" s="3597">
        <v>0.5</v>
      </c>
      <c r="I39" s="3597">
        <v>1</v>
      </c>
      <c r="J39" s="3587"/>
      <c r="K39" s="3607"/>
      <c r="L39" s="3600"/>
      <c r="M39" s="3594">
        <f>+E39*K39+F39*L39</f>
        <v>0</v>
      </c>
    </row>
    <row r="40" spans="1:14" ht="30" customHeight="1">
      <c r="A40" s="3582" t="s">
        <v>2964</v>
      </c>
      <c r="B40" s="3601" t="s">
        <v>4225</v>
      </c>
      <c r="C40" s="3610" t="s">
        <v>4261</v>
      </c>
      <c r="D40" s="3605"/>
      <c r="E40" s="3606"/>
      <c r="F40" s="3606"/>
      <c r="G40" s="3597">
        <v>0</v>
      </c>
      <c r="H40" s="3597">
        <v>0.5</v>
      </c>
      <c r="I40" s="3597">
        <v>1</v>
      </c>
      <c r="J40" s="3587"/>
      <c r="K40" s="3607"/>
      <c r="L40" s="3600"/>
      <c r="M40" s="3594">
        <f>+E40*K40+F40*L40</f>
        <v>0</v>
      </c>
    </row>
    <row r="41" spans="1:14" ht="30" customHeight="1">
      <c r="A41" s="3582" t="s">
        <v>2965</v>
      </c>
      <c r="B41" s="3601" t="s">
        <v>4227</v>
      </c>
      <c r="C41" s="3571" t="s">
        <v>4262</v>
      </c>
      <c r="D41" s="3605"/>
      <c r="E41" s="3587"/>
      <c r="F41" s="3587"/>
      <c r="G41" s="3597">
        <v>0</v>
      </c>
      <c r="H41" s="3597">
        <v>0</v>
      </c>
      <c r="I41" s="3597">
        <v>0</v>
      </c>
      <c r="J41" s="3587"/>
      <c r="K41" s="3587"/>
      <c r="L41" s="3588"/>
      <c r="M41" s="3611"/>
      <c r="N41" s="3624" t="s">
        <v>4263</v>
      </c>
    </row>
    <row r="42" spans="1:14" ht="30" customHeight="1">
      <c r="A42" s="3582" t="s">
        <v>2966</v>
      </c>
      <c r="B42" s="3601" t="s">
        <v>4229</v>
      </c>
      <c r="C42" s="3571" t="s">
        <v>4264</v>
      </c>
      <c r="D42" s="3605"/>
      <c r="E42" s="3606"/>
      <c r="F42" s="3606"/>
      <c r="G42" s="3586"/>
      <c r="H42" s="3586"/>
      <c r="I42" s="3586"/>
      <c r="J42" s="3587"/>
      <c r="K42" s="3587"/>
      <c r="L42" s="3588"/>
      <c r="M42" s="3594">
        <f>+M44+M45+M46</f>
        <v>0</v>
      </c>
    </row>
    <row r="43" spans="1:14" ht="30" customHeight="1">
      <c r="A43" s="3582" t="s">
        <v>2967</v>
      </c>
      <c r="B43" s="3595" t="s">
        <v>4265</v>
      </c>
      <c r="C43" s="3074" t="s">
        <v>4232</v>
      </c>
      <c r="D43" s="3605"/>
      <c r="E43" s="3606"/>
      <c r="F43" s="3606"/>
      <c r="G43" s="3597">
        <v>0</v>
      </c>
      <c r="H43" s="3597">
        <v>0</v>
      </c>
      <c r="I43" s="3597">
        <v>0</v>
      </c>
      <c r="J43" s="3587"/>
      <c r="K43" s="3587"/>
      <c r="L43" s="3588"/>
      <c r="M43" s="3611"/>
      <c r="N43" s="3624" t="s">
        <v>4263</v>
      </c>
    </row>
    <row r="44" spans="1:14" ht="30" customHeight="1">
      <c r="A44" s="3591" t="s">
        <v>2968</v>
      </c>
      <c r="B44" s="3595" t="s">
        <v>4266</v>
      </c>
      <c r="C44" s="3074" t="s">
        <v>4234</v>
      </c>
      <c r="D44" s="3605"/>
      <c r="E44" s="3606"/>
      <c r="F44" s="3606"/>
      <c r="G44" s="3597">
        <v>0</v>
      </c>
      <c r="H44" s="3597">
        <v>0.5</v>
      </c>
      <c r="I44" s="3597">
        <v>1</v>
      </c>
      <c r="J44" s="3587"/>
      <c r="K44" s="3607"/>
      <c r="L44" s="3598"/>
      <c r="M44" s="3594">
        <f>+E44*K44+F44*L44</f>
        <v>0</v>
      </c>
    </row>
    <row r="45" spans="1:14" ht="30" customHeight="1">
      <c r="A45" s="3582" t="s">
        <v>2969</v>
      </c>
      <c r="B45" s="3595" t="s">
        <v>4267</v>
      </c>
      <c r="C45" s="3074" t="s">
        <v>4236</v>
      </c>
      <c r="D45" s="3605"/>
      <c r="E45" s="3606"/>
      <c r="F45" s="3606"/>
      <c r="G45" s="3597">
        <v>0</v>
      </c>
      <c r="H45" s="3597">
        <v>0.5</v>
      </c>
      <c r="I45" s="3597">
        <v>1</v>
      </c>
      <c r="J45" s="3587"/>
      <c r="K45" s="3607"/>
      <c r="L45" s="3598"/>
      <c r="M45" s="3594">
        <f>+E45*K45+F45*L45</f>
        <v>0</v>
      </c>
    </row>
    <row r="46" spans="1:14" ht="30" customHeight="1" thickBot="1">
      <c r="A46" s="3612" t="s">
        <v>2970</v>
      </c>
      <c r="B46" s="3613" t="s">
        <v>4268</v>
      </c>
      <c r="C46" s="3074" t="s">
        <v>1504</v>
      </c>
      <c r="D46" s="3614"/>
      <c r="E46" s="3614"/>
      <c r="F46" s="3614"/>
      <c r="G46" s="3615">
        <v>0</v>
      </c>
      <c r="H46" s="3615">
        <v>0.5</v>
      </c>
      <c r="I46" s="3615">
        <v>1</v>
      </c>
      <c r="J46" s="3616"/>
      <c r="K46" s="3617"/>
      <c r="L46" s="3618"/>
      <c r="M46" s="3619">
        <f>+E46*K46+F46*L46</f>
        <v>0</v>
      </c>
    </row>
    <row r="50" spans="1:3">
      <c r="C50" s="3620"/>
    </row>
    <row r="51" spans="1:3">
      <c r="A51" s="3529"/>
      <c r="B51" s="3529"/>
      <c r="C51" s="3620"/>
    </row>
  </sheetData>
  <mergeCells count="7">
    <mergeCell ref="A7:M7"/>
    <mergeCell ref="A8:A10"/>
    <mergeCell ref="B8:B10"/>
    <mergeCell ref="C8:C10"/>
    <mergeCell ref="D8:F8"/>
    <mergeCell ref="G8:I8"/>
    <mergeCell ref="J8:L8"/>
  </mergeCell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election activeCell="D1" sqref="D1"/>
    </sheetView>
  </sheetViews>
  <sheetFormatPr defaultColWidth="11.42578125" defaultRowHeight="14.25"/>
  <cols>
    <col min="1" max="1" width="20.85546875" style="3575" bestFit="1" customWidth="1"/>
    <col min="2" max="2" width="19" style="3576" customWidth="1"/>
    <col min="3" max="3" width="86.28515625" style="3529" customWidth="1"/>
    <col min="4" max="6" width="20.7109375" style="3572" customWidth="1"/>
    <col min="7" max="9" width="20.7109375" style="3529" customWidth="1"/>
    <col min="10" max="12" width="20.7109375" style="3572" customWidth="1"/>
    <col min="13" max="13" width="20.7109375" style="3574" customWidth="1"/>
    <col min="14" max="16384" width="11.42578125" style="3529"/>
  </cols>
  <sheetData>
    <row r="1" spans="1:29" ht="15">
      <c r="A1" s="3483" t="s">
        <v>3973</v>
      </c>
      <c r="B1" s="3483" t="s">
        <v>3907</v>
      </c>
      <c r="C1" s="3483"/>
    </row>
    <row r="2" spans="1:29" ht="15">
      <c r="A2" s="3483" t="s">
        <v>3974</v>
      </c>
      <c r="B2" s="3564" t="s">
        <v>3906</v>
      </c>
      <c r="C2" s="3483"/>
    </row>
    <row r="3" spans="1:29" ht="15">
      <c r="A3" s="3483" t="s">
        <v>108</v>
      </c>
      <c r="B3" s="3483" t="s">
        <v>883</v>
      </c>
      <c r="C3" s="3483"/>
    </row>
    <row r="4" spans="1:29" ht="15">
      <c r="A4" s="3483" t="s">
        <v>111</v>
      </c>
      <c r="B4" s="3483" t="s">
        <v>3976</v>
      </c>
      <c r="C4" s="3483"/>
    </row>
    <row r="6" spans="1:29" ht="15.75" customHeight="1" thickBot="1">
      <c r="A6" s="2901"/>
      <c r="B6" s="2902"/>
      <c r="C6" s="2900"/>
      <c r="D6" s="3621"/>
      <c r="E6" s="3621"/>
      <c r="F6" s="3621"/>
      <c r="G6" s="2900"/>
      <c r="H6" s="2900"/>
      <c r="I6" s="2900"/>
      <c r="J6" s="3621"/>
      <c r="K6" s="3621"/>
      <c r="L6" s="3621"/>
    </row>
    <row r="7" spans="1:29" ht="29.25" customHeight="1" thickBot="1">
      <c r="A7" s="5110" t="s">
        <v>4170</v>
      </c>
      <c r="B7" s="5111"/>
      <c r="C7" s="5111"/>
      <c r="D7" s="5111"/>
      <c r="E7" s="5111"/>
      <c r="F7" s="5111"/>
      <c r="G7" s="5111"/>
      <c r="H7" s="5111"/>
      <c r="I7" s="5111"/>
      <c r="J7" s="5111"/>
      <c r="K7" s="5111"/>
      <c r="L7" s="5111"/>
      <c r="M7" s="5112"/>
    </row>
    <row r="8" spans="1:29" s="3578" customFormat="1" ht="60.75" customHeight="1">
      <c r="A8" s="4923" t="s">
        <v>3347</v>
      </c>
      <c r="B8" s="4927" t="s">
        <v>3986</v>
      </c>
      <c r="C8" s="4927" t="s">
        <v>1086</v>
      </c>
      <c r="D8" s="5119" t="s">
        <v>1087</v>
      </c>
      <c r="E8" s="5120"/>
      <c r="F8" s="5121"/>
      <c r="G8" s="5122" t="s">
        <v>4171</v>
      </c>
      <c r="H8" s="5029"/>
      <c r="I8" s="4944"/>
      <c r="J8" s="5122" t="s">
        <v>4172</v>
      </c>
      <c r="K8" s="5029"/>
      <c r="L8" s="4944"/>
      <c r="M8" s="3577" t="s">
        <v>4173</v>
      </c>
      <c r="N8" s="3529"/>
      <c r="O8" s="3529"/>
      <c r="P8" s="3529"/>
      <c r="Q8" s="3529"/>
      <c r="R8" s="3529"/>
      <c r="S8" s="3529"/>
      <c r="T8" s="3529"/>
      <c r="U8" s="3529"/>
      <c r="V8" s="3529"/>
      <c r="W8" s="3529"/>
      <c r="X8" s="3529"/>
      <c r="Y8" s="3529"/>
      <c r="Z8" s="3529"/>
      <c r="AA8" s="3529"/>
      <c r="AB8" s="3529"/>
      <c r="AC8" s="3529"/>
    </row>
    <row r="9" spans="1:29" s="3578" customFormat="1" ht="51.75" customHeight="1">
      <c r="A9" s="5113"/>
      <c r="B9" s="5115"/>
      <c r="C9" s="5117"/>
      <c r="D9" s="3099" t="s">
        <v>3983</v>
      </c>
      <c r="E9" s="3099" t="s">
        <v>3984</v>
      </c>
      <c r="F9" s="3099" t="s">
        <v>3985</v>
      </c>
      <c r="G9" s="3099" t="s">
        <v>3983</v>
      </c>
      <c r="H9" s="3099" t="s">
        <v>3984</v>
      </c>
      <c r="I9" s="3099" t="s">
        <v>3985</v>
      </c>
      <c r="J9" s="3099" t="s">
        <v>3983</v>
      </c>
      <c r="K9" s="3099" t="s">
        <v>3984</v>
      </c>
      <c r="L9" s="3099" t="s">
        <v>3985</v>
      </c>
      <c r="M9" s="3579" t="s">
        <v>5</v>
      </c>
      <c r="N9" s="3529"/>
      <c r="O9" s="3529"/>
      <c r="P9" s="3529"/>
      <c r="Q9" s="3529"/>
      <c r="R9" s="3529"/>
      <c r="S9" s="3529"/>
      <c r="T9" s="3529"/>
      <c r="U9" s="3529"/>
      <c r="V9" s="3529"/>
      <c r="W9" s="3529"/>
      <c r="X9" s="3529"/>
      <c r="Y9" s="3529"/>
      <c r="Z9" s="3529"/>
      <c r="AA9" s="3529"/>
      <c r="AB9" s="3529"/>
      <c r="AC9" s="3529"/>
    </row>
    <row r="10" spans="1:29" s="3578" customFormat="1" ht="30.75" customHeight="1">
      <c r="A10" s="5114"/>
      <c r="B10" s="5116"/>
      <c r="C10" s="5118"/>
      <c r="D10" s="3580" t="s">
        <v>3135</v>
      </c>
      <c r="E10" s="3580" t="s">
        <v>3136</v>
      </c>
      <c r="F10" s="3580" t="s">
        <v>3137</v>
      </c>
      <c r="G10" s="3580" t="s">
        <v>3138</v>
      </c>
      <c r="H10" s="3580" t="s">
        <v>3139</v>
      </c>
      <c r="I10" s="3580" t="s">
        <v>3140</v>
      </c>
      <c r="J10" s="3580" t="s">
        <v>3186</v>
      </c>
      <c r="K10" s="3580" t="s">
        <v>3187</v>
      </c>
      <c r="L10" s="3580" t="s">
        <v>3188</v>
      </c>
      <c r="M10" s="3581" t="s">
        <v>2904</v>
      </c>
      <c r="N10" s="3529"/>
      <c r="O10" s="3529"/>
      <c r="P10" s="3529"/>
      <c r="Q10" s="3529"/>
      <c r="R10" s="3529"/>
      <c r="S10" s="3529"/>
      <c r="T10" s="3529"/>
      <c r="U10" s="3529"/>
      <c r="V10" s="3529"/>
      <c r="W10" s="3529"/>
      <c r="X10" s="3529"/>
      <c r="Y10" s="3529"/>
      <c r="Z10" s="3529"/>
      <c r="AA10" s="3529"/>
      <c r="AB10" s="3529"/>
      <c r="AC10" s="3529"/>
    </row>
    <row r="11" spans="1:29" s="3578" customFormat="1" ht="30.75" customHeight="1">
      <c r="A11" s="3582" t="s">
        <v>3135</v>
      </c>
      <c r="B11" s="3583">
        <v>2</v>
      </c>
      <c r="C11" s="2083" t="s">
        <v>4238</v>
      </c>
      <c r="D11" s="3622"/>
      <c r="E11" s="3623"/>
      <c r="F11" s="3623"/>
      <c r="G11" s="3586"/>
      <c r="H11" s="3586"/>
      <c r="I11" s="3586"/>
      <c r="J11" s="3587"/>
      <c r="K11" s="3587"/>
      <c r="L11" s="3588"/>
      <c r="M11" s="3589">
        <f>+M12+M17+M23+M32+M33+M40+M42</f>
        <v>0</v>
      </c>
      <c r="N11" s="3529"/>
      <c r="O11" s="3529"/>
      <c r="P11" s="3529"/>
      <c r="Q11" s="3529"/>
      <c r="R11" s="3529"/>
      <c r="S11" s="3529"/>
      <c r="T11" s="3529"/>
      <c r="U11" s="3529"/>
      <c r="V11" s="3529"/>
      <c r="W11" s="3529"/>
      <c r="X11" s="3529"/>
      <c r="Y11" s="3529"/>
      <c r="Z11" s="3529"/>
      <c r="AA11" s="3529"/>
      <c r="AB11" s="3529"/>
      <c r="AC11" s="3529"/>
    </row>
    <row r="12" spans="1:29" s="3578" customFormat="1" ht="30" customHeight="1">
      <c r="A12" s="3591" t="s">
        <v>3136</v>
      </c>
      <c r="B12" s="3583">
        <v>2.1</v>
      </c>
      <c r="C12" s="3571" t="s">
        <v>4239</v>
      </c>
      <c r="D12" s="3599"/>
      <c r="E12" s="3599"/>
      <c r="F12" s="3596"/>
      <c r="G12" s="3586"/>
      <c r="H12" s="3586"/>
      <c r="I12" s="3586"/>
      <c r="J12" s="3587"/>
      <c r="K12" s="3587"/>
      <c r="L12" s="3588"/>
      <c r="M12" s="3594">
        <f>+M13+M14+M15+M16</f>
        <v>0</v>
      </c>
      <c r="N12" s="3529"/>
      <c r="O12" s="3529"/>
      <c r="P12" s="3529"/>
      <c r="Q12" s="3529"/>
      <c r="R12" s="3529"/>
      <c r="S12" s="3529"/>
      <c r="T12" s="3529"/>
      <c r="U12" s="3529"/>
      <c r="V12" s="3529"/>
      <c r="W12" s="3529"/>
      <c r="X12" s="3529"/>
      <c r="Y12" s="3529"/>
      <c r="Z12" s="3529"/>
      <c r="AA12" s="3529"/>
      <c r="AB12" s="3529"/>
      <c r="AC12" s="3529"/>
    </row>
    <row r="13" spans="1:29" ht="30" customHeight="1">
      <c r="A13" s="3582" t="s">
        <v>3137</v>
      </c>
      <c r="B13" s="3595" t="s">
        <v>1709</v>
      </c>
      <c r="C13" s="3074" t="s">
        <v>4177</v>
      </c>
      <c r="D13" s="3587"/>
      <c r="E13" s="3587"/>
      <c r="F13" s="3596"/>
      <c r="G13" s="3586"/>
      <c r="H13" s="3586"/>
      <c r="I13" s="3597">
        <v>1</v>
      </c>
      <c r="J13" s="3587"/>
      <c r="K13" s="3587"/>
      <c r="L13" s="3598"/>
      <c r="M13" s="3594">
        <f>+L13*F13</f>
        <v>0</v>
      </c>
    </row>
    <row r="14" spans="1:29" ht="30" customHeight="1">
      <c r="A14" s="3582" t="s">
        <v>3138</v>
      </c>
      <c r="B14" s="3595" t="s">
        <v>1710</v>
      </c>
      <c r="C14" s="3074" t="s">
        <v>4179</v>
      </c>
      <c r="D14" s="3599"/>
      <c r="E14" s="3599"/>
      <c r="F14" s="3596"/>
      <c r="G14" s="3597">
        <v>0</v>
      </c>
      <c r="H14" s="3597">
        <v>0</v>
      </c>
      <c r="I14" s="3597">
        <v>1</v>
      </c>
      <c r="J14" s="3587"/>
      <c r="K14" s="3587"/>
      <c r="L14" s="3598"/>
      <c r="M14" s="3594">
        <f>+L14*F14</f>
        <v>0</v>
      </c>
    </row>
    <row r="15" spans="1:29" ht="30" customHeight="1">
      <c r="A15" s="3591" t="s">
        <v>3139</v>
      </c>
      <c r="B15" s="3595" t="s">
        <v>1711</v>
      </c>
      <c r="C15" s="3074" t="s">
        <v>4181</v>
      </c>
      <c r="D15" s="3599"/>
      <c r="E15" s="3599"/>
      <c r="F15" s="3599"/>
      <c r="G15" s="3597">
        <v>0</v>
      </c>
      <c r="H15" s="3597">
        <v>0</v>
      </c>
      <c r="I15" s="3597">
        <v>1</v>
      </c>
      <c r="J15" s="3587"/>
      <c r="K15" s="3587"/>
      <c r="L15" s="3600"/>
      <c r="M15" s="3594">
        <f>+L15*F15</f>
        <v>0</v>
      </c>
    </row>
    <row r="16" spans="1:29" ht="30" customHeight="1">
      <c r="A16" s="3582" t="s">
        <v>3140</v>
      </c>
      <c r="B16" s="3595" t="s">
        <v>1712</v>
      </c>
      <c r="C16" s="3074" t="s">
        <v>4183</v>
      </c>
      <c r="D16" s="3599"/>
      <c r="E16" s="3599"/>
      <c r="F16" s="3599"/>
      <c r="G16" s="3597">
        <v>0</v>
      </c>
      <c r="H16" s="3597">
        <v>0</v>
      </c>
      <c r="I16" s="3597">
        <v>1</v>
      </c>
      <c r="J16" s="3587"/>
      <c r="K16" s="3587"/>
      <c r="L16" s="3600"/>
      <c r="M16" s="3594">
        <f>+L16*F16</f>
        <v>0</v>
      </c>
    </row>
    <row r="17" spans="1:13" ht="30" customHeight="1">
      <c r="A17" s="3582" t="s">
        <v>3186</v>
      </c>
      <c r="B17" s="3601" t="s">
        <v>1332</v>
      </c>
      <c r="C17" s="3571" t="s">
        <v>4240</v>
      </c>
      <c r="D17" s="3605"/>
      <c r="E17" s="3606"/>
      <c r="F17" s="3599"/>
      <c r="G17" s="3586"/>
      <c r="H17" s="3586"/>
      <c r="I17" s="3586"/>
      <c r="J17" s="3587"/>
      <c r="K17" s="3587"/>
      <c r="L17" s="3588"/>
      <c r="M17" s="3594">
        <f>+M19+M21</f>
        <v>0</v>
      </c>
    </row>
    <row r="18" spans="1:13" ht="30" customHeight="1">
      <c r="A18" s="3591" t="s">
        <v>3187</v>
      </c>
      <c r="B18" s="3595" t="s">
        <v>4241</v>
      </c>
      <c r="C18" s="3604" t="s">
        <v>4186</v>
      </c>
      <c r="D18" s="3605"/>
      <c r="E18" s="3606"/>
      <c r="F18" s="3606"/>
      <c r="G18" s="3586"/>
      <c r="H18" s="3586"/>
      <c r="I18" s="3586"/>
      <c r="J18" s="3606"/>
      <c r="K18" s="3606"/>
      <c r="L18" s="3598"/>
      <c r="M18" s="3594">
        <f>+D18*J18+E18*K18+F18*L18</f>
        <v>0</v>
      </c>
    </row>
    <row r="19" spans="1:13" ht="30" customHeight="1">
      <c r="A19" s="3582" t="s">
        <v>3188</v>
      </c>
      <c r="B19" s="3595" t="s">
        <v>1334</v>
      </c>
      <c r="C19" s="3074" t="s">
        <v>4188</v>
      </c>
      <c r="D19" s="3605"/>
      <c r="E19" s="3606"/>
      <c r="F19" s="3606"/>
      <c r="G19" s="3597">
        <v>0.95</v>
      </c>
      <c r="H19" s="3597">
        <v>0.95</v>
      </c>
      <c r="I19" s="3597">
        <v>1</v>
      </c>
      <c r="J19" s="3607"/>
      <c r="K19" s="3607"/>
      <c r="L19" s="3598"/>
      <c r="M19" s="3594">
        <f>+D19*J19+E19*K19+F19*L19</f>
        <v>0</v>
      </c>
    </row>
    <row r="20" spans="1:13" ht="30" customHeight="1">
      <c r="A20" s="3582" t="s">
        <v>2904</v>
      </c>
      <c r="B20" s="3595" t="s">
        <v>4242</v>
      </c>
      <c r="C20" s="3604" t="s">
        <v>4190</v>
      </c>
      <c r="D20" s="3587"/>
      <c r="E20" s="3587"/>
      <c r="F20" s="3606"/>
      <c r="G20" s="3586"/>
      <c r="H20" s="3586"/>
      <c r="I20" s="3597">
        <v>1</v>
      </c>
      <c r="J20" s="3587"/>
      <c r="K20" s="3587"/>
      <c r="L20" s="3598"/>
      <c r="M20" s="3594">
        <f>+L20*F20</f>
        <v>0</v>
      </c>
    </row>
    <row r="21" spans="1:13" ht="30" customHeight="1">
      <c r="A21" s="3591" t="s">
        <v>2906</v>
      </c>
      <c r="B21" s="3595" t="s">
        <v>1336</v>
      </c>
      <c r="C21" s="3074" t="s">
        <v>4192</v>
      </c>
      <c r="D21" s="3605"/>
      <c r="E21" s="3606"/>
      <c r="F21" s="3606"/>
      <c r="G21" s="3597">
        <v>0.9</v>
      </c>
      <c r="H21" s="3597">
        <v>0.9</v>
      </c>
      <c r="I21" s="3597">
        <v>1</v>
      </c>
      <c r="J21" s="3607"/>
      <c r="K21" s="3607"/>
      <c r="L21" s="3598"/>
      <c r="M21" s="3594">
        <f>+D21*J21+E21*K21+F21*L21</f>
        <v>0</v>
      </c>
    </row>
    <row r="22" spans="1:13" ht="30" customHeight="1">
      <c r="A22" s="3582" t="s">
        <v>2907</v>
      </c>
      <c r="B22" s="3595" t="s">
        <v>4243</v>
      </c>
      <c r="C22" s="3604" t="s">
        <v>4190</v>
      </c>
      <c r="D22" s="3587"/>
      <c r="E22" s="3587"/>
      <c r="F22" s="3606"/>
      <c r="G22" s="3586"/>
      <c r="H22" s="3586"/>
      <c r="I22" s="3597">
        <v>1</v>
      </c>
      <c r="J22" s="3587"/>
      <c r="K22" s="3587"/>
      <c r="L22" s="3608"/>
      <c r="M22" s="3594">
        <f>+L22*F22</f>
        <v>0</v>
      </c>
    </row>
    <row r="23" spans="1:13" ht="30" customHeight="1">
      <c r="A23" s="3582" t="s">
        <v>2909</v>
      </c>
      <c r="B23" s="3601" t="s">
        <v>2774</v>
      </c>
      <c r="C23" s="3571" t="s">
        <v>4245</v>
      </c>
      <c r="D23" s="3605"/>
      <c r="E23" s="3606"/>
      <c r="F23" s="3606"/>
      <c r="G23" s="3586"/>
      <c r="H23" s="3586"/>
      <c r="I23" s="3586"/>
      <c r="J23" s="3587"/>
      <c r="K23" s="3587"/>
      <c r="L23" s="3588"/>
      <c r="M23" s="3594">
        <f>+M26+M27+M28+M29+M30+M31</f>
        <v>0</v>
      </c>
    </row>
    <row r="24" spans="1:13" ht="30" customHeight="1">
      <c r="A24" s="3591" t="s">
        <v>2910</v>
      </c>
      <c r="B24" s="3595" t="s">
        <v>4246</v>
      </c>
      <c r="C24" s="3604" t="s">
        <v>4196</v>
      </c>
      <c r="D24" s="3605"/>
      <c r="E24" s="3606"/>
      <c r="F24" s="3606"/>
      <c r="G24" s="3586"/>
      <c r="H24" s="3586"/>
      <c r="I24" s="3586"/>
      <c r="J24" s="3606"/>
      <c r="K24" s="3606"/>
      <c r="L24" s="3598"/>
      <c r="M24" s="3594">
        <f>+D24*J24+E24*K24+F24*L24</f>
        <v>0</v>
      </c>
    </row>
    <row r="25" spans="1:13" ht="30" customHeight="1">
      <c r="A25" s="3582" t="s">
        <v>2911</v>
      </c>
      <c r="B25" s="3595" t="s">
        <v>4247</v>
      </c>
      <c r="C25" s="3604" t="s">
        <v>4198</v>
      </c>
      <c r="D25" s="3605"/>
      <c r="E25" s="3606"/>
      <c r="F25" s="3606"/>
      <c r="G25" s="3586"/>
      <c r="H25" s="3586"/>
      <c r="I25" s="3586"/>
      <c r="J25" s="3587"/>
      <c r="K25" s="3587"/>
      <c r="L25" s="3588"/>
      <c r="M25" s="3594">
        <f>+D25*J25+E25*K25+F25*L25</f>
        <v>0</v>
      </c>
    </row>
    <row r="26" spans="1:13" ht="28.5">
      <c r="A26" s="3582" t="s">
        <v>2947</v>
      </c>
      <c r="B26" s="3595" t="s">
        <v>4248</v>
      </c>
      <c r="C26" s="3074" t="s">
        <v>4200</v>
      </c>
      <c r="D26" s="3605"/>
      <c r="E26" s="3606"/>
      <c r="F26" s="3606"/>
      <c r="G26" s="3597">
        <v>0.5</v>
      </c>
      <c r="H26" s="3597">
        <v>0.5</v>
      </c>
      <c r="I26" s="3597">
        <v>1</v>
      </c>
      <c r="J26" s="3607"/>
      <c r="K26" s="3607"/>
      <c r="L26" s="3598"/>
      <c r="M26" s="3594">
        <f t="shared" ref="M26:M31" si="0">+D26*J26+E26*K26+F26*L26</f>
        <v>0</v>
      </c>
    </row>
    <row r="27" spans="1:13" ht="30" customHeight="1">
      <c r="A27" s="3591" t="s">
        <v>2949</v>
      </c>
      <c r="B27" s="3595" t="s">
        <v>4249</v>
      </c>
      <c r="C27" s="3074" t="s">
        <v>4202</v>
      </c>
      <c r="D27" s="3609"/>
      <c r="E27" s="3606"/>
      <c r="F27" s="3606"/>
      <c r="G27" s="3597">
        <v>0.5</v>
      </c>
      <c r="H27" s="3597">
        <v>0.5</v>
      </c>
      <c r="I27" s="3597">
        <v>1</v>
      </c>
      <c r="J27" s="3607"/>
      <c r="K27" s="3607"/>
      <c r="L27" s="3598"/>
      <c r="M27" s="3594">
        <f t="shared" si="0"/>
        <v>0</v>
      </c>
    </row>
    <row r="28" spans="1:13" ht="30" customHeight="1">
      <c r="A28" s="3582" t="s">
        <v>2950</v>
      </c>
      <c r="B28" s="3595" t="s">
        <v>4250</v>
      </c>
      <c r="C28" s="3074" t="s">
        <v>4204</v>
      </c>
      <c r="D28" s="3605"/>
      <c r="E28" s="3606"/>
      <c r="F28" s="3606"/>
      <c r="G28" s="3597">
        <v>0.5</v>
      </c>
      <c r="H28" s="3597">
        <v>0.5</v>
      </c>
      <c r="I28" s="3597">
        <v>1</v>
      </c>
      <c r="J28" s="3607"/>
      <c r="K28" s="3607"/>
      <c r="L28" s="3598"/>
      <c r="M28" s="3594">
        <f t="shared" si="0"/>
        <v>0</v>
      </c>
    </row>
    <row r="29" spans="1:13" ht="30" customHeight="1">
      <c r="A29" s="3582" t="s">
        <v>2951</v>
      </c>
      <c r="B29" s="3595" t="s">
        <v>4251</v>
      </c>
      <c r="C29" s="3074" t="s">
        <v>4206</v>
      </c>
      <c r="D29" s="3605"/>
      <c r="E29" s="3606"/>
      <c r="F29" s="3606"/>
      <c r="G29" s="3597">
        <v>0.5</v>
      </c>
      <c r="H29" s="3597">
        <v>0.5</v>
      </c>
      <c r="I29" s="3597">
        <v>1</v>
      </c>
      <c r="J29" s="3607"/>
      <c r="K29" s="3607"/>
      <c r="L29" s="3598"/>
      <c r="M29" s="3594">
        <f t="shared" si="0"/>
        <v>0</v>
      </c>
    </row>
    <row r="30" spans="1:13" ht="30" customHeight="1">
      <c r="A30" s="3591" t="s">
        <v>2952</v>
      </c>
      <c r="B30" s="3595" t="s">
        <v>4252</v>
      </c>
      <c r="C30" s="3074" t="s">
        <v>4208</v>
      </c>
      <c r="D30" s="3605"/>
      <c r="E30" s="3606"/>
      <c r="F30" s="3606"/>
      <c r="G30" s="3597">
        <v>0.5</v>
      </c>
      <c r="H30" s="3597">
        <v>0.5</v>
      </c>
      <c r="I30" s="3597">
        <v>1</v>
      </c>
      <c r="J30" s="3607"/>
      <c r="K30" s="3607"/>
      <c r="L30" s="3598"/>
      <c r="M30" s="3594">
        <f t="shared" si="0"/>
        <v>0</v>
      </c>
    </row>
    <row r="31" spans="1:13" ht="30" customHeight="1">
      <c r="A31" s="3582" t="s">
        <v>2954</v>
      </c>
      <c r="B31" s="3595" t="s">
        <v>4253</v>
      </c>
      <c r="C31" s="3074" t="s">
        <v>4210</v>
      </c>
      <c r="D31" s="3605"/>
      <c r="E31" s="3606"/>
      <c r="F31" s="3606"/>
      <c r="G31" s="3597">
        <v>0.5</v>
      </c>
      <c r="H31" s="3597">
        <v>0.5</v>
      </c>
      <c r="I31" s="3597">
        <v>1</v>
      </c>
      <c r="J31" s="3607"/>
      <c r="K31" s="3607"/>
      <c r="L31" s="3598"/>
      <c r="M31" s="3594">
        <f t="shared" si="0"/>
        <v>0</v>
      </c>
    </row>
    <row r="32" spans="1:13" ht="28.5">
      <c r="A32" s="3582" t="s">
        <v>2956</v>
      </c>
      <c r="B32" s="3601" t="s">
        <v>4211</v>
      </c>
      <c r="C32" s="3571" t="s">
        <v>4254</v>
      </c>
      <c r="D32" s="3605"/>
      <c r="E32" s="3606"/>
      <c r="F32" s="3606"/>
      <c r="G32" s="3586"/>
      <c r="H32" s="3586"/>
      <c r="I32" s="3586"/>
      <c r="J32" s="3607"/>
      <c r="K32" s="3607"/>
      <c r="L32" s="3598"/>
      <c r="M32" s="3594">
        <f>+D32*J32+E32*K32+F32*L32</f>
        <v>0</v>
      </c>
    </row>
    <row r="33" spans="1:13" ht="30" customHeight="1">
      <c r="A33" s="3591" t="s">
        <v>2957</v>
      </c>
      <c r="B33" s="3601" t="s">
        <v>4213</v>
      </c>
      <c r="C33" s="3571" t="s">
        <v>4214</v>
      </c>
      <c r="D33" s="3605"/>
      <c r="E33" s="3606"/>
      <c r="F33" s="3606"/>
      <c r="G33" s="3586"/>
      <c r="H33" s="3586"/>
      <c r="I33" s="3586"/>
      <c r="J33" s="3587"/>
      <c r="K33" s="3587"/>
      <c r="L33" s="3588"/>
      <c r="M33" s="3594">
        <f>+M34+M35+M36</f>
        <v>0</v>
      </c>
    </row>
    <row r="34" spans="1:13" ht="30" customHeight="1">
      <c r="A34" s="3582" t="s">
        <v>2958</v>
      </c>
      <c r="B34" s="3595" t="s">
        <v>4255</v>
      </c>
      <c r="C34" s="3074" t="s">
        <v>4216</v>
      </c>
      <c r="D34" s="3605"/>
      <c r="E34" s="3606"/>
      <c r="F34" s="3606"/>
      <c r="G34" s="3597">
        <v>0</v>
      </c>
      <c r="H34" s="3597">
        <v>0.5</v>
      </c>
      <c r="I34" s="3597">
        <v>1</v>
      </c>
      <c r="J34" s="3587"/>
      <c r="K34" s="3607"/>
      <c r="L34" s="3598"/>
      <c r="M34" s="3594">
        <f>+E34*K34+F34*L34</f>
        <v>0</v>
      </c>
    </row>
    <row r="35" spans="1:13" ht="30" customHeight="1">
      <c r="A35" s="3591" t="s">
        <v>2959</v>
      </c>
      <c r="B35" s="3595" t="s">
        <v>4256</v>
      </c>
      <c r="C35" s="3074" t="s">
        <v>4218</v>
      </c>
      <c r="D35" s="3605"/>
      <c r="E35" s="3606"/>
      <c r="F35" s="3606"/>
      <c r="G35" s="3597">
        <v>0</v>
      </c>
      <c r="H35" s="3597">
        <v>0.5</v>
      </c>
      <c r="I35" s="3597">
        <v>1</v>
      </c>
      <c r="J35" s="3587"/>
      <c r="K35" s="3607"/>
      <c r="L35" s="3598"/>
      <c r="M35" s="3594">
        <f>+E35*K35+F35*L35</f>
        <v>0</v>
      </c>
    </row>
    <row r="36" spans="1:13" ht="30" customHeight="1">
      <c r="A36" s="3582" t="s">
        <v>2960</v>
      </c>
      <c r="B36" s="3595" t="s">
        <v>4257</v>
      </c>
      <c r="C36" s="3074" t="s">
        <v>4220</v>
      </c>
      <c r="D36" s="3605"/>
      <c r="E36" s="3606"/>
      <c r="F36" s="3606"/>
      <c r="G36" s="3586"/>
      <c r="H36" s="3586"/>
      <c r="I36" s="3586"/>
      <c r="J36" s="3587"/>
      <c r="K36" s="3587"/>
      <c r="L36" s="3588"/>
      <c r="M36" s="3594">
        <f>+M37+M38+M39</f>
        <v>0</v>
      </c>
    </row>
    <row r="37" spans="1:13" ht="30" customHeight="1">
      <c r="A37" s="3582" t="s">
        <v>2961</v>
      </c>
      <c r="B37" s="3595" t="s">
        <v>4258</v>
      </c>
      <c r="C37" s="3604" t="s">
        <v>3368</v>
      </c>
      <c r="D37" s="3605"/>
      <c r="E37" s="3606"/>
      <c r="F37" s="3606"/>
      <c r="G37" s="3597">
        <v>0.5</v>
      </c>
      <c r="H37" s="3597">
        <v>0.5</v>
      </c>
      <c r="I37" s="3597">
        <v>1</v>
      </c>
      <c r="J37" s="3607"/>
      <c r="K37" s="3607"/>
      <c r="L37" s="3598"/>
      <c r="M37" s="3594">
        <f>+D37*J37+E37*K37+F37*L37</f>
        <v>0</v>
      </c>
    </row>
    <row r="38" spans="1:13" ht="30" customHeight="1">
      <c r="A38" s="3591" t="s">
        <v>2962</v>
      </c>
      <c r="B38" s="3595" t="s">
        <v>4259</v>
      </c>
      <c r="C38" s="3604" t="s">
        <v>4223</v>
      </c>
      <c r="D38" s="3605"/>
      <c r="E38" s="3606"/>
      <c r="F38" s="3606"/>
      <c r="G38" s="3597">
        <v>0</v>
      </c>
      <c r="H38" s="3597">
        <v>0.5</v>
      </c>
      <c r="I38" s="3597">
        <v>1</v>
      </c>
      <c r="J38" s="3587"/>
      <c r="K38" s="3607"/>
      <c r="L38" s="3600"/>
      <c r="M38" s="3594">
        <f>+E38*K38+F38*L38</f>
        <v>0</v>
      </c>
    </row>
    <row r="39" spans="1:13" ht="30" customHeight="1">
      <c r="A39" s="3582" t="s">
        <v>2963</v>
      </c>
      <c r="B39" s="3595" t="s">
        <v>4260</v>
      </c>
      <c r="C39" s="3604" t="s">
        <v>1504</v>
      </c>
      <c r="D39" s="3605"/>
      <c r="E39" s="3606"/>
      <c r="F39" s="3606"/>
      <c r="G39" s="3597">
        <v>0</v>
      </c>
      <c r="H39" s="3597">
        <v>0.5</v>
      </c>
      <c r="I39" s="3597">
        <v>1</v>
      </c>
      <c r="J39" s="3587"/>
      <c r="K39" s="3607"/>
      <c r="L39" s="3600"/>
      <c r="M39" s="3594">
        <f>+E39*K39+F39*L39</f>
        <v>0</v>
      </c>
    </row>
    <row r="40" spans="1:13" ht="30" customHeight="1">
      <c r="A40" s="3582" t="s">
        <v>2964</v>
      </c>
      <c r="B40" s="3601" t="s">
        <v>4225</v>
      </c>
      <c r="C40" s="3610" t="s">
        <v>4261</v>
      </c>
      <c r="D40" s="3605"/>
      <c r="E40" s="3606"/>
      <c r="F40" s="3606"/>
      <c r="G40" s="3597">
        <v>0</v>
      </c>
      <c r="H40" s="3597">
        <v>0.5</v>
      </c>
      <c r="I40" s="3597">
        <v>1</v>
      </c>
      <c r="J40" s="3587"/>
      <c r="K40" s="3607"/>
      <c r="L40" s="3600"/>
      <c r="M40" s="3594">
        <f>+E40*K40+F40*L40</f>
        <v>0</v>
      </c>
    </row>
    <row r="41" spans="1:13" ht="30" customHeight="1">
      <c r="A41" s="3582" t="s">
        <v>2965</v>
      </c>
      <c r="B41" s="3601" t="s">
        <v>4227</v>
      </c>
      <c r="C41" s="3571" t="s">
        <v>4262</v>
      </c>
      <c r="D41" s="3605"/>
      <c r="E41" s="3587"/>
      <c r="F41" s="3587"/>
      <c r="G41" s="3597">
        <v>0</v>
      </c>
      <c r="H41" s="3597">
        <v>0</v>
      </c>
      <c r="I41" s="3597">
        <v>0</v>
      </c>
      <c r="J41" s="3587"/>
      <c r="K41" s="3587"/>
      <c r="L41" s="3588"/>
      <c r="M41" s="3611"/>
    </row>
    <row r="42" spans="1:13" ht="30" customHeight="1">
      <c r="A42" s="3582" t="s">
        <v>2966</v>
      </c>
      <c r="B42" s="3601" t="s">
        <v>4229</v>
      </c>
      <c r="C42" s="3571" t="s">
        <v>4264</v>
      </c>
      <c r="D42" s="3605"/>
      <c r="E42" s="3606"/>
      <c r="F42" s="3606"/>
      <c r="G42" s="3586"/>
      <c r="H42" s="3586"/>
      <c r="I42" s="3586"/>
      <c r="J42" s="3587"/>
      <c r="K42" s="3587"/>
      <c r="L42" s="3588"/>
      <c r="M42" s="3594">
        <f>+M44+M45+M46</f>
        <v>0</v>
      </c>
    </row>
    <row r="43" spans="1:13" ht="30" customHeight="1">
      <c r="A43" s="3582" t="s">
        <v>2967</v>
      </c>
      <c r="B43" s="3595" t="s">
        <v>4265</v>
      </c>
      <c r="C43" s="3074" t="s">
        <v>4232</v>
      </c>
      <c r="D43" s="3605"/>
      <c r="E43" s="3606"/>
      <c r="F43" s="3606"/>
      <c r="G43" s="3597">
        <v>0</v>
      </c>
      <c r="H43" s="3597">
        <v>0</v>
      </c>
      <c r="I43" s="3597">
        <v>0</v>
      </c>
      <c r="J43" s="3587"/>
      <c r="K43" s="3587"/>
      <c r="L43" s="3588"/>
      <c r="M43" s="3611"/>
    </row>
    <row r="44" spans="1:13" ht="30" customHeight="1">
      <c r="A44" s="3591" t="s">
        <v>2968</v>
      </c>
      <c r="B44" s="3595" t="s">
        <v>4266</v>
      </c>
      <c r="C44" s="3074" t="s">
        <v>4234</v>
      </c>
      <c r="D44" s="3605"/>
      <c r="E44" s="3606"/>
      <c r="F44" s="3606"/>
      <c r="G44" s="3597">
        <v>0</v>
      </c>
      <c r="H44" s="3597">
        <v>0.5</v>
      </c>
      <c r="I44" s="3597">
        <v>1</v>
      </c>
      <c r="J44" s="3587"/>
      <c r="K44" s="3607"/>
      <c r="L44" s="3598"/>
      <c r="M44" s="3594">
        <f>+E44*K44+F44*L44</f>
        <v>0</v>
      </c>
    </row>
    <row r="45" spans="1:13" ht="30" customHeight="1">
      <c r="A45" s="3582" t="s">
        <v>2969</v>
      </c>
      <c r="B45" s="3595" t="s">
        <v>4267</v>
      </c>
      <c r="C45" s="3074" t="s">
        <v>4236</v>
      </c>
      <c r="D45" s="3605"/>
      <c r="E45" s="3606"/>
      <c r="F45" s="3606"/>
      <c r="G45" s="3597">
        <v>0</v>
      </c>
      <c r="H45" s="3597">
        <v>0.5</v>
      </c>
      <c r="I45" s="3597">
        <v>1</v>
      </c>
      <c r="J45" s="3587"/>
      <c r="K45" s="3607"/>
      <c r="L45" s="3598"/>
      <c r="M45" s="3594">
        <f>+E45*K45+F45*L45</f>
        <v>0</v>
      </c>
    </row>
    <row r="46" spans="1:13" ht="30" customHeight="1" thickBot="1">
      <c r="A46" s="3612" t="s">
        <v>2970</v>
      </c>
      <c r="B46" s="3613" t="s">
        <v>4268</v>
      </c>
      <c r="C46" s="3074" t="s">
        <v>1504</v>
      </c>
      <c r="D46" s="3614"/>
      <c r="E46" s="3614"/>
      <c r="F46" s="3614"/>
      <c r="G46" s="3615">
        <v>0</v>
      </c>
      <c r="H46" s="3615">
        <v>0.5</v>
      </c>
      <c r="I46" s="3615">
        <v>1</v>
      </c>
      <c r="J46" s="3616"/>
      <c r="K46" s="3617"/>
      <c r="L46" s="3618"/>
      <c r="M46" s="3619">
        <f>+E46*K46+F46*L46</f>
        <v>0</v>
      </c>
    </row>
    <row r="50" spans="1:3">
      <c r="C50" s="3620"/>
    </row>
    <row r="51" spans="1:3">
      <c r="A51" s="3529"/>
      <c r="B51" s="3529"/>
      <c r="C51" s="3620"/>
    </row>
  </sheetData>
  <mergeCells count="7">
    <mergeCell ref="A7:M7"/>
    <mergeCell ref="A8:A10"/>
    <mergeCell ref="B8:B10"/>
    <mergeCell ref="C8:C10"/>
    <mergeCell ref="D8:F8"/>
    <mergeCell ref="G8:I8"/>
    <mergeCell ref="J8:L8"/>
  </mergeCell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70" zoomScaleNormal="70" workbookViewId="0">
      <selection activeCell="D1" sqref="D1"/>
    </sheetView>
  </sheetViews>
  <sheetFormatPr defaultColWidth="11.42578125" defaultRowHeight="14.25"/>
  <cols>
    <col min="1" max="1" width="24" style="3575" customWidth="1"/>
    <col min="2" max="2" width="17.5703125" style="3576" customWidth="1"/>
    <col min="3" max="3" width="86.28515625" style="3529" customWidth="1"/>
    <col min="4" max="6" width="20.7109375" style="3572" customWidth="1"/>
    <col min="7" max="9" width="20.7109375" style="3529" customWidth="1"/>
    <col min="10" max="12" width="20.7109375" style="3572" customWidth="1"/>
    <col min="13" max="13" width="20.7109375" style="3574" customWidth="1"/>
    <col min="14" max="16384" width="11.42578125" style="3529"/>
  </cols>
  <sheetData>
    <row r="1" spans="1:19" ht="15">
      <c r="A1" s="3483" t="s">
        <v>3973</v>
      </c>
      <c r="B1" s="3483" t="s">
        <v>3905</v>
      </c>
      <c r="C1" s="3483"/>
    </row>
    <row r="2" spans="1:19" ht="15">
      <c r="A2" s="3483" t="s">
        <v>3974</v>
      </c>
      <c r="B2" s="3564" t="s">
        <v>3904</v>
      </c>
      <c r="C2" s="3483"/>
    </row>
    <row r="3" spans="1:19" ht="15">
      <c r="A3" s="3483" t="s">
        <v>108</v>
      </c>
      <c r="B3" s="3483" t="s">
        <v>883</v>
      </c>
      <c r="C3" s="3483"/>
    </row>
    <row r="4" spans="1:19" ht="15">
      <c r="A4" s="3483" t="s">
        <v>111</v>
      </c>
      <c r="B4" s="3483" t="s">
        <v>3976</v>
      </c>
      <c r="C4" s="3483"/>
    </row>
    <row r="6" spans="1:19" ht="15.75" customHeight="1" thickBot="1">
      <c r="A6" s="2901"/>
      <c r="B6" s="2902"/>
      <c r="C6" s="2900"/>
      <c r="D6" s="3621"/>
      <c r="E6" s="3621"/>
      <c r="F6" s="3621"/>
      <c r="G6" s="2900"/>
      <c r="H6" s="2900"/>
      <c r="I6" s="2900"/>
      <c r="J6" s="3621"/>
      <c r="K6" s="3621"/>
      <c r="L6" s="3621"/>
    </row>
    <row r="7" spans="1:19" ht="29.25" customHeight="1" thickBot="1">
      <c r="A7" s="5110" t="s">
        <v>4170</v>
      </c>
      <c r="B7" s="5111"/>
      <c r="C7" s="5111"/>
      <c r="D7" s="5111"/>
      <c r="E7" s="5111"/>
      <c r="F7" s="5111"/>
      <c r="G7" s="5111"/>
      <c r="H7" s="5111"/>
      <c r="I7" s="5111"/>
      <c r="J7" s="5111"/>
      <c r="K7" s="5111"/>
      <c r="L7" s="5111"/>
      <c r="M7" s="5112"/>
    </row>
    <row r="8" spans="1:19" s="3578" customFormat="1" ht="60.75" customHeight="1">
      <c r="A8" s="4923" t="s">
        <v>3347</v>
      </c>
      <c r="B8" s="4927" t="s">
        <v>3986</v>
      </c>
      <c r="C8" s="4927" t="s">
        <v>1086</v>
      </c>
      <c r="D8" s="5119" t="s">
        <v>1087</v>
      </c>
      <c r="E8" s="5120"/>
      <c r="F8" s="5121"/>
      <c r="G8" s="5122" t="s">
        <v>4171</v>
      </c>
      <c r="H8" s="5029"/>
      <c r="I8" s="4944"/>
      <c r="J8" s="5122" t="s">
        <v>4172</v>
      </c>
      <c r="K8" s="5029"/>
      <c r="L8" s="4944"/>
      <c r="M8" s="3577" t="s">
        <v>4173</v>
      </c>
      <c r="N8" s="3529"/>
      <c r="O8" s="3529"/>
      <c r="P8" s="3529"/>
      <c r="Q8" s="3529"/>
      <c r="R8" s="3529"/>
      <c r="S8" s="3529"/>
    </row>
    <row r="9" spans="1:19" s="3578" customFormat="1" ht="51.75" customHeight="1">
      <c r="A9" s="5113"/>
      <c r="B9" s="5115"/>
      <c r="C9" s="5117"/>
      <c r="D9" s="3099" t="s">
        <v>3983</v>
      </c>
      <c r="E9" s="3099" t="s">
        <v>3984</v>
      </c>
      <c r="F9" s="3099" t="s">
        <v>3985</v>
      </c>
      <c r="G9" s="3099" t="s">
        <v>3983</v>
      </c>
      <c r="H9" s="3099" t="s">
        <v>3984</v>
      </c>
      <c r="I9" s="3099" t="s">
        <v>3985</v>
      </c>
      <c r="J9" s="3099" t="s">
        <v>3983</v>
      </c>
      <c r="K9" s="3099" t="s">
        <v>3984</v>
      </c>
      <c r="L9" s="3099" t="s">
        <v>3985</v>
      </c>
      <c r="M9" s="3579" t="s">
        <v>5</v>
      </c>
      <c r="N9" s="3529"/>
      <c r="O9" s="3529"/>
      <c r="P9" s="3529"/>
      <c r="Q9" s="3529"/>
      <c r="R9" s="3529"/>
      <c r="S9" s="3529"/>
    </row>
    <row r="10" spans="1:19" s="3578" customFormat="1" ht="30.75" customHeight="1">
      <c r="A10" s="5114"/>
      <c r="B10" s="5116"/>
      <c r="C10" s="5118"/>
      <c r="D10" s="3580" t="s">
        <v>3135</v>
      </c>
      <c r="E10" s="3580" t="s">
        <v>3136</v>
      </c>
      <c r="F10" s="3580" t="s">
        <v>3137</v>
      </c>
      <c r="G10" s="3580" t="s">
        <v>3138</v>
      </c>
      <c r="H10" s="3580" t="s">
        <v>3139</v>
      </c>
      <c r="I10" s="3580" t="s">
        <v>3140</v>
      </c>
      <c r="J10" s="3580" t="s">
        <v>3186</v>
      </c>
      <c r="K10" s="3580" t="s">
        <v>3187</v>
      </c>
      <c r="L10" s="3580" t="s">
        <v>3188</v>
      </c>
      <c r="M10" s="3581" t="s">
        <v>2904</v>
      </c>
      <c r="N10" s="3529"/>
      <c r="O10" s="3529"/>
      <c r="P10" s="3529"/>
      <c r="Q10" s="3529"/>
      <c r="R10" s="3529"/>
      <c r="S10" s="3529"/>
    </row>
    <row r="11" spans="1:19" s="3578" customFormat="1" ht="30.75" customHeight="1">
      <c r="A11" s="3582" t="s">
        <v>3135</v>
      </c>
      <c r="B11" s="3583">
        <v>2</v>
      </c>
      <c r="C11" s="2083" t="s">
        <v>4238</v>
      </c>
      <c r="D11" s="3622"/>
      <c r="E11" s="3623"/>
      <c r="F11" s="3623"/>
      <c r="G11" s="3586"/>
      <c r="H11" s="3586"/>
      <c r="I11" s="3586"/>
      <c r="J11" s="3587"/>
      <c r="K11" s="3587"/>
      <c r="L11" s="3588"/>
      <c r="M11" s="3589">
        <f>+M12+M17+M23+M32+M33+M40+M42</f>
        <v>0</v>
      </c>
      <c r="N11" s="3529"/>
      <c r="O11" s="3529"/>
      <c r="P11" s="3529"/>
      <c r="Q11" s="3529"/>
      <c r="R11" s="3529"/>
      <c r="S11" s="3529"/>
    </row>
    <row r="12" spans="1:19" s="3578" customFormat="1" ht="30" customHeight="1">
      <c r="A12" s="3591" t="s">
        <v>3136</v>
      </c>
      <c r="B12" s="3583">
        <v>2.1</v>
      </c>
      <c r="C12" s="3571" t="s">
        <v>4239</v>
      </c>
      <c r="D12" s="3599"/>
      <c r="E12" s="3599"/>
      <c r="F12" s="3596"/>
      <c r="G12" s="3586"/>
      <c r="H12" s="3586"/>
      <c r="I12" s="3586"/>
      <c r="J12" s="3587"/>
      <c r="K12" s="3587"/>
      <c r="L12" s="3588"/>
      <c r="M12" s="3594">
        <f>+M13+M14+M15+M16</f>
        <v>0</v>
      </c>
      <c r="N12" s="3529"/>
      <c r="O12" s="3529"/>
      <c r="P12" s="3529"/>
      <c r="Q12" s="3529"/>
      <c r="R12" s="3529"/>
      <c r="S12" s="3529"/>
    </row>
    <row r="13" spans="1:19" ht="30" customHeight="1">
      <c r="A13" s="3582" t="s">
        <v>3137</v>
      </c>
      <c r="B13" s="3595" t="s">
        <v>1709</v>
      </c>
      <c r="C13" s="3074" t="s">
        <v>4177</v>
      </c>
      <c r="D13" s="3587"/>
      <c r="E13" s="3587"/>
      <c r="F13" s="3596"/>
      <c r="G13" s="3586"/>
      <c r="H13" s="3586"/>
      <c r="I13" s="3597">
        <v>1</v>
      </c>
      <c r="J13" s="3587"/>
      <c r="K13" s="3587"/>
      <c r="L13" s="3598"/>
      <c r="M13" s="3594">
        <f>+L13*F13</f>
        <v>0</v>
      </c>
    </row>
    <row r="14" spans="1:19" ht="30" customHeight="1">
      <c r="A14" s="3582" t="s">
        <v>3138</v>
      </c>
      <c r="B14" s="3595" t="s">
        <v>1710</v>
      </c>
      <c r="C14" s="3074" t="s">
        <v>4179</v>
      </c>
      <c r="D14" s="3599"/>
      <c r="E14" s="3599"/>
      <c r="F14" s="3596"/>
      <c r="G14" s="3597">
        <v>0</v>
      </c>
      <c r="H14" s="3597">
        <v>0</v>
      </c>
      <c r="I14" s="3597">
        <v>1</v>
      </c>
      <c r="J14" s="3587"/>
      <c r="K14" s="3587"/>
      <c r="L14" s="3598"/>
      <c r="M14" s="3594">
        <f>+L14*F14</f>
        <v>0</v>
      </c>
    </row>
    <row r="15" spans="1:19" ht="30" customHeight="1">
      <c r="A15" s="3591" t="s">
        <v>3139</v>
      </c>
      <c r="B15" s="3595" t="s">
        <v>1711</v>
      </c>
      <c r="C15" s="3074" t="s">
        <v>4181</v>
      </c>
      <c r="D15" s="3599"/>
      <c r="E15" s="3599"/>
      <c r="F15" s="3599"/>
      <c r="G15" s="3597">
        <v>0</v>
      </c>
      <c r="H15" s="3597">
        <v>0</v>
      </c>
      <c r="I15" s="3597">
        <v>1</v>
      </c>
      <c r="J15" s="3587"/>
      <c r="K15" s="3587"/>
      <c r="L15" s="3600"/>
      <c r="M15" s="3594">
        <f>+L15*F15</f>
        <v>0</v>
      </c>
    </row>
    <row r="16" spans="1:19" ht="30" customHeight="1">
      <c r="A16" s="3582" t="s">
        <v>3140</v>
      </c>
      <c r="B16" s="3595" t="s">
        <v>1712</v>
      </c>
      <c r="C16" s="3074" t="s">
        <v>4183</v>
      </c>
      <c r="D16" s="3599"/>
      <c r="E16" s="3599"/>
      <c r="F16" s="3599"/>
      <c r="G16" s="3597">
        <v>0</v>
      </c>
      <c r="H16" s="3597">
        <v>0</v>
      </c>
      <c r="I16" s="3597">
        <v>1</v>
      </c>
      <c r="J16" s="3587"/>
      <c r="K16" s="3587"/>
      <c r="L16" s="3600"/>
      <c r="M16" s="3594">
        <f>+L16*F16</f>
        <v>0</v>
      </c>
    </row>
    <row r="17" spans="1:13" ht="30" customHeight="1">
      <c r="A17" s="3582" t="s">
        <v>3186</v>
      </c>
      <c r="B17" s="3601" t="s">
        <v>1332</v>
      </c>
      <c r="C17" s="3571" t="s">
        <v>4240</v>
      </c>
      <c r="D17" s="3605"/>
      <c r="E17" s="3606"/>
      <c r="F17" s="3599"/>
      <c r="G17" s="3586"/>
      <c r="H17" s="3586"/>
      <c r="I17" s="3586"/>
      <c r="J17" s="3587"/>
      <c r="K17" s="3587"/>
      <c r="L17" s="3588"/>
      <c r="M17" s="3594">
        <f>+M19+M21</f>
        <v>0</v>
      </c>
    </row>
    <row r="18" spans="1:13" ht="30" customHeight="1">
      <c r="A18" s="3591" t="s">
        <v>3187</v>
      </c>
      <c r="B18" s="3595" t="s">
        <v>4241</v>
      </c>
      <c r="C18" s="3604" t="s">
        <v>4186</v>
      </c>
      <c r="D18" s="3605"/>
      <c r="E18" s="3606"/>
      <c r="F18" s="3606"/>
      <c r="G18" s="3586"/>
      <c r="H18" s="3586"/>
      <c r="I18" s="3586"/>
      <c r="J18" s="3606"/>
      <c r="K18" s="3606"/>
      <c r="L18" s="3598"/>
      <c r="M18" s="3594">
        <f>+D18*J18+E18*K18+F18*L18</f>
        <v>0</v>
      </c>
    </row>
    <row r="19" spans="1:13" ht="30" customHeight="1">
      <c r="A19" s="3582" t="s">
        <v>3188</v>
      </c>
      <c r="B19" s="3595" t="s">
        <v>1334</v>
      </c>
      <c r="C19" s="3074" t="s">
        <v>4188</v>
      </c>
      <c r="D19" s="3605"/>
      <c r="E19" s="3606"/>
      <c r="F19" s="3606"/>
      <c r="G19" s="3597">
        <v>0.95</v>
      </c>
      <c r="H19" s="3597">
        <v>0.95</v>
      </c>
      <c r="I19" s="3597">
        <v>1</v>
      </c>
      <c r="J19" s="3607"/>
      <c r="K19" s="3607"/>
      <c r="L19" s="3598"/>
      <c r="M19" s="3594">
        <f>+D19*J19+E19*K19+F19*L19</f>
        <v>0</v>
      </c>
    </row>
    <row r="20" spans="1:13" ht="30" customHeight="1">
      <c r="A20" s="3582" t="s">
        <v>2904</v>
      </c>
      <c r="B20" s="3595" t="s">
        <v>4242</v>
      </c>
      <c r="C20" s="3604" t="s">
        <v>4190</v>
      </c>
      <c r="D20" s="3587"/>
      <c r="E20" s="3587"/>
      <c r="F20" s="3606"/>
      <c r="G20" s="3586"/>
      <c r="H20" s="3586"/>
      <c r="I20" s="3597">
        <v>1</v>
      </c>
      <c r="J20" s="3587"/>
      <c r="K20" s="3587"/>
      <c r="L20" s="3598"/>
      <c r="M20" s="3594">
        <f>+L20*F20</f>
        <v>0</v>
      </c>
    </row>
    <row r="21" spans="1:13" ht="30" customHeight="1">
      <c r="A21" s="3591" t="s">
        <v>2906</v>
      </c>
      <c r="B21" s="3595" t="s">
        <v>1336</v>
      </c>
      <c r="C21" s="3074" t="s">
        <v>4192</v>
      </c>
      <c r="D21" s="3605"/>
      <c r="E21" s="3606"/>
      <c r="F21" s="3606"/>
      <c r="G21" s="3597">
        <v>0.9</v>
      </c>
      <c r="H21" s="3597">
        <v>0.9</v>
      </c>
      <c r="I21" s="3597">
        <v>1</v>
      </c>
      <c r="J21" s="3607"/>
      <c r="K21" s="3607"/>
      <c r="L21" s="3598"/>
      <c r="M21" s="3594">
        <f>+D21*J21+E21*K21+F21*L21</f>
        <v>0</v>
      </c>
    </row>
    <row r="22" spans="1:13" ht="30" customHeight="1">
      <c r="A22" s="3582" t="s">
        <v>2907</v>
      </c>
      <c r="B22" s="3595" t="s">
        <v>4243</v>
      </c>
      <c r="C22" s="3604" t="s">
        <v>4190</v>
      </c>
      <c r="D22" s="3587"/>
      <c r="E22" s="3587"/>
      <c r="F22" s="3606"/>
      <c r="G22" s="3586"/>
      <c r="H22" s="3586"/>
      <c r="I22" s="3597">
        <v>1</v>
      </c>
      <c r="J22" s="3587"/>
      <c r="K22" s="3587"/>
      <c r="L22" s="3608"/>
      <c r="M22" s="3594">
        <f>+L22*F22</f>
        <v>0</v>
      </c>
    </row>
    <row r="23" spans="1:13" ht="30" customHeight="1">
      <c r="A23" s="3582" t="s">
        <v>2909</v>
      </c>
      <c r="B23" s="3601" t="s">
        <v>2774</v>
      </c>
      <c r="C23" s="3571" t="s">
        <v>4245</v>
      </c>
      <c r="D23" s="3605"/>
      <c r="E23" s="3606"/>
      <c r="F23" s="3606"/>
      <c r="G23" s="3586"/>
      <c r="H23" s="3586"/>
      <c r="I23" s="3586"/>
      <c r="J23" s="3587"/>
      <c r="K23" s="3587"/>
      <c r="L23" s="3588"/>
      <c r="M23" s="3594">
        <f>+M26+M27+M28+M29+M30+M31</f>
        <v>0</v>
      </c>
    </row>
    <row r="24" spans="1:13" ht="30" customHeight="1">
      <c r="A24" s="3591" t="s">
        <v>2910</v>
      </c>
      <c r="B24" s="3595" t="s">
        <v>4246</v>
      </c>
      <c r="C24" s="3604" t="s">
        <v>4196</v>
      </c>
      <c r="D24" s="3605"/>
      <c r="E24" s="3606"/>
      <c r="F24" s="3606"/>
      <c r="G24" s="3586"/>
      <c r="H24" s="3586"/>
      <c r="I24" s="3586"/>
      <c r="J24" s="3606"/>
      <c r="K24" s="3606"/>
      <c r="L24" s="3598"/>
      <c r="M24" s="3594">
        <f>+D24*J24+E24*K24+F24*L24</f>
        <v>0</v>
      </c>
    </row>
    <row r="25" spans="1:13" ht="30" customHeight="1">
      <c r="A25" s="3582" t="s">
        <v>2911</v>
      </c>
      <c r="B25" s="3595" t="s">
        <v>4247</v>
      </c>
      <c r="C25" s="3604" t="s">
        <v>4198</v>
      </c>
      <c r="D25" s="3605"/>
      <c r="E25" s="3606"/>
      <c r="F25" s="3606"/>
      <c r="G25" s="3586"/>
      <c r="H25" s="3586"/>
      <c r="I25" s="3586"/>
      <c r="J25" s="3587"/>
      <c r="K25" s="3587"/>
      <c r="L25" s="3588"/>
      <c r="M25" s="3594">
        <f>+D25*J25+E25*K25+F25*L25</f>
        <v>0</v>
      </c>
    </row>
    <row r="26" spans="1:13" ht="28.5">
      <c r="A26" s="3582" t="s">
        <v>2947</v>
      </c>
      <c r="B26" s="3595" t="s">
        <v>4248</v>
      </c>
      <c r="C26" s="3074" t="s">
        <v>4200</v>
      </c>
      <c r="D26" s="3605"/>
      <c r="E26" s="3606"/>
      <c r="F26" s="3606"/>
      <c r="G26" s="3597">
        <v>0.5</v>
      </c>
      <c r="H26" s="3597">
        <v>0.5</v>
      </c>
      <c r="I26" s="3597">
        <v>1</v>
      </c>
      <c r="J26" s="3607"/>
      <c r="K26" s="3607"/>
      <c r="L26" s="3598"/>
      <c r="M26" s="3594">
        <f t="shared" ref="M26:M31" si="0">+D26*J26+E26*K26+F26*L26</f>
        <v>0</v>
      </c>
    </row>
    <row r="27" spans="1:13" ht="30" customHeight="1">
      <c r="A27" s="3591" t="s">
        <v>2949</v>
      </c>
      <c r="B27" s="3595" t="s">
        <v>4249</v>
      </c>
      <c r="C27" s="3074" t="s">
        <v>4202</v>
      </c>
      <c r="D27" s="3609"/>
      <c r="E27" s="3606"/>
      <c r="F27" s="3606"/>
      <c r="G27" s="3597">
        <v>0.5</v>
      </c>
      <c r="H27" s="3597">
        <v>0.5</v>
      </c>
      <c r="I27" s="3597">
        <v>1</v>
      </c>
      <c r="J27" s="3607"/>
      <c r="K27" s="3607"/>
      <c r="L27" s="3598"/>
      <c r="M27" s="3594">
        <f t="shared" si="0"/>
        <v>0</v>
      </c>
    </row>
    <row r="28" spans="1:13" ht="30" customHeight="1">
      <c r="A28" s="3582" t="s">
        <v>2950</v>
      </c>
      <c r="B28" s="3595" t="s">
        <v>4250</v>
      </c>
      <c r="C28" s="3074" t="s">
        <v>4204</v>
      </c>
      <c r="D28" s="3605"/>
      <c r="E28" s="3606"/>
      <c r="F28" s="3606"/>
      <c r="G28" s="3597">
        <v>0.5</v>
      </c>
      <c r="H28" s="3597">
        <v>0.5</v>
      </c>
      <c r="I28" s="3597">
        <v>1</v>
      </c>
      <c r="J28" s="3607"/>
      <c r="K28" s="3607"/>
      <c r="L28" s="3598"/>
      <c r="M28" s="3594">
        <f t="shared" si="0"/>
        <v>0</v>
      </c>
    </row>
    <row r="29" spans="1:13" ht="30" customHeight="1">
      <c r="A29" s="3582" t="s">
        <v>2951</v>
      </c>
      <c r="B29" s="3595" t="s">
        <v>4251</v>
      </c>
      <c r="C29" s="3074" t="s">
        <v>4206</v>
      </c>
      <c r="D29" s="3605"/>
      <c r="E29" s="3606"/>
      <c r="F29" s="3606"/>
      <c r="G29" s="3597">
        <v>0.5</v>
      </c>
      <c r="H29" s="3597">
        <v>0.5</v>
      </c>
      <c r="I29" s="3597">
        <v>1</v>
      </c>
      <c r="J29" s="3607"/>
      <c r="K29" s="3607"/>
      <c r="L29" s="3598"/>
      <c r="M29" s="3594">
        <f t="shared" si="0"/>
        <v>0</v>
      </c>
    </row>
    <row r="30" spans="1:13" ht="30" customHeight="1">
      <c r="A30" s="3591" t="s">
        <v>2952</v>
      </c>
      <c r="B30" s="3595" t="s">
        <v>4252</v>
      </c>
      <c r="C30" s="3074" t="s">
        <v>4208</v>
      </c>
      <c r="D30" s="3605"/>
      <c r="E30" s="3606"/>
      <c r="F30" s="3606"/>
      <c r="G30" s="3597">
        <v>0.5</v>
      </c>
      <c r="H30" s="3597">
        <v>0.5</v>
      </c>
      <c r="I30" s="3597">
        <v>1</v>
      </c>
      <c r="J30" s="3607"/>
      <c r="K30" s="3607"/>
      <c r="L30" s="3598"/>
      <c r="M30" s="3594">
        <f t="shared" si="0"/>
        <v>0</v>
      </c>
    </row>
    <row r="31" spans="1:13" ht="30" customHeight="1">
      <c r="A31" s="3582" t="s">
        <v>2954</v>
      </c>
      <c r="B31" s="3595" t="s">
        <v>4253</v>
      </c>
      <c r="C31" s="3074" t="s">
        <v>4210</v>
      </c>
      <c r="D31" s="3605"/>
      <c r="E31" s="3606"/>
      <c r="F31" s="3606"/>
      <c r="G31" s="3597">
        <v>0.5</v>
      </c>
      <c r="H31" s="3597">
        <v>0.5</v>
      </c>
      <c r="I31" s="3597">
        <v>1</v>
      </c>
      <c r="J31" s="3607"/>
      <c r="K31" s="3607"/>
      <c r="L31" s="3598"/>
      <c r="M31" s="3594">
        <f t="shared" si="0"/>
        <v>0</v>
      </c>
    </row>
    <row r="32" spans="1:13" ht="28.5">
      <c r="A32" s="3582" t="s">
        <v>2956</v>
      </c>
      <c r="B32" s="3601" t="s">
        <v>4211</v>
      </c>
      <c r="C32" s="3571" t="s">
        <v>4254</v>
      </c>
      <c r="D32" s="3605"/>
      <c r="E32" s="3606"/>
      <c r="F32" s="3606"/>
      <c r="G32" s="3586"/>
      <c r="H32" s="3586"/>
      <c r="I32" s="3586"/>
      <c r="J32" s="3607"/>
      <c r="K32" s="3607"/>
      <c r="L32" s="3598"/>
      <c r="M32" s="3594">
        <f>+D32*J32+E32*K32+F32*L32</f>
        <v>0</v>
      </c>
    </row>
    <row r="33" spans="1:13" ht="30" customHeight="1">
      <c r="A33" s="3591" t="s">
        <v>2957</v>
      </c>
      <c r="B33" s="3601" t="s">
        <v>4213</v>
      </c>
      <c r="C33" s="3571" t="s">
        <v>4214</v>
      </c>
      <c r="D33" s="3605"/>
      <c r="E33" s="3606"/>
      <c r="F33" s="3606"/>
      <c r="G33" s="3586"/>
      <c r="H33" s="3586"/>
      <c r="I33" s="3586"/>
      <c r="J33" s="3587"/>
      <c r="K33" s="3587"/>
      <c r="L33" s="3588"/>
      <c r="M33" s="3594">
        <f>+M34+M35+M36</f>
        <v>0</v>
      </c>
    </row>
    <row r="34" spans="1:13" ht="30" customHeight="1">
      <c r="A34" s="3582" t="s">
        <v>2958</v>
      </c>
      <c r="B34" s="3595" t="s">
        <v>4255</v>
      </c>
      <c r="C34" s="3074" t="s">
        <v>4216</v>
      </c>
      <c r="D34" s="3605"/>
      <c r="E34" s="3606"/>
      <c r="F34" s="3606"/>
      <c r="G34" s="3597">
        <v>0</v>
      </c>
      <c r="H34" s="3597">
        <v>0.5</v>
      </c>
      <c r="I34" s="3597">
        <v>1</v>
      </c>
      <c r="J34" s="3587"/>
      <c r="K34" s="3607"/>
      <c r="L34" s="3598"/>
      <c r="M34" s="3594">
        <f>+E34*K34+F34*L34</f>
        <v>0</v>
      </c>
    </row>
    <row r="35" spans="1:13" ht="30" customHeight="1">
      <c r="A35" s="3591" t="s">
        <v>2959</v>
      </c>
      <c r="B35" s="3595" t="s">
        <v>4256</v>
      </c>
      <c r="C35" s="3074" t="s">
        <v>4218</v>
      </c>
      <c r="D35" s="3605"/>
      <c r="E35" s="3606"/>
      <c r="F35" s="3606"/>
      <c r="G35" s="3597">
        <v>0</v>
      </c>
      <c r="H35" s="3597">
        <v>0.5</v>
      </c>
      <c r="I35" s="3597">
        <v>1</v>
      </c>
      <c r="J35" s="3587"/>
      <c r="K35" s="3607"/>
      <c r="L35" s="3598"/>
      <c r="M35" s="3594">
        <f>+E35*K35+F35*L35</f>
        <v>0</v>
      </c>
    </row>
    <row r="36" spans="1:13" ht="30" customHeight="1">
      <c r="A36" s="3582" t="s">
        <v>2960</v>
      </c>
      <c r="B36" s="3595" t="s">
        <v>4257</v>
      </c>
      <c r="C36" s="3074" t="s">
        <v>4220</v>
      </c>
      <c r="D36" s="3605"/>
      <c r="E36" s="3606"/>
      <c r="F36" s="3606"/>
      <c r="G36" s="3586"/>
      <c r="H36" s="3586"/>
      <c r="I36" s="3586"/>
      <c r="J36" s="3587"/>
      <c r="K36" s="3587"/>
      <c r="L36" s="3588"/>
      <c r="M36" s="3594">
        <f>+M37+M38+M39</f>
        <v>0</v>
      </c>
    </row>
    <row r="37" spans="1:13" ht="30" customHeight="1">
      <c r="A37" s="3582" t="s">
        <v>2961</v>
      </c>
      <c r="B37" s="3595" t="s">
        <v>4258</v>
      </c>
      <c r="C37" s="3604" t="s">
        <v>3368</v>
      </c>
      <c r="D37" s="3605"/>
      <c r="E37" s="3606"/>
      <c r="F37" s="3606"/>
      <c r="G37" s="3597">
        <v>0.5</v>
      </c>
      <c r="H37" s="3597">
        <v>0.5</v>
      </c>
      <c r="I37" s="3597">
        <v>1</v>
      </c>
      <c r="J37" s="3607"/>
      <c r="K37" s="3607"/>
      <c r="L37" s="3598"/>
      <c r="M37" s="3594">
        <f>+D37*J37+E37*K37+F37*L37</f>
        <v>0</v>
      </c>
    </row>
    <row r="38" spans="1:13" ht="30" customHeight="1">
      <c r="A38" s="3591" t="s">
        <v>2962</v>
      </c>
      <c r="B38" s="3595" t="s">
        <v>4259</v>
      </c>
      <c r="C38" s="3604" t="s">
        <v>4223</v>
      </c>
      <c r="D38" s="3605"/>
      <c r="E38" s="3606"/>
      <c r="F38" s="3606"/>
      <c r="G38" s="3597">
        <v>0</v>
      </c>
      <c r="H38" s="3597">
        <v>0.5</v>
      </c>
      <c r="I38" s="3597">
        <v>1</v>
      </c>
      <c r="J38" s="3587"/>
      <c r="K38" s="3607"/>
      <c r="L38" s="3600"/>
      <c r="M38" s="3594">
        <f>+E38*K38+F38*L38</f>
        <v>0</v>
      </c>
    </row>
    <row r="39" spans="1:13" ht="30" customHeight="1">
      <c r="A39" s="3582" t="s">
        <v>2963</v>
      </c>
      <c r="B39" s="3595" t="s">
        <v>4260</v>
      </c>
      <c r="C39" s="3604" t="s">
        <v>1504</v>
      </c>
      <c r="D39" s="3605"/>
      <c r="E39" s="3606"/>
      <c r="F39" s="3606"/>
      <c r="G39" s="3597">
        <v>0</v>
      </c>
      <c r="H39" s="3597">
        <v>0.5</v>
      </c>
      <c r="I39" s="3597">
        <v>1</v>
      </c>
      <c r="J39" s="3587"/>
      <c r="K39" s="3607"/>
      <c r="L39" s="3600"/>
      <c r="M39" s="3594">
        <f>+E39*K39+F39*L39</f>
        <v>0</v>
      </c>
    </row>
    <row r="40" spans="1:13" ht="30" customHeight="1">
      <c r="A40" s="3582" t="s">
        <v>2964</v>
      </c>
      <c r="B40" s="3601" t="s">
        <v>4225</v>
      </c>
      <c r="C40" s="3610" t="s">
        <v>4261</v>
      </c>
      <c r="D40" s="3605"/>
      <c r="E40" s="3606"/>
      <c r="F40" s="3606"/>
      <c r="G40" s="3597">
        <v>0</v>
      </c>
      <c r="H40" s="3597">
        <v>0.5</v>
      </c>
      <c r="I40" s="3597">
        <v>1</v>
      </c>
      <c r="J40" s="3587"/>
      <c r="K40" s="3607"/>
      <c r="L40" s="3600"/>
      <c r="M40" s="3594">
        <f>+E40*K40+F40*L40</f>
        <v>0</v>
      </c>
    </row>
    <row r="41" spans="1:13" ht="30" customHeight="1">
      <c r="A41" s="3582" t="s">
        <v>2965</v>
      </c>
      <c r="B41" s="3601" t="s">
        <v>4227</v>
      </c>
      <c r="C41" s="3571" t="s">
        <v>4262</v>
      </c>
      <c r="D41" s="3605"/>
      <c r="E41" s="3587"/>
      <c r="F41" s="3587"/>
      <c r="G41" s="3597">
        <v>0</v>
      </c>
      <c r="H41" s="3597">
        <v>0</v>
      </c>
      <c r="I41" s="3597">
        <v>0</v>
      </c>
      <c r="J41" s="3587"/>
      <c r="K41" s="3587"/>
      <c r="L41" s="3588"/>
      <c r="M41" s="3611"/>
    </row>
    <row r="42" spans="1:13" ht="30" customHeight="1">
      <c r="A42" s="3582" t="s">
        <v>2966</v>
      </c>
      <c r="B42" s="3601" t="s">
        <v>4229</v>
      </c>
      <c r="C42" s="3571" t="s">
        <v>4264</v>
      </c>
      <c r="D42" s="3605"/>
      <c r="E42" s="3606"/>
      <c r="F42" s="3606"/>
      <c r="G42" s="3586"/>
      <c r="H42" s="3586"/>
      <c r="I42" s="3586"/>
      <c r="J42" s="3587"/>
      <c r="K42" s="3587"/>
      <c r="L42" s="3588"/>
      <c r="M42" s="3594">
        <f>+M44+M45+M46</f>
        <v>0</v>
      </c>
    </row>
    <row r="43" spans="1:13" ht="30" customHeight="1">
      <c r="A43" s="3582" t="s">
        <v>2967</v>
      </c>
      <c r="B43" s="3595" t="s">
        <v>4265</v>
      </c>
      <c r="C43" s="3074" t="s">
        <v>4232</v>
      </c>
      <c r="D43" s="3605"/>
      <c r="E43" s="3606"/>
      <c r="F43" s="3606"/>
      <c r="G43" s="3597">
        <v>0</v>
      </c>
      <c r="H43" s="3597">
        <v>0</v>
      </c>
      <c r="I43" s="3597">
        <v>0</v>
      </c>
      <c r="J43" s="3587"/>
      <c r="K43" s="3587"/>
      <c r="L43" s="3588"/>
      <c r="M43" s="3611"/>
    </row>
    <row r="44" spans="1:13" ht="30" customHeight="1">
      <c r="A44" s="3591" t="s">
        <v>2968</v>
      </c>
      <c r="B44" s="3595" t="s">
        <v>4266</v>
      </c>
      <c r="C44" s="3074" t="s">
        <v>4234</v>
      </c>
      <c r="D44" s="3605"/>
      <c r="E44" s="3606"/>
      <c r="F44" s="3606"/>
      <c r="G44" s="3597">
        <v>0</v>
      </c>
      <c r="H44" s="3597">
        <v>0.5</v>
      </c>
      <c r="I44" s="3597">
        <v>1</v>
      </c>
      <c r="J44" s="3587"/>
      <c r="K44" s="3607"/>
      <c r="L44" s="3598"/>
      <c r="M44" s="3594">
        <f>+E44*K44+F44*L44</f>
        <v>0</v>
      </c>
    </row>
    <row r="45" spans="1:13" ht="30" customHeight="1">
      <c r="A45" s="3582" t="s">
        <v>2969</v>
      </c>
      <c r="B45" s="3595" t="s">
        <v>4267</v>
      </c>
      <c r="C45" s="3074" t="s">
        <v>4236</v>
      </c>
      <c r="D45" s="3605"/>
      <c r="E45" s="3606"/>
      <c r="F45" s="3606"/>
      <c r="G45" s="3597">
        <v>0</v>
      </c>
      <c r="H45" s="3597">
        <v>0.5</v>
      </c>
      <c r="I45" s="3597">
        <v>1</v>
      </c>
      <c r="J45" s="3587"/>
      <c r="K45" s="3607"/>
      <c r="L45" s="3598"/>
      <c r="M45" s="3594">
        <f>+E45*K45+F45*L45</f>
        <v>0</v>
      </c>
    </row>
    <row r="46" spans="1:13" ht="30" customHeight="1" thickBot="1">
      <c r="A46" s="3612" t="s">
        <v>2970</v>
      </c>
      <c r="B46" s="3613" t="s">
        <v>4268</v>
      </c>
      <c r="C46" s="3074" t="s">
        <v>1504</v>
      </c>
      <c r="D46" s="3614"/>
      <c r="E46" s="3614"/>
      <c r="F46" s="3614"/>
      <c r="G46" s="3615">
        <v>0</v>
      </c>
      <c r="H46" s="3615">
        <v>0.5</v>
      </c>
      <c r="I46" s="3615">
        <v>1</v>
      </c>
      <c r="J46" s="3616"/>
      <c r="K46" s="3617"/>
      <c r="L46" s="3618"/>
      <c r="M46" s="3619">
        <f>+E46*K46+F46*L46</f>
        <v>0</v>
      </c>
    </row>
    <row r="50" spans="1:3">
      <c r="C50" s="3620"/>
    </row>
    <row r="51" spans="1:3">
      <c r="A51" s="3529"/>
      <c r="B51" s="3529"/>
      <c r="C51" s="3620"/>
    </row>
  </sheetData>
  <mergeCells count="7">
    <mergeCell ref="A7:M7"/>
    <mergeCell ref="A8:A10"/>
    <mergeCell ref="B8:B10"/>
    <mergeCell ref="C8:C10"/>
    <mergeCell ref="D8:F8"/>
    <mergeCell ref="G8:I8"/>
    <mergeCell ref="J8:L8"/>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zoomScale="70" zoomScaleNormal="70" workbookViewId="0">
      <selection activeCell="D1" sqref="D1"/>
    </sheetView>
  </sheetViews>
  <sheetFormatPr defaultColWidth="11.42578125" defaultRowHeight="14.25"/>
  <cols>
    <col min="1" max="1" width="20.85546875" style="3575" bestFit="1" customWidth="1"/>
    <col min="2" max="2" width="19" style="3576" customWidth="1"/>
    <col min="3" max="3" width="86.28515625" style="3529" customWidth="1"/>
    <col min="4" max="6" width="20.7109375" style="3572" customWidth="1"/>
    <col min="7" max="9" width="20.7109375" style="3529" customWidth="1"/>
    <col min="10" max="13" width="20.7109375" style="3572" customWidth="1"/>
    <col min="14" max="16384" width="11.42578125" style="3529"/>
  </cols>
  <sheetData>
    <row r="1" spans="1:39" ht="15">
      <c r="A1" s="3483" t="s">
        <v>3973</v>
      </c>
      <c r="B1" s="3483" t="s">
        <v>3903</v>
      </c>
      <c r="C1" s="3483"/>
    </row>
    <row r="2" spans="1:39" ht="15">
      <c r="A2" s="3483" t="s">
        <v>3974</v>
      </c>
      <c r="B2" s="3564" t="s">
        <v>4269</v>
      </c>
      <c r="C2" s="3483"/>
    </row>
    <row r="3" spans="1:39" ht="15">
      <c r="A3" s="3483" t="s">
        <v>108</v>
      </c>
      <c r="B3" s="3483" t="s">
        <v>883</v>
      </c>
      <c r="C3" s="3483"/>
    </row>
    <row r="4" spans="1:39" ht="15">
      <c r="A4" s="3483" t="s">
        <v>111</v>
      </c>
      <c r="B4" s="3483" t="s">
        <v>3976</v>
      </c>
      <c r="C4" s="3483"/>
    </row>
    <row r="5" spans="1:39">
      <c r="I5" s="3625"/>
    </row>
    <row r="6" spans="1:39" ht="15.75" customHeight="1" thickBot="1">
      <c r="A6" s="2901"/>
      <c r="B6" s="2902"/>
      <c r="C6" s="2900"/>
      <c r="D6" s="3621"/>
      <c r="E6" s="3621"/>
      <c r="F6" s="3621"/>
      <c r="G6" s="2900"/>
      <c r="H6" s="2900"/>
      <c r="I6" s="2900"/>
      <c r="J6" s="3621"/>
      <c r="K6" s="3621"/>
      <c r="L6" s="3621"/>
    </row>
    <row r="7" spans="1:39" ht="29.25" customHeight="1" thickBot="1">
      <c r="A7" s="5110" t="s">
        <v>4170</v>
      </c>
      <c r="B7" s="5111"/>
      <c r="C7" s="5111"/>
      <c r="D7" s="5111"/>
      <c r="E7" s="5111"/>
      <c r="F7" s="5111"/>
      <c r="G7" s="5111"/>
      <c r="H7" s="5111"/>
      <c r="I7" s="5111"/>
      <c r="J7" s="5111"/>
      <c r="K7" s="5111"/>
      <c r="L7" s="5111"/>
      <c r="M7" s="5112"/>
    </row>
    <row r="8" spans="1:39" s="3578" customFormat="1" ht="60.75" customHeight="1">
      <c r="A8" s="4923" t="s">
        <v>3347</v>
      </c>
      <c r="B8" s="4927" t="s">
        <v>3986</v>
      </c>
      <c r="C8" s="4927" t="s">
        <v>1086</v>
      </c>
      <c r="D8" s="5119" t="s">
        <v>1087</v>
      </c>
      <c r="E8" s="5120"/>
      <c r="F8" s="5121"/>
      <c r="G8" s="5122" t="s">
        <v>4171</v>
      </c>
      <c r="H8" s="5029"/>
      <c r="I8" s="4944"/>
      <c r="J8" s="5122" t="s">
        <v>4172</v>
      </c>
      <c r="K8" s="5029"/>
      <c r="L8" s="4944"/>
      <c r="M8" s="3626" t="s">
        <v>4173</v>
      </c>
      <c r="N8" s="3529"/>
      <c r="O8" s="3529"/>
      <c r="P8" s="3529"/>
      <c r="Q8" s="3529"/>
      <c r="R8" s="3529"/>
      <c r="S8" s="3529"/>
      <c r="T8" s="3529"/>
      <c r="U8" s="3529"/>
      <c r="V8" s="3529"/>
      <c r="W8" s="3529"/>
      <c r="X8" s="3529"/>
      <c r="Y8" s="3529"/>
      <c r="Z8" s="3529"/>
      <c r="AA8" s="3529"/>
      <c r="AB8" s="3529"/>
      <c r="AC8" s="3529"/>
      <c r="AD8" s="3529"/>
      <c r="AE8" s="3529"/>
      <c r="AF8" s="3529"/>
      <c r="AG8" s="3529"/>
      <c r="AH8" s="3529"/>
      <c r="AI8" s="3529"/>
      <c r="AJ8" s="3529"/>
      <c r="AK8" s="3529"/>
      <c r="AL8" s="3529"/>
      <c r="AM8" s="3529"/>
    </row>
    <row r="9" spans="1:39" s="3578" customFormat="1" ht="51.75" customHeight="1">
      <c r="A9" s="5113"/>
      <c r="B9" s="5115"/>
      <c r="C9" s="5117"/>
      <c r="D9" s="3099" t="s">
        <v>3983</v>
      </c>
      <c r="E9" s="3099" t="s">
        <v>3984</v>
      </c>
      <c r="F9" s="3099" t="s">
        <v>3985</v>
      </c>
      <c r="G9" s="3099" t="s">
        <v>3983</v>
      </c>
      <c r="H9" s="3099" t="s">
        <v>3984</v>
      </c>
      <c r="I9" s="3099" t="s">
        <v>3985</v>
      </c>
      <c r="J9" s="3099" t="s">
        <v>3983</v>
      </c>
      <c r="K9" s="3099" t="s">
        <v>3984</v>
      </c>
      <c r="L9" s="3099" t="s">
        <v>3985</v>
      </c>
      <c r="M9" s="3099" t="s">
        <v>5</v>
      </c>
      <c r="N9" s="3529"/>
      <c r="O9" s="3529"/>
      <c r="P9" s="3529"/>
      <c r="Q9" s="3529"/>
      <c r="R9" s="3529"/>
      <c r="S9" s="3529"/>
      <c r="T9" s="3529"/>
      <c r="U9" s="3529"/>
      <c r="V9" s="3529"/>
      <c r="W9" s="3529"/>
      <c r="X9" s="3529"/>
      <c r="Y9" s="3529"/>
      <c r="Z9" s="3529"/>
      <c r="AA9" s="3529"/>
      <c r="AB9" s="3529"/>
      <c r="AC9" s="3529"/>
      <c r="AD9" s="3529"/>
      <c r="AE9" s="3529"/>
      <c r="AF9" s="3529"/>
      <c r="AG9" s="3529"/>
      <c r="AH9" s="3529"/>
      <c r="AI9" s="3529"/>
      <c r="AJ9" s="3529"/>
      <c r="AK9" s="3529"/>
      <c r="AL9" s="3529"/>
      <c r="AM9" s="3529"/>
    </row>
    <row r="10" spans="1:39" s="3578" customFormat="1" ht="30.75" customHeight="1">
      <c r="A10" s="5114"/>
      <c r="B10" s="5116"/>
      <c r="C10" s="5118"/>
      <c r="D10" s="3580" t="s">
        <v>3135</v>
      </c>
      <c r="E10" s="3580" t="s">
        <v>3136</v>
      </c>
      <c r="F10" s="3580" t="s">
        <v>3137</v>
      </c>
      <c r="G10" s="3580" t="s">
        <v>3138</v>
      </c>
      <c r="H10" s="3580" t="s">
        <v>3139</v>
      </c>
      <c r="I10" s="3580" t="s">
        <v>3140</v>
      </c>
      <c r="J10" s="3580" t="s">
        <v>3186</v>
      </c>
      <c r="K10" s="3580" t="s">
        <v>3187</v>
      </c>
      <c r="L10" s="3580" t="s">
        <v>3188</v>
      </c>
      <c r="M10" s="3580" t="s">
        <v>2904</v>
      </c>
      <c r="N10" s="3529"/>
      <c r="O10" s="3529"/>
      <c r="P10" s="3529"/>
      <c r="Q10" s="3529"/>
      <c r="R10" s="3529"/>
      <c r="S10" s="3529"/>
      <c r="T10" s="3529"/>
      <c r="U10" s="3529"/>
      <c r="V10" s="3529"/>
      <c r="W10" s="3529"/>
      <c r="X10" s="3529"/>
      <c r="Y10" s="3529"/>
      <c r="Z10" s="3529"/>
      <c r="AA10" s="3529"/>
      <c r="AB10" s="3529"/>
      <c r="AC10" s="3529"/>
      <c r="AD10" s="3529"/>
      <c r="AE10" s="3529"/>
      <c r="AF10" s="3529"/>
      <c r="AG10" s="3529"/>
      <c r="AH10" s="3529"/>
      <c r="AI10" s="3529"/>
      <c r="AJ10" s="3529"/>
      <c r="AK10" s="3529"/>
      <c r="AL10" s="3529"/>
      <c r="AM10" s="3529"/>
    </row>
    <row r="11" spans="1:39" s="3578" customFormat="1" ht="30.75" customHeight="1">
      <c r="A11" s="3582" t="s">
        <v>3135</v>
      </c>
      <c r="B11" s="3583">
        <v>2</v>
      </c>
      <c r="C11" s="2083" t="s">
        <v>4238</v>
      </c>
      <c r="D11" s="3622"/>
      <c r="E11" s="3623"/>
      <c r="F11" s="3623"/>
      <c r="G11" s="3586"/>
      <c r="H11" s="3586"/>
      <c r="I11" s="3586"/>
      <c r="J11" s="3587"/>
      <c r="K11" s="3587"/>
      <c r="L11" s="3588"/>
      <c r="M11" s="3627">
        <f>+M12+M17+M23+M32+M33+M40+M42</f>
        <v>0</v>
      </c>
      <c r="N11" s="3529"/>
      <c r="O11" s="3529"/>
      <c r="P11" s="3529"/>
      <c r="Q11" s="3529"/>
      <c r="R11" s="3529"/>
      <c r="S11" s="3529"/>
      <c r="T11" s="3529"/>
      <c r="U11" s="3529"/>
      <c r="V11" s="3529"/>
      <c r="W11" s="3529"/>
      <c r="X11" s="3529"/>
      <c r="Y11" s="3529"/>
      <c r="Z11" s="3529"/>
      <c r="AA11" s="3529"/>
      <c r="AB11" s="3529"/>
      <c r="AC11" s="3529"/>
      <c r="AD11" s="3529"/>
      <c r="AE11" s="3529"/>
      <c r="AF11" s="3529"/>
      <c r="AG11" s="3529"/>
      <c r="AH11" s="3529"/>
      <c r="AI11" s="3529"/>
      <c r="AJ11" s="3529"/>
      <c r="AK11" s="3529"/>
      <c r="AL11" s="3529"/>
      <c r="AM11" s="3529"/>
    </row>
    <row r="12" spans="1:39" s="3578" customFormat="1" ht="30" customHeight="1">
      <c r="A12" s="3591" t="s">
        <v>3136</v>
      </c>
      <c r="B12" s="3583">
        <v>2.1</v>
      </c>
      <c r="C12" s="3571" t="s">
        <v>4239</v>
      </c>
      <c r="D12" s="3599"/>
      <c r="E12" s="3599"/>
      <c r="F12" s="3596"/>
      <c r="G12" s="3586"/>
      <c r="H12" s="3586"/>
      <c r="I12" s="3586"/>
      <c r="J12" s="3587"/>
      <c r="K12" s="3587"/>
      <c r="L12" s="3588"/>
      <c r="M12" s="3628">
        <f>+M13+M14+M15+M16</f>
        <v>0</v>
      </c>
      <c r="N12" s="3529"/>
      <c r="O12" s="3529"/>
      <c r="P12" s="3529"/>
      <c r="Q12" s="3529"/>
      <c r="R12" s="3529"/>
      <c r="S12" s="3529"/>
      <c r="T12" s="3529"/>
      <c r="U12" s="3529"/>
      <c r="V12" s="3529"/>
      <c r="W12" s="3529"/>
      <c r="X12" s="3529"/>
      <c r="Y12" s="3529"/>
      <c r="Z12" s="3529"/>
      <c r="AA12" s="3529"/>
      <c r="AB12" s="3529"/>
      <c r="AC12" s="3529"/>
      <c r="AD12" s="3529"/>
      <c r="AE12" s="3529"/>
      <c r="AF12" s="3529"/>
      <c r="AG12" s="3529"/>
      <c r="AH12" s="3529"/>
      <c r="AI12" s="3529"/>
      <c r="AJ12" s="3529"/>
      <c r="AK12" s="3529"/>
      <c r="AL12" s="3529"/>
      <c r="AM12" s="3529"/>
    </row>
    <row r="13" spans="1:39" ht="30" customHeight="1">
      <c r="A13" s="3582" t="s">
        <v>3137</v>
      </c>
      <c r="B13" s="3595" t="s">
        <v>1709</v>
      </c>
      <c r="C13" s="3074" t="s">
        <v>4177</v>
      </c>
      <c r="D13" s="3587"/>
      <c r="E13" s="3587"/>
      <c r="F13" s="3596"/>
      <c r="G13" s="3586"/>
      <c r="H13" s="3586"/>
      <c r="I13" s="3597" t="s">
        <v>4270</v>
      </c>
      <c r="J13" s="3587"/>
      <c r="K13" s="3587"/>
      <c r="L13" s="3598"/>
      <c r="M13" s="3628">
        <f>+L13*F13</f>
        <v>0</v>
      </c>
    </row>
    <row r="14" spans="1:39" ht="30" customHeight="1">
      <c r="A14" s="3582" t="s">
        <v>3138</v>
      </c>
      <c r="B14" s="3595" t="s">
        <v>1710</v>
      </c>
      <c r="C14" s="3074" t="s">
        <v>4179</v>
      </c>
      <c r="D14" s="3599"/>
      <c r="E14" s="3599"/>
      <c r="F14" s="3596"/>
      <c r="G14" s="3597" t="s">
        <v>4271</v>
      </c>
      <c r="H14" s="3597" t="s">
        <v>4271</v>
      </c>
      <c r="I14" s="3597" t="s">
        <v>4270</v>
      </c>
      <c r="J14" s="3587"/>
      <c r="K14" s="3587"/>
      <c r="L14" s="3598"/>
      <c r="M14" s="3628">
        <f>+L14*F14</f>
        <v>0</v>
      </c>
    </row>
    <row r="15" spans="1:39" ht="30" customHeight="1">
      <c r="A15" s="3591" t="s">
        <v>3139</v>
      </c>
      <c r="B15" s="3595" t="s">
        <v>1711</v>
      </c>
      <c r="C15" s="3074" t="s">
        <v>4181</v>
      </c>
      <c r="D15" s="3599"/>
      <c r="E15" s="3599"/>
      <c r="F15" s="3599"/>
      <c r="G15" s="3597" t="s">
        <v>4271</v>
      </c>
      <c r="H15" s="3597" t="s">
        <v>4271</v>
      </c>
      <c r="I15" s="3597" t="s">
        <v>4270</v>
      </c>
      <c r="J15" s="3587"/>
      <c r="K15" s="3587"/>
      <c r="L15" s="3600"/>
      <c r="M15" s="3628">
        <f>+L15*F15</f>
        <v>0</v>
      </c>
    </row>
    <row r="16" spans="1:39" ht="30" customHeight="1">
      <c r="A16" s="3582" t="s">
        <v>3140</v>
      </c>
      <c r="B16" s="3595" t="s">
        <v>1712</v>
      </c>
      <c r="C16" s="3074" t="s">
        <v>4183</v>
      </c>
      <c r="D16" s="3599"/>
      <c r="E16" s="3599"/>
      <c r="F16" s="3599"/>
      <c r="G16" s="3597" t="s">
        <v>4271</v>
      </c>
      <c r="H16" s="3597" t="s">
        <v>4271</v>
      </c>
      <c r="I16" s="3597" t="s">
        <v>4270</v>
      </c>
      <c r="J16" s="3587"/>
      <c r="K16" s="3587"/>
      <c r="L16" s="3600"/>
      <c r="M16" s="3628">
        <f>+L16*F16</f>
        <v>0</v>
      </c>
    </row>
    <row r="17" spans="1:13" ht="30" customHeight="1">
      <c r="A17" s="3582" t="s">
        <v>3186</v>
      </c>
      <c r="B17" s="3601" t="s">
        <v>1332</v>
      </c>
      <c r="C17" s="3571" t="s">
        <v>4240</v>
      </c>
      <c r="D17" s="3605"/>
      <c r="E17" s="3606"/>
      <c r="F17" s="3599"/>
      <c r="G17" s="3586"/>
      <c r="H17" s="3586"/>
      <c r="I17" s="3586"/>
      <c r="J17" s="3587"/>
      <c r="K17" s="3587"/>
      <c r="L17" s="3588"/>
      <c r="M17" s="3628">
        <f>+M19+M21</f>
        <v>0</v>
      </c>
    </row>
    <row r="18" spans="1:13" ht="30" customHeight="1">
      <c r="A18" s="3591" t="s">
        <v>3187</v>
      </c>
      <c r="B18" s="3595" t="s">
        <v>4241</v>
      </c>
      <c r="C18" s="3604" t="s">
        <v>4186</v>
      </c>
      <c r="D18" s="3605"/>
      <c r="E18" s="3606"/>
      <c r="F18" s="3606"/>
      <c r="G18" s="3586"/>
      <c r="H18" s="3586"/>
      <c r="I18" s="3586"/>
      <c r="J18" s="3606"/>
      <c r="K18" s="3606"/>
      <c r="L18" s="3598"/>
      <c r="M18" s="3628">
        <f>+D18*J18+E18*K18+F18*L18</f>
        <v>0</v>
      </c>
    </row>
    <row r="19" spans="1:13" ht="30" customHeight="1">
      <c r="A19" s="3582" t="s">
        <v>3188</v>
      </c>
      <c r="B19" s="3595" t="s">
        <v>1334</v>
      </c>
      <c r="C19" s="3074" t="s">
        <v>4188</v>
      </c>
      <c r="D19" s="3605"/>
      <c r="E19" s="3606"/>
      <c r="F19" s="3606"/>
      <c r="G19" s="3597" t="s">
        <v>4272</v>
      </c>
      <c r="H19" s="3597" t="s">
        <v>4272</v>
      </c>
      <c r="I19" s="3597" t="s">
        <v>4270</v>
      </c>
      <c r="J19" s="3607"/>
      <c r="K19" s="3607"/>
      <c r="L19" s="3598"/>
      <c r="M19" s="3628">
        <f>+D19*J19+E19*K19+F19*L19</f>
        <v>0</v>
      </c>
    </row>
    <row r="20" spans="1:13" ht="30" customHeight="1">
      <c r="A20" s="3582" t="s">
        <v>2904</v>
      </c>
      <c r="B20" s="3595" t="s">
        <v>4242</v>
      </c>
      <c r="C20" s="3604" t="s">
        <v>4190</v>
      </c>
      <c r="D20" s="3587"/>
      <c r="E20" s="3587"/>
      <c r="F20" s="3606"/>
      <c r="G20" s="3586"/>
      <c r="H20" s="3586"/>
      <c r="I20" s="3597" t="s">
        <v>4270</v>
      </c>
      <c r="J20" s="3587"/>
      <c r="K20" s="3587"/>
      <c r="L20" s="3598"/>
      <c r="M20" s="3628">
        <f>+L20*F20</f>
        <v>0</v>
      </c>
    </row>
    <row r="21" spans="1:13" ht="30" customHeight="1">
      <c r="A21" s="3591" t="s">
        <v>2906</v>
      </c>
      <c r="B21" s="3595" t="s">
        <v>1336</v>
      </c>
      <c r="C21" s="3074" t="s">
        <v>4192</v>
      </c>
      <c r="D21" s="3605"/>
      <c r="E21" s="3606"/>
      <c r="F21" s="3606"/>
      <c r="G21" s="3597" t="s">
        <v>4273</v>
      </c>
      <c r="H21" s="3597" t="s">
        <v>4273</v>
      </c>
      <c r="I21" s="3597" t="s">
        <v>4270</v>
      </c>
      <c r="J21" s="3607"/>
      <c r="K21" s="3607"/>
      <c r="L21" s="3598"/>
      <c r="M21" s="3628">
        <f>+D21*J21+E21*K21+F21*L21</f>
        <v>0</v>
      </c>
    </row>
    <row r="22" spans="1:13" ht="30" customHeight="1">
      <c r="A22" s="3582" t="s">
        <v>2907</v>
      </c>
      <c r="B22" s="3595" t="s">
        <v>4243</v>
      </c>
      <c r="C22" s="3604" t="s">
        <v>4190</v>
      </c>
      <c r="D22" s="3587"/>
      <c r="E22" s="3587"/>
      <c r="F22" s="3606"/>
      <c r="G22" s="3586"/>
      <c r="H22" s="3586"/>
      <c r="I22" s="3597" t="s">
        <v>4270</v>
      </c>
      <c r="J22" s="3587"/>
      <c r="K22" s="3587"/>
      <c r="L22" s="3608"/>
      <c r="M22" s="3628">
        <f>+L22*F22</f>
        <v>0</v>
      </c>
    </row>
    <row r="23" spans="1:13" ht="30" customHeight="1">
      <c r="A23" s="3582" t="s">
        <v>2909</v>
      </c>
      <c r="B23" s="3601" t="s">
        <v>2774</v>
      </c>
      <c r="C23" s="3571" t="s">
        <v>4245</v>
      </c>
      <c r="D23" s="3605"/>
      <c r="E23" s="3606"/>
      <c r="F23" s="3606"/>
      <c r="G23" s="3586"/>
      <c r="H23" s="3586"/>
      <c r="I23" s="3586"/>
      <c r="J23" s="3587"/>
      <c r="K23" s="3587"/>
      <c r="L23" s="3588"/>
      <c r="M23" s="3628">
        <f>+M26+M27+M28+M29+M30+M31</f>
        <v>0</v>
      </c>
    </row>
    <row r="24" spans="1:13" ht="30" customHeight="1">
      <c r="A24" s="3591" t="s">
        <v>2910</v>
      </c>
      <c r="B24" s="3595" t="s">
        <v>4246</v>
      </c>
      <c r="C24" s="3604" t="s">
        <v>4196</v>
      </c>
      <c r="D24" s="3605"/>
      <c r="E24" s="3606"/>
      <c r="F24" s="3606"/>
      <c r="G24" s="3586"/>
      <c r="H24" s="3586"/>
      <c r="I24" s="3586"/>
      <c r="J24" s="3606"/>
      <c r="K24" s="3606"/>
      <c r="L24" s="3598"/>
      <c r="M24" s="3628">
        <f>+D24*J24+E24*K24+F24*L24</f>
        <v>0</v>
      </c>
    </row>
    <row r="25" spans="1:13" ht="30" customHeight="1">
      <c r="A25" s="3582" t="s">
        <v>2911</v>
      </c>
      <c r="B25" s="3595" t="s">
        <v>4247</v>
      </c>
      <c r="C25" s="3604" t="s">
        <v>4198</v>
      </c>
      <c r="D25" s="3605"/>
      <c r="E25" s="3606"/>
      <c r="F25" s="3606"/>
      <c r="G25" s="3586"/>
      <c r="H25" s="3586"/>
      <c r="I25" s="3586"/>
      <c r="J25" s="3587"/>
      <c r="K25" s="3587"/>
      <c r="L25" s="3588"/>
      <c r="M25" s="3628">
        <f>+D25*J25+E25*K25+F25*L25</f>
        <v>0</v>
      </c>
    </row>
    <row r="26" spans="1:13" ht="28.5">
      <c r="A26" s="3582" t="s">
        <v>2947</v>
      </c>
      <c r="B26" s="3595" t="s">
        <v>4248</v>
      </c>
      <c r="C26" s="3074" t="s">
        <v>4200</v>
      </c>
      <c r="D26" s="3605"/>
      <c r="E26" s="3606"/>
      <c r="F26" s="3606"/>
      <c r="G26" s="3597" t="s">
        <v>4274</v>
      </c>
      <c r="H26" s="3597" t="s">
        <v>4274</v>
      </c>
      <c r="I26" s="3597" t="s">
        <v>4270</v>
      </c>
      <c r="J26" s="3607"/>
      <c r="K26" s="3607"/>
      <c r="L26" s="3598"/>
      <c r="M26" s="3628">
        <f t="shared" ref="M26:M31" si="0">+D26*J26+E26*K26+F26*L26</f>
        <v>0</v>
      </c>
    </row>
    <row r="27" spans="1:13" ht="30" customHeight="1">
      <c r="A27" s="3591" t="s">
        <v>2949</v>
      </c>
      <c r="B27" s="3595" t="s">
        <v>4249</v>
      </c>
      <c r="C27" s="3074" t="s">
        <v>4202</v>
      </c>
      <c r="D27" s="3609"/>
      <c r="E27" s="3606"/>
      <c r="F27" s="3606"/>
      <c r="G27" s="3597" t="s">
        <v>4274</v>
      </c>
      <c r="H27" s="3597" t="s">
        <v>4274</v>
      </c>
      <c r="I27" s="3597" t="s">
        <v>4270</v>
      </c>
      <c r="J27" s="3607"/>
      <c r="K27" s="3607"/>
      <c r="L27" s="3598"/>
      <c r="M27" s="3628">
        <f t="shared" si="0"/>
        <v>0</v>
      </c>
    </row>
    <row r="28" spans="1:13" ht="30" customHeight="1">
      <c r="A28" s="3582" t="s">
        <v>2950</v>
      </c>
      <c r="B28" s="3595" t="s">
        <v>4250</v>
      </c>
      <c r="C28" s="3074" t="s">
        <v>4204</v>
      </c>
      <c r="D28" s="3605"/>
      <c r="E28" s="3606"/>
      <c r="F28" s="3606"/>
      <c r="G28" s="3597" t="s">
        <v>4274</v>
      </c>
      <c r="H28" s="3597" t="s">
        <v>4274</v>
      </c>
      <c r="I28" s="3597" t="s">
        <v>4270</v>
      </c>
      <c r="J28" s="3607"/>
      <c r="K28" s="3607"/>
      <c r="L28" s="3598"/>
      <c r="M28" s="3628">
        <f t="shared" si="0"/>
        <v>0</v>
      </c>
    </row>
    <row r="29" spans="1:13" ht="30" customHeight="1">
      <c r="A29" s="3582" t="s">
        <v>2951</v>
      </c>
      <c r="B29" s="3595" t="s">
        <v>4251</v>
      </c>
      <c r="C29" s="3074" t="s">
        <v>4206</v>
      </c>
      <c r="D29" s="3605"/>
      <c r="E29" s="3606"/>
      <c r="F29" s="3606"/>
      <c r="G29" s="3597" t="s">
        <v>4274</v>
      </c>
      <c r="H29" s="3597" t="s">
        <v>4274</v>
      </c>
      <c r="I29" s="3597" t="s">
        <v>4270</v>
      </c>
      <c r="J29" s="3607"/>
      <c r="K29" s="3607"/>
      <c r="L29" s="3598"/>
      <c r="M29" s="3628">
        <f t="shared" si="0"/>
        <v>0</v>
      </c>
    </row>
    <row r="30" spans="1:13" ht="30" customHeight="1">
      <c r="A30" s="3591" t="s">
        <v>2952</v>
      </c>
      <c r="B30" s="3595" t="s">
        <v>4252</v>
      </c>
      <c r="C30" s="3074" t="s">
        <v>4208</v>
      </c>
      <c r="D30" s="3605"/>
      <c r="E30" s="3606"/>
      <c r="F30" s="3606"/>
      <c r="G30" s="3597" t="s">
        <v>4274</v>
      </c>
      <c r="H30" s="3597" t="s">
        <v>4274</v>
      </c>
      <c r="I30" s="3597" t="s">
        <v>4270</v>
      </c>
      <c r="J30" s="3607"/>
      <c r="K30" s="3607"/>
      <c r="L30" s="3598"/>
      <c r="M30" s="3628">
        <f t="shared" si="0"/>
        <v>0</v>
      </c>
    </row>
    <row r="31" spans="1:13" ht="30" customHeight="1">
      <c r="A31" s="3582" t="s">
        <v>2954</v>
      </c>
      <c r="B31" s="3595" t="s">
        <v>4253</v>
      </c>
      <c r="C31" s="3074" t="s">
        <v>4210</v>
      </c>
      <c r="D31" s="3605"/>
      <c r="E31" s="3606"/>
      <c r="F31" s="3606"/>
      <c r="G31" s="3597" t="s">
        <v>4274</v>
      </c>
      <c r="H31" s="3597" t="s">
        <v>4274</v>
      </c>
      <c r="I31" s="3597" t="s">
        <v>4270</v>
      </c>
      <c r="J31" s="3607"/>
      <c r="K31" s="3607"/>
      <c r="L31" s="3598"/>
      <c r="M31" s="3628">
        <f t="shared" si="0"/>
        <v>0</v>
      </c>
    </row>
    <row r="32" spans="1:13" ht="28.5">
      <c r="A32" s="3582" t="s">
        <v>2956</v>
      </c>
      <c r="B32" s="3601" t="s">
        <v>4211</v>
      </c>
      <c r="C32" s="3571" t="s">
        <v>4254</v>
      </c>
      <c r="D32" s="3605"/>
      <c r="E32" s="3606"/>
      <c r="F32" s="3606"/>
      <c r="G32" s="3586"/>
      <c r="H32" s="3586"/>
      <c r="I32" s="3586"/>
      <c r="J32" s="3607"/>
      <c r="K32" s="3607"/>
      <c r="L32" s="3598"/>
      <c r="M32" s="3628">
        <f>+D32*J32+E32*K32+F32*L32</f>
        <v>0</v>
      </c>
    </row>
    <row r="33" spans="1:13" ht="30" customHeight="1">
      <c r="A33" s="3591" t="s">
        <v>2957</v>
      </c>
      <c r="B33" s="3601" t="s">
        <v>4213</v>
      </c>
      <c r="C33" s="3571" t="s">
        <v>4214</v>
      </c>
      <c r="D33" s="3605"/>
      <c r="E33" s="3606"/>
      <c r="F33" s="3606"/>
      <c r="G33" s="3586"/>
      <c r="H33" s="3586"/>
      <c r="I33" s="3586"/>
      <c r="J33" s="3587"/>
      <c r="K33" s="3587"/>
      <c r="L33" s="3588"/>
      <c r="M33" s="3628">
        <f>+M34+M35+M36</f>
        <v>0</v>
      </c>
    </row>
    <row r="34" spans="1:13" ht="30" customHeight="1">
      <c r="A34" s="3582" t="s">
        <v>2958</v>
      </c>
      <c r="B34" s="3595" t="s">
        <v>4255</v>
      </c>
      <c r="C34" s="3074" t="s">
        <v>4216</v>
      </c>
      <c r="D34" s="3605"/>
      <c r="E34" s="3606"/>
      <c r="F34" s="3606"/>
      <c r="G34" s="3597" t="s">
        <v>4271</v>
      </c>
      <c r="H34" s="3597" t="s">
        <v>4274</v>
      </c>
      <c r="I34" s="3597" t="s">
        <v>4270</v>
      </c>
      <c r="J34" s="3587"/>
      <c r="K34" s="3607"/>
      <c r="L34" s="3598"/>
      <c r="M34" s="3628">
        <f>+E34*K34+F34*L34</f>
        <v>0</v>
      </c>
    </row>
    <row r="35" spans="1:13" ht="30" customHeight="1">
      <c r="A35" s="3591" t="s">
        <v>2959</v>
      </c>
      <c r="B35" s="3595" t="s">
        <v>4256</v>
      </c>
      <c r="C35" s="3074" t="s">
        <v>4218</v>
      </c>
      <c r="D35" s="3605"/>
      <c r="E35" s="3606"/>
      <c r="F35" s="3606"/>
      <c r="G35" s="3597" t="s">
        <v>4271</v>
      </c>
      <c r="H35" s="3597" t="s">
        <v>4274</v>
      </c>
      <c r="I35" s="3597" t="s">
        <v>4270</v>
      </c>
      <c r="J35" s="3587"/>
      <c r="K35" s="3607"/>
      <c r="L35" s="3598"/>
      <c r="M35" s="3628">
        <f>+E35*K35+F35*L35</f>
        <v>0</v>
      </c>
    </row>
    <row r="36" spans="1:13" ht="30" customHeight="1">
      <c r="A36" s="3582" t="s">
        <v>2960</v>
      </c>
      <c r="B36" s="3595" t="s">
        <v>4257</v>
      </c>
      <c r="C36" s="3074" t="s">
        <v>4220</v>
      </c>
      <c r="D36" s="3605"/>
      <c r="E36" s="3606"/>
      <c r="F36" s="3606"/>
      <c r="G36" s="3586"/>
      <c r="H36" s="3586"/>
      <c r="I36" s="3586"/>
      <c r="J36" s="3587"/>
      <c r="K36" s="3587"/>
      <c r="L36" s="3588"/>
      <c r="M36" s="3628">
        <f>+M37+M38+M39</f>
        <v>0</v>
      </c>
    </row>
    <row r="37" spans="1:13" ht="30" customHeight="1">
      <c r="A37" s="3582" t="s">
        <v>2961</v>
      </c>
      <c r="B37" s="3595" t="s">
        <v>4258</v>
      </c>
      <c r="C37" s="3604" t="s">
        <v>3368</v>
      </c>
      <c r="D37" s="3605"/>
      <c r="E37" s="3606"/>
      <c r="F37" s="3606"/>
      <c r="G37" s="3597" t="s">
        <v>4274</v>
      </c>
      <c r="H37" s="3597" t="s">
        <v>4274</v>
      </c>
      <c r="I37" s="3597" t="s">
        <v>4270</v>
      </c>
      <c r="J37" s="3607"/>
      <c r="K37" s="3607"/>
      <c r="L37" s="3598"/>
      <c r="M37" s="3628">
        <f>+D37*J37+E37*K37+F37*L37</f>
        <v>0</v>
      </c>
    </row>
    <row r="38" spans="1:13" ht="30" customHeight="1">
      <c r="A38" s="3591" t="s">
        <v>2962</v>
      </c>
      <c r="B38" s="3595" t="s">
        <v>4259</v>
      </c>
      <c r="C38" s="3604" t="s">
        <v>4223</v>
      </c>
      <c r="D38" s="3605"/>
      <c r="E38" s="3606"/>
      <c r="F38" s="3606"/>
      <c r="G38" s="3597" t="s">
        <v>4271</v>
      </c>
      <c r="H38" s="3597" t="s">
        <v>4274</v>
      </c>
      <c r="I38" s="3597" t="s">
        <v>4270</v>
      </c>
      <c r="J38" s="3587"/>
      <c r="K38" s="3607"/>
      <c r="L38" s="3600"/>
      <c r="M38" s="3628">
        <f>+E38*K38+F38*L38</f>
        <v>0</v>
      </c>
    </row>
    <row r="39" spans="1:13" ht="30" customHeight="1">
      <c r="A39" s="3582" t="s">
        <v>2963</v>
      </c>
      <c r="B39" s="3595" t="s">
        <v>4260</v>
      </c>
      <c r="C39" s="3604" t="s">
        <v>1504</v>
      </c>
      <c r="D39" s="3605"/>
      <c r="E39" s="3606"/>
      <c r="F39" s="3606"/>
      <c r="G39" s="3597" t="s">
        <v>4271</v>
      </c>
      <c r="H39" s="3597" t="s">
        <v>4274</v>
      </c>
      <c r="I39" s="3597" t="s">
        <v>4270</v>
      </c>
      <c r="J39" s="3587"/>
      <c r="K39" s="3607"/>
      <c r="L39" s="3600"/>
      <c r="M39" s="3628">
        <f>+E39*K39+F39*L39</f>
        <v>0</v>
      </c>
    </row>
    <row r="40" spans="1:13" ht="30" customHeight="1">
      <c r="A40" s="3582" t="s">
        <v>2964</v>
      </c>
      <c r="B40" s="3601" t="s">
        <v>4225</v>
      </c>
      <c r="C40" s="3610" t="s">
        <v>4261</v>
      </c>
      <c r="D40" s="3605"/>
      <c r="E40" s="3606"/>
      <c r="F40" s="3606"/>
      <c r="G40" s="3597" t="s">
        <v>4271</v>
      </c>
      <c r="H40" s="3597" t="s">
        <v>4274</v>
      </c>
      <c r="I40" s="3597" t="s">
        <v>4270</v>
      </c>
      <c r="J40" s="3587"/>
      <c r="K40" s="3607"/>
      <c r="L40" s="3600"/>
      <c r="M40" s="3628">
        <f>+E40*K40+F40*L40</f>
        <v>0</v>
      </c>
    </row>
    <row r="41" spans="1:13" ht="30" customHeight="1">
      <c r="A41" s="3582" t="s">
        <v>2965</v>
      </c>
      <c r="B41" s="3601" t="s">
        <v>4227</v>
      </c>
      <c r="C41" s="3571" t="s">
        <v>4262</v>
      </c>
      <c r="D41" s="3605"/>
      <c r="E41" s="3587"/>
      <c r="F41" s="3587"/>
      <c r="G41" s="3597" t="s">
        <v>4271</v>
      </c>
      <c r="H41" s="3597" t="s">
        <v>4271</v>
      </c>
      <c r="I41" s="3597" t="s">
        <v>4271</v>
      </c>
      <c r="J41" s="3587"/>
      <c r="K41" s="3587"/>
      <c r="L41" s="3588"/>
      <c r="M41" s="3629"/>
    </row>
    <row r="42" spans="1:13" ht="30" customHeight="1">
      <c r="A42" s="3582" t="s">
        <v>2966</v>
      </c>
      <c r="B42" s="3601" t="s">
        <v>4229</v>
      </c>
      <c r="C42" s="3571" t="s">
        <v>4264</v>
      </c>
      <c r="D42" s="3605"/>
      <c r="E42" s="3606"/>
      <c r="F42" s="3606"/>
      <c r="G42" s="3586"/>
      <c r="H42" s="3586"/>
      <c r="I42" s="3586"/>
      <c r="J42" s="3587"/>
      <c r="K42" s="3587"/>
      <c r="L42" s="3588"/>
      <c r="M42" s="3628">
        <f>+M44+M45+M46</f>
        <v>0</v>
      </c>
    </row>
    <row r="43" spans="1:13" ht="30" customHeight="1">
      <c r="A43" s="3582" t="s">
        <v>2967</v>
      </c>
      <c r="B43" s="3595" t="s">
        <v>4265</v>
      </c>
      <c r="C43" s="3074" t="s">
        <v>4232</v>
      </c>
      <c r="D43" s="3605"/>
      <c r="E43" s="3606"/>
      <c r="F43" s="3606"/>
      <c r="G43" s="3597" t="s">
        <v>4271</v>
      </c>
      <c r="H43" s="3597" t="s">
        <v>4271</v>
      </c>
      <c r="I43" s="3597" t="s">
        <v>4271</v>
      </c>
      <c r="J43" s="3587"/>
      <c r="K43" s="3587"/>
      <c r="L43" s="3588"/>
      <c r="M43" s="3629"/>
    </row>
    <row r="44" spans="1:13" ht="30" customHeight="1">
      <c r="A44" s="3591" t="s">
        <v>2968</v>
      </c>
      <c r="B44" s="3595" t="s">
        <v>4266</v>
      </c>
      <c r="C44" s="3074" t="s">
        <v>4234</v>
      </c>
      <c r="D44" s="3605"/>
      <c r="E44" s="3606"/>
      <c r="F44" s="3606"/>
      <c r="G44" s="3597" t="s">
        <v>4271</v>
      </c>
      <c r="H44" s="3597" t="s">
        <v>4274</v>
      </c>
      <c r="I44" s="3597" t="s">
        <v>4270</v>
      </c>
      <c r="J44" s="3587"/>
      <c r="K44" s="3607"/>
      <c r="L44" s="3598"/>
      <c r="M44" s="3628">
        <f>+E44*K44+F44*L44</f>
        <v>0</v>
      </c>
    </row>
    <row r="45" spans="1:13" ht="30" customHeight="1">
      <c r="A45" s="3582" t="s">
        <v>2969</v>
      </c>
      <c r="B45" s="3595" t="s">
        <v>4267</v>
      </c>
      <c r="C45" s="3074" t="s">
        <v>4236</v>
      </c>
      <c r="D45" s="3605"/>
      <c r="E45" s="3606"/>
      <c r="F45" s="3606"/>
      <c r="G45" s="3597" t="s">
        <v>4271</v>
      </c>
      <c r="H45" s="3597" t="s">
        <v>4274</v>
      </c>
      <c r="I45" s="3597" t="s">
        <v>4270</v>
      </c>
      <c r="J45" s="3587"/>
      <c r="K45" s="3607"/>
      <c r="L45" s="3598"/>
      <c r="M45" s="3628">
        <f>+E45*K45+F45*L45</f>
        <v>0</v>
      </c>
    </row>
    <row r="46" spans="1:13" ht="30" customHeight="1" thickBot="1">
      <c r="A46" s="3612" t="s">
        <v>2970</v>
      </c>
      <c r="B46" s="3613" t="s">
        <v>4268</v>
      </c>
      <c r="C46" s="3074" t="s">
        <v>1504</v>
      </c>
      <c r="D46" s="3614"/>
      <c r="E46" s="3614"/>
      <c r="F46" s="3614"/>
      <c r="G46" s="3615" t="s">
        <v>4271</v>
      </c>
      <c r="H46" s="3615" t="s">
        <v>4274</v>
      </c>
      <c r="I46" s="3615" t="s">
        <v>4270</v>
      </c>
      <c r="J46" s="3616"/>
      <c r="K46" s="3617"/>
      <c r="L46" s="3618"/>
      <c r="M46" s="3630">
        <f>+E46*K46+F46*L46</f>
        <v>0</v>
      </c>
    </row>
    <row r="50" spans="1:3">
      <c r="C50" s="3620"/>
    </row>
    <row r="51" spans="1:3">
      <c r="A51" s="3529"/>
      <c r="B51" s="3529"/>
      <c r="C51" s="3620"/>
    </row>
  </sheetData>
  <mergeCells count="7">
    <mergeCell ref="A7:M7"/>
    <mergeCell ref="A8:A10"/>
    <mergeCell ref="B8:B10"/>
    <mergeCell ref="C8:C10"/>
    <mergeCell ref="D8:F8"/>
    <mergeCell ref="G8:I8"/>
    <mergeCell ref="J8:L8"/>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0" zoomScaleNormal="80" zoomScaleSheetLayoutView="85" zoomScalePageLayoutView="70" workbookViewId="0">
      <selection activeCell="D1" sqref="D1"/>
    </sheetView>
  </sheetViews>
  <sheetFormatPr defaultColWidth="11.42578125" defaultRowHeight="14.25"/>
  <cols>
    <col min="1" max="1" width="19.140625" style="3575" bestFit="1" customWidth="1"/>
    <col min="2" max="2" width="11.28515625" style="3576" customWidth="1"/>
    <col min="3" max="3" width="97.140625" style="3529" bestFit="1" customWidth="1"/>
    <col min="4" max="4" width="11" style="3572" customWidth="1"/>
    <col min="5" max="5" width="13.5703125" style="3572" customWidth="1"/>
    <col min="6" max="6" width="18.85546875" style="3572" customWidth="1"/>
    <col min="7" max="7" width="22.28515625" style="3529" customWidth="1"/>
    <col min="8" max="8" width="7.85546875" style="3529" bestFit="1" customWidth="1"/>
    <col min="9" max="9" width="19" style="3529" customWidth="1"/>
    <col min="10" max="10" width="17" style="3572" customWidth="1"/>
    <col min="11" max="11" width="12.5703125" style="3572" customWidth="1"/>
    <col min="12" max="12" width="27.5703125" style="3572" customWidth="1"/>
    <col min="13" max="13" width="23.7109375" style="3631" bestFit="1" customWidth="1"/>
    <col min="14" max="14" width="15.140625" style="3529" bestFit="1" customWidth="1"/>
    <col min="15" max="15" width="18.42578125" style="3529" customWidth="1"/>
    <col min="16" max="16" width="11.42578125" style="3529" bestFit="1" customWidth="1"/>
    <col min="17" max="16384" width="11.42578125" style="3529"/>
  </cols>
  <sheetData>
    <row r="1" spans="1:26" ht="15">
      <c r="A1" s="3483" t="s">
        <v>3973</v>
      </c>
      <c r="B1" s="3483" t="s">
        <v>3921</v>
      </c>
    </row>
    <row r="2" spans="1:26" ht="15">
      <c r="A2" s="3483" t="s">
        <v>3974</v>
      </c>
      <c r="B2" s="3564" t="s">
        <v>3922</v>
      </c>
    </row>
    <row r="3" spans="1:26" ht="15">
      <c r="A3" s="3483" t="s">
        <v>108</v>
      </c>
      <c r="B3" s="3483" t="s">
        <v>883</v>
      </c>
    </row>
    <row r="4" spans="1:26" ht="15">
      <c r="A4" s="3483" t="s">
        <v>111</v>
      </c>
      <c r="B4" s="3483" t="s">
        <v>3976</v>
      </c>
    </row>
    <row r="5" spans="1:26">
      <c r="B5" s="3632"/>
    </row>
    <row r="6" spans="1:26" ht="15" thickBot="1"/>
    <row r="7" spans="1:26" s="3633" customFormat="1" ht="29.25" customHeight="1" thickBot="1">
      <c r="A7" s="5110" t="s">
        <v>4275</v>
      </c>
      <c r="B7" s="5111"/>
      <c r="C7" s="5111"/>
      <c r="D7" s="5111"/>
      <c r="E7" s="5111"/>
      <c r="F7" s="5111"/>
      <c r="G7" s="5111"/>
      <c r="H7" s="5111"/>
      <c r="I7" s="5111"/>
      <c r="J7" s="5111"/>
      <c r="K7" s="5111"/>
      <c r="L7" s="5111"/>
      <c r="M7" s="5112"/>
      <c r="N7" s="1467"/>
      <c r="O7" s="1467"/>
      <c r="P7" s="1467"/>
      <c r="Q7" s="1467"/>
      <c r="R7" s="1467"/>
      <c r="S7" s="1467"/>
      <c r="T7" s="1467"/>
      <c r="U7" s="1467"/>
      <c r="V7" s="1467"/>
      <c r="W7" s="1467"/>
      <c r="X7" s="1467"/>
      <c r="Y7" s="1467"/>
      <c r="Z7" s="1467"/>
    </row>
    <row r="8" spans="1:26" s="3578" customFormat="1" ht="51.75" customHeight="1">
      <c r="A8" s="5125"/>
      <c r="B8" s="5126"/>
      <c r="C8" s="5127"/>
      <c r="D8" s="5131" t="s">
        <v>1087</v>
      </c>
      <c r="E8" s="5131"/>
      <c r="F8" s="5131"/>
      <c r="G8" s="5123" t="s">
        <v>4276</v>
      </c>
      <c r="H8" s="4930"/>
      <c r="I8" s="5132"/>
      <c r="J8" s="5123" t="s">
        <v>4277</v>
      </c>
      <c r="K8" s="4930"/>
      <c r="L8" s="5132"/>
      <c r="M8" s="5133" t="s">
        <v>3980</v>
      </c>
      <c r="N8" s="38"/>
      <c r="O8" s="38"/>
      <c r="P8" s="38"/>
      <c r="Q8" s="38"/>
      <c r="R8" s="38"/>
      <c r="S8" s="38"/>
      <c r="T8" s="38"/>
      <c r="U8" s="38"/>
      <c r="V8" s="38"/>
      <c r="W8" s="38"/>
      <c r="X8" s="38"/>
      <c r="Y8" s="38"/>
      <c r="Z8" s="38"/>
    </row>
    <row r="9" spans="1:26" s="3578" customFormat="1" ht="30" customHeight="1">
      <c r="A9" s="5125"/>
      <c r="B9" s="5126"/>
      <c r="C9" s="5127"/>
      <c r="D9" s="5123" t="s">
        <v>4278</v>
      </c>
      <c r="E9" s="4930"/>
      <c r="F9" s="5124" t="s">
        <v>3982</v>
      </c>
      <c r="G9" s="5123" t="s">
        <v>4278</v>
      </c>
      <c r="H9" s="4930"/>
      <c r="I9" s="5124" t="s">
        <v>3982</v>
      </c>
      <c r="J9" s="5123" t="s">
        <v>4278</v>
      </c>
      <c r="K9" s="4930"/>
      <c r="L9" s="5124" t="s">
        <v>3982</v>
      </c>
      <c r="M9" s="5134"/>
      <c r="N9" s="38"/>
      <c r="O9" s="38"/>
      <c r="P9" s="38"/>
      <c r="Q9" s="38"/>
      <c r="R9" s="38"/>
      <c r="S9" s="38"/>
      <c r="T9" s="38"/>
      <c r="U9" s="38"/>
      <c r="V9" s="38"/>
      <c r="W9" s="38"/>
      <c r="X9" s="38"/>
      <c r="Y9" s="38"/>
      <c r="Z9" s="38"/>
    </row>
    <row r="10" spans="1:26" s="3578" customFormat="1" ht="51.75" customHeight="1" thickBot="1">
      <c r="A10" s="5128"/>
      <c r="B10" s="5129"/>
      <c r="C10" s="5130"/>
      <c r="D10" s="3333" t="s">
        <v>4279</v>
      </c>
      <c r="E10" s="3333" t="s">
        <v>3985</v>
      </c>
      <c r="F10" s="5115"/>
      <c r="G10" s="3333" t="s">
        <v>4279</v>
      </c>
      <c r="H10" s="3333" t="s">
        <v>3985</v>
      </c>
      <c r="I10" s="5115"/>
      <c r="J10" s="3333" t="s">
        <v>4280</v>
      </c>
      <c r="K10" s="3333" t="s">
        <v>3985</v>
      </c>
      <c r="L10" s="5115"/>
      <c r="M10" s="5134"/>
      <c r="N10" s="38"/>
      <c r="O10" s="38"/>
      <c r="P10" s="38"/>
      <c r="Q10" s="38"/>
      <c r="R10" s="38"/>
      <c r="S10" s="38"/>
      <c r="T10" s="38"/>
      <c r="U10" s="38"/>
      <c r="V10" s="38"/>
      <c r="W10" s="38"/>
      <c r="X10" s="38"/>
      <c r="Y10" s="38"/>
      <c r="Z10" s="38"/>
    </row>
    <row r="11" spans="1:26" s="3578" customFormat="1" ht="30.75" customHeight="1" thickBot="1">
      <c r="A11" s="3489" t="s">
        <v>3347</v>
      </c>
      <c r="B11" s="3490" t="s">
        <v>3986</v>
      </c>
      <c r="C11" s="3491" t="s">
        <v>1086</v>
      </c>
      <c r="D11" s="3580" t="s">
        <v>3135</v>
      </c>
      <c r="E11" s="3580" t="s">
        <v>3136</v>
      </c>
      <c r="F11" s="3580" t="s">
        <v>3137</v>
      </c>
      <c r="G11" s="3580" t="s">
        <v>3138</v>
      </c>
      <c r="H11" s="3580" t="s">
        <v>3139</v>
      </c>
      <c r="I11" s="3580" t="s">
        <v>3140</v>
      </c>
      <c r="J11" s="3580" t="s">
        <v>3186</v>
      </c>
      <c r="K11" s="3580" t="s">
        <v>3187</v>
      </c>
      <c r="L11" s="3580" t="s">
        <v>3188</v>
      </c>
      <c r="M11" s="3581" t="s">
        <v>2904</v>
      </c>
      <c r="N11" s="38"/>
      <c r="O11" s="38"/>
      <c r="P11" s="38"/>
      <c r="Q11" s="38"/>
      <c r="R11" s="38"/>
      <c r="S11" s="38"/>
      <c r="T11" s="38"/>
      <c r="U11" s="38"/>
      <c r="V11" s="38"/>
      <c r="W11" s="38"/>
      <c r="X11" s="38"/>
      <c r="Y11" s="38"/>
      <c r="Z11" s="38"/>
    </row>
    <row r="12" spans="1:26" s="3578" customFormat="1" ht="30" customHeight="1">
      <c r="A12" s="3591" t="s">
        <v>3135</v>
      </c>
      <c r="B12" s="3634">
        <v>1</v>
      </c>
      <c r="C12" s="3635" t="s">
        <v>4281</v>
      </c>
      <c r="D12" s="3636"/>
      <c r="E12" s="3636"/>
      <c r="F12" s="3636"/>
      <c r="G12" s="3637"/>
      <c r="H12" s="3637"/>
      <c r="I12" s="3637"/>
      <c r="J12" s="3638"/>
      <c r="K12" s="3638"/>
      <c r="L12" s="3638"/>
      <c r="M12" s="3639">
        <f>+M13+M16+M36+M39+M47+M48+M52+M53+M54</f>
        <v>0</v>
      </c>
      <c r="N12" s="1715"/>
      <c r="O12" s="38"/>
      <c r="P12" s="38"/>
      <c r="Q12" s="38"/>
      <c r="R12" s="38"/>
      <c r="S12" s="38"/>
      <c r="T12" s="38"/>
      <c r="U12" s="38"/>
      <c r="V12" s="38"/>
      <c r="W12" s="38"/>
      <c r="X12" s="38"/>
      <c r="Y12" s="38"/>
      <c r="Z12" s="38"/>
    </row>
    <row r="13" spans="1:26" s="3578" customFormat="1" ht="30" customHeight="1">
      <c r="A13" s="3591" t="s">
        <v>3136</v>
      </c>
      <c r="B13" s="3634" t="s">
        <v>1090</v>
      </c>
      <c r="C13" s="3640" t="s">
        <v>4282</v>
      </c>
      <c r="D13" s="3641"/>
      <c r="E13" s="3641"/>
      <c r="F13" s="3641"/>
      <c r="G13" s="3637"/>
      <c r="H13" s="3637"/>
      <c r="I13" s="3637"/>
      <c r="J13" s="3638"/>
      <c r="K13" s="3638"/>
      <c r="L13" s="3638"/>
      <c r="M13" s="3639">
        <f>+M14+M15</f>
        <v>0</v>
      </c>
      <c r="N13" s="1715"/>
      <c r="O13" s="38"/>
      <c r="P13" s="38"/>
      <c r="Q13" s="38"/>
      <c r="R13" s="38"/>
      <c r="S13" s="38"/>
      <c r="T13" s="38"/>
      <c r="U13" s="38"/>
      <c r="V13" s="38"/>
      <c r="W13" s="38"/>
      <c r="X13" s="38"/>
      <c r="Y13" s="38"/>
      <c r="Z13" s="38"/>
    </row>
    <row r="14" spans="1:26" ht="30" customHeight="1">
      <c r="A14" s="3591" t="s">
        <v>3137</v>
      </c>
      <c r="B14" s="3642" t="s">
        <v>3991</v>
      </c>
      <c r="C14" s="3643" t="s">
        <v>3992</v>
      </c>
      <c r="D14" s="3596"/>
      <c r="E14" s="3596"/>
      <c r="F14" s="3596"/>
      <c r="G14" s="3597">
        <v>0</v>
      </c>
      <c r="H14" s="3597">
        <v>0</v>
      </c>
      <c r="I14" s="3644">
        <v>0</v>
      </c>
      <c r="J14" s="3641"/>
      <c r="K14" s="3641"/>
      <c r="L14" s="3641"/>
      <c r="M14" s="3639">
        <f>+D14*J14+E14*K14+F14*L14</f>
        <v>0</v>
      </c>
      <c r="N14" s="1715"/>
      <c r="O14" s="38"/>
      <c r="P14" s="38"/>
      <c r="Q14" s="38"/>
      <c r="R14" s="38"/>
      <c r="S14" s="38"/>
      <c r="T14" s="38"/>
      <c r="U14" s="38"/>
      <c r="V14" s="38"/>
      <c r="W14" s="38"/>
      <c r="X14" s="38"/>
      <c r="Y14" s="38"/>
      <c r="Z14" s="38"/>
    </row>
    <row r="15" spans="1:26" ht="30" customHeight="1">
      <c r="A15" s="3591" t="s">
        <v>3138</v>
      </c>
      <c r="B15" s="3642" t="s">
        <v>3999</v>
      </c>
      <c r="C15" s="3643" t="s">
        <v>4000</v>
      </c>
      <c r="D15" s="3596"/>
      <c r="E15" s="3596"/>
      <c r="F15" s="3645"/>
      <c r="G15" s="3597">
        <v>0</v>
      </c>
      <c r="H15" s="3597">
        <v>1</v>
      </c>
      <c r="I15" s="3646"/>
      <c r="J15" s="3641"/>
      <c r="K15" s="3641"/>
      <c r="L15" s="3645"/>
      <c r="M15" s="3639">
        <f>+D15*J15+E15*K15</f>
        <v>0</v>
      </c>
      <c r="N15" s="1715"/>
      <c r="O15" s="38"/>
      <c r="P15" s="38"/>
      <c r="Q15" s="38"/>
      <c r="R15" s="38"/>
      <c r="S15" s="38"/>
      <c r="T15" s="38"/>
      <c r="U15" s="38"/>
      <c r="V15" s="38"/>
      <c r="W15" s="38"/>
      <c r="X15" s="38"/>
      <c r="Y15" s="38"/>
      <c r="Z15" s="38"/>
    </row>
    <row r="16" spans="1:26" ht="30" customHeight="1">
      <c r="A16" s="3591" t="s">
        <v>3139</v>
      </c>
      <c r="B16" s="3634">
        <v>1.2</v>
      </c>
      <c r="C16" s="3647" t="s">
        <v>4283</v>
      </c>
      <c r="D16" s="3648"/>
      <c r="E16" s="3648"/>
      <c r="F16" s="3641"/>
      <c r="G16" s="3649"/>
      <c r="H16" s="3650"/>
      <c r="I16" s="3650"/>
      <c r="J16" s="3645"/>
      <c r="K16" s="3645"/>
      <c r="L16" s="3645"/>
      <c r="M16" s="3639">
        <f>+M17+M21+M25+M29+M33</f>
        <v>0</v>
      </c>
      <c r="N16" s="1715"/>
      <c r="O16" s="38"/>
      <c r="P16" s="38"/>
      <c r="Q16" s="38"/>
      <c r="R16" s="38"/>
      <c r="S16" s="38"/>
      <c r="T16" s="38"/>
      <c r="U16" s="38"/>
      <c r="V16" s="38"/>
      <c r="W16" s="38"/>
      <c r="X16" s="38"/>
      <c r="Y16" s="38"/>
      <c r="Z16" s="38"/>
    </row>
    <row r="17" spans="1:26" ht="30" customHeight="1">
      <c r="A17" s="3591" t="s">
        <v>3140</v>
      </c>
      <c r="B17" s="3651" t="s">
        <v>4003</v>
      </c>
      <c r="C17" s="3652" t="s">
        <v>4004</v>
      </c>
      <c r="D17" s="3648"/>
      <c r="E17" s="3648"/>
      <c r="F17" s="3596"/>
      <c r="G17" s="3649"/>
      <c r="H17" s="3650"/>
      <c r="I17" s="3650"/>
      <c r="J17" s="3653"/>
      <c r="K17" s="3653"/>
      <c r="L17" s="3645"/>
      <c r="M17" s="3639">
        <f>+M18+M19+M20</f>
        <v>0</v>
      </c>
      <c r="N17" s="1715"/>
      <c r="O17" s="38"/>
      <c r="P17" s="38"/>
      <c r="Q17" s="38"/>
      <c r="R17" s="38"/>
      <c r="S17" s="38"/>
      <c r="T17" s="38"/>
      <c r="U17" s="38"/>
      <c r="V17" s="38"/>
      <c r="W17" s="38"/>
      <c r="X17" s="38"/>
      <c r="Y17" s="38"/>
      <c r="Z17" s="38"/>
    </row>
    <row r="18" spans="1:26" ht="30.75" customHeight="1">
      <c r="A18" s="3591" t="s">
        <v>3186</v>
      </c>
      <c r="B18" s="3651" t="s">
        <v>4005</v>
      </c>
      <c r="C18" s="3654" t="s">
        <v>3994</v>
      </c>
      <c r="D18" s="3648"/>
      <c r="E18" s="3648"/>
      <c r="F18" s="3599"/>
      <c r="G18" s="3650"/>
      <c r="H18" s="3650"/>
      <c r="I18" s="3597">
        <v>0</v>
      </c>
      <c r="J18" s="3655"/>
      <c r="K18" s="3655"/>
      <c r="L18" s="3641"/>
      <c r="M18" s="3639">
        <f>+L18*F18</f>
        <v>0</v>
      </c>
      <c r="N18" s="1715"/>
      <c r="O18" s="38"/>
      <c r="P18" s="38"/>
      <c r="Q18" s="38"/>
      <c r="R18" s="38"/>
      <c r="S18" s="38"/>
      <c r="T18" s="38"/>
      <c r="U18" s="38"/>
      <c r="V18" s="38"/>
      <c r="W18" s="38"/>
      <c r="X18" s="38"/>
      <c r="Y18" s="38"/>
      <c r="Z18" s="38"/>
    </row>
    <row r="19" spans="1:26" ht="30.75" customHeight="1">
      <c r="A19" s="3591" t="s">
        <v>3187</v>
      </c>
      <c r="B19" s="3651" t="s">
        <v>4006</v>
      </c>
      <c r="C19" s="3656" t="s">
        <v>3996</v>
      </c>
      <c r="D19" s="3648"/>
      <c r="E19" s="3648"/>
      <c r="F19" s="3599"/>
      <c r="G19" s="3650"/>
      <c r="H19" s="3650"/>
      <c r="I19" s="3597">
        <v>0.5</v>
      </c>
      <c r="J19" s="3655"/>
      <c r="K19" s="3655"/>
      <c r="L19" s="3641"/>
      <c r="M19" s="3639">
        <f>+L19*F19</f>
        <v>0</v>
      </c>
      <c r="N19" s="1715"/>
      <c r="O19" s="38"/>
      <c r="P19" s="38"/>
      <c r="Q19" s="38"/>
      <c r="R19" s="38"/>
      <c r="S19" s="38"/>
      <c r="T19" s="38"/>
      <c r="U19" s="38"/>
      <c r="V19" s="38"/>
      <c r="W19" s="38"/>
      <c r="X19" s="38"/>
      <c r="Y19" s="38"/>
      <c r="Z19" s="38"/>
    </row>
    <row r="20" spans="1:26" ht="30" customHeight="1">
      <c r="A20" s="3591" t="s">
        <v>3188</v>
      </c>
      <c r="B20" s="3651" t="s">
        <v>4007</v>
      </c>
      <c r="C20" s="3656" t="s">
        <v>3998</v>
      </c>
      <c r="D20" s="3648"/>
      <c r="E20" s="3648"/>
      <c r="F20" s="3599"/>
      <c r="G20" s="3650"/>
      <c r="H20" s="3650"/>
      <c r="I20" s="3597">
        <v>1</v>
      </c>
      <c r="J20" s="3655"/>
      <c r="K20" s="3655"/>
      <c r="L20" s="3641"/>
      <c r="M20" s="3639">
        <f>+L20*F20</f>
        <v>0</v>
      </c>
      <c r="N20" s="1715"/>
      <c r="O20" s="38"/>
      <c r="P20" s="38"/>
      <c r="Q20" s="38"/>
      <c r="R20" s="38"/>
      <c r="S20" s="38"/>
      <c r="T20" s="38"/>
      <c r="U20" s="38"/>
      <c r="V20" s="38"/>
      <c r="W20" s="38"/>
      <c r="X20" s="38"/>
      <c r="Y20" s="38"/>
      <c r="Z20" s="38"/>
    </row>
    <row r="21" spans="1:26" ht="30" customHeight="1">
      <c r="A21" s="3591" t="s">
        <v>2904</v>
      </c>
      <c r="B21" s="3651" t="s">
        <v>4008</v>
      </c>
      <c r="C21" s="3643" t="s">
        <v>4009</v>
      </c>
      <c r="D21" s="3648"/>
      <c r="E21" s="3648"/>
      <c r="F21" s="3599"/>
      <c r="G21" s="3649"/>
      <c r="H21" s="3650"/>
      <c r="I21" s="3650"/>
      <c r="J21" s="3655"/>
      <c r="K21" s="3655"/>
      <c r="L21" s="3645"/>
      <c r="M21" s="3639">
        <f>+M22+M23+M24</f>
        <v>0</v>
      </c>
      <c r="N21" s="1715"/>
      <c r="O21" s="38"/>
      <c r="P21" s="38"/>
      <c r="Q21" s="38"/>
      <c r="R21" s="38"/>
      <c r="S21" s="38"/>
      <c r="T21" s="38"/>
      <c r="U21" s="38"/>
      <c r="V21" s="38"/>
      <c r="W21" s="38"/>
      <c r="X21" s="38"/>
      <c r="Y21" s="38"/>
      <c r="Z21" s="38"/>
    </row>
    <row r="22" spans="1:26" ht="30" customHeight="1">
      <c r="A22" s="3591" t="s">
        <v>2906</v>
      </c>
      <c r="B22" s="3651" t="s">
        <v>4010</v>
      </c>
      <c r="C22" s="3654" t="s">
        <v>3994</v>
      </c>
      <c r="D22" s="3648"/>
      <c r="E22" s="3648"/>
      <c r="F22" s="3599"/>
      <c r="G22" s="3650"/>
      <c r="H22" s="3650"/>
      <c r="I22" s="3597">
        <v>0.1</v>
      </c>
      <c r="J22" s="3655"/>
      <c r="K22" s="3655"/>
      <c r="L22" s="3641"/>
      <c r="M22" s="3639">
        <f>+L22*F22</f>
        <v>0</v>
      </c>
      <c r="N22" s="1715"/>
      <c r="O22" s="38"/>
      <c r="P22" s="38"/>
      <c r="Q22" s="38"/>
      <c r="R22" s="38"/>
      <c r="S22" s="38"/>
      <c r="T22" s="38"/>
      <c r="U22" s="38"/>
      <c r="V22" s="38"/>
      <c r="W22" s="38"/>
      <c r="X22" s="38"/>
      <c r="Y22" s="38"/>
      <c r="Z22" s="38"/>
    </row>
    <row r="23" spans="1:26" ht="30" customHeight="1">
      <c r="A23" s="3591" t="s">
        <v>2907</v>
      </c>
      <c r="B23" s="3651" t="s">
        <v>4011</v>
      </c>
      <c r="C23" s="3656" t="s">
        <v>3996</v>
      </c>
      <c r="D23" s="3648"/>
      <c r="E23" s="3648"/>
      <c r="F23" s="3599"/>
      <c r="G23" s="3650"/>
      <c r="H23" s="3650"/>
      <c r="I23" s="3597">
        <v>0.5</v>
      </c>
      <c r="J23" s="3655"/>
      <c r="K23" s="3655"/>
      <c r="L23" s="3641"/>
      <c r="M23" s="3639">
        <f>+L23*F23</f>
        <v>0</v>
      </c>
      <c r="N23" s="1715"/>
      <c r="O23" s="38"/>
      <c r="P23" s="38"/>
      <c r="Q23" s="38"/>
      <c r="R23" s="38"/>
      <c r="S23" s="38"/>
      <c r="T23" s="38"/>
      <c r="U23" s="38"/>
      <c r="V23" s="38"/>
      <c r="W23" s="38"/>
      <c r="X23" s="38"/>
      <c r="Y23" s="38"/>
      <c r="Z23" s="38"/>
    </row>
    <row r="24" spans="1:26" ht="30" customHeight="1">
      <c r="A24" s="3591" t="s">
        <v>2909</v>
      </c>
      <c r="B24" s="3651" t="s">
        <v>4012</v>
      </c>
      <c r="C24" s="3656" t="s">
        <v>3998</v>
      </c>
      <c r="D24" s="3648"/>
      <c r="E24" s="3648"/>
      <c r="F24" s="3599"/>
      <c r="G24" s="3650"/>
      <c r="H24" s="3650"/>
      <c r="I24" s="3597">
        <v>1</v>
      </c>
      <c r="J24" s="3655"/>
      <c r="K24" s="3655"/>
      <c r="L24" s="3641"/>
      <c r="M24" s="3639">
        <f>+L24*F24</f>
        <v>0</v>
      </c>
      <c r="N24" s="1715"/>
      <c r="O24" s="38"/>
      <c r="P24" s="38"/>
      <c r="Q24" s="38"/>
      <c r="R24" s="38"/>
      <c r="S24" s="38"/>
      <c r="T24" s="38"/>
      <c r="U24" s="38"/>
      <c r="V24" s="38"/>
      <c r="W24" s="38"/>
      <c r="X24" s="38"/>
      <c r="Y24" s="38"/>
      <c r="Z24" s="38"/>
    </row>
    <row r="25" spans="1:26" ht="30" customHeight="1">
      <c r="A25" s="3591" t="s">
        <v>2910</v>
      </c>
      <c r="B25" s="3651" t="s">
        <v>4013</v>
      </c>
      <c r="C25" s="3643" t="s">
        <v>4284</v>
      </c>
      <c r="D25" s="3648"/>
      <c r="E25" s="3648"/>
      <c r="F25" s="3599"/>
      <c r="G25" s="3650"/>
      <c r="H25" s="3650"/>
      <c r="I25" s="3650"/>
      <c r="J25" s="3655"/>
      <c r="K25" s="3655"/>
      <c r="L25" s="3645"/>
      <c r="M25" s="3639">
        <f>+M26+M27+M28</f>
        <v>0</v>
      </c>
      <c r="N25" s="1715"/>
      <c r="O25" s="38"/>
      <c r="P25" s="38"/>
      <c r="Q25" s="38"/>
      <c r="R25" s="38"/>
      <c r="S25" s="38"/>
      <c r="T25" s="38"/>
      <c r="U25" s="38"/>
      <c r="V25" s="38"/>
      <c r="W25" s="38"/>
      <c r="X25" s="38"/>
      <c r="Y25" s="38"/>
      <c r="Z25" s="38"/>
    </row>
    <row r="26" spans="1:26" ht="30" customHeight="1">
      <c r="A26" s="3591" t="s">
        <v>2911</v>
      </c>
      <c r="B26" s="3651" t="s">
        <v>4015</v>
      </c>
      <c r="C26" s="3654" t="s">
        <v>3994</v>
      </c>
      <c r="D26" s="3648"/>
      <c r="E26" s="3648"/>
      <c r="F26" s="3599"/>
      <c r="G26" s="3650"/>
      <c r="H26" s="3650"/>
      <c r="I26" s="3597">
        <v>0.2</v>
      </c>
      <c r="J26" s="3655"/>
      <c r="K26" s="3655"/>
      <c r="L26" s="3641"/>
      <c r="M26" s="3639">
        <f>+L26*F26</f>
        <v>0</v>
      </c>
      <c r="N26" s="1715"/>
      <c r="O26" s="38"/>
      <c r="P26" s="38"/>
      <c r="Q26" s="38"/>
      <c r="R26" s="38"/>
      <c r="S26" s="38"/>
      <c r="T26" s="38"/>
      <c r="U26" s="38"/>
      <c r="V26" s="38"/>
      <c r="W26" s="38"/>
      <c r="X26" s="38"/>
      <c r="Y26" s="38"/>
      <c r="Z26" s="38"/>
    </row>
    <row r="27" spans="1:26" ht="30" customHeight="1">
      <c r="A27" s="3591" t="s">
        <v>2947</v>
      </c>
      <c r="B27" s="3651" t="s">
        <v>4016</v>
      </c>
      <c r="C27" s="3656" t="s">
        <v>3996</v>
      </c>
      <c r="D27" s="3648"/>
      <c r="E27" s="3648"/>
      <c r="F27" s="3599"/>
      <c r="G27" s="3650"/>
      <c r="H27" s="3650"/>
      <c r="I27" s="3597">
        <v>0.5</v>
      </c>
      <c r="J27" s="3655"/>
      <c r="K27" s="3655"/>
      <c r="L27" s="3641"/>
      <c r="M27" s="3639">
        <f>+L27*F27</f>
        <v>0</v>
      </c>
      <c r="N27" s="1715"/>
      <c r="O27" s="38"/>
      <c r="P27" s="38"/>
      <c r="Q27" s="38"/>
      <c r="R27" s="38"/>
      <c r="S27" s="38"/>
      <c r="T27" s="38"/>
      <c r="U27" s="38"/>
      <c r="V27" s="38"/>
      <c r="W27" s="38"/>
      <c r="X27" s="38"/>
      <c r="Y27" s="38"/>
      <c r="Z27" s="38"/>
    </row>
    <row r="28" spans="1:26" ht="30" customHeight="1">
      <c r="A28" s="3591" t="s">
        <v>2949</v>
      </c>
      <c r="B28" s="3651" t="s">
        <v>4017</v>
      </c>
      <c r="C28" s="3656" t="s">
        <v>3998</v>
      </c>
      <c r="D28" s="3648"/>
      <c r="E28" s="3648"/>
      <c r="F28" s="3599"/>
      <c r="G28" s="3650"/>
      <c r="H28" s="3650"/>
      <c r="I28" s="3597">
        <v>1</v>
      </c>
      <c r="J28" s="3655"/>
      <c r="K28" s="3655"/>
      <c r="L28" s="3641"/>
      <c r="M28" s="3639">
        <f>+L28*F28</f>
        <v>0</v>
      </c>
      <c r="N28" s="1715"/>
      <c r="O28" s="38"/>
      <c r="P28" s="38"/>
      <c r="Q28" s="38"/>
      <c r="R28" s="38"/>
      <c r="S28" s="38"/>
      <c r="T28" s="38"/>
      <c r="U28" s="38"/>
      <c r="V28" s="38"/>
      <c r="W28" s="38"/>
      <c r="X28" s="38"/>
      <c r="Y28" s="38"/>
      <c r="Z28" s="38"/>
    </row>
    <row r="29" spans="1:26" ht="15">
      <c r="A29" s="3591" t="s">
        <v>2950</v>
      </c>
      <c r="B29" s="3651" t="s">
        <v>4018</v>
      </c>
      <c r="C29" s="3643" t="s">
        <v>4285</v>
      </c>
      <c r="D29" s="3648"/>
      <c r="E29" s="3648"/>
      <c r="F29" s="3599"/>
      <c r="G29" s="3649"/>
      <c r="H29" s="3650"/>
      <c r="I29" s="3650"/>
      <c r="J29" s="3645"/>
      <c r="K29" s="3645"/>
      <c r="L29" s="3645"/>
      <c r="M29" s="3639">
        <f>+M30+M31+M32</f>
        <v>0</v>
      </c>
      <c r="N29" s="1715"/>
      <c r="O29" s="38"/>
      <c r="P29" s="38"/>
      <c r="Q29" s="38"/>
      <c r="R29" s="38"/>
      <c r="S29" s="38"/>
      <c r="T29" s="38"/>
      <c r="U29" s="38"/>
      <c r="V29" s="38"/>
      <c r="W29" s="38"/>
      <c r="X29" s="38"/>
      <c r="Y29" s="38"/>
      <c r="Z29" s="38"/>
    </row>
    <row r="30" spans="1:26" ht="30" customHeight="1">
      <c r="A30" s="3591" t="s">
        <v>2951</v>
      </c>
      <c r="B30" s="3651" t="s">
        <v>4286</v>
      </c>
      <c r="C30" s="3656" t="s">
        <v>4287</v>
      </c>
      <c r="D30" s="3648"/>
      <c r="E30" s="3648"/>
      <c r="F30" s="3599"/>
      <c r="G30" s="3649"/>
      <c r="H30" s="3649"/>
      <c r="I30" s="3597">
        <v>0.2</v>
      </c>
      <c r="J30" s="3655"/>
      <c r="K30" s="3655"/>
      <c r="L30" s="3641"/>
      <c r="M30" s="3639">
        <f>+L30*F30</f>
        <v>0</v>
      </c>
      <c r="N30" s="1715"/>
      <c r="O30" s="38"/>
      <c r="P30" s="38"/>
      <c r="Q30" s="38"/>
      <c r="R30" s="38"/>
      <c r="S30" s="38"/>
      <c r="T30" s="38"/>
      <c r="U30" s="38"/>
      <c r="V30" s="38"/>
      <c r="W30" s="38"/>
      <c r="X30" s="38"/>
      <c r="Y30" s="38"/>
      <c r="Z30" s="38"/>
    </row>
    <row r="31" spans="1:26" ht="30" customHeight="1">
      <c r="A31" s="3591" t="s">
        <v>2952</v>
      </c>
      <c r="B31" s="3651" t="s">
        <v>4021</v>
      </c>
      <c r="C31" s="3656" t="s">
        <v>4034</v>
      </c>
      <c r="D31" s="3648"/>
      <c r="E31" s="3648"/>
      <c r="F31" s="3599"/>
      <c r="G31" s="3649"/>
      <c r="H31" s="3649"/>
      <c r="I31" s="3597">
        <v>0.5</v>
      </c>
      <c r="J31" s="3655"/>
      <c r="K31" s="3655"/>
      <c r="L31" s="3641"/>
      <c r="M31" s="3639">
        <f>+L31*F31</f>
        <v>0</v>
      </c>
      <c r="N31" s="1715"/>
      <c r="O31" s="38"/>
      <c r="P31" s="38"/>
      <c r="Q31" s="38"/>
      <c r="R31" s="38"/>
      <c r="S31" s="38"/>
      <c r="T31" s="38"/>
      <c r="U31" s="38"/>
      <c r="V31" s="38"/>
      <c r="W31" s="38"/>
      <c r="X31" s="38"/>
      <c r="Y31" s="38"/>
      <c r="Z31" s="38"/>
    </row>
    <row r="32" spans="1:26" ht="30" customHeight="1">
      <c r="A32" s="3591" t="s">
        <v>2954</v>
      </c>
      <c r="B32" s="3651" t="s">
        <v>4022</v>
      </c>
      <c r="C32" s="3657" t="s">
        <v>3998</v>
      </c>
      <c r="D32" s="3648"/>
      <c r="E32" s="3648"/>
      <c r="F32" s="3599"/>
      <c r="G32" s="3649"/>
      <c r="H32" s="3649"/>
      <c r="I32" s="3597">
        <v>1</v>
      </c>
      <c r="J32" s="3655"/>
      <c r="K32" s="3655"/>
      <c r="L32" s="3641"/>
      <c r="M32" s="3639">
        <f>+L32*F32</f>
        <v>0</v>
      </c>
      <c r="N32" s="1715"/>
      <c r="O32" s="38"/>
      <c r="P32" s="38"/>
      <c r="Q32" s="38"/>
      <c r="R32" s="38"/>
      <c r="S32" s="38"/>
      <c r="T32" s="38"/>
      <c r="U32" s="38"/>
      <c r="V32" s="38"/>
      <c r="W32" s="38"/>
      <c r="X32" s="38"/>
      <c r="Y32" s="38"/>
      <c r="Z32" s="38"/>
    </row>
    <row r="33" spans="1:26" ht="24.75" customHeight="1">
      <c r="A33" s="3591" t="s">
        <v>2956</v>
      </c>
      <c r="B33" s="3651" t="s">
        <v>4023</v>
      </c>
      <c r="C33" s="3643" t="s">
        <v>4288</v>
      </c>
      <c r="D33" s="3648"/>
      <c r="E33" s="3648"/>
      <c r="F33" s="3599"/>
      <c r="G33" s="3649"/>
      <c r="H33" s="3650"/>
      <c r="I33" s="3650"/>
      <c r="J33" s="3645"/>
      <c r="K33" s="3645"/>
      <c r="L33" s="3645"/>
      <c r="M33" s="3639">
        <f>+M34+M35</f>
        <v>0</v>
      </c>
      <c r="N33" s="1715"/>
      <c r="O33" s="38"/>
      <c r="P33" s="38"/>
      <c r="Q33" s="38"/>
      <c r="R33" s="38"/>
      <c r="S33" s="38"/>
      <c r="T33" s="38"/>
      <c r="U33" s="38"/>
      <c r="V33" s="38"/>
      <c r="W33" s="38"/>
      <c r="X33" s="38"/>
      <c r="Y33" s="38"/>
      <c r="Z33" s="38"/>
    </row>
    <row r="34" spans="1:26" ht="30" customHeight="1">
      <c r="A34" s="3591" t="s">
        <v>2957</v>
      </c>
      <c r="B34" s="3651" t="s">
        <v>4289</v>
      </c>
      <c r="C34" s="3656" t="s">
        <v>4034</v>
      </c>
      <c r="D34" s="3648"/>
      <c r="E34" s="3648"/>
      <c r="F34" s="3599"/>
      <c r="G34" s="3649"/>
      <c r="H34" s="3650"/>
      <c r="I34" s="3597">
        <v>0.55000000000000004</v>
      </c>
      <c r="J34" s="3655"/>
      <c r="K34" s="3655"/>
      <c r="L34" s="3641"/>
      <c r="M34" s="3639">
        <f>+F34*L34</f>
        <v>0</v>
      </c>
      <c r="N34" s="1715"/>
      <c r="O34" s="38"/>
      <c r="P34" s="38"/>
      <c r="Q34" s="38"/>
      <c r="R34" s="38"/>
      <c r="S34" s="38"/>
      <c r="T34" s="38"/>
      <c r="U34" s="38"/>
      <c r="V34" s="38"/>
      <c r="W34" s="38"/>
      <c r="X34" s="38"/>
      <c r="Y34" s="38"/>
      <c r="Z34" s="38"/>
    </row>
    <row r="35" spans="1:26" ht="30" customHeight="1">
      <c r="A35" s="3591" t="s">
        <v>2958</v>
      </c>
      <c r="B35" s="3651" t="s">
        <v>4027</v>
      </c>
      <c r="C35" s="3657" t="s">
        <v>3998</v>
      </c>
      <c r="D35" s="3648"/>
      <c r="E35" s="3648"/>
      <c r="F35" s="3599"/>
      <c r="G35" s="3649"/>
      <c r="H35" s="3650"/>
      <c r="I35" s="3597">
        <v>1</v>
      </c>
      <c r="J35" s="3655"/>
      <c r="K35" s="3655"/>
      <c r="L35" s="3641"/>
      <c r="M35" s="3639">
        <f>+F35*L35</f>
        <v>0</v>
      </c>
      <c r="N35" s="1715"/>
      <c r="O35" s="38"/>
      <c r="P35" s="38"/>
      <c r="Q35" s="38"/>
      <c r="R35" s="38"/>
      <c r="S35" s="38"/>
      <c r="T35" s="38"/>
      <c r="U35" s="38"/>
      <c r="V35" s="38"/>
      <c r="W35" s="38"/>
      <c r="X35" s="38"/>
      <c r="Y35" s="38"/>
      <c r="Z35" s="38"/>
    </row>
    <row r="36" spans="1:26" ht="30" customHeight="1">
      <c r="A36" s="3591" t="s">
        <v>2959</v>
      </c>
      <c r="B36" s="3658" t="s">
        <v>1327</v>
      </c>
      <c r="C36" s="3659" t="s">
        <v>4290</v>
      </c>
      <c r="D36" s="3599"/>
      <c r="E36" s="3599"/>
      <c r="F36" s="3648"/>
      <c r="G36" s="3649"/>
      <c r="H36" s="3649"/>
      <c r="I36" s="3650"/>
      <c r="J36" s="3648"/>
      <c r="K36" s="3648"/>
      <c r="L36" s="3655"/>
      <c r="M36" s="3639">
        <f>+M37+M38</f>
        <v>0</v>
      </c>
      <c r="N36" s="1715"/>
      <c r="O36" s="38"/>
      <c r="P36" s="38"/>
      <c r="Q36" s="38"/>
      <c r="R36" s="38"/>
      <c r="S36" s="38"/>
      <c r="T36" s="38"/>
      <c r="U36" s="38"/>
      <c r="V36" s="38"/>
      <c r="W36" s="38"/>
      <c r="X36" s="38"/>
      <c r="Y36" s="38"/>
      <c r="Z36" s="38"/>
    </row>
    <row r="37" spans="1:26" ht="30" customHeight="1">
      <c r="A37" s="3591" t="s">
        <v>2960</v>
      </c>
      <c r="B37" s="3651" t="s">
        <v>4031</v>
      </c>
      <c r="C37" s="3656" t="s">
        <v>4034</v>
      </c>
      <c r="D37" s="3660"/>
      <c r="E37" s="3660"/>
      <c r="F37" s="3648"/>
      <c r="G37" s="3597">
        <v>0.5</v>
      </c>
      <c r="H37" s="3597">
        <v>0.85</v>
      </c>
      <c r="I37" s="3650"/>
      <c r="J37" s="3641"/>
      <c r="K37" s="3641"/>
      <c r="L37" s="3655"/>
      <c r="M37" s="3639">
        <f>+D37*J37+E37*K37</f>
        <v>0</v>
      </c>
      <c r="N37" s="1715"/>
      <c r="O37" s="38"/>
      <c r="P37" s="38"/>
      <c r="Q37" s="38"/>
      <c r="R37" s="38"/>
      <c r="S37" s="38"/>
      <c r="T37" s="38"/>
      <c r="U37" s="38"/>
      <c r="V37" s="38"/>
      <c r="W37" s="38"/>
      <c r="X37" s="38"/>
      <c r="Y37" s="38"/>
      <c r="Z37" s="38"/>
    </row>
    <row r="38" spans="1:26" ht="30" customHeight="1">
      <c r="A38" s="3591" t="s">
        <v>2961</v>
      </c>
      <c r="B38" s="3651" t="s">
        <v>4291</v>
      </c>
      <c r="C38" s="3656" t="s">
        <v>3998</v>
      </c>
      <c r="D38" s="3660"/>
      <c r="E38" s="3660"/>
      <c r="F38" s="3648"/>
      <c r="G38" s="3597">
        <v>1</v>
      </c>
      <c r="H38" s="3597">
        <v>1</v>
      </c>
      <c r="I38" s="3650"/>
      <c r="J38" s="3641"/>
      <c r="K38" s="3641"/>
      <c r="L38" s="3655"/>
      <c r="M38" s="3639">
        <f>+D38*J38+E38*K38</f>
        <v>0</v>
      </c>
      <c r="N38" s="1715"/>
      <c r="O38" s="38"/>
      <c r="P38" s="38"/>
      <c r="Q38" s="38"/>
      <c r="R38" s="38"/>
      <c r="S38" s="38"/>
      <c r="T38" s="38"/>
      <c r="U38" s="38"/>
      <c r="V38" s="38"/>
      <c r="W38" s="38"/>
      <c r="X38" s="38"/>
      <c r="Y38" s="38"/>
      <c r="Z38" s="38"/>
    </row>
    <row r="39" spans="1:26" ht="30" customHeight="1">
      <c r="A39" s="3591" t="s">
        <v>2962</v>
      </c>
      <c r="B39" s="3658" t="s">
        <v>3617</v>
      </c>
      <c r="C39" s="3661" t="s">
        <v>4292</v>
      </c>
      <c r="D39" s="3660"/>
      <c r="E39" s="3660"/>
      <c r="F39" s="3648"/>
      <c r="G39" s="3649"/>
      <c r="H39" s="3649"/>
      <c r="I39" s="3650"/>
      <c r="J39" s="3648"/>
      <c r="K39" s="3648"/>
      <c r="L39" s="3655"/>
      <c r="M39" s="3639">
        <f>+M40+M43+M46</f>
        <v>0</v>
      </c>
      <c r="N39" s="1715"/>
      <c r="O39" s="38"/>
      <c r="P39" s="38"/>
      <c r="Q39" s="38"/>
      <c r="R39" s="38"/>
      <c r="S39" s="38"/>
      <c r="T39" s="38"/>
      <c r="U39" s="38"/>
      <c r="V39" s="38"/>
      <c r="W39" s="38"/>
      <c r="X39" s="38"/>
      <c r="Y39" s="38"/>
      <c r="Z39" s="38"/>
    </row>
    <row r="40" spans="1:26" ht="30" customHeight="1">
      <c r="A40" s="3591" t="s">
        <v>2963</v>
      </c>
      <c r="B40" s="3651" t="s">
        <v>4038</v>
      </c>
      <c r="C40" s="3662" t="s">
        <v>4293</v>
      </c>
      <c r="D40" s="3660"/>
      <c r="E40" s="3660"/>
      <c r="F40" s="3648"/>
      <c r="G40" s="3649"/>
      <c r="H40" s="3649"/>
      <c r="I40" s="3650"/>
      <c r="J40" s="3648"/>
      <c r="K40" s="3648"/>
      <c r="L40" s="3655"/>
      <c r="M40" s="3639">
        <f>+M41+M42</f>
        <v>0</v>
      </c>
      <c r="N40" s="1715"/>
      <c r="O40" s="38"/>
      <c r="P40" s="38"/>
      <c r="Q40" s="38"/>
      <c r="R40" s="38"/>
      <c r="S40" s="38"/>
      <c r="T40" s="38"/>
      <c r="U40" s="38"/>
      <c r="V40" s="38"/>
      <c r="W40" s="38"/>
      <c r="X40" s="38"/>
      <c r="Y40" s="38"/>
      <c r="Z40" s="38"/>
    </row>
    <row r="41" spans="1:26" ht="31.5" customHeight="1">
      <c r="A41" s="3591" t="s">
        <v>2964</v>
      </c>
      <c r="B41" s="3651" t="s">
        <v>4294</v>
      </c>
      <c r="C41" s="3656" t="s">
        <v>4034</v>
      </c>
      <c r="D41" s="3606"/>
      <c r="E41" s="3606"/>
      <c r="F41" s="3648"/>
      <c r="G41" s="3597">
        <v>0.5</v>
      </c>
      <c r="H41" s="3597">
        <v>0.85</v>
      </c>
      <c r="I41" s="3650"/>
      <c r="J41" s="3641"/>
      <c r="K41" s="3641"/>
      <c r="L41" s="3655"/>
      <c r="M41" s="3639">
        <f>+D41*J41+E41*K41</f>
        <v>0</v>
      </c>
      <c r="N41" s="1715"/>
      <c r="O41" s="38"/>
      <c r="P41" s="38"/>
      <c r="Q41" s="38"/>
      <c r="R41" s="38"/>
      <c r="S41" s="38"/>
      <c r="T41" s="38"/>
      <c r="U41" s="38"/>
      <c r="V41" s="38"/>
      <c r="W41" s="38"/>
      <c r="X41" s="38"/>
      <c r="Y41" s="38"/>
      <c r="Z41" s="38"/>
    </row>
    <row r="42" spans="1:26" ht="30" customHeight="1">
      <c r="A42" s="3591" t="s">
        <v>2965</v>
      </c>
      <c r="B42" s="3651" t="s">
        <v>4295</v>
      </c>
      <c r="C42" s="3656" t="s">
        <v>3998</v>
      </c>
      <c r="D42" s="3606"/>
      <c r="E42" s="3606"/>
      <c r="F42" s="3648"/>
      <c r="G42" s="3597">
        <v>1</v>
      </c>
      <c r="H42" s="3597">
        <v>1</v>
      </c>
      <c r="I42" s="3650"/>
      <c r="J42" s="3641"/>
      <c r="K42" s="3641"/>
      <c r="L42" s="3655"/>
      <c r="M42" s="3639">
        <f>+D42*J42+E42*K42</f>
        <v>0</v>
      </c>
      <c r="N42" s="1715"/>
      <c r="O42" s="38"/>
      <c r="P42" s="38"/>
      <c r="Q42" s="38"/>
      <c r="R42" s="38"/>
      <c r="S42" s="38"/>
      <c r="T42" s="38"/>
      <c r="U42" s="38"/>
      <c r="V42" s="38"/>
      <c r="W42" s="38"/>
      <c r="X42" s="38"/>
      <c r="Y42" s="38"/>
      <c r="Z42" s="38"/>
    </row>
    <row r="43" spans="1:26" ht="30" customHeight="1">
      <c r="A43" s="3591" t="s">
        <v>2966</v>
      </c>
      <c r="B43" s="3651" t="s">
        <v>4040</v>
      </c>
      <c r="C43" s="3662" t="s">
        <v>4296</v>
      </c>
      <c r="D43" s="3606"/>
      <c r="E43" s="3606"/>
      <c r="F43" s="3648"/>
      <c r="G43" s="3649"/>
      <c r="H43" s="3649"/>
      <c r="I43" s="3650"/>
      <c r="J43" s="3648"/>
      <c r="K43" s="3648"/>
      <c r="L43" s="3655"/>
      <c r="M43" s="3639">
        <f>+M44+M45</f>
        <v>0</v>
      </c>
      <c r="N43" s="1715"/>
      <c r="O43" s="38"/>
      <c r="P43" s="38"/>
      <c r="Q43" s="38"/>
      <c r="R43" s="38"/>
      <c r="S43" s="38"/>
      <c r="T43" s="38"/>
      <c r="U43" s="38"/>
      <c r="V43" s="38"/>
      <c r="W43" s="38"/>
      <c r="X43" s="38"/>
      <c r="Y43" s="38"/>
      <c r="Z43" s="38"/>
    </row>
    <row r="44" spans="1:26" ht="30" customHeight="1">
      <c r="A44" s="3591" t="s">
        <v>2967</v>
      </c>
      <c r="B44" s="3651" t="s">
        <v>4042</v>
      </c>
      <c r="C44" s="3656" t="s">
        <v>4034</v>
      </c>
      <c r="D44" s="3663"/>
      <c r="E44" s="3663"/>
      <c r="F44" s="3648"/>
      <c r="G44" s="3597">
        <v>0.5</v>
      </c>
      <c r="H44" s="3597">
        <v>1</v>
      </c>
      <c r="I44" s="3650"/>
      <c r="J44" s="3641"/>
      <c r="K44" s="3641"/>
      <c r="L44" s="3655"/>
      <c r="M44" s="3639">
        <f>+D44*J44+E44*K44</f>
        <v>0</v>
      </c>
      <c r="N44" s="1715"/>
      <c r="O44" s="38"/>
      <c r="P44" s="38"/>
      <c r="Q44" s="38"/>
      <c r="R44" s="38"/>
      <c r="S44" s="38"/>
      <c r="T44" s="38"/>
      <c r="U44" s="38"/>
      <c r="V44" s="38"/>
      <c r="W44" s="38"/>
      <c r="X44" s="38"/>
      <c r="Y44" s="38"/>
      <c r="Z44" s="38"/>
    </row>
    <row r="45" spans="1:26" ht="30" customHeight="1">
      <c r="A45" s="3591" t="s">
        <v>2968</v>
      </c>
      <c r="B45" s="3651" t="s">
        <v>4047</v>
      </c>
      <c r="C45" s="3656" t="s">
        <v>3998</v>
      </c>
      <c r="D45" s="3663"/>
      <c r="E45" s="3599"/>
      <c r="F45" s="3648"/>
      <c r="G45" s="3597">
        <v>1</v>
      </c>
      <c r="H45" s="3597">
        <v>1</v>
      </c>
      <c r="I45" s="3650"/>
      <c r="J45" s="3641"/>
      <c r="K45" s="3641"/>
      <c r="L45" s="3655"/>
      <c r="M45" s="3639">
        <f>+D45*J45+E45*K45</f>
        <v>0</v>
      </c>
      <c r="N45" s="1715"/>
      <c r="O45" s="38"/>
      <c r="P45" s="38"/>
      <c r="Q45" s="38"/>
      <c r="R45" s="38"/>
      <c r="S45" s="38"/>
      <c r="T45" s="38"/>
      <c r="U45" s="38"/>
      <c r="V45" s="38"/>
      <c r="W45" s="38"/>
      <c r="X45" s="38"/>
      <c r="Y45" s="38"/>
      <c r="Z45" s="38"/>
    </row>
    <row r="46" spans="1:26" ht="30" customHeight="1">
      <c r="A46" s="3591" t="s">
        <v>2969</v>
      </c>
      <c r="B46" s="3651" t="s">
        <v>4053</v>
      </c>
      <c r="C46" s="3664" t="s">
        <v>4074</v>
      </c>
      <c r="D46" s="3663"/>
      <c r="E46" s="3599"/>
      <c r="F46" s="3648"/>
      <c r="G46" s="3597">
        <v>0.5</v>
      </c>
      <c r="H46" s="3597">
        <v>0.85</v>
      </c>
      <c r="I46" s="3650"/>
      <c r="J46" s="3641"/>
      <c r="K46" s="3641"/>
      <c r="L46" s="3655"/>
      <c r="M46" s="3639">
        <f>+D46*J46+E46*K46</f>
        <v>0</v>
      </c>
      <c r="N46" s="1715"/>
      <c r="O46" s="38"/>
      <c r="P46" s="38"/>
      <c r="Q46" s="38"/>
      <c r="R46" s="38"/>
      <c r="S46" s="38"/>
      <c r="T46" s="38"/>
      <c r="U46" s="38"/>
      <c r="V46" s="38"/>
      <c r="W46" s="38"/>
      <c r="X46" s="38"/>
      <c r="Y46" s="38"/>
      <c r="Z46" s="38"/>
    </row>
    <row r="47" spans="1:26" ht="30" customHeight="1">
      <c r="A47" s="3591" t="s">
        <v>2970</v>
      </c>
      <c r="B47" s="3658" t="s">
        <v>4151</v>
      </c>
      <c r="C47" s="3665" t="s">
        <v>4297</v>
      </c>
      <c r="D47" s="3663"/>
      <c r="E47" s="3599"/>
      <c r="F47" s="3648"/>
      <c r="G47" s="3649"/>
      <c r="H47" s="3649"/>
      <c r="I47" s="3650"/>
      <c r="J47" s="3641"/>
      <c r="K47" s="3641"/>
      <c r="L47" s="3655"/>
      <c r="M47" s="3639">
        <f>+D47*J47+E47*K47</f>
        <v>0</v>
      </c>
      <c r="N47" s="1715"/>
      <c r="O47" s="38"/>
      <c r="P47" s="38"/>
      <c r="Q47" s="38"/>
      <c r="R47" s="38"/>
      <c r="S47" s="38"/>
      <c r="T47" s="38"/>
      <c r="U47" s="38"/>
      <c r="V47" s="38"/>
      <c r="W47" s="38"/>
      <c r="X47" s="38"/>
      <c r="Y47" s="38"/>
      <c r="Z47" s="38"/>
    </row>
    <row r="48" spans="1:26" ht="30" customHeight="1">
      <c r="A48" s="3591" t="s">
        <v>2971</v>
      </c>
      <c r="B48" s="3658" t="s">
        <v>4152</v>
      </c>
      <c r="C48" s="3666" t="s">
        <v>4298</v>
      </c>
      <c r="D48" s="3599"/>
      <c r="E48" s="3663"/>
      <c r="F48" s="3648"/>
      <c r="G48" s="3649"/>
      <c r="H48" s="3649"/>
      <c r="I48" s="3649"/>
      <c r="J48" s="3648"/>
      <c r="K48" s="3648"/>
      <c r="L48" s="3655"/>
      <c r="M48" s="3639">
        <f>+M49+M50+M51</f>
        <v>0</v>
      </c>
      <c r="N48" s="1715"/>
      <c r="O48" s="38"/>
      <c r="P48" s="38"/>
      <c r="Q48" s="38"/>
      <c r="R48" s="38"/>
      <c r="S48" s="38"/>
      <c r="T48" s="38"/>
      <c r="U48" s="38"/>
      <c r="V48" s="38"/>
      <c r="W48" s="38"/>
      <c r="X48" s="38"/>
      <c r="Y48" s="38"/>
      <c r="Z48" s="38"/>
    </row>
    <row r="49" spans="1:26" ht="30" customHeight="1">
      <c r="A49" s="3591" t="s">
        <v>2972</v>
      </c>
      <c r="B49" s="3651" t="s">
        <v>4080</v>
      </c>
      <c r="C49" s="3667" t="s">
        <v>4081</v>
      </c>
      <c r="D49" s="3596"/>
      <c r="E49" s="3668"/>
      <c r="F49" s="3668"/>
      <c r="G49" s="3597">
        <v>0.05</v>
      </c>
      <c r="H49" s="3650"/>
      <c r="I49" s="3650"/>
      <c r="J49" s="3641"/>
      <c r="K49" s="3655"/>
      <c r="L49" s="3655"/>
      <c r="M49" s="3639">
        <f>+D49*J49</f>
        <v>0</v>
      </c>
      <c r="N49" s="1715"/>
      <c r="O49" s="38"/>
      <c r="P49" s="38"/>
      <c r="Q49" s="38"/>
      <c r="R49" s="38"/>
      <c r="S49" s="38"/>
      <c r="T49" s="38"/>
      <c r="U49" s="38"/>
      <c r="V49" s="38"/>
      <c r="W49" s="38"/>
      <c r="X49" s="38"/>
      <c r="Y49" s="38"/>
      <c r="Z49" s="38"/>
    </row>
    <row r="50" spans="1:26" ht="30" customHeight="1">
      <c r="A50" s="3591" t="s">
        <v>2973</v>
      </c>
      <c r="B50" s="3651" t="s">
        <v>4083</v>
      </c>
      <c r="C50" s="3643" t="s">
        <v>4299</v>
      </c>
      <c r="D50" s="3599"/>
      <c r="E50" s="3668"/>
      <c r="F50" s="3648"/>
      <c r="G50" s="3597">
        <v>1</v>
      </c>
      <c r="H50" s="3650"/>
      <c r="I50" s="3650"/>
      <c r="J50" s="3641"/>
      <c r="K50" s="3655"/>
      <c r="L50" s="3655"/>
      <c r="M50" s="3639">
        <f>+D50*J50</f>
        <v>0</v>
      </c>
      <c r="N50" s="1715"/>
      <c r="O50" s="38"/>
      <c r="P50" s="38"/>
      <c r="Q50" s="38"/>
      <c r="R50" s="38"/>
      <c r="S50" s="38"/>
      <c r="T50" s="38"/>
      <c r="U50" s="38"/>
      <c r="V50" s="38"/>
      <c r="W50" s="38"/>
      <c r="X50" s="38"/>
      <c r="Y50" s="38"/>
      <c r="Z50" s="38"/>
    </row>
    <row r="51" spans="1:26" ht="30" customHeight="1">
      <c r="A51" s="3591" t="s">
        <v>4049</v>
      </c>
      <c r="B51" s="3651" t="s">
        <v>4085</v>
      </c>
      <c r="C51" s="3652" t="s">
        <v>4300</v>
      </c>
      <c r="D51" s="3599"/>
      <c r="E51" s="3663"/>
      <c r="F51" s="3663"/>
      <c r="G51" s="3597">
        <v>0.85</v>
      </c>
      <c r="H51" s="3597">
        <v>0.85</v>
      </c>
      <c r="I51" s="3597">
        <v>0.85</v>
      </c>
      <c r="J51" s="3641"/>
      <c r="K51" s="3641"/>
      <c r="L51" s="3641"/>
      <c r="M51" s="3639">
        <f>+D51*J51+E51*K51+F51*L51</f>
        <v>0</v>
      </c>
      <c r="N51" s="1715"/>
      <c r="O51" s="38"/>
      <c r="P51" s="38"/>
      <c r="Q51" s="38"/>
      <c r="R51" s="38"/>
      <c r="S51" s="38"/>
      <c r="T51" s="38"/>
      <c r="U51" s="38"/>
      <c r="V51" s="38"/>
      <c r="W51" s="38"/>
      <c r="X51" s="38"/>
      <c r="Y51" s="38"/>
      <c r="Z51" s="38"/>
    </row>
    <row r="52" spans="1:26" ht="30" customHeight="1">
      <c r="A52" s="3591" t="s">
        <v>3204</v>
      </c>
      <c r="B52" s="3658" t="s">
        <v>4156</v>
      </c>
      <c r="C52" s="3540" t="s">
        <v>4301</v>
      </c>
      <c r="D52" s="3599"/>
      <c r="E52" s="3663"/>
      <c r="F52" s="3663"/>
      <c r="G52" s="3649"/>
      <c r="H52" s="3649"/>
      <c r="I52" s="3650"/>
      <c r="J52" s="3641"/>
      <c r="K52" s="3641"/>
      <c r="L52" s="3641"/>
      <c r="M52" s="3639">
        <f>+D52*J52+E52*K52+F52*L52</f>
        <v>0</v>
      </c>
      <c r="N52" s="1715"/>
      <c r="O52" s="38"/>
      <c r="P52" s="38"/>
      <c r="Q52" s="38"/>
      <c r="R52" s="38"/>
      <c r="S52" s="38"/>
      <c r="T52" s="38"/>
      <c r="U52" s="38"/>
      <c r="V52" s="38"/>
      <c r="W52" s="38"/>
      <c r="X52" s="38"/>
      <c r="Y52" s="38"/>
      <c r="Z52" s="38"/>
    </row>
    <row r="53" spans="1:26" ht="30" customHeight="1">
      <c r="A53" s="3591" t="s">
        <v>3205</v>
      </c>
      <c r="B53" s="3658" t="s">
        <v>4157</v>
      </c>
      <c r="C53" s="3647" t="s">
        <v>4302</v>
      </c>
      <c r="D53" s="3606"/>
      <c r="E53" s="3663"/>
      <c r="F53" s="3668"/>
      <c r="G53" s="3597">
        <v>1</v>
      </c>
      <c r="H53" s="3597">
        <v>1</v>
      </c>
      <c r="I53" s="3669"/>
      <c r="J53" s="3641"/>
      <c r="K53" s="3641"/>
      <c r="L53" s="3655"/>
      <c r="M53" s="3639">
        <f>+D53*J53+E53*K53</f>
        <v>0</v>
      </c>
      <c r="N53" s="1715"/>
      <c r="O53" s="38"/>
      <c r="P53" s="38"/>
      <c r="Q53" s="38"/>
      <c r="R53" s="38"/>
      <c r="S53" s="38"/>
      <c r="T53" s="38"/>
      <c r="U53" s="38"/>
      <c r="V53" s="38"/>
      <c r="W53" s="38"/>
      <c r="X53" s="38"/>
      <c r="Y53" s="38"/>
      <c r="Z53" s="38"/>
    </row>
    <row r="54" spans="1:26" ht="30" customHeight="1">
      <c r="A54" s="3591" t="s">
        <v>3206</v>
      </c>
      <c r="B54" s="3658" t="s">
        <v>4164</v>
      </c>
      <c r="C54" s="3670" t="s">
        <v>4303</v>
      </c>
      <c r="D54" s="3641"/>
      <c r="E54" s="3663"/>
      <c r="F54" s="3668"/>
      <c r="G54" s="3669"/>
      <c r="H54" s="3669"/>
      <c r="I54" s="3650"/>
      <c r="J54" s="3668"/>
      <c r="K54" s="3668"/>
      <c r="L54" s="3655"/>
      <c r="M54" s="3639">
        <f>+M55+M56+M57+M58</f>
        <v>0</v>
      </c>
      <c r="N54" s="1715"/>
      <c r="O54" s="38"/>
      <c r="P54" s="38"/>
      <c r="Q54" s="38"/>
      <c r="R54" s="38"/>
      <c r="S54" s="38"/>
      <c r="T54" s="38"/>
      <c r="U54" s="38"/>
      <c r="V54" s="38"/>
      <c r="W54" s="38"/>
      <c r="X54" s="38"/>
      <c r="Y54" s="38"/>
      <c r="Z54" s="38"/>
    </row>
    <row r="55" spans="1:26" ht="30" customHeight="1">
      <c r="A55" s="3591" t="s">
        <v>3207</v>
      </c>
      <c r="B55" s="3651" t="s">
        <v>4304</v>
      </c>
      <c r="C55" s="3652" t="s">
        <v>4305</v>
      </c>
      <c r="D55" s="3606"/>
      <c r="E55" s="3599"/>
      <c r="F55" s="3668"/>
      <c r="G55" s="3649"/>
      <c r="H55" s="3649"/>
      <c r="I55" s="3669"/>
      <c r="J55" s="3641"/>
      <c r="K55" s="3641"/>
      <c r="L55" s="3655"/>
      <c r="M55" s="3639">
        <f>+D55*J55+E55*K55</f>
        <v>0</v>
      </c>
      <c r="N55" s="1715"/>
      <c r="O55" s="38"/>
      <c r="P55" s="38"/>
      <c r="Q55" s="38"/>
      <c r="R55" s="38"/>
      <c r="S55" s="38"/>
      <c r="T55" s="38"/>
      <c r="U55" s="38"/>
      <c r="V55" s="38"/>
      <c r="W55" s="38"/>
      <c r="X55" s="38"/>
      <c r="Y55" s="38"/>
      <c r="Z55" s="38"/>
    </row>
    <row r="56" spans="1:26" ht="30" customHeight="1">
      <c r="A56" s="3591" t="s">
        <v>3208</v>
      </c>
      <c r="B56" s="3651" t="s">
        <v>4116</v>
      </c>
      <c r="C56" s="3643" t="s">
        <v>4306</v>
      </c>
      <c r="D56" s="3606"/>
      <c r="E56" s="3606"/>
      <c r="F56" s="3668"/>
      <c r="G56" s="3597">
        <v>0.05</v>
      </c>
      <c r="H56" s="3597">
        <v>0.05</v>
      </c>
      <c r="I56" s="3669"/>
      <c r="J56" s="3641"/>
      <c r="K56" s="3641"/>
      <c r="L56" s="3655"/>
      <c r="M56" s="3639">
        <f>+D56*J56+E56*K56</f>
        <v>0</v>
      </c>
      <c r="N56" s="1715"/>
      <c r="O56" s="38"/>
      <c r="P56" s="38"/>
      <c r="Q56" s="38"/>
      <c r="R56" s="38"/>
      <c r="S56" s="38"/>
      <c r="T56" s="38"/>
      <c r="U56" s="38"/>
      <c r="V56" s="38"/>
      <c r="W56" s="38"/>
      <c r="X56" s="38"/>
      <c r="Y56" s="38"/>
      <c r="Z56" s="38"/>
    </row>
    <row r="57" spans="1:26" ht="30" customHeight="1">
      <c r="A57" s="3591" t="s">
        <v>4058</v>
      </c>
      <c r="B57" s="3651" t="s">
        <v>4119</v>
      </c>
      <c r="C57" s="3643" t="s">
        <v>4307</v>
      </c>
      <c r="D57" s="3599"/>
      <c r="E57" s="3599"/>
      <c r="F57" s="3668"/>
      <c r="G57" s="3597">
        <v>0.1</v>
      </c>
      <c r="H57" s="3597">
        <v>0.1</v>
      </c>
      <c r="I57" s="3669"/>
      <c r="J57" s="3641"/>
      <c r="K57" s="3641"/>
      <c r="L57" s="3655"/>
      <c r="M57" s="3639">
        <f>+D57*J57+E57*K57</f>
        <v>0</v>
      </c>
      <c r="N57" s="1715"/>
      <c r="O57" s="38"/>
      <c r="P57" s="38"/>
      <c r="Q57" s="38"/>
      <c r="R57" s="38"/>
      <c r="S57" s="38"/>
      <c r="T57" s="38"/>
      <c r="U57" s="38"/>
      <c r="V57" s="38"/>
      <c r="W57" s="38"/>
      <c r="X57" s="38"/>
      <c r="Y57" s="38"/>
      <c r="Z57" s="38"/>
    </row>
    <row r="58" spans="1:26" ht="30" customHeight="1" thickBot="1">
      <c r="A58" s="3671" t="s">
        <v>4060</v>
      </c>
      <c r="B58" s="3672" t="s">
        <v>4122</v>
      </c>
      <c r="C58" s="3643" t="s">
        <v>4123</v>
      </c>
      <c r="D58" s="3673"/>
      <c r="E58" s="3673"/>
      <c r="F58" s="3674"/>
      <c r="G58" s="3615">
        <v>1</v>
      </c>
      <c r="H58" s="3615">
        <v>1</v>
      </c>
      <c r="I58" s="3675"/>
      <c r="J58" s="3641"/>
      <c r="K58" s="3641"/>
      <c r="L58" s="3676"/>
      <c r="M58" s="3639">
        <f>+D58*J58+E58*K58</f>
        <v>0</v>
      </c>
      <c r="N58" s="1715"/>
      <c r="O58" s="38"/>
      <c r="P58" s="38"/>
      <c r="Q58" s="38"/>
      <c r="R58" s="38"/>
      <c r="S58" s="38"/>
      <c r="T58" s="38"/>
      <c r="U58" s="38"/>
      <c r="V58" s="38"/>
      <c r="W58" s="38"/>
      <c r="X58" s="38"/>
      <c r="Y58" s="38"/>
      <c r="Z58" s="38"/>
    </row>
    <row r="59" spans="1:26" ht="15">
      <c r="N59" s="38"/>
      <c r="O59" s="38"/>
      <c r="P59" s="38"/>
      <c r="Q59" s="38"/>
      <c r="R59" s="38"/>
      <c r="S59" s="38"/>
      <c r="T59" s="38"/>
      <c r="U59" s="38"/>
      <c r="V59" s="38"/>
      <c r="W59" s="38"/>
      <c r="X59" s="38"/>
      <c r="Y59" s="38"/>
      <c r="Z59" s="38"/>
    </row>
    <row r="60" spans="1:26" ht="15">
      <c r="N60" s="38"/>
      <c r="O60" s="38"/>
      <c r="P60" s="38"/>
      <c r="Q60" s="38"/>
      <c r="R60" s="38"/>
      <c r="S60" s="38"/>
      <c r="T60" s="38"/>
      <c r="U60" s="38"/>
      <c r="V60" s="38"/>
      <c r="W60" s="38"/>
      <c r="X60" s="38"/>
      <c r="Y60" s="38"/>
      <c r="Z60" s="38"/>
    </row>
    <row r="61" spans="1:26" ht="15">
      <c r="N61" s="38"/>
      <c r="O61" s="38"/>
      <c r="P61" s="38"/>
      <c r="Q61" s="38"/>
      <c r="R61" s="38"/>
      <c r="S61" s="38"/>
      <c r="T61" s="38"/>
      <c r="U61" s="38"/>
      <c r="V61" s="38"/>
      <c r="W61" s="38"/>
      <c r="X61" s="38"/>
      <c r="Y61" s="38"/>
      <c r="Z61" s="38"/>
    </row>
    <row r="62" spans="1:26" ht="15">
      <c r="N62" s="38"/>
      <c r="O62" s="38"/>
      <c r="P62" s="38"/>
      <c r="Q62" s="38"/>
      <c r="R62" s="38"/>
      <c r="S62" s="38"/>
      <c r="T62" s="38"/>
      <c r="U62" s="38"/>
      <c r="V62" s="38"/>
      <c r="W62" s="38"/>
      <c r="X62" s="38"/>
      <c r="Y62" s="38"/>
      <c r="Z62" s="38"/>
    </row>
    <row r="63" spans="1:26" ht="15">
      <c r="N63" s="38"/>
      <c r="O63" s="38"/>
      <c r="P63" s="38"/>
      <c r="Q63" s="38"/>
      <c r="R63" s="38"/>
      <c r="S63" s="38"/>
      <c r="T63" s="38"/>
      <c r="U63" s="38"/>
      <c r="V63" s="38"/>
      <c r="W63" s="38"/>
      <c r="X63" s="38"/>
      <c r="Y63" s="38"/>
      <c r="Z63" s="38"/>
    </row>
    <row r="64" spans="1:26" ht="15">
      <c r="N64" s="38"/>
      <c r="O64" s="38"/>
      <c r="P64" s="38"/>
      <c r="Q64" s="38"/>
      <c r="R64" s="38"/>
      <c r="S64" s="38"/>
      <c r="T64" s="38"/>
      <c r="U64" s="38"/>
      <c r="V64" s="38"/>
      <c r="W64" s="38"/>
      <c r="X64" s="38"/>
      <c r="Y64" s="38"/>
      <c r="Z64" s="38"/>
    </row>
    <row r="65" spans="1:26" ht="15">
      <c r="N65" s="38"/>
      <c r="O65" s="38"/>
      <c r="P65" s="38"/>
      <c r="Q65" s="38"/>
      <c r="R65" s="38"/>
      <c r="S65" s="38"/>
      <c r="T65" s="38"/>
      <c r="U65" s="38"/>
      <c r="V65" s="38"/>
      <c r="W65" s="38"/>
      <c r="X65" s="38"/>
      <c r="Y65" s="38"/>
      <c r="Z65" s="38"/>
    </row>
    <row r="66" spans="1:26" ht="15">
      <c r="N66" s="38"/>
      <c r="O66" s="38"/>
      <c r="P66" s="38"/>
      <c r="Q66" s="38"/>
      <c r="R66" s="38"/>
      <c r="S66" s="38"/>
      <c r="T66" s="38"/>
      <c r="U66" s="38"/>
      <c r="V66" s="38"/>
      <c r="W66" s="38"/>
      <c r="X66" s="38"/>
      <c r="Y66" s="38"/>
      <c r="Z66" s="38"/>
    </row>
    <row r="78" spans="1:26">
      <c r="A78" s="3529"/>
      <c r="B78" s="3529"/>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0866141732283505" right="0.70866141732283505" top="0.74803149606299202" bottom="0.74803149606299202" header="0.31496062992126" footer="0.31496062992126"/>
  <pageSetup paperSize="9" scale="44" orientation="landscape" r:id="rId1"/>
  <rowBreaks count="1" manualBreakCount="1">
    <brk id="38" max="16383"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election activeCell="D1" sqref="D1"/>
    </sheetView>
  </sheetViews>
  <sheetFormatPr defaultColWidth="11.42578125" defaultRowHeight="14.25"/>
  <cols>
    <col min="1" max="1" width="19.140625" style="3575" bestFit="1" customWidth="1"/>
    <col min="2" max="2" width="8.7109375" style="3576" customWidth="1"/>
    <col min="3" max="3" width="106.42578125" style="3529" customWidth="1"/>
    <col min="4" max="13" width="20.7109375" style="3529" customWidth="1"/>
    <col min="14" max="14" width="15.140625" style="3529" bestFit="1" customWidth="1"/>
    <col min="15" max="15" width="18.42578125" style="3529" customWidth="1"/>
    <col min="16" max="16" width="11.42578125" style="3529" bestFit="1" customWidth="1"/>
    <col min="17" max="16384" width="11.42578125" style="3529"/>
  </cols>
  <sheetData>
    <row r="1" spans="1:26" ht="15">
      <c r="A1" s="3483" t="s">
        <v>3973</v>
      </c>
      <c r="B1" s="3483" t="s">
        <v>3923</v>
      </c>
    </row>
    <row r="2" spans="1:26" ht="15">
      <c r="A2" s="3483" t="s">
        <v>3974</v>
      </c>
      <c r="B2" s="3564" t="s">
        <v>3924</v>
      </c>
    </row>
    <row r="3" spans="1:26" ht="15">
      <c r="A3" s="3483" t="s">
        <v>108</v>
      </c>
      <c r="B3" s="3483" t="s">
        <v>883</v>
      </c>
    </row>
    <row r="4" spans="1:26" ht="15">
      <c r="A4" s="3483" t="s">
        <v>111</v>
      </c>
      <c r="B4" s="3483" t="s">
        <v>3976</v>
      </c>
    </row>
    <row r="6" spans="1:26" ht="15.75" customHeight="1" thickBot="1">
      <c r="A6" s="2901"/>
      <c r="B6" s="2902"/>
      <c r="C6" s="2900"/>
      <c r="D6" s="2900"/>
      <c r="E6" s="2900"/>
      <c r="F6" s="2900"/>
      <c r="G6" s="2900"/>
      <c r="H6" s="2900"/>
      <c r="I6" s="2900"/>
      <c r="J6" s="2900"/>
      <c r="K6" s="2900"/>
      <c r="L6" s="2900"/>
      <c r="M6" s="2900"/>
      <c r="N6" s="2900"/>
    </row>
    <row r="7" spans="1:26" ht="29.25" customHeight="1" thickBot="1">
      <c r="A7" s="5110" t="s">
        <v>4275</v>
      </c>
      <c r="B7" s="5111"/>
      <c r="C7" s="5111"/>
      <c r="D7" s="5111"/>
      <c r="E7" s="5111"/>
      <c r="F7" s="5111"/>
      <c r="G7" s="5111"/>
      <c r="H7" s="5111"/>
      <c r="I7" s="5111"/>
      <c r="J7" s="5111"/>
      <c r="K7" s="5111"/>
      <c r="L7" s="5111"/>
      <c r="M7" s="5112"/>
      <c r="N7" s="38"/>
      <c r="O7" s="38"/>
      <c r="P7" s="38"/>
      <c r="Q7" s="38"/>
      <c r="R7" s="38"/>
      <c r="S7" s="38"/>
      <c r="T7" s="38"/>
      <c r="U7" s="38"/>
      <c r="V7" s="38"/>
      <c r="W7" s="38"/>
      <c r="X7" s="38"/>
      <c r="Y7" s="38"/>
      <c r="Z7" s="38"/>
    </row>
    <row r="8" spans="1:26" s="3578" customFormat="1" ht="51.75" customHeight="1">
      <c r="A8" s="5027"/>
      <c r="B8" s="5135"/>
      <c r="C8" s="5136"/>
      <c r="D8" s="5131" t="s">
        <v>1087</v>
      </c>
      <c r="E8" s="5131"/>
      <c r="F8" s="5131"/>
      <c r="G8" s="5123" t="s">
        <v>4276</v>
      </c>
      <c r="H8" s="4930"/>
      <c r="I8" s="5132"/>
      <c r="J8" s="5123" t="s">
        <v>4277</v>
      </c>
      <c r="K8" s="4930"/>
      <c r="L8" s="5132"/>
      <c r="M8" s="5124" t="s">
        <v>3980</v>
      </c>
      <c r="N8" s="38"/>
      <c r="O8" s="38"/>
      <c r="P8" s="38"/>
      <c r="Q8" s="38"/>
      <c r="R8" s="38"/>
      <c r="S8" s="38"/>
      <c r="T8" s="38"/>
      <c r="U8" s="38"/>
      <c r="V8" s="38"/>
      <c r="W8" s="38"/>
      <c r="X8" s="38"/>
      <c r="Y8" s="38"/>
      <c r="Z8" s="38"/>
    </row>
    <row r="9" spans="1:26" s="3578" customFormat="1" ht="30" customHeight="1">
      <c r="A9" s="5125"/>
      <c r="B9" s="5126"/>
      <c r="C9" s="5127"/>
      <c r="D9" s="5123" t="s">
        <v>4278</v>
      </c>
      <c r="E9" s="4930"/>
      <c r="F9" s="5124" t="s">
        <v>3982</v>
      </c>
      <c r="G9" s="5123" t="s">
        <v>4278</v>
      </c>
      <c r="H9" s="4930"/>
      <c r="I9" s="5124" t="s">
        <v>3982</v>
      </c>
      <c r="J9" s="5123" t="s">
        <v>4278</v>
      </c>
      <c r="K9" s="4930"/>
      <c r="L9" s="5124" t="s">
        <v>3982</v>
      </c>
      <c r="M9" s="5115"/>
      <c r="N9" s="38"/>
      <c r="O9" s="38"/>
      <c r="P9" s="38"/>
      <c r="Q9" s="38"/>
      <c r="R9" s="38"/>
      <c r="S9" s="38"/>
      <c r="T9" s="38"/>
      <c r="U9" s="38"/>
      <c r="V9" s="38"/>
      <c r="W9" s="38"/>
      <c r="X9" s="38"/>
      <c r="Y9" s="38"/>
      <c r="Z9" s="38"/>
    </row>
    <row r="10" spans="1:26" s="3578" customFormat="1" ht="51.75" customHeight="1" thickBot="1">
      <c r="A10" s="5128"/>
      <c r="B10" s="5129"/>
      <c r="C10" s="5130"/>
      <c r="D10" s="3333" t="s">
        <v>4279</v>
      </c>
      <c r="E10" s="3333" t="s">
        <v>3985</v>
      </c>
      <c r="F10" s="5115"/>
      <c r="G10" s="3333" t="s">
        <v>4279</v>
      </c>
      <c r="H10" s="3333" t="s">
        <v>3985</v>
      </c>
      <c r="I10" s="5115"/>
      <c r="J10" s="3333" t="s">
        <v>4280</v>
      </c>
      <c r="K10" s="3333" t="s">
        <v>3985</v>
      </c>
      <c r="L10" s="5115"/>
      <c r="M10" s="5115"/>
      <c r="N10" s="38"/>
      <c r="O10" s="38"/>
      <c r="P10" s="38"/>
      <c r="Q10" s="38"/>
      <c r="R10" s="38"/>
      <c r="S10" s="38"/>
      <c r="T10" s="38"/>
      <c r="U10" s="38"/>
      <c r="V10" s="38"/>
      <c r="W10" s="38"/>
      <c r="X10" s="38"/>
      <c r="Y10" s="38"/>
      <c r="Z10" s="38"/>
    </row>
    <row r="11" spans="1:26" s="3578" customFormat="1" ht="30.75" customHeight="1" thickBot="1">
      <c r="A11" s="3489" t="s">
        <v>3347</v>
      </c>
      <c r="B11" s="3490" t="s">
        <v>3986</v>
      </c>
      <c r="C11" s="3491" t="s">
        <v>1086</v>
      </c>
      <c r="D11" s="3580" t="s">
        <v>3135</v>
      </c>
      <c r="E11" s="3580" t="s">
        <v>3136</v>
      </c>
      <c r="F11" s="3580" t="s">
        <v>3137</v>
      </c>
      <c r="G11" s="3580" t="s">
        <v>3138</v>
      </c>
      <c r="H11" s="3580" t="s">
        <v>3139</v>
      </c>
      <c r="I11" s="3580" t="s">
        <v>3140</v>
      </c>
      <c r="J11" s="3580" t="s">
        <v>3186</v>
      </c>
      <c r="K11" s="3580" t="s">
        <v>3187</v>
      </c>
      <c r="L11" s="3580" t="s">
        <v>3188</v>
      </c>
      <c r="M11" s="3580" t="s">
        <v>2904</v>
      </c>
      <c r="N11" s="38"/>
      <c r="O11" s="38"/>
      <c r="P11" s="38"/>
      <c r="Q11" s="38"/>
      <c r="R11" s="38"/>
      <c r="S11" s="38"/>
      <c r="T11" s="38"/>
      <c r="U11" s="38"/>
      <c r="V11" s="38"/>
      <c r="W11" s="38"/>
      <c r="X11" s="38"/>
      <c r="Y11" s="38"/>
      <c r="Z11" s="38"/>
    </row>
    <row r="12" spans="1:26" s="3578" customFormat="1" ht="30" customHeight="1">
      <c r="A12" s="3591" t="s">
        <v>3135</v>
      </c>
      <c r="B12" s="3634">
        <v>1</v>
      </c>
      <c r="C12" s="3635" t="s">
        <v>3988</v>
      </c>
      <c r="D12" s="3636"/>
      <c r="E12" s="3636"/>
      <c r="F12" s="3636"/>
      <c r="G12" s="3637"/>
      <c r="H12" s="3637"/>
      <c r="I12" s="3637"/>
      <c r="J12" s="3638"/>
      <c r="K12" s="3638"/>
      <c r="L12" s="3638"/>
      <c r="M12" s="3639">
        <f>+M13+M16+M36+M39+M47+M48+M52+M53+M54</f>
        <v>0</v>
      </c>
      <c r="N12" s="38"/>
      <c r="O12" s="38"/>
      <c r="P12" s="38"/>
      <c r="Q12" s="38"/>
      <c r="R12" s="38"/>
      <c r="S12" s="38"/>
      <c r="T12" s="38"/>
      <c r="U12" s="38"/>
      <c r="V12" s="38"/>
      <c r="W12" s="38"/>
      <c r="X12" s="38"/>
      <c r="Y12" s="38"/>
      <c r="Z12" s="38"/>
    </row>
    <row r="13" spans="1:26" s="3578" customFormat="1" ht="30" customHeight="1">
      <c r="A13" s="3591" t="s">
        <v>3136</v>
      </c>
      <c r="B13" s="3634" t="s">
        <v>1090</v>
      </c>
      <c r="C13" s="3640" t="s">
        <v>4308</v>
      </c>
      <c r="D13" s="3641"/>
      <c r="E13" s="3641"/>
      <c r="F13" s="3641"/>
      <c r="G13" s="3637"/>
      <c r="H13" s="3637"/>
      <c r="I13" s="3637"/>
      <c r="J13" s="3638"/>
      <c r="K13" s="3638"/>
      <c r="L13" s="3638"/>
      <c r="M13" s="3639">
        <f>+M14+M15</f>
        <v>0</v>
      </c>
      <c r="N13" s="38"/>
      <c r="O13" s="38"/>
      <c r="P13" s="38"/>
      <c r="Q13" s="38"/>
      <c r="R13" s="38"/>
      <c r="S13" s="38"/>
      <c r="T13" s="38"/>
      <c r="U13" s="38"/>
      <c r="V13" s="38"/>
      <c r="W13" s="38"/>
      <c r="X13" s="38"/>
      <c r="Y13" s="38"/>
      <c r="Z13" s="38"/>
    </row>
    <row r="14" spans="1:26" ht="30" customHeight="1">
      <c r="A14" s="3591" t="s">
        <v>3137</v>
      </c>
      <c r="B14" s="3642" t="s">
        <v>1093</v>
      </c>
      <c r="C14" s="3643" t="s">
        <v>3992</v>
      </c>
      <c r="D14" s="3596"/>
      <c r="E14" s="3596"/>
      <c r="F14" s="3596"/>
      <c r="G14" s="3597">
        <v>0</v>
      </c>
      <c r="H14" s="3597">
        <v>0</v>
      </c>
      <c r="I14" s="3644">
        <v>0</v>
      </c>
      <c r="J14" s="3641"/>
      <c r="K14" s="3641"/>
      <c r="L14" s="3641"/>
      <c r="M14" s="3639">
        <f>+D14*J14+E14*K14+F14*L14</f>
        <v>0</v>
      </c>
      <c r="N14" s="38"/>
      <c r="O14" s="38"/>
      <c r="P14" s="38"/>
      <c r="Q14" s="38"/>
      <c r="R14" s="38"/>
      <c r="S14" s="38"/>
      <c r="T14" s="38"/>
      <c r="U14" s="38"/>
      <c r="V14" s="38"/>
      <c r="W14" s="38"/>
      <c r="X14" s="38"/>
      <c r="Y14" s="38"/>
      <c r="Z14" s="38"/>
    </row>
    <row r="15" spans="1:26" ht="30" customHeight="1">
      <c r="A15" s="3591" t="s">
        <v>3138</v>
      </c>
      <c r="B15" s="3642" t="s">
        <v>1219</v>
      </c>
      <c r="C15" s="3643" t="s">
        <v>4000</v>
      </c>
      <c r="D15" s="3596"/>
      <c r="E15" s="3596"/>
      <c r="F15" s="3645"/>
      <c r="G15" s="3597">
        <v>0</v>
      </c>
      <c r="H15" s="3597">
        <v>1</v>
      </c>
      <c r="I15" s="3646"/>
      <c r="J15" s="3641"/>
      <c r="K15" s="3641"/>
      <c r="L15" s="3645"/>
      <c r="M15" s="3639">
        <f>+D15*J15+E15*K15</f>
        <v>0</v>
      </c>
      <c r="N15" s="38"/>
      <c r="O15" s="38"/>
      <c r="P15" s="38"/>
      <c r="Q15" s="38"/>
      <c r="R15" s="38"/>
      <c r="S15" s="38"/>
      <c r="T15" s="38"/>
      <c r="U15" s="38"/>
      <c r="V15" s="38"/>
      <c r="W15" s="38"/>
      <c r="X15" s="38"/>
      <c r="Y15" s="38"/>
      <c r="Z15" s="38"/>
    </row>
    <row r="16" spans="1:26" ht="30" customHeight="1">
      <c r="A16" s="3591" t="s">
        <v>3139</v>
      </c>
      <c r="B16" s="3634" t="s">
        <v>1270</v>
      </c>
      <c r="C16" s="3647" t="s">
        <v>4309</v>
      </c>
      <c r="D16" s="3648"/>
      <c r="E16" s="3648"/>
      <c r="F16" s="3641"/>
      <c r="G16" s="3649"/>
      <c r="H16" s="3650"/>
      <c r="I16" s="3650"/>
      <c r="J16" s="3645"/>
      <c r="K16" s="3645"/>
      <c r="L16" s="3645"/>
      <c r="M16" s="3639">
        <f>+M17+M21+M25+M29+M33</f>
        <v>0</v>
      </c>
      <c r="N16" s="38"/>
      <c r="O16" s="38"/>
      <c r="P16" s="38"/>
      <c r="Q16" s="38"/>
      <c r="R16" s="38"/>
      <c r="S16" s="38"/>
      <c r="T16" s="38"/>
      <c r="U16" s="38"/>
      <c r="V16" s="38"/>
      <c r="W16" s="38"/>
      <c r="X16" s="38"/>
      <c r="Y16" s="38"/>
      <c r="Z16" s="38"/>
    </row>
    <row r="17" spans="1:26" ht="30" customHeight="1">
      <c r="A17" s="3591" t="s">
        <v>3140</v>
      </c>
      <c r="B17" s="3651" t="s">
        <v>1273</v>
      </c>
      <c r="C17" s="3652" t="s">
        <v>4004</v>
      </c>
      <c r="D17" s="3648"/>
      <c r="E17" s="3648"/>
      <c r="F17" s="3596"/>
      <c r="G17" s="3649"/>
      <c r="H17" s="3650"/>
      <c r="I17" s="3650"/>
      <c r="J17" s="3653"/>
      <c r="K17" s="3653"/>
      <c r="L17" s="3645"/>
      <c r="M17" s="3639">
        <f>+M18+M19+M20</f>
        <v>0</v>
      </c>
      <c r="N17" s="38"/>
      <c r="O17" s="38"/>
      <c r="P17" s="38"/>
      <c r="Q17" s="38"/>
      <c r="R17" s="38"/>
      <c r="S17" s="38"/>
      <c r="T17" s="38"/>
      <c r="U17" s="38"/>
      <c r="V17" s="38"/>
      <c r="W17" s="38"/>
      <c r="X17" s="38"/>
      <c r="Y17" s="38"/>
      <c r="Z17" s="38"/>
    </row>
    <row r="18" spans="1:26" ht="30.75" customHeight="1">
      <c r="A18" s="3591" t="s">
        <v>3186</v>
      </c>
      <c r="B18" s="3651" t="s">
        <v>1276</v>
      </c>
      <c r="C18" s="3654" t="s">
        <v>3994</v>
      </c>
      <c r="D18" s="3648"/>
      <c r="E18" s="3648"/>
      <c r="F18" s="3599"/>
      <c r="G18" s="3650"/>
      <c r="H18" s="3650"/>
      <c r="I18" s="3597">
        <v>0</v>
      </c>
      <c r="J18" s="3655"/>
      <c r="K18" s="3655"/>
      <c r="L18" s="3641"/>
      <c r="M18" s="3639">
        <f>+L18*F18</f>
        <v>0</v>
      </c>
      <c r="N18" s="38"/>
      <c r="O18" s="38"/>
      <c r="P18" s="38"/>
      <c r="Q18" s="38"/>
      <c r="R18" s="38"/>
      <c r="S18" s="38"/>
      <c r="T18" s="38"/>
      <c r="U18" s="38"/>
      <c r="V18" s="38"/>
      <c r="W18" s="38"/>
      <c r="X18" s="38"/>
      <c r="Y18" s="38"/>
      <c r="Z18" s="38"/>
    </row>
    <row r="19" spans="1:26" ht="30.75" customHeight="1">
      <c r="A19" s="3591" t="s">
        <v>3187</v>
      </c>
      <c r="B19" s="3651" t="s">
        <v>1279</v>
      </c>
      <c r="C19" s="3656" t="s">
        <v>3996</v>
      </c>
      <c r="D19" s="3648"/>
      <c r="E19" s="3648"/>
      <c r="F19" s="3599"/>
      <c r="G19" s="3650"/>
      <c r="H19" s="3650"/>
      <c r="I19" s="3597">
        <v>0.5</v>
      </c>
      <c r="J19" s="3655"/>
      <c r="K19" s="3655"/>
      <c r="L19" s="3641"/>
      <c r="M19" s="3639">
        <f>+L19*F19</f>
        <v>0</v>
      </c>
      <c r="N19" s="38"/>
      <c r="O19" s="38"/>
      <c r="P19" s="38"/>
      <c r="Q19" s="38"/>
      <c r="R19" s="38"/>
      <c r="S19" s="38"/>
      <c r="T19" s="38"/>
      <c r="U19" s="38"/>
      <c r="V19" s="38"/>
      <c r="W19" s="38"/>
      <c r="X19" s="38"/>
      <c r="Y19" s="38"/>
      <c r="Z19" s="38"/>
    </row>
    <row r="20" spans="1:26" ht="30" customHeight="1">
      <c r="A20" s="3591" t="s">
        <v>3188</v>
      </c>
      <c r="B20" s="3651" t="s">
        <v>1282</v>
      </c>
      <c r="C20" s="3656" t="s">
        <v>3998</v>
      </c>
      <c r="D20" s="3648"/>
      <c r="E20" s="3648"/>
      <c r="F20" s="3599"/>
      <c r="G20" s="3650"/>
      <c r="H20" s="3650"/>
      <c r="I20" s="3597">
        <v>1</v>
      </c>
      <c r="J20" s="3655"/>
      <c r="K20" s="3655"/>
      <c r="L20" s="3641"/>
      <c r="M20" s="3639">
        <f>+L20*F20</f>
        <v>0</v>
      </c>
      <c r="N20" s="38"/>
      <c r="O20" s="38"/>
      <c r="P20" s="38"/>
      <c r="Q20" s="38"/>
      <c r="R20" s="38"/>
      <c r="S20" s="38"/>
      <c r="T20" s="38"/>
      <c r="U20" s="38"/>
      <c r="V20" s="38"/>
      <c r="W20" s="38"/>
      <c r="X20" s="38"/>
      <c r="Y20" s="38"/>
      <c r="Z20" s="38"/>
    </row>
    <row r="21" spans="1:26" ht="30" customHeight="1">
      <c r="A21" s="3591" t="s">
        <v>2904</v>
      </c>
      <c r="B21" s="3651" t="s">
        <v>1299</v>
      </c>
      <c r="C21" s="3643" t="s">
        <v>4009</v>
      </c>
      <c r="D21" s="3648"/>
      <c r="E21" s="3648"/>
      <c r="F21" s="3599"/>
      <c r="G21" s="3649"/>
      <c r="H21" s="3650"/>
      <c r="I21" s="3650"/>
      <c r="J21" s="3655"/>
      <c r="K21" s="3655"/>
      <c r="L21" s="3645"/>
      <c r="M21" s="3639">
        <f>+M22+M23+M24</f>
        <v>0</v>
      </c>
      <c r="N21" s="38"/>
      <c r="O21" s="38"/>
      <c r="P21" s="38"/>
      <c r="Q21" s="38"/>
      <c r="R21" s="38"/>
      <c r="S21" s="38"/>
      <c r="T21" s="38"/>
      <c r="U21" s="38"/>
      <c r="V21" s="38"/>
      <c r="W21" s="38"/>
      <c r="X21" s="38"/>
      <c r="Y21" s="38"/>
      <c r="Z21" s="38"/>
    </row>
    <row r="22" spans="1:26" ht="30" customHeight="1">
      <c r="A22" s="3591" t="s">
        <v>2906</v>
      </c>
      <c r="B22" s="3651" t="s">
        <v>3322</v>
      </c>
      <c r="C22" s="3654" t="s">
        <v>3994</v>
      </c>
      <c r="D22" s="3648"/>
      <c r="E22" s="3648"/>
      <c r="F22" s="3599"/>
      <c r="G22" s="3650"/>
      <c r="H22" s="3650"/>
      <c r="I22" s="3597">
        <v>0.1</v>
      </c>
      <c r="J22" s="3655"/>
      <c r="K22" s="3655"/>
      <c r="L22" s="3641"/>
      <c r="M22" s="3639">
        <f>+L22*F22</f>
        <v>0</v>
      </c>
      <c r="N22" s="38"/>
      <c r="O22" s="38"/>
      <c r="P22" s="38"/>
      <c r="Q22" s="38"/>
      <c r="R22" s="38"/>
      <c r="S22" s="38"/>
      <c r="T22" s="38"/>
      <c r="U22" s="38"/>
      <c r="V22" s="38"/>
      <c r="W22" s="38"/>
      <c r="X22" s="38"/>
      <c r="Y22" s="38"/>
      <c r="Z22" s="38"/>
    </row>
    <row r="23" spans="1:26" ht="30" customHeight="1">
      <c r="A23" s="3591" t="s">
        <v>2907</v>
      </c>
      <c r="B23" s="3651" t="s">
        <v>3325</v>
      </c>
      <c r="C23" s="3656" t="s">
        <v>3996</v>
      </c>
      <c r="D23" s="3648"/>
      <c r="E23" s="3648"/>
      <c r="F23" s="3599"/>
      <c r="G23" s="3650"/>
      <c r="H23" s="3650"/>
      <c r="I23" s="3597">
        <v>0.5</v>
      </c>
      <c r="J23" s="3655"/>
      <c r="K23" s="3655"/>
      <c r="L23" s="3641"/>
      <c r="M23" s="3639">
        <f>+L23*F23</f>
        <v>0</v>
      </c>
      <c r="N23" s="38"/>
      <c r="O23" s="38"/>
      <c r="P23" s="38"/>
      <c r="Q23" s="38"/>
      <c r="R23" s="38"/>
      <c r="S23" s="38"/>
      <c r="T23" s="38"/>
      <c r="U23" s="38"/>
      <c r="V23" s="38"/>
      <c r="W23" s="38"/>
      <c r="X23" s="38"/>
      <c r="Y23" s="38"/>
      <c r="Z23" s="38"/>
    </row>
    <row r="24" spans="1:26" ht="30" customHeight="1">
      <c r="A24" s="3591" t="s">
        <v>2909</v>
      </c>
      <c r="B24" s="3651" t="s">
        <v>3516</v>
      </c>
      <c r="C24" s="3656" t="s">
        <v>3998</v>
      </c>
      <c r="D24" s="3648"/>
      <c r="E24" s="3648"/>
      <c r="F24" s="3599"/>
      <c r="G24" s="3650"/>
      <c r="H24" s="3650"/>
      <c r="I24" s="3597">
        <v>1</v>
      </c>
      <c r="J24" s="3655"/>
      <c r="K24" s="3655"/>
      <c r="L24" s="3641"/>
      <c r="M24" s="3639">
        <f>+L24*F24</f>
        <v>0</v>
      </c>
      <c r="N24" s="38"/>
      <c r="O24" s="38"/>
      <c r="P24" s="38"/>
      <c r="Q24" s="38"/>
      <c r="R24" s="38"/>
      <c r="S24" s="38"/>
      <c r="T24" s="38"/>
      <c r="U24" s="38"/>
      <c r="V24" s="38"/>
      <c r="W24" s="38"/>
      <c r="X24" s="38"/>
      <c r="Y24" s="38"/>
      <c r="Z24" s="38"/>
    </row>
    <row r="25" spans="1:26" ht="30" customHeight="1">
      <c r="A25" s="3591" t="s">
        <v>2910</v>
      </c>
      <c r="B25" s="3651" t="s">
        <v>1302</v>
      </c>
      <c r="C25" s="3643" t="s">
        <v>4284</v>
      </c>
      <c r="D25" s="3648"/>
      <c r="E25" s="3648"/>
      <c r="F25" s="3599"/>
      <c r="G25" s="3650"/>
      <c r="H25" s="3650"/>
      <c r="I25" s="3650"/>
      <c r="J25" s="3655"/>
      <c r="K25" s="3655"/>
      <c r="L25" s="3645"/>
      <c r="M25" s="3639">
        <f>+M26+M27+M28</f>
        <v>0</v>
      </c>
      <c r="N25" s="38"/>
      <c r="O25" s="38"/>
      <c r="P25" s="38"/>
      <c r="Q25" s="38"/>
      <c r="R25" s="38"/>
      <c r="S25" s="38"/>
      <c r="T25" s="38"/>
      <c r="U25" s="38"/>
      <c r="V25" s="38"/>
      <c r="W25" s="38"/>
      <c r="X25" s="38"/>
      <c r="Y25" s="38"/>
      <c r="Z25" s="38"/>
    </row>
    <row r="26" spans="1:26" ht="30" customHeight="1">
      <c r="A26" s="3591" t="s">
        <v>2911</v>
      </c>
      <c r="B26" s="3651" t="s">
        <v>4124</v>
      </c>
      <c r="C26" s="3654" t="s">
        <v>3994</v>
      </c>
      <c r="D26" s="3648"/>
      <c r="E26" s="3648"/>
      <c r="F26" s="3599"/>
      <c r="G26" s="3650"/>
      <c r="H26" s="3650"/>
      <c r="I26" s="3597">
        <v>0.2</v>
      </c>
      <c r="J26" s="3655"/>
      <c r="K26" s="3655"/>
      <c r="L26" s="3641"/>
      <c r="M26" s="3639">
        <f>+L26*F26</f>
        <v>0</v>
      </c>
      <c r="N26" s="38"/>
      <c r="O26" s="38"/>
      <c r="P26" s="38"/>
      <c r="Q26" s="38"/>
      <c r="R26" s="38"/>
      <c r="S26" s="38"/>
      <c r="T26" s="38"/>
      <c r="U26" s="38"/>
      <c r="V26" s="38"/>
      <c r="W26" s="38"/>
      <c r="X26" s="38"/>
      <c r="Y26" s="38"/>
      <c r="Z26" s="38"/>
    </row>
    <row r="27" spans="1:26" ht="30" customHeight="1">
      <c r="A27" s="3591" t="s">
        <v>2947</v>
      </c>
      <c r="B27" s="3651" t="s">
        <v>4125</v>
      </c>
      <c r="C27" s="3656" t="s">
        <v>3996</v>
      </c>
      <c r="D27" s="3648"/>
      <c r="E27" s="3648"/>
      <c r="F27" s="3599"/>
      <c r="G27" s="3650"/>
      <c r="H27" s="3650"/>
      <c r="I27" s="3597">
        <v>0.5</v>
      </c>
      <c r="J27" s="3655"/>
      <c r="K27" s="3655"/>
      <c r="L27" s="3641"/>
      <c r="M27" s="3639">
        <f>+L27*F27</f>
        <v>0</v>
      </c>
      <c r="N27" s="38"/>
      <c r="O27" s="38"/>
      <c r="P27" s="38"/>
      <c r="Q27" s="38"/>
      <c r="R27" s="38"/>
      <c r="S27" s="38"/>
      <c r="T27" s="38"/>
      <c r="U27" s="38"/>
      <c r="V27" s="38"/>
      <c r="W27" s="38"/>
      <c r="X27" s="38"/>
      <c r="Y27" s="38"/>
      <c r="Z27" s="38"/>
    </row>
    <row r="28" spans="1:26" ht="30" customHeight="1">
      <c r="A28" s="3591" t="s">
        <v>2949</v>
      </c>
      <c r="B28" s="3651" t="s">
        <v>4126</v>
      </c>
      <c r="C28" s="3656" t="s">
        <v>3998</v>
      </c>
      <c r="D28" s="3648"/>
      <c r="E28" s="3648"/>
      <c r="F28" s="3599"/>
      <c r="G28" s="3650"/>
      <c r="H28" s="3650"/>
      <c r="I28" s="3597">
        <v>1</v>
      </c>
      <c r="J28" s="3655"/>
      <c r="K28" s="3655"/>
      <c r="L28" s="3641"/>
      <c r="M28" s="3639">
        <f>+L28*F28</f>
        <v>0</v>
      </c>
      <c r="N28" s="38"/>
      <c r="O28" s="38"/>
      <c r="P28" s="38"/>
      <c r="Q28" s="38"/>
      <c r="R28" s="38"/>
      <c r="S28" s="38"/>
      <c r="T28" s="38"/>
      <c r="U28" s="38"/>
      <c r="V28" s="38"/>
      <c r="W28" s="38"/>
      <c r="X28" s="38"/>
      <c r="Y28" s="38"/>
      <c r="Z28" s="38"/>
    </row>
    <row r="29" spans="1:26" ht="15">
      <c r="A29" s="3591" t="s">
        <v>2950</v>
      </c>
      <c r="B29" s="3651" t="s">
        <v>1305</v>
      </c>
      <c r="C29" s="3643" t="s">
        <v>4285</v>
      </c>
      <c r="D29" s="3648"/>
      <c r="E29" s="3648"/>
      <c r="F29" s="3599"/>
      <c r="G29" s="3649"/>
      <c r="H29" s="3650"/>
      <c r="I29" s="3650"/>
      <c r="J29" s="3645"/>
      <c r="K29" s="3645"/>
      <c r="L29" s="3645"/>
      <c r="M29" s="3639">
        <f>+M30+M31+M32</f>
        <v>0</v>
      </c>
      <c r="N29" s="38"/>
      <c r="O29" s="38"/>
      <c r="P29" s="38"/>
      <c r="Q29" s="38"/>
      <c r="R29" s="38"/>
      <c r="S29" s="38"/>
      <c r="T29" s="38"/>
      <c r="U29" s="38"/>
      <c r="V29" s="38"/>
      <c r="W29" s="38"/>
      <c r="X29" s="38"/>
      <c r="Y29" s="38"/>
      <c r="Z29" s="38"/>
    </row>
    <row r="30" spans="1:26" ht="30" customHeight="1">
      <c r="A30" s="3591" t="s">
        <v>2951</v>
      </c>
      <c r="B30" s="3651" t="s">
        <v>4127</v>
      </c>
      <c r="C30" s="3656" t="s">
        <v>4287</v>
      </c>
      <c r="D30" s="3648"/>
      <c r="E30" s="3648"/>
      <c r="F30" s="3599"/>
      <c r="G30" s="3649"/>
      <c r="H30" s="3649"/>
      <c r="I30" s="3597">
        <v>0.2</v>
      </c>
      <c r="J30" s="3655"/>
      <c r="K30" s="3655"/>
      <c r="L30" s="3641"/>
      <c r="M30" s="3639">
        <f>+L30*F30</f>
        <v>0</v>
      </c>
      <c r="N30" s="38"/>
      <c r="O30" s="38"/>
      <c r="P30" s="38"/>
      <c r="Q30" s="38"/>
      <c r="R30" s="38"/>
      <c r="S30" s="38"/>
      <c r="T30" s="38"/>
      <c r="U30" s="38"/>
      <c r="V30" s="38"/>
      <c r="W30" s="38"/>
      <c r="X30" s="38"/>
      <c r="Y30" s="38"/>
      <c r="Z30" s="38"/>
    </row>
    <row r="31" spans="1:26" ht="30" customHeight="1">
      <c r="A31" s="3591" t="s">
        <v>2952</v>
      </c>
      <c r="B31" s="3651" t="s">
        <v>4128</v>
      </c>
      <c r="C31" s="3656" t="s">
        <v>4034</v>
      </c>
      <c r="D31" s="3648"/>
      <c r="E31" s="3648"/>
      <c r="F31" s="3599"/>
      <c r="G31" s="3649"/>
      <c r="H31" s="3649"/>
      <c r="I31" s="3597">
        <v>0.5</v>
      </c>
      <c r="J31" s="3655"/>
      <c r="K31" s="3655"/>
      <c r="L31" s="3641"/>
      <c r="M31" s="3639">
        <f>+L31*F31</f>
        <v>0</v>
      </c>
      <c r="N31" s="38"/>
      <c r="O31" s="38"/>
      <c r="P31" s="38"/>
      <c r="Q31" s="38"/>
      <c r="R31" s="38"/>
      <c r="S31" s="38"/>
      <c r="T31" s="38"/>
      <c r="U31" s="38"/>
      <c r="V31" s="38"/>
      <c r="W31" s="38"/>
      <c r="X31" s="38"/>
      <c r="Y31" s="38"/>
      <c r="Z31" s="38"/>
    </row>
    <row r="32" spans="1:26" ht="30" customHeight="1">
      <c r="A32" s="3591" t="s">
        <v>2954</v>
      </c>
      <c r="B32" s="3651" t="s">
        <v>4129</v>
      </c>
      <c r="C32" s="3657" t="s">
        <v>3998</v>
      </c>
      <c r="D32" s="3648"/>
      <c r="E32" s="3648"/>
      <c r="F32" s="3599"/>
      <c r="G32" s="3649"/>
      <c r="H32" s="3649"/>
      <c r="I32" s="3597">
        <v>1</v>
      </c>
      <c r="J32" s="3655"/>
      <c r="K32" s="3655"/>
      <c r="L32" s="3641"/>
      <c r="M32" s="3639">
        <f>+L32*F32</f>
        <v>0</v>
      </c>
      <c r="N32" s="38"/>
      <c r="O32" s="38"/>
      <c r="P32" s="38"/>
      <c r="Q32" s="38"/>
      <c r="R32" s="38"/>
      <c r="S32" s="38"/>
      <c r="T32" s="38"/>
      <c r="U32" s="38"/>
      <c r="V32" s="38"/>
      <c r="W32" s="38"/>
      <c r="X32" s="38"/>
      <c r="Y32" s="38"/>
      <c r="Z32" s="38"/>
    </row>
    <row r="33" spans="1:26" ht="24.75" customHeight="1">
      <c r="A33" s="3591" t="s">
        <v>2956</v>
      </c>
      <c r="B33" s="3651" t="s">
        <v>1308</v>
      </c>
      <c r="C33" s="3643" t="s">
        <v>4288</v>
      </c>
      <c r="D33" s="3648"/>
      <c r="E33" s="3648"/>
      <c r="F33" s="3599"/>
      <c r="G33" s="3649"/>
      <c r="H33" s="3650"/>
      <c r="I33" s="3650"/>
      <c r="J33" s="3645"/>
      <c r="K33" s="3645"/>
      <c r="L33" s="3645"/>
      <c r="M33" s="3639">
        <f>+M34+M35</f>
        <v>0</v>
      </c>
      <c r="N33" s="38"/>
      <c r="O33" s="38"/>
      <c r="P33" s="38"/>
      <c r="Q33" s="38"/>
      <c r="R33" s="38"/>
      <c r="S33" s="38"/>
      <c r="T33" s="38"/>
      <c r="U33" s="38"/>
      <c r="V33" s="38"/>
      <c r="W33" s="38"/>
      <c r="X33" s="38"/>
      <c r="Y33" s="38"/>
      <c r="Z33" s="38"/>
    </row>
    <row r="34" spans="1:26" ht="30" customHeight="1">
      <c r="A34" s="3591" t="s">
        <v>2957</v>
      </c>
      <c r="B34" s="3651" t="s">
        <v>4131</v>
      </c>
      <c r="C34" s="3656" t="s">
        <v>4034</v>
      </c>
      <c r="D34" s="3648"/>
      <c r="E34" s="3648"/>
      <c r="F34" s="3599"/>
      <c r="G34" s="3649"/>
      <c r="H34" s="3650"/>
      <c r="I34" s="3597">
        <v>0.55000000000000004</v>
      </c>
      <c r="J34" s="3655"/>
      <c r="K34" s="3655"/>
      <c r="L34" s="3641"/>
      <c r="M34" s="3639">
        <f>+F34*L34</f>
        <v>0</v>
      </c>
      <c r="N34" s="38"/>
      <c r="O34" s="38"/>
      <c r="P34" s="38"/>
      <c r="Q34" s="38"/>
      <c r="R34" s="38"/>
      <c r="S34" s="38"/>
      <c r="T34" s="38"/>
      <c r="U34" s="38"/>
      <c r="V34" s="38"/>
      <c r="W34" s="38"/>
      <c r="X34" s="38"/>
      <c r="Y34" s="38"/>
      <c r="Z34" s="38"/>
    </row>
    <row r="35" spans="1:26" ht="30" customHeight="1">
      <c r="A35" s="3591" t="s">
        <v>2958</v>
      </c>
      <c r="B35" s="3651" t="s">
        <v>4132</v>
      </c>
      <c r="C35" s="3657" t="s">
        <v>3998</v>
      </c>
      <c r="D35" s="3648"/>
      <c r="E35" s="3648"/>
      <c r="F35" s="3599"/>
      <c r="G35" s="3649"/>
      <c r="H35" s="3650"/>
      <c r="I35" s="3597">
        <v>1</v>
      </c>
      <c r="J35" s="3655"/>
      <c r="K35" s="3655"/>
      <c r="L35" s="3641"/>
      <c r="M35" s="3639">
        <f>+F35*L35</f>
        <v>0</v>
      </c>
      <c r="N35" s="38"/>
      <c r="O35" s="38"/>
      <c r="P35" s="38"/>
      <c r="Q35" s="38"/>
      <c r="R35" s="38"/>
      <c r="S35" s="38"/>
      <c r="T35" s="38"/>
      <c r="U35" s="38"/>
      <c r="V35" s="38"/>
      <c r="W35" s="38"/>
      <c r="X35" s="38"/>
      <c r="Y35" s="38"/>
      <c r="Z35" s="38"/>
    </row>
    <row r="36" spans="1:26" ht="30" customHeight="1">
      <c r="A36" s="3591" t="s">
        <v>2959</v>
      </c>
      <c r="B36" s="3658" t="s">
        <v>1327</v>
      </c>
      <c r="C36" s="3659" t="s">
        <v>4030</v>
      </c>
      <c r="D36" s="3599"/>
      <c r="E36" s="3599"/>
      <c r="F36" s="3648"/>
      <c r="G36" s="3649"/>
      <c r="H36" s="3649"/>
      <c r="I36" s="3650"/>
      <c r="J36" s="3648"/>
      <c r="K36" s="3648"/>
      <c r="L36" s="3655"/>
      <c r="M36" s="3639">
        <f>+M37+M38</f>
        <v>0</v>
      </c>
      <c r="N36" s="38"/>
      <c r="O36" s="38"/>
      <c r="P36" s="38"/>
      <c r="Q36" s="38"/>
      <c r="R36" s="38"/>
      <c r="S36" s="38"/>
      <c r="T36" s="38"/>
      <c r="U36" s="38"/>
      <c r="V36" s="38"/>
      <c r="W36" s="38"/>
      <c r="X36" s="38"/>
      <c r="Y36" s="38"/>
      <c r="Z36" s="38"/>
    </row>
    <row r="37" spans="1:26" ht="30" customHeight="1">
      <c r="A37" s="3591" t="s">
        <v>2960</v>
      </c>
      <c r="B37" s="3651" t="s">
        <v>3653</v>
      </c>
      <c r="C37" s="3656" t="s">
        <v>4034</v>
      </c>
      <c r="D37" s="3660"/>
      <c r="E37" s="3660"/>
      <c r="F37" s="3648"/>
      <c r="G37" s="3597">
        <v>0.5</v>
      </c>
      <c r="H37" s="3597">
        <v>0.85</v>
      </c>
      <c r="I37" s="3650"/>
      <c r="J37" s="3641"/>
      <c r="K37" s="3641"/>
      <c r="L37" s="3655"/>
      <c r="M37" s="3639">
        <f>+D37*J37+E37*K37</f>
        <v>0</v>
      </c>
      <c r="N37" s="38"/>
      <c r="O37" s="38"/>
      <c r="P37" s="38"/>
      <c r="Q37" s="38"/>
      <c r="R37" s="38"/>
      <c r="S37" s="38"/>
      <c r="T37" s="38"/>
      <c r="U37" s="38"/>
      <c r="V37" s="38"/>
      <c r="W37" s="38"/>
      <c r="X37" s="38"/>
      <c r="Y37" s="38"/>
      <c r="Z37" s="38"/>
    </row>
    <row r="38" spans="1:26" ht="30" customHeight="1">
      <c r="A38" s="3591" t="s">
        <v>2961</v>
      </c>
      <c r="B38" s="3651" t="s">
        <v>3655</v>
      </c>
      <c r="C38" s="3656" t="s">
        <v>3998</v>
      </c>
      <c r="D38" s="3660"/>
      <c r="E38" s="3660"/>
      <c r="F38" s="3648"/>
      <c r="G38" s="3597">
        <v>1</v>
      </c>
      <c r="H38" s="3597">
        <v>1</v>
      </c>
      <c r="I38" s="3650"/>
      <c r="J38" s="3641"/>
      <c r="K38" s="3641"/>
      <c r="L38" s="3655"/>
      <c r="M38" s="3639">
        <f>+D38*J38+E38*K38</f>
        <v>0</v>
      </c>
      <c r="N38" s="38"/>
      <c r="O38" s="38"/>
      <c r="P38" s="38"/>
      <c r="Q38" s="38"/>
      <c r="R38" s="38"/>
      <c r="S38" s="38"/>
      <c r="T38" s="38"/>
      <c r="U38" s="38"/>
      <c r="V38" s="38"/>
      <c r="W38" s="38"/>
      <c r="X38" s="38"/>
      <c r="Y38" s="38"/>
      <c r="Z38" s="38"/>
    </row>
    <row r="39" spans="1:26" ht="30" customHeight="1">
      <c r="A39" s="3591" t="s">
        <v>2962</v>
      </c>
      <c r="B39" s="3658" t="s">
        <v>3617</v>
      </c>
      <c r="C39" s="3661" t="s">
        <v>4037</v>
      </c>
      <c r="D39" s="3660"/>
      <c r="E39" s="3660"/>
      <c r="F39" s="3648"/>
      <c r="G39" s="3649"/>
      <c r="H39" s="3649"/>
      <c r="I39" s="3650"/>
      <c r="J39" s="3648"/>
      <c r="K39" s="3648"/>
      <c r="L39" s="3655"/>
      <c r="M39" s="3639">
        <f>+M40+M43+M46</f>
        <v>0</v>
      </c>
      <c r="N39" s="38"/>
      <c r="O39" s="38"/>
      <c r="P39" s="38"/>
      <c r="Q39" s="38"/>
      <c r="R39" s="38"/>
      <c r="S39" s="38"/>
      <c r="T39" s="38"/>
      <c r="U39" s="38"/>
      <c r="V39" s="38"/>
      <c r="W39" s="38"/>
      <c r="X39" s="38"/>
      <c r="Y39" s="38"/>
      <c r="Z39" s="38"/>
    </row>
    <row r="40" spans="1:26" ht="30" customHeight="1">
      <c r="A40" s="3591" t="s">
        <v>2963</v>
      </c>
      <c r="B40" s="3651" t="s">
        <v>3659</v>
      </c>
      <c r="C40" s="3662" t="s">
        <v>4293</v>
      </c>
      <c r="D40" s="3660"/>
      <c r="E40" s="3660"/>
      <c r="F40" s="3648"/>
      <c r="G40" s="3649"/>
      <c r="H40" s="3649"/>
      <c r="I40" s="3650"/>
      <c r="J40" s="3648"/>
      <c r="K40" s="3648"/>
      <c r="L40" s="3655"/>
      <c r="M40" s="3639">
        <f>+M41+M42</f>
        <v>0</v>
      </c>
      <c r="N40" s="38"/>
      <c r="O40" s="38"/>
      <c r="P40" s="38"/>
      <c r="Q40" s="38"/>
      <c r="R40" s="38"/>
      <c r="S40" s="38"/>
      <c r="T40" s="38"/>
      <c r="U40" s="38"/>
      <c r="V40" s="38"/>
      <c r="W40" s="38"/>
      <c r="X40" s="38"/>
      <c r="Y40" s="38"/>
      <c r="Z40" s="38"/>
    </row>
    <row r="41" spans="1:26" ht="31.5" customHeight="1">
      <c r="A41" s="3591" t="s">
        <v>2964</v>
      </c>
      <c r="B41" s="3651" t="s">
        <v>4310</v>
      </c>
      <c r="C41" s="3656" t="s">
        <v>4034</v>
      </c>
      <c r="D41" s="3606"/>
      <c r="E41" s="3606"/>
      <c r="F41" s="3648"/>
      <c r="G41" s="3597">
        <v>0.5</v>
      </c>
      <c r="H41" s="3597">
        <v>0.85</v>
      </c>
      <c r="I41" s="3650"/>
      <c r="J41" s="3641"/>
      <c r="K41" s="3641"/>
      <c r="L41" s="3655"/>
      <c r="M41" s="3639">
        <f>+D41*J41+E41*K41</f>
        <v>0</v>
      </c>
      <c r="N41" s="38"/>
      <c r="O41" s="38"/>
      <c r="P41" s="38"/>
      <c r="Q41" s="38"/>
      <c r="R41" s="38"/>
      <c r="S41" s="38"/>
      <c r="T41" s="38"/>
      <c r="U41" s="38"/>
      <c r="V41" s="38"/>
      <c r="W41" s="38"/>
      <c r="X41" s="38"/>
      <c r="Y41" s="38"/>
      <c r="Z41" s="38"/>
    </row>
    <row r="42" spans="1:26" ht="30" customHeight="1">
      <c r="A42" s="3591" t="s">
        <v>2965</v>
      </c>
      <c r="B42" s="3651" t="s">
        <v>4311</v>
      </c>
      <c r="C42" s="3656" t="s">
        <v>3998</v>
      </c>
      <c r="D42" s="3606"/>
      <c r="E42" s="3606"/>
      <c r="F42" s="3648"/>
      <c r="G42" s="3597">
        <v>1</v>
      </c>
      <c r="H42" s="3597">
        <v>1</v>
      </c>
      <c r="I42" s="3650"/>
      <c r="J42" s="3641"/>
      <c r="K42" s="3641"/>
      <c r="L42" s="3655"/>
      <c r="M42" s="3639">
        <f>+D42*J42+E42*K42</f>
        <v>0</v>
      </c>
      <c r="N42" s="38"/>
      <c r="O42" s="38"/>
      <c r="P42" s="38"/>
      <c r="Q42" s="38"/>
      <c r="R42" s="38"/>
      <c r="S42" s="38"/>
      <c r="T42" s="38"/>
      <c r="U42" s="38"/>
      <c r="V42" s="38"/>
      <c r="W42" s="38"/>
      <c r="X42" s="38"/>
      <c r="Y42" s="38"/>
      <c r="Z42" s="38"/>
    </row>
    <row r="43" spans="1:26" ht="30" customHeight="1">
      <c r="A43" s="3591" t="s">
        <v>2966</v>
      </c>
      <c r="B43" s="3651" t="s">
        <v>3660</v>
      </c>
      <c r="C43" s="3662" t="s">
        <v>4296</v>
      </c>
      <c r="D43" s="3606"/>
      <c r="E43" s="3606"/>
      <c r="F43" s="3648"/>
      <c r="G43" s="3649"/>
      <c r="H43" s="3649"/>
      <c r="I43" s="3650"/>
      <c r="J43" s="3648"/>
      <c r="K43" s="3648"/>
      <c r="L43" s="3655"/>
      <c r="M43" s="3639">
        <f>+M44+M45</f>
        <v>0</v>
      </c>
      <c r="N43" s="38"/>
      <c r="O43" s="38"/>
      <c r="P43" s="38"/>
      <c r="Q43" s="38"/>
      <c r="R43" s="38"/>
      <c r="S43" s="38"/>
      <c r="T43" s="38"/>
      <c r="U43" s="38"/>
      <c r="V43" s="38"/>
      <c r="W43" s="38"/>
      <c r="X43" s="38"/>
      <c r="Y43" s="38"/>
      <c r="Z43" s="38"/>
    </row>
    <row r="44" spans="1:26" ht="30" customHeight="1">
      <c r="A44" s="3591" t="s">
        <v>2967</v>
      </c>
      <c r="B44" s="3651" t="s">
        <v>4135</v>
      </c>
      <c r="C44" s="3656" t="s">
        <v>4034</v>
      </c>
      <c r="D44" s="3663"/>
      <c r="E44" s="3663"/>
      <c r="F44" s="3648"/>
      <c r="G44" s="3597">
        <v>0.5</v>
      </c>
      <c r="H44" s="3597">
        <v>1</v>
      </c>
      <c r="I44" s="3650"/>
      <c r="J44" s="3641"/>
      <c r="K44" s="3641"/>
      <c r="L44" s="3655"/>
      <c r="M44" s="3639">
        <f>+D44*J44+E44*K44</f>
        <v>0</v>
      </c>
      <c r="N44" s="38"/>
      <c r="O44" s="38"/>
      <c r="P44" s="38"/>
      <c r="Q44" s="38"/>
      <c r="R44" s="38"/>
      <c r="S44" s="38"/>
      <c r="T44" s="38"/>
      <c r="U44" s="38"/>
      <c r="V44" s="38"/>
      <c r="W44" s="38"/>
      <c r="X44" s="38"/>
      <c r="Y44" s="38"/>
      <c r="Z44" s="38"/>
    </row>
    <row r="45" spans="1:26" ht="30" customHeight="1">
      <c r="A45" s="3591" t="s">
        <v>2968</v>
      </c>
      <c r="B45" s="3651" t="s">
        <v>4139</v>
      </c>
      <c r="C45" s="3656" t="s">
        <v>3998</v>
      </c>
      <c r="D45" s="3663"/>
      <c r="E45" s="3599"/>
      <c r="F45" s="3648"/>
      <c r="G45" s="3597">
        <v>1</v>
      </c>
      <c r="H45" s="3597">
        <v>1</v>
      </c>
      <c r="I45" s="3650"/>
      <c r="J45" s="3641"/>
      <c r="K45" s="3641"/>
      <c r="L45" s="3655"/>
      <c r="M45" s="3639">
        <f>+D45*J45+E45*K45</f>
        <v>0</v>
      </c>
      <c r="N45" s="38"/>
      <c r="O45" s="38"/>
      <c r="P45" s="38"/>
      <c r="Q45" s="38"/>
      <c r="R45" s="38"/>
      <c r="S45" s="38"/>
      <c r="T45" s="38"/>
      <c r="U45" s="38"/>
      <c r="V45" s="38"/>
      <c r="W45" s="38"/>
      <c r="X45" s="38"/>
      <c r="Y45" s="38"/>
      <c r="Z45" s="38"/>
    </row>
    <row r="46" spans="1:26" ht="30" customHeight="1">
      <c r="A46" s="3591" t="s">
        <v>2969</v>
      </c>
      <c r="B46" s="3651" t="s">
        <v>3661</v>
      </c>
      <c r="C46" s="3664" t="s">
        <v>4074</v>
      </c>
      <c r="D46" s="3663"/>
      <c r="E46" s="3599"/>
      <c r="F46" s="3648"/>
      <c r="G46" s="3597">
        <v>0.5</v>
      </c>
      <c r="H46" s="3597">
        <v>0.85</v>
      </c>
      <c r="I46" s="3650"/>
      <c r="J46" s="3641"/>
      <c r="K46" s="3641"/>
      <c r="L46" s="3655"/>
      <c r="M46" s="3639">
        <f>+D46*J46+E46*K46</f>
        <v>0</v>
      </c>
      <c r="N46" s="38"/>
      <c r="O46" s="38"/>
      <c r="P46" s="38"/>
      <c r="Q46" s="38"/>
      <c r="R46" s="38"/>
      <c r="S46" s="38"/>
      <c r="T46" s="38"/>
      <c r="U46" s="38"/>
      <c r="V46" s="38"/>
      <c r="W46" s="38"/>
      <c r="X46" s="38"/>
      <c r="Y46" s="38"/>
      <c r="Z46" s="38"/>
    </row>
    <row r="47" spans="1:26" ht="30" customHeight="1">
      <c r="A47" s="3591" t="s">
        <v>2970</v>
      </c>
      <c r="B47" s="3658" t="s">
        <v>4151</v>
      </c>
      <c r="C47" s="3665" t="s">
        <v>4312</v>
      </c>
      <c r="D47" s="3663"/>
      <c r="E47" s="3599"/>
      <c r="F47" s="3648"/>
      <c r="G47" s="3649"/>
      <c r="H47" s="3649"/>
      <c r="I47" s="3650"/>
      <c r="J47" s="3641"/>
      <c r="K47" s="3641"/>
      <c r="L47" s="3655"/>
      <c r="M47" s="3639">
        <f>+D47*J47+E47*K47</f>
        <v>0</v>
      </c>
      <c r="N47" s="38"/>
      <c r="O47" s="38"/>
      <c r="P47" s="38"/>
      <c r="Q47" s="38"/>
      <c r="R47" s="38"/>
      <c r="S47" s="38"/>
      <c r="T47" s="38"/>
      <c r="U47" s="38"/>
      <c r="V47" s="38"/>
      <c r="W47" s="38"/>
      <c r="X47" s="38"/>
      <c r="Y47" s="38"/>
      <c r="Z47" s="38"/>
    </row>
    <row r="48" spans="1:26" ht="30" customHeight="1">
      <c r="A48" s="3591" t="s">
        <v>2971</v>
      </c>
      <c r="B48" s="3658" t="s">
        <v>4152</v>
      </c>
      <c r="C48" s="3666" t="s">
        <v>4313</v>
      </c>
      <c r="D48" s="3599"/>
      <c r="E48" s="3663"/>
      <c r="F48" s="3648"/>
      <c r="G48" s="3649"/>
      <c r="H48" s="3649"/>
      <c r="I48" s="3649"/>
      <c r="J48" s="3648"/>
      <c r="K48" s="3648"/>
      <c r="L48" s="3655"/>
      <c r="M48" s="3639">
        <f>+M49+M50+M51</f>
        <v>0</v>
      </c>
      <c r="N48" s="38"/>
      <c r="O48" s="38"/>
      <c r="P48" s="38"/>
      <c r="Q48" s="38"/>
      <c r="R48" s="38"/>
      <c r="S48" s="38"/>
      <c r="T48" s="38"/>
      <c r="U48" s="38"/>
      <c r="V48" s="38"/>
      <c r="W48" s="38"/>
      <c r="X48" s="38"/>
      <c r="Y48" s="38"/>
      <c r="Z48" s="38"/>
    </row>
    <row r="49" spans="1:26" ht="30" customHeight="1">
      <c r="A49" s="3591" t="s">
        <v>2972</v>
      </c>
      <c r="B49" s="3651" t="s">
        <v>4153</v>
      </c>
      <c r="C49" s="3667" t="s">
        <v>4081</v>
      </c>
      <c r="D49" s="3596"/>
      <c r="E49" s="3668"/>
      <c r="F49" s="3668"/>
      <c r="G49" s="3597">
        <v>0.05</v>
      </c>
      <c r="H49" s="3650"/>
      <c r="I49" s="3650"/>
      <c r="J49" s="3641"/>
      <c r="K49" s="3655"/>
      <c r="L49" s="3655"/>
      <c r="M49" s="3639">
        <f>+D49*J49</f>
        <v>0</v>
      </c>
      <c r="N49" s="38"/>
      <c r="O49" s="38"/>
      <c r="P49" s="38"/>
      <c r="Q49" s="38"/>
      <c r="R49" s="38"/>
      <c r="S49" s="38"/>
      <c r="T49" s="38"/>
      <c r="U49" s="38"/>
      <c r="V49" s="38"/>
      <c r="W49" s="38"/>
      <c r="X49" s="38"/>
      <c r="Y49" s="38"/>
      <c r="Z49" s="38"/>
    </row>
    <row r="50" spans="1:26" ht="30" customHeight="1">
      <c r="A50" s="3591" t="s">
        <v>2973</v>
      </c>
      <c r="B50" s="3651" t="s">
        <v>4154</v>
      </c>
      <c r="C50" s="3643" t="s">
        <v>4299</v>
      </c>
      <c r="D50" s="3599"/>
      <c r="E50" s="3668"/>
      <c r="F50" s="3648"/>
      <c r="G50" s="3597">
        <v>1</v>
      </c>
      <c r="H50" s="3650"/>
      <c r="I50" s="3650"/>
      <c r="J50" s="3641"/>
      <c r="K50" s="3655"/>
      <c r="L50" s="3655"/>
      <c r="M50" s="3639">
        <f>+D50*J50</f>
        <v>0</v>
      </c>
      <c r="N50" s="38"/>
      <c r="O50" s="38"/>
      <c r="P50" s="38"/>
      <c r="Q50" s="38"/>
      <c r="R50" s="38"/>
      <c r="S50" s="38"/>
      <c r="T50" s="38"/>
      <c r="U50" s="38"/>
      <c r="V50" s="38"/>
      <c r="W50" s="38"/>
      <c r="X50" s="38"/>
      <c r="Y50" s="38"/>
      <c r="Z50" s="38"/>
    </row>
    <row r="51" spans="1:26" ht="30" customHeight="1">
      <c r="A51" s="3591" t="s">
        <v>4049</v>
      </c>
      <c r="B51" s="3651" t="s">
        <v>4155</v>
      </c>
      <c r="C51" s="3652" t="s">
        <v>4300</v>
      </c>
      <c r="D51" s="3599"/>
      <c r="E51" s="3663"/>
      <c r="F51" s="3663"/>
      <c r="G51" s="3597">
        <v>0.85</v>
      </c>
      <c r="H51" s="3597">
        <v>0.85</v>
      </c>
      <c r="I51" s="3597">
        <v>0.85</v>
      </c>
      <c r="J51" s="3641"/>
      <c r="K51" s="3641"/>
      <c r="L51" s="3641"/>
      <c r="M51" s="3639">
        <f>+D51*J51+E51*K51+F51*L51</f>
        <v>0</v>
      </c>
      <c r="N51" s="38"/>
      <c r="O51" s="38"/>
      <c r="P51" s="38"/>
      <c r="Q51" s="38"/>
      <c r="R51" s="38"/>
      <c r="S51" s="38"/>
      <c r="T51" s="38"/>
      <c r="U51" s="38"/>
      <c r="V51" s="38"/>
      <c r="W51" s="38"/>
      <c r="X51" s="38"/>
      <c r="Y51" s="38"/>
      <c r="Z51" s="38"/>
    </row>
    <row r="52" spans="1:26" ht="30" customHeight="1">
      <c r="A52" s="3591" t="s">
        <v>3204</v>
      </c>
      <c r="B52" s="3658" t="s">
        <v>4156</v>
      </c>
      <c r="C52" s="3540" t="s">
        <v>4089</v>
      </c>
      <c r="D52" s="3599"/>
      <c r="E52" s="3663"/>
      <c r="F52" s="3663"/>
      <c r="G52" s="3649"/>
      <c r="H52" s="3649"/>
      <c r="I52" s="3650"/>
      <c r="J52" s="3641"/>
      <c r="K52" s="3641"/>
      <c r="L52" s="3641"/>
      <c r="M52" s="3639">
        <f>+D52*J52+E52*K52+F52*L52</f>
        <v>0</v>
      </c>
      <c r="N52" s="38"/>
      <c r="O52" s="38"/>
      <c r="P52" s="38"/>
      <c r="Q52" s="38"/>
      <c r="R52" s="38"/>
      <c r="S52" s="38"/>
      <c r="T52" s="38"/>
      <c r="U52" s="38"/>
      <c r="V52" s="38"/>
      <c r="W52" s="38"/>
      <c r="X52" s="38"/>
      <c r="Y52" s="38"/>
      <c r="Z52" s="38"/>
    </row>
    <row r="53" spans="1:26" ht="30" customHeight="1">
      <c r="A53" s="3591" t="s">
        <v>3205</v>
      </c>
      <c r="B53" s="3658" t="s">
        <v>4157</v>
      </c>
      <c r="C53" s="3647" t="s">
        <v>4314</v>
      </c>
      <c r="D53" s="3606"/>
      <c r="E53" s="3663"/>
      <c r="F53" s="3668"/>
      <c r="G53" s="3597">
        <v>1</v>
      </c>
      <c r="H53" s="3597">
        <v>1</v>
      </c>
      <c r="I53" s="3669"/>
      <c r="J53" s="3641"/>
      <c r="K53" s="3641"/>
      <c r="L53" s="3655"/>
      <c r="M53" s="3639">
        <f>+D53*J53+E53*K53</f>
        <v>0</v>
      </c>
      <c r="N53" s="38"/>
      <c r="O53" s="38"/>
      <c r="P53" s="38"/>
      <c r="Q53" s="38"/>
      <c r="R53" s="38"/>
      <c r="S53" s="38"/>
      <c r="T53" s="38"/>
      <c r="U53" s="38"/>
      <c r="V53" s="38"/>
      <c r="W53" s="38"/>
      <c r="X53" s="38"/>
      <c r="Y53" s="38"/>
      <c r="Z53" s="38"/>
    </row>
    <row r="54" spans="1:26" ht="30" customHeight="1">
      <c r="A54" s="3591" t="s">
        <v>3206</v>
      </c>
      <c r="B54" s="3658" t="s">
        <v>4164</v>
      </c>
      <c r="C54" s="3670" t="s">
        <v>4111</v>
      </c>
      <c r="D54" s="3641"/>
      <c r="E54" s="3663"/>
      <c r="F54" s="3668"/>
      <c r="G54" s="3669"/>
      <c r="H54" s="3669"/>
      <c r="I54" s="3650"/>
      <c r="J54" s="3668"/>
      <c r="K54" s="3668"/>
      <c r="L54" s="3655"/>
      <c r="M54" s="3639">
        <f>+M55+M56+M57+M58</f>
        <v>0</v>
      </c>
      <c r="N54" s="38"/>
      <c r="O54" s="38"/>
      <c r="P54" s="38"/>
      <c r="Q54" s="38"/>
      <c r="R54" s="38"/>
      <c r="S54" s="38"/>
      <c r="T54" s="38"/>
      <c r="U54" s="38"/>
      <c r="V54" s="38"/>
      <c r="W54" s="38"/>
      <c r="X54" s="38"/>
      <c r="Y54" s="38"/>
      <c r="Z54" s="38"/>
    </row>
    <row r="55" spans="1:26" ht="30" customHeight="1">
      <c r="A55" s="3591" t="s">
        <v>3207</v>
      </c>
      <c r="B55" s="3651" t="s">
        <v>4165</v>
      </c>
      <c r="C55" s="3652" t="s">
        <v>4305</v>
      </c>
      <c r="D55" s="3606"/>
      <c r="E55" s="3599"/>
      <c r="F55" s="3668"/>
      <c r="G55" s="3649"/>
      <c r="H55" s="3649"/>
      <c r="I55" s="3669"/>
      <c r="J55" s="3641"/>
      <c r="K55" s="3641"/>
      <c r="L55" s="3655"/>
      <c r="M55" s="3639">
        <f>+D55*J55+E55*K55</f>
        <v>0</v>
      </c>
      <c r="N55" s="38"/>
      <c r="O55" s="38"/>
      <c r="P55" s="38"/>
      <c r="Q55" s="38"/>
      <c r="R55" s="38"/>
      <c r="S55" s="38"/>
      <c r="T55" s="38"/>
      <c r="U55" s="38"/>
      <c r="V55" s="38"/>
      <c r="W55" s="38"/>
      <c r="X55" s="38"/>
      <c r="Y55" s="38"/>
      <c r="Z55" s="38"/>
    </row>
    <row r="56" spans="1:26" ht="30" customHeight="1">
      <c r="A56" s="3591" t="s">
        <v>3208</v>
      </c>
      <c r="B56" s="3651" t="s">
        <v>4166</v>
      </c>
      <c r="C56" s="3643" t="s">
        <v>4306</v>
      </c>
      <c r="D56" s="3606"/>
      <c r="E56" s="3606"/>
      <c r="F56" s="3668"/>
      <c r="G56" s="3597">
        <v>0.05</v>
      </c>
      <c r="H56" s="3597">
        <v>0.05</v>
      </c>
      <c r="I56" s="3669"/>
      <c r="J56" s="3641"/>
      <c r="K56" s="3641"/>
      <c r="L56" s="3655"/>
      <c r="M56" s="3639">
        <f>+D56*J56+E56*K56</f>
        <v>0</v>
      </c>
      <c r="N56" s="38"/>
      <c r="O56" s="38"/>
      <c r="P56" s="38"/>
      <c r="Q56" s="38"/>
      <c r="R56" s="38"/>
      <c r="S56" s="38"/>
      <c r="T56" s="38"/>
      <c r="U56" s="38"/>
      <c r="V56" s="38"/>
      <c r="W56" s="38"/>
      <c r="X56" s="38"/>
      <c r="Y56" s="38"/>
      <c r="Z56" s="38"/>
    </row>
    <row r="57" spans="1:26" ht="30" customHeight="1">
      <c r="A57" s="3591" t="s">
        <v>4058</v>
      </c>
      <c r="B57" s="3651" t="s">
        <v>4167</v>
      </c>
      <c r="C57" s="3643" t="s">
        <v>4307</v>
      </c>
      <c r="D57" s="3599"/>
      <c r="E57" s="3599"/>
      <c r="F57" s="3668"/>
      <c r="G57" s="3597">
        <v>0.1</v>
      </c>
      <c r="H57" s="3597">
        <v>0.1</v>
      </c>
      <c r="I57" s="3669"/>
      <c r="J57" s="3641"/>
      <c r="K57" s="3641"/>
      <c r="L57" s="3655"/>
      <c r="M57" s="3639">
        <f>+D57*J57+E57*K57</f>
        <v>0</v>
      </c>
      <c r="N57" s="38"/>
      <c r="O57" s="38"/>
      <c r="P57" s="38"/>
      <c r="Q57" s="38"/>
      <c r="R57" s="38"/>
      <c r="S57" s="38"/>
      <c r="T57" s="38"/>
      <c r="U57" s="38"/>
      <c r="V57" s="38"/>
      <c r="W57" s="38"/>
      <c r="X57" s="38"/>
      <c r="Y57" s="38"/>
      <c r="Z57" s="38"/>
    </row>
    <row r="58" spans="1:26" ht="30" customHeight="1" thickBot="1">
      <c r="A58" s="3671" t="s">
        <v>4060</v>
      </c>
      <c r="B58" s="3672" t="s">
        <v>4168</v>
      </c>
      <c r="C58" s="3643" t="s">
        <v>4123</v>
      </c>
      <c r="D58" s="3673"/>
      <c r="E58" s="3673"/>
      <c r="F58" s="3674"/>
      <c r="G58" s="3615">
        <v>1</v>
      </c>
      <c r="H58" s="3615">
        <v>1</v>
      </c>
      <c r="I58" s="3675"/>
      <c r="J58" s="3641"/>
      <c r="K58" s="3641"/>
      <c r="L58" s="3676"/>
      <c r="M58" s="3639">
        <f>+D58*J58+E58*K58</f>
        <v>0</v>
      </c>
      <c r="N58" s="38"/>
      <c r="O58" s="38"/>
      <c r="P58" s="38"/>
      <c r="Q58" s="38"/>
      <c r="R58" s="38"/>
      <c r="S58" s="38"/>
      <c r="T58" s="38"/>
      <c r="U58" s="38"/>
      <c r="V58" s="38"/>
      <c r="W58" s="38"/>
      <c r="X58" s="38"/>
      <c r="Y58" s="38"/>
      <c r="Z58" s="38"/>
    </row>
    <row r="59" spans="1:26" ht="15">
      <c r="N59" s="38"/>
      <c r="O59" s="38"/>
      <c r="P59" s="38"/>
      <c r="Q59" s="38"/>
      <c r="R59" s="38"/>
      <c r="S59" s="38"/>
      <c r="T59" s="38"/>
      <c r="U59" s="38"/>
      <c r="V59" s="38"/>
      <c r="W59" s="38"/>
      <c r="X59" s="38"/>
      <c r="Y59" s="38"/>
      <c r="Z59" s="38"/>
    </row>
    <row r="60" spans="1:26" ht="15">
      <c r="N60" s="38"/>
      <c r="O60" s="38"/>
      <c r="P60" s="38"/>
      <c r="Q60" s="38"/>
      <c r="R60" s="38"/>
      <c r="S60" s="38"/>
      <c r="T60" s="38"/>
      <c r="U60" s="38"/>
      <c r="V60" s="38"/>
      <c r="W60" s="38"/>
      <c r="X60" s="38"/>
      <c r="Y60" s="38"/>
      <c r="Z60" s="38"/>
    </row>
    <row r="61" spans="1:26" ht="15">
      <c r="N61" s="38"/>
      <c r="O61" s="38"/>
      <c r="P61" s="38"/>
      <c r="Q61" s="38"/>
      <c r="R61" s="38"/>
      <c r="S61" s="38"/>
      <c r="T61" s="38"/>
      <c r="U61" s="38"/>
      <c r="V61" s="38"/>
      <c r="W61" s="38"/>
      <c r="X61" s="38"/>
      <c r="Y61" s="38"/>
      <c r="Z61" s="38"/>
    </row>
    <row r="62" spans="1:26" ht="15">
      <c r="N62" s="38"/>
      <c r="O62" s="38"/>
      <c r="P62" s="38"/>
      <c r="Q62" s="38"/>
      <c r="R62" s="38"/>
      <c r="S62" s="38"/>
      <c r="T62" s="38"/>
      <c r="U62" s="38"/>
      <c r="V62" s="38"/>
      <c r="W62" s="38"/>
      <c r="X62" s="38"/>
      <c r="Y62" s="38"/>
      <c r="Z62" s="38"/>
    </row>
    <row r="63" spans="1:26" ht="15">
      <c r="N63" s="38"/>
      <c r="O63" s="38"/>
      <c r="P63" s="38"/>
      <c r="Q63" s="38"/>
      <c r="R63" s="38"/>
      <c r="S63" s="38"/>
      <c r="T63" s="38"/>
      <c r="U63" s="38"/>
      <c r="V63" s="38"/>
      <c r="W63" s="38"/>
      <c r="X63" s="38"/>
      <c r="Y63" s="38"/>
      <c r="Z63" s="38"/>
    </row>
    <row r="64" spans="1:26" ht="15">
      <c r="N64" s="38"/>
      <c r="O64" s="38"/>
      <c r="P64" s="38"/>
      <c r="Q64" s="38"/>
      <c r="R64" s="38"/>
      <c r="S64" s="38"/>
      <c r="T64" s="38"/>
      <c r="U64" s="38"/>
      <c r="V64" s="38"/>
      <c r="W64" s="38"/>
      <c r="X64" s="38"/>
      <c r="Y64" s="38"/>
      <c r="Z64" s="38"/>
    </row>
    <row r="65" spans="1:26" ht="15">
      <c r="N65" s="38"/>
      <c r="O65" s="38"/>
      <c r="P65" s="38"/>
      <c r="Q65" s="38"/>
      <c r="R65" s="38"/>
      <c r="S65" s="38"/>
      <c r="T65" s="38"/>
      <c r="U65" s="38"/>
      <c r="V65" s="38"/>
      <c r="W65" s="38"/>
      <c r="X65" s="38"/>
      <c r="Y65" s="38"/>
      <c r="Z65" s="38"/>
    </row>
    <row r="66" spans="1:26" ht="15">
      <c r="N66" s="38"/>
      <c r="O66" s="38"/>
      <c r="P66" s="38"/>
      <c r="Q66" s="38"/>
      <c r="R66" s="38"/>
      <c r="S66" s="38"/>
      <c r="T66" s="38"/>
      <c r="U66" s="38"/>
      <c r="V66" s="38"/>
      <c r="W66" s="38"/>
      <c r="X66" s="38"/>
      <c r="Y66" s="38"/>
      <c r="Z66" s="38"/>
    </row>
    <row r="78" spans="1:26">
      <c r="A78" s="3529"/>
      <c r="B78" s="3529"/>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election activeCell="D1" sqref="D1"/>
    </sheetView>
  </sheetViews>
  <sheetFormatPr defaultColWidth="11.42578125" defaultRowHeight="14.25"/>
  <cols>
    <col min="1" max="1" width="24" style="3575" customWidth="1"/>
    <col min="2" max="2" width="8.7109375" style="3576" customWidth="1"/>
    <col min="3" max="3" width="106.42578125" style="3529" customWidth="1"/>
    <col min="4" max="13" width="20.7109375" style="3529" customWidth="1"/>
    <col min="14" max="14" width="15.140625" style="3529" bestFit="1" customWidth="1"/>
    <col min="15" max="15" width="18.42578125" style="3529" customWidth="1"/>
    <col min="16" max="16" width="11.42578125" style="3529" bestFit="1" customWidth="1"/>
    <col min="17" max="16384" width="11.42578125" style="3529"/>
  </cols>
  <sheetData>
    <row r="1" spans="1:26" ht="15">
      <c r="A1" s="3483" t="s">
        <v>3973</v>
      </c>
      <c r="B1" s="3483" t="s">
        <v>3925</v>
      </c>
    </row>
    <row r="2" spans="1:26" ht="15">
      <c r="A2" s="3483" t="s">
        <v>3974</v>
      </c>
      <c r="B2" s="3564" t="s">
        <v>3926</v>
      </c>
    </row>
    <row r="3" spans="1:26" ht="15">
      <c r="A3" s="3483" t="s">
        <v>108</v>
      </c>
      <c r="B3" s="3483" t="s">
        <v>883</v>
      </c>
    </row>
    <row r="4" spans="1:26" ht="15">
      <c r="A4" s="3483" t="s">
        <v>111</v>
      </c>
      <c r="B4" s="3483" t="s">
        <v>3976</v>
      </c>
    </row>
    <row r="6" spans="1:26" ht="15.75" customHeight="1" thickBot="1">
      <c r="A6" s="2901"/>
      <c r="B6" s="2902"/>
      <c r="C6" s="2900"/>
      <c r="D6" s="2900"/>
      <c r="E6" s="2900"/>
      <c r="F6" s="2900"/>
      <c r="G6" s="2900"/>
      <c r="H6" s="2900"/>
      <c r="I6" s="2900"/>
      <c r="J6" s="2900"/>
      <c r="K6" s="2900"/>
      <c r="L6" s="2900"/>
      <c r="M6" s="2900"/>
      <c r="N6" s="2900"/>
    </row>
    <row r="7" spans="1:26" ht="29.25" customHeight="1" thickBot="1">
      <c r="A7" s="5110" t="s">
        <v>4275</v>
      </c>
      <c r="B7" s="5111"/>
      <c r="C7" s="5111"/>
      <c r="D7" s="5111"/>
      <c r="E7" s="5111"/>
      <c r="F7" s="5111"/>
      <c r="G7" s="5111"/>
      <c r="H7" s="5111"/>
      <c r="I7" s="5111"/>
      <c r="J7" s="5111"/>
      <c r="K7" s="5111"/>
      <c r="L7" s="5111"/>
      <c r="M7" s="5112"/>
      <c r="N7" s="38"/>
      <c r="O7" s="38"/>
      <c r="P7" s="38"/>
      <c r="Q7" s="38"/>
      <c r="R7" s="38"/>
      <c r="S7" s="38"/>
      <c r="T7" s="38"/>
      <c r="U7" s="38"/>
      <c r="V7" s="38"/>
      <c r="W7" s="38"/>
      <c r="X7" s="38"/>
      <c r="Y7" s="38"/>
      <c r="Z7" s="38"/>
    </row>
    <row r="8" spans="1:26" s="3578" customFormat="1" ht="51.75" customHeight="1">
      <c r="A8" s="5027"/>
      <c r="B8" s="5135"/>
      <c r="C8" s="5136"/>
      <c r="D8" s="5131" t="s">
        <v>1087</v>
      </c>
      <c r="E8" s="5131"/>
      <c r="F8" s="5131"/>
      <c r="G8" s="5123" t="s">
        <v>4276</v>
      </c>
      <c r="H8" s="4930"/>
      <c r="I8" s="5132"/>
      <c r="J8" s="5123" t="s">
        <v>4277</v>
      </c>
      <c r="K8" s="4930"/>
      <c r="L8" s="5132"/>
      <c r="M8" s="5124" t="s">
        <v>3980</v>
      </c>
      <c r="N8" s="38"/>
      <c r="O8" s="38"/>
      <c r="P8" s="38"/>
      <c r="Q8" s="38"/>
      <c r="R8" s="38"/>
      <c r="S8" s="38"/>
      <c r="T8" s="38"/>
      <c r="U8" s="38"/>
      <c r="V8" s="38"/>
      <c r="W8" s="38"/>
      <c r="X8" s="38"/>
      <c r="Y8" s="38"/>
      <c r="Z8" s="38"/>
    </row>
    <row r="9" spans="1:26" s="3578" customFormat="1" ht="30" customHeight="1">
      <c r="A9" s="5125"/>
      <c r="B9" s="5126"/>
      <c r="C9" s="5127"/>
      <c r="D9" s="5123" t="s">
        <v>4278</v>
      </c>
      <c r="E9" s="4930"/>
      <c r="F9" s="5124" t="s">
        <v>3982</v>
      </c>
      <c r="G9" s="5123" t="s">
        <v>4278</v>
      </c>
      <c r="H9" s="4930"/>
      <c r="I9" s="5124" t="s">
        <v>3982</v>
      </c>
      <c r="J9" s="5123" t="s">
        <v>4278</v>
      </c>
      <c r="K9" s="4930"/>
      <c r="L9" s="5124" t="s">
        <v>3982</v>
      </c>
      <c r="M9" s="5115"/>
      <c r="N9" s="38"/>
      <c r="O9" s="38"/>
      <c r="P9" s="38"/>
      <c r="Q9" s="38"/>
      <c r="R9" s="38"/>
      <c r="S9" s="38"/>
      <c r="T9" s="38"/>
      <c r="U9" s="38"/>
      <c r="V9" s="38"/>
      <c r="W9" s="38"/>
      <c r="X9" s="38"/>
      <c r="Y9" s="38"/>
      <c r="Z9" s="38"/>
    </row>
    <row r="10" spans="1:26" s="3578" customFormat="1" ht="51.75" customHeight="1" thickBot="1">
      <c r="A10" s="5128"/>
      <c r="B10" s="5129"/>
      <c r="C10" s="5130"/>
      <c r="D10" s="3333" t="s">
        <v>4279</v>
      </c>
      <c r="E10" s="3333" t="s">
        <v>3985</v>
      </c>
      <c r="F10" s="5115"/>
      <c r="G10" s="3333" t="s">
        <v>4279</v>
      </c>
      <c r="H10" s="3333" t="s">
        <v>3985</v>
      </c>
      <c r="I10" s="5115"/>
      <c r="J10" s="3333" t="s">
        <v>4280</v>
      </c>
      <c r="K10" s="3333" t="s">
        <v>3985</v>
      </c>
      <c r="L10" s="5115"/>
      <c r="M10" s="5115"/>
      <c r="N10" s="38"/>
      <c r="O10" s="38"/>
      <c r="P10" s="38"/>
      <c r="Q10" s="38"/>
      <c r="R10" s="38"/>
      <c r="S10" s="38"/>
      <c r="T10" s="38"/>
      <c r="U10" s="38"/>
      <c r="V10" s="38"/>
      <c r="W10" s="38"/>
      <c r="X10" s="38"/>
      <c r="Y10" s="38"/>
      <c r="Z10" s="38"/>
    </row>
    <row r="11" spans="1:26" s="3578" customFormat="1" ht="30.75" customHeight="1" thickBot="1">
      <c r="A11" s="3489" t="s">
        <v>3347</v>
      </c>
      <c r="B11" s="3490" t="s">
        <v>3986</v>
      </c>
      <c r="C11" s="3491" t="s">
        <v>1086</v>
      </c>
      <c r="D11" s="3580" t="s">
        <v>3135</v>
      </c>
      <c r="E11" s="3580" t="s">
        <v>3136</v>
      </c>
      <c r="F11" s="3580" t="s">
        <v>3137</v>
      </c>
      <c r="G11" s="3580" t="s">
        <v>3138</v>
      </c>
      <c r="H11" s="3580" t="s">
        <v>3139</v>
      </c>
      <c r="I11" s="3580" t="s">
        <v>3140</v>
      </c>
      <c r="J11" s="3580" t="s">
        <v>3186</v>
      </c>
      <c r="K11" s="3580" t="s">
        <v>3187</v>
      </c>
      <c r="L11" s="3580" t="s">
        <v>3188</v>
      </c>
      <c r="M11" s="3580" t="s">
        <v>2904</v>
      </c>
      <c r="N11" s="38"/>
      <c r="O11" s="38"/>
      <c r="P11" s="38"/>
      <c r="Q11" s="38"/>
      <c r="R11" s="38"/>
      <c r="S11" s="38"/>
      <c r="T11" s="38"/>
      <c r="U11" s="38"/>
      <c r="V11" s="38"/>
      <c r="W11" s="38"/>
      <c r="X11" s="38"/>
      <c r="Y11" s="38"/>
      <c r="Z11" s="38"/>
    </row>
    <row r="12" spans="1:26" s="3578" customFormat="1" ht="30" customHeight="1">
      <c r="A12" s="3591" t="s">
        <v>3135</v>
      </c>
      <c r="B12" s="3634">
        <v>1</v>
      </c>
      <c r="C12" s="3635" t="s">
        <v>3988</v>
      </c>
      <c r="D12" s="3636"/>
      <c r="E12" s="3636"/>
      <c r="F12" s="3636"/>
      <c r="G12" s="3637"/>
      <c r="H12" s="3637"/>
      <c r="I12" s="3637"/>
      <c r="J12" s="3638"/>
      <c r="K12" s="3638"/>
      <c r="L12" s="3638"/>
      <c r="M12" s="3639">
        <f>+M13+M16+M36+M39+M47+M48+M52+M53+M54</f>
        <v>0</v>
      </c>
      <c r="N12" s="38"/>
      <c r="O12" s="38"/>
      <c r="P12" s="38"/>
      <c r="Q12" s="38"/>
      <c r="R12" s="38"/>
      <c r="S12" s="38"/>
      <c r="T12" s="38"/>
      <c r="U12" s="38"/>
      <c r="V12" s="38"/>
      <c r="W12" s="38"/>
      <c r="X12" s="38"/>
      <c r="Y12" s="38"/>
      <c r="Z12" s="38"/>
    </row>
    <row r="13" spans="1:26" s="3578" customFormat="1" ht="30" customHeight="1">
      <c r="A13" s="3591" t="s">
        <v>3136</v>
      </c>
      <c r="B13" s="3634" t="s">
        <v>1090</v>
      </c>
      <c r="C13" s="3640" t="s">
        <v>4308</v>
      </c>
      <c r="D13" s="3641"/>
      <c r="E13" s="3641"/>
      <c r="F13" s="3641"/>
      <c r="G13" s="3637"/>
      <c r="H13" s="3637"/>
      <c r="I13" s="3637"/>
      <c r="J13" s="3638"/>
      <c r="K13" s="3638"/>
      <c r="L13" s="3638"/>
      <c r="M13" s="3639">
        <f>+M14+M15</f>
        <v>0</v>
      </c>
      <c r="N13" s="38"/>
      <c r="O13" s="38"/>
      <c r="P13" s="38"/>
      <c r="Q13" s="38"/>
      <c r="R13" s="38"/>
      <c r="S13" s="38"/>
      <c r="T13" s="38"/>
      <c r="U13" s="38"/>
      <c r="V13" s="38"/>
      <c r="W13" s="38"/>
      <c r="X13" s="38"/>
      <c r="Y13" s="38"/>
      <c r="Z13" s="38"/>
    </row>
    <row r="14" spans="1:26" ht="30" customHeight="1">
      <c r="A14" s="3591" t="s">
        <v>3137</v>
      </c>
      <c r="B14" s="3642" t="s">
        <v>1093</v>
      </c>
      <c r="C14" s="3643" t="s">
        <v>3992</v>
      </c>
      <c r="D14" s="3596"/>
      <c r="E14" s="3596"/>
      <c r="F14" s="3596"/>
      <c r="G14" s="3597">
        <v>0</v>
      </c>
      <c r="H14" s="3597">
        <v>0</v>
      </c>
      <c r="I14" s="3644">
        <v>0</v>
      </c>
      <c r="J14" s="3641"/>
      <c r="K14" s="3641"/>
      <c r="L14" s="3641"/>
      <c r="M14" s="3639">
        <f>+D14*J14+E14*K14+F14*L14</f>
        <v>0</v>
      </c>
      <c r="N14" s="38"/>
      <c r="O14" s="38"/>
      <c r="P14" s="38"/>
      <c r="Q14" s="38"/>
      <c r="R14" s="38"/>
      <c r="S14" s="38"/>
      <c r="T14" s="38"/>
      <c r="U14" s="38"/>
      <c r="V14" s="38"/>
      <c r="W14" s="38"/>
      <c r="X14" s="38"/>
      <c r="Y14" s="38"/>
      <c r="Z14" s="38"/>
    </row>
    <row r="15" spans="1:26" ht="30" customHeight="1">
      <c r="A15" s="3591" t="s">
        <v>3138</v>
      </c>
      <c r="B15" s="3642" t="s">
        <v>1219</v>
      </c>
      <c r="C15" s="3643" t="s">
        <v>4000</v>
      </c>
      <c r="D15" s="3596"/>
      <c r="E15" s="3596"/>
      <c r="F15" s="3645"/>
      <c r="G15" s="3597">
        <v>0</v>
      </c>
      <c r="H15" s="3597">
        <v>1</v>
      </c>
      <c r="I15" s="3646"/>
      <c r="J15" s="3641"/>
      <c r="K15" s="3641"/>
      <c r="L15" s="3645"/>
      <c r="M15" s="3639">
        <f>+D15*J15+E15*K15</f>
        <v>0</v>
      </c>
      <c r="N15" s="38"/>
      <c r="O15" s="38"/>
      <c r="P15" s="38"/>
      <c r="Q15" s="38"/>
      <c r="R15" s="38"/>
      <c r="S15" s="38"/>
      <c r="T15" s="38"/>
      <c r="U15" s="38"/>
      <c r="V15" s="38"/>
      <c r="W15" s="38"/>
      <c r="X15" s="38"/>
      <c r="Y15" s="38"/>
      <c r="Z15" s="38"/>
    </row>
    <row r="16" spans="1:26" ht="30" customHeight="1">
      <c r="A16" s="3591" t="s">
        <v>3139</v>
      </c>
      <c r="B16" s="3634" t="s">
        <v>1270</v>
      </c>
      <c r="C16" s="3647" t="s">
        <v>4309</v>
      </c>
      <c r="D16" s="3648"/>
      <c r="E16" s="3648"/>
      <c r="F16" s="3641"/>
      <c r="G16" s="3649"/>
      <c r="H16" s="3650"/>
      <c r="I16" s="3650"/>
      <c r="J16" s="3645"/>
      <c r="K16" s="3645"/>
      <c r="L16" s="3645"/>
      <c r="M16" s="3639">
        <f>+M17+M21+M25+M29+M33</f>
        <v>0</v>
      </c>
      <c r="N16" s="38"/>
      <c r="O16" s="38"/>
      <c r="P16" s="38"/>
      <c r="Q16" s="38"/>
      <c r="R16" s="38"/>
      <c r="S16" s="38"/>
      <c r="T16" s="38"/>
      <c r="U16" s="38"/>
      <c r="V16" s="38"/>
      <c r="W16" s="38"/>
      <c r="X16" s="38"/>
      <c r="Y16" s="38"/>
      <c r="Z16" s="38"/>
    </row>
    <row r="17" spans="1:26" ht="30" customHeight="1">
      <c r="A17" s="3591" t="s">
        <v>3140</v>
      </c>
      <c r="B17" s="3651" t="s">
        <v>1273</v>
      </c>
      <c r="C17" s="3652" t="s">
        <v>4004</v>
      </c>
      <c r="D17" s="3648"/>
      <c r="E17" s="3648"/>
      <c r="F17" s="3596"/>
      <c r="G17" s="3649"/>
      <c r="H17" s="3650"/>
      <c r="I17" s="3650"/>
      <c r="J17" s="3653"/>
      <c r="K17" s="3653"/>
      <c r="L17" s="3645"/>
      <c r="M17" s="3639">
        <f>+M18+M19+M20</f>
        <v>0</v>
      </c>
      <c r="N17" s="38"/>
      <c r="O17" s="38"/>
      <c r="P17" s="38"/>
      <c r="Q17" s="38"/>
      <c r="R17" s="38"/>
      <c r="S17" s="38"/>
      <c r="T17" s="38"/>
      <c r="U17" s="38"/>
      <c r="V17" s="38"/>
      <c r="W17" s="38"/>
      <c r="X17" s="38"/>
      <c r="Y17" s="38"/>
      <c r="Z17" s="38"/>
    </row>
    <row r="18" spans="1:26" ht="30.75" customHeight="1">
      <c r="A18" s="3591" t="s">
        <v>3186</v>
      </c>
      <c r="B18" s="3651" t="s">
        <v>1276</v>
      </c>
      <c r="C18" s="3654" t="s">
        <v>3994</v>
      </c>
      <c r="D18" s="3648"/>
      <c r="E18" s="3648"/>
      <c r="F18" s="3599"/>
      <c r="G18" s="3650"/>
      <c r="H18" s="3650"/>
      <c r="I18" s="3597">
        <v>0</v>
      </c>
      <c r="J18" s="3655"/>
      <c r="K18" s="3655"/>
      <c r="L18" s="3641"/>
      <c r="M18" s="3639">
        <f>+L18*F18</f>
        <v>0</v>
      </c>
      <c r="N18" s="38"/>
      <c r="O18" s="38"/>
      <c r="P18" s="38"/>
      <c r="Q18" s="38"/>
      <c r="R18" s="38"/>
      <c r="S18" s="38"/>
      <c r="T18" s="38"/>
      <c r="U18" s="38"/>
      <c r="V18" s="38"/>
      <c r="W18" s="38"/>
      <c r="X18" s="38"/>
      <c r="Y18" s="38"/>
      <c r="Z18" s="38"/>
    </row>
    <row r="19" spans="1:26" ht="30.75" customHeight="1">
      <c r="A19" s="3591" t="s">
        <v>3187</v>
      </c>
      <c r="B19" s="3651" t="s">
        <v>1279</v>
      </c>
      <c r="C19" s="3656" t="s">
        <v>3996</v>
      </c>
      <c r="D19" s="3648"/>
      <c r="E19" s="3648"/>
      <c r="F19" s="3599"/>
      <c r="G19" s="3650"/>
      <c r="H19" s="3650"/>
      <c r="I19" s="3597">
        <v>0.5</v>
      </c>
      <c r="J19" s="3655"/>
      <c r="K19" s="3655"/>
      <c r="L19" s="3641"/>
      <c r="M19" s="3639">
        <f>+L19*F19</f>
        <v>0</v>
      </c>
      <c r="N19" s="38"/>
      <c r="O19" s="38"/>
      <c r="P19" s="38"/>
      <c r="Q19" s="38"/>
      <c r="R19" s="38"/>
      <c r="S19" s="38"/>
      <c r="T19" s="38"/>
      <c r="U19" s="38"/>
      <c r="V19" s="38"/>
      <c r="W19" s="38"/>
      <c r="X19" s="38"/>
      <c r="Y19" s="38"/>
      <c r="Z19" s="38"/>
    </row>
    <row r="20" spans="1:26" ht="30" customHeight="1">
      <c r="A20" s="3591" t="s">
        <v>3188</v>
      </c>
      <c r="B20" s="3651" t="s">
        <v>1282</v>
      </c>
      <c r="C20" s="3656" t="s">
        <v>3998</v>
      </c>
      <c r="D20" s="3648"/>
      <c r="E20" s="3648"/>
      <c r="F20" s="3599"/>
      <c r="G20" s="3650"/>
      <c r="H20" s="3650"/>
      <c r="I20" s="3597">
        <v>1</v>
      </c>
      <c r="J20" s="3655"/>
      <c r="K20" s="3655"/>
      <c r="L20" s="3641"/>
      <c r="M20" s="3639">
        <f>+L20*F20</f>
        <v>0</v>
      </c>
      <c r="N20" s="38"/>
      <c r="O20" s="38"/>
      <c r="P20" s="38"/>
      <c r="Q20" s="38"/>
      <c r="R20" s="38"/>
      <c r="S20" s="38"/>
      <c r="T20" s="38"/>
      <c r="U20" s="38"/>
      <c r="V20" s="38"/>
      <c r="W20" s="38"/>
      <c r="X20" s="38"/>
      <c r="Y20" s="38"/>
      <c r="Z20" s="38"/>
    </row>
    <row r="21" spans="1:26" ht="30" customHeight="1">
      <c r="A21" s="3591" t="s">
        <v>2904</v>
      </c>
      <c r="B21" s="3651" t="s">
        <v>1299</v>
      </c>
      <c r="C21" s="3643" t="s">
        <v>4009</v>
      </c>
      <c r="D21" s="3648"/>
      <c r="E21" s="3648"/>
      <c r="F21" s="3599"/>
      <c r="G21" s="3649"/>
      <c r="H21" s="3650"/>
      <c r="I21" s="3650"/>
      <c r="J21" s="3655"/>
      <c r="K21" s="3655"/>
      <c r="L21" s="3645"/>
      <c r="M21" s="3639">
        <f>+M22+M23+M24</f>
        <v>0</v>
      </c>
      <c r="N21" s="38"/>
      <c r="O21" s="38"/>
      <c r="P21" s="38"/>
      <c r="Q21" s="38"/>
      <c r="R21" s="38"/>
      <c r="S21" s="38"/>
      <c r="T21" s="38"/>
      <c r="U21" s="38"/>
      <c r="V21" s="38"/>
      <c r="W21" s="38"/>
      <c r="X21" s="38"/>
      <c r="Y21" s="38"/>
      <c r="Z21" s="38"/>
    </row>
    <row r="22" spans="1:26" ht="30" customHeight="1">
      <c r="A22" s="3591" t="s">
        <v>2906</v>
      </c>
      <c r="B22" s="3651" t="s">
        <v>3322</v>
      </c>
      <c r="C22" s="3654" t="s">
        <v>3994</v>
      </c>
      <c r="D22" s="3648"/>
      <c r="E22" s="3648"/>
      <c r="F22" s="3599"/>
      <c r="G22" s="3650"/>
      <c r="H22" s="3650"/>
      <c r="I22" s="3597">
        <v>0.1</v>
      </c>
      <c r="J22" s="3655"/>
      <c r="K22" s="3655"/>
      <c r="L22" s="3641"/>
      <c r="M22" s="3639">
        <f>+L22*F22</f>
        <v>0</v>
      </c>
      <c r="N22" s="38"/>
      <c r="O22" s="38"/>
      <c r="P22" s="38"/>
      <c r="Q22" s="38"/>
      <c r="R22" s="38"/>
      <c r="S22" s="38"/>
      <c r="T22" s="38"/>
      <c r="U22" s="38"/>
      <c r="V22" s="38"/>
      <c r="W22" s="38"/>
      <c r="X22" s="38"/>
      <c r="Y22" s="38"/>
      <c r="Z22" s="38"/>
    </row>
    <row r="23" spans="1:26" ht="30" customHeight="1">
      <c r="A23" s="3591" t="s">
        <v>2907</v>
      </c>
      <c r="B23" s="3651" t="s">
        <v>3325</v>
      </c>
      <c r="C23" s="3656" t="s">
        <v>3996</v>
      </c>
      <c r="D23" s="3648"/>
      <c r="E23" s="3648"/>
      <c r="F23" s="3599"/>
      <c r="G23" s="3650"/>
      <c r="H23" s="3650"/>
      <c r="I23" s="3597">
        <v>0.5</v>
      </c>
      <c r="J23" s="3655"/>
      <c r="K23" s="3655"/>
      <c r="L23" s="3641"/>
      <c r="M23" s="3639">
        <f>+L23*F23</f>
        <v>0</v>
      </c>
      <c r="N23" s="38"/>
      <c r="O23" s="38"/>
      <c r="P23" s="38"/>
      <c r="Q23" s="38"/>
      <c r="R23" s="38"/>
      <c r="S23" s="38"/>
      <c r="T23" s="38"/>
      <c r="U23" s="38"/>
      <c r="V23" s="38"/>
      <c r="W23" s="38"/>
      <c r="X23" s="38"/>
      <c r="Y23" s="38"/>
      <c r="Z23" s="38"/>
    </row>
    <row r="24" spans="1:26" ht="30" customHeight="1">
      <c r="A24" s="3591" t="s">
        <v>2909</v>
      </c>
      <c r="B24" s="3651" t="s">
        <v>3516</v>
      </c>
      <c r="C24" s="3656" t="s">
        <v>3998</v>
      </c>
      <c r="D24" s="3648"/>
      <c r="E24" s="3648"/>
      <c r="F24" s="3599"/>
      <c r="G24" s="3650"/>
      <c r="H24" s="3650"/>
      <c r="I24" s="3597">
        <v>1</v>
      </c>
      <c r="J24" s="3655"/>
      <c r="K24" s="3655"/>
      <c r="L24" s="3641"/>
      <c r="M24" s="3639">
        <f>+L24*F24</f>
        <v>0</v>
      </c>
      <c r="N24" s="38"/>
      <c r="O24" s="38"/>
      <c r="P24" s="38"/>
      <c r="Q24" s="38"/>
      <c r="R24" s="38"/>
      <c r="S24" s="38"/>
      <c r="T24" s="38"/>
      <c r="U24" s="38"/>
      <c r="V24" s="38"/>
      <c r="W24" s="38"/>
      <c r="X24" s="38"/>
      <c r="Y24" s="38"/>
      <c r="Z24" s="38"/>
    </row>
    <row r="25" spans="1:26" ht="30" customHeight="1">
      <c r="A25" s="3591" t="s">
        <v>2910</v>
      </c>
      <c r="B25" s="3651" t="s">
        <v>1302</v>
      </c>
      <c r="C25" s="3643" t="s">
        <v>4284</v>
      </c>
      <c r="D25" s="3648"/>
      <c r="E25" s="3648"/>
      <c r="F25" s="3599"/>
      <c r="G25" s="3650"/>
      <c r="H25" s="3650"/>
      <c r="I25" s="3650"/>
      <c r="J25" s="3655"/>
      <c r="K25" s="3655"/>
      <c r="L25" s="3645"/>
      <c r="M25" s="3639">
        <f>+M26+M27+M28</f>
        <v>0</v>
      </c>
      <c r="N25" s="38"/>
      <c r="O25" s="38"/>
      <c r="P25" s="38"/>
      <c r="Q25" s="38"/>
      <c r="R25" s="38"/>
      <c r="S25" s="38"/>
      <c r="T25" s="38"/>
      <c r="U25" s="38"/>
      <c r="V25" s="38"/>
      <c r="W25" s="38"/>
      <c r="X25" s="38"/>
      <c r="Y25" s="38"/>
      <c r="Z25" s="38"/>
    </row>
    <row r="26" spans="1:26" ht="30" customHeight="1">
      <c r="A26" s="3591" t="s">
        <v>2911</v>
      </c>
      <c r="B26" s="3651" t="s">
        <v>4124</v>
      </c>
      <c r="C26" s="3654" t="s">
        <v>3994</v>
      </c>
      <c r="D26" s="3648"/>
      <c r="E26" s="3648"/>
      <c r="F26" s="3599"/>
      <c r="G26" s="3650"/>
      <c r="H26" s="3650"/>
      <c r="I26" s="3597">
        <v>0.2</v>
      </c>
      <c r="J26" s="3655"/>
      <c r="K26" s="3655"/>
      <c r="L26" s="3641"/>
      <c r="M26" s="3639">
        <f>+L26*F26</f>
        <v>0</v>
      </c>
      <c r="N26" s="38"/>
      <c r="O26" s="38"/>
      <c r="P26" s="38"/>
      <c r="Q26" s="38"/>
      <c r="R26" s="38"/>
      <c r="S26" s="38"/>
      <c r="T26" s="38"/>
      <c r="U26" s="38"/>
      <c r="V26" s="38"/>
      <c r="W26" s="38"/>
      <c r="X26" s="38"/>
      <c r="Y26" s="38"/>
      <c r="Z26" s="38"/>
    </row>
    <row r="27" spans="1:26" ht="30" customHeight="1">
      <c r="A27" s="3591" t="s">
        <v>2947</v>
      </c>
      <c r="B27" s="3651" t="s">
        <v>4125</v>
      </c>
      <c r="C27" s="3656" t="s">
        <v>3996</v>
      </c>
      <c r="D27" s="3648"/>
      <c r="E27" s="3648"/>
      <c r="F27" s="3599"/>
      <c r="G27" s="3650"/>
      <c r="H27" s="3650"/>
      <c r="I27" s="3597">
        <v>0.5</v>
      </c>
      <c r="J27" s="3655"/>
      <c r="K27" s="3655"/>
      <c r="L27" s="3641"/>
      <c r="M27" s="3639">
        <f>+L27*F27</f>
        <v>0</v>
      </c>
      <c r="N27" s="38"/>
      <c r="O27" s="38"/>
      <c r="P27" s="38"/>
      <c r="Q27" s="38"/>
      <c r="R27" s="38"/>
      <c r="S27" s="38"/>
      <c r="T27" s="38"/>
      <c r="U27" s="38"/>
      <c r="V27" s="38"/>
      <c r="W27" s="38"/>
      <c r="X27" s="38"/>
      <c r="Y27" s="38"/>
      <c r="Z27" s="38"/>
    </row>
    <row r="28" spans="1:26" ht="30" customHeight="1">
      <c r="A28" s="3591" t="s">
        <v>2949</v>
      </c>
      <c r="B28" s="3651" t="s">
        <v>4126</v>
      </c>
      <c r="C28" s="3656" t="s">
        <v>3998</v>
      </c>
      <c r="D28" s="3648"/>
      <c r="E28" s="3648"/>
      <c r="F28" s="3599"/>
      <c r="G28" s="3650"/>
      <c r="H28" s="3650"/>
      <c r="I28" s="3597">
        <v>1</v>
      </c>
      <c r="J28" s="3655"/>
      <c r="K28" s="3655"/>
      <c r="L28" s="3641"/>
      <c r="M28" s="3639">
        <f>+L28*F28</f>
        <v>0</v>
      </c>
      <c r="N28" s="38"/>
      <c r="O28" s="38"/>
      <c r="P28" s="38"/>
      <c r="Q28" s="38"/>
      <c r="R28" s="38"/>
      <c r="S28" s="38"/>
      <c r="T28" s="38"/>
      <c r="U28" s="38"/>
      <c r="V28" s="38"/>
      <c r="W28" s="38"/>
      <c r="X28" s="38"/>
      <c r="Y28" s="38"/>
      <c r="Z28" s="38"/>
    </row>
    <row r="29" spans="1:26" ht="15">
      <c r="A29" s="3591" t="s">
        <v>2950</v>
      </c>
      <c r="B29" s="3651" t="s">
        <v>1305</v>
      </c>
      <c r="C29" s="3643" t="s">
        <v>4285</v>
      </c>
      <c r="D29" s="3648"/>
      <c r="E29" s="3648"/>
      <c r="F29" s="3599"/>
      <c r="G29" s="3649"/>
      <c r="H29" s="3650"/>
      <c r="I29" s="3650"/>
      <c r="J29" s="3645"/>
      <c r="K29" s="3645"/>
      <c r="L29" s="3645"/>
      <c r="M29" s="3639">
        <f>+M30+M31+M32</f>
        <v>0</v>
      </c>
      <c r="N29" s="38"/>
      <c r="O29" s="38"/>
      <c r="P29" s="38"/>
      <c r="Q29" s="38"/>
      <c r="R29" s="38"/>
      <c r="S29" s="38"/>
      <c r="T29" s="38"/>
      <c r="U29" s="38"/>
      <c r="V29" s="38"/>
      <c r="W29" s="38"/>
      <c r="X29" s="38"/>
      <c r="Y29" s="38"/>
      <c r="Z29" s="38"/>
    </row>
    <row r="30" spans="1:26" ht="30" customHeight="1">
      <c r="A30" s="3591" t="s">
        <v>2951</v>
      </c>
      <c r="B30" s="3651" t="s">
        <v>4127</v>
      </c>
      <c r="C30" s="3656" t="s">
        <v>4287</v>
      </c>
      <c r="D30" s="3648"/>
      <c r="E30" s="3648"/>
      <c r="F30" s="3599"/>
      <c r="G30" s="3649"/>
      <c r="H30" s="3649"/>
      <c r="I30" s="3597">
        <v>0.2</v>
      </c>
      <c r="J30" s="3655"/>
      <c r="K30" s="3655"/>
      <c r="L30" s="3641"/>
      <c r="M30" s="3639">
        <f>+L30*F30</f>
        <v>0</v>
      </c>
      <c r="N30" s="38"/>
      <c r="O30" s="38"/>
      <c r="P30" s="38"/>
      <c r="Q30" s="38"/>
      <c r="R30" s="38"/>
      <c r="S30" s="38"/>
      <c r="T30" s="38"/>
      <c r="U30" s="38"/>
      <c r="V30" s="38"/>
      <c r="W30" s="38"/>
      <c r="X30" s="38"/>
      <c r="Y30" s="38"/>
      <c r="Z30" s="38"/>
    </row>
    <row r="31" spans="1:26" ht="30" customHeight="1">
      <c r="A31" s="3591" t="s">
        <v>2952</v>
      </c>
      <c r="B31" s="3651" t="s">
        <v>4128</v>
      </c>
      <c r="C31" s="3656" t="s">
        <v>4034</v>
      </c>
      <c r="D31" s="3648"/>
      <c r="E31" s="3648"/>
      <c r="F31" s="3599"/>
      <c r="G31" s="3649"/>
      <c r="H31" s="3649"/>
      <c r="I31" s="3597">
        <v>0.5</v>
      </c>
      <c r="J31" s="3655"/>
      <c r="K31" s="3655"/>
      <c r="L31" s="3641"/>
      <c r="M31" s="3639">
        <f>+L31*F31</f>
        <v>0</v>
      </c>
      <c r="N31" s="38"/>
      <c r="O31" s="38"/>
      <c r="P31" s="38"/>
      <c r="Q31" s="38"/>
      <c r="R31" s="38"/>
      <c r="S31" s="38"/>
      <c r="T31" s="38"/>
      <c r="U31" s="38"/>
      <c r="V31" s="38"/>
      <c r="W31" s="38"/>
      <c r="X31" s="38"/>
      <c r="Y31" s="38"/>
      <c r="Z31" s="38"/>
    </row>
    <row r="32" spans="1:26" ht="30" customHeight="1">
      <c r="A32" s="3591" t="s">
        <v>2954</v>
      </c>
      <c r="B32" s="3651" t="s">
        <v>4129</v>
      </c>
      <c r="C32" s="3657" t="s">
        <v>3998</v>
      </c>
      <c r="D32" s="3648"/>
      <c r="E32" s="3648"/>
      <c r="F32" s="3599"/>
      <c r="G32" s="3649"/>
      <c r="H32" s="3649"/>
      <c r="I32" s="3597">
        <v>1</v>
      </c>
      <c r="J32" s="3655"/>
      <c r="K32" s="3655"/>
      <c r="L32" s="3641"/>
      <c r="M32" s="3639">
        <f>+L32*F32</f>
        <v>0</v>
      </c>
      <c r="N32" s="38"/>
      <c r="O32" s="38"/>
      <c r="P32" s="38"/>
      <c r="Q32" s="38"/>
      <c r="R32" s="38"/>
      <c r="S32" s="38"/>
      <c r="T32" s="38"/>
      <c r="U32" s="38"/>
      <c r="V32" s="38"/>
      <c r="W32" s="38"/>
      <c r="X32" s="38"/>
      <c r="Y32" s="38"/>
      <c r="Z32" s="38"/>
    </row>
    <row r="33" spans="1:26" ht="24.75" customHeight="1">
      <c r="A33" s="3591" t="s">
        <v>2956</v>
      </c>
      <c r="B33" s="3651" t="s">
        <v>1308</v>
      </c>
      <c r="C33" s="3643" t="s">
        <v>4288</v>
      </c>
      <c r="D33" s="3648"/>
      <c r="E33" s="3648"/>
      <c r="F33" s="3599"/>
      <c r="G33" s="3649"/>
      <c r="H33" s="3650"/>
      <c r="I33" s="3650"/>
      <c r="J33" s="3645"/>
      <c r="K33" s="3645"/>
      <c r="L33" s="3645"/>
      <c r="M33" s="3639">
        <f>+M34+M35</f>
        <v>0</v>
      </c>
      <c r="N33" s="38"/>
      <c r="O33" s="38"/>
      <c r="P33" s="38"/>
      <c r="Q33" s="38"/>
      <c r="R33" s="38"/>
      <c r="S33" s="38"/>
      <c r="T33" s="38"/>
      <c r="U33" s="38"/>
      <c r="V33" s="38"/>
      <c r="W33" s="38"/>
      <c r="X33" s="38"/>
      <c r="Y33" s="38"/>
      <c r="Z33" s="38"/>
    </row>
    <row r="34" spans="1:26" ht="30" customHeight="1">
      <c r="A34" s="3591" t="s">
        <v>2957</v>
      </c>
      <c r="B34" s="3651" t="s">
        <v>4131</v>
      </c>
      <c r="C34" s="3656" t="s">
        <v>4034</v>
      </c>
      <c r="D34" s="3648"/>
      <c r="E34" s="3648"/>
      <c r="F34" s="3599"/>
      <c r="G34" s="3649"/>
      <c r="H34" s="3650"/>
      <c r="I34" s="3597">
        <v>0.55000000000000004</v>
      </c>
      <c r="J34" s="3655"/>
      <c r="K34" s="3655"/>
      <c r="L34" s="3641"/>
      <c r="M34" s="3639">
        <f>+F34*L34</f>
        <v>0</v>
      </c>
      <c r="N34" s="38"/>
      <c r="O34" s="38"/>
      <c r="P34" s="38"/>
      <c r="Q34" s="38"/>
      <c r="R34" s="38"/>
      <c r="S34" s="38"/>
      <c r="T34" s="38"/>
      <c r="U34" s="38"/>
      <c r="V34" s="38"/>
      <c r="W34" s="38"/>
      <c r="X34" s="38"/>
      <c r="Y34" s="38"/>
      <c r="Z34" s="38"/>
    </row>
    <row r="35" spans="1:26" ht="30" customHeight="1">
      <c r="A35" s="3591" t="s">
        <v>2958</v>
      </c>
      <c r="B35" s="3651" t="s">
        <v>4132</v>
      </c>
      <c r="C35" s="3657" t="s">
        <v>3998</v>
      </c>
      <c r="D35" s="3648"/>
      <c r="E35" s="3648"/>
      <c r="F35" s="3599"/>
      <c r="G35" s="3649"/>
      <c r="H35" s="3650"/>
      <c r="I35" s="3597">
        <v>1</v>
      </c>
      <c r="J35" s="3655"/>
      <c r="K35" s="3655"/>
      <c r="L35" s="3641"/>
      <c r="M35" s="3639">
        <f>+F35*L35</f>
        <v>0</v>
      </c>
      <c r="N35" s="38"/>
      <c r="O35" s="38"/>
      <c r="P35" s="38"/>
      <c r="Q35" s="38"/>
      <c r="R35" s="38"/>
      <c r="S35" s="38"/>
      <c r="T35" s="38"/>
      <c r="U35" s="38"/>
      <c r="V35" s="38"/>
      <c r="W35" s="38"/>
      <c r="X35" s="38"/>
      <c r="Y35" s="38"/>
      <c r="Z35" s="38"/>
    </row>
    <row r="36" spans="1:26" ht="30" customHeight="1">
      <c r="A36" s="3591" t="s">
        <v>2959</v>
      </c>
      <c r="B36" s="3658" t="s">
        <v>1327</v>
      </c>
      <c r="C36" s="3659" t="s">
        <v>4030</v>
      </c>
      <c r="D36" s="3599"/>
      <c r="E36" s="3599"/>
      <c r="F36" s="3648"/>
      <c r="G36" s="3649"/>
      <c r="H36" s="3649"/>
      <c r="I36" s="3650"/>
      <c r="J36" s="3648"/>
      <c r="K36" s="3648"/>
      <c r="L36" s="3655"/>
      <c r="M36" s="3639">
        <f>+M37+M38</f>
        <v>0</v>
      </c>
      <c r="N36" s="38"/>
      <c r="O36" s="38"/>
      <c r="P36" s="38"/>
      <c r="Q36" s="38"/>
      <c r="R36" s="38"/>
      <c r="S36" s="38"/>
      <c r="T36" s="38"/>
      <c r="U36" s="38"/>
      <c r="V36" s="38"/>
      <c r="W36" s="38"/>
      <c r="X36" s="38"/>
      <c r="Y36" s="38"/>
      <c r="Z36" s="38"/>
    </row>
    <row r="37" spans="1:26" ht="30" customHeight="1">
      <c r="A37" s="3591" t="s">
        <v>2960</v>
      </c>
      <c r="B37" s="3651" t="s">
        <v>3653</v>
      </c>
      <c r="C37" s="3656" t="s">
        <v>4034</v>
      </c>
      <c r="D37" s="3660"/>
      <c r="E37" s="3660"/>
      <c r="F37" s="3648"/>
      <c r="G37" s="3597">
        <v>0.5</v>
      </c>
      <c r="H37" s="3597">
        <v>0.85</v>
      </c>
      <c r="I37" s="3650"/>
      <c r="J37" s="3641"/>
      <c r="K37" s="3641"/>
      <c r="L37" s="3655"/>
      <c r="M37" s="3639">
        <f>+D37*J37+E37*K37</f>
        <v>0</v>
      </c>
      <c r="N37" s="38"/>
      <c r="O37" s="38"/>
      <c r="P37" s="38"/>
      <c r="Q37" s="38"/>
      <c r="R37" s="38"/>
      <c r="S37" s="38"/>
      <c r="T37" s="38"/>
      <c r="U37" s="38"/>
      <c r="V37" s="38"/>
      <c r="W37" s="38"/>
      <c r="X37" s="38"/>
      <c r="Y37" s="38"/>
      <c r="Z37" s="38"/>
    </row>
    <row r="38" spans="1:26" ht="30" customHeight="1">
      <c r="A38" s="3591" t="s">
        <v>2961</v>
      </c>
      <c r="B38" s="3651" t="s">
        <v>3655</v>
      </c>
      <c r="C38" s="3656" t="s">
        <v>3998</v>
      </c>
      <c r="D38" s="3660"/>
      <c r="E38" s="3660"/>
      <c r="F38" s="3648"/>
      <c r="G38" s="3597">
        <v>1</v>
      </c>
      <c r="H38" s="3597">
        <v>1</v>
      </c>
      <c r="I38" s="3650"/>
      <c r="J38" s="3641"/>
      <c r="K38" s="3641"/>
      <c r="L38" s="3655"/>
      <c r="M38" s="3639">
        <f>+D38*J38+E38*K38</f>
        <v>0</v>
      </c>
      <c r="N38" s="38"/>
      <c r="O38" s="38"/>
      <c r="P38" s="38"/>
      <c r="Q38" s="38"/>
      <c r="R38" s="38"/>
      <c r="S38" s="38"/>
      <c r="T38" s="38"/>
      <c r="U38" s="38"/>
      <c r="V38" s="38"/>
      <c r="W38" s="38"/>
      <c r="X38" s="38"/>
      <c r="Y38" s="38"/>
      <c r="Z38" s="38"/>
    </row>
    <row r="39" spans="1:26" ht="30" customHeight="1">
      <c r="A39" s="3591" t="s">
        <v>2962</v>
      </c>
      <c r="B39" s="3658" t="s">
        <v>3617</v>
      </c>
      <c r="C39" s="3661" t="s">
        <v>4037</v>
      </c>
      <c r="D39" s="3660"/>
      <c r="E39" s="3660"/>
      <c r="F39" s="3648"/>
      <c r="G39" s="3649"/>
      <c r="H39" s="3649"/>
      <c r="I39" s="3650"/>
      <c r="J39" s="3648"/>
      <c r="K39" s="3648"/>
      <c r="L39" s="3655"/>
      <c r="M39" s="3639">
        <f>+M40+M43+M46</f>
        <v>0</v>
      </c>
      <c r="N39" s="38"/>
      <c r="O39" s="38"/>
      <c r="P39" s="38"/>
      <c r="Q39" s="38"/>
      <c r="R39" s="38"/>
      <c r="S39" s="38"/>
      <c r="T39" s="38"/>
      <c r="U39" s="38"/>
      <c r="V39" s="38"/>
      <c r="W39" s="38"/>
      <c r="X39" s="38"/>
      <c r="Y39" s="38"/>
      <c r="Z39" s="38"/>
    </row>
    <row r="40" spans="1:26" ht="30" customHeight="1">
      <c r="A40" s="3591" t="s">
        <v>2963</v>
      </c>
      <c r="B40" s="3651" t="s">
        <v>3659</v>
      </c>
      <c r="C40" s="3662" t="s">
        <v>4293</v>
      </c>
      <c r="D40" s="3660"/>
      <c r="E40" s="3660"/>
      <c r="F40" s="3648"/>
      <c r="G40" s="3649"/>
      <c r="H40" s="3649"/>
      <c r="I40" s="3650"/>
      <c r="J40" s="3648"/>
      <c r="K40" s="3648"/>
      <c r="L40" s="3655"/>
      <c r="M40" s="3639">
        <f>+M41+M42</f>
        <v>0</v>
      </c>
      <c r="N40" s="38"/>
      <c r="O40" s="38"/>
      <c r="P40" s="38"/>
      <c r="Q40" s="38"/>
      <c r="R40" s="38"/>
      <c r="S40" s="38"/>
      <c r="T40" s="38"/>
      <c r="U40" s="38"/>
      <c r="V40" s="38"/>
      <c r="W40" s="38"/>
      <c r="X40" s="38"/>
      <c r="Y40" s="38"/>
      <c r="Z40" s="38"/>
    </row>
    <row r="41" spans="1:26" ht="31.5" customHeight="1">
      <c r="A41" s="3591" t="s">
        <v>2964</v>
      </c>
      <c r="B41" s="3651" t="s">
        <v>4310</v>
      </c>
      <c r="C41" s="3656" t="s">
        <v>4034</v>
      </c>
      <c r="D41" s="3606"/>
      <c r="E41" s="3606"/>
      <c r="F41" s="3648"/>
      <c r="G41" s="3597">
        <v>0.5</v>
      </c>
      <c r="H41" s="3597">
        <v>0.85</v>
      </c>
      <c r="I41" s="3650"/>
      <c r="J41" s="3641"/>
      <c r="K41" s="3641"/>
      <c r="L41" s="3655"/>
      <c r="M41" s="3639">
        <f>+D41*J41+E41*K41</f>
        <v>0</v>
      </c>
      <c r="N41" s="38"/>
      <c r="O41" s="38"/>
      <c r="P41" s="38"/>
      <c r="Q41" s="38"/>
      <c r="R41" s="38"/>
      <c r="S41" s="38"/>
      <c r="T41" s="38"/>
      <c r="U41" s="38"/>
      <c r="V41" s="38"/>
      <c r="W41" s="38"/>
      <c r="X41" s="38"/>
      <c r="Y41" s="38"/>
      <c r="Z41" s="38"/>
    </row>
    <row r="42" spans="1:26" ht="30" customHeight="1">
      <c r="A42" s="3591" t="s">
        <v>2965</v>
      </c>
      <c r="B42" s="3651" t="s">
        <v>4311</v>
      </c>
      <c r="C42" s="3656" t="s">
        <v>3998</v>
      </c>
      <c r="D42" s="3606"/>
      <c r="E42" s="3606"/>
      <c r="F42" s="3648"/>
      <c r="G42" s="3597">
        <v>1</v>
      </c>
      <c r="H42" s="3597">
        <v>1</v>
      </c>
      <c r="I42" s="3650"/>
      <c r="J42" s="3641"/>
      <c r="K42" s="3641"/>
      <c r="L42" s="3655"/>
      <c r="M42" s="3639">
        <f>+D42*J42+E42*K42</f>
        <v>0</v>
      </c>
      <c r="N42" s="38"/>
      <c r="O42" s="38"/>
      <c r="P42" s="38"/>
      <c r="Q42" s="38"/>
      <c r="R42" s="38"/>
      <c r="S42" s="38"/>
      <c r="T42" s="38"/>
      <c r="U42" s="38"/>
      <c r="V42" s="38"/>
      <c r="W42" s="38"/>
      <c r="X42" s="38"/>
      <c r="Y42" s="38"/>
      <c r="Z42" s="38"/>
    </row>
    <row r="43" spans="1:26" ht="30" customHeight="1">
      <c r="A43" s="3591" t="s">
        <v>2966</v>
      </c>
      <c r="B43" s="3651" t="s">
        <v>3660</v>
      </c>
      <c r="C43" s="3662" t="s">
        <v>4296</v>
      </c>
      <c r="D43" s="3606"/>
      <c r="E43" s="3606"/>
      <c r="F43" s="3648"/>
      <c r="G43" s="3649"/>
      <c r="H43" s="3649"/>
      <c r="I43" s="3650"/>
      <c r="J43" s="3648"/>
      <c r="K43" s="3648"/>
      <c r="L43" s="3655"/>
      <c r="M43" s="3639">
        <f>+M44+M45</f>
        <v>0</v>
      </c>
      <c r="N43" s="38"/>
      <c r="O43" s="38"/>
      <c r="P43" s="38"/>
      <c r="Q43" s="38"/>
      <c r="R43" s="38"/>
      <c r="S43" s="38"/>
      <c r="T43" s="38"/>
      <c r="U43" s="38"/>
      <c r="V43" s="38"/>
      <c r="W43" s="38"/>
      <c r="X43" s="38"/>
      <c r="Y43" s="38"/>
      <c r="Z43" s="38"/>
    </row>
    <row r="44" spans="1:26" ht="30" customHeight="1">
      <c r="A44" s="3591" t="s">
        <v>2967</v>
      </c>
      <c r="B44" s="3651" t="s">
        <v>4135</v>
      </c>
      <c r="C44" s="3656" t="s">
        <v>4034</v>
      </c>
      <c r="D44" s="3663"/>
      <c r="E44" s="3663"/>
      <c r="F44" s="3648"/>
      <c r="G44" s="3597">
        <v>0.5</v>
      </c>
      <c r="H44" s="3597">
        <v>1</v>
      </c>
      <c r="I44" s="3650"/>
      <c r="J44" s="3641"/>
      <c r="K44" s="3641"/>
      <c r="L44" s="3655"/>
      <c r="M44" s="3639">
        <f>+D44*J44+E44*K44</f>
        <v>0</v>
      </c>
      <c r="N44" s="38"/>
      <c r="O44" s="38"/>
      <c r="P44" s="38"/>
      <c r="Q44" s="38"/>
      <c r="R44" s="38"/>
      <c r="S44" s="38"/>
      <c r="T44" s="38"/>
      <c r="U44" s="38"/>
      <c r="V44" s="38"/>
      <c r="W44" s="38"/>
      <c r="X44" s="38"/>
      <c r="Y44" s="38"/>
      <c r="Z44" s="38"/>
    </row>
    <row r="45" spans="1:26" ht="30" customHeight="1">
      <c r="A45" s="3591" t="s">
        <v>2968</v>
      </c>
      <c r="B45" s="3651" t="s">
        <v>4139</v>
      </c>
      <c r="C45" s="3656" t="s">
        <v>3998</v>
      </c>
      <c r="D45" s="3663"/>
      <c r="E45" s="3599"/>
      <c r="F45" s="3648"/>
      <c r="G45" s="3597">
        <v>1</v>
      </c>
      <c r="H45" s="3597">
        <v>1</v>
      </c>
      <c r="I45" s="3650"/>
      <c r="J45" s="3641"/>
      <c r="K45" s="3641"/>
      <c r="L45" s="3655"/>
      <c r="M45" s="3639">
        <f>+D45*J45+E45*K45</f>
        <v>0</v>
      </c>
      <c r="N45" s="38"/>
      <c r="O45" s="38"/>
      <c r="P45" s="38"/>
      <c r="Q45" s="38"/>
      <c r="R45" s="38"/>
      <c r="S45" s="38"/>
      <c r="T45" s="38"/>
      <c r="U45" s="38"/>
      <c r="V45" s="38"/>
      <c r="W45" s="38"/>
      <c r="X45" s="38"/>
      <c r="Y45" s="38"/>
      <c r="Z45" s="38"/>
    </row>
    <row r="46" spans="1:26" ht="30" customHeight="1">
      <c r="A46" s="3591" t="s">
        <v>2969</v>
      </c>
      <c r="B46" s="3651" t="s">
        <v>3661</v>
      </c>
      <c r="C46" s="3664" t="s">
        <v>4074</v>
      </c>
      <c r="D46" s="3663"/>
      <c r="E46" s="3599"/>
      <c r="F46" s="3648"/>
      <c r="G46" s="3597">
        <v>0.5</v>
      </c>
      <c r="H46" s="3597">
        <v>0.85</v>
      </c>
      <c r="I46" s="3650"/>
      <c r="J46" s="3641"/>
      <c r="K46" s="3641"/>
      <c r="L46" s="3655"/>
      <c r="M46" s="3639">
        <f>+D46*J46+E46*K46</f>
        <v>0</v>
      </c>
      <c r="N46" s="38"/>
      <c r="O46" s="38"/>
      <c r="P46" s="38"/>
      <c r="Q46" s="38"/>
      <c r="R46" s="38"/>
      <c r="S46" s="38"/>
      <c r="T46" s="38"/>
      <c r="U46" s="38"/>
      <c r="V46" s="38"/>
      <c r="W46" s="38"/>
      <c r="X46" s="38"/>
      <c r="Y46" s="38"/>
      <c r="Z46" s="38"/>
    </row>
    <row r="47" spans="1:26" ht="30" customHeight="1">
      <c r="A47" s="3591" t="s">
        <v>2970</v>
      </c>
      <c r="B47" s="3658" t="s">
        <v>4151</v>
      </c>
      <c r="C47" s="3665" t="s">
        <v>4312</v>
      </c>
      <c r="D47" s="3663"/>
      <c r="E47" s="3599"/>
      <c r="F47" s="3648"/>
      <c r="G47" s="3649"/>
      <c r="H47" s="3649"/>
      <c r="I47" s="3650"/>
      <c r="J47" s="3641"/>
      <c r="K47" s="3641"/>
      <c r="L47" s="3655"/>
      <c r="M47" s="3639">
        <f>+D47*J47+E47*K47</f>
        <v>0</v>
      </c>
      <c r="N47" s="38"/>
      <c r="O47" s="38"/>
      <c r="P47" s="38"/>
      <c r="Q47" s="38"/>
      <c r="R47" s="38"/>
      <c r="S47" s="38"/>
      <c r="T47" s="38"/>
      <c r="U47" s="38"/>
      <c r="V47" s="38"/>
      <c r="W47" s="38"/>
      <c r="X47" s="38"/>
      <c r="Y47" s="38"/>
      <c r="Z47" s="38"/>
    </row>
    <row r="48" spans="1:26" ht="30" customHeight="1">
      <c r="A48" s="3591" t="s">
        <v>2971</v>
      </c>
      <c r="B48" s="3658" t="s">
        <v>4152</v>
      </c>
      <c r="C48" s="3666" t="s">
        <v>4313</v>
      </c>
      <c r="D48" s="3599"/>
      <c r="E48" s="3663"/>
      <c r="F48" s="3648"/>
      <c r="G48" s="3649"/>
      <c r="H48" s="3649"/>
      <c r="I48" s="3649"/>
      <c r="J48" s="3648"/>
      <c r="K48" s="3648"/>
      <c r="L48" s="3655"/>
      <c r="M48" s="3639">
        <f>+M49+M50+M51</f>
        <v>0</v>
      </c>
      <c r="N48" s="38"/>
      <c r="O48" s="38"/>
      <c r="P48" s="38"/>
      <c r="Q48" s="38"/>
      <c r="R48" s="38"/>
      <c r="S48" s="38"/>
      <c r="T48" s="38"/>
      <c r="U48" s="38"/>
      <c r="V48" s="38"/>
      <c r="W48" s="38"/>
      <c r="X48" s="38"/>
      <c r="Y48" s="38"/>
      <c r="Z48" s="38"/>
    </row>
    <row r="49" spans="1:26" ht="30" customHeight="1">
      <c r="A49" s="3591" t="s">
        <v>2972</v>
      </c>
      <c r="B49" s="3651" t="s">
        <v>4153</v>
      </c>
      <c r="C49" s="3667" t="s">
        <v>4081</v>
      </c>
      <c r="D49" s="3596"/>
      <c r="E49" s="3668"/>
      <c r="F49" s="3668"/>
      <c r="G49" s="3597">
        <v>0.05</v>
      </c>
      <c r="H49" s="3650"/>
      <c r="I49" s="3650"/>
      <c r="J49" s="3641"/>
      <c r="K49" s="3655"/>
      <c r="L49" s="3655"/>
      <c r="M49" s="3639">
        <f>+D49*J49</f>
        <v>0</v>
      </c>
      <c r="N49" s="38"/>
      <c r="O49" s="38"/>
      <c r="P49" s="38"/>
      <c r="Q49" s="38"/>
      <c r="R49" s="38"/>
      <c r="S49" s="38"/>
      <c r="T49" s="38"/>
      <c r="U49" s="38"/>
      <c r="V49" s="38"/>
      <c r="W49" s="38"/>
      <c r="X49" s="38"/>
      <c r="Y49" s="38"/>
      <c r="Z49" s="38"/>
    </row>
    <row r="50" spans="1:26" ht="30" customHeight="1">
      <c r="A50" s="3591" t="s">
        <v>2973</v>
      </c>
      <c r="B50" s="3651" t="s">
        <v>4154</v>
      </c>
      <c r="C50" s="3643" t="s">
        <v>4299</v>
      </c>
      <c r="D50" s="3599"/>
      <c r="E50" s="3668"/>
      <c r="F50" s="3648"/>
      <c r="G50" s="3597">
        <v>1</v>
      </c>
      <c r="H50" s="3650"/>
      <c r="I50" s="3650"/>
      <c r="J50" s="3641"/>
      <c r="K50" s="3655"/>
      <c r="L50" s="3655"/>
      <c r="M50" s="3639">
        <f>+D50*J50</f>
        <v>0</v>
      </c>
      <c r="N50" s="38"/>
      <c r="O50" s="38"/>
      <c r="P50" s="38"/>
      <c r="Q50" s="38"/>
      <c r="R50" s="38"/>
      <c r="S50" s="38"/>
      <c r="T50" s="38"/>
      <c r="U50" s="38"/>
      <c r="V50" s="38"/>
      <c r="W50" s="38"/>
      <c r="X50" s="38"/>
      <c r="Y50" s="38"/>
      <c r="Z50" s="38"/>
    </row>
    <row r="51" spans="1:26" ht="30" customHeight="1">
      <c r="A51" s="3591" t="s">
        <v>4049</v>
      </c>
      <c r="B51" s="3651" t="s">
        <v>4155</v>
      </c>
      <c r="C51" s="3652" t="s">
        <v>4300</v>
      </c>
      <c r="D51" s="3599"/>
      <c r="E51" s="3663"/>
      <c r="F51" s="3663"/>
      <c r="G51" s="3597">
        <v>0.85</v>
      </c>
      <c r="H51" s="3597">
        <v>0.85</v>
      </c>
      <c r="I51" s="3597">
        <v>0.85</v>
      </c>
      <c r="J51" s="3641"/>
      <c r="K51" s="3641"/>
      <c r="L51" s="3641"/>
      <c r="M51" s="3639">
        <f>+D51*J51+E51*K51+F51*L51</f>
        <v>0</v>
      </c>
      <c r="N51" s="38"/>
      <c r="O51" s="38"/>
      <c r="P51" s="38"/>
      <c r="Q51" s="38"/>
      <c r="R51" s="38"/>
      <c r="S51" s="38"/>
      <c r="T51" s="38"/>
      <c r="U51" s="38"/>
      <c r="V51" s="38"/>
      <c r="W51" s="38"/>
      <c r="X51" s="38"/>
      <c r="Y51" s="38"/>
      <c r="Z51" s="38"/>
    </row>
    <row r="52" spans="1:26" ht="30" customHeight="1">
      <c r="A52" s="3591" t="s">
        <v>3204</v>
      </c>
      <c r="B52" s="3658" t="s">
        <v>4156</v>
      </c>
      <c r="C52" s="3540" t="s">
        <v>4089</v>
      </c>
      <c r="D52" s="3599"/>
      <c r="E52" s="3663"/>
      <c r="F52" s="3663"/>
      <c r="G52" s="3649"/>
      <c r="H52" s="3649"/>
      <c r="I52" s="3650"/>
      <c r="J52" s="3641"/>
      <c r="K52" s="3641"/>
      <c r="L52" s="3641"/>
      <c r="M52" s="3639">
        <f>+D52*J52+E52*K52+F52*L52</f>
        <v>0</v>
      </c>
      <c r="N52" s="38"/>
      <c r="O52" s="38"/>
      <c r="P52" s="38"/>
      <c r="Q52" s="38"/>
      <c r="R52" s="38"/>
      <c r="S52" s="38"/>
      <c r="T52" s="38"/>
      <c r="U52" s="38"/>
      <c r="V52" s="38"/>
      <c r="W52" s="38"/>
      <c r="X52" s="38"/>
      <c r="Y52" s="38"/>
      <c r="Z52" s="38"/>
    </row>
    <row r="53" spans="1:26" ht="30" customHeight="1">
      <c r="A53" s="3591" t="s">
        <v>3205</v>
      </c>
      <c r="B53" s="3658" t="s">
        <v>4157</v>
      </c>
      <c r="C53" s="3647" t="s">
        <v>4314</v>
      </c>
      <c r="D53" s="3606"/>
      <c r="E53" s="3663"/>
      <c r="F53" s="3668"/>
      <c r="G53" s="3597">
        <v>1</v>
      </c>
      <c r="H53" s="3597">
        <v>1</v>
      </c>
      <c r="I53" s="3669"/>
      <c r="J53" s="3641"/>
      <c r="K53" s="3641"/>
      <c r="L53" s="3655"/>
      <c r="M53" s="3639">
        <f>+D53*J53+E53*K53</f>
        <v>0</v>
      </c>
      <c r="N53" s="38"/>
      <c r="O53" s="38"/>
      <c r="P53" s="38"/>
      <c r="Q53" s="38"/>
      <c r="R53" s="38"/>
      <c r="S53" s="38"/>
      <c r="T53" s="38"/>
      <c r="U53" s="38"/>
      <c r="V53" s="38"/>
      <c r="W53" s="38"/>
      <c r="X53" s="38"/>
      <c r="Y53" s="38"/>
      <c r="Z53" s="38"/>
    </row>
    <row r="54" spans="1:26" ht="30" customHeight="1">
      <c r="A54" s="3591" t="s">
        <v>3206</v>
      </c>
      <c r="B54" s="3658" t="s">
        <v>4164</v>
      </c>
      <c r="C54" s="3670" t="s">
        <v>4111</v>
      </c>
      <c r="D54" s="3641"/>
      <c r="E54" s="3663"/>
      <c r="F54" s="3668"/>
      <c r="G54" s="3669"/>
      <c r="H54" s="3669"/>
      <c r="I54" s="3650"/>
      <c r="J54" s="3668"/>
      <c r="K54" s="3668"/>
      <c r="L54" s="3655"/>
      <c r="M54" s="3639">
        <f>+M55+M56+M57+M58</f>
        <v>0</v>
      </c>
      <c r="N54" s="38"/>
      <c r="O54" s="38"/>
      <c r="P54" s="38"/>
      <c r="Q54" s="38"/>
      <c r="R54" s="38"/>
      <c r="S54" s="38"/>
      <c r="T54" s="38"/>
      <c r="U54" s="38"/>
      <c r="V54" s="38"/>
      <c r="W54" s="38"/>
      <c r="X54" s="38"/>
      <c r="Y54" s="38"/>
      <c r="Z54" s="38"/>
    </row>
    <row r="55" spans="1:26" ht="30" customHeight="1">
      <c r="A55" s="3591" t="s">
        <v>3207</v>
      </c>
      <c r="B55" s="3651" t="s">
        <v>4165</v>
      </c>
      <c r="C55" s="3652" t="s">
        <v>4305</v>
      </c>
      <c r="D55" s="3606"/>
      <c r="E55" s="3599"/>
      <c r="F55" s="3668"/>
      <c r="G55" s="3649"/>
      <c r="H55" s="3649"/>
      <c r="I55" s="3669"/>
      <c r="J55" s="3641"/>
      <c r="K55" s="3641"/>
      <c r="L55" s="3655"/>
      <c r="M55" s="3639">
        <f>+D55*J55+E55*K55</f>
        <v>0</v>
      </c>
      <c r="N55" s="38"/>
      <c r="O55" s="38"/>
      <c r="P55" s="38"/>
      <c r="Q55" s="38"/>
      <c r="R55" s="38"/>
      <c r="S55" s="38"/>
      <c r="T55" s="38"/>
      <c r="U55" s="38"/>
      <c r="V55" s="38"/>
      <c r="W55" s="38"/>
      <c r="X55" s="38"/>
      <c r="Y55" s="38"/>
      <c r="Z55" s="38"/>
    </row>
    <row r="56" spans="1:26" ht="30" customHeight="1">
      <c r="A56" s="3591" t="s">
        <v>3208</v>
      </c>
      <c r="B56" s="3651" t="s">
        <v>4166</v>
      </c>
      <c r="C56" s="3643" t="s">
        <v>4306</v>
      </c>
      <c r="D56" s="3606"/>
      <c r="E56" s="3606"/>
      <c r="F56" s="3668"/>
      <c r="G56" s="3597">
        <v>0.05</v>
      </c>
      <c r="H56" s="3597">
        <v>0.05</v>
      </c>
      <c r="I56" s="3669"/>
      <c r="J56" s="3641"/>
      <c r="K56" s="3641"/>
      <c r="L56" s="3655"/>
      <c r="M56" s="3639">
        <f>+D56*J56+E56*K56</f>
        <v>0</v>
      </c>
      <c r="N56" s="38"/>
      <c r="O56" s="38"/>
      <c r="P56" s="38"/>
      <c r="Q56" s="38"/>
      <c r="R56" s="38"/>
      <c r="S56" s="38"/>
      <c r="T56" s="38"/>
      <c r="U56" s="38"/>
      <c r="V56" s="38"/>
      <c r="W56" s="38"/>
      <c r="X56" s="38"/>
      <c r="Y56" s="38"/>
      <c r="Z56" s="38"/>
    </row>
    <row r="57" spans="1:26" ht="30" customHeight="1">
      <c r="A57" s="3591" t="s">
        <v>4058</v>
      </c>
      <c r="B57" s="3651" t="s">
        <v>4167</v>
      </c>
      <c r="C57" s="3643" t="s">
        <v>4307</v>
      </c>
      <c r="D57" s="3599"/>
      <c r="E57" s="3599"/>
      <c r="F57" s="3668"/>
      <c r="G57" s="3597">
        <v>0.1</v>
      </c>
      <c r="H57" s="3597">
        <v>0.1</v>
      </c>
      <c r="I57" s="3669"/>
      <c r="J57" s="3641"/>
      <c r="K57" s="3641"/>
      <c r="L57" s="3655"/>
      <c r="M57" s="3639">
        <f>+D57*J57+E57*K57</f>
        <v>0</v>
      </c>
      <c r="N57" s="38"/>
      <c r="O57" s="38"/>
      <c r="P57" s="38"/>
      <c r="Q57" s="38"/>
      <c r="R57" s="38"/>
      <c r="S57" s="38"/>
      <c r="T57" s="38"/>
      <c r="U57" s="38"/>
      <c r="V57" s="38"/>
      <c r="W57" s="38"/>
      <c r="X57" s="38"/>
      <c r="Y57" s="38"/>
      <c r="Z57" s="38"/>
    </row>
    <row r="58" spans="1:26" ht="30" customHeight="1" thickBot="1">
      <c r="A58" s="3671" t="s">
        <v>4060</v>
      </c>
      <c r="B58" s="3672" t="s">
        <v>4168</v>
      </c>
      <c r="C58" s="3643" t="s">
        <v>4123</v>
      </c>
      <c r="D58" s="3673"/>
      <c r="E58" s="3673"/>
      <c r="F58" s="3674"/>
      <c r="G58" s="3615">
        <v>1</v>
      </c>
      <c r="H58" s="3615">
        <v>1</v>
      </c>
      <c r="I58" s="3675"/>
      <c r="J58" s="3641"/>
      <c r="K58" s="3641"/>
      <c r="L58" s="3676"/>
      <c r="M58" s="3639">
        <f>+D58*J58+E58*K58</f>
        <v>0</v>
      </c>
      <c r="N58" s="38"/>
      <c r="O58" s="38"/>
      <c r="P58" s="38"/>
      <c r="Q58" s="38"/>
      <c r="R58" s="38"/>
      <c r="S58" s="38"/>
      <c r="T58" s="38"/>
      <c r="U58" s="38"/>
      <c r="V58" s="38"/>
      <c r="W58" s="38"/>
      <c r="X58" s="38"/>
      <c r="Y58" s="38"/>
      <c r="Z58" s="38"/>
    </row>
    <row r="59" spans="1:26" ht="15">
      <c r="N59" s="38"/>
      <c r="O59" s="38"/>
      <c r="P59" s="38"/>
      <c r="Q59" s="38"/>
      <c r="R59" s="38"/>
      <c r="S59" s="38"/>
      <c r="T59" s="38"/>
      <c r="U59" s="38"/>
      <c r="V59" s="38"/>
      <c r="W59" s="38"/>
      <c r="X59" s="38"/>
      <c r="Y59" s="38"/>
      <c r="Z59" s="38"/>
    </row>
    <row r="60" spans="1:26" ht="15">
      <c r="N60" s="38"/>
      <c r="O60" s="38"/>
      <c r="P60" s="38"/>
      <c r="Q60" s="38"/>
      <c r="R60" s="38"/>
      <c r="S60" s="38"/>
      <c r="T60" s="38"/>
      <c r="U60" s="38"/>
      <c r="V60" s="38"/>
      <c r="W60" s="38"/>
      <c r="X60" s="38"/>
      <c r="Y60" s="38"/>
      <c r="Z60" s="38"/>
    </row>
    <row r="61" spans="1:26" ht="15">
      <c r="N61" s="38"/>
      <c r="O61" s="38"/>
      <c r="P61" s="38"/>
      <c r="Q61" s="38"/>
      <c r="R61" s="38"/>
      <c r="S61" s="38"/>
      <c r="T61" s="38"/>
      <c r="U61" s="38"/>
      <c r="V61" s="38"/>
      <c r="W61" s="38"/>
      <c r="X61" s="38"/>
      <c r="Y61" s="38"/>
      <c r="Z61" s="38"/>
    </row>
    <row r="62" spans="1:26" ht="15">
      <c r="N62" s="38"/>
      <c r="O62" s="38"/>
      <c r="P62" s="38"/>
      <c r="Q62" s="38"/>
      <c r="R62" s="38"/>
      <c r="S62" s="38"/>
      <c r="T62" s="38"/>
      <c r="U62" s="38"/>
      <c r="V62" s="38"/>
      <c r="W62" s="38"/>
      <c r="X62" s="38"/>
      <c r="Y62" s="38"/>
      <c r="Z62" s="38"/>
    </row>
    <row r="63" spans="1:26" ht="15">
      <c r="N63" s="38"/>
      <c r="O63" s="38"/>
      <c r="P63" s="38"/>
      <c r="Q63" s="38"/>
      <c r="R63" s="38"/>
      <c r="S63" s="38"/>
      <c r="T63" s="38"/>
      <c r="U63" s="38"/>
      <c r="V63" s="38"/>
      <c r="W63" s="38"/>
      <c r="X63" s="38"/>
      <c r="Y63" s="38"/>
      <c r="Z63" s="38"/>
    </row>
    <row r="64" spans="1:26" ht="15">
      <c r="N64" s="38"/>
      <c r="O64" s="38"/>
      <c r="P64" s="38"/>
      <c r="Q64" s="38"/>
      <c r="R64" s="38"/>
      <c r="S64" s="38"/>
      <c r="T64" s="38"/>
      <c r="U64" s="38"/>
      <c r="V64" s="38"/>
      <c r="W64" s="38"/>
      <c r="X64" s="38"/>
      <c r="Y64" s="38"/>
      <c r="Z64" s="38"/>
    </row>
    <row r="65" spans="1:26" ht="15">
      <c r="N65" s="38"/>
      <c r="O65" s="38"/>
      <c r="P65" s="38"/>
      <c r="Q65" s="38"/>
      <c r="R65" s="38"/>
      <c r="S65" s="38"/>
      <c r="T65" s="38"/>
      <c r="U65" s="38"/>
      <c r="V65" s="38"/>
      <c r="W65" s="38"/>
      <c r="X65" s="38"/>
      <c r="Y65" s="38"/>
      <c r="Z65" s="38"/>
    </row>
    <row r="66" spans="1:26" ht="15">
      <c r="N66" s="38"/>
      <c r="O66" s="38"/>
      <c r="P66" s="38"/>
      <c r="Q66" s="38"/>
      <c r="R66" s="38"/>
      <c r="S66" s="38"/>
      <c r="T66" s="38"/>
      <c r="U66" s="38"/>
      <c r="V66" s="38"/>
      <c r="W66" s="38"/>
      <c r="X66" s="38"/>
      <c r="Y66" s="38"/>
      <c r="Z66" s="38"/>
    </row>
    <row r="78" spans="1:26">
      <c r="A78" s="3529"/>
      <c r="B78" s="3529"/>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election activeCell="D1" sqref="D1"/>
    </sheetView>
  </sheetViews>
  <sheetFormatPr defaultColWidth="11.42578125" defaultRowHeight="14.25"/>
  <cols>
    <col min="1" max="1" width="21.42578125" style="3575" customWidth="1"/>
    <col min="2" max="2" width="8.7109375" style="3576" customWidth="1"/>
    <col min="3" max="3" width="106.42578125" style="3529" customWidth="1"/>
    <col min="4" max="13" width="20.7109375" style="3529" customWidth="1"/>
    <col min="14" max="14" width="3.85546875" style="3529" bestFit="1" customWidth="1"/>
    <col min="15" max="15" width="15.140625" style="3529" bestFit="1" customWidth="1"/>
    <col min="16" max="16" width="18.42578125" style="3529" customWidth="1"/>
    <col min="17" max="17" width="11.42578125" style="3529" bestFit="1" customWidth="1"/>
    <col min="18" max="16384" width="11.42578125" style="3529"/>
  </cols>
  <sheetData>
    <row r="1" spans="1:27" ht="15">
      <c r="A1" s="3483" t="s">
        <v>3973</v>
      </c>
      <c r="B1" s="3483" t="s">
        <v>3927</v>
      </c>
    </row>
    <row r="2" spans="1:27" ht="15">
      <c r="A2" s="3483" t="s">
        <v>3974</v>
      </c>
      <c r="B2" s="3564" t="s">
        <v>3928</v>
      </c>
    </row>
    <row r="3" spans="1:27" ht="15">
      <c r="A3" s="3483" t="s">
        <v>108</v>
      </c>
      <c r="B3" s="3483" t="s">
        <v>883</v>
      </c>
    </row>
    <row r="4" spans="1:27" ht="15">
      <c r="A4" s="3483" t="s">
        <v>111</v>
      </c>
      <c r="B4" s="3483" t="s">
        <v>3976</v>
      </c>
    </row>
    <row r="6" spans="1:27" ht="15.75" customHeight="1" thickBot="1">
      <c r="A6" s="2901"/>
      <c r="B6" s="2902"/>
      <c r="C6" s="2900"/>
      <c r="D6" s="2900"/>
      <c r="E6" s="2900"/>
      <c r="F6" s="2900"/>
      <c r="G6" s="2900"/>
      <c r="H6" s="2900"/>
      <c r="I6" s="2900"/>
      <c r="J6" s="2900"/>
      <c r="K6" s="2900"/>
      <c r="L6" s="2900"/>
      <c r="M6" s="2900"/>
      <c r="N6" s="2900"/>
      <c r="O6" s="2900"/>
    </row>
    <row r="7" spans="1:27" ht="29.25" customHeight="1" thickBot="1">
      <c r="A7" s="5110" t="s">
        <v>4275</v>
      </c>
      <c r="B7" s="5111"/>
      <c r="C7" s="5111"/>
      <c r="D7" s="5111"/>
      <c r="E7" s="5111"/>
      <c r="F7" s="5111"/>
      <c r="G7" s="5111"/>
      <c r="H7" s="5111"/>
      <c r="I7" s="5111"/>
      <c r="J7" s="5111"/>
      <c r="K7" s="5111"/>
      <c r="L7" s="5111"/>
      <c r="M7" s="5112"/>
      <c r="N7" s="38"/>
      <c r="O7" s="38"/>
      <c r="P7" s="38"/>
      <c r="Q7" s="38"/>
      <c r="R7" s="38"/>
      <c r="S7" s="38"/>
      <c r="T7" s="38"/>
      <c r="U7" s="38"/>
      <c r="V7" s="38"/>
      <c r="W7" s="38"/>
      <c r="X7" s="38"/>
      <c r="Y7" s="38"/>
      <c r="Z7" s="38"/>
      <c r="AA7" s="38"/>
    </row>
    <row r="8" spans="1:27" s="3578" customFormat="1" ht="51.75" customHeight="1">
      <c r="A8" s="5027"/>
      <c r="B8" s="5135"/>
      <c r="C8" s="5136"/>
      <c r="D8" s="5131" t="s">
        <v>1087</v>
      </c>
      <c r="E8" s="5131"/>
      <c r="F8" s="5131"/>
      <c r="G8" s="5123" t="s">
        <v>4276</v>
      </c>
      <c r="H8" s="4930"/>
      <c r="I8" s="5132"/>
      <c r="J8" s="5123" t="s">
        <v>4277</v>
      </c>
      <c r="K8" s="4930"/>
      <c r="L8" s="5132"/>
      <c r="M8" s="5124" t="s">
        <v>3980</v>
      </c>
      <c r="N8" s="38"/>
      <c r="O8" s="38"/>
      <c r="P8" s="38"/>
      <c r="Q8" s="38"/>
      <c r="R8" s="38"/>
      <c r="S8" s="38"/>
      <c r="T8" s="38"/>
      <c r="U8" s="38"/>
      <c r="V8" s="38"/>
      <c r="W8" s="38"/>
      <c r="X8" s="38"/>
      <c r="Y8" s="38"/>
      <c r="Z8" s="38"/>
      <c r="AA8" s="38"/>
    </row>
    <row r="9" spans="1:27" s="3578" customFormat="1" ht="30" customHeight="1">
      <c r="A9" s="5125"/>
      <c r="B9" s="5126"/>
      <c r="C9" s="5127"/>
      <c r="D9" s="5123" t="s">
        <v>4278</v>
      </c>
      <c r="E9" s="4930"/>
      <c r="F9" s="5124" t="s">
        <v>3982</v>
      </c>
      <c r="G9" s="5123" t="s">
        <v>4278</v>
      </c>
      <c r="H9" s="4930"/>
      <c r="I9" s="5124" t="s">
        <v>3982</v>
      </c>
      <c r="J9" s="5123" t="s">
        <v>4278</v>
      </c>
      <c r="K9" s="4930"/>
      <c r="L9" s="5124" t="s">
        <v>3982</v>
      </c>
      <c r="M9" s="5115"/>
      <c r="N9" s="38"/>
      <c r="O9" s="38"/>
      <c r="P9" s="38"/>
      <c r="Q9" s="38"/>
      <c r="R9" s="38"/>
      <c r="S9" s="38"/>
      <c r="T9" s="38"/>
      <c r="U9" s="38"/>
      <c r="V9" s="38"/>
      <c r="W9" s="38"/>
      <c r="X9" s="38"/>
      <c r="Y9" s="38"/>
      <c r="Z9" s="38"/>
      <c r="AA9" s="38"/>
    </row>
    <row r="10" spans="1:27" s="3578" customFormat="1" ht="51.75" customHeight="1" thickBot="1">
      <c r="A10" s="5128"/>
      <c r="B10" s="5129"/>
      <c r="C10" s="5130"/>
      <c r="D10" s="3333" t="s">
        <v>4279</v>
      </c>
      <c r="E10" s="3333" t="s">
        <v>3985</v>
      </c>
      <c r="F10" s="5115"/>
      <c r="G10" s="3333" t="s">
        <v>4279</v>
      </c>
      <c r="H10" s="3333" t="s">
        <v>3985</v>
      </c>
      <c r="I10" s="5115"/>
      <c r="J10" s="3333" t="s">
        <v>4280</v>
      </c>
      <c r="K10" s="3333" t="s">
        <v>3985</v>
      </c>
      <c r="L10" s="5115"/>
      <c r="M10" s="5115"/>
      <c r="N10" s="38"/>
      <c r="O10" s="38"/>
      <c r="P10" s="38"/>
      <c r="Q10" s="38"/>
      <c r="R10" s="38"/>
      <c r="S10" s="38"/>
      <c r="T10" s="38"/>
      <c r="U10" s="38"/>
      <c r="V10" s="38"/>
      <c r="W10" s="38"/>
      <c r="X10" s="38"/>
      <c r="Y10" s="38"/>
      <c r="Z10" s="38"/>
      <c r="AA10" s="38"/>
    </row>
    <row r="11" spans="1:27" s="3578" customFormat="1" ht="30.75" customHeight="1" thickBot="1">
      <c r="A11" s="3489" t="s">
        <v>3347</v>
      </c>
      <c r="B11" s="3490" t="s">
        <v>3986</v>
      </c>
      <c r="C11" s="3491" t="s">
        <v>1086</v>
      </c>
      <c r="D11" s="3580" t="s">
        <v>3135</v>
      </c>
      <c r="E11" s="3580" t="s">
        <v>3136</v>
      </c>
      <c r="F11" s="3580" t="s">
        <v>3137</v>
      </c>
      <c r="G11" s="3580" t="s">
        <v>3138</v>
      </c>
      <c r="H11" s="3580" t="s">
        <v>3139</v>
      </c>
      <c r="I11" s="3580" t="s">
        <v>3140</v>
      </c>
      <c r="J11" s="3580" t="s">
        <v>3186</v>
      </c>
      <c r="K11" s="3580" t="s">
        <v>3187</v>
      </c>
      <c r="L11" s="3580" t="s">
        <v>3188</v>
      </c>
      <c r="M11" s="3580" t="s">
        <v>2904</v>
      </c>
      <c r="N11" s="38"/>
      <c r="O11" s="38"/>
      <c r="P11" s="38"/>
      <c r="Q11" s="38"/>
      <c r="R11" s="38"/>
      <c r="S11" s="38"/>
      <c r="T11" s="38"/>
      <c r="U11" s="38"/>
      <c r="V11" s="38"/>
      <c r="W11" s="38"/>
      <c r="X11" s="38"/>
      <c r="Y11" s="38"/>
      <c r="Z11" s="38"/>
      <c r="AA11" s="38"/>
    </row>
    <row r="12" spans="1:27" s="3578" customFormat="1" ht="30" customHeight="1">
      <c r="A12" s="3591" t="s">
        <v>3135</v>
      </c>
      <c r="B12" s="3634">
        <v>1</v>
      </c>
      <c r="C12" s="3635" t="s">
        <v>3988</v>
      </c>
      <c r="D12" s="3636"/>
      <c r="E12" s="3636"/>
      <c r="F12" s="3636"/>
      <c r="G12" s="3637"/>
      <c r="H12" s="3637"/>
      <c r="I12" s="3637"/>
      <c r="J12" s="3638"/>
      <c r="K12" s="3638"/>
      <c r="L12" s="3638"/>
      <c r="M12" s="3639">
        <f>+M13+M16+M36+M39+M47+M48+M52+M53+M54</f>
        <v>0</v>
      </c>
      <c r="N12" s="38"/>
      <c r="O12" s="38"/>
      <c r="P12" s="38"/>
      <c r="Q12" s="38"/>
      <c r="R12" s="38"/>
      <c r="S12" s="38"/>
      <c r="T12" s="38"/>
      <c r="U12" s="38"/>
      <c r="V12" s="38"/>
      <c r="W12" s="38"/>
      <c r="X12" s="38"/>
      <c r="Y12" s="38"/>
      <c r="Z12" s="38"/>
      <c r="AA12" s="38"/>
    </row>
    <row r="13" spans="1:27" s="3578" customFormat="1" ht="30" customHeight="1">
      <c r="A13" s="3591" t="s">
        <v>3136</v>
      </c>
      <c r="B13" s="3634" t="s">
        <v>1090</v>
      </c>
      <c r="C13" s="3640" t="s">
        <v>4308</v>
      </c>
      <c r="D13" s="3641"/>
      <c r="E13" s="3641"/>
      <c r="F13" s="3641"/>
      <c r="G13" s="3637"/>
      <c r="H13" s="3637"/>
      <c r="I13" s="3637"/>
      <c r="J13" s="3638"/>
      <c r="K13" s="3638"/>
      <c r="L13" s="3638"/>
      <c r="M13" s="3639">
        <f>+M14+M15</f>
        <v>0</v>
      </c>
      <c r="N13" s="38"/>
      <c r="O13" s="38"/>
      <c r="P13" s="38"/>
      <c r="Q13" s="38"/>
      <c r="R13" s="38"/>
      <c r="S13" s="38"/>
      <c r="T13" s="38"/>
      <c r="U13" s="38"/>
      <c r="V13" s="38"/>
      <c r="W13" s="38"/>
      <c r="X13" s="38"/>
      <c r="Y13" s="38"/>
      <c r="Z13" s="38"/>
      <c r="AA13" s="38"/>
    </row>
    <row r="14" spans="1:27" ht="30" customHeight="1">
      <c r="A14" s="3591" t="s">
        <v>3137</v>
      </c>
      <c r="B14" s="3642" t="s">
        <v>1093</v>
      </c>
      <c r="C14" s="3643" t="s">
        <v>3992</v>
      </c>
      <c r="D14" s="3596"/>
      <c r="E14" s="3596"/>
      <c r="F14" s="3596"/>
      <c r="G14" s="3597">
        <v>0</v>
      </c>
      <c r="H14" s="3597">
        <v>0</v>
      </c>
      <c r="I14" s="3644">
        <v>0</v>
      </c>
      <c r="J14" s="3641"/>
      <c r="K14" s="3641"/>
      <c r="L14" s="3641"/>
      <c r="M14" s="3639">
        <f>+D14*J14+E14*K14+F14*L14</f>
        <v>0</v>
      </c>
      <c r="N14" s="38"/>
      <c r="O14" s="38"/>
      <c r="P14" s="38"/>
      <c r="Q14" s="38"/>
      <c r="R14" s="38"/>
      <c r="S14" s="38"/>
      <c r="T14" s="38"/>
      <c r="U14" s="38"/>
      <c r="V14" s="38"/>
      <c r="W14" s="38"/>
      <c r="X14" s="38"/>
      <c r="Y14" s="38"/>
      <c r="Z14" s="38"/>
      <c r="AA14" s="38"/>
    </row>
    <row r="15" spans="1:27" ht="30" customHeight="1">
      <c r="A15" s="3591" t="s">
        <v>3138</v>
      </c>
      <c r="B15" s="3642" t="s">
        <v>1219</v>
      </c>
      <c r="C15" s="3643" t="s">
        <v>4000</v>
      </c>
      <c r="D15" s="3596"/>
      <c r="E15" s="3596"/>
      <c r="F15" s="3645"/>
      <c r="G15" s="3597">
        <v>0</v>
      </c>
      <c r="H15" s="3597">
        <v>1</v>
      </c>
      <c r="I15" s="3646"/>
      <c r="J15" s="3641"/>
      <c r="K15" s="3641"/>
      <c r="L15" s="3645"/>
      <c r="M15" s="3639">
        <f>+D15*J15+E15*K15</f>
        <v>0</v>
      </c>
      <c r="N15" s="38"/>
      <c r="O15" s="38"/>
      <c r="P15" s="38"/>
      <c r="Q15" s="38"/>
      <c r="R15" s="38"/>
      <c r="S15" s="38"/>
      <c r="T15" s="38"/>
      <c r="U15" s="38"/>
      <c r="V15" s="38"/>
      <c r="W15" s="38"/>
      <c r="X15" s="38"/>
      <c r="Y15" s="38"/>
      <c r="Z15" s="38"/>
      <c r="AA15" s="38"/>
    </row>
    <row r="16" spans="1:27" ht="30" customHeight="1">
      <c r="A16" s="3591" t="s">
        <v>3139</v>
      </c>
      <c r="B16" s="3634" t="s">
        <v>1270</v>
      </c>
      <c r="C16" s="3647" t="s">
        <v>4309</v>
      </c>
      <c r="D16" s="3648"/>
      <c r="E16" s="3648"/>
      <c r="F16" s="3641"/>
      <c r="G16" s="3649"/>
      <c r="H16" s="3650"/>
      <c r="I16" s="3650"/>
      <c r="J16" s="3645"/>
      <c r="K16" s="3645"/>
      <c r="L16" s="3645"/>
      <c r="M16" s="3639">
        <f>+M17+M21+M25+M29+M33</f>
        <v>0</v>
      </c>
      <c r="N16" s="38"/>
      <c r="O16" s="38"/>
      <c r="P16" s="38"/>
      <c r="Q16" s="38"/>
      <c r="R16" s="38"/>
      <c r="S16" s="38"/>
      <c r="T16" s="38"/>
      <c r="U16" s="38"/>
      <c r="V16" s="38"/>
      <c r="W16" s="38"/>
      <c r="X16" s="38"/>
      <c r="Y16" s="38"/>
      <c r="Z16" s="38"/>
      <c r="AA16" s="38"/>
    </row>
    <row r="17" spans="1:27" ht="30" customHeight="1">
      <c r="A17" s="3591" t="s">
        <v>3140</v>
      </c>
      <c r="B17" s="3651" t="s">
        <v>1273</v>
      </c>
      <c r="C17" s="3652" t="s">
        <v>4004</v>
      </c>
      <c r="D17" s="3648"/>
      <c r="E17" s="3648"/>
      <c r="F17" s="3596"/>
      <c r="G17" s="3649"/>
      <c r="H17" s="3650"/>
      <c r="I17" s="3650"/>
      <c r="J17" s="3653"/>
      <c r="K17" s="3653"/>
      <c r="L17" s="3645"/>
      <c r="M17" s="3639">
        <f>+M18+M19+M20</f>
        <v>0</v>
      </c>
      <c r="N17" s="38"/>
      <c r="O17" s="38"/>
      <c r="P17" s="38"/>
      <c r="Q17" s="38"/>
      <c r="R17" s="38"/>
      <c r="S17" s="38"/>
      <c r="T17" s="38"/>
      <c r="U17" s="38"/>
      <c r="V17" s="38"/>
      <c r="W17" s="38"/>
      <c r="X17" s="38"/>
      <c r="Y17" s="38"/>
      <c r="Z17" s="38"/>
      <c r="AA17" s="38"/>
    </row>
    <row r="18" spans="1:27" ht="30.75" customHeight="1">
      <c r="A18" s="3591" t="s">
        <v>3186</v>
      </c>
      <c r="B18" s="3651" t="s">
        <v>1276</v>
      </c>
      <c r="C18" s="3654" t="s">
        <v>3994</v>
      </c>
      <c r="D18" s="3648"/>
      <c r="E18" s="3648"/>
      <c r="F18" s="3599"/>
      <c r="G18" s="3650"/>
      <c r="H18" s="3650"/>
      <c r="I18" s="3597">
        <v>0</v>
      </c>
      <c r="J18" s="3655"/>
      <c r="K18" s="3655"/>
      <c r="L18" s="3641"/>
      <c r="M18" s="3639">
        <f>+L18*F18</f>
        <v>0</v>
      </c>
      <c r="N18" s="38"/>
      <c r="O18" s="38"/>
      <c r="P18" s="38"/>
      <c r="Q18" s="38"/>
      <c r="R18" s="38"/>
      <c r="S18" s="38"/>
      <c r="T18" s="38"/>
      <c r="U18" s="38"/>
      <c r="V18" s="38"/>
      <c r="W18" s="38"/>
      <c r="X18" s="38"/>
      <c r="Y18" s="38"/>
      <c r="Z18" s="38"/>
      <c r="AA18" s="38"/>
    </row>
    <row r="19" spans="1:27" ht="30.75" customHeight="1">
      <c r="A19" s="3591" t="s">
        <v>3187</v>
      </c>
      <c r="B19" s="3651" t="s">
        <v>1279</v>
      </c>
      <c r="C19" s="3656" t="s">
        <v>3996</v>
      </c>
      <c r="D19" s="3648"/>
      <c r="E19" s="3648"/>
      <c r="F19" s="3599"/>
      <c r="G19" s="3650"/>
      <c r="H19" s="3650"/>
      <c r="I19" s="3597">
        <v>0.5</v>
      </c>
      <c r="J19" s="3655"/>
      <c r="K19" s="3655"/>
      <c r="L19" s="3641"/>
      <c r="M19" s="3639">
        <f>+L19*F19</f>
        <v>0</v>
      </c>
      <c r="N19" s="38"/>
      <c r="O19" s="38"/>
      <c r="P19" s="38"/>
      <c r="Q19" s="38"/>
      <c r="R19" s="38"/>
      <c r="S19" s="38"/>
      <c r="T19" s="38"/>
      <c r="U19" s="38"/>
      <c r="V19" s="38"/>
      <c r="W19" s="38"/>
      <c r="X19" s="38"/>
      <c r="Y19" s="38"/>
      <c r="Z19" s="38"/>
      <c r="AA19" s="38"/>
    </row>
    <row r="20" spans="1:27" ht="30" customHeight="1">
      <c r="A20" s="3591" t="s">
        <v>3188</v>
      </c>
      <c r="B20" s="3651" t="s">
        <v>1282</v>
      </c>
      <c r="C20" s="3656" t="s">
        <v>3998</v>
      </c>
      <c r="D20" s="3648"/>
      <c r="E20" s="3648"/>
      <c r="F20" s="3599"/>
      <c r="G20" s="3650"/>
      <c r="H20" s="3650"/>
      <c r="I20" s="3597">
        <v>1</v>
      </c>
      <c r="J20" s="3655"/>
      <c r="K20" s="3655"/>
      <c r="L20" s="3641"/>
      <c r="M20" s="3639">
        <f>+L20*F20</f>
        <v>0</v>
      </c>
      <c r="N20" s="38"/>
      <c r="O20" s="38"/>
      <c r="P20" s="38"/>
      <c r="Q20" s="38"/>
      <c r="R20" s="38"/>
      <c r="S20" s="38"/>
      <c r="T20" s="38"/>
      <c r="U20" s="38"/>
      <c r="V20" s="38"/>
      <c r="W20" s="38"/>
      <c r="X20" s="38"/>
      <c r="Y20" s="38"/>
      <c r="Z20" s="38"/>
      <c r="AA20" s="38"/>
    </row>
    <row r="21" spans="1:27" ht="30" customHeight="1">
      <c r="A21" s="3591" t="s">
        <v>2904</v>
      </c>
      <c r="B21" s="3651" t="s">
        <v>1299</v>
      </c>
      <c r="C21" s="3643" t="s">
        <v>4009</v>
      </c>
      <c r="D21" s="3648"/>
      <c r="E21" s="3648"/>
      <c r="F21" s="3599"/>
      <c r="G21" s="3649"/>
      <c r="H21" s="3650"/>
      <c r="I21" s="3650"/>
      <c r="J21" s="3655"/>
      <c r="K21" s="3655"/>
      <c r="L21" s="3645"/>
      <c r="M21" s="3639">
        <f>+M22+M23+M24</f>
        <v>0</v>
      </c>
      <c r="N21" s="38"/>
      <c r="O21" s="38"/>
      <c r="P21" s="38"/>
      <c r="Q21" s="38"/>
      <c r="R21" s="38"/>
      <c r="S21" s="38"/>
      <c r="T21" s="38"/>
      <c r="U21" s="38"/>
      <c r="V21" s="38"/>
      <c r="W21" s="38"/>
      <c r="X21" s="38"/>
      <c r="Y21" s="38"/>
      <c r="Z21" s="38"/>
      <c r="AA21" s="38"/>
    </row>
    <row r="22" spans="1:27" ht="30" customHeight="1">
      <c r="A22" s="3591" t="s">
        <v>2906</v>
      </c>
      <c r="B22" s="3651" t="s">
        <v>3322</v>
      </c>
      <c r="C22" s="3654" t="s">
        <v>3994</v>
      </c>
      <c r="D22" s="3648"/>
      <c r="E22" s="3648"/>
      <c r="F22" s="3599"/>
      <c r="G22" s="3650"/>
      <c r="H22" s="3650"/>
      <c r="I22" s="3597">
        <v>0.1</v>
      </c>
      <c r="J22" s="3655"/>
      <c r="K22" s="3655"/>
      <c r="L22" s="3641"/>
      <c r="M22" s="3639">
        <f>+L22*F22</f>
        <v>0</v>
      </c>
      <c r="N22" s="38"/>
      <c r="O22" s="38"/>
      <c r="P22" s="38"/>
      <c r="Q22" s="38"/>
      <c r="R22" s="38"/>
      <c r="S22" s="38"/>
      <c r="T22" s="38"/>
      <c r="U22" s="38"/>
      <c r="V22" s="38"/>
      <c r="W22" s="38"/>
      <c r="X22" s="38"/>
      <c r="Y22" s="38"/>
      <c r="Z22" s="38"/>
      <c r="AA22" s="38"/>
    </row>
    <row r="23" spans="1:27" ht="30" customHeight="1">
      <c r="A23" s="3591" t="s">
        <v>2907</v>
      </c>
      <c r="B23" s="3651" t="s">
        <v>3325</v>
      </c>
      <c r="C23" s="3656" t="s">
        <v>3996</v>
      </c>
      <c r="D23" s="3648"/>
      <c r="E23" s="3648"/>
      <c r="F23" s="3599"/>
      <c r="G23" s="3650"/>
      <c r="H23" s="3650"/>
      <c r="I23" s="3597">
        <v>0.5</v>
      </c>
      <c r="J23" s="3655"/>
      <c r="K23" s="3655"/>
      <c r="L23" s="3641"/>
      <c r="M23" s="3639">
        <f>+L23*F23</f>
        <v>0</v>
      </c>
      <c r="N23" s="38"/>
      <c r="O23" s="38"/>
      <c r="P23" s="38"/>
      <c r="Q23" s="38"/>
      <c r="R23" s="38"/>
      <c r="S23" s="38"/>
      <c r="T23" s="38"/>
      <c r="U23" s="38"/>
      <c r="V23" s="38"/>
      <c r="W23" s="38"/>
      <c r="X23" s="38"/>
      <c r="Y23" s="38"/>
      <c r="Z23" s="38"/>
      <c r="AA23" s="38"/>
    </row>
    <row r="24" spans="1:27" ht="30" customHeight="1">
      <c r="A24" s="3591" t="s">
        <v>2909</v>
      </c>
      <c r="B24" s="3651" t="s">
        <v>3516</v>
      </c>
      <c r="C24" s="3656" t="s">
        <v>3998</v>
      </c>
      <c r="D24" s="3648"/>
      <c r="E24" s="3648"/>
      <c r="F24" s="3599"/>
      <c r="G24" s="3650"/>
      <c r="H24" s="3650"/>
      <c r="I24" s="3597">
        <v>1</v>
      </c>
      <c r="J24" s="3655"/>
      <c r="K24" s="3655"/>
      <c r="L24" s="3641"/>
      <c r="M24" s="3639">
        <f>+L24*F24</f>
        <v>0</v>
      </c>
      <c r="N24" s="38"/>
      <c r="O24" s="38"/>
      <c r="P24" s="38"/>
      <c r="Q24" s="38"/>
      <c r="R24" s="38"/>
      <c r="S24" s="38"/>
      <c r="T24" s="38"/>
      <c r="U24" s="38"/>
      <c r="V24" s="38"/>
      <c r="W24" s="38"/>
      <c r="X24" s="38"/>
      <c r="Y24" s="38"/>
      <c r="Z24" s="38"/>
      <c r="AA24" s="38"/>
    </row>
    <row r="25" spans="1:27" ht="30" customHeight="1">
      <c r="A25" s="3591" t="s">
        <v>2910</v>
      </c>
      <c r="B25" s="3651" t="s">
        <v>1302</v>
      </c>
      <c r="C25" s="3643" t="s">
        <v>4284</v>
      </c>
      <c r="D25" s="3648"/>
      <c r="E25" s="3648"/>
      <c r="F25" s="3599"/>
      <c r="G25" s="3650"/>
      <c r="H25" s="3650"/>
      <c r="I25" s="3650"/>
      <c r="J25" s="3655"/>
      <c r="K25" s="3655"/>
      <c r="L25" s="3645"/>
      <c r="M25" s="3639">
        <f>+M26+M27+M28</f>
        <v>0</v>
      </c>
      <c r="N25" s="38"/>
      <c r="O25" s="38"/>
      <c r="P25" s="38"/>
      <c r="Q25" s="38"/>
      <c r="R25" s="38"/>
      <c r="S25" s="38"/>
      <c r="T25" s="38"/>
      <c r="U25" s="38"/>
      <c r="V25" s="38"/>
      <c r="W25" s="38"/>
      <c r="X25" s="38"/>
      <c r="Y25" s="38"/>
      <c r="Z25" s="38"/>
      <c r="AA25" s="38"/>
    </row>
    <row r="26" spans="1:27" ht="30" customHeight="1">
      <c r="A26" s="3591" t="s">
        <v>2911</v>
      </c>
      <c r="B26" s="3651" t="s">
        <v>4124</v>
      </c>
      <c r="C26" s="3654" t="s">
        <v>3994</v>
      </c>
      <c r="D26" s="3648"/>
      <c r="E26" s="3648"/>
      <c r="F26" s="3599"/>
      <c r="G26" s="3650"/>
      <c r="H26" s="3650"/>
      <c r="I26" s="3597">
        <v>0.2</v>
      </c>
      <c r="J26" s="3655"/>
      <c r="K26" s="3655"/>
      <c r="L26" s="3641"/>
      <c r="M26" s="3639">
        <f>+L26*F26</f>
        <v>0</v>
      </c>
      <c r="N26" s="38"/>
      <c r="O26" s="38"/>
      <c r="P26" s="38"/>
      <c r="Q26" s="38"/>
      <c r="R26" s="38"/>
      <c r="S26" s="38"/>
      <c r="T26" s="38"/>
      <c r="U26" s="38"/>
      <c r="V26" s="38"/>
      <c r="W26" s="38"/>
      <c r="X26" s="38"/>
      <c r="Y26" s="38"/>
      <c r="Z26" s="38"/>
      <c r="AA26" s="38"/>
    </row>
    <row r="27" spans="1:27" ht="30" customHeight="1">
      <c r="A27" s="3591" t="s">
        <v>2947</v>
      </c>
      <c r="B27" s="3651" t="s">
        <v>4125</v>
      </c>
      <c r="C27" s="3656" t="s">
        <v>3996</v>
      </c>
      <c r="D27" s="3648"/>
      <c r="E27" s="3648"/>
      <c r="F27" s="3599"/>
      <c r="G27" s="3650"/>
      <c r="H27" s="3650"/>
      <c r="I27" s="3597">
        <v>0.5</v>
      </c>
      <c r="J27" s="3655"/>
      <c r="K27" s="3655"/>
      <c r="L27" s="3641"/>
      <c r="M27" s="3639">
        <f>+L27*F27</f>
        <v>0</v>
      </c>
      <c r="N27" s="38"/>
      <c r="O27" s="38"/>
      <c r="P27" s="38"/>
      <c r="Q27" s="38"/>
      <c r="R27" s="38"/>
      <c r="S27" s="38"/>
      <c r="T27" s="38"/>
      <c r="U27" s="38"/>
      <c r="V27" s="38"/>
      <c r="W27" s="38"/>
      <c r="X27" s="38"/>
      <c r="Y27" s="38"/>
      <c r="Z27" s="38"/>
      <c r="AA27" s="38"/>
    </row>
    <row r="28" spans="1:27" ht="30" customHeight="1">
      <c r="A28" s="3591" t="s">
        <v>2949</v>
      </c>
      <c r="B28" s="3651" t="s">
        <v>4126</v>
      </c>
      <c r="C28" s="3656" t="s">
        <v>3998</v>
      </c>
      <c r="D28" s="3648"/>
      <c r="E28" s="3648"/>
      <c r="F28" s="3599"/>
      <c r="G28" s="3650"/>
      <c r="H28" s="3650"/>
      <c r="I28" s="3597">
        <v>1</v>
      </c>
      <c r="J28" s="3655"/>
      <c r="K28" s="3655"/>
      <c r="L28" s="3641"/>
      <c r="M28" s="3639">
        <f>+L28*F28</f>
        <v>0</v>
      </c>
      <c r="N28" s="38"/>
      <c r="O28" s="38"/>
      <c r="P28" s="38"/>
      <c r="Q28" s="38"/>
      <c r="R28" s="38"/>
      <c r="S28" s="38"/>
      <c r="T28" s="38"/>
      <c r="U28" s="38"/>
      <c r="V28" s="38"/>
      <c r="W28" s="38"/>
      <c r="X28" s="38"/>
      <c r="Y28" s="38"/>
      <c r="Z28" s="38"/>
      <c r="AA28" s="38"/>
    </row>
    <row r="29" spans="1:27" ht="15">
      <c r="A29" s="3591" t="s">
        <v>2950</v>
      </c>
      <c r="B29" s="3651" t="s">
        <v>1305</v>
      </c>
      <c r="C29" s="3643" t="s">
        <v>4285</v>
      </c>
      <c r="D29" s="3648"/>
      <c r="E29" s="3648"/>
      <c r="F29" s="3599"/>
      <c r="G29" s="3649"/>
      <c r="H29" s="3650"/>
      <c r="I29" s="3650"/>
      <c r="J29" s="3645"/>
      <c r="K29" s="3645"/>
      <c r="L29" s="3645"/>
      <c r="M29" s="3639">
        <f>+M30+M31+M32</f>
        <v>0</v>
      </c>
      <c r="N29" s="38"/>
      <c r="O29" s="38"/>
      <c r="P29" s="38"/>
      <c r="Q29" s="38"/>
      <c r="R29" s="38"/>
      <c r="S29" s="38"/>
      <c r="T29" s="38"/>
      <c r="U29" s="38"/>
      <c r="V29" s="38"/>
      <c r="W29" s="38"/>
      <c r="X29" s="38"/>
      <c r="Y29" s="38"/>
      <c r="Z29" s="38"/>
      <c r="AA29" s="38"/>
    </row>
    <row r="30" spans="1:27" ht="30" customHeight="1">
      <c r="A30" s="3591" t="s">
        <v>2951</v>
      </c>
      <c r="B30" s="3651" t="s">
        <v>4127</v>
      </c>
      <c r="C30" s="3656" t="s">
        <v>4287</v>
      </c>
      <c r="D30" s="3648"/>
      <c r="E30" s="3648"/>
      <c r="F30" s="3599"/>
      <c r="G30" s="3649"/>
      <c r="H30" s="3649"/>
      <c r="I30" s="3597">
        <v>0.2</v>
      </c>
      <c r="J30" s="3655"/>
      <c r="K30" s="3655"/>
      <c r="L30" s="3641"/>
      <c r="M30" s="3639">
        <f>+L30*F30</f>
        <v>0</v>
      </c>
      <c r="N30" s="38"/>
      <c r="O30" s="38"/>
      <c r="P30" s="38"/>
      <c r="Q30" s="38"/>
      <c r="R30" s="38"/>
      <c r="S30" s="38"/>
      <c r="T30" s="38"/>
      <c r="U30" s="38"/>
      <c r="V30" s="38"/>
      <c r="W30" s="38"/>
      <c r="X30" s="38"/>
      <c r="Y30" s="38"/>
      <c r="Z30" s="38"/>
      <c r="AA30" s="38"/>
    </row>
    <row r="31" spans="1:27" ht="30" customHeight="1">
      <c r="A31" s="3591" t="s">
        <v>2952</v>
      </c>
      <c r="B31" s="3651" t="s">
        <v>4128</v>
      </c>
      <c r="C31" s="3656" t="s">
        <v>4034</v>
      </c>
      <c r="D31" s="3648"/>
      <c r="E31" s="3648"/>
      <c r="F31" s="3599"/>
      <c r="G31" s="3649"/>
      <c r="H31" s="3649"/>
      <c r="I31" s="3597">
        <v>0.5</v>
      </c>
      <c r="J31" s="3655"/>
      <c r="K31" s="3655"/>
      <c r="L31" s="3641"/>
      <c r="M31" s="3639">
        <f>+L31*F31</f>
        <v>0</v>
      </c>
      <c r="N31" s="38"/>
      <c r="O31" s="38"/>
      <c r="P31" s="38"/>
      <c r="Q31" s="38"/>
      <c r="R31" s="38"/>
      <c r="S31" s="38"/>
      <c r="T31" s="38"/>
      <c r="U31" s="38"/>
      <c r="V31" s="38"/>
      <c r="W31" s="38"/>
      <c r="X31" s="38"/>
      <c r="Y31" s="38"/>
      <c r="Z31" s="38"/>
      <c r="AA31" s="38"/>
    </row>
    <row r="32" spans="1:27" ht="30" customHeight="1">
      <c r="A32" s="3591" t="s">
        <v>2954</v>
      </c>
      <c r="B32" s="3651" t="s">
        <v>4129</v>
      </c>
      <c r="C32" s="3657" t="s">
        <v>3998</v>
      </c>
      <c r="D32" s="3648"/>
      <c r="E32" s="3648"/>
      <c r="F32" s="3599"/>
      <c r="G32" s="3649"/>
      <c r="H32" s="3649"/>
      <c r="I32" s="3597">
        <v>1</v>
      </c>
      <c r="J32" s="3655"/>
      <c r="K32" s="3655"/>
      <c r="L32" s="3641"/>
      <c r="M32" s="3639">
        <f>+L32*F32</f>
        <v>0</v>
      </c>
      <c r="N32" s="38"/>
      <c r="O32" s="38"/>
      <c r="P32" s="38"/>
      <c r="Q32" s="38"/>
      <c r="R32" s="38"/>
      <c r="S32" s="38"/>
      <c r="T32" s="38"/>
      <c r="U32" s="38"/>
      <c r="V32" s="38"/>
      <c r="W32" s="38"/>
      <c r="X32" s="38"/>
      <c r="Y32" s="38"/>
      <c r="Z32" s="38"/>
      <c r="AA32" s="38"/>
    </row>
    <row r="33" spans="1:27" ht="24.75" customHeight="1">
      <c r="A33" s="3591" t="s">
        <v>2956</v>
      </c>
      <c r="B33" s="3651" t="s">
        <v>1308</v>
      </c>
      <c r="C33" s="3643" t="s">
        <v>4288</v>
      </c>
      <c r="D33" s="3648"/>
      <c r="E33" s="3648"/>
      <c r="F33" s="3599"/>
      <c r="G33" s="3649"/>
      <c r="H33" s="3650"/>
      <c r="I33" s="3650"/>
      <c r="J33" s="3645"/>
      <c r="K33" s="3645"/>
      <c r="L33" s="3645"/>
      <c r="M33" s="3639">
        <f>+M34+M35</f>
        <v>0</v>
      </c>
      <c r="N33" s="38"/>
      <c r="O33" s="38"/>
      <c r="P33" s="38"/>
      <c r="Q33" s="38"/>
      <c r="R33" s="38"/>
      <c r="S33" s="38"/>
      <c r="T33" s="38"/>
      <c r="U33" s="38"/>
      <c r="V33" s="38"/>
      <c r="W33" s="38"/>
      <c r="X33" s="38"/>
      <c r="Y33" s="38"/>
      <c r="Z33" s="38"/>
      <c r="AA33" s="38"/>
    </row>
    <row r="34" spans="1:27" ht="30" customHeight="1">
      <c r="A34" s="3591" t="s">
        <v>2957</v>
      </c>
      <c r="B34" s="3651" t="s">
        <v>4131</v>
      </c>
      <c r="C34" s="3656" t="s">
        <v>4034</v>
      </c>
      <c r="D34" s="3648"/>
      <c r="E34" s="3648"/>
      <c r="F34" s="3599"/>
      <c r="G34" s="3649"/>
      <c r="H34" s="3650"/>
      <c r="I34" s="3597">
        <v>0.55000000000000004</v>
      </c>
      <c r="J34" s="3655"/>
      <c r="K34" s="3655"/>
      <c r="L34" s="3641"/>
      <c r="M34" s="3639">
        <f>+F34*L34</f>
        <v>0</v>
      </c>
      <c r="N34" s="38"/>
      <c r="O34" s="38"/>
      <c r="P34" s="38"/>
      <c r="Q34" s="38"/>
      <c r="R34" s="38"/>
      <c r="S34" s="38"/>
      <c r="T34" s="38"/>
      <c r="U34" s="38"/>
      <c r="V34" s="38"/>
      <c r="W34" s="38"/>
      <c r="X34" s="38"/>
      <c r="Y34" s="38"/>
      <c r="Z34" s="38"/>
      <c r="AA34" s="38"/>
    </row>
    <row r="35" spans="1:27" ht="30" customHeight="1">
      <c r="A35" s="3591" t="s">
        <v>2958</v>
      </c>
      <c r="B35" s="3651" t="s">
        <v>4132</v>
      </c>
      <c r="C35" s="3657" t="s">
        <v>3998</v>
      </c>
      <c r="D35" s="3648"/>
      <c r="E35" s="3648"/>
      <c r="F35" s="3599"/>
      <c r="G35" s="3649"/>
      <c r="H35" s="3650"/>
      <c r="I35" s="3597">
        <v>1</v>
      </c>
      <c r="J35" s="3655"/>
      <c r="K35" s="3655"/>
      <c r="L35" s="3641"/>
      <c r="M35" s="3639">
        <f>+F35*L35</f>
        <v>0</v>
      </c>
      <c r="N35" s="38"/>
      <c r="O35" s="38"/>
      <c r="P35" s="38"/>
      <c r="Q35" s="38"/>
      <c r="R35" s="38"/>
      <c r="S35" s="38"/>
      <c r="T35" s="38"/>
      <c r="U35" s="38"/>
      <c r="V35" s="38"/>
      <c r="W35" s="38"/>
      <c r="X35" s="38"/>
      <c r="Y35" s="38"/>
      <c r="Z35" s="38"/>
      <c r="AA35" s="38"/>
    </row>
    <row r="36" spans="1:27" ht="30" customHeight="1">
      <c r="A36" s="3591" t="s">
        <v>2959</v>
      </c>
      <c r="B36" s="3658" t="s">
        <v>1327</v>
      </c>
      <c r="C36" s="3659" t="s">
        <v>4030</v>
      </c>
      <c r="D36" s="3599"/>
      <c r="E36" s="3599"/>
      <c r="F36" s="3648"/>
      <c r="G36" s="3649"/>
      <c r="H36" s="3649"/>
      <c r="I36" s="3650"/>
      <c r="J36" s="3648"/>
      <c r="K36" s="3648"/>
      <c r="L36" s="3655"/>
      <c r="M36" s="3639">
        <f>+M37+M38</f>
        <v>0</v>
      </c>
      <c r="N36" s="38"/>
      <c r="O36" s="38"/>
      <c r="P36" s="38"/>
      <c r="Q36" s="38"/>
      <c r="R36" s="38"/>
      <c r="S36" s="38"/>
      <c r="T36" s="38"/>
      <c r="U36" s="38"/>
      <c r="V36" s="38"/>
      <c r="W36" s="38"/>
      <c r="X36" s="38"/>
      <c r="Y36" s="38"/>
      <c r="Z36" s="38"/>
      <c r="AA36" s="38"/>
    </row>
    <row r="37" spans="1:27" ht="30" customHeight="1">
      <c r="A37" s="3591" t="s">
        <v>2960</v>
      </c>
      <c r="B37" s="3651" t="s">
        <v>3653</v>
      </c>
      <c r="C37" s="3656" t="s">
        <v>4034</v>
      </c>
      <c r="D37" s="3660"/>
      <c r="E37" s="3660"/>
      <c r="F37" s="3648"/>
      <c r="G37" s="3597">
        <v>0.5</v>
      </c>
      <c r="H37" s="3597">
        <v>0.85</v>
      </c>
      <c r="I37" s="3650"/>
      <c r="J37" s="3641"/>
      <c r="K37" s="3641"/>
      <c r="L37" s="3655"/>
      <c r="M37" s="3639">
        <f>+D37*J37+E37*K37</f>
        <v>0</v>
      </c>
      <c r="N37" s="38"/>
      <c r="O37" s="38"/>
      <c r="P37" s="38"/>
      <c r="Q37" s="38"/>
      <c r="R37" s="38"/>
      <c r="S37" s="38"/>
      <c r="T37" s="38"/>
      <c r="U37" s="38"/>
      <c r="V37" s="38"/>
      <c r="W37" s="38"/>
      <c r="X37" s="38"/>
      <c r="Y37" s="38"/>
      <c r="Z37" s="38"/>
      <c r="AA37" s="38"/>
    </row>
    <row r="38" spans="1:27" ht="30" customHeight="1">
      <c r="A38" s="3591" t="s">
        <v>2961</v>
      </c>
      <c r="B38" s="3651" t="s">
        <v>3655</v>
      </c>
      <c r="C38" s="3656" t="s">
        <v>3998</v>
      </c>
      <c r="D38" s="3660"/>
      <c r="E38" s="3660"/>
      <c r="F38" s="3648"/>
      <c r="G38" s="3597">
        <v>1</v>
      </c>
      <c r="H38" s="3597">
        <v>1</v>
      </c>
      <c r="I38" s="3650"/>
      <c r="J38" s="3641"/>
      <c r="K38" s="3641"/>
      <c r="L38" s="3655"/>
      <c r="M38" s="3639">
        <f>+D38*J38+E38*K38</f>
        <v>0</v>
      </c>
      <c r="N38" s="38"/>
      <c r="O38" s="38"/>
      <c r="P38" s="38"/>
      <c r="Q38" s="38"/>
      <c r="R38" s="38"/>
      <c r="S38" s="38"/>
      <c r="T38" s="38"/>
      <c r="U38" s="38"/>
      <c r="V38" s="38"/>
      <c r="W38" s="38"/>
      <c r="X38" s="38"/>
      <c r="Y38" s="38"/>
      <c r="Z38" s="38"/>
      <c r="AA38" s="38"/>
    </row>
    <row r="39" spans="1:27" ht="30" customHeight="1">
      <c r="A39" s="3591" t="s">
        <v>2962</v>
      </c>
      <c r="B39" s="3658" t="s">
        <v>3617</v>
      </c>
      <c r="C39" s="3661" t="s">
        <v>4037</v>
      </c>
      <c r="D39" s="3660"/>
      <c r="E39" s="3660"/>
      <c r="F39" s="3648"/>
      <c r="G39" s="3649"/>
      <c r="H39" s="3649"/>
      <c r="I39" s="3650"/>
      <c r="J39" s="3648"/>
      <c r="K39" s="3648"/>
      <c r="L39" s="3655"/>
      <c r="M39" s="3639">
        <f>+M40+M43+M46</f>
        <v>0</v>
      </c>
      <c r="N39" s="38"/>
      <c r="O39" s="38"/>
      <c r="P39" s="38"/>
      <c r="Q39" s="38"/>
      <c r="R39" s="38"/>
      <c r="S39" s="38"/>
      <c r="T39" s="38"/>
      <c r="U39" s="38"/>
      <c r="V39" s="38"/>
      <c r="W39" s="38"/>
      <c r="X39" s="38"/>
      <c r="Y39" s="38"/>
      <c r="Z39" s="38"/>
      <c r="AA39" s="38"/>
    </row>
    <row r="40" spans="1:27" ht="30" customHeight="1">
      <c r="A40" s="3591" t="s">
        <v>2963</v>
      </c>
      <c r="B40" s="3651" t="s">
        <v>3659</v>
      </c>
      <c r="C40" s="3662" t="s">
        <v>4293</v>
      </c>
      <c r="D40" s="3660"/>
      <c r="E40" s="3660"/>
      <c r="F40" s="3648"/>
      <c r="G40" s="3649"/>
      <c r="H40" s="3649"/>
      <c r="I40" s="3650"/>
      <c r="J40" s="3648"/>
      <c r="K40" s="3648"/>
      <c r="L40" s="3655"/>
      <c r="M40" s="3639">
        <f>+M41+M42</f>
        <v>0</v>
      </c>
      <c r="N40" s="38"/>
      <c r="O40" s="38"/>
      <c r="P40" s="38"/>
      <c r="Q40" s="38"/>
      <c r="R40" s="38"/>
      <c r="S40" s="38"/>
      <c r="T40" s="38"/>
      <c r="U40" s="38"/>
      <c r="V40" s="38"/>
      <c r="W40" s="38"/>
      <c r="X40" s="38"/>
      <c r="Y40" s="38"/>
      <c r="Z40" s="38"/>
      <c r="AA40" s="38"/>
    </row>
    <row r="41" spans="1:27" ht="31.5" customHeight="1">
      <c r="A41" s="3591" t="s">
        <v>2964</v>
      </c>
      <c r="B41" s="3651" t="s">
        <v>4310</v>
      </c>
      <c r="C41" s="3656" t="s">
        <v>4034</v>
      </c>
      <c r="D41" s="3606"/>
      <c r="E41" s="3606"/>
      <c r="F41" s="3648"/>
      <c r="G41" s="3597">
        <v>0.5</v>
      </c>
      <c r="H41" s="3597">
        <v>0.85</v>
      </c>
      <c r="I41" s="3650"/>
      <c r="J41" s="3641"/>
      <c r="K41" s="3641"/>
      <c r="L41" s="3655"/>
      <c r="M41" s="3639">
        <f>+D41*J41+E41*K41</f>
        <v>0</v>
      </c>
      <c r="N41" s="38"/>
      <c r="O41" s="38"/>
      <c r="P41" s="38"/>
      <c r="Q41" s="38"/>
      <c r="R41" s="38"/>
      <c r="S41" s="38"/>
      <c r="T41" s="38"/>
      <c r="U41" s="38"/>
      <c r="V41" s="38"/>
      <c r="W41" s="38"/>
      <c r="X41" s="38"/>
      <c r="Y41" s="38"/>
      <c r="Z41" s="38"/>
      <c r="AA41" s="38"/>
    </row>
    <row r="42" spans="1:27" ht="30" customHeight="1">
      <c r="A42" s="3591" t="s">
        <v>2965</v>
      </c>
      <c r="B42" s="3651" t="s">
        <v>4311</v>
      </c>
      <c r="C42" s="3656" t="s">
        <v>3998</v>
      </c>
      <c r="D42" s="3606"/>
      <c r="E42" s="3606"/>
      <c r="F42" s="3648"/>
      <c r="G42" s="3597">
        <v>1</v>
      </c>
      <c r="H42" s="3597">
        <v>1</v>
      </c>
      <c r="I42" s="3650"/>
      <c r="J42" s="3641"/>
      <c r="K42" s="3641"/>
      <c r="L42" s="3655"/>
      <c r="M42" s="3639">
        <f>+D42*J42+E42*K42</f>
        <v>0</v>
      </c>
      <c r="N42" s="38"/>
      <c r="O42" s="38"/>
      <c r="P42" s="38"/>
      <c r="Q42" s="38"/>
      <c r="R42" s="38"/>
      <c r="S42" s="38"/>
      <c r="T42" s="38"/>
      <c r="U42" s="38"/>
      <c r="V42" s="38"/>
      <c r="W42" s="38"/>
      <c r="X42" s="38"/>
      <c r="Y42" s="38"/>
      <c r="Z42" s="38"/>
      <c r="AA42" s="38"/>
    </row>
    <row r="43" spans="1:27" ht="30" customHeight="1">
      <c r="A43" s="3591" t="s">
        <v>2966</v>
      </c>
      <c r="B43" s="3651" t="s">
        <v>3660</v>
      </c>
      <c r="C43" s="3662" t="s">
        <v>4296</v>
      </c>
      <c r="D43" s="3606"/>
      <c r="E43" s="3606"/>
      <c r="F43" s="3648"/>
      <c r="G43" s="3649"/>
      <c r="H43" s="3649"/>
      <c r="I43" s="3650"/>
      <c r="J43" s="3648"/>
      <c r="K43" s="3648"/>
      <c r="L43" s="3655"/>
      <c r="M43" s="3639">
        <f>+M44+M45</f>
        <v>0</v>
      </c>
      <c r="N43" s="38"/>
      <c r="O43" s="38"/>
      <c r="P43" s="38"/>
      <c r="Q43" s="38"/>
      <c r="R43" s="38"/>
      <c r="S43" s="38"/>
      <c r="T43" s="38"/>
      <c r="U43" s="38"/>
      <c r="V43" s="38"/>
      <c r="W43" s="38"/>
      <c r="X43" s="38"/>
      <c r="Y43" s="38"/>
      <c r="Z43" s="38"/>
      <c r="AA43" s="38"/>
    </row>
    <row r="44" spans="1:27" ht="30" customHeight="1">
      <c r="A44" s="3591" t="s">
        <v>2967</v>
      </c>
      <c r="B44" s="3651" t="s">
        <v>4135</v>
      </c>
      <c r="C44" s="3656" t="s">
        <v>4034</v>
      </c>
      <c r="D44" s="3663"/>
      <c r="E44" s="3663"/>
      <c r="F44" s="3648"/>
      <c r="G44" s="3597">
        <v>0.5</v>
      </c>
      <c r="H44" s="3597">
        <v>1</v>
      </c>
      <c r="I44" s="3650"/>
      <c r="J44" s="3641"/>
      <c r="K44" s="3641"/>
      <c r="L44" s="3655"/>
      <c r="M44" s="3639">
        <f>+D44*J44+E44*K44</f>
        <v>0</v>
      </c>
      <c r="N44" s="38"/>
      <c r="O44" s="38"/>
      <c r="P44" s="38"/>
      <c r="Q44" s="38"/>
      <c r="R44" s="38"/>
      <c r="S44" s="38"/>
      <c r="T44" s="38"/>
      <c r="U44" s="38"/>
      <c r="V44" s="38"/>
      <c r="W44" s="38"/>
      <c r="X44" s="38"/>
      <c r="Y44" s="38"/>
      <c r="Z44" s="38"/>
      <c r="AA44" s="38"/>
    </row>
    <row r="45" spans="1:27" ht="30" customHeight="1">
      <c r="A45" s="3591" t="s">
        <v>2968</v>
      </c>
      <c r="B45" s="3651" t="s">
        <v>4139</v>
      </c>
      <c r="C45" s="3656" t="s">
        <v>3998</v>
      </c>
      <c r="D45" s="3663"/>
      <c r="E45" s="3599"/>
      <c r="F45" s="3648"/>
      <c r="G45" s="3597">
        <v>1</v>
      </c>
      <c r="H45" s="3597">
        <v>1</v>
      </c>
      <c r="I45" s="3650"/>
      <c r="J45" s="3641"/>
      <c r="K45" s="3641"/>
      <c r="L45" s="3655"/>
      <c r="M45" s="3639">
        <f>+D45*J45+E45*K45</f>
        <v>0</v>
      </c>
      <c r="N45" s="38"/>
      <c r="O45" s="38"/>
      <c r="P45" s="38"/>
      <c r="Q45" s="38"/>
      <c r="R45" s="38"/>
      <c r="S45" s="38"/>
      <c r="T45" s="38"/>
      <c r="U45" s="38"/>
      <c r="V45" s="38"/>
      <c r="W45" s="38"/>
      <c r="X45" s="38"/>
      <c r="Y45" s="38"/>
      <c r="Z45" s="38"/>
      <c r="AA45" s="38"/>
    </row>
    <row r="46" spans="1:27" ht="30" customHeight="1">
      <c r="A46" s="3591" t="s">
        <v>2969</v>
      </c>
      <c r="B46" s="3651" t="s">
        <v>3661</v>
      </c>
      <c r="C46" s="3664" t="s">
        <v>4074</v>
      </c>
      <c r="D46" s="3663"/>
      <c r="E46" s="3599"/>
      <c r="F46" s="3648"/>
      <c r="G46" s="3597">
        <v>0.5</v>
      </c>
      <c r="H46" s="3597">
        <v>0.85</v>
      </c>
      <c r="I46" s="3650"/>
      <c r="J46" s="3641"/>
      <c r="K46" s="3641"/>
      <c r="L46" s="3655"/>
      <c r="M46" s="3639">
        <f>+D46*J46+E46*K46</f>
        <v>0</v>
      </c>
      <c r="N46" s="38"/>
      <c r="O46" s="38"/>
      <c r="P46" s="38"/>
      <c r="Q46" s="38"/>
      <c r="R46" s="38"/>
      <c r="S46" s="38"/>
      <c r="T46" s="38"/>
      <c r="U46" s="38"/>
      <c r="V46" s="38"/>
      <c r="W46" s="38"/>
      <c r="X46" s="38"/>
      <c r="Y46" s="38"/>
      <c r="Z46" s="38"/>
      <c r="AA46" s="38"/>
    </row>
    <row r="47" spans="1:27" ht="30" customHeight="1">
      <c r="A47" s="3591" t="s">
        <v>2970</v>
      </c>
      <c r="B47" s="3658" t="s">
        <v>4151</v>
      </c>
      <c r="C47" s="3665" t="s">
        <v>4312</v>
      </c>
      <c r="D47" s="3663"/>
      <c r="E47" s="3599"/>
      <c r="F47" s="3648"/>
      <c r="G47" s="3649"/>
      <c r="H47" s="3649"/>
      <c r="I47" s="3650"/>
      <c r="J47" s="3641"/>
      <c r="K47" s="3641"/>
      <c r="L47" s="3655"/>
      <c r="M47" s="3639">
        <f>+D47*J47+E47*K47</f>
        <v>0</v>
      </c>
      <c r="N47" s="38"/>
      <c r="O47" s="38"/>
      <c r="P47" s="38"/>
      <c r="Q47" s="38"/>
      <c r="R47" s="38"/>
      <c r="S47" s="38"/>
      <c r="T47" s="38"/>
      <c r="U47" s="38"/>
      <c r="V47" s="38"/>
      <c r="W47" s="38"/>
      <c r="X47" s="38"/>
      <c r="Y47" s="38"/>
      <c r="Z47" s="38"/>
      <c r="AA47" s="38"/>
    </row>
    <row r="48" spans="1:27" ht="30" customHeight="1">
      <c r="A48" s="3591" t="s">
        <v>2971</v>
      </c>
      <c r="B48" s="3658" t="s">
        <v>4152</v>
      </c>
      <c r="C48" s="3666" t="s">
        <v>4313</v>
      </c>
      <c r="D48" s="3599"/>
      <c r="E48" s="3663"/>
      <c r="F48" s="3648"/>
      <c r="G48" s="3649"/>
      <c r="H48" s="3649"/>
      <c r="I48" s="3649"/>
      <c r="J48" s="3648"/>
      <c r="K48" s="3648"/>
      <c r="L48" s="3655"/>
      <c r="M48" s="3639">
        <f>+M49+M50+M51</f>
        <v>0</v>
      </c>
      <c r="N48" s="38"/>
      <c r="O48" s="38"/>
      <c r="P48" s="38"/>
      <c r="Q48" s="38"/>
      <c r="R48" s="38"/>
      <c r="S48" s="38"/>
      <c r="T48" s="38"/>
      <c r="U48" s="38"/>
      <c r="V48" s="38"/>
      <c r="W48" s="38"/>
      <c r="X48" s="38"/>
      <c r="Y48" s="38"/>
      <c r="Z48" s="38"/>
      <c r="AA48" s="38"/>
    </row>
    <row r="49" spans="1:27" ht="30" customHeight="1">
      <c r="A49" s="3591" t="s">
        <v>2972</v>
      </c>
      <c r="B49" s="3651" t="s">
        <v>4153</v>
      </c>
      <c r="C49" s="3667" t="s">
        <v>4081</v>
      </c>
      <c r="D49" s="3596"/>
      <c r="E49" s="3668"/>
      <c r="F49" s="3668"/>
      <c r="G49" s="3597">
        <v>0.05</v>
      </c>
      <c r="H49" s="3650"/>
      <c r="I49" s="3650"/>
      <c r="J49" s="3641"/>
      <c r="K49" s="3655"/>
      <c r="L49" s="3655"/>
      <c r="M49" s="3639">
        <f>+D49*J49</f>
        <v>0</v>
      </c>
      <c r="N49" s="38"/>
      <c r="O49" s="38"/>
      <c r="P49" s="38"/>
      <c r="Q49" s="38"/>
      <c r="R49" s="38"/>
      <c r="S49" s="38"/>
      <c r="T49" s="38"/>
      <c r="U49" s="38"/>
      <c r="V49" s="38"/>
      <c r="W49" s="38"/>
      <c r="X49" s="38"/>
      <c r="Y49" s="38"/>
      <c r="Z49" s="38"/>
      <c r="AA49" s="38"/>
    </row>
    <row r="50" spans="1:27" ht="30" customHeight="1">
      <c r="A50" s="3591" t="s">
        <v>2973</v>
      </c>
      <c r="B50" s="3651" t="s">
        <v>4154</v>
      </c>
      <c r="C50" s="3643" t="s">
        <v>4299</v>
      </c>
      <c r="D50" s="3599"/>
      <c r="E50" s="3668"/>
      <c r="F50" s="3648"/>
      <c r="G50" s="3597">
        <v>1</v>
      </c>
      <c r="H50" s="3650"/>
      <c r="I50" s="3650"/>
      <c r="J50" s="3641"/>
      <c r="K50" s="3655"/>
      <c r="L50" s="3655"/>
      <c r="M50" s="3639">
        <f>+D50*J50</f>
        <v>0</v>
      </c>
      <c r="N50" s="38"/>
      <c r="O50" s="38"/>
      <c r="P50" s="38"/>
      <c r="Q50" s="38"/>
      <c r="R50" s="38"/>
      <c r="S50" s="38"/>
      <c r="T50" s="38"/>
      <c r="U50" s="38"/>
      <c r="V50" s="38"/>
      <c r="W50" s="38"/>
      <c r="X50" s="38"/>
      <c r="Y50" s="38"/>
      <c r="Z50" s="38"/>
      <c r="AA50" s="38"/>
    </row>
    <row r="51" spans="1:27" ht="30" customHeight="1">
      <c r="A51" s="3591" t="s">
        <v>4049</v>
      </c>
      <c r="B51" s="3651" t="s">
        <v>4155</v>
      </c>
      <c r="C51" s="3652" t="s">
        <v>4300</v>
      </c>
      <c r="D51" s="3599"/>
      <c r="E51" s="3663"/>
      <c r="F51" s="3663"/>
      <c r="G51" s="3597">
        <v>0.85</v>
      </c>
      <c r="H51" s="3597">
        <v>0.85</v>
      </c>
      <c r="I51" s="3597">
        <v>0.85</v>
      </c>
      <c r="J51" s="3641"/>
      <c r="K51" s="3641"/>
      <c r="L51" s="3641"/>
      <c r="M51" s="3639">
        <f>+D51*J51+E51*K51+F51*L51</f>
        <v>0</v>
      </c>
      <c r="N51" s="38"/>
      <c r="O51" s="38"/>
      <c r="P51" s="38"/>
      <c r="Q51" s="38"/>
      <c r="R51" s="38"/>
      <c r="S51" s="38"/>
      <c r="T51" s="38"/>
      <c r="U51" s="38"/>
      <c r="V51" s="38"/>
      <c r="W51" s="38"/>
      <c r="X51" s="38"/>
      <c r="Y51" s="38"/>
      <c r="Z51" s="38"/>
      <c r="AA51" s="38"/>
    </row>
    <row r="52" spans="1:27" ht="30" customHeight="1">
      <c r="A52" s="3591" t="s">
        <v>3204</v>
      </c>
      <c r="B52" s="3658" t="s">
        <v>4156</v>
      </c>
      <c r="C52" s="3540" t="s">
        <v>4089</v>
      </c>
      <c r="D52" s="3599"/>
      <c r="E52" s="3663"/>
      <c r="F52" s="3663"/>
      <c r="G52" s="3649"/>
      <c r="H52" s="3649"/>
      <c r="I52" s="3650"/>
      <c r="J52" s="3641"/>
      <c r="K52" s="3641"/>
      <c r="L52" s="3641"/>
      <c r="M52" s="3639">
        <f>+D52*J52+E52*K52+F52*L52</f>
        <v>0</v>
      </c>
      <c r="N52" s="38"/>
      <c r="O52" s="38"/>
      <c r="P52" s="38"/>
      <c r="Q52" s="38"/>
      <c r="R52" s="38"/>
      <c r="S52" s="38"/>
      <c r="T52" s="38"/>
      <c r="U52" s="38"/>
      <c r="V52" s="38"/>
      <c r="W52" s="38"/>
      <c r="X52" s="38"/>
      <c r="Y52" s="38"/>
      <c r="Z52" s="38"/>
      <c r="AA52" s="38"/>
    </row>
    <row r="53" spans="1:27" ht="30" customHeight="1">
      <c r="A53" s="3591" t="s">
        <v>3205</v>
      </c>
      <c r="B53" s="3658" t="s">
        <v>4157</v>
      </c>
      <c r="C53" s="3647" t="s">
        <v>4314</v>
      </c>
      <c r="D53" s="3606"/>
      <c r="E53" s="3663"/>
      <c r="F53" s="3668"/>
      <c r="G53" s="3597">
        <v>1</v>
      </c>
      <c r="H53" s="3597">
        <v>1</v>
      </c>
      <c r="I53" s="3669"/>
      <c r="J53" s="3641"/>
      <c r="K53" s="3641"/>
      <c r="L53" s="3655"/>
      <c r="M53" s="3639">
        <f>+D53*J53+E53*K53</f>
        <v>0</v>
      </c>
      <c r="N53" s="38"/>
      <c r="O53" s="38"/>
      <c r="P53" s="38"/>
      <c r="Q53" s="38"/>
      <c r="R53" s="38"/>
      <c r="S53" s="38"/>
      <c r="T53" s="38"/>
      <c r="U53" s="38"/>
      <c r="V53" s="38"/>
      <c r="W53" s="38"/>
      <c r="X53" s="38"/>
      <c r="Y53" s="38"/>
      <c r="Z53" s="38"/>
      <c r="AA53" s="38"/>
    </row>
    <row r="54" spans="1:27" ht="30" customHeight="1">
      <c r="A54" s="3591" t="s">
        <v>3206</v>
      </c>
      <c r="B54" s="3658" t="s">
        <v>4164</v>
      </c>
      <c r="C54" s="3670" t="s">
        <v>4111</v>
      </c>
      <c r="D54" s="3641"/>
      <c r="E54" s="3663"/>
      <c r="F54" s="3668"/>
      <c r="G54" s="3669"/>
      <c r="H54" s="3669"/>
      <c r="I54" s="3650"/>
      <c r="J54" s="3668"/>
      <c r="K54" s="3668"/>
      <c r="L54" s="3655"/>
      <c r="M54" s="3639">
        <f>+M55+M56+M57+M58</f>
        <v>0</v>
      </c>
      <c r="N54" s="38"/>
      <c r="O54" s="38"/>
      <c r="P54" s="38"/>
      <c r="Q54" s="38"/>
      <c r="R54" s="38"/>
      <c r="S54" s="38"/>
      <c r="T54" s="38"/>
      <c r="U54" s="38"/>
      <c r="V54" s="38"/>
      <c r="W54" s="38"/>
      <c r="X54" s="38"/>
      <c r="Y54" s="38"/>
      <c r="Z54" s="38"/>
      <c r="AA54" s="38"/>
    </row>
    <row r="55" spans="1:27" ht="30" customHeight="1">
      <c r="A55" s="3591" t="s">
        <v>3207</v>
      </c>
      <c r="B55" s="3651" t="s">
        <v>4165</v>
      </c>
      <c r="C55" s="3652" t="s">
        <v>4305</v>
      </c>
      <c r="D55" s="3606"/>
      <c r="E55" s="3599"/>
      <c r="F55" s="3668"/>
      <c r="G55" s="3649"/>
      <c r="H55" s="3649"/>
      <c r="I55" s="3669"/>
      <c r="J55" s="3641"/>
      <c r="K55" s="3641"/>
      <c r="L55" s="3655"/>
      <c r="M55" s="3639">
        <f>+D55*J55+E55*K55</f>
        <v>0</v>
      </c>
      <c r="N55" s="38"/>
      <c r="O55" s="38"/>
      <c r="P55" s="38"/>
      <c r="Q55" s="38"/>
      <c r="R55" s="38"/>
      <c r="S55" s="38"/>
      <c r="T55" s="38"/>
      <c r="U55" s="38"/>
      <c r="V55" s="38"/>
      <c r="W55" s="38"/>
      <c r="X55" s="38"/>
      <c r="Y55" s="38"/>
      <c r="Z55" s="38"/>
      <c r="AA55" s="38"/>
    </row>
    <row r="56" spans="1:27" ht="30" customHeight="1">
      <c r="A56" s="3591" t="s">
        <v>3208</v>
      </c>
      <c r="B56" s="3651" t="s">
        <v>4166</v>
      </c>
      <c r="C56" s="3643" t="s">
        <v>4306</v>
      </c>
      <c r="D56" s="3606"/>
      <c r="E56" s="3606"/>
      <c r="F56" s="3668"/>
      <c r="G56" s="3597">
        <v>0.05</v>
      </c>
      <c r="H56" s="3597">
        <v>0.05</v>
      </c>
      <c r="I56" s="3669"/>
      <c r="J56" s="3641"/>
      <c r="K56" s="3641"/>
      <c r="L56" s="3655"/>
      <c r="M56" s="3639">
        <f>+D56*J56+E56*K56</f>
        <v>0</v>
      </c>
      <c r="N56" s="38"/>
      <c r="O56" s="38"/>
      <c r="P56" s="38"/>
      <c r="Q56" s="38"/>
      <c r="R56" s="38"/>
      <c r="S56" s="38"/>
      <c r="T56" s="38"/>
      <c r="U56" s="38"/>
      <c r="V56" s="38"/>
      <c r="W56" s="38"/>
      <c r="X56" s="38"/>
      <c r="Y56" s="38"/>
      <c r="Z56" s="38"/>
      <c r="AA56" s="38"/>
    </row>
    <row r="57" spans="1:27" ht="30" customHeight="1">
      <c r="A57" s="3591" t="s">
        <v>4058</v>
      </c>
      <c r="B57" s="3651" t="s">
        <v>4167</v>
      </c>
      <c r="C57" s="3643" t="s">
        <v>4307</v>
      </c>
      <c r="D57" s="3599"/>
      <c r="E57" s="3599"/>
      <c r="F57" s="3668"/>
      <c r="G57" s="3597">
        <v>0.1</v>
      </c>
      <c r="H57" s="3597">
        <v>0.1</v>
      </c>
      <c r="I57" s="3669"/>
      <c r="J57" s="3641"/>
      <c r="K57" s="3641"/>
      <c r="L57" s="3655"/>
      <c r="M57" s="3639">
        <f>+D57*J57+E57*K57</f>
        <v>0</v>
      </c>
      <c r="N57" s="38"/>
      <c r="O57" s="38"/>
      <c r="P57" s="38"/>
      <c r="Q57" s="38"/>
      <c r="R57" s="38"/>
      <c r="S57" s="38"/>
      <c r="T57" s="38"/>
      <c r="U57" s="38"/>
      <c r="V57" s="38"/>
      <c r="W57" s="38"/>
      <c r="X57" s="38"/>
      <c r="Y57" s="38"/>
      <c r="Z57" s="38"/>
      <c r="AA57" s="38"/>
    </row>
    <row r="58" spans="1:27" ht="30" customHeight="1" thickBot="1">
      <c r="A58" s="3671" t="s">
        <v>4060</v>
      </c>
      <c r="B58" s="3672" t="s">
        <v>4168</v>
      </c>
      <c r="C58" s="3643" t="s">
        <v>4123</v>
      </c>
      <c r="D58" s="3673"/>
      <c r="E58" s="3673"/>
      <c r="F58" s="3674"/>
      <c r="G58" s="3615">
        <v>1</v>
      </c>
      <c r="H58" s="3615">
        <v>1</v>
      </c>
      <c r="I58" s="3675"/>
      <c r="J58" s="3641"/>
      <c r="K58" s="3641"/>
      <c r="L58" s="3676"/>
      <c r="M58" s="3639">
        <f>+D58*J58+E58*K58</f>
        <v>0</v>
      </c>
      <c r="N58" s="38"/>
      <c r="O58" s="38"/>
      <c r="P58" s="38"/>
      <c r="Q58" s="38"/>
      <c r="R58" s="38"/>
      <c r="S58" s="38"/>
      <c r="T58" s="38"/>
      <c r="U58" s="38"/>
      <c r="V58" s="38"/>
      <c r="W58" s="38"/>
      <c r="X58" s="38"/>
      <c r="Y58" s="38"/>
      <c r="Z58" s="38"/>
      <c r="AA58" s="38"/>
    </row>
    <row r="59" spans="1:27" ht="15">
      <c r="N59" s="38"/>
      <c r="O59" s="38"/>
      <c r="P59" s="38"/>
      <c r="Q59" s="38"/>
      <c r="R59" s="38"/>
      <c r="S59" s="38"/>
      <c r="T59" s="38"/>
      <c r="U59" s="38"/>
      <c r="V59" s="38"/>
      <c r="W59" s="38"/>
      <c r="X59" s="38"/>
      <c r="Y59" s="38"/>
      <c r="Z59" s="38"/>
      <c r="AA59" s="38"/>
    </row>
    <row r="60" spans="1:27" ht="15">
      <c r="N60" s="38"/>
      <c r="O60" s="38"/>
      <c r="P60" s="38"/>
      <c r="Q60" s="38"/>
      <c r="R60" s="38"/>
      <c r="S60" s="38"/>
      <c r="T60" s="38"/>
      <c r="U60" s="38"/>
      <c r="V60" s="38"/>
      <c r="W60" s="38"/>
      <c r="X60" s="38"/>
      <c r="Y60" s="38"/>
      <c r="Z60" s="38"/>
      <c r="AA60" s="38"/>
    </row>
    <row r="61" spans="1:27" ht="15">
      <c r="N61" s="38"/>
      <c r="O61" s="38"/>
      <c r="P61" s="38"/>
      <c r="Q61" s="38"/>
      <c r="R61" s="38"/>
      <c r="S61" s="38"/>
      <c r="T61" s="38"/>
      <c r="U61" s="38"/>
      <c r="V61" s="38"/>
      <c r="W61" s="38"/>
      <c r="X61" s="38"/>
      <c r="Y61" s="38"/>
      <c r="Z61" s="38"/>
      <c r="AA61" s="38"/>
    </row>
    <row r="62" spans="1:27" ht="15">
      <c r="N62" s="38"/>
      <c r="O62" s="38"/>
      <c r="P62" s="38"/>
      <c r="Q62" s="38"/>
      <c r="R62" s="38"/>
      <c r="S62" s="38"/>
      <c r="T62" s="38"/>
      <c r="U62" s="38"/>
      <c r="V62" s="38"/>
      <c r="W62" s="38"/>
      <c r="X62" s="38"/>
      <c r="Y62" s="38"/>
      <c r="Z62" s="38"/>
      <c r="AA62" s="38"/>
    </row>
    <row r="63" spans="1:27" ht="15">
      <c r="N63" s="38"/>
      <c r="O63" s="38"/>
      <c r="P63" s="38"/>
      <c r="Q63" s="38"/>
      <c r="R63" s="38"/>
      <c r="S63" s="38"/>
      <c r="T63" s="38"/>
      <c r="U63" s="38"/>
      <c r="V63" s="38"/>
      <c r="W63" s="38"/>
      <c r="X63" s="38"/>
      <c r="Y63" s="38"/>
      <c r="Z63" s="38"/>
      <c r="AA63" s="38"/>
    </row>
    <row r="64" spans="1:27" ht="15">
      <c r="N64" s="38"/>
      <c r="O64" s="38"/>
      <c r="P64" s="38"/>
      <c r="Q64" s="38"/>
      <c r="R64" s="38"/>
      <c r="S64" s="38"/>
      <c r="T64" s="38"/>
      <c r="U64" s="38"/>
      <c r="V64" s="38"/>
      <c r="W64" s="38"/>
      <c r="X64" s="38"/>
      <c r="Y64" s="38"/>
      <c r="Z64" s="38"/>
      <c r="AA64" s="38"/>
    </row>
    <row r="65" spans="1:27" ht="15">
      <c r="N65" s="38"/>
      <c r="O65" s="38"/>
      <c r="P65" s="38"/>
      <c r="Q65" s="38"/>
      <c r="R65" s="38"/>
      <c r="S65" s="38"/>
      <c r="T65" s="38"/>
      <c r="U65" s="38"/>
      <c r="V65" s="38"/>
      <c r="W65" s="38"/>
      <c r="X65" s="38"/>
      <c r="Y65" s="38"/>
      <c r="Z65" s="38"/>
      <c r="AA65" s="38"/>
    </row>
    <row r="66" spans="1:27" ht="15">
      <c r="N66" s="38"/>
      <c r="O66" s="38"/>
      <c r="P66" s="38"/>
      <c r="Q66" s="38"/>
      <c r="R66" s="38"/>
      <c r="S66" s="38"/>
      <c r="T66" s="38"/>
      <c r="U66" s="38"/>
      <c r="V66" s="38"/>
      <c r="W66" s="38"/>
      <c r="X66" s="38"/>
      <c r="Y66" s="38"/>
      <c r="Z66" s="38"/>
      <c r="AA66" s="38"/>
    </row>
    <row r="78" spans="1:27" ht="15">
      <c r="A78" s="3529"/>
      <c r="B78" s="3529"/>
      <c r="N78" s="38"/>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selection activeCell="E20" sqref="E20"/>
    </sheetView>
  </sheetViews>
  <sheetFormatPr defaultRowHeight="15"/>
  <cols>
    <col min="1" max="1" width="18" style="164" customWidth="1"/>
    <col min="2" max="2" width="10.28515625" style="164" bestFit="1" customWidth="1"/>
    <col min="3" max="3" width="17.42578125" style="164" customWidth="1"/>
    <col min="4" max="4" width="17.140625" style="164" customWidth="1"/>
    <col min="5" max="5" width="10.28515625" style="164" customWidth="1"/>
    <col min="6" max="6" width="16.7109375" style="164" customWidth="1"/>
    <col min="7" max="7" width="10.7109375" style="164" customWidth="1"/>
    <col min="8" max="8" width="14.42578125" style="164" customWidth="1"/>
    <col min="9" max="9" width="21.28515625" style="164" customWidth="1"/>
    <col min="10" max="10" width="21.7109375" style="164" customWidth="1"/>
    <col min="11" max="16384" width="9.140625" style="164"/>
  </cols>
  <sheetData>
    <row r="1" spans="1:10" s="38" customFormat="1" ht="16.5" customHeight="1">
      <c r="A1" s="198" t="s">
        <v>105</v>
      </c>
      <c r="B1" s="199">
        <v>31.1</v>
      </c>
    </row>
    <row r="2" spans="1:10" s="38" customFormat="1" ht="18" customHeight="1">
      <c r="A2" s="38" t="s">
        <v>106</v>
      </c>
      <c r="B2" s="38" t="s">
        <v>107</v>
      </c>
    </row>
    <row r="3" spans="1:10" s="38" customFormat="1">
      <c r="A3" s="38" t="s">
        <v>108</v>
      </c>
      <c r="B3" s="38" t="s">
        <v>109</v>
      </c>
    </row>
    <row r="4" spans="1:10" s="38" customFormat="1">
      <c r="A4" s="38" t="s">
        <v>110</v>
      </c>
      <c r="B4" s="38" t="s">
        <v>4</v>
      </c>
    </row>
    <row r="5" spans="1:10" s="38" customFormat="1">
      <c r="A5" s="38" t="s">
        <v>111</v>
      </c>
      <c r="B5" s="38" t="s">
        <v>112</v>
      </c>
    </row>
    <row r="6" spans="1:10" s="38" customFormat="1"/>
    <row r="7" spans="1:10" s="38" customFormat="1" ht="45">
      <c r="A7" s="207" t="s">
        <v>113</v>
      </c>
      <c r="B7" s="207" t="s">
        <v>114</v>
      </c>
      <c r="C7" s="207" t="s">
        <v>115</v>
      </c>
      <c r="D7" s="207" t="s">
        <v>730</v>
      </c>
      <c r="E7" s="207" t="s">
        <v>30</v>
      </c>
      <c r="F7" s="207" t="s">
        <v>116</v>
      </c>
      <c r="G7" s="207" t="s">
        <v>86</v>
      </c>
      <c r="H7" s="208" t="s">
        <v>117</v>
      </c>
      <c r="I7" s="208" t="s">
        <v>118</v>
      </c>
      <c r="J7" s="208" t="s">
        <v>119</v>
      </c>
    </row>
    <row r="8" spans="1:10">
      <c r="A8" s="200"/>
      <c r="B8" s="200"/>
      <c r="C8" s="200"/>
      <c r="D8" s="200"/>
      <c r="E8" s="200"/>
      <c r="F8" s="200"/>
      <c r="G8" s="200"/>
      <c r="H8" s="191"/>
      <c r="I8" s="191"/>
      <c r="J8" s="191"/>
    </row>
    <row r="9" spans="1:10" s="173" customFormat="1">
      <c r="A9" s="171"/>
      <c r="B9" s="171"/>
      <c r="C9" s="171"/>
      <c r="D9" s="171"/>
      <c r="E9" s="171"/>
      <c r="F9" s="171"/>
      <c r="G9" s="171"/>
      <c r="H9" s="172"/>
      <c r="I9" s="172"/>
      <c r="J9" s="172"/>
    </row>
    <row r="10" spans="1:10" s="173" customFormat="1">
      <c r="A10" s="171"/>
      <c r="B10" s="171"/>
      <c r="C10" s="171"/>
      <c r="D10" s="171"/>
      <c r="E10" s="171"/>
      <c r="F10" s="171"/>
      <c r="G10" s="171"/>
      <c r="H10" s="172"/>
      <c r="I10" s="172"/>
      <c r="J10" s="172"/>
    </row>
    <row r="11" spans="1:10" s="173" customFormat="1" ht="19.5" customHeight="1">
      <c r="A11" s="171"/>
      <c r="B11" s="171"/>
      <c r="C11" s="171"/>
      <c r="D11" s="171"/>
      <c r="E11" s="171"/>
      <c r="F11" s="171"/>
      <c r="G11" s="171"/>
      <c r="H11" s="172"/>
      <c r="I11" s="172"/>
      <c r="J11" s="172"/>
    </row>
    <row r="12" spans="1:10" s="173" customFormat="1" ht="19.5" customHeight="1">
      <c r="A12" s="171"/>
      <c r="B12" s="171"/>
      <c r="C12" s="171"/>
      <c r="D12" s="171"/>
      <c r="E12" s="171"/>
      <c r="F12" s="171"/>
      <c r="G12" s="171"/>
      <c r="H12" s="172"/>
      <c r="I12" s="172"/>
      <c r="J12" s="172"/>
    </row>
    <row r="13" spans="1:10" s="173" customFormat="1" ht="19.5" customHeight="1">
      <c r="A13" s="171"/>
      <c r="B13" s="171"/>
      <c r="C13" s="171"/>
      <c r="D13" s="171"/>
      <c r="E13" s="171"/>
      <c r="F13" s="171"/>
      <c r="G13" s="171"/>
      <c r="H13" s="172"/>
      <c r="I13" s="172"/>
      <c r="J13" s="172"/>
    </row>
    <row r="14" spans="1:10" s="173" customFormat="1" ht="16.5" customHeight="1">
      <c r="A14" s="171"/>
      <c r="B14" s="171"/>
      <c r="C14" s="171"/>
      <c r="D14" s="171"/>
      <c r="E14" s="171"/>
      <c r="F14" s="171"/>
      <c r="G14" s="171"/>
      <c r="H14" s="172"/>
      <c r="I14" s="172"/>
      <c r="J14" s="172"/>
    </row>
    <row r="15" spans="1:10" s="173" customFormat="1" ht="18" customHeight="1">
      <c r="A15" s="171"/>
      <c r="B15" s="171"/>
      <c r="C15" s="171"/>
      <c r="D15" s="171"/>
      <c r="E15" s="171"/>
      <c r="F15" s="171"/>
      <c r="G15" s="171"/>
      <c r="H15" s="172"/>
      <c r="I15" s="172"/>
      <c r="J15" s="172"/>
    </row>
    <row r="16" spans="1:10" s="173" customFormat="1">
      <c r="A16" s="171"/>
      <c r="B16" s="171"/>
      <c r="C16" s="171"/>
      <c r="D16" s="171"/>
      <c r="E16" s="171"/>
      <c r="F16" s="171"/>
      <c r="G16" s="171"/>
      <c r="H16" s="172"/>
      <c r="I16" s="172"/>
      <c r="J16" s="172"/>
    </row>
    <row r="17" spans="1:10" s="173" customFormat="1">
      <c r="A17" s="171"/>
      <c r="B17" s="171"/>
      <c r="C17" s="171"/>
      <c r="D17" s="171"/>
      <c r="E17" s="171"/>
      <c r="F17" s="171"/>
      <c r="G17" s="171"/>
      <c r="H17" s="172"/>
      <c r="I17" s="172"/>
      <c r="J17" s="172"/>
    </row>
    <row r="18" spans="1:10" s="173" customFormat="1">
      <c r="A18" s="171"/>
      <c r="B18" s="171"/>
      <c r="C18" s="171"/>
      <c r="D18" s="171"/>
      <c r="E18" s="171"/>
      <c r="F18" s="171"/>
      <c r="G18" s="171"/>
      <c r="H18" s="172"/>
      <c r="I18" s="172"/>
      <c r="J18" s="172"/>
    </row>
    <row r="19" spans="1:10" s="173" customFormat="1">
      <c r="A19" s="171"/>
      <c r="B19" s="171"/>
      <c r="C19" s="171"/>
      <c r="D19" s="171"/>
      <c r="E19" s="171"/>
      <c r="F19" s="171"/>
      <c r="G19" s="171"/>
      <c r="H19" s="172"/>
      <c r="I19" s="172"/>
      <c r="J19" s="172"/>
    </row>
    <row r="20" spans="1:10" s="173" customFormat="1">
      <c r="A20" s="171"/>
      <c r="B20" s="171"/>
      <c r="C20" s="171"/>
      <c r="D20" s="171"/>
      <c r="E20" s="171"/>
      <c r="F20" s="171"/>
      <c r="G20" s="171"/>
      <c r="H20" s="172"/>
      <c r="I20" s="172"/>
      <c r="J20" s="172"/>
    </row>
    <row r="21" spans="1:10" s="173" customFormat="1">
      <c r="A21" s="171"/>
      <c r="B21" s="171"/>
      <c r="C21" s="171"/>
      <c r="D21" s="171"/>
      <c r="E21" s="171"/>
      <c r="F21" s="171"/>
      <c r="G21" s="171"/>
      <c r="H21" s="172"/>
      <c r="I21" s="172"/>
      <c r="J21" s="172"/>
    </row>
    <row r="22" spans="1:10" s="173" customFormat="1" ht="18.75" customHeight="1">
      <c r="A22" s="171"/>
      <c r="B22" s="171"/>
      <c r="C22" s="171"/>
      <c r="D22" s="171"/>
      <c r="E22" s="171"/>
      <c r="F22" s="171"/>
      <c r="G22" s="171"/>
      <c r="H22" s="172"/>
      <c r="I22" s="172"/>
      <c r="J22" s="172"/>
    </row>
  </sheetData>
  <dataValidations count="8">
    <dataValidation type="list" allowBlank="1" showInputMessage="1" showErrorMessage="1" sqref="A8 A9:A1048576">
      <formula1>#REF!</formula1>
    </dataValidation>
    <dataValidation type="list" allowBlank="1" showInputMessage="1" showErrorMessage="1" sqref="B8 B9:B1048576">
      <formula1>#REF!</formula1>
    </dataValidation>
    <dataValidation type="list" allowBlank="1" showInputMessage="1" showErrorMessage="1" sqref="C8 C9:C1048576">
      <formula1>#REF!</formula1>
    </dataValidation>
    <dataValidation type="list" allowBlank="1" showInputMessage="1" showErrorMessage="1" sqref="D8 D9:D1048576">
      <formula1>#REF!</formula1>
    </dataValidation>
    <dataValidation type="list" allowBlank="1" showInputMessage="1" showErrorMessage="1" sqref="F8 F9:F1048576">
      <formula1>#REF!</formula1>
    </dataValidation>
    <dataValidation type="list" allowBlank="1" showInputMessage="1" showErrorMessage="1" sqref="G9:G1048576">
      <formula1>#REF!</formula1>
    </dataValidation>
    <dataValidation type="list" allowBlank="1" showInputMessage="1" showErrorMessage="1" sqref="E8 E9:E1048576">
      <formula1>#REF!</formula1>
    </dataValidation>
    <dataValidation type="list" allowBlank="1" showInputMessage="1" showErrorMessage="1" sqref="G8">
      <formula1>#REF!</formula1>
    </dataValidation>
  </dataValidations>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election activeCell="D1" sqref="D1"/>
    </sheetView>
  </sheetViews>
  <sheetFormatPr defaultColWidth="11.42578125" defaultRowHeight="14.25"/>
  <cols>
    <col min="1" max="1" width="21" style="3575" customWidth="1"/>
    <col min="2" max="2" width="8.7109375" style="3576" customWidth="1"/>
    <col min="3" max="3" width="106.42578125" style="3529" customWidth="1"/>
    <col min="4" max="13" width="20.7109375" style="3529" customWidth="1"/>
    <col min="14" max="14" width="3.85546875" style="3529" bestFit="1" customWidth="1"/>
    <col min="15" max="15" width="15.140625" style="3529" bestFit="1" customWidth="1"/>
    <col min="16" max="16" width="18.42578125" style="3529" customWidth="1"/>
    <col min="17" max="17" width="11.42578125" style="3529" bestFit="1" customWidth="1"/>
    <col min="18" max="16384" width="11.42578125" style="3529"/>
  </cols>
  <sheetData>
    <row r="1" spans="1:27" ht="15">
      <c r="A1" s="3483" t="s">
        <v>3973</v>
      </c>
      <c r="B1" s="3483" t="s">
        <v>3929</v>
      </c>
    </row>
    <row r="2" spans="1:27" ht="15">
      <c r="A2" s="3483" t="s">
        <v>3974</v>
      </c>
      <c r="B2" s="3564" t="s">
        <v>4315</v>
      </c>
    </row>
    <row r="3" spans="1:27" ht="15">
      <c r="A3" s="3483" t="s">
        <v>108</v>
      </c>
      <c r="B3" s="3483" t="s">
        <v>883</v>
      </c>
    </row>
    <row r="4" spans="1:27" ht="15">
      <c r="A4" s="3483" t="s">
        <v>111</v>
      </c>
      <c r="B4" s="3483" t="s">
        <v>3976</v>
      </c>
    </row>
    <row r="6" spans="1:27" ht="15.75" customHeight="1" thickBot="1">
      <c r="A6" s="2901"/>
      <c r="B6" s="2902"/>
      <c r="C6" s="2900"/>
      <c r="D6" s="2900"/>
      <c r="E6" s="2900"/>
      <c r="F6" s="2900"/>
      <c r="G6" s="2900"/>
      <c r="H6" s="2900"/>
      <c r="I6" s="2900"/>
      <c r="J6" s="2900"/>
      <c r="K6" s="2900"/>
      <c r="L6" s="2900"/>
      <c r="M6" s="2900"/>
      <c r="N6" s="2900"/>
      <c r="O6" s="2900"/>
    </row>
    <row r="7" spans="1:27" ht="29.25" customHeight="1" thickBot="1">
      <c r="A7" s="5110" t="s">
        <v>4275</v>
      </c>
      <c r="B7" s="5111"/>
      <c r="C7" s="5111"/>
      <c r="D7" s="5111"/>
      <c r="E7" s="5111"/>
      <c r="F7" s="5111"/>
      <c r="G7" s="5111"/>
      <c r="H7" s="5111"/>
      <c r="I7" s="5111"/>
      <c r="J7" s="5111"/>
      <c r="K7" s="5111"/>
      <c r="L7" s="5111"/>
      <c r="M7" s="5112"/>
      <c r="N7" s="38"/>
      <c r="O7" s="38"/>
      <c r="P7" s="38"/>
      <c r="Q7" s="38"/>
      <c r="R7" s="38"/>
      <c r="S7" s="38"/>
      <c r="T7" s="38"/>
      <c r="U7" s="38"/>
      <c r="V7" s="38"/>
      <c r="W7" s="38"/>
      <c r="X7" s="38"/>
      <c r="Y7" s="38"/>
      <c r="Z7" s="38"/>
      <c r="AA7" s="38"/>
    </row>
    <row r="8" spans="1:27" s="3578" customFormat="1" ht="51.75" customHeight="1">
      <c r="A8" s="5027"/>
      <c r="B8" s="5135"/>
      <c r="C8" s="5136"/>
      <c r="D8" s="5131" t="s">
        <v>1087</v>
      </c>
      <c r="E8" s="5131"/>
      <c r="F8" s="5131"/>
      <c r="G8" s="5123" t="s">
        <v>4276</v>
      </c>
      <c r="H8" s="4930"/>
      <c r="I8" s="5132"/>
      <c r="J8" s="5123" t="s">
        <v>4277</v>
      </c>
      <c r="K8" s="4930"/>
      <c r="L8" s="5132"/>
      <c r="M8" s="5124" t="s">
        <v>3980</v>
      </c>
      <c r="N8" s="38"/>
      <c r="O8" s="38"/>
      <c r="P8" s="38"/>
      <c r="Q8" s="38"/>
      <c r="R8" s="38"/>
      <c r="S8" s="38"/>
      <c r="T8" s="38"/>
      <c r="U8" s="38"/>
      <c r="V8" s="38"/>
      <c r="W8" s="38"/>
      <c r="X8" s="38"/>
      <c r="Y8" s="38"/>
      <c r="Z8" s="38"/>
      <c r="AA8" s="38"/>
    </row>
    <row r="9" spans="1:27" s="3578" customFormat="1" ht="30" customHeight="1">
      <c r="A9" s="5125"/>
      <c r="B9" s="5126"/>
      <c r="C9" s="5127"/>
      <c r="D9" s="5123" t="s">
        <v>4278</v>
      </c>
      <c r="E9" s="4930"/>
      <c r="F9" s="5124" t="s">
        <v>3982</v>
      </c>
      <c r="G9" s="5123" t="s">
        <v>4278</v>
      </c>
      <c r="H9" s="4930"/>
      <c r="I9" s="5124" t="s">
        <v>3982</v>
      </c>
      <c r="J9" s="5123" t="s">
        <v>4278</v>
      </c>
      <c r="K9" s="4930"/>
      <c r="L9" s="5124" t="s">
        <v>3982</v>
      </c>
      <c r="M9" s="5115"/>
      <c r="N9" s="38"/>
      <c r="O9" s="38"/>
      <c r="P9" s="38"/>
      <c r="Q9" s="38"/>
      <c r="R9" s="38"/>
      <c r="S9" s="38"/>
      <c r="T9" s="38"/>
      <c r="U9" s="38"/>
      <c r="V9" s="38"/>
      <c r="W9" s="38"/>
      <c r="X9" s="38"/>
      <c r="Y9" s="38"/>
      <c r="Z9" s="38"/>
      <c r="AA9" s="38"/>
    </row>
    <row r="10" spans="1:27" s="3578" customFormat="1" ht="51.75" customHeight="1" thickBot="1">
      <c r="A10" s="5128"/>
      <c r="B10" s="5129"/>
      <c r="C10" s="5130"/>
      <c r="D10" s="3333" t="s">
        <v>4279</v>
      </c>
      <c r="E10" s="3333" t="s">
        <v>3985</v>
      </c>
      <c r="F10" s="5115"/>
      <c r="G10" s="3333" t="s">
        <v>4279</v>
      </c>
      <c r="H10" s="3333" t="s">
        <v>3985</v>
      </c>
      <c r="I10" s="5115"/>
      <c r="J10" s="3333" t="s">
        <v>4280</v>
      </c>
      <c r="K10" s="3333" t="s">
        <v>3985</v>
      </c>
      <c r="L10" s="5115"/>
      <c r="M10" s="5115"/>
      <c r="N10" s="38"/>
      <c r="O10" s="38"/>
      <c r="P10" s="38"/>
      <c r="Q10" s="38"/>
      <c r="R10" s="38"/>
      <c r="S10" s="38"/>
      <c r="T10" s="38"/>
      <c r="U10" s="38"/>
      <c r="V10" s="38"/>
      <c r="W10" s="38"/>
      <c r="X10" s="38"/>
      <c r="Y10" s="38"/>
      <c r="Z10" s="38"/>
      <c r="AA10" s="38"/>
    </row>
    <row r="11" spans="1:27" s="3578" customFormat="1" ht="30.75" customHeight="1" thickBot="1">
      <c r="A11" s="3489" t="s">
        <v>3347</v>
      </c>
      <c r="B11" s="3490" t="s">
        <v>3986</v>
      </c>
      <c r="C11" s="3491" t="s">
        <v>1086</v>
      </c>
      <c r="D11" s="3580" t="s">
        <v>3135</v>
      </c>
      <c r="E11" s="3580" t="s">
        <v>3136</v>
      </c>
      <c r="F11" s="3580" t="s">
        <v>3137</v>
      </c>
      <c r="G11" s="3580" t="s">
        <v>3138</v>
      </c>
      <c r="H11" s="3580" t="s">
        <v>3139</v>
      </c>
      <c r="I11" s="3580" t="s">
        <v>3140</v>
      </c>
      <c r="J11" s="3580" t="s">
        <v>3186</v>
      </c>
      <c r="K11" s="3580" t="s">
        <v>3187</v>
      </c>
      <c r="L11" s="3580" t="s">
        <v>3188</v>
      </c>
      <c r="M11" s="3580" t="s">
        <v>2904</v>
      </c>
      <c r="N11" s="38"/>
      <c r="O11" s="38"/>
      <c r="P11" s="38"/>
      <c r="Q11" s="38"/>
      <c r="R11" s="38"/>
      <c r="S11" s="38"/>
      <c r="T11" s="38"/>
      <c r="U11" s="38"/>
      <c r="V11" s="38"/>
      <c r="W11" s="38"/>
      <c r="X11" s="38"/>
      <c r="Y11" s="38"/>
      <c r="Z11" s="38"/>
      <c r="AA11" s="38"/>
    </row>
    <row r="12" spans="1:27" s="3578" customFormat="1" ht="30" customHeight="1">
      <c r="A12" s="3591" t="s">
        <v>3135</v>
      </c>
      <c r="B12" s="3634">
        <v>1</v>
      </c>
      <c r="C12" s="3635" t="s">
        <v>3988</v>
      </c>
      <c r="D12" s="3636"/>
      <c r="E12" s="3636"/>
      <c r="F12" s="3636"/>
      <c r="G12" s="3637"/>
      <c r="H12" s="3637"/>
      <c r="I12" s="3637"/>
      <c r="J12" s="3638"/>
      <c r="K12" s="3638"/>
      <c r="L12" s="3638"/>
      <c r="M12" s="3639">
        <f>+M13+M16+M36+M39+M47+M48+M52+M53+M54</f>
        <v>0</v>
      </c>
      <c r="N12" s="38"/>
      <c r="O12" s="38"/>
      <c r="P12" s="38"/>
      <c r="Q12" s="38"/>
      <c r="R12" s="38"/>
      <c r="S12" s="38"/>
      <c r="T12" s="38"/>
      <c r="U12" s="38"/>
      <c r="V12" s="38"/>
      <c r="W12" s="38"/>
      <c r="X12" s="38"/>
      <c r="Y12" s="38"/>
      <c r="Z12" s="38"/>
      <c r="AA12" s="38"/>
    </row>
    <row r="13" spans="1:27" s="3578" customFormat="1" ht="30" customHeight="1">
      <c r="A13" s="3591" t="s">
        <v>3136</v>
      </c>
      <c r="B13" s="3634" t="s">
        <v>1090</v>
      </c>
      <c r="C13" s="3640" t="s">
        <v>4308</v>
      </c>
      <c r="D13" s="3641"/>
      <c r="E13" s="3641"/>
      <c r="F13" s="3641"/>
      <c r="G13" s="3637"/>
      <c r="H13" s="3637"/>
      <c r="I13" s="3637"/>
      <c r="J13" s="3638"/>
      <c r="K13" s="3638"/>
      <c r="L13" s="3638"/>
      <c r="M13" s="3639">
        <f>+M14+M15</f>
        <v>0</v>
      </c>
      <c r="N13" s="38"/>
      <c r="O13" s="38"/>
      <c r="P13" s="38"/>
      <c r="Q13" s="38"/>
      <c r="R13" s="38"/>
      <c r="S13" s="38"/>
      <c r="T13" s="38"/>
      <c r="U13" s="38"/>
      <c r="V13" s="38"/>
      <c r="W13" s="38"/>
      <c r="X13" s="38"/>
      <c r="Y13" s="38"/>
      <c r="Z13" s="38"/>
      <c r="AA13" s="38"/>
    </row>
    <row r="14" spans="1:27" ht="30" customHeight="1">
      <c r="A14" s="3591" t="s">
        <v>3137</v>
      </c>
      <c r="B14" s="3642" t="s">
        <v>1093</v>
      </c>
      <c r="C14" s="3643" t="s">
        <v>3992</v>
      </c>
      <c r="D14" s="3596"/>
      <c r="E14" s="3596"/>
      <c r="F14" s="3596"/>
      <c r="G14" s="3597">
        <v>0</v>
      </c>
      <c r="H14" s="3597">
        <v>0</v>
      </c>
      <c r="I14" s="3644">
        <v>0</v>
      </c>
      <c r="J14" s="3641"/>
      <c r="K14" s="3641"/>
      <c r="L14" s="3641"/>
      <c r="M14" s="3639">
        <f>+D14*J14+E14*K14+F14*L14</f>
        <v>0</v>
      </c>
      <c r="N14" s="38"/>
      <c r="O14" s="38"/>
      <c r="P14" s="38"/>
      <c r="Q14" s="38"/>
      <c r="R14" s="38"/>
      <c r="S14" s="38"/>
      <c r="T14" s="38"/>
      <c r="U14" s="38"/>
      <c r="V14" s="38"/>
      <c r="W14" s="38"/>
      <c r="X14" s="38"/>
      <c r="Y14" s="38"/>
      <c r="Z14" s="38"/>
      <c r="AA14" s="38"/>
    </row>
    <row r="15" spans="1:27" ht="30" customHeight="1">
      <c r="A15" s="3591" t="s">
        <v>3138</v>
      </c>
      <c r="B15" s="3642" t="s">
        <v>1219</v>
      </c>
      <c r="C15" s="3643" t="s">
        <v>4000</v>
      </c>
      <c r="D15" s="3596"/>
      <c r="E15" s="3596"/>
      <c r="F15" s="3645"/>
      <c r="G15" s="3597">
        <v>0</v>
      </c>
      <c r="H15" s="3597">
        <v>1</v>
      </c>
      <c r="I15" s="3646"/>
      <c r="J15" s="3641"/>
      <c r="K15" s="3641"/>
      <c r="L15" s="3645"/>
      <c r="M15" s="3639">
        <f>+D15*J15+E15*K15</f>
        <v>0</v>
      </c>
      <c r="N15" s="38"/>
      <c r="O15" s="38"/>
      <c r="P15" s="38"/>
      <c r="Q15" s="38"/>
      <c r="R15" s="38"/>
      <c r="S15" s="38"/>
      <c r="T15" s="38"/>
      <c r="U15" s="38"/>
      <c r="V15" s="38"/>
      <c r="W15" s="38"/>
      <c r="X15" s="38"/>
      <c r="Y15" s="38"/>
      <c r="Z15" s="38"/>
      <c r="AA15" s="38"/>
    </row>
    <row r="16" spans="1:27" ht="30" customHeight="1">
      <c r="A16" s="3591" t="s">
        <v>3139</v>
      </c>
      <c r="B16" s="3634" t="s">
        <v>1270</v>
      </c>
      <c r="C16" s="3647" t="s">
        <v>4309</v>
      </c>
      <c r="D16" s="3648"/>
      <c r="E16" s="3648"/>
      <c r="F16" s="3641"/>
      <c r="G16" s="3649"/>
      <c r="H16" s="3650"/>
      <c r="I16" s="3650"/>
      <c r="J16" s="3645"/>
      <c r="K16" s="3645"/>
      <c r="L16" s="3645"/>
      <c r="M16" s="3639">
        <f>+M17+M21+M25+M29+M33</f>
        <v>0</v>
      </c>
      <c r="N16" s="38"/>
      <c r="O16" s="38"/>
      <c r="P16" s="38"/>
      <c r="Q16" s="38"/>
      <c r="R16" s="38"/>
      <c r="S16" s="38"/>
      <c r="T16" s="38"/>
      <c r="U16" s="38"/>
      <c r="V16" s="38"/>
      <c r="W16" s="38"/>
      <c r="X16" s="38"/>
      <c r="Y16" s="38"/>
      <c r="Z16" s="38"/>
      <c r="AA16" s="38"/>
    </row>
    <row r="17" spans="1:27" ht="30" customHeight="1">
      <c r="A17" s="3591" t="s">
        <v>3140</v>
      </c>
      <c r="B17" s="3651" t="s">
        <v>1273</v>
      </c>
      <c r="C17" s="3652" t="s">
        <v>4004</v>
      </c>
      <c r="D17" s="3648"/>
      <c r="E17" s="3648"/>
      <c r="F17" s="3596"/>
      <c r="G17" s="3649"/>
      <c r="H17" s="3650"/>
      <c r="I17" s="3650"/>
      <c r="J17" s="3653"/>
      <c r="K17" s="3653"/>
      <c r="L17" s="3645"/>
      <c r="M17" s="3639">
        <f>+M18+M19+M20</f>
        <v>0</v>
      </c>
      <c r="N17" s="38"/>
      <c r="O17" s="38"/>
      <c r="P17" s="38"/>
      <c r="Q17" s="38"/>
      <c r="R17" s="38"/>
      <c r="S17" s="38"/>
      <c r="T17" s="38"/>
      <c r="U17" s="38"/>
      <c r="V17" s="38"/>
      <c r="W17" s="38"/>
      <c r="X17" s="38"/>
      <c r="Y17" s="38"/>
      <c r="Z17" s="38"/>
      <c r="AA17" s="38"/>
    </row>
    <row r="18" spans="1:27" ht="30.75" customHeight="1">
      <c r="A18" s="3591" t="s">
        <v>3186</v>
      </c>
      <c r="B18" s="3651" t="s">
        <v>1276</v>
      </c>
      <c r="C18" s="3654" t="s">
        <v>3994</v>
      </c>
      <c r="D18" s="3648"/>
      <c r="E18" s="3648"/>
      <c r="F18" s="3599"/>
      <c r="G18" s="3650"/>
      <c r="H18" s="3650"/>
      <c r="I18" s="3597">
        <v>0</v>
      </c>
      <c r="J18" s="3655"/>
      <c r="K18" s="3655"/>
      <c r="L18" s="3641"/>
      <c r="M18" s="3639">
        <f>+L18*F18</f>
        <v>0</v>
      </c>
      <c r="N18" s="38"/>
      <c r="O18" s="38"/>
      <c r="P18" s="38"/>
      <c r="Q18" s="38"/>
      <c r="R18" s="38"/>
      <c r="S18" s="38"/>
      <c r="T18" s="38"/>
      <c r="U18" s="38"/>
      <c r="V18" s="38"/>
      <c r="W18" s="38"/>
      <c r="X18" s="38"/>
      <c r="Y18" s="38"/>
      <c r="Z18" s="38"/>
      <c r="AA18" s="38"/>
    </row>
    <row r="19" spans="1:27" ht="30.75" customHeight="1">
      <c r="A19" s="3591" t="s">
        <v>3187</v>
      </c>
      <c r="B19" s="3651" t="s">
        <v>1279</v>
      </c>
      <c r="C19" s="3656" t="s">
        <v>3996</v>
      </c>
      <c r="D19" s="3648"/>
      <c r="E19" s="3648"/>
      <c r="F19" s="3599"/>
      <c r="G19" s="3650"/>
      <c r="H19" s="3650"/>
      <c r="I19" s="3597">
        <v>0.5</v>
      </c>
      <c r="J19" s="3655"/>
      <c r="K19" s="3655"/>
      <c r="L19" s="3641"/>
      <c r="M19" s="3639">
        <f>+L19*F19</f>
        <v>0</v>
      </c>
      <c r="N19" s="38"/>
      <c r="O19" s="38"/>
      <c r="P19" s="38"/>
      <c r="Q19" s="38"/>
      <c r="R19" s="38"/>
      <c r="S19" s="38"/>
      <c r="T19" s="38"/>
      <c r="U19" s="38"/>
      <c r="V19" s="38"/>
      <c r="W19" s="38"/>
      <c r="X19" s="38"/>
      <c r="Y19" s="38"/>
      <c r="Z19" s="38"/>
      <c r="AA19" s="38"/>
    </row>
    <row r="20" spans="1:27" ht="30" customHeight="1">
      <c r="A20" s="3591" t="s">
        <v>3188</v>
      </c>
      <c r="B20" s="3651" t="s">
        <v>1282</v>
      </c>
      <c r="C20" s="3656" t="s">
        <v>3998</v>
      </c>
      <c r="D20" s="3648"/>
      <c r="E20" s="3648"/>
      <c r="F20" s="3599"/>
      <c r="G20" s="3650"/>
      <c r="H20" s="3650"/>
      <c r="I20" s="3597">
        <v>1</v>
      </c>
      <c r="J20" s="3655"/>
      <c r="K20" s="3655"/>
      <c r="L20" s="3641"/>
      <c r="M20" s="3639">
        <f>+L20*F20</f>
        <v>0</v>
      </c>
      <c r="N20" s="38"/>
      <c r="O20" s="38"/>
      <c r="P20" s="38"/>
      <c r="Q20" s="38"/>
      <c r="R20" s="38"/>
      <c r="S20" s="38"/>
      <c r="T20" s="38"/>
      <c r="U20" s="38"/>
      <c r="V20" s="38"/>
      <c r="W20" s="38"/>
      <c r="X20" s="38"/>
      <c r="Y20" s="38"/>
      <c r="Z20" s="38"/>
      <c r="AA20" s="38"/>
    </row>
    <row r="21" spans="1:27" ht="30" customHeight="1">
      <c r="A21" s="3591" t="s">
        <v>2904</v>
      </c>
      <c r="B21" s="3651" t="s">
        <v>1299</v>
      </c>
      <c r="C21" s="3643" t="s">
        <v>4009</v>
      </c>
      <c r="D21" s="3648"/>
      <c r="E21" s="3648"/>
      <c r="F21" s="3599"/>
      <c r="G21" s="3649"/>
      <c r="H21" s="3650"/>
      <c r="I21" s="3650"/>
      <c r="J21" s="3655"/>
      <c r="K21" s="3655"/>
      <c r="L21" s="3645"/>
      <c r="M21" s="3639">
        <f>+M22+M23+M24</f>
        <v>0</v>
      </c>
      <c r="N21" s="38"/>
      <c r="O21" s="38"/>
      <c r="P21" s="38"/>
      <c r="Q21" s="38"/>
      <c r="R21" s="38"/>
      <c r="S21" s="38"/>
      <c r="T21" s="38"/>
      <c r="U21" s="38"/>
      <c r="V21" s="38"/>
      <c r="W21" s="38"/>
      <c r="X21" s="38"/>
      <c r="Y21" s="38"/>
      <c r="Z21" s="38"/>
      <c r="AA21" s="38"/>
    </row>
    <row r="22" spans="1:27" ht="30" customHeight="1">
      <c r="A22" s="3591" t="s">
        <v>2906</v>
      </c>
      <c r="B22" s="3651" t="s">
        <v>3322</v>
      </c>
      <c r="C22" s="3654" t="s">
        <v>3994</v>
      </c>
      <c r="D22" s="3648"/>
      <c r="E22" s="3648"/>
      <c r="F22" s="3599"/>
      <c r="G22" s="3650"/>
      <c r="H22" s="3650"/>
      <c r="I22" s="3597">
        <v>0.1</v>
      </c>
      <c r="J22" s="3655"/>
      <c r="K22" s="3655"/>
      <c r="L22" s="3641"/>
      <c r="M22" s="3639">
        <f>+L22*F22</f>
        <v>0</v>
      </c>
      <c r="N22" s="38"/>
      <c r="O22" s="38"/>
      <c r="P22" s="38"/>
      <c r="Q22" s="38"/>
      <c r="R22" s="38"/>
      <c r="S22" s="38"/>
      <c r="T22" s="38"/>
      <c r="U22" s="38"/>
      <c r="V22" s="38"/>
      <c r="W22" s="38"/>
      <c r="X22" s="38"/>
      <c r="Y22" s="38"/>
      <c r="Z22" s="38"/>
      <c r="AA22" s="38"/>
    </row>
    <row r="23" spans="1:27" ht="30" customHeight="1">
      <c r="A23" s="3591" t="s">
        <v>2907</v>
      </c>
      <c r="B23" s="3651" t="s">
        <v>3325</v>
      </c>
      <c r="C23" s="3656" t="s">
        <v>3996</v>
      </c>
      <c r="D23" s="3648"/>
      <c r="E23" s="3648"/>
      <c r="F23" s="3599"/>
      <c r="G23" s="3650"/>
      <c r="H23" s="3650"/>
      <c r="I23" s="3597">
        <v>0.5</v>
      </c>
      <c r="J23" s="3655"/>
      <c r="K23" s="3655"/>
      <c r="L23" s="3641"/>
      <c r="M23" s="3639">
        <f>+L23*F23</f>
        <v>0</v>
      </c>
      <c r="N23" s="38"/>
      <c r="O23" s="38"/>
      <c r="P23" s="38"/>
      <c r="Q23" s="38"/>
      <c r="R23" s="38"/>
      <c r="S23" s="38"/>
      <c r="T23" s="38"/>
      <c r="U23" s="38"/>
      <c r="V23" s="38"/>
      <c r="W23" s="38"/>
      <c r="X23" s="38"/>
      <c r="Y23" s="38"/>
      <c r="Z23" s="38"/>
      <c r="AA23" s="38"/>
    </row>
    <row r="24" spans="1:27" ht="30" customHeight="1">
      <c r="A24" s="3591" t="s">
        <v>2909</v>
      </c>
      <c r="B24" s="3651" t="s">
        <v>3516</v>
      </c>
      <c r="C24" s="3656" t="s">
        <v>3998</v>
      </c>
      <c r="D24" s="3648"/>
      <c r="E24" s="3648"/>
      <c r="F24" s="3599"/>
      <c r="G24" s="3650"/>
      <c r="H24" s="3650"/>
      <c r="I24" s="3597">
        <v>1</v>
      </c>
      <c r="J24" s="3655"/>
      <c r="K24" s="3655"/>
      <c r="L24" s="3641"/>
      <c r="M24" s="3639">
        <f>+L24*F24</f>
        <v>0</v>
      </c>
      <c r="N24" s="38"/>
      <c r="O24" s="38"/>
      <c r="P24" s="38"/>
      <c r="Q24" s="38"/>
      <c r="R24" s="38"/>
      <c r="S24" s="38"/>
      <c r="T24" s="38"/>
      <c r="U24" s="38"/>
      <c r="V24" s="38"/>
      <c r="W24" s="38"/>
      <c r="X24" s="38"/>
      <c r="Y24" s="38"/>
      <c r="Z24" s="38"/>
      <c r="AA24" s="38"/>
    </row>
    <row r="25" spans="1:27" ht="30" customHeight="1">
      <c r="A25" s="3591" t="s">
        <v>2910</v>
      </c>
      <c r="B25" s="3651" t="s">
        <v>1302</v>
      </c>
      <c r="C25" s="3643" t="s">
        <v>4284</v>
      </c>
      <c r="D25" s="3648"/>
      <c r="E25" s="3648"/>
      <c r="F25" s="3599"/>
      <c r="G25" s="3650"/>
      <c r="H25" s="3650"/>
      <c r="I25" s="3650"/>
      <c r="J25" s="3655"/>
      <c r="K25" s="3655"/>
      <c r="L25" s="3645"/>
      <c r="M25" s="3639">
        <f>+M26+M27+M28</f>
        <v>0</v>
      </c>
      <c r="N25" s="38"/>
      <c r="O25" s="38"/>
      <c r="P25" s="38"/>
      <c r="Q25" s="38"/>
      <c r="R25" s="38"/>
      <c r="S25" s="38"/>
      <c r="T25" s="38"/>
      <c r="U25" s="38"/>
      <c r="V25" s="38"/>
      <c r="W25" s="38"/>
      <c r="X25" s="38"/>
      <c r="Y25" s="38"/>
      <c r="Z25" s="38"/>
      <c r="AA25" s="38"/>
    </row>
    <row r="26" spans="1:27" ht="30" customHeight="1">
      <c r="A26" s="3591" t="s">
        <v>2911</v>
      </c>
      <c r="B26" s="3651" t="s">
        <v>4124</v>
      </c>
      <c r="C26" s="3654" t="s">
        <v>3994</v>
      </c>
      <c r="D26" s="3648"/>
      <c r="E26" s="3648"/>
      <c r="F26" s="3599"/>
      <c r="G26" s="3650"/>
      <c r="H26" s="3650"/>
      <c r="I26" s="3597">
        <v>0.2</v>
      </c>
      <c r="J26" s="3655"/>
      <c r="K26" s="3655"/>
      <c r="L26" s="3641"/>
      <c r="M26" s="3639">
        <f>+L26*F26</f>
        <v>0</v>
      </c>
      <c r="N26" s="38"/>
      <c r="O26" s="38"/>
      <c r="P26" s="38"/>
      <c r="Q26" s="38"/>
      <c r="R26" s="38"/>
      <c r="S26" s="38"/>
      <c r="T26" s="38"/>
      <c r="U26" s="38"/>
      <c r="V26" s="38"/>
      <c r="W26" s="38"/>
      <c r="X26" s="38"/>
      <c r="Y26" s="38"/>
      <c r="Z26" s="38"/>
      <c r="AA26" s="38"/>
    </row>
    <row r="27" spans="1:27" ht="30" customHeight="1">
      <c r="A27" s="3591" t="s">
        <v>2947</v>
      </c>
      <c r="B27" s="3651" t="s">
        <v>4125</v>
      </c>
      <c r="C27" s="3656" t="s">
        <v>3996</v>
      </c>
      <c r="D27" s="3648"/>
      <c r="E27" s="3648"/>
      <c r="F27" s="3599"/>
      <c r="G27" s="3650"/>
      <c r="H27" s="3650"/>
      <c r="I27" s="3597">
        <v>0.5</v>
      </c>
      <c r="J27" s="3655"/>
      <c r="K27" s="3655"/>
      <c r="L27" s="3641"/>
      <c r="M27" s="3639">
        <f>+L27*F27</f>
        <v>0</v>
      </c>
      <c r="N27" s="38"/>
      <c r="O27" s="38"/>
      <c r="P27" s="38"/>
      <c r="Q27" s="38"/>
      <c r="R27" s="38"/>
      <c r="S27" s="38"/>
      <c r="T27" s="38"/>
      <c r="U27" s="38"/>
      <c r="V27" s="38"/>
      <c r="W27" s="38"/>
      <c r="X27" s="38"/>
      <c r="Y27" s="38"/>
      <c r="Z27" s="38"/>
      <c r="AA27" s="38"/>
    </row>
    <row r="28" spans="1:27" ht="30" customHeight="1">
      <c r="A28" s="3591" t="s">
        <v>2949</v>
      </c>
      <c r="B28" s="3651" t="s">
        <v>4126</v>
      </c>
      <c r="C28" s="3656" t="s">
        <v>3998</v>
      </c>
      <c r="D28" s="3648"/>
      <c r="E28" s="3648"/>
      <c r="F28" s="3599"/>
      <c r="G28" s="3650"/>
      <c r="H28" s="3650"/>
      <c r="I28" s="3597">
        <v>1</v>
      </c>
      <c r="J28" s="3655"/>
      <c r="K28" s="3655"/>
      <c r="L28" s="3641"/>
      <c r="M28" s="3639">
        <f>+L28*F28</f>
        <v>0</v>
      </c>
      <c r="N28" s="38"/>
      <c r="O28" s="38"/>
      <c r="P28" s="38"/>
      <c r="Q28" s="38"/>
      <c r="R28" s="38"/>
      <c r="S28" s="38"/>
      <c r="T28" s="38"/>
      <c r="U28" s="38"/>
      <c r="V28" s="38"/>
      <c r="W28" s="38"/>
      <c r="X28" s="38"/>
      <c r="Y28" s="38"/>
      <c r="Z28" s="38"/>
      <c r="AA28" s="38"/>
    </row>
    <row r="29" spans="1:27" ht="15">
      <c r="A29" s="3591" t="s">
        <v>2950</v>
      </c>
      <c r="B29" s="3651" t="s">
        <v>1305</v>
      </c>
      <c r="C29" s="3643" t="s">
        <v>4285</v>
      </c>
      <c r="D29" s="3648"/>
      <c r="E29" s="3648"/>
      <c r="F29" s="3599"/>
      <c r="G29" s="3649"/>
      <c r="H29" s="3650"/>
      <c r="I29" s="3650"/>
      <c r="J29" s="3645"/>
      <c r="K29" s="3645"/>
      <c r="L29" s="3645"/>
      <c r="M29" s="3639">
        <f>+M30+M31+M32</f>
        <v>0</v>
      </c>
      <c r="N29" s="38"/>
      <c r="O29" s="38"/>
      <c r="P29" s="38"/>
      <c r="Q29" s="38"/>
      <c r="R29" s="38"/>
      <c r="S29" s="38"/>
      <c r="T29" s="38"/>
      <c r="U29" s="38"/>
      <c r="V29" s="38"/>
      <c r="W29" s="38"/>
      <c r="X29" s="38"/>
      <c r="Y29" s="38"/>
      <c r="Z29" s="38"/>
      <c r="AA29" s="38"/>
    </row>
    <row r="30" spans="1:27" ht="30" customHeight="1">
      <c r="A30" s="3591" t="s">
        <v>2951</v>
      </c>
      <c r="B30" s="3651" t="s">
        <v>4127</v>
      </c>
      <c r="C30" s="3656" t="s">
        <v>4287</v>
      </c>
      <c r="D30" s="3648"/>
      <c r="E30" s="3648"/>
      <c r="F30" s="3599"/>
      <c r="G30" s="3649"/>
      <c r="H30" s="3649"/>
      <c r="I30" s="3597">
        <v>0.2</v>
      </c>
      <c r="J30" s="3655"/>
      <c r="K30" s="3655"/>
      <c r="L30" s="3641"/>
      <c r="M30" s="3639">
        <f>+L30*F30</f>
        <v>0</v>
      </c>
      <c r="N30" s="38"/>
      <c r="O30" s="38"/>
      <c r="P30" s="38"/>
      <c r="Q30" s="38"/>
      <c r="R30" s="38"/>
      <c r="S30" s="38"/>
      <c r="T30" s="38"/>
      <c r="U30" s="38"/>
      <c r="V30" s="38"/>
      <c r="W30" s="38"/>
      <c r="X30" s="38"/>
      <c r="Y30" s="38"/>
      <c r="Z30" s="38"/>
      <c r="AA30" s="38"/>
    </row>
    <row r="31" spans="1:27" ht="30" customHeight="1">
      <c r="A31" s="3591" t="s">
        <v>2952</v>
      </c>
      <c r="B31" s="3651" t="s">
        <v>4128</v>
      </c>
      <c r="C31" s="3656" t="s">
        <v>4034</v>
      </c>
      <c r="D31" s="3648"/>
      <c r="E31" s="3648"/>
      <c r="F31" s="3599"/>
      <c r="G31" s="3649"/>
      <c r="H31" s="3649"/>
      <c r="I31" s="3597">
        <v>0.5</v>
      </c>
      <c r="J31" s="3655"/>
      <c r="K31" s="3655"/>
      <c r="L31" s="3641"/>
      <c r="M31" s="3639">
        <f>+L31*F31</f>
        <v>0</v>
      </c>
      <c r="N31" s="38"/>
      <c r="O31" s="38"/>
      <c r="P31" s="38"/>
      <c r="Q31" s="38"/>
      <c r="R31" s="38"/>
      <c r="S31" s="38"/>
      <c r="T31" s="38"/>
      <c r="U31" s="38"/>
      <c r="V31" s="38"/>
      <c r="W31" s="38"/>
      <c r="X31" s="38"/>
      <c r="Y31" s="38"/>
      <c r="Z31" s="38"/>
      <c r="AA31" s="38"/>
    </row>
    <row r="32" spans="1:27" ht="30" customHeight="1">
      <c r="A32" s="3591" t="s">
        <v>2954</v>
      </c>
      <c r="B32" s="3651" t="s">
        <v>4129</v>
      </c>
      <c r="C32" s="3657" t="s">
        <v>3998</v>
      </c>
      <c r="D32" s="3648"/>
      <c r="E32" s="3648"/>
      <c r="F32" s="3599"/>
      <c r="G32" s="3649"/>
      <c r="H32" s="3649"/>
      <c r="I32" s="3597">
        <v>1</v>
      </c>
      <c r="J32" s="3655"/>
      <c r="K32" s="3655"/>
      <c r="L32" s="3641"/>
      <c r="M32" s="3639">
        <f>+L32*F32</f>
        <v>0</v>
      </c>
      <c r="N32" s="38"/>
      <c r="O32" s="38"/>
      <c r="P32" s="38"/>
      <c r="Q32" s="38"/>
      <c r="R32" s="38"/>
      <c r="S32" s="38"/>
      <c r="T32" s="38"/>
      <c r="U32" s="38"/>
      <c r="V32" s="38"/>
      <c r="W32" s="38"/>
      <c r="X32" s="38"/>
      <c r="Y32" s="38"/>
      <c r="Z32" s="38"/>
      <c r="AA32" s="38"/>
    </row>
    <row r="33" spans="1:27" ht="24.75" customHeight="1">
      <c r="A33" s="3591" t="s">
        <v>2956</v>
      </c>
      <c r="B33" s="3651" t="s">
        <v>1308</v>
      </c>
      <c r="C33" s="3643" t="s">
        <v>4288</v>
      </c>
      <c r="D33" s="3648"/>
      <c r="E33" s="3648"/>
      <c r="F33" s="3599"/>
      <c r="G33" s="3649"/>
      <c r="H33" s="3650"/>
      <c r="I33" s="3650"/>
      <c r="J33" s="3645"/>
      <c r="K33" s="3645"/>
      <c r="L33" s="3645"/>
      <c r="M33" s="3639">
        <f>+M34+M35</f>
        <v>0</v>
      </c>
      <c r="N33" s="38"/>
      <c r="O33" s="38"/>
      <c r="P33" s="38"/>
      <c r="Q33" s="38"/>
      <c r="R33" s="38"/>
      <c r="S33" s="38"/>
      <c r="T33" s="38"/>
      <c r="U33" s="38"/>
      <c r="V33" s="38"/>
      <c r="W33" s="38"/>
      <c r="X33" s="38"/>
      <c r="Y33" s="38"/>
      <c r="Z33" s="38"/>
      <c r="AA33" s="38"/>
    </row>
    <row r="34" spans="1:27" ht="30" customHeight="1">
      <c r="A34" s="3591" t="s">
        <v>2957</v>
      </c>
      <c r="B34" s="3651" t="s">
        <v>4131</v>
      </c>
      <c r="C34" s="3656" t="s">
        <v>4034</v>
      </c>
      <c r="D34" s="3648"/>
      <c r="E34" s="3648"/>
      <c r="F34" s="3599"/>
      <c r="G34" s="3649"/>
      <c r="H34" s="3650"/>
      <c r="I34" s="3597">
        <v>0.55000000000000004</v>
      </c>
      <c r="J34" s="3655"/>
      <c r="K34" s="3655"/>
      <c r="L34" s="3641"/>
      <c r="M34" s="3639">
        <f>+F34*L34</f>
        <v>0</v>
      </c>
      <c r="N34" s="38"/>
      <c r="O34" s="38"/>
      <c r="P34" s="38"/>
      <c r="Q34" s="38"/>
      <c r="R34" s="38"/>
      <c r="S34" s="38"/>
      <c r="T34" s="38"/>
      <c r="U34" s="38"/>
      <c r="V34" s="38"/>
      <c r="W34" s="38"/>
      <c r="X34" s="38"/>
      <c r="Y34" s="38"/>
      <c r="Z34" s="38"/>
      <c r="AA34" s="38"/>
    </row>
    <row r="35" spans="1:27" ht="30" customHeight="1">
      <c r="A35" s="3591" t="s">
        <v>2958</v>
      </c>
      <c r="B35" s="3651" t="s">
        <v>4132</v>
      </c>
      <c r="C35" s="3657" t="s">
        <v>3998</v>
      </c>
      <c r="D35" s="3648"/>
      <c r="E35" s="3648"/>
      <c r="F35" s="3599"/>
      <c r="G35" s="3649"/>
      <c r="H35" s="3650"/>
      <c r="I35" s="3597">
        <v>1</v>
      </c>
      <c r="J35" s="3655"/>
      <c r="K35" s="3655"/>
      <c r="L35" s="3641"/>
      <c r="M35" s="3639">
        <f>+F35*L35</f>
        <v>0</v>
      </c>
      <c r="N35" s="38"/>
      <c r="O35" s="38"/>
      <c r="P35" s="38"/>
      <c r="Q35" s="38"/>
      <c r="R35" s="38"/>
      <c r="S35" s="38"/>
      <c r="T35" s="38"/>
      <c r="U35" s="38"/>
      <c r="V35" s="38"/>
      <c r="W35" s="38"/>
      <c r="X35" s="38"/>
      <c r="Y35" s="38"/>
      <c r="Z35" s="38"/>
      <c r="AA35" s="38"/>
    </row>
    <row r="36" spans="1:27" ht="30" customHeight="1">
      <c r="A36" s="3591" t="s">
        <v>2959</v>
      </c>
      <c r="B36" s="3658" t="s">
        <v>1327</v>
      </c>
      <c r="C36" s="3659" t="s">
        <v>4030</v>
      </c>
      <c r="D36" s="3599"/>
      <c r="E36" s="3599"/>
      <c r="F36" s="3648"/>
      <c r="G36" s="3649"/>
      <c r="H36" s="3649"/>
      <c r="I36" s="3650"/>
      <c r="J36" s="3648"/>
      <c r="K36" s="3648"/>
      <c r="L36" s="3655"/>
      <c r="M36" s="3639">
        <f>+M37+M38</f>
        <v>0</v>
      </c>
      <c r="N36" s="38"/>
      <c r="O36" s="38"/>
      <c r="P36" s="38"/>
      <c r="Q36" s="38"/>
      <c r="R36" s="38"/>
      <c r="S36" s="38"/>
      <c r="T36" s="38"/>
      <c r="U36" s="38"/>
      <c r="V36" s="38"/>
      <c r="W36" s="38"/>
      <c r="X36" s="38"/>
      <c r="Y36" s="38"/>
      <c r="Z36" s="38"/>
      <c r="AA36" s="38"/>
    </row>
    <row r="37" spans="1:27" ht="30" customHeight="1">
      <c r="A37" s="3591" t="s">
        <v>2960</v>
      </c>
      <c r="B37" s="3651" t="s">
        <v>3653</v>
      </c>
      <c r="C37" s="3656" t="s">
        <v>4034</v>
      </c>
      <c r="D37" s="3660"/>
      <c r="E37" s="3660"/>
      <c r="F37" s="3648"/>
      <c r="G37" s="3597">
        <v>0.5</v>
      </c>
      <c r="H37" s="3597">
        <v>0.85</v>
      </c>
      <c r="I37" s="3650"/>
      <c r="J37" s="3641"/>
      <c r="K37" s="3641"/>
      <c r="L37" s="3655"/>
      <c r="M37" s="3639">
        <f>+D37*J37+E37*K37</f>
        <v>0</v>
      </c>
      <c r="N37" s="38"/>
      <c r="O37" s="38"/>
      <c r="P37" s="38"/>
      <c r="Q37" s="38"/>
      <c r="R37" s="38"/>
      <c r="S37" s="38"/>
      <c r="T37" s="38"/>
      <c r="U37" s="38"/>
      <c r="V37" s="38"/>
      <c r="W37" s="38"/>
      <c r="X37" s="38"/>
      <c r="Y37" s="38"/>
      <c r="Z37" s="38"/>
      <c r="AA37" s="38"/>
    </row>
    <row r="38" spans="1:27" ht="30" customHeight="1">
      <c r="A38" s="3591" t="s">
        <v>2961</v>
      </c>
      <c r="B38" s="3651" t="s">
        <v>3655</v>
      </c>
      <c r="C38" s="3656" t="s">
        <v>3998</v>
      </c>
      <c r="D38" s="3660"/>
      <c r="E38" s="3660"/>
      <c r="F38" s="3648"/>
      <c r="G38" s="3597">
        <v>1</v>
      </c>
      <c r="H38" s="3597">
        <v>1</v>
      </c>
      <c r="I38" s="3650"/>
      <c r="J38" s="3641"/>
      <c r="K38" s="3641"/>
      <c r="L38" s="3655"/>
      <c r="M38" s="3639">
        <f>+D38*J38+E38*K38</f>
        <v>0</v>
      </c>
      <c r="N38" s="38"/>
      <c r="O38" s="38"/>
      <c r="P38" s="38"/>
      <c r="Q38" s="38"/>
      <c r="R38" s="38"/>
      <c r="S38" s="38"/>
      <c r="T38" s="38"/>
      <c r="U38" s="38"/>
      <c r="V38" s="38"/>
      <c r="W38" s="38"/>
      <c r="X38" s="38"/>
      <c r="Y38" s="38"/>
      <c r="Z38" s="38"/>
      <c r="AA38" s="38"/>
    </row>
    <row r="39" spans="1:27" ht="30" customHeight="1">
      <c r="A39" s="3591" t="s">
        <v>2962</v>
      </c>
      <c r="B39" s="3658" t="s">
        <v>3617</v>
      </c>
      <c r="C39" s="3661" t="s">
        <v>4037</v>
      </c>
      <c r="D39" s="3660"/>
      <c r="E39" s="3660"/>
      <c r="F39" s="3648"/>
      <c r="G39" s="3649"/>
      <c r="H39" s="3649"/>
      <c r="I39" s="3650"/>
      <c r="J39" s="3648"/>
      <c r="K39" s="3648"/>
      <c r="L39" s="3655"/>
      <c r="M39" s="3639">
        <f>+M40+M43+M46</f>
        <v>0</v>
      </c>
      <c r="N39" s="38"/>
      <c r="O39" s="38"/>
      <c r="P39" s="38"/>
      <c r="Q39" s="38"/>
      <c r="R39" s="38"/>
      <c r="S39" s="38"/>
      <c r="T39" s="38"/>
      <c r="U39" s="38"/>
      <c r="V39" s="38"/>
      <c r="W39" s="38"/>
      <c r="X39" s="38"/>
      <c r="Y39" s="38"/>
      <c r="Z39" s="38"/>
      <c r="AA39" s="38"/>
    </row>
    <row r="40" spans="1:27" ht="30" customHeight="1">
      <c r="A40" s="3591" t="s">
        <v>2963</v>
      </c>
      <c r="B40" s="3651" t="s">
        <v>3659</v>
      </c>
      <c r="C40" s="3662" t="s">
        <v>4293</v>
      </c>
      <c r="D40" s="3660"/>
      <c r="E40" s="3660"/>
      <c r="F40" s="3648"/>
      <c r="G40" s="3649"/>
      <c r="H40" s="3649"/>
      <c r="I40" s="3650"/>
      <c r="J40" s="3648"/>
      <c r="K40" s="3648"/>
      <c r="L40" s="3655"/>
      <c r="M40" s="3639">
        <f>+M41+M42</f>
        <v>0</v>
      </c>
      <c r="N40" s="38"/>
      <c r="O40" s="38"/>
      <c r="P40" s="38"/>
      <c r="Q40" s="38"/>
      <c r="R40" s="38"/>
      <c r="S40" s="38"/>
      <c r="T40" s="38"/>
      <c r="U40" s="38"/>
      <c r="V40" s="38"/>
      <c r="W40" s="38"/>
      <c r="X40" s="38"/>
      <c r="Y40" s="38"/>
      <c r="Z40" s="38"/>
      <c r="AA40" s="38"/>
    </row>
    <row r="41" spans="1:27" ht="31.5" customHeight="1">
      <c r="A41" s="3591" t="s">
        <v>2964</v>
      </c>
      <c r="B41" s="3651" t="s">
        <v>4310</v>
      </c>
      <c r="C41" s="3656" t="s">
        <v>4034</v>
      </c>
      <c r="D41" s="3606"/>
      <c r="E41" s="3606"/>
      <c r="F41" s="3648"/>
      <c r="G41" s="3597">
        <v>0.5</v>
      </c>
      <c r="H41" s="3597">
        <v>0.85</v>
      </c>
      <c r="I41" s="3650"/>
      <c r="J41" s="3641"/>
      <c r="K41" s="3641"/>
      <c r="L41" s="3655"/>
      <c r="M41" s="3639">
        <f>+D41*J41+E41*K41</f>
        <v>0</v>
      </c>
      <c r="N41" s="38"/>
      <c r="O41" s="38"/>
      <c r="P41" s="38"/>
      <c r="Q41" s="38"/>
      <c r="R41" s="38"/>
      <c r="S41" s="38"/>
      <c r="T41" s="38"/>
      <c r="U41" s="38"/>
      <c r="V41" s="38"/>
      <c r="W41" s="38"/>
      <c r="X41" s="38"/>
      <c r="Y41" s="38"/>
      <c r="Z41" s="38"/>
      <c r="AA41" s="38"/>
    </row>
    <row r="42" spans="1:27" ht="30" customHeight="1">
      <c r="A42" s="3591" t="s">
        <v>2965</v>
      </c>
      <c r="B42" s="3651" t="s">
        <v>4311</v>
      </c>
      <c r="C42" s="3656" t="s">
        <v>3998</v>
      </c>
      <c r="D42" s="3606"/>
      <c r="E42" s="3606"/>
      <c r="F42" s="3648"/>
      <c r="G42" s="3597">
        <v>1</v>
      </c>
      <c r="H42" s="3597">
        <v>1</v>
      </c>
      <c r="I42" s="3650"/>
      <c r="J42" s="3641"/>
      <c r="K42" s="3641"/>
      <c r="L42" s="3655"/>
      <c r="M42" s="3639">
        <f>+D42*J42+E42*K42</f>
        <v>0</v>
      </c>
      <c r="N42" s="38"/>
      <c r="O42" s="38"/>
      <c r="P42" s="38"/>
      <c r="Q42" s="38"/>
      <c r="R42" s="38"/>
      <c r="S42" s="38"/>
      <c r="T42" s="38"/>
      <c r="U42" s="38"/>
      <c r="V42" s="38"/>
      <c r="W42" s="38"/>
      <c r="X42" s="38"/>
      <c r="Y42" s="38"/>
      <c r="Z42" s="38"/>
      <c r="AA42" s="38"/>
    </row>
    <row r="43" spans="1:27" ht="30" customHeight="1">
      <c r="A43" s="3591" t="s">
        <v>2966</v>
      </c>
      <c r="B43" s="3651" t="s">
        <v>3660</v>
      </c>
      <c r="C43" s="3662" t="s">
        <v>4296</v>
      </c>
      <c r="D43" s="3606"/>
      <c r="E43" s="3606"/>
      <c r="F43" s="3648"/>
      <c r="G43" s="3649"/>
      <c r="H43" s="3649"/>
      <c r="I43" s="3650"/>
      <c r="J43" s="3648"/>
      <c r="K43" s="3648"/>
      <c r="L43" s="3655"/>
      <c r="M43" s="3639">
        <f>+M44+M45</f>
        <v>0</v>
      </c>
      <c r="N43" s="38"/>
      <c r="O43" s="38"/>
      <c r="P43" s="38"/>
      <c r="Q43" s="38"/>
      <c r="R43" s="38"/>
      <c r="S43" s="38"/>
      <c r="T43" s="38"/>
      <c r="U43" s="38"/>
      <c r="V43" s="38"/>
      <c r="W43" s="38"/>
      <c r="X43" s="38"/>
      <c r="Y43" s="38"/>
      <c r="Z43" s="38"/>
      <c r="AA43" s="38"/>
    </row>
    <row r="44" spans="1:27" ht="30" customHeight="1">
      <c r="A44" s="3591" t="s">
        <v>2967</v>
      </c>
      <c r="B44" s="3651" t="s">
        <v>4135</v>
      </c>
      <c r="C44" s="3656" t="s">
        <v>4034</v>
      </c>
      <c r="D44" s="3663"/>
      <c r="E44" s="3663"/>
      <c r="F44" s="3648"/>
      <c r="G44" s="3597">
        <v>0.5</v>
      </c>
      <c r="H44" s="3597">
        <v>1</v>
      </c>
      <c r="I44" s="3650"/>
      <c r="J44" s="3641"/>
      <c r="K44" s="3641"/>
      <c r="L44" s="3655"/>
      <c r="M44" s="3639">
        <f>+D44*J44+E44*K44</f>
        <v>0</v>
      </c>
      <c r="N44" s="38"/>
      <c r="O44" s="38"/>
      <c r="P44" s="38"/>
      <c r="Q44" s="38"/>
      <c r="R44" s="38"/>
      <c r="S44" s="38"/>
      <c r="T44" s="38"/>
      <c r="U44" s="38"/>
      <c r="V44" s="38"/>
      <c r="W44" s="38"/>
      <c r="X44" s="38"/>
      <c r="Y44" s="38"/>
      <c r="Z44" s="38"/>
      <c r="AA44" s="38"/>
    </row>
    <row r="45" spans="1:27" ht="30" customHeight="1">
      <c r="A45" s="3591" t="s">
        <v>2968</v>
      </c>
      <c r="B45" s="3651" t="s">
        <v>4139</v>
      </c>
      <c r="C45" s="3656" t="s">
        <v>3998</v>
      </c>
      <c r="D45" s="3663"/>
      <c r="E45" s="3599"/>
      <c r="F45" s="3648"/>
      <c r="G45" s="3597">
        <v>1</v>
      </c>
      <c r="H45" s="3597">
        <v>1</v>
      </c>
      <c r="I45" s="3650"/>
      <c r="J45" s="3641"/>
      <c r="K45" s="3641"/>
      <c r="L45" s="3655"/>
      <c r="M45" s="3639">
        <f>+D45*J45+E45*K45</f>
        <v>0</v>
      </c>
      <c r="N45" s="38"/>
      <c r="O45" s="38"/>
      <c r="P45" s="38"/>
      <c r="Q45" s="38"/>
      <c r="R45" s="38"/>
      <c r="S45" s="38"/>
      <c r="T45" s="38"/>
      <c r="U45" s="38"/>
      <c r="V45" s="38"/>
      <c r="W45" s="38"/>
      <c r="X45" s="38"/>
      <c r="Y45" s="38"/>
      <c r="Z45" s="38"/>
      <c r="AA45" s="38"/>
    </row>
    <row r="46" spans="1:27" ht="30" customHeight="1">
      <c r="A46" s="3591" t="s">
        <v>2969</v>
      </c>
      <c r="B46" s="3651" t="s">
        <v>3661</v>
      </c>
      <c r="C46" s="3664" t="s">
        <v>4074</v>
      </c>
      <c r="D46" s="3663"/>
      <c r="E46" s="3599"/>
      <c r="F46" s="3648"/>
      <c r="G46" s="3597">
        <v>0.5</v>
      </c>
      <c r="H46" s="3597">
        <v>0.85</v>
      </c>
      <c r="I46" s="3650"/>
      <c r="J46" s="3641"/>
      <c r="K46" s="3641"/>
      <c r="L46" s="3655"/>
      <c r="M46" s="3639">
        <f>+D46*J46+E46*K46</f>
        <v>0</v>
      </c>
      <c r="N46" s="38"/>
      <c r="O46" s="38"/>
      <c r="P46" s="38"/>
      <c r="Q46" s="38"/>
      <c r="R46" s="38"/>
      <c r="S46" s="38"/>
      <c r="T46" s="38"/>
      <c r="U46" s="38"/>
      <c r="V46" s="38"/>
      <c r="W46" s="38"/>
      <c r="X46" s="38"/>
      <c r="Y46" s="38"/>
      <c r="Z46" s="38"/>
      <c r="AA46" s="38"/>
    </row>
    <row r="47" spans="1:27" ht="30" customHeight="1">
      <c r="A47" s="3591" t="s">
        <v>2970</v>
      </c>
      <c r="B47" s="3658" t="s">
        <v>4151</v>
      </c>
      <c r="C47" s="3665" t="s">
        <v>4312</v>
      </c>
      <c r="D47" s="3663"/>
      <c r="E47" s="3599"/>
      <c r="F47" s="3648"/>
      <c r="G47" s="3649"/>
      <c r="H47" s="3649"/>
      <c r="I47" s="3650"/>
      <c r="J47" s="3641"/>
      <c r="K47" s="3641"/>
      <c r="L47" s="3655"/>
      <c r="M47" s="3639">
        <f>+D47*J47+E47*K47</f>
        <v>0</v>
      </c>
      <c r="N47" s="38"/>
      <c r="O47" s="38"/>
      <c r="P47" s="38"/>
      <c r="Q47" s="38"/>
      <c r="R47" s="38"/>
      <c r="S47" s="38"/>
      <c r="T47" s="38"/>
      <c r="U47" s="38"/>
      <c r="V47" s="38"/>
      <c r="W47" s="38"/>
      <c r="X47" s="38"/>
      <c r="Y47" s="38"/>
      <c r="Z47" s="38"/>
      <c r="AA47" s="38"/>
    </row>
    <row r="48" spans="1:27" ht="30" customHeight="1">
      <c r="A48" s="3591" t="s">
        <v>2971</v>
      </c>
      <c r="B48" s="3658" t="s">
        <v>4152</v>
      </c>
      <c r="C48" s="3666" t="s">
        <v>4313</v>
      </c>
      <c r="D48" s="3599"/>
      <c r="E48" s="3663"/>
      <c r="F48" s="3648"/>
      <c r="G48" s="3649"/>
      <c r="H48" s="3649"/>
      <c r="I48" s="3649"/>
      <c r="J48" s="3648"/>
      <c r="K48" s="3648"/>
      <c r="L48" s="3655"/>
      <c r="M48" s="3639">
        <f>+M49+M50+M51</f>
        <v>0</v>
      </c>
      <c r="N48" s="38"/>
      <c r="O48" s="38"/>
      <c r="P48" s="38"/>
      <c r="Q48" s="38"/>
      <c r="R48" s="38"/>
      <c r="S48" s="38"/>
      <c r="T48" s="38"/>
      <c r="U48" s="38"/>
      <c r="V48" s="38"/>
      <c r="W48" s="38"/>
      <c r="X48" s="38"/>
      <c r="Y48" s="38"/>
      <c r="Z48" s="38"/>
      <c r="AA48" s="38"/>
    </row>
    <row r="49" spans="1:27" ht="30" customHeight="1">
      <c r="A49" s="3591" t="s">
        <v>2972</v>
      </c>
      <c r="B49" s="3651" t="s">
        <v>4153</v>
      </c>
      <c r="C49" s="3667" t="s">
        <v>4081</v>
      </c>
      <c r="D49" s="3596"/>
      <c r="E49" s="3668"/>
      <c r="F49" s="3668"/>
      <c r="G49" s="3597">
        <v>0.05</v>
      </c>
      <c r="H49" s="3650"/>
      <c r="I49" s="3650"/>
      <c r="J49" s="3641"/>
      <c r="K49" s="3655"/>
      <c r="L49" s="3655"/>
      <c r="M49" s="3639">
        <f>+D49*J49</f>
        <v>0</v>
      </c>
      <c r="N49" s="38"/>
      <c r="O49" s="38"/>
      <c r="P49" s="38"/>
      <c r="Q49" s="38"/>
      <c r="R49" s="38"/>
      <c r="S49" s="38"/>
      <c r="T49" s="38"/>
      <c r="U49" s="38"/>
      <c r="V49" s="38"/>
      <c r="W49" s="38"/>
      <c r="X49" s="38"/>
      <c r="Y49" s="38"/>
      <c r="Z49" s="38"/>
      <c r="AA49" s="38"/>
    </row>
    <row r="50" spans="1:27" ht="30" customHeight="1">
      <c r="A50" s="3591" t="s">
        <v>2973</v>
      </c>
      <c r="B50" s="3651" t="s">
        <v>4154</v>
      </c>
      <c r="C50" s="3643" t="s">
        <v>4299</v>
      </c>
      <c r="D50" s="3599"/>
      <c r="E50" s="3668"/>
      <c r="F50" s="3648"/>
      <c r="G50" s="3597">
        <v>1</v>
      </c>
      <c r="H50" s="3650"/>
      <c r="I50" s="3650"/>
      <c r="J50" s="3641"/>
      <c r="K50" s="3655"/>
      <c r="L50" s="3655"/>
      <c r="M50" s="3639">
        <f>+D50*J50</f>
        <v>0</v>
      </c>
      <c r="N50" s="38"/>
      <c r="O50" s="38"/>
      <c r="P50" s="38"/>
      <c r="Q50" s="38"/>
      <c r="R50" s="38"/>
      <c r="S50" s="38"/>
      <c r="T50" s="38"/>
      <c r="U50" s="38"/>
      <c r="V50" s="38"/>
      <c r="W50" s="38"/>
      <c r="X50" s="38"/>
      <c r="Y50" s="38"/>
      <c r="Z50" s="38"/>
      <c r="AA50" s="38"/>
    </row>
    <row r="51" spans="1:27" ht="30" customHeight="1">
      <c r="A51" s="3591" t="s">
        <v>4049</v>
      </c>
      <c r="B51" s="3651" t="s">
        <v>4155</v>
      </c>
      <c r="C51" s="3652" t="s">
        <v>4300</v>
      </c>
      <c r="D51" s="3599"/>
      <c r="E51" s="3663"/>
      <c r="F51" s="3663"/>
      <c r="G51" s="3597">
        <v>0.85</v>
      </c>
      <c r="H51" s="3597">
        <v>0.85</v>
      </c>
      <c r="I51" s="3597">
        <v>0.85</v>
      </c>
      <c r="J51" s="3641"/>
      <c r="K51" s="3641"/>
      <c r="L51" s="3641"/>
      <c r="M51" s="3639">
        <f>+D51*J51+E51*K51+F51*L51</f>
        <v>0</v>
      </c>
      <c r="N51" s="38"/>
      <c r="O51" s="38"/>
      <c r="P51" s="38"/>
      <c r="Q51" s="38"/>
      <c r="R51" s="38"/>
      <c r="S51" s="38"/>
      <c r="T51" s="38"/>
      <c r="U51" s="38"/>
      <c r="V51" s="38"/>
      <c r="W51" s="38"/>
      <c r="X51" s="38"/>
      <c r="Y51" s="38"/>
      <c r="Z51" s="38"/>
      <c r="AA51" s="38"/>
    </row>
    <row r="52" spans="1:27" ht="30" customHeight="1">
      <c r="A52" s="3591" t="s">
        <v>3204</v>
      </c>
      <c r="B52" s="3658" t="s">
        <v>4156</v>
      </c>
      <c r="C52" s="3540" t="s">
        <v>4089</v>
      </c>
      <c r="D52" s="3599"/>
      <c r="E52" s="3663"/>
      <c r="F52" s="3663"/>
      <c r="G52" s="3649"/>
      <c r="H52" s="3649"/>
      <c r="I52" s="3650"/>
      <c r="J52" s="3641"/>
      <c r="K52" s="3641"/>
      <c r="L52" s="3641"/>
      <c r="M52" s="3639">
        <f>+D52*J52+E52*K52+F52*L52</f>
        <v>0</v>
      </c>
      <c r="N52" s="38"/>
      <c r="O52" s="38"/>
      <c r="P52" s="38"/>
      <c r="Q52" s="38"/>
      <c r="R52" s="38"/>
      <c r="S52" s="38"/>
      <c r="T52" s="38"/>
      <c r="U52" s="38"/>
      <c r="V52" s="38"/>
      <c r="W52" s="38"/>
      <c r="X52" s="38"/>
      <c r="Y52" s="38"/>
      <c r="Z52" s="38"/>
      <c r="AA52" s="38"/>
    </row>
    <row r="53" spans="1:27" ht="30" customHeight="1">
      <c r="A53" s="3591" t="s">
        <v>3205</v>
      </c>
      <c r="B53" s="3658" t="s">
        <v>4157</v>
      </c>
      <c r="C53" s="3647" t="s">
        <v>4314</v>
      </c>
      <c r="D53" s="3606"/>
      <c r="E53" s="3663"/>
      <c r="F53" s="3668"/>
      <c r="G53" s="3597">
        <v>1</v>
      </c>
      <c r="H53" s="3597">
        <v>1</v>
      </c>
      <c r="I53" s="3669"/>
      <c r="J53" s="3641"/>
      <c r="K53" s="3641"/>
      <c r="L53" s="3655"/>
      <c r="M53" s="3639">
        <f>+D53*J53+E53*K53</f>
        <v>0</v>
      </c>
      <c r="N53" s="38"/>
      <c r="O53" s="38"/>
      <c r="P53" s="38"/>
      <c r="Q53" s="38"/>
      <c r="R53" s="38"/>
      <c r="S53" s="38"/>
      <c r="T53" s="38"/>
      <c r="U53" s="38"/>
      <c r="V53" s="38"/>
      <c r="W53" s="38"/>
      <c r="X53" s="38"/>
      <c r="Y53" s="38"/>
      <c r="Z53" s="38"/>
      <c r="AA53" s="38"/>
    </row>
    <row r="54" spans="1:27" ht="30" customHeight="1">
      <c r="A54" s="3591" t="s">
        <v>3206</v>
      </c>
      <c r="B54" s="3658" t="s">
        <v>4164</v>
      </c>
      <c r="C54" s="3670" t="s">
        <v>4111</v>
      </c>
      <c r="D54" s="3641"/>
      <c r="E54" s="3663"/>
      <c r="F54" s="3668"/>
      <c r="G54" s="3669"/>
      <c r="H54" s="3669"/>
      <c r="I54" s="3650"/>
      <c r="J54" s="3668"/>
      <c r="K54" s="3668"/>
      <c r="L54" s="3655"/>
      <c r="M54" s="3639">
        <f>+M55+M56+M57+M58</f>
        <v>0</v>
      </c>
      <c r="N54" s="38"/>
      <c r="O54" s="38"/>
      <c r="P54" s="38"/>
      <c r="Q54" s="38"/>
      <c r="R54" s="38"/>
      <c r="S54" s="38"/>
      <c r="T54" s="38"/>
      <c r="U54" s="38"/>
      <c r="V54" s="38"/>
      <c r="W54" s="38"/>
      <c r="X54" s="38"/>
      <c r="Y54" s="38"/>
      <c r="Z54" s="38"/>
      <c r="AA54" s="38"/>
    </row>
    <row r="55" spans="1:27" ht="30" customHeight="1">
      <c r="A55" s="3591" t="s">
        <v>3207</v>
      </c>
      <c r="B55" s="3651" t="s">
        <v>4165</v>
      </c>
      <c r="C55" s="3652" t="s">
        <v>4305</v>
      </c>
      <c r="D55" s="3606"/>
      <c r="E55" s="3599"/>
      <c r="F55" s="3668"/>
      <c r="G55" s="3649"/>
      <c r="H55" s="3649"/>
      <c r="I55" s="3669"/>
      <c r="J55" s="3641"/>
      <c r="K55" s="3641"/>
      <c r="L55" s="3655"/>
      <c r="M55" s="3639">
        <f>+D55*J55+E55*K55</f>
        <v>0</v>
      </c>
      <c r="N55" s="38"/>
      <c r="O55" s="38"/>
      <c r="P55" s="38"/>
      <c r="Q55" s="38"/>
      <c r="R55" s="38"/>
      <c r="S55" s="38"/>
      <c r="T55" s="38"/>
      <c r="U55" s="38"/>
      <c r="V55" s="38"/>
      <c r="W55" s="38"/>
      <c r="X55" s="38"/>
      <c r="Y55" s="38"/>
      <c r="Z55" s="38"/>
      <c r="AA55" s="38"/>
    </row>
    <row r="56" spans="1:27" ht="30" customHeight="1">
      <c r="A56" s="3591" t="s">
        <v>3208</v>
      </c>
      <c r="B56" s="3651" t="s">
        <v>4166</v>
      </c>
      <c r="C56" s="3643" t="s">
        <v>4306</v>
      </c>
      <c r="D56" s="3606"/>
      <c r="E56" s="3606"/>
      <c r="F56" s="3668"/>
      <c r="G56" s="3597">
        <v>0.05</v>
      </c>
      <c r="H56" s="3597">
        <v>0.05</v>
      </c>
      <c r="I56" s="3669"/>
      <c r="J56" s="3641"/>
      <c r="K56" s="3641"/>
      <c r="L56" s="3655"/>
      <c r="M56" s="3639">
        <f>+D56*J56+E56*K56</f>
        <v>0</v>
      </c>
      <c r="N56" s="38"/>
      <c r="O56" s="38"/>
      <c r="P56" s="38"/>
      <c r="Q56" s="38"/>
      <c r="R56" s="38"/>
      <c r="S56" s="38"/>
      <c r="T56" s="38"/>
      <c r="U56" s="38"/>
      <c r="V56" s="38"/>
      <c r="W56" s="38"/>
      <c r="X56" s="38"/>
      <c r="Y56" s="38"/>
      <c r="Z56" s="38"/>
      <c r="AA56" s="38"/>
    </row>
    <row r="57" spans="1:27" ht="30" customHeight="1">
      <c r="A57" s="3591" t="s">
        <v>4058</v>
      </c>
      <c r="B57" s="3651" t="s">
        <v>4167</v>
      </c>
      <c r="C57" s="3643" t="s">
        <v>4307</v>
      </c>
      <c r="D57" s="3599"/>
      <c r="E57" s="3599"/>
      <c r="F57" s="3668"/>
      <c r="G57" s="3597">
        <v>0.1</v>
      </c>
      <c r="H57" s="3597">
        <v>0.1</v>
      </c>
      <c r="I57" s="3669"/>
      <c r="J57" s="3641"/>
      <c r="K57" s="3641"/>
      <c r="L57" s="3655"/>
      <c r="M57" s="3639">
        <f>+D57*J57+E57*K57</f>
        <v>0</v>
      </c>
      <c r="N57" s="38"/>
      <c r="O57" s="38"/>
      <c r="P57" s="38"/>
      <c r="Q57" s="38"/>
      <c r="R57" s="38"/>
      <c r="S57" s="38"/>
      <c r="T57" s="38"/>
      <c r="U57" s="38"/>
      <c r="V57" s="38"/>
      <c r="W57" s="38"/>
      <c r="X57" s="38"/>
      <c r="Y57" s="38"/>
      <c r="Z57" s="38"/>
      <c r="AA57" s="38"/>
    </row>
    <row r="58" spans="1:27" ht="30" customHeight="1" thickBot="1">
      <c r="A58" s="3671" t="s">
        <v>4060</v>
      </c>
      <c r="B58" s="3672" t="s">
        <v>4168</v>
      </c>
      <c r="C58" s="3643" t="s">
        <v>4123</v>
      </c>
      <c r="D58" s="3673"/>
      <c r="E58" s="3673"/>
      <c r="F58" s="3674"/>
      <c r="G58" s="3615">
        <v>1</v>
      </c>
      <c r="H58" s="3615">
        <v>1</v>
      </c>
      <c r="I58" s="3675"/>
      <c r="J58" s="3641"/>
      <c r="K58" s="3641"/>
      <c r="L58" s="3676"/>
      <c r="M58" s="3639">
        <f>+D58*J58+E58*K58</f>
        <v>0</v>
      </c>
      <c r="N58" s="38"/>
      <c r="O58" s="38"/>
      <c r="P58" s="38"/>
      <c r="Q58" s="38"/>
      <c r="R58" s="38"/>
      <c r="S58" s="38"/>
      <c r="T58" s="38"/>
      <c r="U58" s="38"/>
      <c r="V58" s="38"/>
      <c r="W58" s="38"/>
      <c r="X58" s="38"/>
      <c r="Y58" s="38"/>
      <c r="Z58" s="38"/>
      <c r="AA58" s="38"/>
    </row>
    <row r="59" spans="1:27" ht="15">
      <c r="N59" s="38"/>
      <c r="O59" s="38"/>
      <c r="P59" s="38"/>
      <c r="Q59" s="38"/>
      <c r="R59" s="38"/>
      <c r="S59" s="38"/>
      <c r="T59" s="38"/>
      <c r="U59" s="38"/>
      <c r="V59" s="38"/>
      <c r="W59" s="38"/>
      <c r="X59" s="38"/>
      <c r="Y59" s="38"/>
      <c r="Z59" s="38"/>
      <c r="AA59" s="38"/>
    </row>
    <row r="60" spans="1:27" ht="15">
      <c r="N60" s="38"/>
      <c r="O60" s="38"/>
      <c r="P60" s="38"/>
      <c r="Q60" s="38"/>
      <c r="R60" s="38"/>
      <c r="S60" s="38"/>
      <c r="T60" s="38"/>
      <c r="U60" s="38"/>
      <c r="V60" s="38"/>
      <c r="W60" s="38"/>
      <c r="X60" s="38"/>
      <c r="Y60" s="38"/>
      <c r="Z60" s="38"/>
      <c r="AA60" s="38"/>
    </row>
    <row r="61" spans="1:27" ht="15">
      <c r="N61" s="38"/>
      <c r="O61" s="38"/>
      <c r="P61" s="38"/>
      <c r="Q61" s="38"/>
      <c r="R61" s="38"/>
      <c r="S61" s="38"/>
      <c r="T61" s="38"/>
      <c r="U61" s="38"/>
      <c r="V61" s="38"/>
      <c r="W61" s="38"/>
      <c r="X61" s="38"/>
      <c r="Y61" s="38"/>
      <c r="Z61" s="38"/>
      <c r="AA61" s="38"/>
    </row>
    <row r="62" spans="1:27" ht="15">
      <c r="N62" s="38"/>
      <c r="O62" s="38"/>
      <c r="P62" s="38"/>
      <c r="Q62" s="38"/>
      <c r="R62" s="38"/>
      <c r="S62" s="38"/>
      <c r="T62" s="38"/>
      <c r="U62" s="38"/>
      <c r="V62" s="38"/>
      <c r="W62" s="38"/>
      <c r="X62" s="38"/>
      <c r="Y62" s="38"/>
      <c r="Z62" s="38"/>
      <c r="AA62" s="38"/>
    </row>
    <row r="63" spans="1:27" ht="15">
      <c r="N63" s="38"/>
      <c r="O63" s="38"/>
      <c r="P63" s="38"/>
      <c r="Q63" s="38"/>
      <c r="R63" s="38"/>
      <c r="S63" s="38"/>
      <c r="T63" s="38"/>
      <c r="U63" s="38"/>
      <c r="V63" s="38"/>
      <c r="W63" s="38"/>
      <c r="X63" s="38"/>
      <c r="Y63" s="38"/>
      <c r="Z63" s="38"/>
      <c r="AA63" s="38"/>
    </row>
    <row r="64" spans="1:27" ht="15">
      <c r="N64" s="38"/>
      <c r="O64" s="38"/>
      <c r="P64" s="38"/>
      <c r="Q64" s="38"/>
      <c r="R64" s="38"/>
      <c r="S64" s="38"/>
      <c r="T64" s="38"/>
      <c r="U64" s="38"/>
      <c r="V64" s="38"/>
      <c r="W64" s="38"/>
      <c r="X64" s="38"/>
      <c r="Y64" s="38"/>
      <c r="Z64" s="38"/>
      <c r="AA64" s="38"/>
    </row>
    <row r="65" spans="1:27" ht="15">
      <c r="N65" s="38"/>
      <c r="O65" s="38"/>
      <c r="P65" s="38"/>
      <c r="Q65" s="38"/>
      <c r="R65" s="38"/>
      <c r="S65" s="38"/>
      <c r="T65" s="38"/>
      <c r="U65" s="38"/>
      <c r="V65" s="38"/>
      <c r="W65" s="38"/>
      <c r="X65" s="38"/>
      <c r="Y65" s="38"/>
      <c r="Z65" s="38"/>
      <c r="AA65" s="38"/>
    </row>
    <row r="66" spans="1:27" ht="15">
      <c r="N66" s="38"/>
      <c r="O66" s="38"/>
      <c r="P66" s="38"/>
      <c r="Q66" s="38"/>
      <c r="R66" s="38"/>
      <c r="S66" s="38"/>
      <c r="T66" s="38"/>
      <c r="U66" s="38"/>
      <c r="V66" s="38"/>
      <c r="W66" s="38"/>
      <c r="X66" s="38"/>
      <c r="Y66" s="38"/>
      <c r="Z66" s="38"/>
      <c r="AA66" s="38"/>
    </row>
    <row r="78" spans="1:27" ht="15">
      <c r="A78" s="3529"/>
      <c r="B78" s="3529"/>
      <c r="N78" s="38"/>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zoomScale="60" zoomScaleNormal="60" zoomScaleSheetLayoutView="75" workbookViewId="0">
      <selection activeCell="D1" sqref="D1"/>
    </sheetView>
  </sheetViews>
  <sheetFormatPr defaultColWidth="11.42578125" defaultRowHeight="14.25"/>
  <cols>
    <col min="1" max="1" width="21" style="3575" customWidth="1"/>
    <col min="2" max="2" width="8.7109375" style="3576" customWidth="1"/>
    <col min="3" max="3" width="85.7109375" style="3529" customWidth="1"/>
    <col min="4" max="9" width="20.7109375" style="3529" customWidth="1"/>
    <col min="10" max="10" width="25.42578125" style="3529" customWidth="1"/>
    <col min="11" max="16384" width="11.42578125" style="3529"/>
  </cols>
  <sheetData>
    <row r="1" spans="1:11" ht="15">
      <c r="A1" s="3483" t="s">
        <v>3973</v>
      </c>
      <c r="B1" s="3483" t="s">
        <v>3930</v>
      </c>
      <c r="D1" s="3576"/>
      <c r="E1" s="2899"/>
    </row>
    <row r="2" spans="1:11" ht="15">
      <c r="A2" s="3483" t="s">
        <v>3974</v>
      </c>
      <c r="B2" s="3564" t="s">
        <v>3931</v>
      </c>
    </row>
    <row r="3" spans="1:11" ht="15">
      <c r="A3" s="3483" t="s">
        <v>108</v>
      </c>
      <c r="B3" s="3483" t="s">
        <v>883</v>
      </c>
    </row>
    <row r="4" spans="1:11" ht="15">
      <c r="A4" s="3483" t="s">
        <v>111</v>
      </c>
      <c r="B4" s="3483" t="s">
        <v>3976</v>
      </c>
    </row>
    <row r="6" spans="1:11" ht="15.75" customHeight="1" thickBot="1">
      <c r="A6" s="2901"/>
      <c r="B6" s="2902"/>
      <c r="C6" s="2900"/>
      <c r="D6" s="2900"/>
      <c r="E6" s="2900"/>
      <c r="F6" s="2900"/>
      <c r="G6" s="2900"/>
      <c r="H6" s="2900"/>
    </row>
    <row r="7" spans="1:11" ht="29.25" customHeight="1" thickBot="1">
      <c r="A7" s="5110" t="s">
        <v>4316</v>
      </c>
      <c r="B7" s="5111"/>
      <c r="C7" s="5111"/>
      <c r="D7" s="5111"/>
      <c r="E7" s="5111"/>
      <c r="F7" s="5111"/>
      <c r="G7" s="5111"/>
      <c r="H7" s="5111"/>
      <c r="I7" s="5111"/>
      <c r="J7" s="5112"/>
    </row>
    <row r="8" spans="1:11" s="3578" customFormat="1" ht="51.75" customHeight="1">
      <c r="A8" s="4923" t="s">
        <v>3347</v>
      </c>
      <c r="B8" s="4927" t="s">
        <v>3986</v>
      </c>
      <c r="C8" s="4927" t="s">
        <v>1086</v>
      </c>
      <c r="D8" s="5131" t="s">
        <v>1087</v>
      </c>
      <c r="E8" s="5131"/>
      <c r="F8" s="5131" t="s">
        <v>4171</v>
      </c>
      <c r="G8" s="5131"/>
      <c r="H8" s="5131" t="s">
        <v>4317</v>
      </c>
      <c r="I8" s="5131"/>
      <c r="J8" s="5131" t="s">
        <v>4318</v>
      </c>
    </row>
    <row r="9" spans="1:11" s="3578" customFormat="1" ht="51.75" customHeight="1">
      <c r="A9" s="5113"/>
      <c r="B9" s="5115"/>
      <c r="C9" s="5117"/>
      <c r="D9" s="3099" t="s">
        <v>4319</v>
      </c>
      <c r="E9" s="3099" t="s">
        <v>3985</v>
      </c>
      <c r="F9" s="3099" t="s">
        <v>4279</v>
      </c>
      <c r="G9" s="3099" t="s">
        <v>3985</v>
      </c>
      <c r="H9" s="3099" t="s">
        <v>4319</v>
      </c>
      <c r="I9" s="3099" t="s">
        <v>3985</v>
      </c>
      <c r="J9" s="5131"/>
    </row>
    <row r="10" spans="1:11" s="3578" customFormat="1" ht="30.75" customHeight="1">
      <c r="A10" s="5114"/>
      <c r="B10" s="5116"/>
      <c r="C10" s="5118"/>
      <c r="D10" s="3580" t="s">
        <v>3135</v>
      </c>
      <c r="E10" s="3580" t="s">
        <v>3136</v>
      </c>
      <c r="F10" s="3580" t="s">
        <v>3137</v>
      </c>
      <c r="G10" s="3580" t="s">
        <v>3138</v>
      </c>
      <c r="H10" s="3580" t="s">
        <v>3139</v>
      </c>
      <c r="I10" s="3580" t="s">
        <v>3140</v>
      </c>
      <c r="J10" s="3580" t="s">
        <v>3186</v>
      </c>
    </row>
    <row r="11" spans="1:11" s="3578" customFormat="1" ht="50.25" customHeight="1">
      <c r="A11" s="3591" t="s">
        <v>3135</v>
      </c>
      <c r="B11" s="3677">
        <v>2</v>
      </c>
      <c r="C11" s="3571" t="s">
        <v>4174</v>
      </c>
      <c r="D11" s="3678"/>
      <c r="E11" s="3636"/>
      <c r="F11" s="3650"/>
      <c r="G11" s="3650"/>
      <c r="H11" s="3679"/>
      <c r="I11" s="3679"/>
      <c r="J11" s="3680">
        <f>+J12+J13+J16+J17+J18+J19+J20+J21</f>
        <v>0</v>
      </c>
      <c r="K11" s="3681"/>
    </row>
    <row r="12" spans="1:11" s="3578" customFormat="1" ht="50.25" customHeight="1">
      <c r="A12" s="3591" t="s">
        <v>3136</v>
      </c>
      <c r="B12" s="3677">
        <v>2.1</v>
      </c>
      <c r="C12" s="3571" t="s">
        <v>4175</v>
      </c>
      <c r="D12" s="3636"/>
      <c r="E12" s="3636"/>
      <c r="F12" s="3682">
        <v>0</v>
      </c>
      <c r="G12" s="3683">
        <v>1</v>
      </c>
      <c r="H12" s="3679"/>
      <c r="I12" s="3684"/>
      <c r="J12" s="3680">
        <f>+I12*E12</f>
        <v>0</v>
      </c>
      <c r="K12" s="3681"/>
    </row>
    <row r="13" spans="1:11" s="3578" customFormat="1" ht="50.25" customHeight="1">
      <c r="A13" s="3591" t="s">
        <v>3137</v>
      </c>
      <c r="B13" s="3677">
        <v>2.2000000000000002</v>
      </c>
      <c r="C13" s="3571" t="s">
        <v>4184</v>
      </c>
      <c r="D13" s="3685"/>
      <c r="E13" s="3686"/>
      <c r="F13" s="3650"/>
      <c r="G13" s="3650"/>
      <c r="H13" s="3679"/>
      <c r="I13" s="3679"/>
      <c r="J13" s="3680">
        <f>+J14+J15</f>
        <v>0</v>
      </c>
      <c r="K13" s="3681"/>
    </row>
    <row r="14" spans="1:11" s="3578" customFormat="1" ht="50.25" customHeight="1">
      <c r="A14" s="3591" t="s">
        <v>3138</v>
      </c>
      <c r="B14" s="3687" t="s">
        <v>4187</v>
      </c>
      <c r="C14" s="3074" t="s">
        <v>4320</v>
      </c>
      <c r="D14" s="3685"/>
      <c r="E14" s="3686"/>
      <c r="F14" s="3688">
        <v>0.95</v>
      </c>
      <c r="G14" s="3688">
        <v>1</v>
      </c>
      <c r="H14" s="3689"/>
      <c r="I14" s="3690"/>
      <c r="J14" s="3680">
        <f>+D14*H14+E14*I14</f>
        <v>0</v>
      </c>
      <c r="K14" s="3681"/>
    </row>
    <row r="15" spans="1:11" ht="50.25" customHeight="1">
      <c r="A15" s="3591" t="s">
        <v>3139</v>
      </c>
      <c r="B15" s="3691" t="s">
        <v>4191</v>
      </c>
      <c r="C15" s="3074" t="s">
        <v>4321</v>
      </c>
      <c r="D15" s="3692"/>
      <c r="E15" s="3686"/>
      <c r="F15" s="3688">
        <v>0.9</v>
      </c>
      <c r="G15" s="3688">
        <v>1</v>
      </c>
      <c r="H15" s="3689"/>
      <c r="I15" s="3690"/>
      <c r="J15" s="3680">
        <f>+D15*H15+E15*I15</f>
        <v>0</v>
      </c>
      <c r="K15" s="3681"/>
    </row>
    <row r="16" spans="1:11" ht="50.25" customHeight="1">
      <c r="A16" s="3591" t="s">
        <v>3140</v>
      </c>
      <c r="B16" s="3693" t="s">
        <v>4322</v>
      </c>
      <c r="C16" s="3571" t="s">
        <v>4323</v>
      </c>
      <c r="D16" s="3692"/>
      <c r="E16" s="3596"/>
      <c r="F16" s="3688">
        <v>0.5</v>
      </c>
      <c r="G16" s="3688">
        <v>1</v>
      </c>
      <c r="H16" s="3689"/>
      <c r="I16" s="3689"/>
      <c r="J16" s="3680">
        <f>+D16*H16+E16*I16</f>
        <v>0</v>
      </c>
      <c r="K16" s="3681"/>
    </row>
    <row r="17" spans="1:11" ht="50.25" customHeight="1">
      <c r="A17" s="3591" t="s">
        <v>3186</v>
      </c>
      <c r="B17" s="3693" t="s">
        <v>4324</v>
      </c>
      <c r="C17" s="3571" t="s">
        <v>4325</v>
      </c>
      <c r="D17" s="3692"/>
      <c r="E17" s="3596"/>
      <c r="F17" s="3688">
        <v>0.5</v>
      </c>
      <c r="G17" s="3688">
        <v>1</v>
      </c>
      <c r="H17" s="3689"/>
      <c r="I17" s="3689"/>
      <c r="J17" s="3680">
        <f>+D17*H17+E17*I17</f>
        <v>0</v>
      </c>
      <c r="K17" s="3681"/>
    </row>
    <row r="18" spans="1:11" ht="50.25" customHeight="1">
      <c r="A18" s="3591" t="s">
        <v>3187</v>
      </c>
      <c r="B18" s="3693" t="s">
        <v>4326</v>
      </c>
      <c r="C18" s="3571" t="s">
        <v>4254</v>
      </c>
      <c r="D18" s="3692"/>
      <c r="E18" s="3596"/>
      <c r="F18" s="3650"/>
      <c r="G18" s="3650"/>
      <c r="H18" s="3689"/>
      <c r="I18" s="3694"/>
      <c r="J18" s="3680">
        <f>+D18*H18+E18*I18</f>
        <v>0</v>
      </c>
      <c r="K18" s="3681"/>
    </row>
    <row r="19" spans="1:11" ht="50.25" customHeight="1">
      <c r="A19" s="3591" t="s">
        <v>3188</v>
      </c>
      <c r="B19" s="3693" t="s">
        <v>4327</v>
      </c>
      <c r="C19" s="3571" t="s">
        <v>4328</v>
      </c>
      <c r="D19" s="3692"/>
      <c r="E19" s="3596"/>
      <c r="F19" s="3688">
        <v>0</v>
      </c>
      <c r="G19" s="3688">
        <v>1</v>
      </c>
      <c r="H19" s="3679"/>
      <c r="I19" s="3694"/>
      <c r="J19" s="3680">
        <f>+E19*I19</f>
        <v>0</v>
      </c>
      <c r="K19" s="3681"/>
    </row>
    <row r="20" spans="1:11" ht="50.25" customHeight="1">
      <c r="A20" s="3591" t="s">
        <v>2904</v>
      </c>
      <c r="B20" s="3693" t="s">
        <v>4329</v>
      </c>
      <c r="C20" s="3571" t="s">
        <v>4261</v>
      </c>
      <c r="D20" s="3692"/>
      <c r="E20" s="3596"/>
      <c r="F20" s="3688">
        <v>0</v>
      </c>
      <c r="G20" s="3688">
        <v>1</v>
      </c>
      <c r="H20" s="3679"/>
      <c r="I20" s="3689"/>
      <c r="J20" s="3680">
        <f>+E20*I20</f>
        <v>0</v>
      </c>
      <c r="K20" s="3681"/>
    </row>
    <row r="21" spans="1:11" ht="50.25" customHeight="1" thickBot="1">
      <c r="A21" s="3671" t="s">
        <v>2906</v>
      </c>
      <c r="B21" s="3695" t="s">
        <v>4330</v>
      </c>
      <c r="C21" s="3571" t="s">
        <v>4331</v>
      </c>
      <c r="D21" s="3696"/>
      <c r="E21" s="3697"/>
      <c r="F21" s="3698">
        <v>0</v>
      </c>
      <c r="G21" s="3698">
        <v>1</v>
      </c>
      <c r="H21" s="3699"/>
      <c r="I21" s="3700"/>
      <c r="J21" s="3701">
        <f>+E21*I21</f>
        <v>0</v>
      </c>
      <c r="K21" s="3681"/>
    </row>
    <row r="22" spans="1:11">
      <c r="H22" s="3702"/>
      <c r="I22" s="3702"/>
    </row>
    <row r="23" spans="1:11">
      <c r="H23" s="3702"/>
      <c r="I23" s="3702"/>
    </row>
    <row r="24" spans="1:11">
      <c r="B24" s="3703"/>
      <c r="C24" s="3704"/>
    </row>
    <row r="25" spans="1:11">
      <c r="B25" s="3703"/>
      <c r="C25" s="3704"/>
    </row>
    <row r="26" spans="1:11">
      <c r="C26" s="3705"/>
    </row>
  </sheetData>
  <mergeCells count="8">
    <mergeCell ref="A7:J7"/>
    <mergeCell ref="A8:A10"/>
    <mergeCell ref="B8:B10"/>
    <mergeCell ref="C8:C10"/>
    <mergeCell ref="D8:E8"/>
    <mergeCell ref="F8:G8"/>
    <mergeCell ref="H8:I8"/>
    <mergeCell ref="J8:J9"/>
  </mergeCells>
  <pageMargins left="0.70866141732283505" right="0.70866141732283505" top="0.74803149606299202" bottom="0.74803149606299202" header="0.31496062992126" footer="0.31496062992126"/>
  <pageSetup paperSize="8" scale="65" orientation="landscape" r:id="rId1"/>
  <headerFooter>
    <oddHeader>&amp;CEN
ANNEX XII</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3"/>
  <sheetViews>
    <sheetView zoomScale="60" zoomScaleNormal="60" workbookViewId="0">
      <selection activeCell="D1" sqref="D1"/>
    </sheetView>
  </sheetViews>
  <sheetFormatPr defaultColWidth="11.42578125" defaultRowHeight="14.25"/>
  <cols>
    <col min="1" max="1" width="25.140625" style="3575" customWidth="1"/>
    <col min="2" max="2" width="8.7109375" style="3576" customWidth="1"/>
    <col min="3" max="3" width="85.7109375" style="3529" customWidth="1"/>
    <col min="4" max="9" width="20.7109375" style="3529" customWidth="1"/>
    <col min="10" max="10" width="25.42578125" style="3529" customWidth="1"/>
    <col min="11" max="43" width="11.42578125" style="3706"/>
    <col min="44" max="16384" width="11.42578125" style="3529"/>
  </cols>
  <sheetData>
    <row r="1" spans="1:43" ht="15">
      <c r="A1" s="3483" t="s">
        <v>3973</v>
      </c>
      <c r="B1" s="3483" t="s">
        <v>3932</v>
      </c>
    </row>
    <row r="2" spans="1:43" ht="15">
      <c r="A2" s="3483" t="s">
        <v>3974</v>
      </c>
      <c r="B2" s="3564" t="s">
        <v>3933</v>
      </c>
    </row>
    <row r="3" spans="1:43" ht="15">
      <c r="A3" s="3483" t="s">
        <v>108</v>
      </c>
      <c r="B3" s="3483" t="s">
        <v>883</v>
      </c>
    </row>
    <row r="4" spans="1:43" ht="15">
      <c r="A4" s="3483" t="s">
        <v>111</v>
      </c>
      <c r="B4" s="3483" t="s">
        <v>3976</v>
      </c>
    </row>
    <row r="6" spans="1:43" ht="15.75" customHeight="1" thickBot="1">
      <c r="A6" s="2901"/>
      <c r="B6" s="2902"/>
      <c r="C6" s="2900"/>
      <c r="D6" s="2900"/>
      <c r="E6" s="2900"/>
      <c r="F6" s="2900"/>
      <c r="G6" s="2900"/>
      <c r="H6" s="2900"/>
    </row>
    <row r="7" spans="1:43" ht="29.25" customHeight="1" thickBot="1">
      <c r="A7" s="5110" t="s">
        <v>4316</v>
      </c>
      <c r="B7" s="5111"/>
      <c r="C7" s="5111"/>
      <c r="D7" s="5111"/>
      <c r="E7" s="5111"/>
      <c r="F7" s="5111"/>
      <c r="G7" s="5111"/>
      <c r="H7" s="5111"/>
      <c r="I7" s="5111"/>
      <c r="J7" s="5112"/>
    </row>
    <row r="8" spans="1:43" s="3578" customFormat="1" ht="51.75" customHeight="1">
      <c r="A8" s="4923" t="s">
        <v>3347</v>
      </c>
      <c r="B8" s="4927" t="s">
        <v>3986</v>
      </c>
      <c r="C8" s="4927" t="s">
        <v>1086</v>
      </c>
      <c r="D8" s="5131" t="s">
        <v>1087</v>
      </c>
      <c r="E8" s="5131"/>
      <c r="F8" s="5131" t="s">
        <v>4171</v>
      </c>
      <c r="G8" s="5131"/>
      <c r="H8" s="5131" t="s">
        <v>4317</v>
      </c>
      <c r="I8" s="5131"/>
      <c r="J8" s="5131" t="s">
        <v>4318</v>
      </c>
      <c r="K8" s="3707"/>
      <c r="L8" s="3707"/>
      <c r="M8" s="3707"/>
      <c r="N8" s="3707"/>
      <c r="O8" s="3707"/>
      <c r="P8" s="3707"/>
      <c r="Q8" s="3707"/>
      <c r="R8" s="3707"/>
      <c r="S8" s="3707"/>
      <c r="T8" s="3707"/>
      <c r="U8" s="3707"/>
      <c r="V8" s="3707"/>
      <c r="W8" s="3707"/>
      <c r="X8" s="3707"/>
      <c r="Y8" s="3707"/>
      <c r="Z8" s="3707"/>
      <c r="AA8" s="3707"/>
      <c r="AB8" s="3707"/>
      <c r="AC8" s="3707"/>
      <c r="AD8" s="3707"/>
      <c r="AE8" s="3707"/>
      <c r="AF8" s="3707"/>
      <c r="AG8" s="3707"/>
      <c r="AH8" s="3707"/>
      <c r="AI8" s="3707"/>
      <c r="AJ8" s="3707"/>
      <c r="AK8" s="3707"/>
      <c r="AL8" s="3707"/>
      <c r="AM8" s="3707"/>
      <c r="AN8" s="3707"/>
      <c r="AO8" s="3707"/>
      <c r="AP8" s="3707"/>
      <c r="AQ8" s="3707"/>
    </row>
    <row r="9" spans="1:43" s="3578" customFormat="1" ht="51.75" customHeight="1">
      <c r="A9" s="5113"/>
      <c r="B9" s="5115"/>
      <c r="C9" s="5117"/>
      <c r="D9" s="3099" t="s">
        <v>4319</v>
      </c>
      <c r="E9" s="3099" t="s">
        <v>3985</v>
      </c>
      <c r="F9" s="3099" t="s">
        <v>4279</v>
      </c>
      <c r="G9" s="3099" t="s">
        <v>3985</v>
      </c>
      <c r="H9" s="3099" t="s">
        <v>4319</v>
      </c>
      <c r="I9" s="3099" t="s">
        <v>3985</v>
      </c>
      <c r="J9" s="5131"/>
      <c r="K9" s="3707"/>
      <c r="L9" s="3707"/>
      <c r="M9" s="3707"/>
      <c r="N9" s="3707"/>
      <c r="O9" s="3707"/>
      <c r="P9" s="3707"/>
      <c r="Q9" s="3707"/>
      <c r="R9" s="3707"/>
      <c r="S9" s="3707"/>
      <c r="T9" s="3707"/>
      <c r="U9" s="3707"/>
      <c r="V9" s="3707"/>
      <c r="W9" s="3707"/>
      <c r="X9" s="3707"/>
      <c r="Y9" s="3707"/>
      <c r="Z9" s="3707"/>
      <c r="AA9" s="3707"/>
      <c r="AB9" s="3707"/>
      <c r="AC9" s="3707"/>
      <c r="AD9" s="3707"/>
      <c r="AE9" s="3707"/>
      <c r="AF9" s="3707"/>
      <c r="AG9" s="3707"/>
      <c r="AH9" s="3707"/>
      <c r="AI9" s="3707"/>
      <c r="AJ9" s="3707"/>
      <c r="AK9" s="3707"/>
      <c r="AL9" s="3707"/>
      <c r="AM9" s="3707"/>
      <c r="AN9" s="3707"/>
      <c r="AO9" s="3707"/>
      <c r="AP9" s="3707"/>
      <c r="AQ9" s="3707"/>
    </row>
    <row r="10" spans="1:43" s="3578" customFormat="1" ht="30.75" customHeight="1">
      <c r="A10" s="5114"/>
      <c r="B10" s="5116"/>
      <c r="C10" s="5118"/>
      <c r="D10" s="3580" t="s">
        <v>3135</v>
      </c>
      <c r="E10" s="3580" t="s">
        <v>3136</v>
      </c>
      <c r="F10" s="3580" t="s">
        <v>3137</v>
      </c>
      <c r="G10" s="3580" t="s">
        <v>3138</v>
      </c>
      <c r="H10" s="3580" t="s">
        <v>3139</v>
      </c>
      <c r="I10" s="3580" t="s">
        <v>3140</v>
      </c>
      <c r="J10" s="3580" t="s">
        <v>3186</v>
      </c>
      <c r="K10" s="3707"/>
      <c r="L10" s="3707"/>
      <c r="M10" s="3707"/>
      <c r="N10" s="3707"/>
      <c r="O10" s="3707"/>
      <c r="P10" s="3707"/>
      <c r="Q10" s="3707"/>
      <c r="R10" s="3707"/>
      <c r="S10" s="3707"/>
      <c r="T10" s="3707"/>
      <c r="U10" s="3707"/>
      <c r="V10" s="3707"/>
      <c r="W10" s="3707"/>
      <c r="X10" s="3707"/>
      <c r="Y10" s="3707"/>
      <c r="Z10" s="3707"/>
      <c r="AA10" s="3707"/>
      <c r="AB10" s="3707"/>
      <c r="AC10" s="3707"/>
      <c r="AD10" s="3707"/>
      <c r="AE10" s="3707"/>
      <c r="AF10" s="3707"/>
      <c r="AG10" s="3707"/>
      <c r="AH10" s="3707"/>
      <c r="AI10" s="3707"/>
      <c r="AJ10" s="3707"/>
      <c r="AK10" s="3707"/>
      <c r="AL10" s="3707"/>
      <c r="AM10" s="3707"/>
      <c r="AN10" s="3707"/>
      <c r="AO10" s="3707"/>
      <c r="AP10" s="3707"/>
      <c r="AQ10" s="3707"/>
    </row>
    <row r="11" spans="1:43" s="3578" customFormat="1" ht="50.25" customHeight="1">
      <c r="A11" s="3591" t="s">
        <v>3135</v>
      </c>
      <c r="B11" s="3677">
        <v>2</v>
      </c>
      <c r="C11" s="3571" t="s">
        <v>4238</v>
      </c>
      <c r="D11" s="3678"/>
      <c r="E11" s="3636"/>
      <c r="F11" s="3650"/>
      <c r="G11" s="3650"/>
      <c r="H11" s="3679"/>
      <c r="I11" s="3679"/>
      <c r="J11" s="3680">
        <f>+J12+J13+J16+J17+J18+J19+J20+J21</f>
        <v>0</v>
      </c>
      <c r="K11" s="3707"/>
      <c r="L11" s="3707"/>
      <c r="M11" s="3707"/>
      <c r="N11" s="3707"/>
      <c r="O11" s="3707"/>
      <c r="P11" s="3707"/>
      <c r="Q11" s="3707"/>
      <c r="R11" s="3707"/>
      <c r="S11" s="3707"/>
      <c r="T11" s="3707"/>
      <c r="U11" s="3707"/>
      <c r="V11" s="3707"/>
      <c r="W11" s="3707"/>
      <c r="X11" s="3707"/>
      <c r="Y11" s="3707"/>
      <c r="Z11" s="3707"/>
      <c r="AA11" s="3707"/>
      <c r="AB11" s="3707"/>
      <c r="AC11" s="3707"/>
      <c r="AD11" s="3707"/>
      <c r="AE11" s="3707"/>
      <c r="AF11" s="3707"/>
      <c r="AG11" s="3707"/>
      <c r="AH11" s="3707"/>
      <c r="AI11" s="3707"/>
      <c r="AJ11" s="3707"/>
      <c r="AK11" s="3707"/>
      <c r="AL11" s="3707"/>
      <c r="AM11" s="3707"/>
      <c r="AN11" s="3707"/>
      <c r="AO11" s="3707"/>
      <c r="AP11" s="3707"/>
      <c r="AQ11" s="3707"/>
    </row>
    <row r="12" spans="1:43" s="3578" customFormat="1" ht="50.25" customHeight="1">
      <c r="A12" s="3591" t="s">
        <v>3136</v>
      </c>
      <c r="B12" s="3677">
        <v>2.1</v>
      </c>
      <c r="C12" s="3571" t="s">
        <v>4239</v>
      </c>
      <c r="D12" s="3636"/>
      <c r="E12" s="3636"/>
      <c r="F12" s="3682">
        <v>0</v>
      </c>
      <c r="G12" s="3683">
        <v>1</v>
      </c>
      <c r="H12" s="3679"/>
      <c r="I12" s="3684"/>
      <c r="J12" s="3680">
        <f>+I12*E12</f>
        <v>0</v>
      </c>
      <c r="K12" s="3707"/>
      <c r="L12" s="3707"/>
      <c r="M12" s="3707"/>
      <c r="N12" s="3707"/>
      <c r="O12" s="3707"/>
      <c r="P12" s="3707"/>
      <c r="Q12" s="3707"/>
      <c r="R12" s="3707"/>
      <c r="S12" s="3707"/>
      <c r="T12" s="3707"/>
      <c r="U12" s="3707"/>
      <c r="V12" s="3707"/>
      <c r="W12" s="3707"/>
      <c r="X12" s="3707"/>
      <c r="Y12" s="3707"/>
      <c r="Z12" s="3707"/>
      <c r="AA12" s="3707"/>
      <c r="AB12" s="3707"/>
      <c r="AC12" s="3707"/>
      <c r="AD12" s="3707"/>
      <c r="AE12" s="3707"/>
      <c r="AF12" s="3707"/>
      <c r="AG12" s="3707"/>
      <c r="AH12" s="3707"/>
      <c r="AI12" s="3707"/>
      <c r="AJ12" s="3707"/>
      <c r="AK12" s="3707"/>
      <c r="AL12" s="3707"/>
      <c r="AM12" s="3707"/>
      <c r="AN12" s="3707"/>
      <c r="AO12" s="3707"/>
      <c r="AP12" s="3707"/>
      <c r="AQ12" s="3707"/>
    </row>
    <row r="13" spans="1:43" s="3578" customFormat="1" ht="50.25" customHeight="1">
      <c r="A13" s="3591" t="s">
        <v>3137</v>
      </c>
      <c r="B13" s="3677">
        <v>2.2000000000000002</v>
      </c>
      <c r="C13" s="3571" t="s">
        <v>4240</v>
      </c>
      <c r="D13" s="3685"/>
      <c r="E13" s="3686"/>
      <c r="F13" s="3650"/>
      <c r="G13" s="3650"/>
      <c r="H13" s="3679"/>
      <c r="I13" s="3679"/>
      <c r="J13" s="3680">
        <f>+J14+J15</f>
        <v>0</v>
      </c>
      <c r="K13" s="3707"/>
      <c r="L13" s="3707"/>
      <c r="M13" s="3707"/>
      <c r="N13" s="3707"/>
      <c r="O13" s="3707"/>
      <c r="P13" s="3707"/>
      <c r="Q13" s="3707"/>
      <c r="R13" s="3707"/>
      <c r="S13" s="3707"/>
      <c r="T13" s="3707"/>
      <c r="U13" s="3707"/>
      <c r="V13" s="3707"/>
      <c r="W13" s="3707"/>
      <c r="X13" s="3707"/>
      <c r="Y13" s="3707"/>
      <c r="Z13" s="3707"/>
      <c r="AA13" s="3707"/>
      <c r="AB13" s="3707"/>
      <c r="AC13" s="3707"/>
      <c r="AD13" s="3707"/>
      <c r="AE13" s="3707"/>
      <c r="AF13" s="3707"/>
      <c r="AG13" s="3707"/>
      <c r="AH13" s="3707"/>
      <c r="AI13" s="3707"/>
      <c r="AJ13" s="3707"/>
      <c r="AK13" s="3707"/>
      <c r="AL13" s="3707"/>
      <c r="AM13" s="3707"/>
      <c r="AN13" s="3707"/>
      <c r="AO13" s="3707"/>
      <c r="AP13" s="3707"/>
      <c r="AQ13" s="3707"/>
    </row>
    <row r="14" spans="1:43" s="3578" customFormat="1" ht="50.25" customHeight="1">
      <c r="A14" s="3591" t="s">
        <v>3138</v>
      </c>
      <c r="B14" s="3687" t="s">
        <v>1334</v>
      </c>
      <c r="C14" s="3074" t="s">
        <v>4320</v>
      </c>
      <c r="D14" s="3685"/>
      <c r="E14" s="3686"/>
      <c r="F14" s="3688">
        <v>0.95</v>
      </c>
      <c r="G14" s="3688">
        <v>1</v>
      </c>
      <c r="H14" s="3689"/>
      <c r="I14" s="3690"/>
      <c r="J14" s="3680">
        <f>+D14*H14+E14*I14</f>
        <v>0</v>
      </c>
      <c r="K14" s="3707"/>
      <c r="L14" s="3707"/>
      <c r="M14" s="3707"/>
      <c r="N14" s="3707"/>
      <c r="O14" s="3707"/>
      <c r="P14" s="3707"/>
      <c r="Q14" s="3707"/>
      <c r="R14" s="3707"/>
      <c r="S14" s="3707"/>
      <c r="T14" s="3707"/>
      <c r="U14" s="3707"/>
      <c r="V14" s="3707"/>
      <c r="W14" s="3707"/>
      <c r="X14" s="3707"/>
      <c r="Y14" s="3707"/>
      <c r="Z14" s="3707"/>
      <c r="AA14" s="3707"/>
      <c r="AB14" s="3707"/>
      <c r="AC14" s="3707"/>
      <c r="AD14" s="3707"/>
      <c r="AE14" s="3707"/>
      <c r="AF14" s="3707"/>
      <c r="AG14" s="3707"/>
      <c r="AH14" s="3707"/>
      <c r="AI14" s="3707"/>
      <c r="AJ14" s="3707"/>
      <c r="AK14" s="3707"/>
      <c r="AL14" s="3707"/>
      <c r="AM14" s="3707"/>
      <c r="AN14" s="3707"/>
      <c r="AO14" s="3707"/>
      <c r="AP14" s="3707"/>
      <c r="AQ14" s="3707"/>
    </row>
    <row r="15" spans="1:43" ht="50.25" customHeight="1">
      <c r="A15" s="3591" t="s">
        <v>3139</v>
      </c>
      <c r="B15" s="3691" t="s">
        <v>1336</v>
      </c>
      <c r="C15" s="3074" t="s">
        <v>4321</v>
      </c>
      <c r="D15" s="3692"/>
      <c r="E15" s="3686"/>
      <c r="F15" s="3688">
        <v>0.9</v>
      </c>
      <c r="G15" s="3688">
        <v>1</v>
      </c>
      <c r="H15" s="3689"/>
      <c r="I15" s="3690"/>
      <c r="J15" s="3680">
        <f>+D15*H15+E15*I15</f>
        <v>0</v>
      </c>
    </row>
    <row r="16" spans="1:43" ht="50.25" customHeight="1">
      <c r="A16" s="3591" t="s">
        <v>3140</v>
      </c>
      <c r="B16" s="3693" t="s">
        <v>2774</v>
      </c>
      <c r="C16" s="3571" t="s">
        <v>4323</v>
      </c>
      <c r="D16" s="3692"/>
      <c r="E16" s="3596"/>
      <c r="F16" s="3688">
        <v>0.5</v>
      </c>
      <c r="G16" s="3688">
        <v>1</v>
      </c>
      <c r="H16" s="3689"/>
      <c r="I16" s="3689"/>
      <c r="J16" s="3680">
        <f>+D16*H16+E16*I16</f>
        <v>0</v>
      </c>
    </row>
    <row r="17" spans="1:10" ht="50.25" customHeight="1">
      <c r="A17" s="3591" t="s">
        <v>3186</v>
      </c>
      <c r="B17" s="3693" t="s">
        <v>4211</v>
      </c>
      <c r="C17" s="3571" t="s">
        <v>4325</v>
      </c>
      <c r="D17" s="3692"/>
      <c r="E17" s="3596"/>
      <c r="F17" s="3688">
        <v>0.5</v>
      </c>
      <c r="G17" s="3688">
        <v>1</v>
      </c>
      <c r="H17" s="3689"/>
      <c r="I17" s="3689"/>
      <c r="J17" s="3680">
        <f>+D17*H17+E17*I17</f>
        <v>0</v>
      </c>
    </row>
    <row r="18" spans="1:10" ht="50.25" customHeight="1">
      <c r="A18" s="3591" t="s">
        <v>3187</v>
      </c>
      <c r="B18" s="3693" t="s">
        <v>4213</v>
      </c>
      <c r="C18" s="3571" t="s">
        <v>4254</v>
      </c>
      <c r="D18" s="3692"/>
      <c r="E18" s="3596"/>
      <c r="F18" s="3650"/>
      <c r="G18" s="3650"/>
      <c r="H18" s="3689"/>
      <c r="I18" s="3694"/>
      <c r="J18" s="3680">
        <f>+D18*H18+E18*I18</f>
        <v>0</v>
      </c>
    </row>
    <row r="19" spans="1:10" ht="50.25" customHeight="1">
      <c r="A19" s="3591" t="s">
        <v>3188</v>
      </c>
      <c r="B19" s="3693" t="s">
        <v>4225</v>
      </c>
      <c r="C19" s="3571" t="s">
        <v>4328</v>
      </c>
      <c r="D19" s="3692"/>
      <c r="E19" s="3596"/>
      <c r="F19" s="3688">
        <v>0</v>
      </c>
      <c r="G19" s="3688">
        <v>1</v>
      </c>
      <c r="H19" s="3679"/>
      <c r="I19" s="3694"/>
      <c r="J19" s="3680">
        <f>+E19*I19</f>
        <v>0</v>
      </c>
    </row>
    <row r="20" spans="1:10" ht="50.25" customHeight="1">
      <c r="A20" s="3591" t="s">
        <v>2904</v>
      </c>
      <c r="B20" s="3693" t="s">
        <v>4227</v>
      </c>
      <c r="C20" s="3571" t="s">
        <v>4261</v>
      </c>
      <c r="D20" s="3692"/>
      <c r="E20" s="3596"/>
      <c r="F20" s="3688">
        <v>0</v>
      </c>
      <c r="G20" s="3688">
        <v>1</v>
      </c>
      <c r="H20" s="3679"/>
      <c r="I20" s="3689"/>
      <c r="J20" s="3680">
        <f>+E20*I20</f>
        <v>0</v>
      </c>
    </row>
    <row r="21" spans="1:10" ht="50.25" customHeight="1" thickBot="1">
      <c r="A21" s="3671" t="s">
        <v>2906</v>
      </c>
      <c r="B21" s="3695" t="s">
        <v>4229</v>
      </c>
      <c r="C21" s="3571" t="s">
        <v>4331</v>
      </c>
      <c r="D21" s="3696"/>
      <c r="E21" s="3697"/>
      <c r="F21" s="3698">
        <v>0</v>
      </c>
      <c r="G21" s="3698">
        <v>1</v>
      </c>
      <c r="H21" s="3699"/>
      <c r="I21" s="3700"/>
      <c r="J21" s="3701">
        <f>+E21*I21</f>
        <v>0</v>
      </c>
    </row>
    <row r="23" spans="1:10" s="3706" customFormat="1">
      <c r="A23" s="3708"/>
      <c r="B23" s="3709"/>
      <c r="C23" s="3707"/>
      <c r="D23" s="3707"/>
      <c r="E23" s="3707"/>
      <c r="F23" s="3707"/>
    </row>
    <row r="24" spans="1:10" s="3706" customFormat="1">
      <c r="A24" s="3708"/>
      <c r="B24" s="3709"/>
      <c r="C24" s="3707"/>
      <c r="D24" s="3707"/>
      <c r="E24" s="3707"/>
      <c r="F24" s="3707"/>
    </row>
    <row r="25" spans="1:10" s="3706" customFormat="1">
      <c r="A25" s="3708"/>
      <c r="B25" s="3709"/>
      <c r="C25" s="3707"/>
      <c r="D25" s="3707"/>
      <c r="E25" s="3707"/>
      <c r="F25" s="3707"/>
    </row>
    <row r="26" spans="1:10" s="3706" customFormat="1">
      <c r="A26" s="3708"/>
      <c r="B26" s="3709"/>
      <c r="C26" s="3710"/>
      <c r="D26" s="3707"/>
      <c r="E26" s="3707"/>
      <c r="F26" s="3707"/>
    </row>
    <row r="27" spans="1:10" s="3706" customFormat="1">
      <c r="A27" s="3708"/>
      <c r="B27" s="3709"/>
      <c r="C27" s="3707"/>
      <c r="D27" s="3707"/>
      <c r="E27" s="3707"/>
      <c r="F27" s="3707"/>
    </row>
    <row r="28" spans="1:10" s="3706" customFormat="1">
      <c r="A28" s="3708"/>
      <c r="B28" s="3709"/>
      <c r="C28" s="3707"/>
      <c r="D28" s="3707"/>
      <c r="E28" s="3707"/>
      <c r="F28" s="3707"/>
    </row>
    <row r="29" spans="1:10" s="3706" customFormat="1">
      <c r="A29" s="3708"/>
      <c r="B29" s="3709"/>
      <c r="C29" s="3707"/>
      <c r="D29" s="3707"/>
      <c r="E29" s="3707"/>
      <c r="F29" s="3707"/>
    </row>
    <row r="30" spans="1:10" s="3706" customFormat="1">
      <c r="A30" s="3708"/>
      <c r="B30" s="3709"/>
      <c r="C30" s="3707"/>
      <c r="D30" s="3707"/>
      <c r="E30" s="3707"/>
      <c r="F30" s="3707"/>
    </row>
    <row r="31" spans="1:10" s="3706" customFormat="1">
      <c r="A31" s="3708"/>
      <c r="B31" s="3709"/>
      <c r="C31" s="3707"/>
      <c r="D31" s="3707"/>
      <c r="E31" s="3707"/>
      <c r="F31" s="3707"/>
    </row>
    <row r="32" spans="1:10" s="3706" customFormat="1">
      <c r="A32" s="3708"/>
      <c r="B32" s="3709"/>
      <c r="C32" s="3707"/>
      <c r="D32" s="3707"/>
      <c r="E32" s="3707"/>
      <c r="F32" s="3707"/>
    </row>
    <row r="33" spans="1:6" s="3706" customFormat="1">
      <c r="A33" s="3708"/>
      <c r="B33" s="3709"/>
      <c r="C33" s="3707"/>
      <c r="D33" s="3707"/>
      <c r="E33" s="3707"/>
      <c r="F33" s="3707"/>
    </row>
    <row r="34" spans="1:6">
      <c r="A34" s="3708"/>
      <c r="B34" s="3711"/>
      <c r="C34" s="3633"/>
      <c r="D34" s="3633"/>
      <c r="E34" s="3633"/>
      <c r="F34" s="3633"/>
    </row>
    <row r="35" spans="1:6">
      <c r="A35" s="3708"/>
      <c r="B35" s="3711"/>
      <c r="C35" s="3633"/>
      <c r="D35" s="3633"/>
      <c r="E35" s="3633"/>
      <c r="F35" s="3633"/>
    </row>
    <row r="36" spans="1:6">
      <c r="A36" s="3708"/>
      <c r="B36" s="3711"/>
      <c r="C36" s="3633"/>
      <c r="D36" s="3633"/>
      <c r="E36" s="3633"/>
      <c r="F36" s="3633"/>
    </row>
    <row r="37" spans="1:6">
      <c r="A37" s="3708"/>
      <c r="B37" s="3711"/>
      <c r="C37" s="3633"/>
      <c r="D37" s="3633"/>
      <c r="E37" s="3633"/>
      <c r="F37" s="3633"/>
    </row>
    <row r="38" spans="1:6">
      <c r="A38" s="3708"/>
      <c r="B38" s="3711"/>
      <c r="C38" s="3633"/>
      <c r="D38" s="3633"/>
      <c r="E38" s="3633"/>
      <c r="F38" s="3633"/>
    </row>
    <row r="39" spans="1:6">
      <c r="A39" s="3708"/>
      <c r="B39" s="3711"/>
      <c r="C39" s="3633"/>
      <c r="D39" s="3633"/>
      <c r="E39" s="3633"/>
      <c r="F39" s="3633"/>
    </row>
    <row r="40" spans="1:6">
      <c r="A40" s="3708"/>
      <c r="B40" s="3711"/>
      <c r="C40" s="3633"/>
      <c r="D40" s="3633"/>
      <c r="E40" s="3633"/>
      <c r="F40" s="3633"/>
    </row>
    <row r="41" spans="1:6">
      <c r="A41" s="3708"/>
      <c r="B41" s="3711"/>
      <c r="C41" s="3633"/>
      <c r="D41" s="3633"/>
      <c r="E41" s="3633"/>
      <c r="F41" s="3633"/>
    </row>
    <row r="42" spans="1:6">
      <c r="A42" s="3708"/>
      <c r="B42" s="3711"/>
      <c r="C42" s="3633"/>
      <c r="D42" s="3633"/>
      <c r="E42" s="3633"/>
      <c r="F42" s="3633"/>
    </row>
    <row r="43" spans="1:6">
      <c r="A43" s="3708"/>
      <c r="B43" s="3711"/>
      <c r="C43" s="3633"/>
      <c r="D43" s="3633"/>
      <c r="E43" s="3633"/>
      <c r="F43" s="3633"/>
    </row>
    <row r="44" spans="1:6">
      <c r="A44" s="3708"/>
      <c r="B44" s="3711"/>
      <c r="C44" s="3633"/>
      <c r="D44" s="3633"/>
      <c r="E44" s="3633"/>
      <c r="F44" s="3633"/>
    </row>
    <row r="45" spans="1:6">
      <c r="A45" s="3708"/>
      <c r="B45" s="3711"/>
      <c r="C45" s="3633"/>
      <c r="D45" s="3633"/>
      <c r="E45" s="3633"/>
      <c r="F45" s="3633"/>
    </row>
    <row r="46" spans="1:6">
      <c r="A46" s="3708"/>
      <c r="B46" s="3711"/>
      <c r="C46" s="3633"/>
      <c r="D46" s="3633"/>
      <c r="E46" s="3633"/>
      <c r="F46" s="3633"/>
    </row>
    <row r="47" spans="1:6">
      <c r="A47" s="3708"/>
      <c r="B47" s="3711"/>
      <c r="C47" s="3633"/>
      <c r="D47" s="3633"/>
      <c r="E47" s="3633"/>
      <c r="F47" s="3633"/>
    </row>
    <row r="48" spans="1:6">
      <c r="A48" s="3708"/>
      <c r="B48" s="3711"/>
      <c r="C48" s="3633"/>
      <c r="D48" s="3633"/>
      <c r="E48" s="3633"/>
      <c r="F48" s="3633"/>
    </row>
    <row r="49" spans="1:6">
      <c r="A49" s="3708"/>
      <c r="B49" s="3711"/>
      <c r="C49" s="3633"/>
      <c r="D49" s="3633"/>
      <c r="E49" s="3633"/>
      <c r="F49" s="3633"/>
    </row>
    <row r="50" spans="1:6">
      <c r="A50" s="3708"/>
      <c r="B50" s="3711"/>
      <c r="C50" s="3633"/>
      <c r="D50" s="3633"/>
      <c r="E50" s="3633"/>
      <c r="F50" s="3633"/>
    </row>
    <row r="51" spans="1:6">
      <c r="A51" s="3708"/>
      <c r="B51" s="3711"/>
      <c r="C51" s="3633"/>
      <c r="D51" s="3633"/>
      <c r="E51" s="3633"/>
      <c r="F51" s="3633"/>
    </row>
    <row r="52" spans="1:6">
      <c r="A52" s="3708"/>
      <c r="B52" s="3711"/>
      <c r="C52" s="3633"/>
      <c r="D52" s="3633"/>
      <c r="E52" s="3633"/>
      <c r="F52" s="3633"/>
    </row>
    <row r="53" spans="1:6">
      <c r="A53" s="3708"/>
      <c r="B53" s="3711"/>
      <c r="C53" s="3633"/>
      <c r="D53" s="3633"/>
      <c r="E53" s="3633"/>
      <c r="F53" s="3633"/>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
  <sheetViews>
    <sheetView zoomScale="60" zoomScaleNormal="60" workbookViewId="0">
      <selection activeCell="D1" sqref="D1"/>
    </sheetView>
  </sheetViews>
  <sheetFormatPr defaultColWidth="11.42578125" defaultRowHeight="14.25"/>
  <cols>
    <col min="1" max="1" width="24.7109375" style="3575" customWidth="1"/>
    <col min="2" max="2" width="8.7109375" style="3576" customWidth="1"/>
    <col min="3" max="3" width="85.7109375" style="3529" customWidth="1"/>
    <col min="4" max="9" width="20.7109375" style="3529" customWidth="1"/>
    <col min="10" max="10" width="25.42578125" style="3529" customWidth="1"/>
    <col min="11" max="43" width="11.42578125" style="3706"/>
    <col min="44" max="16384" width="11.42578125" style="3529"/>
  </cols>
  <sheetData>
    <row r="1" spans="1:43" ht="15">
      <c r="A1" s="3483" t="s">
        <v>3973</v>
      </c>
      <c r="B1" s="3483" t="s">
        <v>3934</v>
      </c>
    </row>
    <row r="2" spans="1:43" ht="15">
      <c r="A2" s="3483" t="s">
        <v>3974</v>
      </c>
      <c r="B2" s="3564" t="s">
        <v>3935</v>
      </c>
    </row>
    <row r="3" spans="1:43" ht="15">
      <c r="A3" s="3483" t="s">
        <v>108</v>
      </c>
      <c r="B3" s="3483" t="s">
        <v>883</v>
      </c>
    </row>
    <row r="4" spans="1:43" ht="15">
      <c r="A4" s="3483" t="s">
        <v>111</v>
      </c>
      <c r="B4" s="3483" t="s">
        <v>3976</v>
      </c>
    </row>
    <row r="6" spans="1:43" ht="15.75" customHeight="1" thickBot="1">
      <c r="A6" s="2901"/>
      <c r="B6" s="2902"/>
      <c r="C6" s="2900"/>
      <c r="D6" s="2900"/>
      <c r="E6" s="2900"/>
      <c r="F6" s="2900"/>
      <c r="G6" s="2900"/>
      <c r="H6" s="2900"/>
    </row>
    <row r="7" spans="1:43" ht="29.25" customHeight="1" thickBot="1">
      <c r="A7" s="5110" t="s">
        <v>4316</v>
      </c>
      <c r="B7" s="5111"/>
      <c r="C7" s="5111"/>
      <c r="D7" s="5111"/>
      <c r="E7" s="5111"/>
      <c r="F7" s="5111"/>
      <c r="G7" s="5111"/>
      <c r="H7" s="5111"/>
      <c r="I7" s="5111"/>
      <c r="J7" s="5112"/>
    </row>
    <row r="8" spans="1:43" s="3578" customFormat="1" ht="51.75" customHeight="1">
      <c r="A8" s="4923" t="s">
        <v>3347</v>
      </c>
      <c r="B8" s="4927" t="s">
        <v>3986</v>
      </c>
      <c r="C8" s="4927" t="s">
        <v>1086</v>
      </c>
      <c r="D8" s="5131" t="s">
        <v>1087</v>
      </c>
      <c r="E8" s="5131"/>
      <c r="F8" s="5131" t="s">
        <v>4171</v>
      </c>
      <c r="G8" s="5131"/>
      <c r="H8" s="5131" t="s">
        <v>4317</v>
      </c>
      <c r="I8" s="5131"/>
      <c r="J8" s="5131" t="s">
        <v>4318</v>
      </c>
      <c r="K8" s="3707"/>
      <c r="L8" s="3707"/>
      <c r="M8" s="3707"/>
      <c r="N8" s="3707"/>
      <c r="O8" s="3707"/>
      <c r="P8" s="3707"/>
      <c r="Q8" s="3707"/>
      <c r="R8" s="3707"/>
      <c r="S8" s="3707"/>
      <c r="T8" s="3707"/>
      <c r="U8" s="3707"/>
      <c r="V8" s="3707"/>
      <c r="W8" s="3707"/>
      <c r="X8" s="3707"/>
      <c r="Y8" s="3707"/>
      <c r="Z8" s="3707"/>
      <c r="AA8" s="3707"/>
      <c r="AB8" s="3707"/>
      <c r="AC8" s="3707"/>
      <c r="AD8" s="3707"/>
      <c r="AE8" s="3707"/>
      <c r="AF8" s="3707"/>
      <c r="AG8" s="3707"/>
      <c r="AH8" s="3707"/>
      <c r="AI8" s="3707"/>
      <c r="AJ8" s="3707"/>
      <c r="AK8" s="3707"/>
      <c r="AL8" s="3707"/>
      <c r="AM8" s="3707"/>
      <c r="AN8" s="3707"/>
      <c r="AO8" s="3707"/>
      <c r="AP8" s="3707"/>
      <c r="AQ8" s="3707"/>
    </row>
    <row r="9" spans="1:43" s="3578" customFormat="1" ht="51.75" customHeight="1">
      <c r="A9" s="5113"/>
      <c r="B9" s="5115"/>
      <c r="C9" s="5117"/>
      <c r="D9" s="3099" t="s">
        <v>4319</v>
      </c>
      <c r="E9" s="3099" t="s">
        <v>3985</v>
      </c>
      <c r="F9" s="3099" t="s">
        <v>4279</v>
      </c>
      <c r="G9" s="3099" t="s">
        <v>3985</v>
      </c>
      <c r="H9" s="3099" t="s">
        <v>4319</v>
      </c>
      <c r="I9" s="3099" t="s">
        <v>3985</v>
      </c>
      <c r="J9" s="5131"/>
      <c r="K9" s="3707"/>
      <c r="L9" s="3707"/>
      <c r="M9" s="3707"/>
      <c r="N9" s="3707"/>
      <c r="O9" s="3707"/>
      <c r="P9" s="3707"/>
      <c r="Q9" s="3707"/>
      <c r="R9" s="3707"/>
      <c r="S9" s="3707"/>
      <c r="T9" s="3707"/>
      <c r="U9" s="3707"/>
      <c r="V9" s="3707"/>
      <c r="W9" s="3707"/>
      <c r="X9" s="3707"/>
      <c r="Y9" s="3707"/>
      <c r="Z9" s="3707"/>
      <c r="AA9" s="3707"/>
      <c r="AB9" s="3707"/>
      <c r="AC9" s="3707"/>
      <c r="AD9" s="3707"/>
      <c r="AE9" s="3707"/>
      <c r="AF9" s="3707"/>
      <c r="AG9" s="3707"/>
      <c r="AH9" s="3707"/>
      <c r="AI9" s="3707"/>
      <c r="AJ9" s="3707"/>
      <c r="AK9" s="3707"/>
      <c r="AL9" s="3707"/>
      <c r="AM9" s="3707"/>
      <c r="AN9" s="3707"/>
      <c r="AO9" s="3707"/>
      <c r="AP9" s="3707"/>
      <c r="AQ9" s="3707"/>
    </row>
    <row r="10" spans="1:43" s="3578" customFormat="1" ht="30.75" customHeight="1">
      <c r="A10" s="5114"/>
      <c r="B10" s="5116"/>
      <c r="C10" s="5118"/>
      <c r="D10" s="3580" t="s">
        <v>3135</v>
      </c>
      <c r="E10" s="3580" t="s">
        <v>3136</v>
      </c>
      <c r="F10" s="3580" t="s">
        <v>3137</v>
      </c>
      <c r="G10" s="3580" t="s">
        <v>3138</v>
      </c>
      <c r="H10" s="3580" t="s">
        <v>3139</v>
      </c>
      <c r="I10" s="3580" t="s">
        <v>3140</v>
      </c>
      <c r="J10" s="3580" t="s">
        <v>3186</v>
      </c>
      <c r="K10" s="3707"/>
      <c r="L10" s="3707"/>
      <c r="M10" s="3707"/>
      <c r="N10" s="3707"/>
      <c r="O10" s="3707"/>
      <c r="P10" s="3707"/>
      <c r="Q10" s="3707"/>
      <c r="R10" s="3707"/>
      <c r="S10" s="3707"/>
      <c r="T10" s="3707"/>
      <c r="U10" s="3707"/>
      <c r="V10" s="3707"/>
      <c r="W10" s="3707"/>
      <c r="X10" s="3707"/>
      <c r="Y10" s="3707"/>
      <c r="Z10" s="3707"/>
      <c r="AA10" s="3707"/>
      <c r="AB10" s="3707"/>
      <c r="AC10" s="3707"/>
      <c r="AD10" s="3707"/>
      <c r="AE10" s="3707"/>
      <c r="AF10" s="3707"/>
      <c r="AG10" s="3707"/>
      <c r="AH10" s="3707"/>
      <c r="AI10" s="3707"/>
      <c r="AJ10" s="3707"/>
      <c r="AK10" s="3707"/>
      <c r="AL10" s="3707"/>
      <c r="AM10" s="3707"/>
      <c r="AN10" s="3707"/>
      <c r="AO10" s="3707"/>
      <c r="AP10" s="3707"/>
      <c r="AQ10" s="3707"/>
    </row>
    <row r="11" spans="1:43" s="3578" customFormat="1" ht="50.25" customHeight="1">
      <c r="A11" s="3591" t="s">
        <v>3135</v>
      </c>
      <c r="B11" s="3677">
        <v>2</v>
      </c>
      <c r="C11" s="3571" t="s">
        <v>4238</v>
      </c>
      <c r="D11" s="3678"/>
      <c r="E11" s="3636"/>
      <c r="F11" s="3650"/>
      <c r="G11" s="3650"/>
      <c r="H11" s="3679"/>
      <c r="I11" s="3679"/>
      <c r="J11" s="3680">
        <f>+J12+J13+J16+J17+J18+J19+J20+J21</f>
        <v>0</v>
      </c>
      <c r="K11" s="3707"/>
      <c r="L11" s="3707"/>
      <c r="M11" s="3707"/>
      <c r="N11" s="3707"/>
      <c r="O11" s="3707"/>
      <c r="P11" s="3707"/>
      <c r="Q11" s="3707"/>
      <c r="R11" s="3707"/>
      <c r="S11" s="3707"/>
      <c r="T11" s="3707"/>
      <c r="U11" s="3707"/>
      <c r="V11" s="3707"/>
      <c r="W11" s="3707"/>
      <c r="X11" s="3707"/>
      <c r="Y11" s="3707"/>
      <c r="Z11" s="3707"/>
      <c r="AA11" s="3707"/>
      <c r="AB11" s="3707"/>
      <c r="AC11" s="3707"/>
      <c r="AD11" s="3707"/>
      <c r="AE11" s="3707"/>
      <c r="AF11" s="3707"/>
      <c r="AG11" s="3707"/>
      <c r="AH11" s="3707"/>
      <c r="AI11" s="3707"/>
      <c r="AJ11" s="3707"/>
      <c r="AK11" s="3707"/>
      <c r="AL11" s="3707"/>
      <c r="AM11" s="3707"/>
      <c r="AN11" s="3707"/>
      <c r="AO11" s="3707"/>
      <c r="AP11" s="3707"/>
      <c r="AQ11" s="3707"/>
    </row>
    <row r="12" spans="1:43" s="3578" customFormat="1" ht="50.25" customHeight="1">
      <c r="A12" s="3591" t="s">
        <v>3136</v>
      </c>
      <c r="B12" s="3677">
        <v>2.1</v>
      </c>
      <c r="C12" s="3571" t="s">
        <v>4239</v>
      </c>
      <c r="D12" s="3636"/>
      <c r="E12" s="3636"/>
      <c r="F12" s="3682">
        <v>0</v>
      </c>
      <c r="G12" s="3683">
        <v>1</v>
      </c>
      <c r="H12" s="3679"/>
      <c r="I12" s="3684"/>
      <c r="J12" s="3680">
        <f>+I12*E12</f>
        <v>0</v>
      </c>
      <c r="K12" s="3707"/>
      <c r="L12" s="3707"/>
      <c r="M12" s="3707"/>
      <c r="N12" s="3707"/>
      <c r="O12" s="3707"/>
      <c r="P12" s="3707"/>
      <c r="Q12" s="3707"/>
      <c r="R12" s="3707"/>
      <c r="S12" s="3707"/>
      <c r="T12" s="3707"/>
      <c r="U12" s="3707"/>
      <c r="V12" s="3707"/>
      <c r="W12" s="3707"/>
      <c r="X12" s="3707"/>
      <c r="Y12" s="3707"/>
      <c r="Z12" s="3707"/>
      <c r="AA12" s="3707"/>
      <c r="AB12" s="3707"/>
      <c r="AC12" s="3707"/>
      <c r="AD12" s="3707"/>
      <c r="AE12" s="3707"/>
      <c r="AF12" s="3707"/>
      <c r="AG12" s="3707"/>
      <c r="AH12" s="3707"/>
      <c r="AI12" s="3707"/>
      <c r="AJ12" s="3707"/>
      <c r="AK12" s="3707"/>
      <c r="AL12" s="3707"/>
      <c r="AM12" s="3707"/>
      <c r="AN12" s="3707"/>
      <c r="AO12" s="3707"/>
      <c r="AP12" s="3707"/>
      <c r="AQ12" s="3707"/>
    </row>
    <row r="13" spans="1:43" s="3578" customFormat="1" ht="50.25" customHeight="1">
      <c r="A13" s="3591" t="s">
        <v>3137</v>
      </c>
      <c r="B13" s="3677">
        <v>2.2000000000000002</v>
      </c>
      <c r="C13" s="3571" t="s">
        <v>4240</v>
      </c>
      <c r="D13" s="3685"/>
      <c r="E13" s="3686"/>
      <c r="F13" s="3650"/>
      <c r="G13" s="3650"/>
      <c r="H13" s="3679"/>
      <c r="I13" s="3679"/>
      <c r="J13" s="3680">
        <f>+J14+J15</f>
        <v>0</v>
      </c>
      <c r="K13" s="3707"/>
      <c r="L13" s="3707"/>
      <c r="M13" s="3707"/>
      <c r="N13" s="3707"/>
      <c r="O13" s="3707"/>
      <c r="P13" s="3707"/>
      <c r="Q13" s="3707"/>
      <c r="R13" s="3707"/>
      <c r="S13" s="3707"/>
      <c r="T13" s="3707"/>
      <c r="U13" s="3707"/>
      <c r="V13" s="3707"/>
      <c r="W13" s="3707"/>
      <c r="X13" s="3707"/>
      <c r="Y13" s="3707"/>
      <c r="Z13" s="3707"/>
      <c r="AA13" s="3707"/>
      <c r="AB13" s="3707"/>
      <c r="AC13" s="3707"/>
      <c r="AD13" s="3707"/>
      <c r="AE13" s="3707"/>
      <c r="AF13" s="3707"/>
      <c r="AG13" s="3707"/>
      <c r="AH13" s="3707"/>
      <c r="AI13" s="3707"/>
      <c r="AJ13" s="3707"/>
      <c r="AK13" s="3707"/>
      <c r="AL13" s="3707"/>
      <c r="AM13" s="3707"/>
      <c r="AN13" s="3707"/>
      <c r="AO13" s="3707"/>
      <c r="AP13" s="3707"/>
      <c r="AQ13" s="3707"/>
    </row>
    <row r="14" spans="1:43" s="3578" customFormat="1" ht="50.25" customHeight="1">
      <c r="A14" s="3591" t="s">
        <v>3138</v>
      </c>
      <c r="B14" s="3687" t="s">
        <v>1334</v>
      </c>
      <c r="C14" s="3074" t="s">
        <v>4320</v>
      </c>
      <c r="D14" s="3685"/>
      <c r="E14" s="3686"/>
      <c r="F14" s="3688">
        <v>0.95</v>
      </c>
      <c r="G14" s="3688">
        <v>1</v>
      </c>
      <c r="H14" s="3689"/>
      <c r="I14" s="3690"/>
      <c r="J14" s="3680">
        <f>+D14*H14+E14*I14</f>
        <v>0</v>
      </c>
      <c r="K14" s="3707"/>
      <c r="L14" s="3707"/>
      <c r="M14" s="3707"/>
      <c r="N14" s="3707"/>
      <c r="O14" s="3707"/>
      <c r="P14" s="3707"/>
      <c r="Q14" s="3707"/>
      <c r="R14" s="3707"/>
      <c r="S14" s="3707"/>
      <c r="T14" s="3707"/>
      <c r="U14" s="3707"/>
      <c r="V14" s="3707"/>
      <c r="W14" s="3707"/>
      <c r="X14" s="3707"/>
      <c r="Y14" s="3707"/>
      <c r="Z14" s="3707"/>
      <c r="AA14" s="3707"/>
      <c r="AB14" s="3707"/>
      <c r="AC14" s="3707"/>
      <c r="AD14" s="3707"/>
      <c r="AE14" s="3707"/>
      <c r="AF14" s="3707"/>
      <c r="AG14" s="3707"/>
      <c r="AH14" s="3707"/>
      <c r="AI14" s="3707"/>
      <c r="AJ14" s="3707"/>
      <c r="AK14" s="3707"/>
      <c r="AL14" s="3707"/>
      <c r="AM14" s="3707"/>
      <c r="AN14" s="3707"/>
      <c r="AO14" s="3707"/>
      <c r="AP14" s="3707"/>
      <c r="AQ14" s="3707"/>
    </row>
    <row r="15" spans="1:43" ht="50.25" customHeight="1">
      <c r="A15" s="3591" t="s">
        <v>3139</v>
      </c>
      <c r="B15" s="3691" t="s">
        <v>1336</v>
      </c>
      <c r="C15" s="3074" t="s">
        <v>4321</v>
      </c>
      <c r="D15" s="3692"/>
      <c r="E15" s="3686"/>
      <c r="F15" s="3688">
        <v>0.9</v>
      </c>
      <c r="G15" s="3688">
        <v>1</v>
      </c>
      <c r="H15" s="3689"/>
      <c r="I15" s="3690"/>
      <c r="J15" s="3680">
        <f>+D15*H15+E15*I15</f>
        <v>0</v>
      </c>
    </row>
    <row r="16" spans="1:43" ht="50.25" customHeight="1">
      <c r="A16" s="3591" t="s">
        <v>3140</v>
      </c>
      <c r="B16" s="3693" t="s">
        <v>2774</v>
      </c>
      <c r="C16" s="3571" t="s">
        <v>4323</v>
      </c>
      <c r="D16" s="3692"/>
      <c r="E16" s="3596"/>
      <c r="F16" s="3688">
        <v>0.5</v>
      </c>
      <c r="G16" s="3688">
        <v>1</v>
      </c>
      <c r="H16" s="3689"/>
      <c r="I16" s="3689"/>
      <c r="J16" s="3680">
        <f>+D16*H16+E16*I16</f>
        <v>0</v>
      </c>
    </row>
    <row r="17" spans="1:10" ht="50.25" customHeight="1">
      <c r="A17" s="3591" t="s">
        <v>3186</v>
      </c>
      <c r="B17" s="3693" t="s">
        <v>4211</v>
      </c>
      <c r="C17" s="3571" t="s">
        <v>4325</v>
      </c>
      <c r="D17" s="3692"/>
      <c r="E17" s="3596"/>
      <c r="F17" s="3688">
        <v>0.5</v>
      </c>
      <c r="G17" s="3688">
        <v>1</v>
      </c>
      <c r="H17" s="3689"/>
      <c r="I17" s="3689"/>
      <c r="J17" s="3680">
        <f>+D17*H17+E17*I17</f>
        <v>0</v>
      </c>
    </row>
    <row r="18" spans="1:10" ht="50.25" customHeight="1">
      <c r="A18" s="3591" t="s">
        <v>3187</v>
      </c>
      <c r="B18" s="3693" t="s">
        <v>4213</v>
      </c>
      <c r="C18" s="3571" t="s">
        <v>4254</v>
      </c>
      <c r="D18" s="3692"/>
      <c r="E18" s="3596"/>
      <c r="F18" s="3650"/>
      <c r="G18" s="3650"/>
      <c r="H18" s="3689"/>
      <c r="I18" s="3694"/>
      <c r="J18" s="3680">
        <f>+D18*H18+E18*I18</f>
        <v>0</v>
      </c>
    </row>
    <row r="19" spans="1:10" ht="50.25" customHeight="1">
      <c r="A19" s="3591" t="s">
        <v>3188</v>
      </c>
      <c r="B19" s="3693" t="s">
        <v>4225</v>
      </c>
      <c r="C19" s="3571" t="s">
        <v>4328</v>
      </c>
      <c r="D19" s="3692"/>
      <c r="E19" s="3596"/>
      <c r="F19" s="3688">
        <v>0</v>
      </c>
      <c r="G19" s="3688">
        <v>1</v>
      </c>
      <c r="H19" s="3679"/>
      <c r="I19" s="3694"/>
      <c r="J19" s="3680">
        <f>+E19*I19</f>
        <v>0</v>
      </c>
    </row>
    <row r="20" spans="1:10" ht="50.25" customHeight="1">
      <c r="A20" s="3591" t="s">
        <v>2904</v>
      </c>
      <c r="B20" s="3693" t="s">
        <v>4227</v>
      </c>
      <c r="C20" s="3571" t="s">
        <v>4261</v>
      </c>
      <c r="D20" s="3692"/>
      <c r="E20" s="3596"/>
      <c r="F20" s="3688">
        <v>0</v>
      </c>
      <c r="G20" s="3688">
        <v>1</v>
      </c>
      <c r="H20" s="3679"/>
      <c r="I20" s="3689"/>
      <c r="J20" s="3680">
        <f>+E20*I20</f>
        <v>0</v>
      </c>
    </row>
    <row r="21" spans="1:10" ht="50.25" customHeight="1" thickBot="1">
      <c r="A21" s="3671" t="s">
        <v>2906</v>
      </c>
      <c r="B21" s="3695" t="s">
        <v>4229</v>
      </c>
      <c r="C21" s="3571" t="s">
        <v>4331</v>
      </c>
      <c r="D21" s="3696"/>
      <c r="E21" s="3697"/>
      <c r="F21" s="3698">
        <v>0</v>
      </c>
      <c r="G21" s="3698">
        <v>1</v>
      </c>
      <c r="H21" s="3699"/>
      <c r="I21" s="3700"/>
      <c r="J21" s="3701">
        <f>+E21*I21</f>
        <v>0</v>
      </c>
    </row>
    <row r="23" spans="1:10">
      <c r="A23" s="3529"/>
      <c r="B23" s="3529"/>
    </row>
    <row r="24" spans="1:10">
      <c r="A24" s="3529"/>
      <c r="B24" s="3529"/>
    </row>
    <row r="25" spans="1:10">
      <c r="A25" s="3529"/>
      <c r="B25" s="3529"/>
    </row>
    <row r="26" spans="1:10">
      <c r="A26" s="3529"/>
      <c r="B26" s="3529"/>
    </row>
    <row r="27" spans="1:10">
      <c r="A27" s="3529"/>
      <c r="B27" s="3529"/>
    </row>
    <row r="28" spans="1:10">
      <c r="A28" s="3529"/>
      <c r="B28" s="3529"/>
    </row>
    <row r="29" spans="1:10">
      <c r="A29" s="3529"/>
      <c r="B29" s="3529"/>
    </row>
    <row r="30" spans="1:10">
      <c r="A30" s="3529"/>
      <c r="B30" s="3529"/>
    </row>
    <row r="31" spans="1:10">
      <c r="A31" s="3529"/>
      <c r="B31" s="3529"/>
    </row>
    <row r="32" spans="1:10">
      <c r="A32" s="3529"/>
      <c r="B32" s="3529"/>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election activeCell="D1" sqref="D1"/>
    </sheetView>
  </sheetViews>
  <sheetFormatPr defaultColWidth="11.42578125" defaultRowHeight="14.25"/>
  <cols>
    <col min="1" max="1" width="22" style="3575" customWidth="1"/>
    <col min="2" max="2" width="13.42578125" style="3576" customWidth="1"/>
    <col min="3" max="3" width="85.7109375" style="3529" customWidth="1"/>
    <col min="4" max="9" width="20.7109375" style="3529" customWidth="1"/>
    <col min="10" max="10" width="25.42578125" style="3529" customWidth="1"/>
    <col min="11" max="43" width="11.42578125" style="3706"/>
    <col min="44" max="16384" width="11.42578125" style="3529"/>
  </cols>
  <sheetData>
    <row r="1" spans="1:43" ht="15">
      <c r="A1" s="3483" t="s">
        <v>3973</v>
      </c>
      <c r="B1" s="3483" t="s">
        <v>3936</v>
      </c>
    </row>
    <row r="2" spans="1:43" ht="15">
      <c r="A2" s="3483" t="s">
        <v>3974</v>
      </c>
      <c r="B2" s="3564" t="s">
        <v>3937</v>
      </c>
    </row>
    <row r="3" spans="1:43" ht="15">
      <c r="A3" s="3483" t="s">
        <v>108</v>
      </c>
      <c r="B3" s="3483" t="s">
        <v>883</v>
      </c>
    </row>
    <row r="4" spans="1:43" ht="15">
      <c r="A4" s="3483" t="s">
        <v>111</v>
      </c>
      <c r="B4" s="3483" t="s">
        <v>3976</v>
      </c>
    </row>
    <row r="6" spans="1:43" ht="15.75" customHeight="1" thickBot="1">
      <c r="A6" s="2901"/>
      <c r="B6" s="2902"/>
      <c r="C6" s="2900"/>
      <c r="D6" s="2900"/>
      <c r="E6" s="2900"/>
      <c r="F6" s="2900"/>
      <c r="G6" s="2900"/>
      <c r="H6" s="2900"/>
    </row>
    <row r="7" spans="1:43" ht="29.25" customHeight="1" thickBot="1">
      <c r="A7" s="5110" t="s">
        <v>4316</v>
      </c>
      <c r="B7" s="5111"/>
      <c r="C7" s="5111"/>
      <c r="D7" s="5111"/>
      <c r="E7" s="5111"/>
      <c r="F7" s="5111"/>
      <c r="G7" s="5111"/>
      <c r="H7" s="5111"/>
      <c r="I7" s="5111"/>
      <c r="J7" s="5112"/>
    </row>
    <row r="8" spans="1:43" s="3578" customFormat="1" ht="51.75" customHeight="1">
      <c r="A8" s="4923" t="s">
        <v>3347</v>
      </c>
      <c r="B8" s="4927" t="s">
        <v>3986</v>
      </c>
      <c r="C8" s="4927" t="s">
        <v>1086</v>
      </c>
      <c r="D8" s="5131" t="s">
        <v>1087</v>
      </c>
      <c r="E8" s="5131"/>
      <c r="F8" s="5131" t="s">
        <v>4171</v>
      </c>
      <c r="G8" s="5131"/>
      <c r="H8" s="5131" t="s">
        <v>4317</v>
      </c>
      <c r="I8" s="5131"/>
      <c r="J8" s="5131" t="s">
        <v>4318</v>
      </c>
      <c r="K8" s="3707"/>
      <c r="L8" s="3707"/>
      <c r="M8" s="3707"/>
      <c r="N8" s="3707"/>
      <c r="O8" s="3707"/>
      <c r="P8" s="3707"/>
      <c r="Q8" s="3707"/>
      <c r="R8" s="3707"/>
      <c r="S8" s="3707"/>
      <c r="T8" s="3707"/>
      <c r="U8" s="3707"/>
      <c r="V8" s="3707"/>
      <c r="W8" s="3707"/>
      <c r="X8" s="3707"/>
      <c r="Y8" s="3707"/>
      <c r="Z8" s="3707"/>
      <c r="AA8" s="3707"/>
      <c r="AB8" s="3707"/>
      <c r="AC8" s="3707"/>
      <c r="AD8" s="3707"/>
      <c r="AE8" s="3707"/>
      <c r="AF8" s="3707"/>
      <c r="AG8" s="3707"/>
      <c r="AH8" s="3707"/>
      <c r="AI8" s="3707"/>
      <c r="AJ8" s="3707"/>
      <c r="AK8" s="3707"/>
      <c r="AL8" s="3707"/>
      <c r="AM8" s="3707"/>
      <c r="AN8" s="3707"/>
      <c r="AO8" s="3707"/>
      <c r="AP8" s="3707"/>
      <c r="AQ8" s="3707"/>
    </row>
    <row r="9" spans="1:43" s="3578" customFormat="1" ht="51.75" customHeight="1">
      <c r="A9" s="5113"/>
      <c r="B9" s="5115"/>
      <c r="C9" s="5117"/>
      <c r="D9" s="3099" t="s">
        <v>4319</v>
      </c>
      <c r="E9" s="3099" t="s">
        <v>3985</v>
      </c>
      <c r="F9" s="3099" t="s">
        <v>4279</v>
      </c>
      <c r="G9" s="3099" t="s">
        <v>3985</v>
      </c>
      <c r="H9" s="3099" t="s">
        <v>4319</v>
      </c>
      <c r="I9" s="3099" t="s">
        <v>3985</v>
      </c>
      <c r="J9" s="5131"/>
      <c r="K9" s="3707"/>
      <c r="L9" s="3707"/>
      <c r="M9" s="3707"/>
      <c r="N9" s="3707"/>
      <c r="O9" s="3707"/>
      <c r="P9" s="3707"/>
      <c r="Q9" s="3707"/>
      <c r="R9" s="3707"/>
      <c r="S9" s="3707"/>
      <c r="T9" s="3707"/>
      <c r="U9" s="3707"/>
      <c r="V9" s="3707"/>
      <c r="W9" s="3707"/>
      <c r="X9" s="3707"/>
      <c r="Y9" s="3707"/>
      <c r="Z9" s="3707"/>
      <c r="AA9" s="3707"/>
      <c r="AB9" s="3707"/>
      <c r="AC9" s="3707"/>
      <c r="AD9" s="3707"/>
      <c r="AE9" s="3707"/>
      <c r="AF9" s="3707"/>
      <c r="AG9" s="3707"/>
      <c r="AH9" s="3707"/>
      <c r="AI9" s="3707"/>
      <c r="AJ9" s="3707"/>
      <c r="AK9" s="3707"/>
      <c r="AL9" s="3707"/>
      <c r="AM9" s="3707"/>
      <c r="AN9" s="3707"/>
      <c r="AO9" s="3707"/>
      <c r="AP9" s="3707"/>
      <c r="AQ9" s="3707"/>
    </row>
    <row r="10" spans="1:43" s="3578" customFormat="1" ht="30.75" customHeight="1">
      <c r="A10" s="5114"/>
      <c r="B10" s="5116"/>
      <c r="C10" s="5118"/>
      <c r="D10" s="3580" t="s">
        <v>3135</v>
      </c>
      <c r="E10" s="3580" t="s">
        <v>3136</v>
      </c>
      <c r="F10" s="3580" t="s">
        <v>3137</v>
      </c>
      <c r="G10" s="3580" t="s">
        <v>3138</v>
      </c>
      <c r="H10" s="3580" t="s">
        <v>3139</v>
      </c>
      <c r="I10" s="3580" t="s">
        <v>3140</v>
      </c>
      <c r="J10" s="3580" t="s">
        <v>3186</v>
      </c>
      <c r="K10" s="3707"/>
      <c r="L10" s="3707"/>
      <c r="M10" s="3707"/>
      <c r="N10" s="3707"/>
      <c r="O10" s="3707"/>
      <c r="P10" s="3707"/>
      <c r="Q10" s="3707"/>
      <c r="R10" s="3707"/>
      <c r="S10" s="3707"/>
      <c r="T10" s="3707"/>
      <c r="U10" s="3707"/>
      <c r="V10" s="3707"/>
      <c r="W10" s="3707"/>
      <c r="X10" s="3707"/>
      <c r="Y10" s="3707"/>
      <c r="Z10" s="3707"/>
      <c r="AA10" s="3707"/>
      <c r="AB10" s="3707"/>
      <c r="AC10" s="3707"/>
      <c r="AD10" s="3707"/>
      <c r="AE10" s="3707"/>
      <c r="AF10" s="3707"/>
      <c r="AG10" s="3707"/>
      <c r="AH10" s="3707"/>
      <c r="AI10" s="3707"/>
      <c r="AJ10" s="3707"/>
      <c r="AK10" s="3707"/>
      <c r="AL10" s="3707"/>
      <c r="AM10" s="3707"/>
      <c r="AN10" s="3707"/>
      <c r="AO10" s="3707"/>
      <c r="AP10" s="3707"/>
      <c r="AQ10" s="3707"/>
    </row>
    <row r="11" spans="1:43" s="3578" customFormat="1" ht="50.25" customHeight="1">
      <c r="A11" s="3591" t="s">
        <v>3135</v>
      </c>
      <c r="B11" s="3677">
        <v>2</v>
      </c>
      <c r="C11" s="3571" t="s">
        <v>4238</v>
      </c>
      <c r="D11" s="3678"/>
      <c r="E11" s="3636"/>
      <c r="F11" s="3650"/>
      <c r="G11" s="3650"/>
      <c r="H11" s="3679"/>
      <c r="I11" s="3679"/>
      <c r="J11" s="3680">
        <f>+J12+J13+J16+J17+J18+J19+J20+J21</f>
        <v>0</v>
      </c>
      <c r="K11" s="3707"/>
      <c r="L11" s="3707"/>
      <c r="M11" s="3707"/>
      <c r="N11" s="3707"/>
      <c r="O11" s="3707"/>
      <c r="P11" s="3707"/>
      <c r="Q11" s="3707"/>
      <c r="R11" s="3707"/>
      <c r="S11" s="3707"/>
      <c r="T11" s="3707"/>
      <c r="U11" s="3707"/>
      <c r="V11" s="3707"/>
      <c r="W11" s="3707"/>
      <c r="X11" s="3707"/>
      <c r="Y11" s="3707"/>
      <c r="Z11" s="3707"/>
      <c r="AA11" s="3707"/>
      <c r="AB11" s="3707"/>
      <c r="AC11" s="3707"/>
      <c r="AD11" s="3707"/>
      <c r="AE11" s="3707"/>
      <c r="AF11" s="3707"/>
      <c r="AG11" s="3707"/>
      <c r="AH11" s="3707"/>
      <c r="AI11" s="3707"/>
      <c r="AJ11" s="3707"/>
      <c r="AK11" s="3707"/>
      <c r="AL11" s="3707"/>
      <c r="AM11" s="3707"/>
      <c r="AN11" s="3707"/>
      <c r="AO11" s="3707"/>
      <c r="AP11" s="3707"/>
      <c r="AQ11" s="3707"/>
    </row>
    <row r="12" spans="1:43" s="3578" customFormat="1" ht="50.25" customHeight="1">
      <c r="A12" s="3591" t="s">
        <v>3136</v>
      </c>
      <c r="B12" s="3677">
        <v>2.1</v>
      </c>
      <c r="C12" s="3571" t="s">
        <v>4239</v>
      </c>
      <c r="D12" s="3636"/>
      <c r="E12" s="3636"/>
      <c r="F12" s="3682">
        <v>0</v>
      </c>
      <c r="G12" s="3683">
        <v>1</v>
      </c>
      <c r="H12" s="3679"/>
      <c r="I12" s="3684"/>
      <c r="J12" s="3680">
        <f>+I12*E12</f>
        <v>0</v>
      </c>
      <c r="K12" s="3707"/>
      <c r="L12" s="3707"/>
      <c r="M12" s="3707"/>
      <c r="N12" s="3707"/>
      <c r="O12" s="3707"/>
      <c r="P12" s="3707"/>
      <c r="Q12" s="3707"/>
      <c r="R12" s="3707"/>
      <c r="S12" s="3707"/>
      <c r="T12" s="3707"/>
      <c r="U12" s="3707"/>
      <c r="V12" s="3707"/>
      <c r="W12" s="3707"/>
      <c r="X12" s="3707"/>
      <c r="Y12" s="3707"/>
      <c r="Z12" s="3707"/>
      <c r="AA12" s="3707"/>
      <c r="AB12" s="3707"/>
      <c r="AC12" s="3707"/>
      <c r="AD12" s="3707"/>
      <c r="AE12" s="3707"/>
      <c r="AF12" s="3707"/>
      <c r="AG12" s="3707"/>
      <c r="AH12" s="3707"/>
      <c r="AI12" s="3707"/>
      <c r="AJ12" s="3707"/>
      <c r="AK12" s="3707"/>
      <c r="AL12" s="3707"/>
      <c r="AM12" s="3707"/>
      <c r="AN12" s="3707"/>
      <c r="AO12" s="3707"/>
      <c r="AP12" s="3707"/>
      <c r="AQ12" s="3707"/>
    </row>
    <row r="13" spans="1:43" s="3578" customFormat="1" ht="50.25" customHeight="1">
      <c r="A13" s="3591" t="s">
        <v>3137</v>
      </c>
      <c r="B13" s="3677">
        <v>2.2000000000000002</v>
      </c>
      <c r="C13" s="3571" t="s">
        <v>4240</v>
      </c>
      <c r="D13" s="3685"/>
      <c r="E13" s="3686"/>
      <c r="F13" s="3650"/>
      <c r="G13" s="3650"/>
      <c r="H13" s="3679"/>
      <c r="I13" s="3679"/>
      <c r="J13" s="3680">
        <f>+J14+J15</f>
        <v>0</v>
      </c>
      <c r="K13" s="3707"/>
      <c r="L13" s="3707"/>
      <c r="M13" s="3707"/>
      <c r="N13" s="3707"/>
      <c r="O13" s="3707"/>
      <c r="P13" s="3707"/>
      <c r="Q13" s="3707"/>
      <c r="R13" s="3707"/>
      <c r="S13" s="3707"/>
      <c r="T13" s="3707"/>
      <c r="U13" s="3707"/>
      <c r="V13" s="3707"/>
      <c r="W13" s="3707"/>
      <c r="X13" s="3707"/>
      <c r="Y13" s="3707"/>
      <c r="Z13" s="3707"/>
      <c r="AA13" s="3707"/>
      <c r="AB13" s="3707"/>
      <c r="AC13" s="3707"/>
      <c r="AD13" s="3707"/>
      <c r="AE13" s="3707"/>
      <c r="AF13" s="3707"/>
      <c r="AG13" s="3707"/>
      <c r="AH13" s="3707"/>
      <c r="AI13" s="3707"/>
      <c r="AJ13" s="3707"/>
      <c r="AK13" s="3707"/>
      <c r="AL13" s="3707"/>
      <c r="AM13" s="3707"/>
      <c r="AN13" s="3707"/>
      <c r="AO13" s="3707"/>
      <c r="AP13" s="3707"/>
      <c r="AQ13" s="3707"/>
    </row>
    <row r="14" spans="1:43" s="3578" customFormat="1" ht="50.25" customHeight="1">
      <c r="A14" s="3591" t="s">
        <v>3138</v>
      </c>
      <c r="B14" s="3687" t="s">
        <v>1334</v>
      </c>
      <c r="C14" s="3074" t="s">
        <v>4320</v>
      </c>
      <c r="D14" s="3685"/>
      <c r="E14" s="3686"/>
      <c r="F14" s="3688">
        <v>0.95</v>
      </c>
      <c r="G14" s="3688">
        <v>1</v>
      </c>
      <c r="H14" s="3689"/>
      <c r="I14" s="3690"/>
      <c r="J14" s="3680">
        <f>+D14*H14+E14*I14</f>
        <v>0</v>
      </c>
      <c r="K14" s="3707"/>
      <c r="L14" s="3707"/>
      <c r="M14" s="3707"/>
      <c r="N14" s="3707"/>
      <c r="O14" s="3707"/>
      <c r="P14" s="3707"/>
      <c r="Q14" s="3707"/>
      <c r="R14" s="3707"/>
      <c r="S14" s="3707"/>
      <c r="T14" s="3707"/>
      <c r="U14" s="3707"/>
      <c r="V14" s="3707"/>
      <c r="W14" s="3707"/>
      <c r="X14" s="3707"/>
      <c r="Y14" s="3707"/>
      <c r="Z14" s="3707"/>
      <c r="AA14" s="3707"/>
      <c r="AB14" s="3707"/>
      <c r="AC14" s="3707"/>
      <c r="AD14" s="3707"/>
      <c r="AE14" s="3707"/>
      <c r="AF14" s="3707"/>
      <c r="AG14" s="3707"/>
      <c r="AH14" s="3707"/>
      <c r="AI14" s="3707"/>
      <c r="AJ14" s="3707"/>
      <c r="AK14" s="3707"/>
      <c r="AL14" s="3707"/>
      <c r="AM14" s="3707"/>
      <c r="AN14" s="3707"/>
      <c r="AO14" s="3707"/>
      <c r="AP14" s="3707"/>
      <c r="AQ14" s="3707"/>
    </row>
    <row r="15" spans="1:43" ht="50.25" customHeight="1">
      <c r="A15" s="3591" t="s">
        <v>3139</v>
      </c>
      <c r="B15" s="3691" t="s">
        <v>1336</v>
      </c>
      <c r="C15" s="3074" t="s">
        <v>4321</v>
      </c>
      <c r="D15" s="3692"/>
      <c r="E15" s="3686"/>
      <c r="F15" s="3688">
        <v>0.9</v>
      </c>
      <c r="G15" s="3688">
        <v>1</v>
      </c>
      <c r="H15" s="3689"/>
      <c r="I15" s="3690"/>
      <c r="J15" s="3680">
        <f>+D15*H15+E15*I15</f>
        <v>0</v>
      </c>
    </row>
    <row r="16" spans="1:43" ht="50.25" customHeight="1">
      <c r="A16" s="3591" t="s">
        <v>3140</v>
      </c>
      <c r="B16" s="3693" t="s">
        <v>2774</v>
      </c>
      <c r="C16" s="3571" t="s">
        <v>4323</v>
      </c>
      <c r="D16" s="3692"/>
      <c r="E16" s="3596"/>
      <c r="F16" s="3688">
        <v>0.5</v>
      </c>
      <c r="G16" s="3688">
        <v>1</v>
      </c>
      <c r="H16" s="3689"/>
      <c r="I16" s="3689"/>
      <c r="J16" s="3680">
        <f>+D16*H16+E16*I16</f>
        <v>0</v>
      </c>
    </row>
    <row r="17" spans="1:10" ht="50.25" customHeight="1">
      <c r="A17" s="3591" t="s">
        <v>3186</v>
      </c>
      <c r="B17" s="3693" t="s">
        <v>4211</v>
      </c>
      <c r="C17" s="3571" t="s">
        <v>4325</v>
      </c>
      <c r="D17" s="3692"/>
      <c r="E17" s="3596"/>
      <c r="F17" s="3688">
        <v>0.5</v>
      </c>
      <c r="G17" s="3688">
        <v>1</v>
      </c>
      <c r="H17" s="3689"/>
      <c r="I17" s="3689"/>
      <c r="J17" s="3680">
        <f>+D17*H17+E17*I17</f>
        <v>0</v>
      </c>
    </row>
    <row r="18" spans="1:10" ht="50.25" customHeight="1">
      <c r="A18" s="3591" t="s">
        <v>3187</v>
      </c>
      <c r="B18" s="3693" t="s">
        <v>4213</v>
      </c>
      <c r="C18" s="3571" t="s">
        <v>4254</v>
      </c>
      <c r="D18" s="3692"/>
      <c r="E18" s="3596"/>
      <c r="F18" s="3650"/>
      <c r="G18" s="3650"/>
      <c r="H18" s="3689"/>
      <c r="I18" s="3694"/>
      <c r="J18" s="3680">
        <f>+D18*H18+E18*I18</f>
        <v>0</v>
      </c>
    </row>
    <row r="19" spans="1:10" ht="50.25" customHeight="1">
      <c r="A19" s="3591" t="s">
        <v>3188</v>
      </c>
      <c r="B19" s="3693" t="s">
        <v>4225</v>
      </c>
      <c r="C19" s="3571" t="s">
        <v>4328</v>
      </c>
      <c r="D19" s="3692"/>
      <c r="E19" s="3596"/>
      <c r="F19" s="3688">
        <v>0</v>
      </c>
      <c r="G19" s="3688">
        <v>1</v>
      </c>
      <c r="H19" s="3679"/>
      <c r="I19" s="3694"/>
      <c r="J19" s="3680">
        <f>+E19*I19</f>
        <v>0</v>
      </c>
    </row>
    <row r="20" spans="1:10" ht="50.25" customHeight="1">
      <c r="A20" s="3591" t="s">
        <v>2904</v>
      </c>
      <c r="B20" s="3693" t="s">
        <v>4227</v>
      </c>
      <c r="C20" s="3571" t="s">
        <v>4261</v>
      </c>
      <c r="D20" s="3692"/>
      <c r="E20" s="3596"/>
      <c r="F20" s="3688">
        <v>0</v>
      </c>
      <c r="G20" s="3688">
        <v>1</v>
      </c>
      <c r="H20" s="3679"/>
      <c r="I20" s="3689"/>
      <c r="J20" s="3680">
        <f>+E20*I20</f>
        <v>0</v>
      </c>
    </row>
    <row r="21" spans="1:10" ht="50.25" customHeight="1" thickBot="1">
      <c r="A21" s="3671" t="s">
        <v>2906</v>
      </c>
      <c r="B21" s="3695" t="s">
        <v>4229</v>
      </c>
      <c r="C21" s="3571" t="s">
        <v>4331</v>
      </c>
      <c r="D21" s="3696"/>
      <c r="E21" s="3697"/>
      <c r="F21" s="3698">
        <v>0</v>
      </c>
      <c r="G21" s="3698">
        <v>1</v>
      </c>
      <c r="H21" s="3699"/>
      <c r="I21" s="3700"/>
      <c r="J21" s="3701">
        <f>+E21*I21</f>
        <v>0</v>
      </c>
    </row>
    <row r="24" spans="1:10">
      <c r="B24" s="3703"/>
      <c r="C24" s="3704"/>
    </row>
    <row r="25" spans="1:10">
      <c r="B25" s="3703"/>
      <c r="C25" s="3704"/>
    </row>
    <row r="26" spans="1:10">
      <c r="C26" s="3705"/>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election activeCell="D1" sqref="D1"/>
    </sheetView>
  </sheetViews>
  <sheetFormatPr defaultColWidth="11.42578125" defaultRowHeight="14.25"/>
  <cols>
    <col min="1" max="1" width="25.28515625" style="3575" customWidth="1"/>
    <col min="2" max="2" width="8.7109375" style="3576" customWidth="1"/>
    <col min="3" max="3" width="85.7109375" style="3529" customWidth="1"/>
    <col min="4" max="9" width="20.7109375" style="3529" customWidth="1"/>
    <col min="10" max="10" width="25.42578125" style="3529" customWidth="1"/>
    <col min="11" max="43" width="11.42578125" style="3706"/>
    <col min="44" max="16384" width="11.42578125" style="3529"/>
  </cols>
  <sheetData>
    <row r="1" spans="1:43" ht="15">
      <c r="A1" s="3483" t="s">
        <v>3973</v>
      </c>
      <c r="B1" s="3483" t="s">
        <v>3938</v>
      </c>
    </row>
    <row r="2" spans="1:43" ht="15">
      <c r="A2" s="3483" t="s">
        <v>3974</v>
      </c>
      <c r="B2" s="3564" t="s">
        <v>4332</v>
      </c>
    </row>
    <row r="3" spans="1:43" ht="15">
      <c r="A3" s="3483" t="s">
        <v>108</v>
      </c>
      <c r="B3" s="3483" t="s">
        <v>883</v>
      </c>
    </row>
    <row r="4" spans="1:43" ht="15">
      <c r="A4" s="3483" t="s">
        <v>111</v>
      </c>
      <c r="B4" s="3483" t="s">
        <v>3976</v>
      </c>
    </row>
    <row r="6" spans="1:43" ht="15.75" customHeight="1" thickBot="1">
      <c r="A6" s="2901"/>
      <c r="B6" s="2902"/>
      <c r="C6" s="2900"/>
      <c r="D6" s="2900"/>
      <c r="E6" s="2900"/>
      <c r="F6" s="2900"/>
      <c r="G6" s="2900"/>
      <c r="H6" s="2900"/>
    </row>
    <row r="7" spans="1:43" ht="29.25" customHeight="1" thickBot="1">
      <c r="A7" s="5110" t="s">
        <v>4316</v>
      </c>
      <c r="B7" s="5111"/>
      <c r="C7" s="5111"/>
      <c r="D7" s="5111"/>
      <c r="E7" s="5111"/>
      <c r="F7" s="5111"/>
      <c r="G7" s="5111"/>
      <c r="H7" s="5111"/>
      <c r="I7" s="5111"/>
      <c r="J7" s="5112"/>
    </row>
    <row r="8" spans="1:43" s="3578" customFormat="1" ht="51.75" customHeight="1">
      <c r="A8" s="4923" t="s">
        <v>3347</v>
      </c>
      <c r="B8" s="4927" t="s">
        <v>3986</v>
      </c>
      <c r="C8" s="4927" t="s">
        <v>1086</v>
      </c>
      <c r="D8" s="5131" t="s">
        <v>1087</v>
      </c>
      <c r="E8" s="5131"/>
      <c r="F8" s="5131" t="s">
        <v>4171</v>
      </c>
      <c r="G8" s="5131"/>
      <c r="H8" s="5131" t="s">
        <v>4317</v>
      </c>
      <c r="I8" s="5131"/>
      <c r="J8" s="5131" t="s">
        <v>4318</v>
      </c>
      <c r="K8" s="3707"/>
      <c r="L8" s="3707"/>
      <c r="M8" s="3707"/>
      <c r="N8" s="3707"/>
      <c r="O8" s="3707"/>
      <c r="P8" s="3707"/>
      <c r="Q8" s="3707"/>
      <c r="R8" s="3707"/>
      <c r="S8" s="3707"/>
      <c r="T8" s="3707"/>
      <c r="U8" s="3707"/>
      <c r="V8" s="3707"/>
      <c r="W8" s="3707"/>
      <c r="X8" s="3707"/>
      <c r="Y8" s="3707"/>
      <c r="Z8" s="3707"/>
      <c r="AA8" s="3707"/>
      <c r="AB8" s="3707"/>
      <c r="AC8" s="3707"/>
      <c r="AD8" s="3707"/>
      <c r="AE8" s="3707"/>
      <c r="AF8" s="3707"/>
      <c r="AG8" s="3707"/>
      <c r="AH8" s="3707"/>
      <c r="AI8" s="3707"/>
      <c r="AJ8" s="3707"/>
      <c r="AK8" s="3707"/>
      <c r="AL8" s="3707"/>
      <c r="AM8" s="3707"/>
      <c r="AN8" s="3707"/>
      <c r="AO8" s="3707"/>
      <c r="AP8" s="3707"/>
      <c r="AQ8" s="3707"/>
    </row>
    <row r="9" spans="1:43" s="3578" customFormat="1" ht="51.75" customHeight="1">
      <c r="A9" s="5113"/>
      <c r="B9" s="5115"/>
      <c r="C9" s="5117"/>
      <c r="D9" s="3099" t="s">
        <v>4319</v>
      </c>
      <c r="E9" s="3099" t="s">
        <v>3985</v>
      </c>
      <c r="F9" s="3099" t="s">
        <v>4279</v>
      </c>
      <c r="G9" s="3099" t="s">
        <v>3985</v>
      </c>
      <c r="H9" s="3099" t="s">
        <v>4319</v>
      </c>
      <c r="I9" s="3099" t="s">
        <v>3985</v>
      </c>
      <c r="J9" s="5131"/>
      <c r="K9" s="3707"/>
      <c r="L9" s="3707"/>
      <c r="M9" s="3707"/>
      <c r="N9" s="3707"/>
      <c r="O9" s="3707"/>
      <c r="P9" s="3707"/>
      <c r="Q9" s="3707"/>
      <c r="R9" s="3707"/>
      <c r="S9" s="3707"/>
      <c r="T9" s="3707"/>
      <c r="U9" s="3707"/>
      <c r="V9" s="3707"/>
      <c r="W9" s="3707"/>
      <c r="X9" s="3707"/>
      <c r="Y9" s="3707"/>
      <c r="Z9" s="3707"/>
      <c r="AA9" s="3707"/>
      <c r="AB9" s="3707"/>
      <c r="AC9" s="3707"/>
      <c r="AD9" s="3707"/>
      <c r="AE9" s="3707"/>
      <c r="AF9" s="3707"/>
      <c r="AG9" s="3707"/>
      <c r="AH9" s="3707"/>
      <c r="AI9" s="3707"/>
      <c r="AJ9" s="3707"/>
      <c r="AK9" s="3707"/>
      <c r="AL9" s="3707"/>
      <c r="AM9" s="3707"/>
      <c r="AN9" s="3707"/>
      <c r="AO9" s="3707"/>
      <c r="AP9" s="3707"/>
      <c r="AQ9" s="3707"/>
    </row>
    <row r="10" spans="1:43" s="3578" customFormat="1" ht="30.75" customHeight="1">
      <c r="A10" s="5114"/>
      <c r="B10" s="5116"/>
      <c r="C10" s="5118"/>
      <c r="D10" s="3580" t="s">
        <v>3135</v>
      </c>
      <c r="E10" s="3580" t="s">
        <v>3136</v>
      </c>
      <c r="F10" s="3580" t="s">
        <v>3137</v>
      </c>
      <c r="G10" s="3580" t="s">
        <v>3138</v>
      </c>
      <c r="H10" s="3580" t="s">
        <v>3139</v>
      </c>
      <c r="I10" s="3580" t="s">
        <v>3140</v>
      </c>
      <c r="J10" s="3580" t="s">
        <v>3186</v>
      </c>
      <c r="K10" s="3707"/>
      <c r="L10" s="3707"/>
      <c r="M10" s="3707"/>
      <c r="N10" s="3707"/>
      <c r="O10" s="3707"/>
      <c r="P10" s="3707"/>
      <c r="Q10" s="3707"/>
      <c r="R10" s="3707"/>
      <c r="S10" s="3707"/>
      <c r="T10" s="3707"/>
      <c r="U10" s="3707"/>
      <c r="V10" s="3707"/>
      <c r="W10" s="3707"/>
      <c r="X10" s="3707"/>
      <c r="Y10" s="3707"/>
      <c r="Z10" s="3707"/>
      <c r="AA10" s="3707"/>
      <c r="AB10" s="3707"/>
      <c r="AC10" s="3707"/>
      <c r="AD10" s="3707"/>
      <c r="AE10" s="3707"/>
      <c r="AF10" s="3707"/>
      <c r="AG10" s="3707"/>
      <c r="AH10" s="3707"/>
      <c r="AI10" s="3707"/>
      <c r="AJ10" s="3707"/>
      <c r="AK10" s="3707"/>
      <c r="AL10" s="3707"/>
      <c r="AM10" s="3707"/>
      <c r="AN10" s="3707"/>
      <c r="AO10" s="3707"/>
      <c r="AP10" s="3707"/>
      <c r="AQ10" s="3707"/>
    </row>
    <row r="11" spans="1:43" s="3578" customFormat="1" ht="50.25" customHeight="1">
      <c r="A11" s="3591" t="s">
        <v>3135</v>
      </c>
      <c r="B11" s="3677">
        <v>2</v>
      </c>
      <c r="C11" s="3571" t="s">
        <v>4333</v>
      </c>
      <c r="D11" s="3678"/>
      <c r="E11" s="3636"/>
      <c r="F11" s="3650"/>
      <c r="G11" s="3650"/>
      <c r="H11" s="3679"/>
      <c r="I11" s="3679"/>
      <c r="J11" s="3680">
        <f>+J12+J13+J16+J17+J18+J19+J20+J21</f>
        <v>0</v>
      </c>
      <c r="K11" s="3707"/>
      <c r="L11" s="3707"/>
      <c r="M11" s="3707"/>
      <c r="N11" s="3707"/>
      <c r="O11" s="3707"/>
      <c r="P11" s="3707"/>
      <c r="Q11" s="3707"/>
      <c r="R11" s="3707"/>
      <c r="S11" s="3707"/>
      <c r="T11" s="3707"/>
      <c r="U11" s="3707"/>
      <c r="V11" s="3707"/>
      <c r="W11" s="3707"/>
      <c r="X11" s="3707"/>
      <c r="Y11" s="3707"/>
      <c r="Z11" s="3707"/>
      <c r="AA11" s="3707"/>
      <c r="AB11" s="3707"/>
      <c r="AC11" s="3707"/>
      <c r="AD11" s="3707"/>
      <c r="AE11" s="3707"/>
      <c r="AF11" s="3707"/>
      <c r="AG11" s="3707"/>
      <c r="AH11" s="3707"/>
      <c r="AI11" s="3707"/>
      <c r="AJ11" s="3707"/>
      <c r="AK11" s="3707"/>
      <c r="AL11" s="3707"/>
      <c r="AM11" s="3707"/>
      <c r="AN11" s="3707"/>
      <c r="AO11" s="3707"/>
      <c r="AP11" s="3707"/>
      <c r="AQ11" s="3707"/>
    </row>
    <row r="12" spans="1:43" s="3578" customFormat="1" ht="50.25" customHeight="1">
      <c r="A12" s="3591" t="s">
        <v>3136</v>
      </c>
      <c r="B12" s="3677">
        <v>2.1</v>
      </c>
      <c r="C12" s="3571" t="s">
        <v>4334</v>
      </c>
      <c r="D12" s="3636"/>
      <c r="E12" s="3636"/>
      <c r="F12" s="3682">
        <v>0</v>
      </c>
      <c r="G12" s="3683">
        <v>1</v>
      </c>
      <c r="H12" s="3679"/>
      <c r="I12" s="3684"/>
      <c r="J12" s="3680">
        <f>+I12*E12</f>
        <v>0</v>
      </c>
      <c r="K12" s="3707"/>
      <c r="L12" s="3707"/>
      <c r="M12" s="3707"/>
      <c r="N12" s="3707"/>
      <c r="O12" s="3707"/>
      <c r="P12" s="3707"/>
      <c r="Q12" s="3707"/>
      <c r="R12" s="3707"/>
      <c r="S12" s="3707"/>
      <c r="T12" s="3707"/>
      <c r="U12" s="3707"/>
      <c r="V12" s="3707"/>
      <c r="W12" s="3707"/>
      <c r="X12" s="3707"/>
      <c r="Y12" s="3707"/>
      <c r="Z12" s="3707"/>
      <c r="AA12" s="3707"/>
      <c r="AB12" s="3707"/>
      <c r="AC12" s="3707"/>
      <c r="AD12" s="3707"/>
      <c r="AE12" s="3707"/>
      <c r="AF12" s="3707"/>
      <c r="AG12" s="3707"/>
      <c r="AH12" s="3707"/>
      <c r="AI12" s="3707"/>
      <c r="AJ12" s="3707"/>
      <c r="AK12" s="3707"/>
      <c r="AL12" s="3707"/>
      <c r="AM12" s="3707"/>
      <c r="AN12" s="3707"/>
      <c r="AO12" s="3707"/>
      <c r="AP12" s="3707"/>
      <c r="AQ12" s="3707"/>
    </row>
    <row r="13" spans="1:43" s="3578" customFormat="1" ht="50.25" customHeight="1">
      <c r="A13" s="3591" t="s">
        <v>3137</v>
      </c>
      <c r="B13" s="3677">
        <v>2.2000000000000002</v>
      </c>
      <c r="C13" s="3571" t="s">
        <v>4335</v>
      </c>
      <c r="D13" s="3685"/>
      <c r="E13" s="3686"/>
      <c r="F13" s="3650"/>
      <c r="G13" s="3650"/>
      <c r="H13" s="3679"/>
      <c r="I13" s="3679"/>
      <c r="J13" s="3680">
        <f>+J14+J15</f>
        <v>0</v>
      </c>
      <c r="K13" s="3707"/>
      <c r="L13" s="3707"/>
      <c r="M13" s="3707"/>
      <c r="N13" s="3707"/>
      <c r="O13" s="3707"/>
      <c r="P13" s="3707"/>
      <c r="Q13" s="3707"/>
      <c r="R13" s="3707"/>
      <c r="S13" s="3707"/>
      <c r="T13" s="3707"/>
      <c r="U13" s="3707"/>
      <c r="V13" s="3707"/>
      <c r="W13" s="3707"/>
      <c r="X13" s="3707"/>
      <c r="Y13" s="3707"/>
      <c r="Z13" s="3707"/>
      <c r="AA13" s="3707"/>
      <c r="AB13" s="3707"/>
      <c r="AC13" s="3707"/>
      <c r="AD13" s="3707"/>
      <c r="AE13" s="3707"/>
      <c r="AF13" s="3707"/>
      <c r="AG13" s="3707"/>
      <c r="AH13" s="3707"/>
      <c r="AI13" s="3707"/>
      <c r="AJ13" s="3707"/>
      <c r="AK13" s="3707"/>
      <c r="AL13" s="3707"/>
      <c r="AM13" s="3707"/>
      <c r="AN13" s="3707"/>
      <c r="AO13" s="3707"/>
      <c r="AP13" s="3707"/>
      <c r="AQ13" s="3707"/>
    </row>
    <row r="14" spans="1:43" s="3578" customFormat="1" ht="50.25" customHeight="1">
      <c r="A14" s="3591" t="s">
        <v>3138</v>
      </c>
      <c r="B14" s="3687" t="s">
        <v>1334</v>
      </c>
      <c r="C14" s="3074" t="s">
        <v>4336</v>
      </c>
      <c r="D14" s="3685"/>
      <c r="E14" s="3686"/>
      <c r="F14" s="3688">
        <v>0.95</v>
      </c>
      <c r="G14" s="3688">
        <v>1</v>
      </c>
      <c r="H14" s="3689"/>
      <c r="I14" s="3690"/>
      <c r="J14" s="3680">
        <f>+D14*H14+E14*I14</f>
        <v>0</v>
      </c>
      <c r="K14" s="3707"/>
      <c r="L14" s="3707"/>
      <c r="M14" s="3707"/>
      <c r="N14" s="3707"/>
      <c r="O14" s="3707"/>
      <c r="P14" s="3707"/>
      <c r="Q14" s="3707"/>
      <c r="R14" s="3707"/>
      <c r="S14" s="3707"/>
      <c r="T14" s="3707"/>
      <c r="U14" s="3707"/>
      <c r="V14" s="3707"/>
      <c r="W14" s="3707"/>
      <c r="X14" s="3707"/>
      <c r="Y14" s="3707"/>
      <c r="Z14" s="3707"/>
      <c r="AA14" s="3707"/>
      <c r="AB14" s="3707"/>
      <c r="AC14" s="3707"/>
      <c r="AD14" s="3707"/>
      <c r="AE14" s="3707"/>
      <c r="AF14" s="3707"/>
      <c r="AG14" s="3707"/>
      <c r="AH14" s="3707"/>
      <c r="AI14" s="3707"/>
      <c r="AJ14" s="3707"/>
      <c r="AK14" s="3707"/>
      <c r="AL14" s="3707"/>
      <c r="AM14" s="3707"/>
      <c r="AN14" s="3707"/>
      <c r="AO14" s="3707"/>
      <c r="AP14" s="3707"/>
      <c r="AQ14" s="3707"/>
    </row>
    <row r="15" spans="1:43" ht="50.25" customHeight="1">
      <c r="A15" s="3591" t="s">
        <v>3139</v>
      </c>
      <c r="B15" s="3691" t="s">
        <v>1336</v>
      </c>
      <c r="C15" s="3074" t="s">
        <v>4337</v>
      </c>
      <c r="D15" s="3692"/>
      <c r="E15" s="3686"/>
      <c r="F15" s="3688">
        <v>0.9</v>
      </c>
      <c r="G15" s="3688">
        <v>1</v>
      </c>
      <c r="H15" s="3689"/>
      <c r="I15" s="3690"/>
      <c r="J15" s="3680">
        <f>+D15*H15+E15*I15</f>
        <v>0</v>
      </c>
    </row>
    <row r="16" spans="1:43" ht="50.25" customHeight="1">
      <c r="A16" s="3591" t="s">
        <v>3140</v>
      </c>
      <c r="B16" s="3693" t="s">
        <v>2774</v>
      </c>
      <c r="C16" s="3571" t="s">
        <v>4338</v>
      </c>
      <c r="D16" s="3692"/>
      <c r="E16" s="3596"/>
      <c r="F16" s="3688">
        <v>0.5</v>
      </c>
      <c r="G16" s="3688">
        <v>1</v>
      </c>
      <c r="H16" s="3689"/>
      <c r="I16" s="3689"/>
      <c r="J16" s="3680">
        <f>+D16*H16+E16*I16</f>
        <v>0</v>
      </c>
    </row>
    <row r="17" spans="1:10" ht="50.25" customHeight="1">
      <c r="A17" s="3591" t="s">
        <v>3186</v>
      </c>
      <c r="B17" s="3693" t="s">
        <v>4211</v>
      </c>
      <c r="C17" s="3571" t="s">
        <v>4339</v>
      </c>
      <c r="D17" s="3692"/>
      <c r="E17" s="3596"/>
      <c r="F17" s="3688">
        <v>0.5</v>
      </c>
      <c r="G17" s="3688">
        <v>1</v>
      </c>
      <c r="H17" s="3689"/>
      <c r="I17" s="3689"/>
      <c r="J17" s="3680">
        <f>+D17*H17+E17*I17</f>
        <v>0</v>
      </c>
    </row>
    <row r="18" spans="1:10" ht="50.25" customHeight="1">
      <c r="A18" s="3591" t="s">
        <v>3187</v>
      </c>
      <c r="B18" s="3693" t="s">
        <v>4213</v>
      </c>
      <c r="C18" s="3571" t="s">
        <v>4340</v>
      </c>
      <c r="D18" s="3692"/>
      <c r="E18" s="3596"/>
      <c r="F18" s="3650"/>
      <c r="G18" s="3650"/>
      <c r="H18" s="3689"/>
      <c r="I18" s="3694"/>
      <c r="J18" s="3680">
        <f>+D18*H18+E18*I18</f>
        <v>0</v>
      </c>
    </row>
    <row r="19" spans="1:10" ht="50.25" customHeight="1">
      <c r="A19" s="3591" t="s">
        <v>3188</v>
      </c>
      <c r="B19" s="3693" t="s">
        <v>4225</v>
      </c>
      <c r="C19" s="3571" t="s">
        <v>4341</v>
      </c>
      <c r="D19" s="3692"/>
      <c r="E19" s="3596"/>
      <c r="F19" s="3688">
        <v>0</v>
      </c>
      <c r="G19" s="3688">
        <v>1</v>
      </c>
      <c r="H19" s="3679"/>
      <c r="I19" s="3694"/>
      <c r="J19" s="3680">
        <f>+E19*I19</f>
        <v>0</v>
      </c>
    </row>
    <row r="20" spans="1:10" ht="50.25" customHeight="1">
      <c r="A20" s="3591" t="s">
        <v>2904</v>
      </c>
      <c r="B20" s="3693" t="s">
        <v>4227</v>
      </c>
      <c r="C20" s="3571" t="s">
        <v>4342</v>
      </c>
      <c r="D20" s="3692"/>
      <c r="E20" s="3596"/>
      <c r="F20" s="3688">
        <v>0</v>
      </c>
      <c r="G20" s="3688">
        <v>1</v>
      </c>
      <c r="H20" s="3679"/>
      <c r="I20" s="3689"/>
      <c r="J20" s="3680">
        <f>+E20*I20</f>
        <v>0</v>
      </c>
    </row>
    <row r="21" spans="1:10" ht="50.25" customHeight="1" thickBot="1">
      <c r="A21" s="3671" t="s">
        <v>2906</v>
      </c>
      <c r="B21" s="3695" t="s">
        <v>4229</v>
      </c>
      <c r="C21" s="3712" t="s">
        <v>4343</v>
      </c>
      <c r="D21" s="3696"/>
      <c r="E21" s="3697"/>
      <c r="F21" s="3698">
        <v>0</v>
      </c>
      <c r="G21" s="3698">
        <v>1</v>
      </c>
      <c r="H21" s="3699"/>
      <c r="I21" s="3700"/>
      <c r="J21" s="3701">
        <f>+E21*I21</f>
        <v>0</v>
      </c>
    </row>
    <row r="24" spans="1:10">
      <c r="B24" s="3703"/>
      <c r="C24" s="3704"/>
    </row>
    <row r="25" spans="1:10">
      <c r="B25" s="3703"/>
      <c r="C25" s="3704"/>
    </row>
    <row r="26" spans="1:10">
      <c r="C26" s="3705"/>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D1" sqref="D1"/>
    </sheetView>
  </sheetViews>
  <sheetFormatPr defaultColWidth="11.42578125" defaultRowHeight="14.25"/>
  <cols>
    <col min="1" max="1" width="22.140625" style="3575" customWidth="1"/>
    <col min="2" max="2" width="12.5703125" style="3576" customWidth="1"/>
    <col min="3" max="3" width="133.7109375" style="3529" customWidth="1"/>
    <col min="4" max="7" width="20.7109375" style="3529" customWidth="1"/>
    <col min="8" max="16384" width="11.42578125" style="3529"/>
  </cols>
  <sheetData>
    <row r="1" spans="1:7" ht="15">
      <c r="A1" s="3483" t="s">
        <v>3973</v>
      </c>
      <c r="B1" s="3483" t="s">
        <v>3939</v>
      </c>
    </row>
    <row r="2" spans="1:7" ht="15">
      <c r="A2" s="3483" t="s">
        <v>3974</v>
      </c>
      <c r="B2" s="3564" t="s">
        <v>3940</v>
      </c>
    </row>
    <row r="3" spans="1:7" ht="15">
      <c r="A3" s="3483" t="s">
        <v>108</v>
      </c>
      <c r="B3" s="3483" t="s">
        <v>883</v>
      </c>
    </row>
    <row r="4" spans="1:7" ht="15">
      <c r="A4" s="3483" t="s">
        <v>111</v>
      </c>
      <c r="B4" s="3483" t="s">
        <v>3976</v>
      </c>
    </row>
    <row r="6" spans="1:7" ht="15.75" customHeight="1" thickBot="1">
      <c r="A6" s="2901"/>
      <c r="B6" s="2902"/>
      <c r="C6" s="2900"/>
      <c r="D6" s="2900"/>
      <c r="E6" s="2900"/>
      <c r="F6" s="2900"/>
    </row>
    <row r="7" spans="1:7" ht="29.25" customHeight="1" thickBot="1">
      <c r="A7" s="5110" t="s">
        <v>4344</v>
      </c>
      <c r="B7" s="5111"/>
      <c r="C7" s="5111"/>
      <c r="D7" s="5111"/>
      <c r="E7" s="5111"/>
      <c r="F7" s="5111"/>
      <c r="G7" s="5112"/>
    </row>
    <row r="8" spans="1:7" s="3578" customFormat="1" ht="55.9" customHeight="1">
      <c r="A8" s="4923" t="s">
        <v>3347</v>
      </c>
      <c r="B8" s="5138" t="s">
        <v>3986</v>
      </c>
      <c r="C8" s="4927" t="s">
        <v>1086</v>
      </c>
      <c r="D8" s="2911" t="s">
        <v>1087</v>
      </c>
      <c r="E8" s="2911" t="s">
        <v>3980</v>
      </c>
      <c r="F8" s="2911" t="s">
        <v>4173</v>
      </c>
      <c r="G8" s="2912" t="s">
        <v>4345</v>
      </c>
    </row>
    <row r="9" spans="1:7" s="3578" customFormat="1" ht="30.75" customHeight="1">
      <c r="A9" s="5137"/>
      <c r="B9" s="5139"/>
      <c r="C9" s="5140"/>
      <c r="D9" s="3580" t="s">
        <v>3135</v>
      </c>
      <c r="E9" s="3580" t="s">
        <v>3136</v>
      </c>
      <c r="F9" s="3580" t="s">
        <v>3137</v>
      </c>
      <c r="G9" s="3713" t="s">
        <v>3138</v>
      </c>
    </row>
    <row r="10" spans="1:7" s="3578" customFormat="1" ht="30.75" customHeight="1">
      <c r="A10" s="3591" t="s">
        <v>3135</v>
      </c>
      <c r="B10" s="3714">
        <v>1</v>
      </c>
      <c r="C10" s="3571" t="s">
        <v>3988</v>
      </c>
      <c r="D10" s="3715">
        <f>+SUM(F1_TOT!D12:G12)</f>
        <v>0</v>
      </c>
      <c r="E10" s="3716">
        <f>+F1_TOT!P12</f>
        <v>0</v>
      </c>
      <c r="F10" s="3717"/>
      <c r="G10" s="3718"/>
    </row>
    <row r="11" spans="1:7" ht="30" customHeight="1">
      <c r="A11" s="3591" t="s">
        <v>3136</v>
      </c>
      <c r="B11" s="3595" t="s">
        <v>1090</v>
      </c>
      <c r="C11" s="2965" t="s">
        <v>3990</v>
      </c>
      <c r="D11" s="3715">
        <f>+SUM(F1_TOT!D13:G13)</f>
        <v>0</v>
      </c>
      <c r="E11" s="3716">
        <f>+F1_TOT!P13</f>
        <v>0</v>
      </c>
      <c r="F11" s="3717"/>
      <c r="G11" s="3718"/>
    </row>
    <row r="12" spans="1:7" ht="30" customHeight="1">
      <c r="A12" s="3591" t="s">
        <v>3137</v>
      </c>
      <c r="B12" s="3595" t="s">
        <v>1270</v>
      </c>
      <c r="C12" s="2965" t="s">
        <v>4309</v>
      </c>
      <c r="D12" s="3715">
        <f>+F1_TOT!G19</f>
        <v>0</v>
      </c>
      <c r="E12" s="3716">
        <f>+F1_TOT!P19</f>
        <v>0</v>
      </c>
      <c r="F12" s="3717"/>
      <c r="G12" s="3718"/>
    </row>
    <row r="13" spans="1:7" ht="30" customHeight="1">
      <c r="A13" s="2919" t="s">
        <v>3138</v>
      </c>
      <c r="B13" s="3595" t="s">
        <v>1327</v>
      </c>
      <c r="C13" s="2965" t="s">
        <v>4030</v>
      </c>
      <c r="D13" s="3715">
        <f>+SUM(F1_TOT!D39:F39)</f>
        <v>0</v>
      </c>
      <c r="E13" s="3716">
        <f>+F1_TOT!P39</f>
        <v>0</v>
      </c>
      <c r="F13" s="3717"/>
      <c r="G13" s="3718"/>
    </row>
    <row r="14" spans="1:7" ht="30" customHeight="1">
      <c r="A14" s="3591" t="s">
        <v>3139</v>
      </c>
      <c r="B14" s="3595" t="s">
        <v>3617</v>
      </c>
      <c r="C14" s="2965" t="s">
        <v>4037</v>
      </c>
      <c r="D14" s="3715">
        <f>+SUM(F1_TOT!D43:F43)</f>
        <v>0</v>
      </c>
      <c r="E14" s="3716">
        <f>+F1_TOT!P43</f>
        <v>0</v>
      </c>
      <c r="F14" s="3719"/>
      <c r="G14" s="3720"/>
    </row>
    <row r="15" spans="1:7" ht="30" customHeight="1">
      <c r="A15" s="3591" t="s">
        <v>3140</v>
      </c>
      <c r="B15" s="3595" t="s">
        <v>4151</v>
      </c>
      <c r="C15" s="2965" t="s">
        <v>4346</v>
      </c>
      <c r="D15" s="3715">
        <f>+SUM(F1_TOT!D64:F64)</f>
        <v>0</v>
      </c>
      <c r="E15" s="3716">
        <f>+F1_TOT!P64</f>
        <v>0</v>
      </c>
      <c r="F15" s="3719"/>
      <c r="G15" s="3720"/>
    </row>
    <row r="16" spans="1:7" ht="30" customHeight="1">
      <c r="A16" s="3591" t="s">
        <v>3186</v>
      </c>
      <c r="B16" s="3595" t="s">
        <v>4152</v>
      </c>
      <c r="C16" s="2965" t="s">
        <v>4078</v>
      </c>
      <c r="D16" s="3715">
        <f>+F1_TOT!D65+F1_TOT!E65+F1_TOT!F65</f>
        <v>0</v>
      </c>
      <c r="E16" s="3716">
        <f>+F1_TOT!P65</f>
        <v>0</v>
      </c>
      <c r="F16" s="3719"/>
      <c r="G16" s="3720"/>
    </row>
    <row r="17" spans="1:8" ht="30" customHeight="1">
      <c r="A17" s="3591" t="s">
        <v>3187</v>
      </c>
      <c r="B17" s="3595" t="s">
        <v>4156</v>
      </c>
      <c r="C17" s="2965" t="s">
        <v>4089</v>
      </c>
      <c r="D17" s="3715">
        <f>+SUM(F1_TOT!D69:G69)</f>
        <v>0</v>
      </c>
      <c r="E17" s="3716">
        <f>+F1_TOT!P69</f>
        <v>0</v>
      </c>
      <c r="F17" s="3719"/>
      <c r="G17" s="3720"/>
    </row>
    <row r="18" spans="1:8" ht="30" customHeight="1">
      <c r="A18" s="3591" t="s">
        <v>3188</v>
      </c>
      <c r="B18" s="3595" t="s">
        <v>4157</v>
      </c>
      <c r="C18" s="2965" t="s">
        <v>4314</v>
      </c>
      <c r="D18" s="3715">
        <f>+SUM(F1_TOT!D70:F70)</f>
        <v>0</v>
      </c>
      <c r="E18" s="3716">
        <f>+F1_TOT!P70</f>
        <v>0</v>
      </c>
      <c r="F18" s="3719"/>
      <c r="G18" s="3720"/>
    </row>
    <row r="19" spans="1:8" ht="30" customHeight="1">
      <c r="A19" s="3591" t="s">
        <v>2904</v>
      </c>
      <c r="B19" s="3595" t="s">
        <v>4164</v>
      </c>
      <c r="C19" s="2965" t="s">
        <v>4111</v>
      </c>
      <c r="D19" s="3715">
        <f>+SUM(F1_TOT!D77:F77)</f>
        <v>0</v>
      </c>
      <c r="E19" s="3716">
        <f>+F1_TOT!P77</f>
        <v>0</v>
      </c>
      <c r="F19" s="3719"/>
      <c r="G19" s="3720"/>
    </row>
    <row r="20" spans="1:8" ht="30.75" customHeight="1">
      <c r="A20" s="3591" t="s">
        <v>2906</v>
      </c>
      <c r="B20" s="3714">
        <v>2</v>
      </c>
      <c r="C20" s="3571" t="s">
        <v>4238</v>
      </c>
      <c r="D20" s="3715">
        <f>+SUM(F2_TOT!D11:F11)</f>
        <v>0</v>
      </c>
      <c r="E20" s="3721"/>
      <c r="F20" s="3715">
        <f>+F2_TOT!M11</f>
        <v>0</v>
      </c>
      <c r="G20" s="3718"/>
      <c r="H20" s="3631"/>
    </row>
    <row r="21" spans="1:8" ht="30.75" customHeight="1">
      <c r="A21" s="3591" t="s">
        <v>2907</v>
      </c>
      <c r="B21" s="3595" t="s">
        <v>1330</v>
      </c>
      <c r="C21" s="2965" t="s">
        <v>4239</v>
      </c>
      <c r="D21" s="3715">
        <f>+SUM(F2_TOT!D12:F12)</f>
        <v>0</v>
      </c>
      <c r="E21" s="3721"/>
      <c r="F21" s="3715">
        <f>+F2_TOT!M12</f>
        <v>0</v>
      </c>
      <c r="G21" s="3718"/>
    </row>
    <row r="22" spans="1:8" ht="30.75" customHeight="1">
      <c r="A22" s="3591" t="s">
        <v>2909</v>
      </c>
      <c r="B22" s="3595" t="s">
        <v>1332</v>
      </c>
      <c r="C22" s="2965" t="s">
        <v>4240</v>
      </c>
      <c r="D22" s="3715">
        <f>+SUM(F2_TOT!D17:F17)</f>
        <v>0</v>
      </c>
      <c r="E22" s="3721"/>
      <c r="F22" s="3715">
        <f>+F2_TOT!M17</f>
        <v>0</v>
      </c>
      <c r="G22" s="3718"/>
    </row>
    <row r="23" spans="1:8" ht="30.75" customHeight="1">
      <c r="A23" s="3591" t="s">
        <v>2910</v>
      </c>
      <c r="B23" s="3595" t="s">
        <v>2774</v>
      </c>
      <c r="C23" s="2965" t="s">
        <v>4347</v>
      </c>
      <c r="D23" s="3715">
        <f>+SUM(F2_TOT!D23:F23)-SUM(F2_TOT!D25:F25)</f>
        <v>0</v>
      </c>
      <c r="E23" s="3721"/>
      <c r="F23" s="3715">
        <f>+F2_TOT!M23-F2_TOT!M25</f>
        <v>0</v>
      </c>
      <c r="G23" s="3718"/>
    </row>
    <row r="24" spans="1:8" ht="30.75" customHeight="1">
      <c r="A24" s="3591" t="s">
        <v>2911</v>
      </c>
      <c r="B24" s="3595" t="s">
        <v>4211</v>
      </c>
      <c r="C24" s="2965" t="s">
        <v>4325</v>
      </c>
      <c r="D24" s="3715">
        <f>+SUM(F2_TOT!D25:F25)+SUM(F2_TOT!D37:F37)</f>
        <v>0</v>
      </c>
      <c r="E24" s="3721"/>
      <c r="F24" s="3715">
        <f>+F2_TOT!M25+F2_TOT!M37</f>
        <v>0</v>
      </c>
      <c r="G24" s="3718"/>
    </row>
    <row r="25" spans="1:8" ht="30.75" customHeight="1">
      <c r="A25" s="3591" t="s">
        <v>2947</v>
      </c>
      <c r="B25" s="3595" t="s">
        <v>4213</v>
      </c>
      <c r="C25" s="2965" t="s">
        <v>4348</v>
      </c>
      <c r="D25" s="3715">
        <f>+SUM(F2_TOT!D32:F32)</f>
        <v>0</v>
      </c>
      <c r="E25" s="3721"/>
      <c r="F25" s="3715">
        <f>+F2_TOT!M32</f>
        <v>0</v>
      </c>
      <c r="G25" s="3718"/>
    </row>
    <row r="26" spans="1:8" ht="30.75" customHeight="1">
      <c r="A26" s="3591" t="s">
        <v>2949</v>
      </c>
      <c r="B26" s="3595" t="s">
        <v>4225</v>
      </c>
      <c r="C26" s="2965" t="s">
        <v>4328</v>
      </c>
      <c r="D26" s="3715">
        <f>+SUM(F2_TOT!D33:F33)-SUM(F2_TOT!D37:F37)</f>
        <v>0</v>
      </c>
      <c r="E26" s="3721"/>
      <c r="F26" s="3715">
        <f>+F2_TOT!M33-F2_TOT!M37</f>
        <v>0</v>
      </c>
      <c r="G26" s="3718"/>
    </row>
    <row r="27" spans="1:8" ht="30.75" customHeight="1">
      <c r="A27" s="3591" t="s">
        <v>2950</v>
      </c>
      <c r="B27" s="3595" t="s">
        <v>4227</v>
      </c>
      <c r="C27" s="2965" t="s">
        <v>4261</v>
      </c>
      <c r="D27" s="3715">
        <f>+SUM(F2_TOT!D40:F40)</f>
        <v>0</v>
      </c>
      <c r="E27" s="3721"/>
      <c r="F27" s="3715">
        <f>+F2_TOT!M40</f>
        <v>0</v>
      </c>
      <c r="G27" s="3718"/>
    </row>
    <row r="28" spans="1:8" ht="30.75" customHeight="1">
      <c r="A28" s="3591" t="s">
        <v>2951</v>
      </c>
      <c r="B28" s="3595" t="s">
        <v>4229</v>
      </c>
      <c r="C28" s="2965" t="s">
        <v>4331</v>
      </c>
      <c r="D28" s="3715">
        <f>+SUM(F2_TOT!D42:F42)+F2_TOT!D41</f>
        <v>0</v>
      </c>
      <c r="E28" s="3721"/>
      <c r="F28" s="3715">
        <f>+F2_TOT!M42</f>
        <v>0</v>
      </c>
      <c r="G28" s="3718"/>
    </row>
    <row r="29" spans="1:8" ht="30.75" customHeight="1" thickBot="1">
      <c r="A29" s="3671" t="s">
        <v>2952</v>
      </c>
      <c r="B29" s="3613" t="s">
        <v>2649</v>
      </c>
      <c r="C29" s="3712" t="s">
        <v>4349</v>
      </c>
      <c r="D29" s="3722"/>
      <c r="E29" s="3723"/>
      <c r="F29" s="3722"/>
      <c r="G29" s="3715" t="e">
        <f>+F20/E10</f>
        <v>#DIV/0!</v>
      </c>
    </row>
    <row r="32" spans="1:8" ht="15" thickBot="1"/>
    <row r="33" spans="1:7" ht="45" customHeight="1" thickBot="1">
      <c r="A33" s="5110" t="s">
        <v>4350</v>
      </c>
      <c r="B33" s="5111"/>
      <c r="C33" s="5111"/>
      <c r="D33" s="5111"/>
      <c r="E33" s="5111"/>
      <c r="F33" s="5111"/>
      <c r="G33" s="5112"/>
    </row>
    <row r="34" spans="1:7" s="3578" customFormat="1" ht="55.9" customHeight="1">
      <c r="A34" s="4923" t="s">
        <v>3347</v>
      </c>
      <c r="B34" s="5138" t="s">
        <v>3986</v>
      </c>
      <c r="C34" s="4927" t="s">
        <v>1086</v>
      </c>
      <c r="D34" s="2911" t="s">
        <v>1087</v>
      </c>
      <c r="E34" s="2911" t="s">
        <v>3980</v>
      </c>
      <c r="F34" s="2911" t="s">
        <v>4173</v>
      </c>
      <c r="G34" s="2912" t="s">
        <v>4345</v>
      </c>
    </row>
    <row r="35" spans="1:7" s="3578" customFormat="1" ht="30.75" customHeight="1">
      <c r="A35" s="5137"/>
      <c r="B35" s="5139"/>
      <c r="C35" s="5140"/>
      <c r="D35" s="3580" t="s">
        <v>3135</v>
      </c>
      <c r="E35" s="3580" t="s">
        <v>3136</v>
      </c>
      <c r="F35" s="3580" t="s">
        <v>3137</v>
      </c>
      <c r="G35" s="3713" t="s">
        <v>3138</v>
      </c>
    </row>
    <row r="36" spans="1:7" s="3578" customFormat="1" ht="30.75" customHeight="1">
      <c r="A36" s="3591" t="s">
        <v>3135</v>
      </c>
      <c r="B36" s="3714">
        <v>1</v>
      </c>
      <c r="C36" s="3571" t="s">
        <v>3988</v>
      </c>
      <c r="D36" s="3715">
        <f>+SUM(F3_TOT!D12:F12)</f>
        <v>0</v>
      </c>
      <c r="E36" s="3716">
        <f>+F3_TOT!M12</f>
        <v>0</v>
      </c>
      <c r="F36" s="3717"/>
      <c r="G36" s="3718"/>
    </row>
    <row r="37" spans="1:7" ht="30" customHeight="1">
      <c r="A37" s="3591" t="s">
        <v>3136</v>
      </c>
      <c r="B37" s="3595" t="s">
        <v>1090</v>
      </c>
      <c r="C37" s="2965" t="s">
        <v>3990</v>
      </c>
      <c r="D37" s="3715">
        <f>+SUM(F3_TOT!D13:F13)</f>
        <v>0</v>
      </c>
      <c r="E37" s="3716">
        <f>+F3_TOT!M13</f>
        <v>0</v>
      </c>
      <c r="F37" s="3717"/>
      <c r="G37" s="3718"/>
    </row>
    <row r="38" spans="1:7" ht="30" customHeight="1">
      <c r="A38" s="3591" t="s">
        <v>3137</v>
      </c>
      <c r="B38" s="3595" t="s">
        <v>1270</v>
      </c>
      <c r="C38" s="2965" t="s">
        <v>4309</v>
      </c>
      <c r="D38" s="3715">
        <f>+F3_TOT!F16</f>
        <v>0</v>
      </c>
      <c r="E38" s="3716">
        <f>+F3_TOT!M16</f>
        <v>0</v>
      </c>
      <c r="F38" s="3717"/>
      <c r="G38" s="3718"/>
    </row>
    <row r="39" spans="1:7" ht="30" customHeight="1">
      <c r="A39" s="2919" t="s">
        <v>3138</v>
      </c>
      <c r="B39" s="3595" t="s">
        <v>1327</v>
      </c>
      <c r="C39" s="2965" t="s">
        <v>4030</v>
      </c>
      <c r="D39" s="3715">
        <f>+SUM(F3_TOT!D36:E36)</f>
        <v>0</v>
      </c>
      <c r="E39" s="3716">
        <f>+F3_TOT!M36</f>
        <v>0</v>
      </c>
      <c r="F39" s="3717"/>
      <c r="G39" s="3718"/>
    </row>
    <row r="40" spans="1:7" ht="30" customHeight="1">
      <c r="A40" s="3591" t="s">
        <v>3139</v>
      </c>
      <c r="B40" s="3595" t="s">
        <v>3617</v>
      </c>
      <c r="C40" s="2965" t="s">
        <v>4037</v>
      </c>
      <c r="D40" s="3715">
        <f>+SUM(F3_TOT!D39:E39)</f>
        <v>0</v>
      </c>
      <c r="E40" s="3716">
        <f>+F3_TOT!M39</f>
        <v>0</v>
      </c>
      <c r="F40" s="3719"/>
      <c r="G40" s="3720"/>
    </row>
    <row r="41" spans="1:7" ht="30" customHeight="1">
      <c r="A41" s="3591" t="s">
        <v>3140</v>
      </c>
      <c r="B41" s="3595" t="s">
        <v>4151</v>
      </c>
      <c r="C41" s="2965" t="s">
        <v>4346</v>
      </c>
      <c r="D41" s="3715">
        <f>+SUM(F3_TOT!D47:E47)</f>
        <v>0</v>
      </c>
      <c r="E41" s="3716">
        <f>+F3_TOT!M47</f>
        <v>0</v>
      </c>
      <c r="F41" s="3719"/>
      <c r="G41" s="3720"/>
    </row>
    <row r="42" spans="1:7" ht="30" customHeight="1">
      <c r="A42" s="3591" t="s">
        <v>3186</v>
      </c>
      <c r="B42" s="3595" t="s">
        <v>4152</v>
      </c>
      <c r="C42" s="2965" t="s">
        <v>4078</v>
      </c>
      <c r="D42" s="3715">
        <f>+SUM(F3_TOT!D48:E48)</f>
        <v>0</v>
      </c>
      <c r="E42" s="3716">
        <f>+F3_TOT!M48</f>
        <v>0</v>
      </c>
      <c r="F42" s="3719"/>
      <c r="G42" s="3720"/>
    </row>
    <row r="43" spans="1:7" ht="30" customHeight="1">
      <c r="A43" s="3591" t="s">
        <v>3187</v>
      </c>
      <c r="B43" s="3595" t="s">
        <v>4156</v>
      </c>
      <c r="C43" s="2965" t="s">
        <v>4089</v>
      </c>
      <c r="D43" s="3715">
        <f>+SUM(F3_TOT!D52:E52)</f>
        <v>0</v>
      </c>
      <c r="E43" s="3716">
        <f>+F3_TOT!M52</f>
        <v>0</v>
      </c>
      <c r="F43" s="3719"/>
      <c r="G43" s="3720"/>
    </row>
    <row r="44" spans="1:7" ht="30" customHeight="1">
      <c r="A44" s="3591" t="s">
        <v>3188</v>
      </c>
      <c r="B44" s="3595" t="s">
        <v>4157</v>
      </c>
      <c r="C44" s="2965" t="s">
        <v>4314</v>
      </c>
      <c r="D44" s="3715">
        <f>+SUM(F3_TOT!D53:E53)</f>
        <v>0</v>
      </c>
      <c r="E44" s="3716">
        <f>+F3_TOT!M53</f>
        <v>0</v>
      </c>
      <c r="F44" s="3719"/>
      <c r="G44" s="3720"/>
    </row>
    <row r="45" spans="1:7" ht="30" customHeight="1">
      <c r="A45" s="3591" t="s">
        <v>2904</v>
      </c>
      <c r="B45" s="3595" t="s">
        <v>4164</v>
      </c>
      <c r="C45" s="2965" t="s">
        <v>4111</v>
      </c>
      <c r="D45" s="3715">
        <f>+SUM(F3_TOT!D54:E54)</f>
        <v>0</v>
      </c>
      <c r="E45" s="3716">
        <f>+F3_TOT!M54</f>
        <v>0</v>
      </c>
      <c r="F45" s="3719"/>
      <c r="G45" s="3720"/>
    </row>
    <row r="46" spans="1:7" ht="30.75" customHeight="1">
      <c r="A46" s="3591" t="s">
        <v>2906</v>
      </c>
      <c r="B46" s="3714">
        <v>2</v>
      </c>
      <c r="C46" s="3571" t="s">
        <v>4238</v>
      </c>
      <c r="D46" s="3715">
        <f>+SUM(F4_TOT!D11:E11)</f>
        <v>0</v>
      </c>
      <c r="E46" s="3721"/>
      <c r="F46" s="3715">
        <f>+F4_TOT!J11</f>
        <v>0</v>
      </c>
      <c r="G46" s="3718"/>
    </row>
    <row r="47" spans="1:7" ht="30.75" customHeight="1">
      <c r="A47" s="3591" t="s">
        <v>2907</v>
      </c>
      <c r="B47" s="3595" t="s">
        <v>1330</v>
      </c>
      <c r="C47" s="2965" t="s">
        <v>4239</v>
      </c>
      <c r="D47" s="3715">
        <f>+SUM(F4_TOT!D12:E12)</f>
        <v>0</v>
      </c>
      <c r="E47" s="3721"/>
      <c r="F47" s="3715">
        <f>+F4_TOT!J12</f>
        <v>0</v>
      </c>
      <c r="G47" s="3718"/>
    </row>
    <row r="48" spans="1:7" ht="30.75" customHeight="1">
      <c r="A48" s="3591" t="s">
        <v>2909</v>
      </c>
      <c r="B48" s="3595" t="s">
        <v>1332</v>
      </c>
      <c r="C48" s="2965" t="s">
        <v>4240</v>
      </c>
      <c r="D48" s="3715">
        <f>+SUM(F4_TOT!D13:E13)</f>
        <v>0</v>
      </c>
      <c r="E48" s="3721"/>
      <c r="F48" s="3715">
        <f>+F4_TOT!J13</f>
        <v>0</v>
      </c>
      <c r="G48" s="3718"/>
    </row>
    <row r="49" spans="1:7" ht="30.75" customHeight="1">
      <c r="A49" s="3591" t="s">
        <v>2910</v>
      </c>
      <c r="B49" s="3595" t="s">
        <v>2774</v>
      </c>
      <c r="C49" s="2965" t="s">
        <v>4347</v>
      </c>
      <c r="D49" s="3715">
        <f>+SUM(F4_TOT!D16:E16)</f>
        <v>0</v>
      </c>
      <c r="E49" s="3721"/>
      <c r="F49" s="3715">
        <f>+F4_TOT!J16</f>
        <v>0</v>
      </c>
      <c r="G49" s="3718"/>
    </row>
    <row r="50" spans="1:7" ht="30.75" customHeight="1">
      <c r="A50" s="3591" t="s">
        <v>2911</v>
      </c>
      <c r="B50" s="3595" t="s">
        <v>4211</v>
      </c>
      <c r="C50" s="2965" t="s">
        <v>4325</v>
      </c>
      <c r="D50" s="3715">
        <f>+SUM(F4_TOT!D17:E17)</f>
        <v>0</v>
      </c>
      <c r="E50" s="3721"/>
      <c r="F50" s="3715">
        <f>+F4_TOT!J17</f>
        <v>0</v>
      </c>
      <c r="G50" s="3718"/>
    </row>
    <row r="51" spans="1:7" ht="30.75" customHeight="1">
      <c r="A51" s="3591" t="s">
        <v>2947</v>
      </c>
      <c r="B51" s="3595" t="s">
        <v>4213</v>
      </c>
      <c r="C51" s="2965" t="s">
        <v>4348</v>
      </c>
      <c r="D51" s="3715">
        <f>+SUM(F4_TOT!D18:E18)</f>
        <v>0</v>
      </c>
      <c r="E51" s="3721"/>
      <c r="F51" s="3715">
        <f>+F4_TOT!J18</f>
        <v>0</v>
      </c>
      <c r="G51" s="3718"/>
    </row>
    <row r="52" spans="1:7" ht="30.75" customHeight="1">
      <c r="A52" s="3591" t="s">
        <v>2949</v>
      </c>
      <c r="B52" s="3595" t="s">
        <v>4225</v>
      </c>
      <c r="C52" s="2965" t="s">
        <v>4328</v>
      </c>
      <c r="D52" s="3715">
        <f>+SUM(F4_TOT!D19:E19)</f>
        <v>0</v>
      </c>
      <c r="E52" s="3721"/>
      <c r="F52" s="3715">
        <f>+F4_TOT!J19</f>
        <v>0</v>
      </c>
      <c r="G52" s="3718"/>
    </row>
    <row r="53" spans="1:7" ht="30.75" customHeight="1">
      <c r="A53" s="3591" t="s">
        <v>2950</v>
      </c>
      <c r="B53" s="3595" t="s">
        <v>4227</v>
      </c>
      <c r="C53" s="2965" t="s">
        <v>4261</v>
      </c>
      <c r="D53" s="3715">
        <f>+SUM(F4_TOT!D20:E20)</f>
        <v>0</v>
      </c>
      <c r="E53" s="3721"/>
      <c r="F53" s="3715">
        <f>+F4_TOT!J20</f>
        <v>0</v>
      </c>
      <c r="G53" s="3718"/>
    </row>
    <row r="54" spans="1:7" ht="30.75" customHeight="1">
      <c r="A54" s="3591" t="s">
        <v>2951</v>
      </c>
      <c r="B54" s="3595" t="s">
        <v>4229</v>
      </c>
      <c r="C54" s="2965" t="s">
        <v>4331</v>
      </c>
      <c r="D54" s="3715">
        <f>+SUM(F4_TOT!D21:E21)</f>
        <v>0</v>
      </c>
      <c r="E54" s="3721"/>
      <c r="F54" s="3715">
        <f>+F4_TOT!J21</f>
        <v>0</v>
      </c>
      <c r="G54" s="3718"/>
    </row>
    <row r="55" spans="1:7" ht="30.75" customHeight="1" thickBot="1">
      <c r="A55" s="3671" t="s">
        <v>2952</v>
      </c>
      <c r="B55" s="3613" t="s">
        <v>2649</v>
      </c>
      <c r="C55" s="3712" t="s">
        <v>4349</v>
      </c>
      <c r="D55" s="3722"/>
      <c r="E55" s="3723"/>
      <c r="F55" s="3722"/>
      <c r="G55" s="3715"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D1" sqref="D1"/>
    </sheetView>
  </sheetViews>
  <sheetFormatPr defaultColWidth="11.42578125" defaultRowHeight="14.25"/>
  <cols>
    <col min="1" max="1" width="22.140625" style="3575" customWidth="1"/>
    <col min="2" max="2" width="12.5703125" style="3576" customWidth="1"/>
    <col min="3" max="3" width="133.7109375" style="3529" customWidth="1"/>
    <col min="4" max="7" width="20.7109375" style="3529" customWidth="1"/>
    <col min="8" max="16384" width="11.42578125" style="3529"/>
  </cols>
  <sheetData>
    <row r="1" spans="1:7" ht="15">
      <c r="A1" s="3483" t="s">
        <v>3973</v>
      </c>
      <c r="B1" s="3483" t="s">
        <v>3941</v>
      </c>
    </row>
    <row r="2" spans="1:7" ht="15">
      <c r="A2" s="3483" t="s">
        <v>3974</v>
      </c>
      <c r="B2" s="3564" t="s">
        <v>3942</v>
      </c>
    </row>
    <row r="3" spans="1:7" ht="15">
      <c r="A3" s="3483" t="s">
        <v>108</v>
      </c>
      <c r="B3" s="3483" t="s">
        <v>883</v>
      </c>
    </row>
    <row r="4" spans="1:7" ht="15">
      <c r="A4" s="3483" t="s">
        <v>111</v>
      </c>
      <c r="B4" s="3483" t="s">
        <v>3976</v>
      </c>
    </row>
    <row r="6" spans="1:7" ht="15.75" customHeight="1" thickBot="1">
      <c r="A6" s="2901"/>
      <c r="B6" s="2902"/>
      <c r="C6" s="2900"/>
      <c r="D6" s="2900"/>
      <c r="E6" s="2900"/>
      <c r="F6" s="2900"/>
    </row>
    <row r="7" spans="1:7" ht="29.25" customHeight="1" thickBot="1">
      <c r="A7" s="5110" t="s">
        <v>4344</v>
      </c>
      <c r="B7" s="5111"/>
      <c r="C7" s="5111"/>
      <c r="D7" s="5111"/>
      <c r="E7" s="5111"/>
      <c r="F7" s="5111"/>
      <c r="G7" s="5112"/>
    </row>
    <row r="8" spans="1:7" s="3578" customFormat="1" ht="55.9" customHeight="1">
      <c r="A8" s="4923" t="s">
        <v>3347</v>
      </c>
      <c r="B8" s="5138" t="s">
        <v>3986</v>
      </c>
      <c r="C8" s="4927" t="s">
        <v>1086</v>
      </c>
      <c r="D8" s="2911" t="s">
        <v>1087</v>
      </c>
      <c r="E8" s="2911" t="s">
        <v>3980</v>
      </c>
      <c r="F8" s="2911" t="s">
        <v>4173</v>
      </c>
      <c r="G8" s="2912" t="s">
        <v>4345</v>
      </c>
    </row>
    <row r="9" spans="1:7" s="3578" customFormat="1" ht="30.75" customHeight="1">
      <c r="A9" s="5137"/>
      <c r="B9" s="5139"/>
      <c r="C9" s="5140"/>
      <c r="D9" s="3580" t="s">
        <v>3135</v>
      </c>
      <c r="E9" s="3580" t="s">
        <v>3136</v>
      </c>
      <c r="F9" s="3580" t="s">
        <v>3137</v>
      </c>
      <c r="G9" s="3580" t="s">
        <v>3138</v>
      </c>
    </row>
    <row r="10" spans="1:7" s="3578" customFormat="1" ht="30.75" customHeight="1">
      <c r="A10" s="3591" t="s">
        <v>3135</v>
      </c>
      <c r="B10" s="3714">
        <v>1</v>
      </c>
      <c r="C10" s="3571" t="s">
        <v>3988</v>
      </c>
      <c r="D10" s="3715">
        <f>+SUM(F1_ALL!D12:G12)</f>
        <v>0</v>
      </c>
      <c r="E10" s="3716">
        <f>+F1_ALL!P12</f>
        <v>0</v>
      </c>
      <c r="F10" s="3717"/>
      <c r="G10" s="3718"/>
    </row>
    <row r="11" spans="1:7" ht="30" customHeight="1">
      <c r="A11" s="3591" t="s">
        <v>3136</v>
      </c>
      <c r="B11" s="3595" t="s">
        <v>1090</v>
      </c>
      <c r="C11" s="2965" t="s">
        <v>3990</v>
      </c>
      <c r="D11" s="3715">
        <f>+SUM(F1_ALL!D13:G13)</f>
        <v>0</v>
      </c>
      <c r="E11" s="3716">
        <f>+F1_ALL!P13</f>
        <v>0</v>
      </c>
      <c r="F11" s="3717"/>
      <c r="G11" s="3718"/>
    </row>
    <row r="12" spans="1:7" ht="30" customHeight="1">
      <c r="A12" s="3591" t="s">
        <v>3137</v>
      </c>
      <c r="B12" s="3595" t="s">
        <v>1270</v>
      </c>
      <c r="C12" s="2965" t="s">
        <v>4309</v>
      </c>
      <c r="D12" s="3715">
        <f>+F1_ALL!G19</f>
        <v>0</v>
      </c>
      <c r="E12" s="3716">
        <f>+F1_ALL!P19</f>
        <v>0</v>
      </c>
      <c r="F12" s="3717"/>
      <c r="G12" s="3718"/>
    </row>
    <row r="13" spans="1:7" ht="30" customHeight="1">
      <c r="A13" s="2919" t="s">
        <v>3138</v>
      </c>
      <c r="B13" s="3595" t="s">
        <v>1327</v>
      </c>
      <c r="C13" s="2965" t="s">
        <v>4030</v>
      </c>
      <c r="D13" s="3715">
        <f>+SUM(F1_ALL!D39:F39)</f>
        <v>0</v>
      </c>
      <c r="E13" s="3716">
        <f>+F1_ALL!P39</f>
        <v>0</v>
      </c>
      <c r="F13" s="3717"/>
      <c r="G13" s="3718"/>
    </row>
    <row r="14" spans="1:7" ht="30" customHeight="1">
      <c r="A14" s="3591" t="s">
        <v>3139</v>
      </c>
      <c r="B14" s="3595" t="s">
        <v>3617</v>
      </c>
      <c r="C14" s="2965" t="s">
        <v>4037</v>
      </c>
      <c r="D14" s="3715">
        <f>+SUM(F1_ALL!D43:F43)</f>
        <v>0</v>
      </c>
      <c r="E14" s="3716">
        <f>+F1_ALL!P43</f>
        <v>0</v>
      </c>
      <c r="F14" s="3719"/>
      <c r="G14" s="3720"/>
    </row>
    <row r="15" spans="1:7" ht="30" customHeight="1">
      <c r="A15" s="3591" t="s">
        <v>3140</v>
      </c>
      <c r="B15" s="3595" t="s">
        <v>4151</v>
      </c>
      <c r="C15" s="2965" t="s">
        <v>4346</v>
      </c>
      <c r="D15" s="3715">
        <f>+SUM(F1_ALL!D64:F64)</f>
        <v>0</v>
      </c>
      <c r="E15" s="3716">
        <f>+F1_ALL!P64</f>
        <v>0</v>
      </c>
      <c r="F15" s="3719"/>
      <c r="G15" s="3720"/>
    </row>
    <row r="16" spans="1:7" ht="30" customHeight="1">
      <c r="A16" s="3591" t="s">
        <v>3186</v>
      </c>
      <c r="B16" s="3595" t="s">
        <v>4152</v>
      </c>
      <c r="C16" s="2965" t="s">
        <v>4078</v>
      </c>
      <c r="D16" s="3715">
        <f>+F1_ALL!D65+F1_ALL!E65+F1_ALL!F65</f>
        <v>0</v>
      </c>
      <c r="E16" s="3716">
        <f>+F1_ALL!P65</f>
        <v>0</v>
      </c>
      <c r="F16" s="3719"/>
      <c r="G16" s="3720"/>
    </row>
    <row r="17" spans="1:8" ht="30" customHeight="1">
      <c r="A17" s="3591" t="s">
        <v>3187</v>
      </c>
      <c r="B17" s="3595" t="s">
        <v>4156</v>
      </c>
      <c r="C17" s="2965" t="s">
        <v>4089</v>
      </c>
      <c r="D17" s="3715">
        <f>+SUM(F1_ALL!D69:G69)</f>
        <v>0</v>
      </c>
      <c r="E17" s="3716">
        <f>+F1_ALL!P69</f>
        <v>0</v>
      </c>
      <c r="F17" s="3719"/>
      <c r="G17" s="3720"/>
    </row>
    <row r="18" spans="1:8" ht="30" customHeight="1">
      <c r="A18" s="3591" t="s">
        <v>3188</v>
      </c>
      <c r="B18" s="3595" t="s">
        <v>4157</v>
      </c>
      <c r="C18" s="2965" t="s">
        <v>4314</v>
      </c>
      <c r="D18" s="3715">
        <f>+SUM(F1_ALL!D70:F70)</f>
        <v>0</v>
      </c>
      <c r="E18" s="3716">
        <f>+F1_ALL!P70</f>
        <v>0</v>
      </c>
      <c r="F18" s="3719"/>
      <c r="G18" s="3720"/>
    </row>
    <row r="19" spans="1:8" ht="30" customHeight="1">
      <c r="A19" s="3591" t="s">
        <v>2904</v>
      </c>
      <c r="B19" s="3595" t="s">
        <v>4164</v>
      </c>
      <c r="C19" s="2965" t="s">
        <v>4111</v>
      </c>
      <c r="D19" s="3715">
        <f>+SUM(F1_ALL!D77:F77)</f>
        <v>0</v>
      </c>
      <c r="E19" s="3716">
        <f>+F1_ALL!P77</f>
        <v>0</v>
      </c>
      <c r="F19" s="3719"/>
      <c r="G19" s="3720"/>
    </row>
    <row r="20" spans="1:8" ht="30.75" customHeight="1">
      <c r="A20" s="3591" t="s">
        <v>2906</v>
      </c>
      <c r="B20" s="3714">
        <v>2</v>
      </c>
      <c r="C20" s="3571" t="s">
        <v>4238</v>
      </c>
      <c r="D20" s="3715">
        <f>+SUM(F2_ALL!D11:F11)</f>
        <v>0</v>
      </c>
      <c r="E20" s="3721"/>
      <c r="F20" s="3715">
        <f>+F2_ALL!M11</f>
        <v>0</v>
      </c>
      <c r="G20" s="3718"/>
      <c r="H20" s="3631"/>
    </row>
    <row r="21" spans="1:8" ht="30.75" customHeight="1">
      <c r="A21" s="3591" t="s">
        <v>2907</v>
      </c>
      <c r="B21" s="3595" t="s">
        <v>1330</v>
      </c>
      <c r="C21" s="2965" t="s">
        <v>4239</v>
      </c>
      <c r="D21" s="3715">
        <f>+SUM(F2_ALL!D12:F12)</f>
        <v>0</v>
      </c>
      <c r="E21" s="3721"/>
      <c r="F21" s="3715">
        <f>+F2_ALL!M12</f>
        <v>0</v>
      </c>
      <c r="G21" s="3718"/>
    </row>
    <row r="22" spans="1:8" ht="30.75" customHeight="1">
      <c r="A22" s="3591" t="s">
        <v>2909</v>
      </c>
      <c r="B22" s="3595" t="s">
        <v>1332</v>
      </c>
      <c r="C22" s="2965" t="s">
        <v>4240</v>
      </c>
      <c r="D22" s="3715">
        <f>+SUM(F2_ALL!D17:F17)</f>
        <v>0</v>
      </c>
      <c r="E22" s="3721"/>
      <c r="F22" s="3715">
        <f>+F2_ALL!M17</f>
        <v>0</v>
      </c>
      <c r="G22" s="3718"/>
    </row>
    <row r="23" spans="1:8" ht="30.75" customHeight="1">
      <c r="A23" s="3591" t="s">
        <v>2910</v>
      </c>
      <c r="B23" s="3595" t="s">
        <v>2774</v>
      </c>
      <c r="C23" s="2965" t="s">
        <v>4347</v>
      </c>
      <c r="D23" s="3715">
        <f>+SUM(F2_ALL!D23:F23)-SUM(F2_ALL!D25:F25)</f>
        <v>0</v>
      </c>
      <c r="E23" s="3721"/>
      <c r="F23" s="3715">
        <f>+F2_ALL!M23-F2_ALL!M25</f>
        <v>0</v>
      </c>
      <c r="G23" s="3718"/>
    </row>
    <row r="24" spans="1:8" ht="30.75" customHeight="1">
      <c r="A24" s="3591" t="s">
        <v>2911</v>
      </c>
      <c r="B24" s="3595" t="s">
        <v>4211</v>
      </c>
      <c r="C24" s="2965" t="s">
        <v>4325</v>
      </c>
      <c r="D24" s="3715">
        <f>+SUM(F2_ALL!D25:F25)+SUM(F2_ALL!D37:F37)</f>
        <v>0</v>
      </c>
      <c r="E24" s="3721"/>
      <c r="F24" s="3715">
        <f>+F2_ALL!M25+F2_ALL!M37</f>
        <v>0</v>
      </c>
      <c r="G24" s="3718"/>
    </row>
    <row r="25" spans="1:8" ht="30.75" customHeight="1">
      <c r="A25" s="3591" t="s">
        <v>2947</v>
      </c>
      <c r="B25" s="3595" t="s">
        <v>4213</v>
      </c>
      <c r="C25" s="2965" t="s">
        <v>4348</v>
      </c>
      <c r="D25" s="3715">
        <f>+SUM(F2_ALL!D32:F32)</f>
        <v>0</v>
      </c>
      <c r="E25" s="3721"/>
      <c r="F25" s="3715">
        <f>+F2_ALL!M32</f>
        <v>0</v>
      </c>
      <c r="G25" s="3718"/>
    </row>
    <row r="26" spans="1:8" ht="30.75" customHeight="1">
      <c r="A26" s="3591" t="s">
        <v>2949</v>
      </c>
      <c r="B26" s="3595" t="s">
        <v>4225</v>
      </c>
      <c r="C26" s="2965" t="s">
        <v>4328</v>
      </c>
      <c r="D26" s="3715">
        <f>+SUM(F2_ALL!D33:F33)-SUM(F2_ALL!D37:F37)</f>
        <v>0</v>
      </c>
      <c r="E26" s="3721"/>
      <c r="F26" s="3715">
        <f>+F2_ALL!M33-F2_ALL!M37</f>
        <v>0</v>
      </c>
      <c r="G26" s="3718"/>
    </row>
    <row r="27" spans="1:8" ht="30.75" customHeight="1">
      <c r="A27" s="3591" t="s">
        <v>2950</v>
      </c>
      <c r="B27" s="3595" t="s">
        <v>4227</v>
      </c>
      <c r="C27" s="2965" t="s">
        <v>4261</v>
      </c>
      <c r="D27" s="3715">
        <f>+SUM(F2_ALL!D40:F40)</f>
        <v>0</v>
      </c>
      <c r="E27" s="3721"/>
      <c r="F27" s="3715">
        <f>+F2_ALL!M40</f>
        <v>0</v>
      </c>
      <c r="G27" s="3718"/>
    </row>
    <row r="28" spans="1:8" ht="30.75" customHeight="1">
      <c r="A28" s="3591" t="s">
        <v>2951</v>
      </c>
      <c r="B28" s="3595" t="s">
        <v>4229</v>
      </c>
      <c r="C28" s="2965" t="s">
        <v>4331</v>
      </c>
      <c r="D28" s="3715">
        <f>+SUM(F2_ALL!D42:F42)+F2_ALL!D41</f>
        <v>0</v>
      </c>
      <c r="E28" s="3721"/>
      <c r="F28" s="3715">
        <f>+F2_ALL!M42</f>
        <v>0</v>
      </c>
      <c r="G28" s="3718"/>
    </row>
    <row r="29" spans="1:8" ht="30.75" customHeight="1" thickBot="1">
      <c r="A29" s="3671" t="s">
        <v>2952</v>
      </c>
      <c r="B29" s="3613" t="s">
        <v>2649</v>
      </c>
      <c r="C29" s="3712" t="s">
        <v>4349</v>
      </c>
      <c r="D29" s="3722"/>
      <c r="E29" s="3723"/>
      <c r="F29" s="3722"/>
      <c r="G29" s="3715" t="e">
        <f>+F20/E10</f>
        <v>#DIV/0!</v>
      </c>
    </row>
    <row r="32" spans="1:8" ht="15" thickBot="1"/>
    <row r="33" spans="1:7" ht="60" customHeight="1" thickBot="1">
      <c r="A33" s="5110" t="s">
        <v>4350</v>
      </c>
      <c r="B33" s="5111"/>
      <c r="C33" s="5111"/>
      <c r="D33" s="5111"/>
      <c r="E33" s="5111"/>
      <c r="F33" s="5111"/>
      <c r="G33" s="5112"/>
    </row>
    <row r="34" spans="1:7" s="3578" customFormat="1" ht="55.9" customHeight="1">
      <c r="A34" s="4923" t="s">
        <v>3347</v>
      </c>
      <c r="B34" s="5138" t="s">
        <v>3986</v>
      </c>
      <c r="C34" s="4927" t="s">
        <v>1086</v>
      </c>
      <c r="D34" s="2911" t="s">
        <v>4351</v>
      </c>
      <c r="E34" s="2911" t="s">
        <v>4352</v>
      </c>
      <c r="F34" s="2911" t="s">
        <v>4353</v>
      </c>
      <c r="G34" s="2912" t="s">
        <v>4354</v>
      </c>
    </row>
    <row r="35" spans="1:7" s="3578" customFormat="1" ht="30.75" customHeight="1">
      <c r="A35" s="5137"/>
      <c r="B35" s="5139"/>
      <c r="C35" s="5140"/>
      <c r="D35" s="3580" t="s">
        <v>3135</v>
      </c>
      <c r="E35" s="3580" t="s">
        <v>3136</v>
      </c>
      <c r="F35" s="3580" t="s">
        <v>3137</v>
      </c>
      <c r="G35" s="3713" t="s">
        <v>3138</v>
      </c>
    </row>
    <row r="36" spans="1:7" s="3578" customFormat="1" ht="30.75" customHeight="1">
      <c r="A36" s="3591" t="s">
        <v>3135</v>
      </c>
      <c r="B36" s="3714">
        <v>1</v>
      </c>
      <c r="C36" s="3571" t="s">
        <v>3988</v>
      </c>
      <c r="D36" s="3715">
        <f>+SUM(F3_ALL!D12:F12)</f>
        <v>0</v>
      </c>
      <c r="E36" s="3716">
        <f>+F3_ALL!M12</f>
        <v>0</v>
      </c>
      <c r="F36" s="3717"/>
      <c r="G36" s="3718"/>
    </row>
    <row r="37" spans="1:7" ht="30" customHeight="1">
      <c r="A37" s="3591" t="s">
        <v>3136</v>
      </c>
      <c r="B37" s="3595" t="s">
        <v>1090</v>
      </c>
      <c r="C37" s="2965" t="s">
        <v>3990</v>
      </c>
      <c r="D37" s="3715">
        <f>+SUM(F3_ALL!D13:F13)</f>
        <v>0</v>
      </c>
      <c r="E37" s="3716">
        <f>+F3_ALL!M13</f>
        <v>0</v>
      </c>
      <c r="F37" s="3717"/>
      <c r="G37" s="3718"/>
    </row>
    <row r="38" spans="1:7" ht="30" customHeight="1">
      <c r="A38" s="3591" t="s">
        <v>3137</v>
      </c>
      <c r="B38" s="3595" t="s">
        <v>1270</v>
      </c>
      <c r="C38" s="2965" t="s">
        <v>4309</v>
      </c>
      <c r="D38" s="3715">
        <f>+F3_ALL!F16</f>
        <v>0</v>
      </c>
      <c r="E38" s="3716">
        <f>+F3_ALL!M16</f>
        <v>0</v>
      </c>
      <c r="F38" s="3717"/>
      <c r="G38" s="3718"/>
    </row>
    <row r="39" spans="1:7" ht="30" customHeight="1">
      <c r="A39" s="2919" t="s">
        <v>3138</v>
      </c>
      <c r="B39" s="3595" t="s">
        <v>1327</v>
      </c>
      <c r="C39" s="2965" t="s">
        <v>4030</v>
      </c>
      <c r="D39" s="3715">
        <f>+SUM(F3_ALL!D36:E36)</f>
        <v>0</v>
      </c>
      <c r="E39" s="3716">
        <f>+F3_ALL!M36</f>
        <v>0</v>
      </c>
      <c r="F39" s="3717"/>
      <c r="G39" s="3718"/>
    </row>
    <row r="40" spans="1:7" ht="30" customHeight="1">
      <c r="A40" s="3591" t="s">
        <v>3139</v>
      </c>
      <c r="B40" s="3595" t="s">
        <v>3617</v>
      </c>
      <c r="C40" s="2965" t="s">
        <v>4037</v>
      </c>
      <c r="D40" s="3715">
        <f>+SUM(F3_ALL!D39:E39)</f>
        <v>0</v>
      </c>
      <c r="E40" s="3716">
        <f>+F3_ALL!M39</f>
        <v>0</v>
      </c>
      <c r="F40" s="3719"/>
      <c r="G40" s="3720"/>
    </row>
    <row r="41" spans="1:7" ht="30" customHeight="1">
      <c r="A41" s="3591" t="s">
        <v>3140</v>
      </c>
      <c r="B41" s="3595" t="s">
        <v>4151</v>
      </c>
      <c r="C41" s="2965" t="s">
        <v>4346</v>
      </c>
      <c r="D41" s="3715">
        <f>+SUM(F3_ALL!D47:E47)</f>
        <v>0</v>
      </c>
      <c r="E41" s="3716">
        <f>+F3_ALL!M47</f>
        <v>0</v>
      </c>
      <c r="F41" s="3719"/>
      <c r="G41" s="3720"/>
    </row>
    <row r="42" spans="1:7" ht="30" customHeight="1">
      <c r="A42" s="3591" t="s">
        <v>3186</v>
      </c>
      <c r="B42" s="3595" t="s">
        <v>4152</v>
      </c>
      <c r="C42" s="2965" t="s">
        <v>4078</v>
      </c>
      <c r="D42" s="3715">
        <f>+SUM(F3_ALL!D48:E48)</f>
        <v>0</v>
      </c>
      <c r="E42" s="3716">
        <f>+F3_ALL!M48</f>
        <v>0</v>
      </c>
      <c r="F42" s="3719"/>
      <c r="G42" s="3720"/>
    </row>
    <row r="43" spans="1:7" ht="30" customHeight="1">
      <c r="A43" s="3591" t="s">
        <v>3187</v>
      </c>
      <c r="B43" s="3595" t="s">
        <v>4156</v>
      </c>
      <c r="C43" s="2965" t="s">
        <v>4089</v>
      </c>
      <c r="D43" s="3715">
        <f>+SUM(F3_ALL!D52:E52)</f>
        <v>0</v>
      </c>
      <c r="E43" s="3716">
        <f>+F3_ALL!M52</f>
        <v>0</v>
      </c>
      <c r="F43" s="3719"/>
      <c r="G43" s="3720"/>
    </row>
    <row r="44" spans="1:7" ht="30" customHeight="1">
      <c r="A44" s="3591" t="s">
        <v>3188</v>
      </c>
      <c r="B44" s="3595" t="s">
        <v>4157</v>
      </c>
      <c r="C44" s="2965" t="s">
        <v>4314</v>
      </c>
      <c r="D44" s="3715">
        <f>+SUM(F3_ALL!D53:E53)</f>
        <v>0</v>
      </c>
      <c r="E44" s="3716">
        <f>+F3_ALL!M53</f>
        <v>0</v>
      </c>
      <c r="F44" s="3719"/>
      <c r="G44" s="3720"/>
    </row>
    <row r="45" spans="1:7" ht="30" customHeight="1">
      <c r="A45" s="3591" t="s">
        <v>2904</v>
      </c>
      <c r="B45" s="3595" t="s">
        <v>4164</v>
      </c>
      <c r="C45" s="2965" t="s">
        <v>4111</v>
      </c>
      <c r="D45" s="3715">
        <f>+SUM(F3_ALL!D54:E54)</f>
        <v>0</v>
      </c>
      <c r="E45" s="3716">
        <f>+F3_ALL!M54</f>
        <v>0</v>
      </c>
      <c r="F45" s="3719"/>
      <c r="G45" s="3720"/>
    </row>
    <row r="46" spans="1:7" ht="30.75" customHeight="1">
      <c r="A46" s="3591" t="s">
        <v>2906</v>
      </c>
      <c r="B46" s="3714">
        <v>2</v>
      </c>
      <c r="C46" s="3571" t="s">
        <v>4238</v>
      </c>
      <c r="D46" s="3715">
        <f>+SUM(F4_ALL!D11:E11)</f>
        <v>0</v>
      </c>
      <c r="E46" s="3721"/>
      <c r="F46" s="3715">
        <f>+F4_ALL!J11</f>
        <v>0</v>
      </c>
      <c r="G46" s="3718"/>
    </row>
    <row r="47" spans="1:7" ht="30.75" customHeight="1">
      <c r="A47" s="3591" t="s">
        <v>2907</v>
      </c>
      <c r="B47" s="3595" t="s">
        <v>1330</v>
      </c>
      <c r="C47" s="2965" t="s">
        <v>4239</v>
      </c>
      <c r="D47" s="3715">
        <f>+SUM(F4_ALL!D12:E12)</f>
        <v>0</v>
      </c>
      <c r="E47" s="3721"/>
      <c r="F47" s="3715">
        <f>+F4_ALL!J12</f>
        <v>0</v>
      </c>
      <c r="G47" s="3718"/>
    </row>
    <row r="48" spans="1:7" ht="30.75" customHeight="1">
      <c r="A48" s="3591" t="s">
        <v>2909</v>
      </c>
      <c r="B48" s="3595" t="s">
        <v>1332</v>
      </c>
      <c r="C48" s="2965" t="s">
        <v>4240</v>
      </c>
      <c r="D48" s="3715">
        <f>+SUM(F4_ALL!D13:E13)</f>
        <v>0</v>
      </c>
      <c r="E48" s="3721"/>
      <c r="F48" s="3715">
        <f>+F4_ALL!J13</f>
        <v>0</v>
      </c>
      <c r="G48" s="3718"/>
    </row>
    <row r="49" spans="1:7" ht="30.75" customHeight="1">
      <c r="A49" s="3591" t="s">
        <v>2910</v>
      </c>
      <c r="B49" s="3595" t="s">
        <v>2774</v>
      </c>
      <c r="C49" s="2965" t="s">
        <v>4347</v>
      </c>
      <c r="D49" s="3715">
        <f>+SUM(F4_ALL!D16:E16)</f>
        <v>0</v>
      </c>
      <c r="E49" s="3721"/>
      <c r="F49" s="3715">
        <f>+F4_ALL!J16</f>
        <v>0</v>
      </c>
      <c r="G49" s="3718"/>
    </row>
    <row r="50" spans="1:7" ht="30.75" customHeight="1">
      <c r="A50" s="3591" t="s">
        <v>2911</v>
      </c>
      <c r="B50" s="3595" t="s">
        <v>4211</v>
      </c>
      <c r="C50" s="2965" t="s">
        <v>4325</v>
      </c>
      <c r="D50" s="3715">
        <f>+SUM(F4_ALL!D17:E17)</f>
        <v>0</v>
      </c>
      <c r="E50" s="3721"/>
      <c r="F50" s="3715">
        <f>+F4_ALL!J17</f>
        <v>0</v>
      </c>
      <c r="G50" s="3718"/>
    </row>
    <row r="51" spans="1:7" ht="30.75" customHeight="1">
      <c r="A51" s="3591" t="s">
        <v>2947</v>
      </c>
      <c r="B51" s="3595" t="s">
        <v>4213</v>
      </c>
      <c r="C51" s="2965" t="s">
        <v>4348</v>
      </c>
      <c r="D51" s="3715">
        <f>+SUM(F4_ALL!D18:E18)</f>
        <v>0</v>
      </c>
      <c r="E51" s="3721"/>
      <c r="F51" s="3715">
        <f>+F4_ALL!J18</f>
        <v>0</v>
      </c>
      <c r="G51" s="3718"/>
    </row>
    <row r="52" spans="1:7" ht="30.75" customHeight="1">
      <c r="A52" s="3591" t="s">
        <v>2949</v>
      </c>
      <c r="B52" s="3595" t="s">
        <v>4225</v>
      </c>
      <c r="C52" s="2965" t="s">
        <v>4328</v>
      </c>
      <c r="D52" s="3715">
        <f>+SUM(F4_ALL!D19:E19)</f>
        <v>0</v>
      </c>
      <c r="E52" s="3721"/>
      <c r="F52" s="3715">
        <f>+F4_ALL!J19</f>
        <v>0</v>
      </c>
      <c r="G52" s="3718"/>
    </row>
    <row r="53" spans="1:7" ht="30.75" customHeight="1">
      <c r="A53" s="3591" t="s">
        <v>2950</v>
      </c>
      <c r="B53" s="3595" t="s">
        <v>4227</v>
      </c>
      <c r="C53" s="2965" t="s">
        <v>4261</v>
      </c>
      <c r="D53" s="3715">
        <f>+SUM(F4_ALL!D20:E20)</f>
        <v>0</v>
      </c>
      <c r="E53" s="3721"/>
      <c r="F53" s="3715">
        <f>+F4_ALL!J20</f>
        <v>0</v>
      </c>
      <c r="G53" s="3718"/>
    </row>
    <row r="54" spans="1:7" ht="30.75" customHeight="1">
      <c r="A54" s="3591" t="s">
        <v>2951</v>
      </c>
      <c r="B54" s="3595" t="s">
        <v>4229</v>
      </c>
      <c r="C54" s="2965" t="s">
        <v>4331</v>
      </c>
      <c r="D54" s="3715">
        <f>+SUM(F4_ALL!D21:E21)</f>
        <v>0</v>
      </c>
      <c r="E54" s="3721"/>
      <c r="F54" s="3715">
        <f>+F4_ALL!J21</f>
        <v>0</v>
      </c>
      <c r="G54" s="3718"/>
    </row>
    <row r="55" spans="1:7" ht="30.75" customHeight="1" thickBot="1">
      <c r="A55" s="3671" t="s">
        <v>2952</v>
      </c>
      <c r="B55" s="3613" t="s">
        <v>2649</v>
      </c>
      <c r="C55" s="3712" t="s">
        <v>4349</v>
      </c>
      <c r="D55" s="3722"/>
      <c r="E55" s="3723"/>
      <c r="F55" s="3722"/>
      <c r="G55" s="3715"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D1" sqref="D1"/>
    </sheetView>
  </sheetViews>
  <sheetFormatPr defaultColWidth="11.42578125" defaultRowHeight="14.25"/>
  <cols>
    <col min="1" max="1" width="22.140625" style="3575" customWidth="1"/>
    <col min="2" max="2" width="12.5703125" style="3576" customWidth="1"/>
    <col min="3" max="3" width="133.7109375" style="3529" customWidth="1"/>
    <col min="4" max="7" width="20.7109375" style="3529" customWidth="1"/>
    <col min="8" max="16384" width="11.42578125" style="3529"/>
  </cols>
  <sheetData>
    <row r="1" spans="1:7" ht="15">
      <c r="A1" s="3483" t="s">
        <v>3973</v>
      </c>
      <c r="B1" s="3483" t="s">
        <v>3943</v>
      </c>
    </row>
    <row r="2" spans="1:7" ht="15">
      <c r="A2" s="3483" t="s">
        <v>3974</v>
      </c>
      <c r="B2" s="3564" t="s">
        <v>3944</v>
      </c>
    </row>
    <row r="3" spans="1:7" ht="15">
      <c r="A3" s="3483" t="s">
        <v>108</v>
      </c>
      <c r="B3" s="3483" t="s">
        <v>883</v>
      </c>
    </row>
    <row r="4" spans="1:7" ht="15">
      <c r="A4" s="3483" t="s">
        <v>111</v>
      </c>
      <c r="B4" s="3483" t="s">
        <v>3976</v>
      </c>
    </row>
    <row r="6" spans="1:7" ht="15.75" customHeight="1" thickBot="1">
      <c r="A6" s="2901"/>
      <c r="B6" s="2902"/>
      <c r="C6" s="2900"/>
      <c r="D6" s="2900"/>
      <c r="E6" s="2900"/>
      <c r="F6" s="2900"/>
    </row>
    <row r="7" spans="1:7" ht="29.25" customHeight="1" thickBot="1">
      <c r="A7" s="5110" t="s">
        <v>4344</v>
      </c>
      <c r="B7" s="5111"/>
      <c r="C7" s="5111"/>
      <c r="D7" s="5111"/>
      <c r="E7" s="5111"/>
      <c r="F7" s="5111"/>
      <c r="G7" s="5112"/>
    </row>
    <row r="8" spans="1:7" s="3578" customFormat="1" ht="55.9" customHeight="1">
      <c r="A8" s="4923" t="s">
        <v>3347</v>
      </c>
      <c r="B8" s="5138" t="s">
        <v>3986</v>
      </c>
      <c r="C8" s="4927" t="s">
        <v>1086</v>
      </c>
      <c r="D8" s="2911" t="s">
        <v>1087</v>
      </c>
      <c r="E8" s="2911" t="s">
        <v>3980</v>
      </c>
      <c r="F8" s="2911" t="s">
        <v>4173</v>
      </c>
      <c r="G8" s="2912" t="s">
        <v>4345</v>
      </c>
    </row>
    <row r="9" spans="1:7" s="3578" customFormat="1" ht="30.75" customHeight="1">
      <c r="A9" s="5137"/>
      <c r="B9" s="5139"/>
      <c r="C9" s="5140"/>
      <c r="D9" s="3580" t="s">
        <v>3135</v>
      </c>
      <c r="E9" s="3580" t="s">
        <v>3136</v>
      </c>
      <c r="F9" s="3580" t="s">
        <v>3137</v>
      </c>
      <c r="G9" s="3580" t="s">
        <v>3138</v>
      </c>
    </row>
    <row r="10" spans="1:7" s="3578" customFormat="1" ht="30.75" customHeight="1">
      <c r="A10" s="3591" t="s">
        <v>3135</v>
      </c>
      <c r="B10" s="3714">
        <v>1</v>
      </c>
      <c r="C10" s="3571" t="s">
        <v>3988</v>
      </c>
      <c r="D10" s="3715">
        <f>+SUM(F1_EUR!D12:G12)</f>
        <v>0</v>
      </c>
      <c r="E10" s="3716">
        <f>+F1_EUR!P12</f>
        <v>0</v>
      </c>
      <c r="F10" s="3717"/>
      <c r="G10" s="3718"/>
    </row>
    <row r="11" spans="1:7" ht="30" customHeight="1">
      <c r="A11" s="3591" t="s">
        <v>3136</v>
      </c>
      <c r="B11" s="3595" t="s">
        <v>1090</v>
      </c>
      <c r="C11" s="2965" t="s">
        <v>3990</v>
      </c>
      <c r="D11" s="3715">
        <f>+SUM(F1_EUR!D13:G13)</f>
        <v>0</v>
      </c>
      <c r="E11" s="3716">
        <f>+F1_EUR!P13</f>
        <v>0</v>
      </c>
      <c r="F11" s="3717"/>
      <c r="G11" s="3718"/>
    </row>
    <row r="12" spans="1:7" ht="30" customHeight="1">
      <c r="A12" s="3591" t="s">
        <v>3137</v>
      </c>
      <c r="B12" s="3595" t="s">
        <v>1270</v>
      </c>
      <c r="C12" s="2965" t="s">
        <v>4309</v>
      </c>
      <c r="D12" s="3715">
        <f>+F1_EUR!G19</f>
        <v>0</v>
      </c>
      <c r="E12" s="3716">
        <f>+F1_EUR!P19</f>
        <v>0</v>
      </c>
      <c r="F12" s="3717"/>
      <c r="G12" s="3718"/>
    </row>
    <row r="13" spans="1:7" ht="30" customHeight="1">
      <c r="A13" s="2919" t="s">
        <v>3138</v>
      </c>
      <c r="B13" s="3595" t="s">
        <v>1327</v>
      </c>
      <c r="C13" s="2965" t="s">
        <v>4030</v>
      </c>
      <c r="D13" s="3715">
        <f>+SUM(F1_EUR!D39:F39)</f>
        <v>0</v>
      </c>
      <c r="E13" s="3716">
        <f>+F1_EUR!P39</f>
        <v>0</v>
      </c>
      <c r="F13" s="3717"/>
      <c r="G13" s="3718"/>
    </row>
    <row r="14" spans="1:7" ht="30" customHeight="1">
      <c r="A14" s="3591" t="s">
        <v>3139</v>
      </c>
      <c r="B14" s="3595" t="s">
        <v>3617</v>
      </c>
      <c r="C14" s="2965" t="s">
        <v>4037</v>
      </c>
      <c r="D14" s="3715">
        <f>+SUM(F1_EUR!D43:F43)</f>
        <v>0</v>
      </c>
      <c r="E14" s="3716">
        <f>+F1_EUR!P43</f>
        <v>0</v>
      </c>
      <c r="F14" s="3719"/>
      <c r="G14" s="3720"/>
    </row>
    <row r="15" spans="1:7" ht="30" customHeight="1">
      <c r="A15" s="3591" t="s">
        <v>3140</v>
      </c>
      <c r="B15" s="3595" t="s">
        <v>4151</v>
      </c>
      <c r="C15" s="2965" t="s">
        <v>4346</v>
      </c>
      <c r="D15" s="3715">
        <f>+SUM(F1_EUR!D64:F64)</f>
        <v>0</v>
      </c>
      <c r="E15" s="3716">
        <f>+F1_EUR!P64</f>
        <v>0</v>
      </c>
      <c r="F15" s="3719"/>
      <c r="G15" s="3720"/>
    </row>
    <row r="16" spans="1:7" ht="30" customHeight="1">
      <c r="A16" s="3591" t="s">
        <v>3186</v>
      </c>
      <c r="B16" s="3595" t="s">
        <v>4152</v>
      </c>
      <c r="C16" s="2965" t="s">
        <v>4078</v>
      </c>
      <c r="D16" s="3715">
        <f>+F1_EUR!D65+F1_EUR!E65+F1_EUR!F65</f>
        <v>0</v>
      </c>
      <c r="E16" s="3716">
        <f>+F1_EUR!P65</f>
        <v>0</v>
      </c>
      <c r="F16" s="3719"/>
      <c r="G16" s="3720"/>
    </row>
    <row r="17" spans="1:8" ht="30" customHeight="1">
      <c r="A17" s="3591" t="s">
        <v>3187</v>
      </c>
      <c r="B17" s="3595" t="s">
        <v>4156</v>
      </c>
      <c r="C17" s="2965" t="s">
        <v>4089</v>
      </c>
      <c r="D17" s="3715">
        <f>+SUM(F1_EUR!D69:G69)</f>
        <v>0</v>
      </c>
      <c r="E17" s="3716">
        <f>+F1_EUR!P69</f>
        <v>0</v>
      </c>
      <c r="F17" s="3719"/>
      <c r="G17" s="3720"/>
    </row>
    <row r="18" spans="1:8" ht="30" customHeight="1">
      <c r="A18" s="3591" t="s">
        <v>3188</v>
      </c>
      <c r="B18" s="3595" t="s">
        <v>4157</v>
      </c>
      <c r="C18" s="2965" t="s">
        <v>4314</v>
      </c>
      <c r="D18" s="3715">
        <f>+SUM(F1_EUR!D70:F70)</f>
        <v>0</v>
      </c>
      <c r="E18" s="3716">
        <f>+F1_EUR!P70</f>
        <v>0</v>
      </c>
      <c r="F18" s="3719"/>
      <c r="G18" s="3720"/>
    </row>
    <row r="19" spans="1:8" ht="30" customHeight="1">
      <c r="A19" s="3591" t="s">
        <v>2904</v>
      </c>
      <c r="B19" s="3595" t="s">
        <v>4164</v>
      </c>
      <c r="C19" s="2965" t="s">
        <v>4111</v>
      </c>
      <c r="D19" s="3715">
        <f>+SUM(F1_EUR!D77:F77)</f>
        <v>0</v>
      </c>
      <c r="E19" s="3716">
        <f>+F1_EUR!P77</f>
        <v>0</v>
      </c>
      <c r="F19" s="3719"/>
      <c r="G19" s="3720"/>
    </row>
    <row r="20" spans="1:8" ht="30.75" customHeight="1">
      <c r="A20" s="3591" t="s">
        <v>2906</v>
      </c>
      <c r="B20" s="3714">
        <v>2</v>
      </c>
      <c r="C20" s="3571" t="s">
        <v>4238</v>
      </c>
      <c r="D20" s="3715">
        <f>+SUM(F2_EUR!D11:F11)</f>
        <v>0</v>
      </c>
      <c r="E20" s="3721"/>
      <c r="F20" s="3715">
        <f>+F2_EUR!M11</f>
        <v>0</v>
      </c>
      <c r="G20" s="3718"/>
      <c r="H20" s="3631"/>
    </row>
    <row r="21" spans="1:8" ht="30.75" customHeight="1">
      <c r="A21" s="3591" t="s">
        <v>2907</v>
      </c>
      <c r="B21" s="3595" t="s">
        <v>1330</v>
      </c>
      <c r="C21" s="2965" t="s">
        <v>4239</v>
      </c>
      <c r="D21" s="3715">
        <f>+SUM(F2_EUR!D12:F12)</f>
        <v>0</v>
      </c>
      <c r="E21" s="3721"/>
      <c r="F21" s="3715">
        <f>+F2_EUR!M12</f>
        <v>0</v>
      </c>
      <c r="G21" s="3718"/>
    </row>
    <row r="22" spans="1:8" ht="30.75" customHeight="1">
      <c r="A22" s="3591" t="s">
        <v>2909</v>
      </c>
      <c r="B22" s="3595" t="s">
        <v>1332</v>
      </c>
      <c r="C22" s="2965" t="s">
        <v>4240</v>
      </c>
      <c r="D22" s="3715">
        <f>+SUM(F2_EUR!D17:F17)</f>
        <v>0</v>
      </c>
      <c r="E22" s="3721"/>
      <c r="F22" s="3715">
        <f>+F2_EUR!M17</f>
        <v>0</v>
      </c>
      <c r="G22" s="3718"/>
    </row>
    <row r="23" spans="1:8" ht="30.75" customHeight="1">
      <c r="A23" s="3591" t="s">
        <v>2910</v>
      </c>
      <c r="B23" s="3595" t="s">
        <v>2774</v>
      </c>
      <c r="C23" s="2965" t="s">
        <v>4347</v>
      </c>
      <c r="D23" s="3715">
        <f>+SUM(F2_EUR!D23:F23)-SUM(F2_EUR!D25:F25)</f>
        <v>0</v>
      </c>
      <c r="E23" s="3721"/>
      <c r="F23" s="3715">
        <f>+F2_EUR!M23-F2_EUR!M25</f>
        <v>0</v>
      </c>
      <c r="G23" s="3718"/>
    </row>
    <row r="24" spans="1:8" ht="30.75" customHeight="1">
      <c r="A24" s="3591" t="s">
        <v>2911</v>
      </c>
      <c r="B24" s="3595" t="s">
        <v>4211</v>
      </c>
      <c r="C24" s="2965" t="s">
        <v>4325</v>
      </c>
      <c r="D24" s="3715">
        <f>+SUM(F2_EUR!D25:F25)+SUM(F2_EUR!D37:F37)</f>
        <v>0</v>
      </c>
      <c r="E24" s="3721"/>
      <c r="F24" s="3715">
        <f>+F2_EUR!M25+F2_EUR!M37</f>
        <v>0</v>
      </c>
      <c r="G24" s="3718"/>
    </row>
    <row r="25" spans="1:8" ht="30.75" customHeight="1">
      <c r="A25" s="3591" t="s">
        <v>2947</v>
      </c>
      <c r="B25" s="3595" t="s">
        <v>4213</v>
      </c>
      <c r="C25" s="2965" t="s">
        <v>4348</v>
      </c>
      <c r="D25" s="3715">
        <f>+SUM(F2_EUR!D32:F32)</f>
        <v>0</v>
      </c>
      <c r="E25" s="3721"/>
      <c r="F25" s="3715">
        <f>+F2_EUR!M32</f>
        <v>0</v>
      </c>
      <c r="G25" s="3718"/>
    </row>
    <row r="26" spans="1:8" ht="30.75" customHeight="1">
      <c r="A26" s="3591" t="s">
        <v>2949</v>
      </c>
      <c r="B26" s="3595" t="s">
        <v>4225</v>
      </c>
      <c r="C26" s="2965" t="s">
        <v>4328</v>
      </c>
      <c r="D26" s="3715">
        <f>+SUM(F2_EUR!D33:F33)-SUM(F2_EUR!D37:F37)</f>
        <v>0</v>
      </c>
      <c r="E26" s="3721"/>
      <c r="F26" s="3715">
        <f>+F2_EUR!M33-F2_EUR!M37</f>
        <v>0</v>
      </c>
      <c r="G26" s="3718"/>
    </row>
    <row r="27" spans="1:8" ht="30.75" customHeight="1">
      <c r="A27" s="3591" t="s">
        <v>2950</v>
      </c>
      <c r="B27" s="3595" t="s">
        <v>4227</v>
      </c>
      <c r="C27" s="2965" t="s">
        <v>4261</v>
      </c>
      <c r="D27" s="3715">
        <f>+SUM(F2_EUR!D40:F40)</f>
        <v>0</v>
      </c>
      <c r="E27" s="3721"/>
      <c r="F27" s="3715">
        <f>+F2_EUR!M40</f>
        <v>0</v>
      </c>
      <c r="G27" s="3718"/>
    </row>
    <row r="28" spans="1:8" ht="30.75" customHeight="1">
      <c r="A28" s="3591" t="s">
        <v>2951</v>
      </c>
      <c r="B28" s="3595" t="s">
        <v>4229</v>
      </c>
      <c r="C28" s="2965" t="s">
        <v>4331</v>
      </c>
      <c r="D28" s="3715">
        <f>+SUM(F2_EUR!D42:F42)+F2_EUR!D41</f>
        <v>0</v>
      </c>
      <c r="E28" s="3721"/>
      <c r="F28" s="3715">
        <f>+F2_EUR!M42</f>
        <v>0</v>
      </c>
      <c r="G28" s="3718"/>
    </row>
    <row r="29" spans="1:8" ht="30.75" customHeight="1" thickBot="1">
      <c r="A29" s="3671" t="s">
        <v>2952</v>
      </c>
      <c r="B29" s="3613" t="s">
        <v>2649</v>
      </c>
      <c r="C29" s="3712" t="s">
        <v>4349</v>
      </c>
      <c r="D29" s="3722"/>
      <c r="E29" s="3723"/>
      <c r="F29" s="3722"/>
      <c r="G29" s="3715" t="e">
        <f>+F20/E10</f>
        <v>#DIV/0!</v>
      </c>
    </row>
    <row r="32" spans="1:8" ht="15" thickBot="1"/>
    <row r="33" spans="1:7" ht="60" customHeight="1" thickBot="1">
      <c r="A33" s="5110" t="s">
        <v>4350</v>
      </c>
      <c r="B33" s="5111"/>
      <c r="C33" s="5111"/>
      <c r="D33" s="5111"/>
      <c r="E33" s="5111"/>
      <c r="F33" s="5111"/>
      <c r="G33" s="5112"/>
    </row>
    <row r="34" spans="1:7" s="3578" customFormat="1" ht="55.9" customHeight="1">
      <c r="A34" s="4923" t="s">
        <v>3347</v>
      </c>
      <c r="B34" s="5138" t="s">
        <v>3986</v>
      </c>
      <c r="C34" s="4927" t="s">
        <v>1086</v>
      </c>
      <c r="D34" s="2911" t="s">
        <v>4351</v>
      </c>
      <c r="E34" s="2911" t="s">
        <v>4352</v>
      </c>
      <c r="F34" s="2911" t="s">
        <v>4353</v>
      </c>
      <c r="G34" s="2912" t="s">
        <v>4354</v>
      </c>
    </row>
    <row r="35" spans="1:7" s="3578" customFormat="1" ht="30.75" customHeight="1">
      <c r="A35" s="5137"/>
      <c r="B35" s="5139"/>
      <c r="C35" s="5140"/>
      <c r="D35" s="3580" t="s">
        <v>3135</v>
      </c>
      <c r="E35" s="3580" t="s">
        <v>3136</v>
      </c>
      <c r="F35" s="3580" t="s">
        <v>3137</v>
      </c>
      <c r="G35" s="3713" t="s">
        <v>3138</v>
      </c>
    </row>
    <row r="36" spans="1:7" s="3578" customFormat="1" ht="30.75" customHeight="1">
      <c r="A36" s="3591" t="s">
        <v>3135</v>
      </c>
      <c r="B36" s="3714">
        <v>1</v>
      </c>
      <c r="C36" s="3571" t="s">
        <v>3988</v>
      </c>
      <c r="D36" s="3715">
        <f>+SUM(F3_EUR!D12:F12)</f>
        <v>0</v>
      </c>
      <c r="E36" s="3716">
        <f>+F3_EUR!M12</f>
        <v>0</v>
      </c>
      <c r="F36" s="3717"/>
      <c r="G36" s="3718"/>
    </row>
    <row r="37" spans="1:7" ht="30" customHeight="1">
      <c r="A37" s="3591" t="s">
        <v>3136</v>
      </c>
      <c r="B37" s="3595" t="s">
        <v>1090</v>
      </c>
      <c r="C37" s="2965" t="s">
        <v>3990</v>
      </c>
      <c r="D37" s="3715">
        <f>+SUM(F3_EUR!D13:F13)</f>
        <v>0</v>
      </c>
      <c r="E37" s="3716">
        <f>+F3_EUR!M13</f>
        <v>0</v>
      </c>
      <c r="F37" s="3717"/>
      <c r="G37" s="3718"/>
    </row>
    <row r="38" spans="1:7" ht="30" customHeight="1">
      <c r="A38" s="3591" t="s">
        <v>3137</v>
      </c>
      <c r="B38" s="3595" t="s">
        <v>1270</v>
      </c>
      <c r="C38" s="2965" t="s">
        <v>4309</v>
      </c>
      <c r="D38" s="3715">
        <f>+F3_EUR!F16</f>
        <v>0</v>
      </c>
      <c r="E38" s="3716">
        <f>+F3_EUR!M16</f>
        <v>0</v>
      </c>
      <c r="F38" s="3717"/>
      <c r="G38" s="3718"/>
    </row>
    <row r="39" spans="1:7" ht="30" customHeight="1">
      <c r="A39" s="2919" t="s">
        <v>3138</v>
      </c>
      <c r="B39" s="3595" t="s">
        <v>1327</v>
      </c>
      <c r="C39" s="2965" t="s">
        <v>4030</v>
      </c>
      <c r="D39" s="3715">
        <f>+SUM(F3_EUR!D36:E36)</f>
        <v>0</v>
      </c>
      <c r="E39" s="3716">
        <f>+F3_EUR!M36</f>
        <v>0</v>
      </c>
      <c r="F39" s="3717"/>
      <c r="G39" s="3718"/>
    </row>
    <row r="40" spans="1:7" ht="30" customHeight="1">
      <c r="A40" s="3591" t="s">
        <v>3139</v>
      </c>
      <c r="B40" s="3595" t="s">
        <v>3617</v>
      </c>
      <c r="C40" s="2965" t="s">
        <v>4037</v>
      </c>
      <c r="D40" s="3715">
        <f>+SUM(F3_EUR!D39:E39)</f>
        <v>0</v>
      </c>
      <c r="E40" s="3716">
        <f>+F3_EUR!M39</f>
        <v>0</v>
      </c>
      <c r="F40" s="3719"/>
      <c r="G40" s="3720"/>
    </row>
    <row r="41" spans="1:7" ht="30" customHeight="1">
      <c r="A41" s="3591" t="s">
        <v>3140</v>
      </c>
      <c r="B41" s="3595" t="s">
        <v>4151</v>
      </c>
      <c r="C41" s="2965" t="s">
        <v>4346</v>
      </c>
      <c r="D41" s="3715">
        <f>+SUM(F3_EUR!D47:E47)</f>
        <v>0</v>
      </c>
      <c r="E41" s="3716">
        <f>+F3_EUR!M47</f>
        <v>0</v>
      </c>
      <c r="F41" s="3719"/>
      <c r="G41" s="3720"/>
    </row>
    <row r="42" spans="1:7" ht="30" customHeight="1">
      <c r="A42" s="3591" t="s">
        <v>3186</v>
      </c>
      <c r="B42" s="3595" t="s">
        <v>4152</v>
      </c>
      <c r="C42" s="2965" t="s">
        <v>4078</v>
      </c>
      <c r="D42" s="3715">
        <f>+SUM(F3_EUR!D48:E48)</f>
        <v>0</v>
      </c>
      <c r="E42" s="3716">
        <f>+F3_EUR!M48</f>
        <v>0</v>
      </c>
      <c r="F42" s="3719"/>
      <c r="G42" s="3720"/>
    </row>
    <row r="43" spans="1:7" ht="30" customHeight="1">
      <c r="A43" s="3591" t="s">
        <v>3187</v>
      </c>
      <c r="B43" s="3595" t="s">
        <v>4156</v>
      </c>
      <c r="C43" s="2965" t="s">
        <v>4089</v>
      </c>
      <c r="D43" s="3715">
        <f>+SUM(F3_EUR!D52:E52)</f>
        <v>0</v>
      </c>
      <c r="E43" s="3716">
        <f>+F3_EUR!M52</f>
        <v>0</v>
      </c>
      <c r="F43" s="3719"/>
      <c r="G43" s="3720"/>
    </row>
    <row r="44" spans="1:7" ht="30" customHeight="1">
      <c r="A44" s="3591" t="s">
        <v>3188</v>
      </c>
      <c r="B44" s="3595" t="s">
        <v>4157</v>
      </c>
      <c r="C44" s="2965" t="s">
        <v>4314</v>
      </c>
      <c r="D44" s="3715">
        <f>+SUM(F3_EUR!D53:E53)</f>
        <v>0</v>
      </c>
      <c r="E44" s="3716">
        <f>+F3_EUR!M53</f>
        <v>0</v>
      </c>
      <c r="F44" s="3719"/>
      <c r="G44" s="3720"/>
    </row>
    <row r="45" spans="1:7" ht="30" customHeight="1">
      <c r="A45" s="3591" t="s">
        <v>2904</v>
      </c>
      <c r="B45" s="3595" t="s">
        <v>4164</v>
      </c>
      <c r="C45" s="2965" t="s">
        <v>4111</v>
      </c>
      <c r="D45" s="3715">
        <f>+SUM(F3_EUR!D54:E54)</f>
        <v>0</v>
      </c>
      <c r="E45" s="3716">
        <f>+F3_EUR!M54</f>
        <v>0</v>
      </c>
      <c r="F45" s="3719"/>
      <c r="G45" s="3720"/>
    </row>
    <row r="46" spans="1:7" ht="30.75" customHeight="1">
      <c r="A46" s="3591" t="s">
        <v>2906</v>
      </c>
      <c r="B46" s="3714">
        <v>2</v>
      </c>
      <c r="C46" s="3571" t="s">
        <v>4238</v>
      </c>
      <c r="D46" s="3715">
        <f>+SUM(F4_EUR!D11:E11)</f>
        <v>0</v>
      </c>
      <c r="E46" s="3721"/>
      <c r="F46" s="3715">
        <f>+F4_EUR!J11</f>
        <v>0</v>
      </c>
      <c r="G46" s="3718"/>
    </row>
    <row r="47" spans="1:7" ht="30.75" customHeight="1">
      <c r="A47" s="3591" t="s">
        <v>2907</v>
      </c>
      <c r="B47" s="3595" t="s">
        <v>1330</v>
      </c>
      <c r="C47" s="2965" t="s">
        <v>4239</v>
      </c>
      <c r="D47" s="3715">
        <f>+SUM(F4_EUR!D12:E12)</f>
        <v>0</v>
      </c>
      <c r="E47" s="3721"/>
      <c r="F47" s="3715">
        <f>+F4_EUR!J12</f>
        <v>0</v>
      </c>
      <c r="G47" s="3718"/>
    </row>
    <row r="48" spans="1:7" ht="30.75" customHeight="1">
      <c r="A48" s="3591" t="s">
        <v>2909</v>
      </c>
      <c r="B48" s="3595" t="s">
        <v>1332</v>
      </c>
      <c r="C48" s="2965" t="s">
        <v>4240</v>
      </c>
      <c r="D48" s="3715">
        <f>+SUM(F4_EUR!D13:E13)</f>
        <v>0</v>
      </c>
      <c r="E48" s="3721"/>
      <c r="F48" s="3715">
        <f>+F4_EUR!J13</f>
        <v>0</v>
      </c>
      <c r="G48" s="3718"/>
    </row>
    <row r="49" spans="1:7" ht="30.75" customHeight="1">
      <c r="A49" s="3591" t="s">
        <v>2910</v>
      </c>
      <c r="B49" s="3595" t="s">
        <v>2774</v>
      </c>
      <c r="C49" s="2965" t="s">
        <v>4347</v>
      </c>
      <c r="D49" s="3715">
        <f>+SUM(F4_EUR!D16:E16)</f>
        <v>0</v>
      </c>
      <c r="E49" s="3721"/>
      <c r="F49" s="3715">
        <f>+F4_EUR!J16</f>
        <v>0</v>
      </c>
      <c r="G49" s="3718"/>
    </row>
    <row r="50" spans="1:7" ht="30.75" customHeight="1">
      <c r="A50" s="3591" t="s">
        <v>2911</v>
      </c>
      <c r="B50" s="3595" t="s">
        <v>4211</v>
      </c>
      <c r="C50" s="2965" t="s">
        <v>4325</v>
      </c>
      <c r="D50" s="3715">
        <f>+SUM(F4_EUR!D17:E17)</f>
        <v>0</v>
      </c>
      <c r="E50" s="3721"/>
      <c r="F50" s="3715">
        <f>+F4_EUR!J17</f>
        <v>0</v>
      </c>
      <c r="G50" s="3718"/>
    </row>
    <row r="51" spans="1:7" ht="30.75" customHeight="1">
      <c r="A51" s="3591" t="s">
        <v>2947</v>
      </c>
      <c r="B51" s="3595" t="s">
        <v>4213</v>
      </c>
      <c r="C51" s="2965" t="s">
        <v>4348</v>
      </c>
      <c r="D51" s="3715">
        <f>+SUM(F4_EUR!D18:E18)</f>
        <v>0</v>
      </c>
      <c r="E51" s="3721"/>
      <c r="F51" s="3715">
        <f>+F4_EUR!J18</f>
        <v>0</v>
      </c>
      <c r="G51" s="3718"/>
    </row>
    <row r="52" spans="1:7" ht="30.75" customHeight="1">
      <c r="A52" s="3591" t="s">
        <v>2949</v>
      </c>
      <c r="B52" s="3595" t="s">
        <v>4225</v>
      </c>
      <c r="C52" s="2965" t="s">
        <v>4328</v>
      </c>
      <c r="D52" s="3715">
        <f>+SUM(F4_EUR!D19:E19)</f>
        <v>0</v>
      </c>
      <c r="E52" s="3721"/>
      <c r="F52" s="3715">
        <f>+F4_EUR!J19</f>
        <v>0</v>
      </c>
      <c r="G52" s="3718"/>
    </row>
    <row r="53" spans="1:7" ht="30.75" customHeight="1">
      <c r="A53" s="3591" t="s">
        <v>2950</v>
      </c>
      <c r="B53" s="3595" t="s">
        <v>4227</v>
      </c>
      <c r="C53" s="2965" t="s">
        <v>4261</v>
      </c>
      <c r="D53" s="3715">
        <f>+SUM(F4_EUR!D20:E20)</f>
        <v>0</v>
      </c>
      <c r="E53" s="3721"/>
      <c r="F53" s="3715">
        <f>+F4_EUR!J20</f>
        <v>0</v>
      </c>
      <c r="G53" s="3718"/>
    </row>
    <row r="54" spans="1:7" ht="30.75" customHeight="1">
      <c r="A54" s="3591" t="s">
        <v>2951</v>
      </c>
      <c r="B54" s="3595" t="s">
        <v>4229</v>
      </c>
      <c r="C54" s="2965" t="s">
        <v>4331</v>
      </c>
      <c r="D54" s="3715">
        <f>+SUM(F4_EUR!D21:E21)</f>
        <v>0</v>
      </c>
      <c r="E54" s="3721"/>
      <c r="F54" s="3715">
        <f>+F4_EUR!J21</f>
        <v>0</v>
      </c>
      <c r="G54" s="3718"/>
    </row>
    <row r="55" spans="1:7" ht="30.75" customHeight="1" thickBot="1">
      <c r="A55" s="3671" t="s">
        <v>2952</v>
      </c>
      <c r="B55" s="3613" t="s">
        <v>2649</v>
      </c>
      <c r="C55" s="3712" t="s">
        <v>4349</v>
      </c>
      <c r="D55" s="3722"/>
      <c r="E55" s="3723"/>
      <c r="F55" s="3722"/>
      <c r="G55" s="3715"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D1" sqref="D1"/>
    </sheetView>
  </sheetViews>
  <sheetFormatPr defaultColWidth="11.42578125" defaultRowHeight="14.25"/>
  <cols>
    <col min="1" max="1" width="22.140625" style="3575" customWidth="1"/>
    <col min="2" max="2" width="12.5703125" style="3576" customWidth="1"/>
    <col min="3" max="3" width="133.7109375" style="3529" customWidth="1"/>
    <col min="4" max="7" width="20.7109375" style="3529" customWidth="1"/>
    <col min="8" max="16384" width="11.42578125" style="3529"/>
  </cols>
  <sheetData>
    <row r="1" spans="1:7" ht="15">
      <c r="A1" s="3483" t="s">
        <v>3973</v>
      </c>
      <c r="B1" s="3483" t="s">
        <v>3945</v>
      </c>
    </row>
    <row r="2" spans="1:7" ht="15">
      <c r="A2" s="3483" t="s">
        <v>3974</v>
      </c>
      <c r="B2" s="3564" t="s">
        <v>3946</v>
      </c>
    </row>
    <row r="3" spans="1:7" ht="15">
      <c r="A3" s="3483" t="s">
        <v>108</v>
      </c>
      <c r="B3" s="3483" t="s">
        <v>883</v>
      </c>
    </row>
    <row r="4" spans="1:7" ht="15">
      <c r="A4" s="3483" t="s">
        <v>111</v>
      </c>
      <c r="B4" s="3483" t="s">
        <v>3976</v>
      </c>
    </row>
    <row r="6" spans="1:7" ht="15.75" customHeight="1" thickBot="1">
      <c r="A6" s="2901"/>
      <c r="B6" s="2902"/>
      <c r="C6" s="2900"/>
      <c r="D6" s="2900"/>
      <c r="E6" s="2900"/>
      <c r="F6" s="2900"/>
    </row>
    <row r="7" spans="1:7" ht="29.25" customHeight="1" thickBot="1">
      <c r="A7" s="5110" t="s">
        <v>4344</v>
      </c>
      <c r="B7" s="5111"/>
      <c r="C7" s="5111"/>
      <c r="D7" s="5111"/>
      <c r="E7" s="5111"/>
      <c r="F7" s="5111"/>
      <c r="G7" s="5112"/>
    </row>
    <row r="8" spans="1:7" s="3578" customFormat="1" ht="55.9" customHeight="1">
      <c r="A8" s="4923" t="s">
        <v>4355</v>
      </c>
      <c r="B8" s="4923" t="s">
        <v>3347</v>
      </c>
      <c r="C8" s="5138" t="s">
        <v>3986</v>
      </c>
      <c r="D8" s="2911" t="s">
        <v>1087</v>
      </c>
      <c r="E8" s="2911" t="s">
        <v>3980</v>
      </c>
      <c r="F8" s="2911" t="s">
        <v>4173</v>
      </c>
      <c r="G8" s="2912" t="s">
        <v>4345</v>
      </c>
    </row>
    <row r="9" spans="1:7" s="3578" customFormat="1" ht="30.75" customHeight="1">
      <c r="A9" s="5137"/>
      <c r="B9" s="5137"/>
      <c r="C9" s="5139"/>
      <c r="D9" s="3580" t="s">
        <v>3135</v>
      </c>
      <c r="E9" s="3580" t="s">
        <v>3136</v>
      </c>
      <c r="F9" s="3580" t="s">
        <v>3137</v>
      </c>
      <c r="G9" s="3580" t="s">
        <v>3138</v>
      </c>
    </row>
    <row r="10" spans="1:7" s="3578" customFormat="1" ht="30.75" customHeight="1">
      <c r="A10" s="3591" t="s">
        <v>3135</v>
      </c>
      <c r="B10" s="3714">
        <v>1</v>
      </c>
      <c r="C10" s="3571" t="s">
        <v>3988</v>
      </c>
      <c r="D10" s="3715">
        <f>+SUM(F1_USD!D12:G12)</f>
        <v>0</v>
      </c>
      <c r="E10" s="3716">
        <f>+F1_USD!P12</f>
        <v>0</v>
      </c>
      <c r="F10" s="3717"/>
      <c r="G10" s="3718"/>
    </row>
    <row r="11" spans="1:7" ht="30" customHeight="1">
      <c r="A11" s="3591" t="s">
        <v>3136</v>
      </c>
      <c r="B11" s="3595" t="s">
        <v>1090</v>
      </c>
      <c r="C11" s="2965" t="s">
        <v>3990</v>
      </c>
      <c r="D11" s="3715">
        <f>+SUM(F1_USD!D13:G13)</f>
        <v>0</v>
      </c>
      <c r="E11" s="3716">
        <f>+F1_USD!P13</f>
        <v>0</v>
      </c>
      <c r="F11" s="3717"/>
      <c r="G11" s="3718"/>
    </row>
    <row r="12" spans="1:7" ht="30" customHeight="1">
      <c r="A12" s="3591" t="s">
        <v>3137</v>
      </c>
      <c r="B12" s="3595" t="s">
        <v>1270</v>
      </c>
      <c r="C12" s="2965" t="s">
        <v>4309</v>
      </c>
      <c r="D12" s="3715">
        <f>+F1_USD!G19</f>
        <v>0</v>
      </c>
      <c r="E12" s="3716">
        <f>+F1_USD!P19</f>
        <v>0</v>
      </c>
      <c r="F12" s="3717"/>
      <c r="G12" s="3718"/>
    </row>
    <row r="13" spans="1:7" ht="30" customHeight="1">
      <c r="A13" s="2919" t="s">
        <v>3138</v>
      </c>
      <c r="B13" s="3595" t="s">
        <v>1327</v>
      </c>
      <c r="C13" s="2965" t="s">
        <v>4030</v>
      </c>
      <c r="D13" s="3715">
        <f>+SUM(F1_USD!D39:F39)</f>
        <v>0</v>
      </c>
      <c r="E13" s="3716">
        <f>+F1_USD!P39</f>
        <v>0</v>
      </c>
      <c r="F13" s="3717"/>
      <c r="G13" s="3718"/>
    </row>
    <row r="14" spans="1:7" ht="30" customHeight="1">
      <c r="A14" s="3591" t="s">
        <v>3139</v>
      </c>
      <c r="B14" s="3595" t="s">
        <v>3617</v>
      </c>
      <c r="C14" s="2965" t="s">
        <v>4037</v>
      </c>
      <c r="D14" s="3715">
        <f>+SUM(F1_USD!D43:F43)</f>
        <v>0</v>
      </c>
      <c r="E14" s="3716">
        <f>+F1_USD!P43</f>
        <v>0</v>
      </c>
      <c r="F14" s="3719"/>
      <c r="G14" s="3720"/>
    </row>
    <row r="15" spans="1:7" ht="30" customHeight="1">
      <c r="A15" s="3591" t="s">
        <v>3140</v>
      </c>
      <c r="B15" s="3595" t="s">
        <v>4151</v>
      </c>
      <c r="C15" s="2965" t="s">
        <v>4346</v>
      </c>
      <c r="D15" s="3715">
        <f>+SUM(F1_USD!D64:F64)</f>
        <v>0</v>
      </c>
      <c r="E15" s="3716">
        <f>+F1_USD!P64</f>
        <v>0</v>
      </c>
      <c r="F15" s="3719"/>
      <c r="G15" s="3720"/>
    </row>
    <row r="16" spans="1:7" ht="30" customHeight="1">
      <c r="A16" s="3591" t="s">
        <v>3186</v>
      </c>
      <c r="B16" s="3595" t="s">
        <v>4152</v>
      </c>
      <c r="C16" s="2965" t="s">
        <v>4078</v>
      </c>
      <c r="D16" s="3715">
        <f>+F1_USD!D65+F1_USD!E65+F1_USD!F65</f>
        <v>0</v>
      </c>
      <c r="E16" s="3716">
        <f>+F1_USD!P65</f>
        <v>0</v>
      </c>
      <c r="F16" s="3719"/>
      <c r="G16" s="3720"/>
    </row>
    <row r="17" spans="1:8" ht="30" customHeight="1">
      <c r="A17" s="3591" t="s">
        <v>3187</v>
      </c>
      <c r="B17" s="3595" t="s">
        <v>4156</v>
      </c>
      <c r="C17" s="2965" t="s">
        <v>4089</v>
      </c>
      <c r="D17" s="3715">
        <f>+SUM(F1_USD!D69:G69)</f>
        <v>0</v>
      </c>
      <c r="E17" s="3716">
        <f>+F1_USD!P69</f>
        <v>0</v>
      </c>
      <c r="F17" s="3719"/>
      <c r="G17" s="3720"/>
    </row>
    <row r="18" spans="1:8" ht="30" customHeight="1">
      <c r="A18" s="3591" t="s">
        <v>3188</v>
      </c>
      <c r="B18" s="3595" t="s">
        <v>4157</v>
      </c>
      <c r="C18" s="2965" t="s">
        <v>4314</v>
      </c>
      <c r="D18" s="3715">
        <f>+SUM(F1_USD!D70:F70)</f>
        <v>0</v>
      </c>
      <c r="E18" s="3716">
        <f>+F1_USD!P70</f>
        <v>0</v>
      </c>
      <c r="F18" s="3719"/>
      <c r="G18" s="3720"/>
    </row>
    <row r="19" spans="1:8" ht="30" customHeight="1">
      <c r="A19" s="3591" t="s">
        <v>2904</v>
      </c>
      <c r="B19" s="3595" t="s">
        <v>4164</v>
      </c>
      <c r="C19" s="2965" t="s">
        <v>4111</v>
      </c>
      <c r="D19" s="3715">
        <f>+SUM(F1_USD!D77:F77)</f>
        <v>0</v>
      </c>
      <c r="E19" s="3716">
        <f>+F1_USD!P77</f>
        <v>0</v>
      </c>
      <c r="F19" s="3719"/>
      <c r="G19" s="3720"/>
    </row>
    <row r="20" spans="1:8" ht="30.75" customHeight="1">
      <c r="A20" s="3591" t="s">
        <v>2906</v>
      </c>
      <c r="B20" s="3714">
        <v>2</v>
      </c>
      <c r="C20" s="3571" t="s">
        <v>4238</v>
      </c>
      <c r="D20" s="3715">
        <f>+SUM(F2_USD!D11:F11)</f>
        <v>0</v>
      </c>
      <c r="E20" s="3721"/>
      <c r="F20" s="3715">
        <f>+F2_USD!M11</f>
        <v>0</v>
      </c>
      <c r="G20" s="3718"/>
      <c r="H20" s="3631"/>
    </row>
    <row r="21" spans="1:8" ht="30.75" customHeight="1">
      <c r="A21" s="3591" t="s">
        <v>2907</v>
      </c>
      <c r="B21" s="3595" t="s">
        <v>1330</v>
      </c>
      <c r="C21" s="2965" t="s">
        <v>4239</v>
      </c>
      <c r="D21" s="3715">
        <f>+SUM(F2_USD!D12:F12)</f>
        <v>0</v>
      </c>
      <c r="E21" s="3721"/>
      <c r="F21" s="3715">
        <f>+F2_USD!M12</f>
        <v>0</v>
      </c>
      <c r="G21" s="3718"/>
    </row>
    <row r="22" spans="1:8" ht="30.75" customHeight="1">
      <c r="A22" s="3591" t="s">
        <v>2909</v>
      </c>
      <c r="B22" s="3595" t="s">
        <v>1332</v>
      </c>
      <c r="C22" s="2965" t="s">
        <v>4240</v>
      </c>
      <c r="D22" s="3715">
        <f>+SUM(F2_USD!D17:F17)</f>
        <v>0</v>
      </c>
      <c r="E22" s="3721"/>
      <c r="F22" s="3715">
        <f>+F2_USD!M17</f>
        <v>0</v>
      </c>
      <c r="G22" s="3718"/>
    </row>
    <row r="23" spans="1:8" ht="30.75" customHeight="1">
      <c r="A23" s="3591" t="s">
        <v>2910</v>
      </c>
      <c r="B23" s="3595" t="s">
        <v>2774</v>
      </c>
      <c r="C23" s="2965" t="s">
        <v>4347</v>
      </c>
      <c r="D23" s="3715">
        <f>+SUM(F2_USD!D23:F23)-SUM(F2_USD!D25:F25)</f>
        <v>0</v>
      </c>
      <c r="E23" s="3721"/>
      <c r="F23" s="3715">
        <f>+F2_USD!M23-F2_USD!M25</f>
        <v>0</v>
      </c>
      <c r="G23" s="3718"/>
    </row>
    <row r="24" spans="1:8" ht="30.75" customHeight="1">
      <c r="A24" s="3591" t="s">
        <v>2911</v>
      </c>
      <c r="B24" s="3595" t="s">
        <v>4211</v>
      </c>
      <c r="C24" s="2965" t="s">
        <v>4325</v>
      </c>
      <c r="D24" s="3715">
        <f>+SUM(F2_USD!D25:F25)+SUM(F2_USD!D37:F37)</f>
        <v>0</v>
      </c>
      <c r="E24" s="3721"/>
      <c r="F24" s="3715">
        <f>+F2_USD!M25+F2_USD!M37</f>
        <v>0</v>
      </c>
      <c r="G24" s="3718"/>
    </row>
    <row r="25" spans="1:8" ht="30.75" customHeight="1">
      <c r="A25" s="3591" t="s">
        <v>2947</v>
      </c>
      <c r="B25" s="3595" t="s">
        <v>4213</v>
      </c>
      <c r="C25" s="2965" t="s">
        <v>4348</v>
      </c>
      <c r="D25" s="3715">
        <f>+SUM(F2_USD!D32:F32)</f>
        <v>0</v>
      </c>
      <c r="E25" s="3721"/>
      <c r="F25" s="3715">
        <f>+F2_USD!M32</f>
        <v>0</v>
      </c>
      <c r="G25" s="3718"/>
    </row>
    <row r="26" spans="1:8" ht="30.75" customHeight="1">
      <c r="A26" s="3591" t="s">
        <v>2949</v>
      </c>
      <c r="B26" s="3595" t="s">
        <v>4225</v>
      </c>
      <c r="C26" s="2965" t="s">
        <v>4328</v>
      </c>
      <c r="D26" s="3715">
        <f>+SUM(F2_USD!D33:F33)-SUM(F2_USD!D37:F37)</f>
        <v>0</v>
      </c>
      <c r="E26" s="3721"/>
      <c r="F26" s="3715">
        <f>+F2_USD!M33-F2_USD!M37</f>
        <v>0</v>
      </c>
      <c r="G26" s="3718"/>
    </row>
    <row r="27" spans="1:8" ht="30.75" customHeight="1">
      <c r="A27" s="3591" t="s">
        <v>2950</v>
      </c>
      <c r="B27" s="3595" t="s">
        <v>4227</v>
      </c>
      <c r="C27" s="2965" t="s">
        <v>4261</v>
      </c>
      <c r="D27" s="3715">
        <f>+SUM(F2_USD!D40:F40)</f>
        <v>0</v>
      </c>
      <c r="E27" s="3721"/>
      <c r="F27" s="3715">
        <f>+F2_USD!M40</f>
        <v>0</v>
      </c>
      <c r="G27" s="3718"/>
    </row>
    <row r="28" spans="1:8" ht="30.75" customHeight="1">
      <c r="A28" s="3591" t="s">
        <v>2951</v>
      </c>
      <c r="B28" s="3595" t="s">
        <v>4229</v>
      </c>
      <c r="C28" s="2965" t="s">
        <v>4331</v>
      </c>
      <c r="D28" s="3715">
        <f>+SUM(F2_USD!D42:F42)+F2_USD!D41</f>
        <v>0</v>
      </c>
      <c r="E28" s="3721"/>
      <c r="F28" s="3715">
        <f>+F2_USD!M42</f>
        <v>0</v>
      </c>
      <c r="G28" s="3718"/>
    </row>
    <row r="29" spans="1:8" ht="30.75" customHeight="1" thickBot="1">
      <c r="A29" s="3671" t="s">
        <v>2952</v>
      </c>
      <c r="B29" s="3613" t="s">
        <v>2649</v>
      </c>
      <c r="C29" s="3712" t="s">
        <v>4349</v>
      </c>
      <c r="D29" s="3722"/>
      <c r="E29" s="3723"/>
      <c r="F29" s="3722"/>
      <c r="G29" s="3715" t="e">
        <f>+F20/E10</f>
        <v>#DIV/0!</v>
      </c>
    </row>
    <row r="32" spans="1:8" ht="15" thickBot="1"/>
    <row r="33" spans="1:7" ht="60" customHeight="1" thickBot="1">
      <c r="A33" s="5110" t="s">
        <v>4350</v>
      </c>
      <c r="B33" s="5111"/>
      <c r="C33" s="5111"/>
      <c r="D33" s="5111"/>
      <c r="E33" s="5111"/>
      <c r="F33" s="5111"/>
      <c r="G33" s="5112"/>
    </row>
    <row r="34" spans="1:7" s="3578" customFormat="1" ht="55.9" customHeight="1">
      <c r="A34" s="4923" t="s">
        <v>4355</v>
      </c>
      <c r="B34" s="4923" t="s">
        <v>3347</v>
      </c>
      <c r="C34" s="5138" t="s">
        <v>3986</v>
      </c>
      <c r="D34" s="4927" t="s">
        <v>1086</v>
      </c>
      <c r="E34" s="2911" t="s">
        <v>4352</v>
      </c>
      <c r="F34" s="2911" t="s">
        <v>4353</v>
      </c>
      <c r="G34" s="2912" t="s">
        <v>4354</v>
      </c>
    </row>
    <row r="35" spans="1:7" s="3578" customFormat="1" ht="30.75" customHeight="1">
      <c r="A35" s="5137"/>
      <c r="B35" s="5137"/>
      <c r="C35" s="5139"/>
      <c r="D35" s="5140"/>
      <c r="E35" s="3580" t="s">
        <v>3136</v>
      </c>
      <c r="F35" s="3580" t="s">
        <v>3137</v>
      </c>
      <c r="G35" s="3713" t="s">
        <v>3138</v>
      </c>
    </row>
    <row r="36" spans="1:7" s="3578" customFormat="1" ht="30.75" customHeight="1">
      <c r="A36" s="3591" t="s">
        <v>3135</v>
      </c>
      <c r="B36" s="3714">
        <v>1</v>
      </c>
      <c r="C36" s="3571" t="s">
        <v>3988</v>
      </c>
      <c r="D36" s="3715">
        <f>+SUM(F3_USD!D12:F12)</f>
        <v>0</v>
      </c>
      <c r="E36" s="3716">
        <f>+F3_USD!M12</f>
        <v>0</v>
      </c>
      <c r="F36" s="3717"/>
      <c r="G36" s="3718"/>
    </row>
    <row r="37" spans="1:7" ht="30" customHeight="1">
      <c r="A37" s="3591" t="s">
        <v>3136</v>
      </c>
      <c r="B37" s="3595" t="s">
        <v>1090</v>
      </c>
      <c r="C37" s="2965" t="s">
        <v>3990</v>
      </c>
      <c r="D37" s="3715">
        <f>+SUM(F3_USD!D13:F13)</f>
        <v>0</v>
      </c>
      <c r="E37" s="3716">
        <f>+F3_USD!M13</f>
        <v>0</v>
      </c>
      <c r="F37" s="3717"/>
      <c r="G37" s="3718"/>
    </row>
    <row r="38" spans="1:7" ht="30" customHeight="1">
      <c r="A38" s="3591" t="s">
        <v>3137</v>
      </c>
      <c r="B38" s="3595" t="s">
        <v>1270</v>
      </c>
      <c r="C38" s="2965" t="s">
        <v>4309</v>
      </c>
      <c r="D38" s="3715">
        <f>+F3_USD!F16</f>
        <v>0</v>
      </c>
      <c r="E38" s="3716">
        <f>+F3_USD!M16</f>
        <v>0</v>
      </c>
      <c r="F38" s="3717"/>
      <c r="G38" s="3718"/>
    </row>
    <row r="39" spans="1:7" ht="30" customHeight="1">
      <c r="A39" s="2919" t="s">
        <v>3138</v>
      </c>
      <c r="B39" s="3595" t="s">
        <v>1327</v>
      </c>
      <c r="C39" s="2965" t="s">
        <v>4030</v>
      </c>
      <c r="D39" s="3715">
        <f>+SUM(F3_USD!D36:E36)</f>
        <v>0</v>
      </c>
      <c r="E39" s="3716">
        <f>+F3_USD!M36</f>
        <v>0</v>
      </c>
      <c r="F39" s="3717"/>
      <c r="G39" s="3718"/>
    </row>
    <row r="40" spans="1:7" ht="30" customHeight="1">
      <c r="A40" s="3591" t="s">
        <v>3139</v>
      </c>
      <c r="B40" s="3595" t="s">
        <v>3617</v>
      </c>
      <c r="C40" s="2965" t="s">
        <v>4037</v>
      </c>
      <c r="D40" s="3715">
        <f>+SUM(F3_USD!D39:E39)</f>
        <v>0</v>
      </c>
      <c r="E40" s="3716">
        <f>+F3_USD!M39</f>
        <v>0</v>
      </c>
      <c r="F40" s="3719"/>
      <c r="G40" s="3720"/>
    </row>
    <row r="41" spans="1:7" ht="30" customHeight="1">
      <c r="A41" s="3591" t="s">
        <v>3140</v>
      </c>
      <c r="B41" s="3595" t="s">
        <v>4151</v>
      </c>
      <c r="C41" s="2965" t="s">
        <v>4346</v>
      </c>
      <c r="D41" s="3715">
        <f>+SUM(F3_USD!D47:E47)</f>
        <v>0</v>
      </c>
      <c r="E41" s="3716">
        <f>+F3_USD!M47</f>
        <v>0</v>
      </c>
      <c r="F41" s="3719"/>
      <c r="G41" s="3720"/>
    </row>
    <row r="42" spans="1:7" ht="30" customHeight="1">
      <c r="A42" s="3591" t="s">
        <v>3186</v>
      </c>
      <c r="B42" s="3595" t="s">
        <v>4152</v>
      </c>
      <c r="C42" s="2965" t="s">
        <v>4078</v>
      </c>
      <c r="D42" s="3715">
        <f>+SUM(F3_USD!D48:E48)</f>
        <v>0</v>
      </c>
      <c r="E42" s="3716">
        <f>+F3_USD!M48</f>
        <v>0</v>
      </c>
      <c r="F42" s="3719"/>
      <c r="G42" s="3720"/>
    </row>
    <row r="43" spans="1:7" ht="30" customHeight="1">
      <c r="A43" s="3591" t="s">
        <v>3187</v>
      </c>
      <c r="B43" s="3595" t="s">
        <v>4156</v>
      </c>
      <c r="C43" s="2965" t="s">
        <v>4089</v>
      </c>
      <c r="D43" s="3715">
        <f>+SUM(F3_USD!D52:E52)</f>
        <v>0</v>
      </c>
      <c r="E43" s="3716">
        <f>+F3_USD!M52</f>
        <v>0</v>
      </c>
      <c r="F43" s="3719"/>
      <c r="G43" s="3720"/>
    </row>
    <row r="44" spans="1:7" ht="30" customHeight="1">
      <c r="A44" s="3591" t="s">
        <v>3188</v>
      </c>
      <c r="B44" s="3595" t="s">
        <v>4157</v>
      </c>
      <c r="C44" s="2965" t="s">
        <v>4314</v>
      </c>
      <c r="D44" s="3715">
        <f>+SUM(F3_USD!D53:E53)</f>
        <v>0</v>
      </c>
      <c r="E44" s="3716">
        <f>+F3_USD!M53</f>
        <v>0</v>
      </c>
      <c r="F44" s="3719"/>
      <c r="G44" s="3720"/>
    </row>
    <row r="45" spans="1:7" ht="30" customHeight="1">
      <c r="A45" s="3591" t="s">
        <v>2904</v>
      </c>
      <c r="B45" s="3595" t="s">
        <v>4164</v>
      </c>
      <c r="C45" s="2965" t="s">
        <v>4111</v>
      </c>
      <c r="D45" s="3715">
        <f>+SUM(F3_USD!D54:E54)</f>
        <v>0</v>
      </c>
      <c r="E45" s="3716">
        <f>+F3_USD!M54</f>
        <v>0</v>
      </c>
      <c r="F45" s="3719"/>
      <c r="G45" s="3720"/>
    </row>
    <row r="46" spans="1:7" ht="30.75" customHeight="1">
      <c r="A46" s="3591" t="s">
        <v>2906</v>
      </c>
      <c r="B46" s="3714">
        <v>2</v>
      </c>
      <c r="C46" s="3571" t="s">
        <v>4238</v>
      </c>
      <c r="D46" s="3715">
        <f>+SUM(F4_USD!D11:E11)</f>
        <v>0</v>
      </c>
      <c r="E46" s="3721"/>
      <c r="F46" s="3715">
        <f>+F4_USD!J11</f>
        <v>0</v>
      </c>
      <c r="G46" s="3718"/>
    </row>
    <row r="47" spans="1:7" ht="30.75" customHeight="1">
      <c r="A47" s="3591" t="s">
        <v>2907</v>
      </c>
      <c r="B47" s="3595" t="s">
        <v>1330</v>
      </c>
      <c r="C47" s="2965" t="s">
        <v>4239</v>
      </c>
      <c r="D47" s="3715">
        <f>+SUM(F4_USD!D12:E12)</f>
        <v>0</v>
      </c>
      <c r="E47" s="3721"/>
      <c r="F47" s="3715">
        <f>+F4_USD!J12</f>
        <v>0</v>
      </c>
      <c r="G47" s="3718"/>
    </row>
    <row r="48" spans="1:7" ht="30.75" customHeight="1">
      <c r="A48" s="3591" t="s">
        <v>2909</v>
      </c>
      <c r="B48" s="3595" t="s">
        <v>1332</v>
      </c>
      <c r="C48" s="2965" t="s">
        <v>4240</v>
      </c>
      <c r="D48" s="3715">
        <f>+SUM(F4_USD!D13:E13)</f>
        <v>0</v>
      </c>
      <c r="E48" s="3721"/>
      <c r="F48" s="3715">
        <f>+F4_USD!J13</f>
        <v>0</v>
      </c>
      <c r="G48" s="3718"/>
    </row>
    <row r="49" spans="1:7" ht="30.75" customHeight="1">
      <c r="A49" s="3591" t="s">
        <v>2910</v>
      </c>
      <c r="B49" s="3595" t="s">
        <v>2774</v>
      </c>
      <c r="C49" s="2965" t="s">
        <v>4347</v>
      </c>
      <c r="D49" s="3715">
        <f>+SUM(F4_USD!D16:E16)</f>
        <v>0</v>
      </c>
      <c r="E49" s="3721"/>
      <c r="F49" s="3715">
        <f>+F4_USD!J16</f>
        <v>0</v>
      </c>
      <c r="G49" s="3718"/>
    </row>
    <row r="50" spans="1:7" ht="30.75" customHeight="1">
      <c r="A50" s="3591" t="s">
        <v>2911</v>
      </c>
      <c r="B50" s="3595" t="s">
        <v>4211</v>
      </c>
      <c r="C50" s="2965" t="s">
        <v>4325</v>
      </c>
      <c r="D50" s="3715">
        <f>+SUM(F4_USD!D17:E17)</f>
        <v>0</v>
      </c>
      <c r="E50" s="3721"/>
      <c r="F50" s="3715">
        <f>+F4_USD!J17</f>
        <v>0</v>
      </c>
      <c r="G50" s="3718"/>
    </row>
    <row r="51" spans="1:7" ht="30.75" customHeight="1">
      <c r="A51" s="3591" t="s">
        <v>2947</v>
      </c>
      <c r="B51" s="3595" t="s">
        <v>4213</v>
      </c>
      <c r="C51" s="2965" t="s">
        <v>4348</v>
      </c>
      <c r="D51" s="3715">
        <f>+SUM(F4_USD!D18:E18)</f>
        <v>0</v>
      </c>
      <c r="E51" s="3721"/>
      <c r="F51" s="3715">
        <f>+F4_USD!J18</f>
        <v>0</v>
      </c>
      <c r="G51" s="3718"/>
    </row>
    <row r="52" spans="1:7" ht="30.75" customHeight="1">
      <c r="A52" s="3591" t="s">
        <v>2949</v>
      </c>
      <c r="B52" s="3595" t="s">
        <v>4225</v>
      </c>
      <c r="C52" s="2965" t="s">
        <v>4328</v>
      </c>
      <c r="D52" s="3715">
        <f>+SUM(F4_USD!D19:E19)</f>
        <v>0</v>
      </c>
      <c r="E52" s="3721"/>
      <c r="F52" s="3715">
        <f>+F4_USD!J19</f>
        <v>0</v>
      </c>
      <c r="G52" s="3718"/>
    </row>
    <row r="53" spans="1:7" ht="30.75" customHeight="1">
      <c r="A53" s="3591" t="s">
        <v>2950</v>
      </c>
      <c r="B53" s="3595" t="s">
        <v>4227</v>
      </c>
      <c r="C53" s="2965" t="s">
        <v>4261</v>
      </c>
      <c r="D53" s="3715">
        <f>+SUM(F4_USD!D20:E20)</f>
        <v>0</v>
      </c>
      <c r="E53" s="3721"/>
      <c r="F53" s="3715">
        <f>+F4_USD!J20</f>
        <v>0</v>
      </c>
      <c r="G53" s="3718"/>
    </row>
    <row r="54" spans="1:7" ht="30.75" customHeight="1">
      <c r="A54" s="3591" t="s">
        <v>2951</v>
      </c>
      <c r="B54" s="3595" t="s">
        <v>4229</v>
      </c>
      <c r="C54" s="2965" t="s">
        <v>4331</v>
      </c>
      <c r="D54" s="3715">
        <f>+SUM(F4_USD!D21:E21)</f>
        <v>0</v>
      </c>
      <c r="E54" s="3721"/>
      <c r="F54" s="3715">
        <f>+F4_USD!J21</f>
        <v>0</v>
      </c>
      <c r="G54" s="3718"/>
    </row>
    <row r="55" spans="1:7" ht="30.75" customHeight="1" thickBot="1">
      <c r="A55" s="3671" t="s">
        <v>2952</v>
      </c>
      <c r="B55" s="3613" t="s">
        <v>2649</v>
      </c>
      <c r="C55" s="3712" t="s">
        <v>4349</v>
      </c>
      <c r="D55" s="3722"/>
      <c r="E55" s="3723"/>
      <c r="F55" s="3722"/>
      <c r="G55" s="3715" t="e">
        <f>+F46/E36</f>
        <v>#DIV/0!</v>
      </c>
    </row>
  </sheetData>
  <mergeCells count="9">
    <mergeCell ref="A34:A35"/>
    <mergeCell ref="B34:B35"/>
    <mergeCell ref="C34:C35"/>
    <mergeCell ref="D34:D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8"/>
  <sheetViews>
    <sheetView zoomScale="85" zoomScaleNormal="85" workbookViewId="0">
      <selection activeCell="C27" sqref="C27"/>
    </sheetView>
  </sheetViews>
  <sheetFormatPr defaultRowHeight="15"/>
  <cols>
    <col min="1" max="1" width="20.140625" style="38" customWidth="1"/>
    <col min="2" max="2" width="75" style="2" customWidth="1"/>
    <col min="3" max="8" width="17.140625" style="38" customWidth="1"/>
    <col min="9" max="9" width="12" style="38" customWidth="1"/>
    <col min="10" max="16384" width="9.140625" style="38"/>
  </cols>
  <sheetData>
    <row r="1" spans="1:8">
      <c r="B1" s="38" t="s">
        <v>120</v>
      </c>
      <c r="C1" s="224" t="s">
        <v>736</v>
      </c>
    </row>
    <row r="2" spans="1:8">
      <c r="B2" s="38" t="s">
        <v>106</v>
      </c>
      <c r="C2" s="23" t="s">
        <v>168</v>
      </c>
    </row>
    <row r="3" spans="1:8">
      <c r="B3" s="38" t="s">
        <v>108</v>
      </c>
      <c r="C3" s="224" t="s">
        <v>122</v>
      </c>
      <c r="D3" s="225"/>
    </row>
    <row r="4" spans="1:8">
      <c r="B4" s="38" t="s">
        <v>110</v>
      </c>
      <c r="C4" s="224" t="s">
        <v>4</v>
      </c>
      <c r="D4" s="225"/>
    </row>
    <row r="5" spans="1:8">
      <c r="B5" s="38" t="s">
        <v>111</v>
      </c>
      <c r="C5" s="226" t="s">
        <v>124</v>
      </c>
      <c r="D5" s="225"/>
    </row>
    <row r="7" spans="1:8">
      <c r="A7" s="112"/>
      <c r="B7" s="227"/>
      <c r="C7" s="228" t="s">
        <v>169</v>
      </c>
      <c r="D7" s="229"/>
      <c r="E7" s="230"/>
      <c r="F7" s="229"/>
      <c r="G7" s="230"/>
      <c r="H7" s="227"/>
    </row>
    <row r="8" spans="1:8">
      <c r="A8" s="113"/>
      <c r="B8" s="231" t="s">
        <v>170</v>
      </c>
      <c r="C8" s="232" t="s">
        <v>171</v>
      </c>
      <c r="D8" s="233" t="s">
        <v>172</v>
      </c>
      <c r="E8" s="234"/>
      <c r="F8" s="233" t="s">
        <v>173</v>
      </c>
      <c r="G8" s="234"/>
      <c r="H8" s="235" t="s">
        <v>174</v>
      </c>
    </row>
    <row r="9" spans="1:8" ht="23.25" customHeight="1">
      <c r="A9" s="109" t="s">
        <v>175</v>
      </c>
      <c r="B9" s="236" t="s">
        <v>176</v>
      </c>
      <c r="C9" s="237" t="s">
        <v>177</v>
      </c>
      <c r="D9" s="238" t="s">
        <v>90</v>
      </c>
      <c r="E9" s="239" t="s">
        <v>178</v>
      </c>
      <c r="F9" s="239" t="s">
        <v>90</v>
      </c>
      <c r="G9" s="239" t="s">
        <v>178</v>
      </c>
      <c r="H9" s="240"/>
    </row>
    <row r="10" spans="1:8" s="84" customFormat="1">
      <c r="A10" s="241">
        <v>1</v>
      </c>
      <c r="B10" s="242" t="s">
        <v>179</v>
      </c>
      <c r="C10" s="101">
        <f>C82+C184</f>
        <v>0</v>
      </c>
      <c r="D10" s="101">
        <f>D11+D34+D85+D101+D118+D155+D171</f>
        <v>0</v>
      </c>
      <c r="E10" s="101">
        <f>E11+E34+E85+E101+E118+E155+E171</f>
        <v>0</v>
      </c>
      <c r="F10" s="101">
        <f>F11+F34+F85+F101+F118+F155+F171</f>
        <v>0</v>
      </c>
      <c r="G10" s="101">
        <f>G11+G34+G85+G101+G118+G155+G171</f>
        <v>0</v>
      </c>
      <c r="H10" s="97">
        <f>SUM(C10:G10)</f>
        <v>0</v>
      </c>
    </row>
    <row r="11" spans="1:8" s="84" customFormat="1">
      <c r="A11" s="243">
        <v>11</v>
      </c>
      <c r="B11" s="244" t="s">
        <v>180</v>
      </c>
      <c r="C11" s="99"/>
      <c r="D11" s="102">
        <f>D12+D16</f>
        <v>0</v>
      </c>
      <c r="E11" s="102">
        <f>E12+E16</f>
        <v>0</v>
      </c>
      <c r="F11" s="102">
        <f>F12+F16</f>
        <v>0</v>
      </c>
      <c r="G11" s="102">
        <f>G12+G16</f>
        <v>0</v>
      </c>
      <c r="H11" s="103">
        <f>SUM(D11:G11)</f>
        <v>0</v>
      </c>
    </row>
    <row r="12" spans="1:8" s="84" customFormat="1">
      <c r="A12" s="245">
        <v>111</v>
      </c>
      <c r="B12" s="246" t="s">
        <v>181</v>
      </c>
      <c r="C12" s="99"/>
      <c r="D12" s="102">
        <f>SUM(D13:D15)</f>
        <v>0</v>
      </c>
      <c r="E12" s="102">
        <f>SUM(E13:E15)</f>
        <v>0</v>
      </c>
      <c r="F12" s="102">
        <f>SUM(F13:F15)</f>
        <v>0</v>
      </c>
      <c r="G12" s="102">
        <f>SUM(G13:G15)</f>
        <v>0</v>
      </c>
      <c r="H12" s="103">
        <f t="shared" ref="H12:H33" si="0">SUM(D12:G12)</f>
        <v>0</v>
      </c>
    </row>
    <row r="13" spans="1:8" s="84" customFormat="1">
      <c r="A13" s="247" t="s">
        <v>36</v>
      </c>
      <c r="B13" s="248" t="s">
        <v>182</v>
      </c>
      <c r="C13" s="99"/>
      <c r="D13" s="98"/>
      <c r="E13" s="98"/>
      <c r="F13" s="98"/>
      <c r="G13" s="98"/>
      <c r="H13" s="103">
        <f t="shared" si="0"/>
        <v>0</v>
      </c>
    </row>
    <row r="14" spans="1:8" s="84" customFormat="1">
      <c r="A14" s="247" t="s">
        <v>37</v>
      </c>
      <c r="B14" s="248" t="s">
        <v>183</v>
      </c>
      <c r="C14" s="99"/>
      <c r="D14" s="98"/>
      <c r="E14" s="98"/>
      <c r="F14" s="98"/>
      <c r="G14" s="98"/>
      <c r="H14" s="103">
        <f t="shared" si="0"/>
        <v>0</v>
      </c>
    </row>
    <row r="15" spans="1:8" s="84" customFormat="1">
      <c r="A15" s="247">
        <v>1117</v>
      </c>
      <c r="B15" s="248" t="s">
        <v>184</v>
      </c>
      <c r="C15" s="99"/>
      <c r="D15" s="98"/>
      <c r="E15" s="98"/>
      <c r="F15" s="98"/>
      <c r="G15" s="98"/>
      <c r="H15" s="103">
        <f t="shared" si="0"/>
        <v>0</v>
      </c>
    </row>
    <row r="16" spans="1:8" s="84" customFormat="1">
      <c r="A16" s="245">
        <v>112</v>
      </c>
      <c r="B16" s="246" t="s">
        <v>185</v>
      </c>
      <c r="C16" s="99"/>
      <c r="D16" s="102">
        <f>D17+D20+D23+D29+D32+D33</f>
        <v>0</v>
      </c>
      <c r="E16" s="102">
        <f>E17+E20+E23+E29+E32+E33</f>
        <v>0</v>
      </c>
      <c r="F16" s="102">
        <f>F17+F20+F23+F29+F32+F33</f>
        <v>0</v>
      </c>
      <c r="G16" s="102">
        <f>G17+G20+G23+G29+G32+G33</f>
        <v>0</v>
      </c>
      <c r="H16" s="103">
        <f t="shared" si="0"/>
        <v>0</v>
      </c>
    </row>
    <row r="17" spans="1:8" s="84" customFormat="1">
      <c r="A17" s="247">
        <v>1121</v>
      </c>
      <c r="B17" s="248" t="s">
        <v>87</v>
      </c>
      <c r="C17" s="99"/>
      <c r="D17" s="102">
        <f>SUM(D18:D19)</f>
        <v>0</v>
      </c>
      <c r="E17" s="102">
        <f>SUM(E18:E19)</f>
        <v>0</v>
      </c>
      <c r="F17" s="102">
        <f>SUM(F18:F19)</f>
        <v>0</v>
      </c>
      <c r="G17" s="102">
        <f>SUM(G18:G19)</f>
        <v>0</v>
      </c>
      <c r="H17" s="103">
        <f t="shared" si="0"/>
        <v>0</v>
      </c>
    </row>
    <row r="18" spans="1:8" s="84" customFormat="1">
      <c r="A18" s="247">
        <v>11211</v>
      </c>
      <c r="B18" s="248" t="s">
        <v>186</v>
      </c>
      <c r="C18" s="99"/>
      <c r="D18" s="98"/>
      <c r="E18" s="98"/>
      <c r="F18" s="98"/>
      <c r="G18" s="98"/>
      <c r="H18" s="103">
        <f t="shared" si="0"/>
        <v>0</v>
      </c>
    </row>
    <row r="19" spans="1:8" s="84" customFormat="1">
      <c r="A19" s="247">
        <v>11219</v>
      </c>
      <c r="B19" s="248" t="s">
        <v>187</v>
      </c>
      <c r="C19" s="99"/>
      <c r="D19" s="98"/>
      <c r="E19" s="98"/>
      <c r="F19" s="98"/>
      <c r="G19" s="98"/>
      <c r="H19" s="103">
        <f t="shared" si="0"/>
        <v>0</v>
      </c>
    </row>
    <row r="20" spans="1:8" s="84" customFormat="1">
      <c r="A20" s="247">
        <v>1122</v>
      </c>
      <c r="B20" s="249" t="s">
        <v>188</v>
      </c>
      <c r="C20" s="99"/>
      <c r="D20" s="104">
        <f>SUM(D21:D22)</f>
        <v>0</v>
      </c>
      <c r="E20" s="104">
        <f>SUM(E21:E22)</f>
        <v>0</v>
      </c>
      <c r="F20" s="104">
        <f>SUM(F21:F22)</f>
        <v>0</v>
      </c>
      <c r="G20" s="104">
        <f>SUM(G21:G22)</f>
        <v>0</v>
      </c>
      <c r="H20" s="103">
        <f t="shared" si="0"/>
        <v>0</v>
      </c>
    </row>
    <row r="21" spans="1:8" s="84" customFormat="1">
      <c r="A21" s="247">
        <v>11221</v>
      </c>
      <c r="B21" s="250" t="s">
        <v>189</v>
      </c>
      <c r="C21" s="99"/>
      <c r="D21" s="98"/>
      <c r="E21" s="98"/>
      <c r="F21" s="98"/>
      <c r="G21" s="98"/>
      <c r="H21" s="103">
        <f t="shared" si="0"/>
        <v>0</v>
      </c>
    </row>
    <row r="22" spans="1:8" s="84" customFormat="1">
      <c r="A22" s="247">
        <v>11229</v>
      </c>
      <c r="B22" s="248" t="s">
        <v>187</v>
      </c>
      <c r="C22" s="99"/>
      <c r="D22" s="98"/>
      <c r="E22" s="98"/>
      <c r="F22" s="98"/>
      <c r="G22" s="98"/>
      <c r="H22" s="103">
        <f t="shared" si="0"/>
        <v>0</v>
      </c>
    </row>
    <row r="23" spans="1:8" s="84" customFormat="1">
      <c r="A23" s="247">
        <v>1123</v>
      </c>
      <c r="B23" s="248" t="s">
        <v>190</v>
      </c>
      <c r="C23" s="99"/>
      <c r="D23" s="102">
        <f>SUM(D24:D26)</f>
        <v>0</v>
      </c>
      <c r="E23" s="102">
        <f>SUM(E24:E26)</f>
        <v>0</v>
      </c>
      <c r="F23" s="102">
        <f>SUM(F24:F26)</f>
        <v>0</v>
      </c>
      <c r="G23" s="102">
        <f>SUM(G24:G26)</f>
        <v>0</v>
      </c>
      <c r="H23" s="103">
        <f t="shared" si="0"/>
        <v>0</v>
      </c>
    </row>
    <row r="24" spans="1:8" s="84" customFormat="1">
      <c r="A24" s="247">
        <v>11231</v>
      </c>
      <c r="B24" s="248" t="s">
        <v>191</v>
      </c>
      <c r="C24" s="1453" t="s">
        <v>2038</v>
      </c>
      <c r="D24" s="98"/>
      <c r="E24" s="98"/>
      <c r="F24" s="98"/>
      <c r="G24" s="98"/>
      <c r="H24" s="103">
        <f t="shared" si="0"/>
        <v>0</v>
      </c>
    </row>
    <row r="25" spans="1:8" s="84" customFormat="1">
      <c r="A25" s="247">
        <v>11232</v>
      </c>
      <c r="B25" s="248" t="s">
        <v>192</v>
      </c>
      <c r="C25" s="1453" t="s">
        <v>2038</v>
      </c>
      <c r="D25" s="98"/>
      <c r="E25" s="98"/>
      <c r="F25" s="98"/>
      <c r="G25" s="98"/>
      <c r="H25" s="103">
        <f t="shared" si="0"/>
        <v>0</v>
      </c>
    </row>
    <row r="26" spans="1:8" s="84" customFormat="1">
      <c r="A26" s="247">
        <v>11239</v>
      </c>
      <c r="B26" s="248" t="s">
        <v>187</v>
      </c>
      <c r="C26" s="1453" t="s">
        <v>2039</v>
      </c>
      <c r="D26" s="102">
        <f>SUM(D27:D28)</f>
        <v>0</v>
      </c>
      <c r="E26" s="102">
        <f>SUM(E27:E28)</f>
        <v>0</v>
      </c>
      <c r="F26" s="102">
        <f>SUM(F27:F28)</f>
        <v>0</v>
      </c>
      <c r="G26" s="102">
        <f>SUM(G27:G28)</f>
        <v>0</v>
      </c>
      <c r="H26" s="103">
        <f t="shared" si="0"/>
        <v>0</v>
      </c>
    </row>
    <row r="27" spans="1:8" s="84" customFormat="1">
      <c r="A27" s="247">
        <v>112391</v>
      </c>
      <c r="B27" s="248" t="s">
        <v>193</v>
      </c>
      <c r="C27" s="1453" t="s">
        <v>2041</v>
      </c>
      <c r="D27" s="98"/>
      <c r="E27" s="98"/>
      <c r="F27" s="98"/>
      <c r="G27" s="98"/>
      <c r="H27" s="103">
        <f t="shared" si="0"/>
        <v>0</v>
      </c>
    </row>
    <row r="28" spans="1:8" s="84" customFormat="1">
      <c r="A28" s="247">
        <v>112392</v>
      </c>
      <c r="B28" s="248" t="s">
        <v>194</v>
      </c>
      <c r="C28" s="1453" t="s">
        <v>2041</v>
      </c>
      <c r="D28" s="98"/>
      <c r="E28" s="98"/>
      <c r="F28" s="98"/>
      <c r="G28" s="98"/>
      <c r="H28" s="103">
        <f t="shared" si="0"/>
        <v>0</v>
      </c>
    </row>
    <row r="29" spans="1:8" s="84" customFormat="1">
      <c r="A29" s="247">
        <v>1124</v>
      </c>
      <c r="B29" s="248" t="s">
        <v>195</v>
      </c>
      <c r="C29" s="1453" t="s">
        <v>2041</v>
      </c>
      <c r="D29" s="102">
        <f>SUM(D30:D31)</f>
        <v>0</v>
      </c>
      <c r="E29" s="102">
        <f>SUM(E30:E31)</f>
        <v>0</v>
      </c>
      <c r="F29" s="102">
        <f>SUM(F30:F31)</f>
        <v>0</v>
      </c>
      <c r="G29" s="102">
        <f>SUM(G30:G31)</f>
        <v>0</v>
      </c>
      <c r="H29" s="103">
        <f t="shared" si="0"/>
        <v>0</v>
      </c>
    </row>
    <row r="30" spans="1:8" s="84" customFormat="1">
      <c r="A30" s="247">
        <v>11241</v>
      </c>
      <c r="B30" s="248" t="s">
        <v>196</v>
      </c>
      <c r="C30" s="99"/>
      <c r="D30" s="98"/>
      <c r="E30" s="98"/>
      <c r="F30" s="98"/>
      <c r="G30" s="98"/>
      <c r="H30" s="103">
        <f t="shared" si="0"/>
        <v>0</v>
      </c>
    </row>
    <row r="31" spans="1:8" s="84" customFormat="1">
      <c r="A31" s="247">
        <v>11249</v>
      </c>
      <c r="B31" s="248" t="s">
        <v>187</v>
      </c>
      <c r="C31" s="99"/>
      <c r="D31" s="98"/>
      <c r="E31" s="98"/>
      <c r="F31" s="98"/>
      <c r="G31" s="98"/>
      <c r="H31" s="103">
        <f t="shared" si="0"/>
        <v>0</v>
      </c>
    </row>
    <row r="32" spans="1:8" s="84" customFormat="1">
      <c r="A32" s="247">
        <v>1127</v>
      </c>
      <c r="B32" s="248" t="s">
        <v>197</v>
      </c>
      <c r="C32" s="99"/>
      <c r="D32" s="98"/>
      <c r="E32" s="98"/>
      <c r="F32" s="98"/>
      <c r="G32" s="98"/>
      <c r="H32" s="103">
        <f t="shared" si="0"/>
        <v>0</v>
      </c>
    </row>
    <row r="33" spans="1:8" s="84" customFormat="1">
      <c r="A33" s="247">
        <v>1128</v>
      </c>
      <c r="B33" s="248" t="s">
        <v>198</v>
      </c>
      <c r="C33" s="99"/>
      <c r="D33" s="98"/>
      <c r="E33" s="98"/>
      <c r="F33" s="98"/>
      <c r="G33" s="98"/>
      <c r="H33" s="103">
        <f t="shared" si="0"/>
        <v>0</v>
      </c>
    </row>
    <row r="34" spans="1:8" s="84" customFormat="1">
      <c r="A34" s="243">
        <v>12</v>
      </c>
      <c r="B34" s="244" t="s">
        <v>199</v>
      </c>
      <c r="C34" s="102">
        <f>C82</f>
        <v>0</v>
      </c>
      <c r="D34" s="102">
        <f>D35+D48</f>
        <v>0</v>
      </c>
      <c r="E34" s="102">
        <f>E35+E48</f>
        <v>0</v>
      </c>
      <c r="F34" s="102">
        <f>F35+F48</f>
        <v>0</v>
      </c>
      <c r="G34" s="102">
        <f>G35+G48</f>
        <v>0</v>
      </c>
      <c r="H34" s="103">
        <f t="shared" ref="H34" si="1">SUM(C34:G34)</f>
        <v>0</v>
      </c>
    </row>
    <row r="35" spans="1:8" s="84" customFormat="1">
      <c r="A35" s="245">
        <v>121</v>
      </c>
      <c r="B35" s="246" t="s">
        <v>83</v>
      </c>
      <c r="C35" s="99"/>
      <c r="D35" s="102">
        <f>D36+D37+D41+D45</f>
        <v>0</v>
      </c>
      <c r="E35" s="102">
        <f>E36+E37+E41+E45</f>
        <v>0</v>
      </c>
      <c r="F35" s="102">
        <f>F36+F37+F41+F45</f>
        <v>0</v>
      </c>
      <c r="G35" s="102">
        <f>G36+G37+G41+G45</f>
        <v>0</v>
      </c>
      <c r="H35" s="103">
        <f>SUM(D35:G35)</f>
        <v>0</v>
      </c>
    </row>
    <row r="36" spans="1:8" s="84" customFormat="1">
      <c r="A36" s="247">
        <v>1211</v>
      </c>
      <c r="B36" s="248" t="s">
        <v>200</v>
      </c>
      <c r="C36" s="99"/>
      <c r="D36" s="98"/>
      <c r="E36" s="98"/>
      <c r="F36" s="98"/>
      <c r="G36" s="98"/>
      <c r="H36" s="103">
        <f t="shared" ref="H36:H81" si="2">SUM(D36:G36)</f>
        <v>0</v>
      </c>
    </row>
    <row r="37" spans="1:8" s="84" customFormat="1">
      <c r="A37" s="247">
        <v>1212</v>
      </c>
      <c r="B37" s="248" t="s">
        <v>104</v>
      </c>
      <c r="C37" s="99"/>
      <c r="D37" s="102">
        <f>SUM(D38:D40)</f>
        <v>0</v>
      </c>
      <c r="E37" s="102">
        <f>SUM(E38:E40)</f>
        <v>0</v>
      </c>
      <c r="F37" s="102">
        <f>SUM(F38:F40)</f>
        <v>0</v>
      </c>
      <c r="G37" s="102">
        <f>SUM(G38:G40)</f>
        <v>0</v>
      </c>
      <c r="H37" s="103">
        <f t="shared" si="2"/>
        <v>0</v>
      </c>
    </row>
    <row r="38" spans="1:8" s="84" customFormat="1">
      <c r="A38" s="247">
        <v>12121</v>
      </c>
      <c r="B38" s="248" t="s">
        <v>201</v>
      </c>
      <c r="C38" s="99"/>
      <c r="D38" s="98"/>
      <c r="E38" s="98"/>
      <c r="F38" s="98"/>
      <c r="G38" s="98"/>
      <c r="H38" s="103">
        <f t="shared" si="2"/>
        <v>0</v>
      </c>
    </row>
    <row r="39" spans="1:8" s="84" customFormat="1">
      <c r="A39" s="247" t="s">
        <v>38</v>
      </c>
      <c r="B39" s="251" t="s">
        <v>202</v>
      </c>
      <c r="C39" s="99"/>
      <c r="D39" s="98"/>
      <c r="E39" s="98"/>
      <c r="F39" s="98"/>
      <c r="G39" s="98"/>
      <c r="H39" s="103">
        <f t="shared" si="2"/>
        <v>0</v>
      </c>
    </row>
    <row r="40" spans="1:8" s="84" customFormat="1">
      <c r="A40" s="247" t="s">
        <v>39</v>
      </c>
      <c r="B40" s="248" t="s">
        <v>203</v>
      </c>
      <c r="C40" s="99"/>
      <c r="D40" s="98"/>
      <c r="E40" s="98"/>
      <c r="F40" s="98"/>
      <c r="G40" s="98"/>
      <c r="H40" s="103">
        <f t="shared" si="2"/>
        <v>0</v>
      </c>
    </row>
    <row r="41" spans="1:8" s="84" customFormat="1">
      <c r="A41" s="247">
        <v>1213</v>
      </c>
      <c r="B41" s="248" t="s">
        <v>204</v>
      </c>
      <c r="C41" s="99"/>
      <c r="D41" s="102">
        <f>SUM(D42:D44)</f>
        <v>0</v>
      </c>
      <c r="E41" s="102">
        <f>SUM(E42:E44)</f>
        <v>0</v>
      </c>
      <c r="F41" s="102">
        <f>SUM(F42:F44)</f>
        <v>0</v>
      </c>
      <c r="G41" s="102">
        <f>SUM(G42:G44)</f>
        <v>0</v>
      </c>
      <c r="H41" s="103">
        <f t="shared" si="2"/>
        <v>0</v>
      </c>
    </row>
    <row r="42" spans="1:8" s="84" customFormat="1">
      <c r="A42" s="247">
        <v>12131</v>
      </c>
      <c r="B42" s="248" t="s">
        <v>201</v>
      </c>
      <c r="C42" s="99"/>
      <c r="D42" s="98"/>
      <c r="E42" s="98"/>
      <c r="F42" s="98"/>
      <c r="G42" s="98"/>
      <c r="H42" s="103">
        <f t="shared" si="2"/>
        <v>0</v>
      </c>
    </row>
    <row r="43" spans="1:8" s="84" customFormat="1">
      <c r="A43" s="247" t="s">
        <v>40</v>
      </c>
      <c r="B43" s="251" t="s">
        <v>202</v>
      </c>
      <c r="C43" s="99"/>
      <c r="D43" s="98"/>
      <c r="E43" s="98"/>
      <c r="F43" s="98"/>
      <c r="G43" s="98"/>
      <c r="H43" s="103">
        <f t="shared" si="2"/>
        <v>0</v>
      </c>
    </row>
    <row r="44" spans="1:8" s="84" customFormat="1">
      <c r="A44" s="247" t="s">
        <v>41</v>
      </c>
      <c r="B44" s="248" t="s">
        <v>203</v>
      </c>
      <c r="C44" s="99"/>
      <c r="D44" s="98"/>
      <c r="E44" s="98"/>
      <c r="F44" s="98"/>
      <c r="G44" s="98"/>
      <c r="H44" s="103">
        <f t="shared" si="2"/>
        <v>0</v>
      </c>
    </row>
    <row r="45" spans="1:8" s="84" customFormat="1">
      <c r="A45" s="247">
        <v>1214</v>
      </c>
      <c r="B45" s="248" t="s">
        <v>205</v>
      </c>
      <c r="C45" s="99"/>
      <c r="D45" s="102">
        <f>SUM(D46:D47)</f>
        <v>0</v>
      </c>
      <c r="E45" s="102">
        <f>SUM(E46:E47)</f>
        <v>0</v>
      </c>
      <c r="F45" s="102">
        <f>SUM(F46:F47)</f>
        <v>0</v>
      </c>
      <c r="G45" s="102">
        <f>SUM(G46:G47)</f>
        <v>0</v>
      </c>
      <c r="H45" s="103">
        <f t="shared" si="2"/>
        <v>0</v>
      </c>
    </row>
    <row r="46" spans="1:8" s="84" customFormat="1">
      <c r="A46" s="247">
        <v>12141</v>
      </c>
      <c r="B46" s="248" t="s">
        <v>206</v>
      </c>
      <c r="C46" s="99"/>
      <c r="D46" s="98"/>
      <c r="E46" s="98"/>
      <c r="F46" s="98"/>
      <c r="G46" s="98"/>
      <c r="H46" s="103">
        <f t="shared" si="2"/>
        <v>0</v>
      </c>
    </row>
    <row r="47" spans="1:8" s="84" customFormat="1">
      <c r="A47" s="247">
        <v>12149</v>
      </c>
      <c r="B47" s="248" t="s">
        <v>203</v>
      </c>
      <c r="C47" s="99"/>
      <c r="D47" s="98"/>
      <c r="E47" s="98"/>
      <c r="F47" s="98"/>
      <c r="G47" s="98"/>
      <c r="H47" s="103">
        <f t="shared" si="2"/>
        <v>0</v>
      </c>
    </row>
    <row r="48" spans="1:8" s="84" customFormat="1">
      <c r="A48" s="245">
        <v>122</v>
      </c>
      <c r="B48" s="246" t="s">
        <v>207</v>
      </c>
      <c r="C48" s="99"/>
      <c r="D48" s="97">
        <f>D49+D59+D69+D79</f>
        <v>0</v>
      </c>
      <c r="E48" s="97">
        <f>E49+E59+E69+E79</f>
        <v>0</v>
      </c>
      <c r="F48" s="97">
        <f>F49+F59+F69+F79</f>
        <v>0</v>
      </c>
      <c r="G48" s="97">
        <f>G49+G59+G69+G79</f>
        <v>0</v>
      </c>
      <c r="H48" s="103">
        <f t="shared" si="2"/>
        <v>0</v>
      </c>
    </row>
    <row r="49" spans="1:8" s="84" customFormat="1">
      <c r="A49" s="252">
        <v>1221</v>
      </c>
      <c r="B49" s="248" t="s">
        <v>208</v>
      </c>
      <c r="C49" s="99"/>
      <c r="D49" s="97">
        <f>D50+D51</f>
        <v>0</v>
      </c>
      <c r="E49" s="97">
        <f>E50+E51</f>
        <v>0</v>
      </c>
      <c r="F49" s="97">
        <f>F50+F51</f>
        <v>0</v>
      </c>
      <c r="G49" s="97">
        <f>G50+G51</f>
        <v>0</v>
      </c>
      <c r="H49" s="103">
        <f t="shared" si="2"/>
        <v>0</v>
      </c>
    </row>
    <row r="50" spans="1:8" s="84" customFormat="1">
      <c r="A50" s="247">
        <v>12211</v>
      </c>
      <c r="B50" s="248" t="s">
        <v>200</v>
      </c>
      <c r="C50" s="99"/>
      <c r="D50" s="98"/>
      <c r="E50" s="98"/>
      <c r="F50" s="98"/>
      <c r="G50" s="98"/>
      <c r="H50" s="103">
        <f t="shared" si="2"/>
        <v>0</v>
      </c>
    </row>
    <row r="51" spans="1:8" s="84" customFormat="1">
      <c r="A51" s="247">
        <v>12212</v>
      </c>
      <c r="B51" s="248" t="s">
        <v>104</v>
      </c>
      <c r="C51" s="99"/>
      <c r="D51" s="97">
        <f>SUM(D52:D54)</f>
        <v>0</v>
      </c>
      <c r="E51" s="97">
        <f>SUM(E52:E54)</f>
        <v>0</v>
      </c>
      <c r="F51" s="97">
        <f>SUM(F52:F54)</f>
        <v>0</v>
      </c>
      <c r="G51" s="97">
        <f>SUM(G52:G54)</f>
        <v>0</v>
      </c>
      <c r="H51" s="103">
        <f t="shared" si="2"/>
        <v>0</v>
      </c>
    </row>
    <row r="52" spans="1:8" s="84" customFormat="1">
      <c r="A52" s="247">
        <v>122121</v>
      </c>
      <c r="B52" s="248" t="s">
        <v>209</v>
      </c>
      <c r="C52" s="99"/>
      <c r="D52" s="98"/>
      <c r="E52" s="98"/>
      <c r="F52" s="98"/>
      <c r="G52" s="98"/>
      <c r="H52" s="103">
        <f t="shared" si="2"/>
        <v>0</v>
      </c>
    </row>
    <row r="53" spans="1:8" s="84" customFormat="1">
      <c r="A53" s="253" t="s">
        <v>42</v>
      </c>
      <c r="B53" s="254" t="s">
        <v>202</v>
      </c>
      <c r="C53" s="99"/>
      <c r="D53" s="98"/>
      <c r="E53" s="98"/>
      <c r="F53" s="98"/>
      <c r="G53" s="98"/>
      <c r="H53" s="103">
        <f t="shared" si="2"/>
        <v>0</v>
      </c>
    </row>
    <row r="54" spans="1:8" s="84" customFormat="1">
      <c r="A54" s="247" t="s">
        <v>43</v>
      </c>
      <c r="B54" s="248" t="s">
        <v>210</v>
      </c>
      <c r="C54" s="99"/>
      <c r="D54" s="98"/>
      <c r="E54" s="98"/>
      <c r="F54" s="98"/>
      <c r="G54" s="98"/>
      <c r="H54" s="103">
        <f t="shared" si="2"/>
        <v>0</v>
      </c>
    </row>
    <row r="55" spans="1:8" s="84" customFormat="1">
      <c r="A55" s="247">
        <v>12213</v>
      </c>
      <c r="B55" s="248" t="s">
        <v>204</v>
      </c>
      <c r="C55" s="99"/>
      <c r="D55" s="97">
        <f>SUM(D56:D58)</f>
        <v>0</v>
      </c>
      <c r="E55" s="97">
        <f>SUM(E56:E58)</f>
        <v>0</v>
      </c>
      <c r="F55" s="97">
        <f>SUM(F56:F58)</f>
        <v>0</v>
      </c>
      <c r="G55" s="97">
        <f>SUM(G56:G58)</f>
        <v>0</v>
      </c>
      <c r="H55" s="103">
        <f t="shared" si="2"/>
        <v>0</v>
      </c>
    </row>
    <row r="56" spans="1:8" s="84" customFormat="1">
      <c r="A56" s="247">
        <v>122131</v>
      </c>
      <c r="B56" s="248" t="s">
        <v>209</v>
      </c>
      <c r="C56" s="99"/>
      <c r="D56" s="98"/>
      <c r="E56" s="98"/>
      <c r="F56" s="98"/>
      <c r="G56" s="98"/>
      <c r="H56" s="103">
        <f t="shared" si="2"/>
        <v>0</v>
      </c>
    </row>
    <row r="57" spans="1:8" s="84" customFormat="1">
      <c r="A57" s="247" t="s">
        <v>44</v>
      </c>
      <c r="B57" s="254" t="s">
        <v>202</v>
      </c>
      <c r="C57" s="99"/>
      <c r="D57" s="98"/>
      <c r="E57" s="98"/>
      <c r="F57" s="98"/>
      <c r="G57" s="98"/>
      <c r="H57" s="103">
        <f t="shared" si="2"/>
        <v>0</v>
      </c>
    </row>
    <row r="58" spans="1:8" s="84" customFormat="1">
      <c r="A58" s="247" t="s">
        <v>45</v>
      </c>
      <c r="B58" s="248" t="s">
        <v>210</v>
      </c>
      <c r="C58" s="99"/>
      <c r="D58" s="98"/>
      <c r="E58" s="98"/>
      <c r="F58" s="98"/>
      <c r="G58" s="98"/>
      <c r="H58" s="103">
        <f t="shared" si="2"/>
        <v>0</v>
      </c>
    </row>
    <row r="59" spans="1:8" s="84" customFormat="1">
      <c r="A59" s="252">
        <v>1222</v>
      </c>
      <c r="B59" s="248" t="s">
        <v>211</v>
      </c>
      <c r="C59" s="99"/>
      <c r="D59" s="97">
        <f>D60+D61+D65</f>
        <v>0</v>
      </c>
      <c r="E59" s="97">
        <f>E60+E61+E65</f>
        <v>0</v>
      </c>
      <c r="F59" s="97">
        <f>F60+F61+F65</f>
        <v>0</v>
      </c>
      <c r="G59" s="97">
        <f>G60+G61+G65</f>
        <v>0</v>
      </c>
      <c r="H59" s="103">
        <f t="shared" si="2"/>
        <v>0</v>
      </c>
    </row>
    <row r="60" spans="1:8" s="84" customFormat="1">
      <c r="A60" s="247">
        <v>12221</v>
      </c>
      <c r="B60" s="248" t="s">
        <v>200</v>
      </c>
      <c r="C60" s="99"/>
      <c r="D60" s="98"/>
      <c r="E60" s="98"/>
      <c r="F60" s="98"/>
      <c r="G60" s="98"/>
      <c r="H60" s="103">
        <f t="shared" si="2"/>
        <v>0</v>
      </c>
    </row>
    <row r="61" spans="1:8" s="84" customFormat="1">
      <c r="A61" s="247">
        <v>12222</v>
      </c>
      <c r="B61" s="255" t="s">
        <v>104</v>
      </c>
      <c r="C61" s="99"/>
      <c r="D61" s="97">
        <f>SUM(D62:D64)</f>
        <v>0</v>
      </c>
      <c r="E61" s="97">
        <f>SUM(E62:E64)</f>
        <v>0</v>
      </c>
      <c r="F61" s="97">
        <f>SUM(F62:F64)</f>
        <v>0</v>
      </c>
      <c r="G61" s="97">
        <f>SUM(G62:G64)</f>
        <v>0</v>
      </c>
      <c r="H61" s="103">
        <f t="shared" si="2"/>
        <v>0</v>
      </c>
    </row>
    <row r="62" spans="1:8" s="84" customFormat="1">
      <c r="A62" s="247">
        <v>122221</v>
      </c>
      <c r="B62" s="248" t="s">
        <v>209</v>
      </c>
      <c r="C62" s="99"/>
      <c r="D62" s="98"/>
      <c r="E62" s="98"/>
      <c r="F62" s="98"/>
      <c r="G62" s="98"/>
      <c r="H62" s="103">
        <f t="shared" si="2"/>
        <v>0</v>
      </c>
    </row>
    <row r="63" spans="1:8" s="84" customFormat="1">
      <c r="A63" s="247" t="s">
        <v>46</v>
      </c>
      <c r="B63" s="254" t="s">
        <v>202</v>
      </c>
      <c r="C63" s="99"/>
      <c r="D63" s="98"/>
      <c r="E63" s="98"/>
      <c r="F63" s="98"/>
      <c r="G63" s="98"/>
      <c r="H63" s="103">
        <f t="shared" si="2"/>
        <v>0</v>
      </c>
    </row>
    <row r="64" spans="1:8" s="84" customFormat="1">
      <c r="A64" s="247" t="s">
        <v>47</v>
      </c>
      <c r="B64" s="248" t="s">
        <v>210</v>
      </c>
      <c r="C64" s="99"/>
      <c r="D64" s="98"/>
      <c r="E64" s="98"/>
      <c r="F64" s="98"/>
      <c r="G64" s="98"/>
      <c r="H64" s="103">
        <f t="shared" si="2"/>
        <v>0</v>
      </c>
    </row>
    <row r="65" spans="1:8" s="84" customFormat="1">
      <c r="A65" s="247">
        <v>12223</v>
      </c>
      <c r="B65" s="248" t="s">
        <v>204</v>
      </c>
      <c r="C65" s="99"/>
      <c r="D65" s="97">
        <f>SUM(D66:D68)</f>
        <v>0</v>
      </c>
      <c r="E65" s="97">
        <f>SUM(E66:E68)</f>
        <v>0</v>
      </c>
      <c r="F65" s="97">
        <f>SUM(F66:F68)</f>
        <v>0</v>
      </c>
      <c r="G65" s="97">
        <f>SUM(G66:G68)</f>
        <v>0</v>
      </c>
      <c r="H65" s="103">
        <f t="shared" si="2"/>
        <v>0</v>
      </c>
    </row>
    <row r="66" spans="1:8" s="84" customFormat="1">
      <c r="A66" s="247">
        <v>122231</v>
      </c>
      <c r="B66" s="248" t="s">
        <v>209</v>
      </c>
      <c r="C66" s="99"/>
      <c r="D66" s="98"/>
      <c r="E66" s="98"/>
      <c r="F66" s="98"/>
      <c r="G66" s="98"/>
      <c r="H66" s="103">
        <f t="shared" si="2"/>
        <v>0</v>
      </c>
    </row>
    <row r="67" spans="1:8" s="84" customFormat="1">
      <c r="A67" s="247" t="s">
        <v>48</v>
      </c>
      <c r="B67" s="254" t="s">
        <v>202</v>
      </c>
      <c r="C67" s="99"/>
      <c r="D67" s="98"/>
      <c r="E67" s="98"/>
      <c r="F67" s="98"/>
      <c r="G67" s="98"/>
      <c r="H67" s="103">
        <f t="shared" si="2"/>
        <v>0</v>
      </c>
    </row>
    <row r="68" spans="1:8" s="84" customFormat="1">
      <c r="A68" s="247" t="s">
        <v>49</v>
      </c>
      <c r="B68" s="248" t="s">
        <v>210</v>
      </c>
      <c r="C68" s="99"/>
      <c r="D68" s="98"/>
      <c r="E68" s="98"/>
      <c r="F68" s="98"/>
      <c r="G68" s="98"/>
      <c r="H68" s="103">
        <f t="shared" si="2"/>
        <v>0</v>
      </c>
    </row>
    <row r="69" spans="1:8" s="84" customFormat="1">
      <c r="A69" s="252">
        <v>1223</v>
      </c>
      <c r="B69" s="248" t="s">
        <v>212</v>
      </c>
      <c r="C69" s="99"/>
      <c r="D69" s="97">
        <f>D70+D71+D75</f>
        <v>0</v>
      </c>
      <c r="E69" s="97">
        <f>E70+E71+E75</f>
        <v>0</v>
      </c>
      <c r="F69" s="97">
        <f>F70+F71+F75</f>
        <v>0</v>
      </c>
      <c r="G69" s="97">
        <f>G70+G71+G75</f>
        <v>0</v>
      </c>
      <c r="H69" s="103">
        <f t="shared" si="2"/>
        <v>0</v>
      </c>
    </row>
    <row r="70" spans="1:8" s="84" customFormat="1">
      <c r="A70" s="247">
        <v>12231</v>
      </c>
      <c r="B70" s="248" t="s">
        <v>200</v>
      </c>
      <c r="C70" s="99"/>
      <c r="D70" s="98"/>
      <c r="E70" s="98"/>
      <c r="F70" s="98"/>
      <c r="G70" s="98"/>
      <c r="H70" s="103">
        <f t="shared" si="2"/>
        <v>0</v>
      </c>
    </row>
    <row r="71" spans="1:8" s="84" customFormat="1">
      <c r="A71" s="247">
        <v>12232</v>
      </c>
      <c r="B71" s="248" t="s">
        <v>104</v>
      </c>
      <c r="C71" s="99"/>
      <c r="D71" s="97">
        <f>SUM(D72:D74)</f>
        <v>0</v>
      </c>
      <c r="E71" s="97">
        <f>SUM(E72:E74)</f>
        <v>0</v>
      </c>
      <c r="F71" s="97">
        <f>SUM(F72:F74)</f>
        <v>0</v>
      </c>
      <c r="G71" s="97">
        <f>SUM(G72:G74)</f>
        <v>0</v>
      </c>
      <c r="H71" s="103">
        <f t="shared" si="2"/>
        <v>0</v>
      </c>
    </row>
    <row r="72" spans="1:8" s="84" customFormat="1">
      <c r="A72" s="247">
        <v>122321</v>
      </c>
      <c r="B72" s="248" t="s">
        <v>209</v>
      </c>
      <c r="C72" s="99"/>
      <c r="D72" s="98"/>
      <c r="E72" s="98"/>
      <c r="F72" s="98"/>
      <c r="G72" s="98"/>
      <c r="H72" s="103">
        <f t="shared" si="2"/>
        <v>0</v>
      </c>
    </row>
    <row r="73" spans="1:8" s="84" customFormat="1">
      <c r="A73" s="247" t="s">
        <v>50</v>
      </c>
      <c r="B73" s="254" t="s">
        <v>202</v>
      </c>
      <c r="C73" s="99"/>
      <c r="D73" s="98"/>
      <c r="E73" s="98"/>
      <c r="F73" s="98"/>
      <c r="G73" s="98"/>
      <c r="H73" s="103">
        <f t="shared" si="2"/>
        <v>0</v>
      </c>
    </row>
    <row r="74" spans="1:8" s="84" customFormat="1">
      <c r="A74" s="247" t="s">
        <v>51</v>
      </c>
      <c r="B74" s="248" t="s">
        <v>210</v>
      </c>
      <c r="C74" s="99"/>
      <c r="D74" s="98"/>
      <c r="E74" s="98"/>
      <c r="F74" s="98"/>
      <c r="G74" s="98"/>
      <c r="H74" s="103">
        <f t="shared" si="2"/>
        <v>0</v>
      </c>
    </row>
    <row r="75" spans="1:8" s="84" customFormat="1">
      <c r="A75" s="247">
        <v>12233</v>
      </c>
      <c r="B75" s="248" t="s">
        <v>204</v>
      </c>
      <c r="C75" s="99"/>
      <c r="D75" s="97">
        <f>SUM(D76:D78)</f>
        <v>0</v>
      </c>
      <c r="E75" s="97">
        <f>SUM(E76:E78)</f>
        <v>0</v>
      </c>
      <c r="F75" s="97">
        <f>SUM(F76:F78)</f>
        <v>0</v>
      </c>
      <c r="G75" s="97">
        <f>SUM(G76:G78)</f>
        <v>0</v>
      </c>
      <c r="H75" s="103">
        <f t="shared" si="2"/>
        <v>0</v>
      </c>
    </row>
    <row r="76" spans="1:8" s="84" customFormat="1">
      <c r="A76" s="247">
        <v>122331</v>
      </c>
      <c r="B76" s="248" t="s">
        <v>209</v>
      </c>
      <c r="C76" s="99"/>
      <c r="D76" s="98"/>
      <c r="E76" s="98"/>
      <c r="F76" s="98"/>
      <c r="G76" s="98"/>
      <c r="H76" s="103">
        <f t="shared" si="2"/>
        <v>0</v>
      </c>
    </row>
    <row r="77" spans="1:8" s="84" customFormat="1">
      <c r="A77" s="247" t="s">
        <v>52</v>
      </c>
      <c r="B77" s="254" t="s">
        <v>202</v>
      </c>
      <c r="C77" s="99"/>
      <c r="D77" s="98"/>
      <c r="E77" s="98"/>
      <c r="F77" s="98"/>
      <c r="G77" s="98"/>
      <c r="H77" s="103">
        <f t="shared" si="2"/>
        <v>0</v>
      </c>
    </row>
    <row r="78" spans="1:8" s="84" customFormat="1">
      <c r="A78" s="247" t="s">
        <v>53</v>
      </c>
      <c r="B78" s="248" t="s">
        <v>210</v>
      </c>
      <c r="C78" s="99"/>
      <c r="D78" s="98"/>
      <c r="E78" s="98"/>
      <c r="F78" s="98"/>
      <c r="G78" s="98"/>
      <c r="H78" s="103">
        <f t="shared" si="2"/>
        <v>0</v>
      </c>
    </row>
    <row r="79" spans="1:8" s="84" customFormat="1">
      <c r="A79" s="256">
        <v>1224</v>
      </c>
      <c r="B79" s="257" t="s">
        <v>213</v>
      </c>
      <c r="C79" s="99"/>
      <c r="D79" s="97">
        <f>SUM(D80:D81)</f>
        <v>0</v>
      </c>
      <c r="E79" s="97">
        <f>SUM(E80:E81)</f>
        <v>0</v>
      </c>
      <c r="F79" s="97">
        <f>SUM(F80:F81)</f>
        <v>0</v>
      </c>
      <c r="G79" s="97">
        <f>SUM(G80:G81)</f>
        <v>0</v>
      </c>
      <c r="H79" s="103">
        <f t="shared" si="2"/>
        <v>0</v>
      </c>
    </row>
    <row r="80" spans="1:8" s="84" customFormat="1">
      <c r="A80" s="247">
        <v>12241</v>
      </c>
      <c r="B80" s="248" t="s">
        <v>214</v>
      </c>
      <c r="C80" s="99"/>
      <c r="D80" s="98"/>
      <c r="E80" s="98"/>
      <c r="F80" s="98"/>
      <c r="G80" s="98"/>
      <c r="H80" s="103">
        <f t="shared" si="2"/>
        <v>0</v>
      </c>
    </row>
    <row r="81" spans="1:8" s="84" customFormat="1">
      <c r="A81" s="247">
        <v>12249</v>
      </c>
      <c r="B81" s="248" t="s">
        <v>203</v>
      </c>
      <c r="C81" s="99"/>
      <c r="D81" s="98"/>
      <c r="E81" s="98"/>
      <c r="F81" s="98"/>
      <c r="G81" s="98"/>
      <c r="H81" s="103">
        <f t="shared" si="2"/>
        <v>0</v>
      </c>
    </row>
    <row r="82" spans="1:8" s="84" customFormat="1">
      <c r="A82" s="258" t="s">
        <v>54</v>
      </c>
      <c r="B82" s="246" t="s">
        <v>215</v>
      </c>
      <c r="C82" s="97">
        <f>SUM(C83:C84)</f>
        <v>0</v>
      </c>
      <c r="D82" s="105"/>
      <c r="E82" s="105"/>
      <c r="F82" s="105"/>
      <c r="G82" s="105"/>
      <c r="H82" s="103">
        <f>C82</f>
        <v>0</v>
      </c>
    </row>
    <row r="83" spans="1:8" s="84" customFormat="1">
      <c r="A83" s="259" t="s">
        <v>55</v>
      </c>
      <c r="B83" s="248" t="s">
        <v>216</v>
      </c>
      <c r="C83" s="98"/>
      <c r="D83" s="105"/>
      <c r="E83" s="105"/>
      <c r="F83" s="105"/>
      <c r="G83" s="105"/>
      <c r="H83" s="103">
        <f>C83</f>
        <v>0</v>
      </c>
    </row>
    <row r="84" spans="1:8" s="84" customFormat="1">
      <c r="A84" s="259" t="s">
        <v>56</v>
      </c>
      <c r="B84" s="248" t="s">
        <v>217</v>
      </c>
      <c r="C84" s="98"/>
      <c r="D84" s="105"/>
      <c r="E84" s="105"/>
      <c r="F84" s="105"/>
      <c r="G84" s="105"/>
      <c r="H84" s="103">
        <f>C84</f>
        <v>0</v>
      </c>
    </row>
    <row r="85" spans="1:8" s="84" customFormat="1">
      <c r="A85" s="243">
        <v>13</v>
      </c>
      <c r="B85" s="244" t="s">
        <v>218</v>
      </c>
      <c r="C85" s="99"/>
      <c r="D85" s="97">
        <f>D86+D96</f>
        <v>0</v>
      </c>
      <c r="E85" s="97">
        <f>E93+E96</f>
        <v>0</v>
      </c>
      <c r="F85" s="97">
        <f>F86+F96</f>
        <v>0</v>
      </c>
      <c r="G85" s="97">
        <f>G93+G96</f>
        <v>0</v>
      </c>
      <c r="H85" s="103">
        <f>SUM(D85:G85)</f>
        <v>0</v>
      </c>
    </row>
    <row r="86" spans="1:8" s="84" customFormat="1">
      <c r="A86" s="260">
        <v>131</v>
      </c>
      <c r="B86" s="246" t="s">
        <v>219</v>
      </c>
      <c r="C86" s="99"/>
      <c r="D86" s="97">
        <f>D87+D90</f>
        <v>0</v>
      </c>
      <c r="E86" s="105"/>
      <c r="F86" s="97">
        <f>F87+F90</f>
        <v>0</v>
      </c>
      <c r="G86" s="105"/>
      <c r="H86" s="103">
        <f t="shared" ref="H86:H92" si="3">D86+F86</f>
        <v>0</v>
      </c>
    </row>
    <row r="87" spans="1:8" s="84" customFormat="1">
      <c r="A87" s="247">
        <v>1311</v>
      </c>
      <c r="B87" s="248" t="s">
        <v>219</v>
      </c>
      <c r="C87" s="99"/>
      <c r="D87" s="97">
        <f>SUM(D88:D89)</f>
        <v>0</v>
      </c>
      <c r="E87" s="105"/>
      <c r="F87" s="97">
        <f>SUM(F88:F89)</f>
        <v>0</v>
      </c>
      <c r="G87" s="105"/>
      <c r="H87" s="103">
        <f t="shared" si="3"/>
        <v>0</v>
      </c>
    </row>
    <row r="88" spans="1:8" s="84" customFormat="1">
      <c r="A88" s="247">
        <v>13111</v>
      </c>
      <c r="B88" s="248" t="s">
        <v>220</v>
      </c>
      <c r="C88" s="99"/>
      <c r="D88" s="98"/>
      <c r="E88" s="105"/>
      <c r="F88" s="98"/>
      <c r="G88" s="105"/>
      <c r="H88" s="103">
        <f t="shared" si="3"/>
        <v>0</v>
      </c>
    </row>
    <row r="89" spans="1:8" s="84" customFormat="1">
      <c r="A89" s="247">
        <v>13112</v>
      </c>
      <c r="B89" s="248" t="s">
        <v>221</v>
      </c>
      <c r="C89" s="99"/>
      <c r="D89" s="98"/>
      <c r="E89" s="105"/>
      <c r="F89" s="98"/>
      <c r="G89" s="105"/>
      <c r="H89" s="103">
        <f t="shared" si="3"/>
        <v>0</v>
      </c>
    </row>
    <row r="90" spans="1:8" s="84" customFormat="1">
      <c r="A90" s="247">
        <v>1319</v>
      </c>
      <c r="B90" s="248" t="s">
        <v>222</v>
      </c>
      <c r="C90" s="99"/>
      <c r="D90" s="97">
        <f>SUM(D91:D92)</f>
        <v>0</v>
      </c>
      <c r="E90" s="105"/>
      <c r="F90" s="97">
        <f>SUM(F91:F92)</f>
        <v>0</v>
      </c>
      <c r="G90" s="105"/>
      <c r="H90" s="103">
        <f t="shared" si="3"/>
        <v>0</v>
      </c>
    </row>
    <row r="91" spans="1:8" s="84" customFormat="1">
      <c r="A91" s="247">
        <v>13191</v>
      </c>
      <c r="B91" s="248" t="s">
        <v>223</v>
      </c>
      <c r="C91" s="99"/>
      <c r="D91" s="98"/>
      <c r="E91" s="105"/>
      <c r="F91" s="98"/>
      <c r="G91" s="105"/>
      <c r="H91" s="103">
        <f t="shared" si="3"/>
        <v>0</v>
      </c>
    </row>
    <row r="92" spans="1:8" s="84" customFormat="1">
      <c r="A92" s="247">
        <v>13192</v>
      </c>
      <c r="B92" s="248" t="s">
        <v>224</v>
      </c>
      <c r="C92" s="99"/>
      <c r="D92" s="98"/>
      <c r="E92" s="105"/>
      <c r="F92" s="98"/>
      <c r="G92" s="105"/>
      <c r="H92" s="103">
        <f t="shared" si="3"/>
        <v>0</v>
      </c>
    </row>
    <row r="93" spans="1:8" s="84" customFormat="1">
      <c r="A93" s="260">
        <v>132</v>
      </c>
      <c r="B93" s="246" t="s">
        <v>225</v>
      </c>
      <c r="C93" s="99"/>
      <c r="D93" s="105"/>
      <c r="E93" s="97">
        <f>SUM(E94:E95)</f>
        <v>0</v>
      </c>
      <c r="F93" s="105"/>
      <c r="G93" s="97">
        <f>SUM(G94:G95)</f>
        <v>0</v>
      </c>
      <c r="H93" s="103">
        <f>E93+G93</f>
        <v>0</v>
      </c>
    </row>
    <row r="94" spans="1:8" s="84" customFormat="1">
      <c r="A94" s="247">
        <v>1321</v>
      </c>
      <c r="B94" s="248" t="s">
        <v>225</v>
      </c>
      <c r="C94" s="99"/>
      <c r="D94" s="105"/>
      <c r="E94" s="98"/>
      <c r="F94" s="105"/>
      <c r="G94" s="98"/>
      <c r="H94" s="103">
        <f>E94+G94</f>
        <v>0</v>
      </c>
    </row>
    <row r="95" spans="1:8" s="84" customFormat="1">
      <c r="A95" s="247">
        <v>1329</v>
      </c>
      <c r="B95" s="248" t="s">
        <v>222</v>
      </c>
      <c r="C95" s="99"/>
      <c r="D95" s="105"/>
      <c r="E95" s="98"/>
      <c r="F95" s="105"/>
      <c r="G95" s="98"/>
      <c r="H95" s="103">
        <f>E95+G95</f>
        <v>0</v>
      </c>
    </row>
    <row r="96" spans="1:8" s="84" customFormat="1">
      <c r="A96" s="260">
        <v>137</v>
      </c>
      <c r="B96" s="261" t="s">
        <v>226</v>
      </c>
      <c r="C96" s="99"/>
      <c r="D96" s="97">
        <f>D97</f>
        <v>0</v>
      </c>
      <c r="E96" s="97">
        <f>E100</f>
        <v>0</v>
      </c>
      <c r="F96" s="97">
        <f>F97</f>
        <v>0</v>
      </c>
      <c r="G96" s="97">
        <f>G100</f>
        <v>0</v>
      </c>
      <c r="H96" s="103">
        <f>SUM(D96:G96)</f>
        <v>0</v>
      </c>
    </row>
    <row r="97" spans="1:8" s="84" customFormat="1">
      <c r="A97" s="247">
        <v>1371</v>
      </c>
      <c r="B97" s="262" t="s">
        <v>227</v>
      </c>
      <c r="C97" s="99"/>
      <c r="D97" s="97">
        <f>SUM(D98:D99)</f>
        <v>0</v>
      </c>
      <c r="E97" s="105"/>
      <c r="F97" s="97">
        <f>SUM(F98:F99)</f>
        <v>0</v>
      </c>
      <c r="G97" s="105"/>
      <c r="H97" s="103">
        <f>D97+F97</f>
        <v>0</v>
      </c>
    </row>
    <row r="98" spans="1:8" s="84" customFormat="1">
      <c r="A98" s="247">
        <v>13711</v>
      </c>
      <c r="B98" s="262" t="s">
        <v>228</v>
      </c>
      <c r="C98" s="99"/>
      <c r="D98" s="98"/>
      <c r="E98" s="105"/>
      <c r="F98" s="98"/>
      <c r="G98" s="105"/>
      <c r="H98" s="103">
        <f>D98+F98</f>
        <v>0</v>
      </c>
    </row>
    <row r="99" spans="1:8" s="84" customFormat="1">
      <c r="A99" s="247">
        <v>13712</v>
      </c>
      <c r="B99" s="262" t="s">
        <v>229</v>
      </c>
      <c r="C99" s="99"/>
      <c r="D99" s="98"/>
      <c r="E99" s="105"/>
      <c r="F99" s="98"/>
      <c r="G99" s="105"/>
      <c r="H99" s="103">
        <f>D99+F99</f>
        <v>0</v>
      </c>
    </row>
    <row r="100" spans="1:8" s="84" customFormat="1">
      <c r="A100" s="247">
        <v>1372</v>
      </c>
      <c r="B100" s="262" t="s">
        <v>230</v>
      </c>
      <c r="C100" s="99"/>
      <c r="D100" s="105"/>
      <c r="E100" s="98"/>
      <c r="F100" s="105"/>
      <c r="G100" s="98"/>
      <c r="H100" s="103">
        <f>E100+G100</f>
        <v>0</v>
      </c>
    </row>
    <row r="101" spans="1:8" s="84" customFormat="1">
      <c r="A101" s="243">
        <v>14</v>
      </c>
      <c r="B101" s="244" t="s">
        <v>231</v>
      </c>
      <c r="C101" s="99"/>
      <c r="D101" s="97">
        <f>D102</f>
        <v>0</v>
      </c>
      <c r="E101" s="97">
        <f>E114</f>
        <v>0</v>
      </c>
      <c r="F101" s="97">
        <f>F102</f>
        <v>0</v>
      </c>
      <c r="G101" s="97">
        <f>G114</f>
        <v>0</v>
      </c>
      <c r="H101" s="103">
        <f>SUM(D101:G101)</f>
        <v>0</v>
      </c>
    </row>
    <row r="102" spans="1:8" s="84" customFormat="1">
      <c r="A102" s="260">
        <v>141</v>
      </c>
      <c r="B102" s="246" t="s">
        <v>232</v>
      </c>
      <c r="C102" s="99"/>
      <c r="D102" s="97">
        <f>D103+D106+D109</f>
        <v>0</v>
      </c>
      <c r="E102" s="105"/>
      <c r="F102" s="97">
        <f>F103+F106+F109</f>
        <v>0</v>
      </c>
      <c r="G102" s="105"/>
      <c r="H102" s="103">
        <f>D102+F102</f>
        <v>0</v>
      </c>
    </row>
    <row r="103" spans="1:8" s="84" customFormat="1">
      <c r="A103" s="247">
        <v>1411</v>
      </c>
      <c r="B103" s="248" t="s">
        <v>32</v>
      </c>
      <c r="C103" s="99"/>
      <c r="D103" s="97">
        <f>SUM(D104:D105)</f>
        <v>0</v>
      </c>
      <c r="E103" s="105"/>
      <c r="F103" s="97">
        <f>SUM(F104:F105)</f>
        <v>0</v>
      </c>
      <c r="G103" s="105"/>
      <c r="H103" s="103">
        <f>D103+F103</f>
        <v>0</v>
      </c>
    </row>
    <row r="104" spans="1:8" s="84" customFormat="1">
      <c r="A104" s="247">
        <v>14111</v>
      </c>
      <c r="B104" s="248" t="s">
        <v>233</v>
      </c>
      <c r="C104" s="99"/>
      <c r="D104" s="98"/>
      <c r="E104" s="105"/>
      <c r="F104" s="98"/>
      <c r="G104" s="105"/>
      <c r="H104" s="103">
        <f>D104+F104</f>
        <v>0</v>
      </c>
    </row>
    <row r="105" spans="1:8" s="84" customFormat="1">
      <c r="A105" s="247">
        <v>14112</v>
      </c>
      <c r="B105" s="248" t="s">
        <v>234</v>
      </c>
      <c r="C105" s="99"/>
      <c r="D105" s="98"/>
      <c r="E105" s="105"/>
      <c r="F105" s="98"/>
      <c r="G105" s="105"/>
      <c r="H105" s="103">
        <f>D105+F105</f>
        <v>0</v>
      </c>
    </row>
    <row r="106" spans="1:8" s="84" customFormat="1">
      <c r="A106" s="247">
        <v>1412</v>
      </c>
      <c r="B106" s="248" t="s">
        <v>235</v>
      </c>
      <c r="C106" s="99"/>
      <c r="D106" s="97">
        <f>SUM(D107:D108)</f>
        <v>0</v>
      </c>
      <c r="E106" s="105"/>
      <c r="F106" s="97">
        <f>SUM(F107:F108)</f>
        <v>0</v>
      </c>
      <c r="G106" s="105"/>
      <c r="H106" s="103">
        <f>D106+F106</f>
        <v>0</v>
      </c>
    </row>
    <row r="107" spans="1:8" s="84" customFormat="1">
      <c r="A107" s="247">
        <v>14121</v>
      </c>
      <c r="B107" s="248" t="s">
        <v>236</v>
      </c>
      <c r="C107" s="99"/>
      <c r="D107" s="98"/>
      <c r="E107" s="105"/>
      <c r="F107" s="98"/>
      <c r="G107" s="105"/>
      <c r="H107" s="103">
        <f t="shared" ref="H107:H113" si="4">D107+F107</f>
        <v>0</v>
      </c>
    </row>
    <row r="108" spans="1:8" s="84" customFormat="1">
      <c r="A108" s="247">
        <v>14122</v>
      </c>
      <c r="B108" s="248" t="s">
        <v>237</v>
      </c>
      <c r="C108" s="99"/>
      <c r="D108" s="98"/>
      <c r="E108" s="105"/>
      <c r="F108" s="98"/>
      <c r="G108" s="105"/>
      <c r="H108" s="103">
        <f t="shared" si="4"/>
        <v>0</v>
      </c>
    </row>
    <row r="109" spans="1:8" s="84" customFormat="1">
      <c r="A109" s="247">
        <v>1419</v>
      </c>
      <c r="B109" s="248" t="s">
        <v>222</v>
      </c>
      <c r="C109" s="99"/>
      <c r="D109" s="97">
        <f>SUM(D110:D113)</f>
        <v>0</v>
      </c>
      <c r="E109" s="105"/>
      <c r="F109" s="97">
        <f>SUM(F110:F113)</f>
        <v>0</v>
      </c>
      <c r="G109" s="105"/>
      <c r="H109" s="103">
        <f t="shared" si="4"/>
        <v>0</v>
      </c>
    </row>
    <row r="110" spans="1:8" s="84" customFormat="1">
      <c r="A110" s="247">
        <v>14191</v>
      </c>
      <c r="B110" s="248" t="s">
        <v>238</v>
      </c>
      <c r="C110" s="99"/>
      <c r="D110" s="98"/>
      <c r="E110" s="105"/>
      <c r="F110" s="98"/>
      <c r="G110" s="105"/>
      <c r="H110" s="103">
        <f t="shared" si="4"/>
        <v>0</v>
      </c>
    </row>
    <row r="111" spans="1:8" s="84" customFormat="1">
      <c r="A111" s="247">
        <v>14192</v>
      </c>
      <c r="B111" s="248" t="s">
        <v>239</v>
      </c>
      <c r="C111" s="99"/>
      <c r="D111" s="98"/>
      <c r="E111" s="105"/>
      <c r="F111" s="98"/>
      <c r="G111" s="105"/>
      <c r="H111" s="103">
        <f t="shared" si="4"/>
        <v>0</v>
      </c>
    </row>
    <row r="112" spans="1:8" s="84" customFormat="1">
      <c r="A112" s="247">
        <v>14193</v>
      </c>
      <c r="B112" s="248" t="s">
        <v>240</v>
      </c>
      <c r="C112" s="99"/>
      <c r="D112" s="98"/>
      <c r="E112" s="105"/>
      <c r="F112" s="98"/>
      <c r="G112" s="105"/>
      <c r="H112" s="103">
        <f t="shared" si="4"/>
        <v>0</v>
      </c>
    </row>
    <row r="113" spans="1:8" s="84" customFormat="1">
      <c r="A113" s="247">
        <v>14194</v>
      </c>
      <c r="B113" s="248" t="s">
        <v>241</v>
      </c>
      <c r="C113" s="99"/>
      <c r="D113" s="98"/>
      <c r="E113" s="105"/>
      <c r="F113" s="98"/>
      <c r="G113" s="105"/>
      <c r="H113" s="103">
        <f t="shared" si="4"/>
        <v>0</v>
      </c>
    </row>
    <row r="114" spans="1:8" s="84" customFormat="1">
      <c r="A114" s="260">
        <v>142</v>
      </c>
      <c r="B114" s="246" t="s">
        <v>242</v>
      </c>
      <c r="C114" s="99"/>
      <c r="D114" s="105"/>
      <c r="E114" s="97">
        <f>SUM(E115:E117)</f>
        <v>0</v>
      </c>
      <c r="F114" s="105"/>
      <c r="G114" s="97">
        <f>SUM(G115:G117)</f>
        <v>0</v>
      </c>
      <c r="H114" s="103">
        <f>E114+G114</f>
        <v>0</v>
      </c>
    </row>
    <row r="115" spans="1:8" s="84" customFormat="1">
      <c r="A115" s="247">
        <v>1421</v>
      </c>
      <c r="B115" s="248" t="s">
        <v>243</v>
      </c>
      <c r="C115" s="99"/>
      <c r="D115" s="105"/>
      <c r="E115" s="98"/>
      <c r="F115" s="105"/>
      <c r="G115" s="98"/>
      <c r="H115" s="103">
        <f>E115+G115</f>
        <v>0</v>
      </c>
    </row>
    <row r="116" spans="1:8" s="84" customFormat="1">
      <c r="A116" s="247">
        <v>1422</v>
      </c>
      <c r="B116" s="248" t="s">
        <v>244</v>
      </c>
      <c r="C116" s="99"/>
      <c r="D116" s="105"/>
      <c r="E116" s="98"/>
      <c r="F116" s="105"/>
      <c r="G116" s="98"/>
      <c r="H116" s="103">
        <f t="shared" ref="H116:H117" si="5">E116+G116</f>
        <v>0</v>
      </c>
    </row>
    <row r="117" spans="1:8" s="84" customFormat="1">
      <c r="A117" s="247">
        <v>1429</v>
      </c>
      <c r="B117" s="248" t="s">
        <v>245</v>
      </c>
      <c r="C117" s="99"/>
      <c r="D117" s="105"/>
      <c r="E117" s="98"/>
      <c r="F117" s="105"/>
      <c r="G117" s="98"/>
      <c r="H117" s="103">
        <f t="shared" si="5"/>
        <v>0</v>
      </c>
    </row>
    <row r="118" spans="1:8" s="84" customFormat="1">
      <c r="A118" s="243">
        <v>15</v>
      </c>
      <c r="B118" s="244" t="s">
        <v>246</v>
      </c>
      <c r="C118" s="99"/>
      <c r="D118" s="97">
        <f>D119+D141+D147</f>
        <v>0</v>
      </c>
      <c r="E118" s="97">
        <f>E136+E141+E147</f>
        <v>0</v>
      </c>
      <c r="F118" s="97">
        <f>F119+F141+F147</f>
        <v>0</v>
      </c>
      <c r="G118" s="97">
        <f>G136+G141+G147</f>
        <v>0</v>
      </c>
      <c r="H118" s="103">
        <f>SUM(D118:G118)</f>
        <v>0</v>
      </c>
    </row>
    <row r="119" spans="1:8" s="84" customFormat="1">
      <c r="A119" s="260">
        <v>151</v>
      </c>
      <c r="B119" s="246" t="s">
        <v>247</v>
      </c>
      <c r="C119" s="99"/>
      <c r="D119" s="97">
        <f>D120+D123+D126+D129</f>
        <v>0</v>
      </c>
      <c r="E119" s="105"/>
      <c r="F119" s="97">
        <f>F120+F123+F126+F129</f>
        <v>0</v>
      </c>
      <c r="G119" s="105"/>
      <c r="H119" s="103">
        <f t="shared" ref="H119:H135" si="6">D119+F119</f>
        <v>0</v>
      </c>
    </row>
    <row r="120" spans="1:8" s="84" customFormat="1">
      <c r="A120" s="247">
        <v>1511</v>
      </c>
      <c r="B120" s="248" t="s">
        <v>248</v>
      </c>
      <c r="C120" s="99"/>
      <c r="D120" s="97">
        <f>SUM(D121:D122)</f>
        <v>0</v>
      </c>
      <c r="E120" s="105"/>
      <c r="F120" s="97">
        <f>SUM(F121:F122)</f>
        <v>0</v>
      </c>
      <c r="G120" s="105"/>
      <c r="H120" s="103">
        <f t="shared" si="6"/>
        <v>0</v>
      </c>
    </row>
    <row r="121" spans="1:8" s="84" customFormat="1">
      <c r="A121" s="247">
        <v>15111</v>
      </c>
      <c r="B121" s="248" t="s">
        <v>249</v>
      </c>
      <c r="C121" s="99"/>
      <c r="D121" s="98"/>
      <c r="E121" s="105"/>
      <c r="F121" s="98"/>
      <c r="G121" s="105"/>
      <c r="H121" s="103">
        <f t="shared" si="6"/>
        <v>0</v>
      </c>
    </row>
    <row r="122" spans="1:8" s="84" customFormat="1">
      <c r="A122" s="247">
        <v>15112</v>
      </c>
      <c r="B122" s="248" t="s">
        <v>250</v>
      </c>
      <c r="C122" s="99"/>
      <c r="D122" s="98"/>
      <c r="E122" s="105"/>
      <c r="F122" s="98"/>
      <c r="G122" s="105"/>
      <c r="H122" s="103">
        <f t="shared" si="6"/>
        <v>0</v>
      </c>
    </row>
    <row r="123" spans="1:8" s="84" customFormat="1">
      <c r="A123" s="247">
        <v>1512</v>
      </c>
      <c r="B123" s="248" t="s">
        <v>251</v>
      </c>
      <c r="C123" s="99"/>
      <c r="D123" s="97">
        <f>SUM(D124:D125)</f>
        <v>0</v>
      </c>
      <c r="E123" s="105"/>
      <c r="F123" s="97">
        <f>SUM(F124:F125)</f>
        <v>0</v>
      </c>
      <c r="G123" s="105"/>
      <c r="H123" s="103">
        <f t="shared" si="6"/>
        <v>0</v>
      </c>
    </row>
    <row r="124" spans="1:8" s="84" customFormat="1">
      <c r="A124" s="247">
        <v>15121</v>
      </c>
      <c r="B124" s="248" t="s">
        <v>252</v>
      </c>
      <c r="C124" s="99"/>
      <c r="D124" s="98"/>
      <c r="E124" s="105"/>
      <c r="F124" s="98"/>
      <c r="G124" s="105"/>
      <c r="H124" s="103">
        <f t="shared" si="6"/>
        <v>0</v>
      </c>
    </row>
    <row r="125" spans="1:8" s="84" customFormat="1">
      <c r="A125" s="247">
        <v>15122</v>
      </c>
      <c r="B125" s="248" t="s">
        <v>253</v>
      </c>
      <c r="C125" s="99"/>
      <c r="D125" s="98"/>
      <c r="E125" s="105"/>
      <c r="F125" s="98"/>
      <c r="G125" s="105"/>
      <c r="H125" s="103">
        <f t="shared" si="6"/>
        <v>0</v>
      </c>
    </row>
    <row r="126" spans="1:8" s="84" customFormat="1">
      <c r="A126" s="247">
        <v>1513</v>
      </c>
      <c r="B126" s="248" t="s">
        <v>254</v>
      </c>
      <c r="C126" s="99"/>
      <c r="D126" s="97">
        <f>SUM(D127:D128)</f>
        <v>0</v>
      </c>
      <c r="E126" s="105"/>
      <c r="F126" s="97">
        <f>SUM(F127:F128)</f>
        <v>0</v>
      </c>
      <c r="G126" s="105"/>
      <c r="H126" s="103">
        <f t="shared" si="6"/>
        <v>0</v>
      </c>
    </row>
    <row r="127" spans="1:8" s="84" customFormat="1">
      <c r="A127" s="247">
        <v>15131</v>
      </c>
      <c r="B127" s="248" t="s">
        <v>252</v>
      </c>
      <c r="C127" s="99"/>
      <c r="D127" s="98"/>
      <c r="E127" s="105"/>
      <c r="F127" s="98"/>
      <c r="G127" s="105"/>
      <c r="H127" s="103">
        <f t="shared" si="6"/>
        <v>0</v>
      </c>
    </row>
    <row r="128" spans="1:8" s="84" customFormat="1">
      <c r="A128" s="247">
        <v>15132</v>
      </c>
      <c r="B128" s="248" t="s">
        <v>253</v>
      </c>
      <c r="C128" s="99"/>
      <c r="D128" s="98"/>
      <c r="E128" s="105"/>
      <c r="F128" s="98"/>
      <c r="G128" s="105"/>
      <c r="H128" s="103">
        <f t="shared" si="6"/>
        <v>0</v>
      </c>
    </row>
    <row r="129" spans="1:8" s="84" customFormat="1">
      <c r="A129" s="247">
        <v>1519</v>
      </c>
      <c r="B129" s="248" t="s">
        <v>222</v>
      </c>
      <c r="C129" s="99"/>
      <c r="D129" s="97">
        <f>SUM(D130:D135)</f>
        <v>0</v>
      </c>
      <c r="E129" s="105"/>
      <c r="F129" s="97">
        <f>SUM(F130:F135)</f>
        <v>0</v>
      </c>
      <c r="G129" s="105"/>
      <c r="H129" s="103">
        <f t="shared" si="6"/>
        <v>0</v>
      </c>
    </row>
    <row r="130" spans="1:8" s="84" customFormat="1">
      <c r="A130" s="247">
        <v>15191</v>
      </c>
      <c r="B130" s="248" t="s">
        <v>255</v>
      </c>
      <c r="C130" s="99"/>
      <c r="D130" s="98"/>
      <c r="E130" s="105"/>
      <c r="F130" s="98"/>
      <c r="G130" s="105"/>
      <c r="H130" s="103">
        <f t="shared" si="6"/>
        <v>0</v>
      </c>
    </row>
    <row r="131" spans="1:8" s="84" customFormat="1">
      <c r="A131" s="247">
        <v>15192</v>
      </c>
      <c r="B131" s="248" t="s">
        <v>256</v>
      </c>
      <c r="C131" s="99"/>
      <c r="D131" s="98"/>
      <c r="E131" s="105"/>
      <c r="F131" s="98"/>
      <c r="G131" s="105"/>
      <c r="H131" s="103">
        <f t="shared" si="6"/>
        <v>0</v>
      </c>
    </row>
    <row r="132" spans="1:8" s="84" customFormat="1">
      <c r="A132" s="247">
        <v>15193</v>
      </c>
      <c r="B132" s="248" t="s">
        <v>257</v>
      </c>
      <c r="C132" s="99"/>
      <c r="D132" s="98"/>
      <c r="E132" s="105"/>
      <c r="F132" s="98"/>
      <c r="G132" s="105"/>
      <c r="H132" s="103">
        <f t="shared" si="6"/>
        <v>0</v>
      </c>
    </row>
    <row r="133" spans="1:8" s="84" customFormat="1">
      <c r="A133" s="247">
        <v>15194</v>
      </c>
      <c r="B133" s="248" t="s">
        <v>258</v>
      </c>
      <c r="C133" s="99"/>
      <c r="D133" s="98"/>
      <c r="E133" s="105"/>
      <c r="F133" s="98"/>
      <c r="G133" s="105"/>
      <c r="H133" s="103">
        <f t="shared" si="6"/>
        <v>0</v>
      </c>
    </row>
    <row r="134" spans="1:8" s="84" customFormat="1">
      <c r="A134" s="247">
        <v>15195</v>
      </c>
      <c r="B134" s="248" t="s">
        <v>259</v>
      </c>
      <c r="C134" s="99"/>
      <c r="D134" s="98"/>
      <c r="E134" s="105"/>
      <c r="F134" s="98"/>
      <c r="G134" s="105"/>
      <c r="H134" s="103">
        <f t="shared" si="6"/>
        <v>0</v>
      </c>
    </row>
    <row r="135" spans="1:8" s="84" customFormat="1">
      <c r="A135" s="247">
        <v>15196</v>
      </c>
      <c r="B135" s="248" t="s">
        <v>260</v>
      </c>
      <c r="C135" s="99"/>
      <c r="D135" s="98"/>
      <c r="E135" s="105"/>
      <c r="F135" s="98"/>
      <c r="G135" s="105"/>
      <c r="H135" s="103">
        <f t="shared" si="6"/>
        <v>0</v>
      </c>
    </row>
    <row r="136" spans="1:8" s="84" customFormat="1">
      <c r="A136" s="260">
        <v>152</v>
      </c>
      <c r="B136" s="246" t="s">
        <v>261</v>
      </c>
      <c r="C136" s="99"/>
      <c r="D136" s="105"/>
      <c r="E136" s="97">
        <f>SUM(E137:E140)</f>
        <v>0</v>
      </c>
      <c r="F136" s="105"/>
      <c r="G136" s="97">
        <f>SUM(G137:G140)</f>
        <v>0</v>
      </c>
      <c r="H136" s="103">
        <f>E136+G136</f>
        <v>0</v>
      </c>
    </row>
    <row r="137" spans="1:8" s="84" customFormat="1">
      <c r="A137" s="247">
        <v>1521</v>
      </c>
      <c r="B137" s="248" t="s">
        <v>262</v>
      </c>
      <c r="C137" s="99"/>
      <c r="D137" s="105"/>
      <c r="E137" s="98"/>
      <c r="F137" s="105"/>
      <c r="G137" s="98"/>
      <c r="H137" s="103">
        <f>E137+G137</f>
        <v>0</v>
      </c>
    </row>
    <row r="138" spans="1:8" s="84" customFormat="1">
      <c r="A138" s="247">
        <v>1522</v>
      </c>
      <c r="B138" s="248" t="s">
        <v>263</v>
      </c>
      <c r="C138" s="99"/>
      <c r="D138" s="105"/>
      <c r="E138" s="98"/>
      <c r="F138" s="105"/>
      <c r="G138" s="98"/>
      <c r="H138" s="103">
        <f t="shared" ref="H138:H140" si="7">E138+G138</f>
        <v>0</v>
      </c>
    </row>
    <row r="139" spans="1:8" s="84" customFormat="1">
      <c r="A139" s="247">
        <v>1523</v>
      </c>
      <c r="B139" s="248" t="s">
        <v>264</v>
      </c>
      <c r="C139" s="99"/>
      <c r="D139" s="105"/>
      <c r="E139" s="98"/>
      <c r="F139" s="105"/>
      <c r="G139" s="98"/>
      <c r="H139" s="103">
        <f t="shared" si="7"/>
        <v>0</v>
      </c>
    </row>
    <row r="140" spans="1:8" s="84" customFormat="1">
      <c r="A140" s="247">
        <v>1529</v>
      </c>
      <c r="B140" s="248" t="s">
        <v>222</v>
      </c>
      <c r="C140" s="99"/>
      <c r="D140" s="105"/>
      <c r="E140" s="98"/>
      <c r="F140" s="105"/>
      <c r="G140" s="98"/>
      <c r="H140" s="103">
        <f t="shared" si="7"/>
        <v>0</v>
      </c>
    </row>
    <row r="141" spans="1:8" s="84" customFormat="1">
      <c r="A141" s="260">
        <v>153</v>
      </c>
      <c r="B141" s="246" t="s">
        <v>265</v>
      </c>
      <c r="C141" s="99"/>
      <c r="D141" s="97">
        <f>SUM(D142:D144)</f>
        <v>0</v>
      </c>
      <c r="E141" s="97">
        <f>SUM(E142:E144)</f>
        <v>0</v>
      </c>
      <c r="F141" s="97">
        <f>SUM(F142:F144)</f>
        <v>0</v>
      </c>
      <c r="G141" s="97">
        <f>SUM(G142:G144)</f>
        <v>0</v>
      </c>
      <c r="H141" s="103">
        <f>SUM(D141:G141)</f>
        <v>0</v>
      </c>
    </row>
    <row r="142" spans="1:8" s="84" customFormat="1">
      <c r="A142" s="247">
        <v>1531</v>
      </c>
      <c r="B142" s="251" t="s">
        <v>266</v>
      </c>
      <c r="C142" s="99"/>
      <c r="D142" s="98"/>
      <c r="E142" s="98"/>
      <c r="F142" s="98"/>
      <c r="G142" s="98"/>
      <c r="H142" s="103">
        <f t="shared" ref="H142:H147" si="8">SUM(D142:G142)</f>
        <v>0</v>
      </c>
    </row>
    <row r="143" spans="1:8" s="84" customFormat="1">
      <c r="A143" s="247">
        <v>1532</v>
      </c>
      <c r="B143" s="251" t="s">
        <v>267</v>
      </c>
      <c r="C143" s="99"/>
      <c r="D143" s="98"/>
      <c r="E143" s="98"/>
      <c r="F143" s="98"/>
      <c r="G143" s="98"/>
      <c r="H143" s="103">
        <f t="shared" si="8"/>
        <v>0</v>
      </c>
    </row>
    <row r="144" spans="1:8" s="84" customFormat="1">
      <c r="A144" s="247">
        <v>1539</v>
      </c>
      <c r="B144" s="251" t="s">
        <v>268</v>
      </c>
      <c r="C144" s="99"/>
      <c r="D144" s="97">
        <f>SUM(D145:D146)</f>
        <v>0</v>
      </c>
      <c r="E144" s="97">
        <f>SUM(E145:E146)</f>
        <v>0</v>
      </c>
      <c r="F144" s="97">
        <f>SUM(F145:F146)</f>
        <v>0</v>
      </c>
      <c r="G144" s="97">
        <f>SUM(G145:G146)</f>
        <v>0</v>
      </c>
      <c r="H144" s="103">
        <f t="shared" si="8"/>
        <v>0</v>
      </c>
    </row>
    <row r="145" spans="1:8" s="84" customFormat="1">
      <c r="A145" s="247">
        <v>15391</v>
      </c>
      <c r="B145" s="251" t="s">
        <v>269</v>
      </c>
      <c r="C145" s="99"/>
      <c r="D145" s="98"/>
      <c r="E145" s="98"/>
      <c r="F145" s="98"/>
      <c r="G145" s="98"/>
      <c r="H145" s="103">
        <f t="shared" si="8"/>
        <v>0</v>
      </c>
    </row>
    <row r="146" spans="1:8" s="84" customFormat="1">
      <c r="A146" s="247">
        <v>15392</v>
      </c>
      <c r="B146" s="251" t="s">
        <v>270</v>
      </c>
      <c r="C146" s="99"/>
      <c r="D146" s="98"/>
      <c r="E146" s="98"/>
      <c r="F146" s="98"/>
      <c r="G146" s="98"/>
      <c r="H146" s="103">
        <f t="shared" si="8"/>
        <v>0</v>
      </c>
    </row>
    <row r="147" spans="1:8" s="84" customFormat="1">
      <c r="A147" s="260">
        <v>157</v>
      </c>
      <c r="B147" s="246" t="s">
        <v>271</v>
      </c>
      <c r="C147" s="99"/>
      <c r="D147" s="97">
        <f>D148+D152</f>
        <v>0</v>
      </c>
      <c r="E147" s="97">
        <f>E151+E152</f>
        <v>0</v>
      </c>
      <c r="F147" s="97">
        <f>F148+F152</f>
        <v>0</v>
      </c>
      <c r="G147" s="97">
        <f>G151+G152</f>
        <v>0</v>
      </c>
      <c r="H147" s="103">
        <f t="shared" si="8"/>
        <v>0</v>
      </c>
    </row>
    <row r="148" spans="1:8" s="84" customFormat="1">
      <c r="A148" s="247">
        <v>1571</v>
      </c>
      <c r="B148" s="248" t="s">
        <v>272</v>
      </c>
      <c r="C148" s="99"/>
      <c r="D148" s="97">
        <f>SUM(D149:D150)</f>
        <v>0</v>
      </c>
      <c r="E148" s="105"/>
      <c r="F148" s="97">
        <f>SUM(F149:F150)</f>
        <v>0</v>
      </c>
      <c r="G148" s="105"/>
      <c r="H148" s="103">
        <f>D148+F148</f>
        <v>0</v>
      </c>
    </row>
    <row r="149" spans="1:8" s="84" customFormat="1">
      <c r="A149" s="247">
        <v>15711</v>
      </c>
      <c r="B149" s="248" t="s">
        <v>273</v>
      </c>
      <c r="C149" s="99"/>
      <c r="D149" s="98"/>
      <c r="E149" s="105"/>
      <c r="F149" s="98"/>
      <c r="G149" s="105"/>
      <c r="H149" s="103">
        <f>D149+F149</f>
        <v>0</v>
      </c>
    </row>
    <row r="150" spans="1:8" s="84" customFormat="1">
      <c r="A150" s="247">
        <v>15712</v>
      </c>
      <c r="B150" s="262" t="s">
        <v>274</v>
      </c>
      <c r="C150" s="99"/>
      <c r="D150" s="98"/>
      <c r="E150" s="105"/>
      <c r="F150" s="98"/>
      <c r="G150" s="105"/>
      <c r="H150" s="103">
        <f>D150+F150</f>
        <v>0</v>
      </c>
    </row>
    <row r="151" spans="1:8" s="84" customFormat="1">
      <c r="A151" s="247">
        <v>1572</v>
      </c>
      <c r="B151" s="248" t="s">
        <v>275</v>
      </c>
      <c r="C151" s="99"/>
      <c r="D151" s="105"/>
      <c r="E151" s="98"/>
      <c r="F151" s="105"/>
      <c r="G151" s="98"/>
      <c r="H151" s="103">
        <f>E151+G151</f>
        <v>0</v>
      </c>
    </row>
    <row r="152" spans="1:8" s="84" customFormat="1">
      <c r="A152" s="247">
        <v>1573</v>
      </c>
      <c r="B152" s="262" t="s">
        <v>276</v>
      </c>
      <c r="C152" s="99"/>
      <c r="D152" s="97">
        <f>SUM(D153:D154)</f>
        <v>0</v>
      </c>
      <c r="E152" s="97">
        <f>SUM(E153:E154)</f>
        <v>0</v>
      </c>
      <c r="F152" s="97">
        <f>SUM(F153:F154)</f>
        <v>0</v>
      </c>
      <c r="G152" s="97">
        <f>SUM(G153:G154)</f>
        <v>0</v>
      </c>
      <c r="H152" s="103">
        <f>SUM(D152:G152)</f>
        <v>0</v>
      </c>
    </row>
    <row r="153" spans="1:8" s="84" customFormat="1">
      <c r="A153" s="247">
        <v>15731</v>
      </c>
      <c r="B153" s="262" t="s">
        <v>277</v>
      </c>
      <c r="C153" s="99"/>
      <c r="D153" s="98"/>
      <c r="E153" s="98"/>
      <c r="F153" s="98"/>
      <c r="G153" s="98"/>
      <c r="H153" s="103">
        <f t="shared" ref="H153:H170" si="9">SUM(D153:G153)</f>
        <v>0</v>
      </c>
    </row>
    <row r="154" spans="1:8" s="84" customFormat="1">
      <c r="A154" s="247">
        <v>15732</v>
      </c>
      <c r="B154" s="262" t="s">
        <v>278</v>
      </c>
      <c r="C154" s="99"/>
      <c r="D154" s="98"/>
      <c r="E154" s="98"/>
      <c r="F154" s="98"/>
      <c r="G154" s="98"/>
      <c r="H154" s="103">
        <f t="shared" si="9"/>
        <v>0</v>
      </c>
    </row>
    <row r="155" spans="1:8" s="84" customFormat="1">
      <c r="A155" s="243">
        <v>18</v>
      </c>
      <c r="B155" s="244" t="s">
        <v>279</v>
      </c>
      <c r="C155" s="99"/>
      <c r="D155" s="97">
        <f>D156+D159+D162+D168</f>
        <v>0</v>
      </c>
      <c r="E155" s="97">
        <f>E156+E159+E162+E168</f>
        <v>0</v>
      </c>
      <c r="F155" s="97">
        <f>F156+F159+F162+F168</f>
        <v>0</v>
      </c>
      <c r="G155" s="97">
        <f>G156+G159+G162+G168</f>
        <v>0</v>
      </c>
      <c r="H155" s="103">
        <f t="shared" si="9"/>
        <v>0</v>
      </c>
    </row>
    <row r="156" spans="1:8" s="84" customFormat="1">
      <c r="A156" s="260">
        <v>182</v>
      </c>
      <c r="B156" s="246" t="s">
        <v>280</v>
      </c>
      <c r="C156" s="99"/>
      <c r="D156" s="97">
        <f>SUM(D157:D158)</f>
        <v>0</v>
      </c>
      <c r="E156" s="97">
        <f>SUM(E157:E158)</f>
        <v>0</v>
      </c>
      <c r="F156" s="97">
        <f>SUM(F157:F158)</f>
        <v>0</v>
      </c>
      <c r="G156" s="97">
        <f>SUM(G157:G158)</f>
        <v>0</v>
      </c>
      <c r="H156" s="103">
        <f t="shared" si="9"/>
        <v>0</v>
      </c>
    </row>
    <row r="157" spans="1:8" s="84" customFormat="1">
      <c r="A157" s="247">
        <v>1821</v>
      </c>
      <c r="B157" s="248" t="s">
        <v>281</v>
      </c>
      <c r="C157" s="99"/>
      <c r="D157" s="98"/>
      <c r="E157" s="98"/>
      <c r="F157" s="98"/>
      <c r="G157" s="98"/>
      <c r="H157" s="103">
        <f t="shared" si="9"/>
        <v>0</v>
      </c>
    </row>
    <row r="158" spans="1:8" s="84" customFormat="1">
      <c r="A158" s="247">
        <v>1822</v>
      </c>
      <c r="B158" s="248" t="s">
        <v>222</v>
      </c>
      <c r="C158" s="99"/>
      <c r="D158" s="98"/>
      <c r="E158" s="98"/>
      <c r="F158" s="98"/>
      <c r="G158" s="98"/>
      <c r="H158" s="103">
        <f t="shared" si="9"/>
        <v>0</v>
      </c>
    </row>
    <row r="159" spans="1:8" s="84" customFormat="1">
      <c r="A159" s="260">
        <v>183</v>
      </c>
      <c r="B159" s="246" t="s">
        <v>282</v>
      </c>
      <c r="C159" s="99"/>
      <c r="D159" s="97">
        <f>SUM(D160:D161)</f>
        <v>0</v>
      </c>
      <c r="E159" s="97">
        <f>SUM(E160:E161)</f>
        <v>0</v>
      </c>
      <c r="F159" s="97">
        <f>SUM(F160:F161)</f>
        <v>0</v>
      </c>
      <c r="G159" s="97">
        <f>SUM(G160:G161)</f>
        <v>0</v>
      </c>
      <c r="H159" s="103">
        <f t="shared" si="9"/>
        <v>0</v>
      </c>
    </row>
    <row r="160" spans="1:8" s="84" customFormat="1">
      <c r="A160" s="247">
        <v>1831</v>
      </c>
      <c r="B160" s="248" t="s">
        <v>283</v>
      </c>
      <c r="C160" s="99"/>
      <c r="D160" s="98"/>
      <c r="E160" s="98"/>
      <c r="F160" s="98"/>
      <c r="G160" s="98"/>
      <c r="H160" s="103">
        <f t="shared" si="9"/>
        <v>0</v>
      </c>
    </row>
    <row r="161" spans="1:8" s="84" customFormat="1">
      <c r="A161" s="247">
        <v>1832</v>
      </c>
      <c r="B161" s="248" t="s">
        <v>222</v>
      </c>
      <c r="C161" s="99"/>
      <c r="D161" s="98"/>
      <c r="E161" s="98"/>
      <c r="F161" s="98"/>
      <c r="G161" s="98"/>
      <c r="H161" s="103">
        <f t="shared" si="9"/>
        <v>0</v>
      </c>
    </row>
    <row r="162" spans="1:8" s="84" customFormat="1">
      <c r="A162" s="260">
        <v>186</v>
      </c>
      <c r="B162" s="246" t="s">
        <v>279</v>
      </c>
      <c r="C162" s="99"/>
      <c r="D162" s="97">
        <f>SUM(D163:D165)</f>
        <v>0</v>
      </c>
      <c r="E162" s="97">
        <f>SUM(E163:E165)</f>
        <v>0</v>
      </c>
      <c r="F162" s="97">
        <f>SUM(F163:F165)</f>
        <v>0</v>
      </c>
      <c r="G162" s="97">
        <f>SUM(G163:G165)</f>
        <v>0</v>
      </c>
      <c r="H162" s="103">
        <f t="shared" si="9"/>
        <v>0</v>
      </c>
    </row>
    <row r="163" spans="1:8" s="84" customFormat="1">
      <c r="A163" s="247">
        <v>1861</v>
      </c>
      <c r="B163" s="248" t="s">
        <v>284</v>
      </c>
      <c r="C163" s="99"/>
      <c r="D163" s="98"/>
      <c r="E163" s="98"/>
      <c r="F163" s="98"/>
      <c r="G163" s="98"/>
      <c r="H163" s="103">
        <f t="shared" si="9"/>
        <v>0</v>
      </c>
    </row>
    <row r="164" spans="1:8" s="84" customFormat="1">
      <c r="A164" s="247">
        <v>1862</v>
      </c>
      <c r="B164" s="248" t="s">
        <v>285</v>
      </c>
      <c r="C164" s="99"/>
      <c r="D164" s="98"/>
      <c r="E164" s="98"/>
      <c r="F164" s="98"/>
      <c r="G164" s="98"/>
      <c r="H164" s="103">
        <f t="shared" si="9"/>
        <v>0</v>
      </c>
    </row>
    <row r="165" spans="1:8" s="84" customFormat="1">
      <c r="A165" s="247">
        <v>1869</v>
      </c>
      <c r="B165" s="248" t="s">
        <v>222</v>
      </c>
      <c r="C165" s="99"/>
      <c r="D165" s="97">
        <f>SUM(D166:D167)</f>
        <v>0</v>
      </c>
      <c r="E165" s="97">
        <f>SUM(E166:E167)</f>
        <v>0</v>
      </c>
      <c r="F165" s="97">
        <f>SUM(F166:F167)</f>
        <v>0</v>
      </c>
      <c r="G165" s="97">
        <f>SUM(G166:G167)</f>
        <v>0</v>
      </c>
      <c r="H165" s="103">
        <f t="shared" si="9"/>
        <v>0</v>
      </c>
    </row>
    <row r="166" spans="1:8" s="84" customFormat="1">
      <c r="A166" s="247">
        <v>18691</v>
      </c>
      <c r="B166" s="248" t="s">
        <v>286</v>
      </c>
      <c r="C166" s="99"/>
      <c r="D166" s="98"/>
      <c r="E166" s="98"/>
      <c r="F166" s="98"/>
      <c r="G166" s="98"/>
      <c r="H166" s="103">
        <f t="shared" si="9"/>
        <v>0</v>
      </c>
    </row>
    <row r="167" spans="1:8" s="84" customFormat="1">
      <c r="A167" s="247">
        <v>18692</v>
      </c>
      <c r="B167" s="248" t="s">
        <v>287</v>
      </c>
      <c r="C167" s="99"/>
      <c r="D167" s="98"/>
      <c r="E167" s="98"/>
      <c r="F167" s="98"/>
      <c r="G167" s="98"/>
      <c r="H167" s="103">
        <f t="shared" si="9"/>
        <v>0</v>
      </c>
    </row>
    <row r="168" spans="1:8" s="84" customFormat="1">
      <c r="A168" s="260">
        <v>187</v>
      </c>
      <c r="B168" s="246" t="s">
        <v>288</v>
      </c>
      <c r="C168" s="99"/>
      <c r="D168" s="97">
        <f>SUM(D169:D170)</f>
        <v>0</v>
      </c>
      <c r="E168" s="97">
        <f>SUM(E169:E170)</f>
        <v>0</v>
      </c>
      <c r="F168" s="97">
        <f>SUM(F169:F170)</f>
        <v>0</v>
      </c>
      <c r="G168" s="97">
        <f>SUM(G169:G170)</f>
        <v>0</v>
      </c>
      <c r="H168" s="103">
        <f t="shared" si="9"/>
        <v>0</v>
      </c>
    </row>
    <row r="169" spans="1:8" s="84" customFormat="1">
      <c r="A169" s="247">
        <v>1871</v>
      </c>
      <c r="B169" s="248" t="s">
        <v>289</v>
      </c>
      <c r="C169" s="99"/>
      <c r="D169" s="98"/>
      <c r="E169" s="98"/>
      <c r="F169" s="98"/>
      <c r="G169" s="98"/>
      <c r="H169" s="103">
        <f t="shared" si="9"/>
        <v>0</v>
      </c>
    </row>
    <row r="170" spans="1:8" s="84" customFormat="1">
      <c r="A170" s="247">
        <v>1872</v>
      </c>
      <c r="B170" s="248" t="s">
        <v>290</v>
      </c>
      <c r="C170" s="99"/>
      <c r="D170" s="98"/>
      <c r="E170" s="98"/>
      <c r="F170" s="98"/>
      <c r="G170" s="98"/>
      <c r="H170" s="103">
        <f t="shared" si="9"/>
        <v>0</v>
      </c>
    </row>
    <row r="171" spans="1:8" s="84" customFormat="1">
      <c r="A171" s="243">
        <v>19</v>
      </c>
      <c r="B171" s="244" t="s">
        <v>291</v>
      </c>
      <c r="C171" s="97">
        <f>C184</f>
        <v>0</v>
      </c>
      <c r="D171" s="97">
        <f>D172+D175+D178+D181</f>
        <v>0</v>
      </c>
      <c r="E171" s="97">
        <f>E172+E175+E178+E181</f>
        <v>0</v>
      </c>
      <c r="F171" s="97">
        <f>F172+F175+F178+F181</f>
        <v>0</v>
      </c>
      <c r="G171" s="97">
        <f>G172+G175+G178+G181</f>
        <v>0</v>
      </c>
      <c r="H171" s="103">
        <f>SUM(C171:G171)</f>
        <v>0</v>
      </c>
    </row>
    <row r="172" spans="1:8" s="84" customFormat="1">
      <c r="A172" s="260">
        <v>191</v>
      </c>
      <c r="B172" s="246" t="s">
        <v>292</v>
      </c>
      <c r="C172" s="99"/>
      <c r="D172" s="97">
        <f>SUM(D173:D174)</f>
        <v>0</v>
      </c>
      <c r="E172" s="97">
        <f>SUM(E173:E174)</f>
        <v>0</v>
      </c>
      <c r="F172" s="97">
        <f>SUM(F173:F174)</f>
        <v>0</v>
      </c>
      <c r="G172" s="97">
        <f>SUM(G173:G174)</f>
        <v>0</v>
      </c>
      <c r="H172" s="103">
        <f>SUM(D172:G172)</f>
        <v>0</v>
      </c>
    </row>
    <row r="173" spans="1:8" s="84" customFormat="1">
      <c r="A173" s="247">
        <v>1911</v>
      </c>
      <c r="B173" s="248" t="s">
        <v>293</v>
      </c>
      <c r="C173" s="99"/>
      <c r="D173" s="98"/>
      <c r="E173" s="98"/>
      <c r="F173" s="98"/>
      <c r="G173" s="98"/>
      <c r="H173" s="103">
        <f t="shared" ref="H173:H183" si="10">SUM(D173:G173)</f>
        <v>0</v>
      </c>
    </row>
    <row r="174" spans="1:8" s="84" customFormat="1">
      <c r="A174" s="247">
        <v>1912</v>
      </c>
      <c r="B174" s="248" t="s">
        <v>294</v>
      </c>
      <c r="C174" s="99"/>
      <c r="D174" s="98"/>
      <c r="E174" s="98"/>
      <c r="F174" s="98"/>
      <c r="G174" s="98"/>
      <c r="H174" s="103">
        <f t="shared" si="10"/>
        <v>0</v>
      </c>
    </row>
    <row r="175" spans="1:8" s="84" customFormat="1">
      <c r="A175" s="260">
        <v>192</v>
      </c>
      <c r="B175" s="246" t="s">
        <v>295</v>
      </c>
      <c r="C175" s="99"/>
      <c r="D175" s="97">
        <f>SUM(D176:D177)</f>
        <v>0</v>
      </c>
      <c r="E175" s="97">
        <f>SUM(E176:E177)</f>
        <v>0</v>
      </c>
      <c r="F175" s="97">
        <f>SUM(F176:F177)</f>
        <v>0</v>
      </c>
      <c r="G175" s="97">
        <f>SUM(G176:G177)</f>
        <v>0</v>
      </c>
      <c r="H175" s="103">
        <f t="shared" si="10"/>
        <v>0</v>
      </c>
    </row>
    <row r="176" spans="1:8" s="84" customFormat="1">
      <c r="A176" s="247">
        <v>1921</v>
      </c>
      <c r="B176" s="248" t="s">
        <v>296</v>
      </c>
      <c r="C176" s="99"/>
      <c r="D176" s="98"/>
      <c r="E176" s="98"/>
      <c r="F176" s="98"/>
      <c r="G176" s="98"/>
      <c r="H176" s="103">
        <f t="shared" si="10"/>
        <v>0</v>
      </c>
    </row>
    <row r="177" spans="1:8" s="84" customFormat="1">
      <c r="A177" s="247">
        <v>1922</v>
      </c>
      <c r="B177" s="248" t="s">
        <v>297</v>
      </c>
      <c r="C177" s="99"/>
      <c r="D177" s="98"/>
      <c r="E177" s="98"/>
      <c r="F177" s="98"/>
      <c r="G177" s="98"/>
      <c r="H177" s="103">
        <f t="shared" si="10"/>
        <v>0</v>
      </c>
    </row>
    <row r="178" spans="1:8" s="84" customFormat="1">
      <c r="A178" s="260">
        <v>193</v>
      </c>
      <c r="B178" s="246" t="s">
        <v>298</v>
      </c>
      <c r="C178" s="99"/>
      <c r="D178" s="97">
        <f>SUM(D179:D180)</f>
        <v>0</v>
      </c>
      <c r="E178" s="97">
        <f>SUM(E179:E180)</f>
        <v>0</v>
      </c>
      <c r="F178" s="97">
        <f>SUM(F179:F180)</f>
        <v>0</v>
      </c>
      <c r="G178" s="97">
        <f>SUM(G179:G180)</f>
        <v>0</v>
      </c>
      <c r="H178" s="103">
        <f t="shared" si="10"/>
        <v>0</v>
      </c>
    </row>
    <row r="179" spans="1:8" s="84" customFormat="1">
      <c r="A179" s="247">
        <v>1931</v>
      </c>
      <c r="B179" s="248" t="s">
        <v>299</v>
      </c>
      <c r="C179" s="99"/>
      <c r="D179" s="98"/>
      <c r="E179" s="98"/>
      <c r="F179" s="98"/>
      <c r="G179" s="98"/>
      <c r="H179" s="103">
        <f t="shared" si="10"/>
        <v>0</v>
      </c>
    </row>
    <row r="180" spans="1:8" s="84" customFormat="1">
      <c r="A180" s="247">
        <v>1932</v>
      </c>
      <c r="B180" s="248" t="s">
        <v>300</v>
      </c>
      <c r="C180" s="99"/>
      <c r="D180" s="98"/>
      <c r="E180" s="98"/>
      <c r="F180" s="98"/>
      <c r="G180" s="98"/>
      <c r="H180" s="103">
        <f t="shared" si="10"/>
        <v>0</v>
      </c>
    </row>
    <row r="181" spans="1:8" s="84" customFormat="1">
      <c r="A181" s="260">
        <v>197</v>
      </c>
      <c r="B181" s="246" t="s">
        <v>301</v>
      </c>
      <c r="C181" s="99"/>
      <c r="D181" s="97">
        <f>SUM(D182:D183)</f>
        <v>0</v>
      </c>
      <c r="E181" s="97">
        <f>SUM(E182:E183)</f>
        <v>0</v>
      </c>
      <c r="F181" s="97">
        <f>SUM(F182:F183)</f>
        <v>0</v>
      </c>
      <c r="G181" s="97">
        <f>SUM(G182:G183)</f>
        <v>0</v>
      </c>
      <c r="H181" s="103">
        <f t="shared" si="10"/>
        <v>0</v>
      </c>
    </row>
    <row r="182" spans="1:8" s="84" customFormat="1">
      <c r="A182" s="247">
        <v>1971</v>
      </c>
      <c r="B182" s="248" t="s">
        <v>302</v>
      </c>
      <c r="C182" s="99"/>
      <c r="D182" s="98"/>
      <c r="E182" s="98"/>
      <c r="F182" s="98"/>
      <c r="G182" s="98"/>
      <c r="H182" s="103">
        <f t="shared" si="10"/>
        <v>0</v>
      </c>
    </row>
    <row r="183" spans="1:8" s="84" customFormat="1">
      <c r="A183" s="247">
        <v>1972</v>
      </c>
      <c r="B183" s="248" t="s">
        <v>303</v>
      </c>
      <c r="C183" s="99"/>
      <c r="D183" s="98"/>
      <c r="E183" s="98"/>
      <c r="F183" s="98"/>
      <c r="G183" s="98"/>
      <c r="H183" s="103">
        <f t="shared" si="10"/>
        <v>0</v>
      </c>
    </row>
    <row r="184" spans="1:8" s="84" customFormat="1">
      <c r="A184" s="263" t="s">
        <v>57</v>
      </c>
      <c r="B184" s="246" t="s">
        <v>304</v>
      </c>
      <c r="C184" s="97">
        <f>SUM(C185:C186)</f>
        <v>0</v>
      </c>
      <c r="D184" s="99"/>
      <c r="E184" s="99"/>
      <c r="F184" s="99"/>
      <c r="G184" s="99"/>
      <c r="H184" s="103">
        <f>C184</f>
        <v>0</v>
      </c>
    </row>
    <row r="185" spans="1:8" s="84" customFormat="1">
      <c r="A185" s="259" t="s">
        <v>58</v>
      </c>
      <c r="B185" s="248" t="s">
        <v>305</v>
      </c>
      <c r="C185" s="98"/>
      <c r="D185" s="99"/>
      <c r="E185" s="99"/>
      <c r="F185" s="99"/>
      <c r="G185" s="99"/>
      <c r="H185" s="103">
        <f>C185</f>
        <v>0</v>
      </c>
    </row>
    <row r="186" spans="1:8" s="84" customFormat="1">
      <c r="A186" s="259" t="s">
        <v>59</v>
      </c>
      <c r="B186" s="248" t="s">
        <v>306</v>
      </c>
      <c r="C186" s="98"/>
      <c r="D186" s="99"/>
      <c r="E186" s="99"/>
      <c r="F186" s="99"/>
      <c r="G186" s="99"/>
      <c r="H186" s="103">
        <f>C186</f>
        <v>0</v>
      </c>
    </row>
    <row r="187" spans="1:8" s="84" customFormat="1">
      <c r="A187" s="243">
        <v>2</v>
      </c>
      <c r="B187" s="244" t="s">
        <v>307</v>
      </c>
      <c r="C187" s="97">
        <f>C371+C435+C499+C563+C650</f>
        <v>0</v>
      </c>
      <c r="D187" s="97">
        <f>D188+D249+D310+D371+D435+D499+D563+D600+D625+D650</f>
        <v>0</v>
      </c>
      <c r="E187" s="97">
        <f>E188+E249+E310+E371+E435+E499+E563+E600+E625+E650</f>
        <v>0</v>
      </c>
      <c r="F187" s="97">
        <f>F188+F249+F310+F371+F435+F499+F563+F600+F625+F650</f>
        <v>0</v>
      </c>
      <c r="G187" s="97">
        <f>G188+G249+G310+G371+G435+G499+G563+G600+G625+G650</f>
        <v>0</v>
      </c>
      <c r="H187" s="103">
        <f t="shared" ref="H187" si="11">SUM(C187:G187)</f>
        <v>0</v>
      </c>
    </row>
    <row r="188" spans="1:8" s="84" customFormat="1">
      <c r="A188" s="243">
        <v>20</v>
      </c>
      <c r="B188" s="244" t="s">
        <v>308</v>
      </c>
      <c r="C188" s="99"/>
      <c r="D188" s="97">
        <f>D189+D201+D213+D225+D237</f>
        <v>0</v>
      </c>
      <c r="E188" s="97">
        <f>E189+E201+E213+E225+E237</f>
        <v>0</v>
      </c>
      <c r="F188" s="97">
        <f>F189+F201+F213+F225+F237</f>
        <v>0</v>
      </c>
      <c r="G188" s="97">
        <f>G189+G201+G213+G225+G237</f>
        <v>0</v>
      </c>
      <c r="H188" s="103">
        <f>SUM(D188:G188)</f>
        <v>0</v>
      </c>
    </row>
    <row r="189" spans="1:8" s="84" customFormat="1">
      <c r="A189" s="260">
        <v>201</v>
      </c>
      <c r="B189" s="246" t="s">
        <v>309</v>
      </c>
      <c r="C189" s="99"/>
      <c r="D189" s="97">
        <f>SUM(D190:D195)</f>
        <v>0</v>
      </c>
      <c r="E189" s="97">
        <f>SUM(E190:E195)</f>
        <v>0</v>
      </c>
      <c r="F189" s="97">
        <f>SUM(F190:F195)</f>
        <v>0</v>
      </c>
      <c r="G189" s="97">
        <f>SUM(G190:G195)</f>
        <v>0</v>
      </c>
      <c r="H189" s="103">
        <f t="shared" ref="H189:H252" si="12">SUM(D189:G189)</f>
        <v>0</v>
      </c>
    </row>
    <row r="190" spans="1:8" s="84" customFormat="1">
      <c r="A190" s="247">
        <v>2011</v>
      </c>
      <c r="B190" s="248" t="s">
        <v>310</v>
      </c>
      <c r="C190" s="99"/>
      <c r="D190" s="98"/>
      <c r="E190" s="98"/>
      <c r="F190" s="98"/>
      <c r="G190" s="98"/>
      <c r="H190" s="103">
        <f t="shared" si="12"/>
        <v>0</v>
      </c>
    </row>
    <row r="191" spans="1:8" s="84" customFormat="1">
      <c r="A191" s="247">
        <v>2012</v>
      </c>
      <c r="B191" s="248" t="s">
        <v>311</v>
      </c>
      <c r="C191" s="99"/>
      <c r="D191" s="98"/>
      <c r="E191" s="98"/>
      <c r="F191" s="98"/>
      <c r="G191" s="98"/>
      <c r="H191" s="103">
        <f t="shared" si="12"/>
        <v>0</v>
      </c>
    </row>
    <row r="192" spans="1:8" s="84" customFormat="1">
      <c r="A192" s="247">
        <v>2013</v>
      </c>
      <c r="B192" s="248" t="s">
        <v>312</v>
      </c>
      <c r="C192" s="99"/>
      <c r="D192" s="98"/>
      <c r="E192" s="98"/>
      <c r="F192" s="98"/>
      <c r="G192" s="98"/>
      <c r="H192" s="103">
        <f t="shared" si="12"/>
        <v>0</v>
      </c>
    </row>
    <row r="193" spans="1:8" s="84" customFormat="1">
      <c r="A193" s="247">
        <v>2014</v>
      </c>
      <c r="B193" s="248" t="s">
        <v>313</v>
      </c>
      <c r="C193" s="99"/>
      <c r="D193" s="98"/>
      <c r="E193" s="98"/>
      <c r="F193" s="98"/>
      <c r="G193" s="98"/>
      <c r="H193" s="103">
        <f t="shared" si="12"/>
        <v>0</v>
      </c>
    </row>
    <row r="194" spans="1:8" s="84" customFormat="1">
      <c r="A194" s="247">
        <v>2017</v>
      </c>
      <c r="B194" s="248" t="s">
        <v>314</v>
      </c>
      <c r="C194" s="99"/>
      <c r="D194" s="98"/>
      <c r="E194" s="98"/>
      <c r="F194" s="98"/>
      <c r="G194" s="98"/>
      <c r="H194" s="103">
        <f t="shared" si="12"/>
        <v>0</v>
      </c>
    </row>
    <row r="195" spans="1:8" s="84" customFormat="1">
      <c r="A195" s="247">
        <v>2019</v>
      </c>
      <c r="B195" s="248" t="s">
        <v>315</v>
      </c>
      <c r="C195" s="99"/>
      <c r="D195" s="97">
        <f>SUM(D196:D200)</f>
        <v>0</v>
      </c>
      <c r="E195" s="97">
        <f>SUM(E196:E200)</f>
        <v>0</v>
      </c>
      <c r="F195" s="97">
        <f>SUM(F196:F200)</f>
        <v>0</v>
      </c>
      <c r="G195" s="97">
        <f>SUM(G196:G200)</f>
        <v>0</v>
      </c>
      <c r="H195" s="103">
        <f t="shared" si="12"/>
        <v>0</v>
      </c>
    </row>
    <row r="196" spans="1:8" s="84" customFormat="1">
      <c r="A196" s="247">
        <v>20191</v>
      </c>
      <c r="B196" s="248" t="s">
        <v>316</v>
      </c>
      <c r="C196" s="99"/>
      <c r="D196" s="98"/>
      <c r="E196" s="98"/>
      <c r="F196" s="98"/>
      <c r="G196" s="98"/>
      <c r="H196" s="103">
        <f t="shared" si="12"/>
        <v>0</v>
      </c>
    </row>
    <row r="197" spans="1:8" s="84" customFormat="1">
      <c r="A197" s="247">
        <v>20192</v>
      </c>
      <c r="B197" s="248" t="s">
        <v>317</v>
      </c>
      <c r="C197" s="99"/>
      <c r="D197" s="98"/>
      <c r="E197" s="98"/>
      <c r="F197" s="98"/>
      <c r="G197" s="98"/>
      <c r="H197" s="103">
        <f t="shared" si="12"/>
        <v>0</v>
      </c>
    </row>
    <row r="198" spans="1:8" s="84" customFormat="1">
      <c r="A198" s="247">
        <v>20193</v>
      </c>
      <c r="B198" s="248" t="s">
        <v>318</v>
      </c>
      <c r="C198" s="99"/>
      <c r="D198" s="98"/>
      <c r="E198" s="98"/>
      <c r="F198" s="98"/>
      <c r="G198" s="98"/>
      <c r="H198" s="103">
        <f t="shared" si="12"/>
        <v>0</v>
      </c>
    </row>
    <row r="199" spans="1:8" s="84" customFormat="1">
      <c r="A199" s="247">
        <v>20194</v>
      </c>
      <c r="B199" s="248" t="s">
        <v>319</v>
      </c>
      <c r="C199" s="99"/>
      <c r="D199" s="98"/>
      <c r="E199" s="98"/>
      <c r="F199" s="98"/>
      <c r="G199" s="98"/>
      <c r="H199" s="103">
        <f t="shared" si="12"/>
        <v>0</v>
      </c>
    </row>
    <row r="200" spans="1:8" s="84" customFormat="1">
      <c r="A200" s="247">
        <v>20197</v>
      </c>
      <c r="B200" s="248" t="s">
        <v>320</v>
      </c>
      <c r="C200" s="99"/>
      <c r="D200" s="98"/>
      <c r="E200" s="98"/>
      <c r="F200" s="98"/>
      <c r="G200" s="98"/>
      <c r="H200" s="103">
        <f t="shared" si="12"/>
        <v>0</v>
      </c>
    </row>
    <row r="201" spans="1:8" s="84" customFormat="1">
      <c r="A201" s="260">
        <v>202</v>
      </c>
      <c r="B201" s="246" t="s">
        <v>321</v>
      </c>
      <c r="C201" s="99"/>
      <c r="D201" s="97">
        <f>SUM(D202:D207)</f>
        <v>0</v>
      </c>
      <c r="E201" s="97">
        <f>SUM(E202:E207)</f>
        <v>0</v>
      </c>
      <c r="F201" s="97">
        <f>SUM(F202:F207)</f>
        <v>0</v>
      </c>
      <c r="G201" s="97">
        <f>SUM(G202:G207)</f>
        <v>0</v>
      </c>
      <c r="H201" s="103">
        <f t="shared" si="12"/>
        <v>0</v>
      </c>
    </row>
    <row r="202" spans="1:8" s="84" customFormat="1">
      <c r="A202" s="247">
        <v>2021</v>
      </c>
      <c r="B202" s="248" t="s">
        <v>310</v>
      </c>
      <c r="C202" s="99"/>
      <c r="D202" s="98"/>
      <c r="E202" s="98"/>
      <c r="F202" s="98"/>
      <c r="G202" s="98"/>
      <c r="H202" s="103">
        <f t="shared" si="12"/>
        <v>0</v>
      </c>
    </row>
    <row r="203" spans="1:8" s="84" customFormat="1">
      <c r="A203" s="247">
        <v>2022</v>
      </c>
      <c r="B203" s="248" t="s">
        <v>311</v>
      </c>
      <c r="C203" s="99"/>
      <c r="D203" s="98"/>
      <c r="E203" s="98"/>
      <c r="F203" s="98"/>
      <c r="G203" s="98"/>
      <c r="H203" s="103">
        <f t="shared" si="12"/>
        <v>0</v>
      </c>
    </row>
    <row r="204" spans="1:8" s="84" customFormat="1">
      <c r="A204" s="247">
        <v>2023</v>
      </c>
      <c r="B204" s="248" t="s">
        <v>312</v>
      </c>
      <c r="C204" s="99"/>
      <c r="D204" s="98"/>
      <c r="E204" s="98"/>
      <c r="F204" s="98"/>
      <c r="G204" s="98"/>
      <c r="H204" s="103">
        <f t="shared" si="12"/>
        <v>0</v>
      </c>
    </row>
    <row r="205" spans="1:8" s="84" customFormat="1">
      <c r="A205" s="247">
        <v>2024</v>
      </c>
      <c r="B205" s="248" t="s">
        <v>313</v>
      </c>
      <c r="C205" s="99"/>
      <c r="D205" s="98"/>
      <c r="E205" s="98"/>
      <c r="F205" s="98"/>
      <c r="G205" s="98"/>
      <c r="H205" s="103">
        <f t="shared" si="12"/>
        <v>0</v>
      </c>
    </row>
    <row r="206" spans="1:8" s="84" customFormat="1">
      <c r="A206" s="247">
        <v>2027</v>
      </c>
      <c r="B206" s="248" t="s">
        <v>314</v>
      </c>
      <c r="C206" s="99"/>
      <c r="D206" s="98"/>
      <c r="E206" s="98"/>
      <c r="F206" s="98"/>
      <c r="G206" s="98"/>
      <c r="H206" s="103">
        <f t="shared" si="12"/>
        <v>0</v>
      </c>
    </row>
    <row r="207" spans="1:8" s="84" customFormat="1">
      <c r="A207" s="247">
        <v>2029</v>
      </c>
      <c r="B207" s="248" t="s">
        <v>315</v>
      </c>
      <c r="C207" s="99"/>
      <c r="D207" s="97">
        <f>SUM(D208:D212)</f>
        <v>0</v>
      </c>
      <c r="E207" s="97">
        <f>SUM(E208:E212)</f>
        <v>0</v>
      </c>
      <c r="F207" s="97">
        <f>SUM(F208:F212)</f>
        <v>0</v>
      </c>
      <c r="G207" s="97">
        <f>SUM(G208:G212)</f>
        <v>0</v>
      </c>
      <c r="H207" s="103">
        <f t="shared" si="12"/>
        <v>0</v>
      </c>
    </row>
    <row r="208" spans="1:8" s="84" customFormat="1">
      <c r="A208" s="247">
        <v>20291</v>
      </c>
      <c r="B208" s="248" t="s">
        <v>316</v>
      </c>
      <c r="C208" s="99"/>
      <c r="D208" s="98"/>
      <c r="E208" s="98"/>
      <c r="F208" s="98"/>
      <c r="G208" s="98"/>
      <c r="H208" s="103">
        <f t="shared" si="12"/>
        <v>0</v>
      </c>
    </row>
    <row r="209" spans="1:8" s="84" customFormat="1">
      <c r="A209" s="247">
        <v>20292</v>
      </c>
      <c r="B209" s="248" t="s">
        <v>317</v>
      </c>
      <c r="C209" s="99"/>
      <c r="D209" s="98"/>
      <c r="E209" s="98"/>
      <c r="F209" s="98"/>
      <c r="G209" s="98"/>
      <c r="H209" s="103">
        <f t="shared" si="12"/>
        <v>0</v>
      </c>
    </row>
    <row r="210" spans="1:8" s="84" customFormat="1">
      <c r="A210" s="247">
        <v>20293</v>
      </c>
      <c r="B210" s="248" t="s">
        <v>318</v>
      </c>
      <c r="C210" s="99"/>
      <c r="D210" s="98"/>
      <c r="E210" s="98"/>
      <c r="F210" s="98"/>
      <c r="G210" s="98"/>
      <c r="H210" s="103">
        <f t="shared" si="12"/>
        <v>0</v>
      </c>
    </row>
    <row r="211" spans="1:8" s="84" customFormat="1">
      <c r="A211" s="247">
        <v>20294</v>
      </c>
      <c r="B211" s="248" t="s">
        <v>319</v>
      </c>
      <c r="C211" s="99"/>
      <c r="D211" s="98"/>
      <c r="E211" s="98"/>
      <c r="F211" s="98"/>
      <c r="G211" s="98"/>
      <c r="H211" s="103">
        <f t="shared" si="12"/>
        <v>0</v>
      </c>
    </row>
    <row r="212" spans="1:8" s="84" customFormat="1">
      <c r="A212" s="247">
        <v>20297</v>
      </c>
      <c r="B212" s="248" t="s">
        <v>320</v>
      </c>
      <c r="C212" s="99"/>
      <c r="D212" s="98"/>
      <c r="E212" s="98"/>
      <c r="F212" s="98"/>
      <c r="G212" s="98"/>
      <c r="H212" s="103">
        <f t="shared" si="12"/>
        <v>0</v>
      </c>
    </row>
    <row r="213" spans="1:8" s="84" customFormat="1">
      <c r="A213" s="260">
        <v>203</v>
      </c>
      <c r="B213" s="246" t="s">
        <v>322</v>
      </c>
      <c r="C213" s="99"/>
      <c r="D213" s="97">
        <f>SUM(D214:D219)</f>
        <v>0</v>
      </c>
      <c r="E213" s="97">
        <f>SUM(E214:E219)</f>
        <v>0</v>
      </c>
      <c r="F213" s="97">
        <f>SUM(F214:F219)</f>
        <v>0</v>
      </c>
      <c r="G213" s="97">
        <f>SUM(G214:G219)</f>
        <v>0</v>
      </c>
      <c r="H213" s="103">
        <f t="shared" si="12"/>
        <v>0</v>
      </c>
    </row>
    <row r="214" spans="1:8" s="84" customFormat="1">
      <c r="A214" s="247">
        <v>2031</v>
      </c>
      <c r="B214" s="248" t="s">
        <v>310</v>
      </c>
      <c r="C214" s="99"/>
      <c r="D214" s="98"/>
      <c r="E214" s="98"/>
      <c r="F214" s="98"/>
      <c r="G214" s="98"/>
      <c r="H214" s="103">
        <f t="shared" si="12"/>
        <v>0</v>
      </c>
    </row>
    <row r="215" spans="1:8" s="84" customFormat="1">
      <c r="A215" s="247">
        <v>2032</v>
      </c>
      <c r="B215" s="248" t="s">
        <v>311</v>
      </c>
      <c r="C215" s="99"/>
      <c r="D215" s="98"/>
      <c r="E215" s="98"/>
      <c r="F215" s="98"/>
      <c r="G215" s="98"/>
      <c r="H215" s="103">
        <f t="shared" si="12"/>
        <v>0</v>
      </c>
    </row>
    <row r="216" spans="1:8" s="84" customFormat="1">
      <c r="A216" s="247">
        <v>2033</v>
      </c>
      <c r="B216" s="248" t="s">
        <v>312</v>
      </c>
      <c r="C216" s="99"/>
      <c r="D216" s="98"/>
      <c r="E216" s="98"/>
      <c r="F216" s="98"/>
      <c r="G216" s="98"/>
      <c r="H216" s="103">
        <f t="shared" si="12"/>
        <v>0</v>
      </c>
    </row>
    <row r="217" spans="1:8" s="84" customFormat="1">
      <c r="A217" s="247">
        <v>2034</v>
      </c>
      <c r="B217" s="248" t="s">
        <v>313</v>
      </c>
      <c r="C217" s="99"/>
      <c r="D217" s="98"/>
      <c r="E217" s="98"/>
      <c r="F217" s="98"/>
      <c r="G217" s="98"/>
      <c r="H217" s="103">
        <f t="shared" si="12"/>
        <v>0</v>
      </c>
    </row>
    <row r="218" spans="1:8" s="84" customFormat="1">
      <c r="A218" s="247">
        <v>2037</v>
      </c>
      <c r="B218" s="248" t="s">
        <v>314</v>
      </c>
      <c r="C218" s="99"/>
      <c r="D218" s="98"/>
      <c r="E218" s="98"/>
      <c r="F218" s="98"/>
      <c r="G218" s="98"/>
      <c r="H218" s="103">
        <f t="shared" si="12"/>
        <v>0</v>
      </c>
    </row>
    <row r="219" spans="1:8" s="84" customFormat="1">
      <c r="A219" s="247">
        <v>2039</v>
      </c>
      <c r="B219" s="248" t="s">
        <v>315</v>
      </c>
      <c r="C219" s="99"/>
      <c r="D219" s="97">
        <f>SUM(D220:D224)</f>
        <v>0</v>
      </c>
      <c r="E219" s="97">
        <f>SUM(E220:E224)</f>
        <v>0</v>
      </c>
      <c r="F219" s="97">
        <f>SUM(F220:F224)</f>
        <v>0</v>
      </c>
      <c r="G219" s="97">
        <f>SUM(G220:G224)</f>
        <v>0</v>
      </c>
      <c r="H219" s="103">
        <f t="shared" si="12"/>
        <v>0</v>
      </c>
    </row>
    <row r="220" spans="1:8" s="84" customFormat="1">
      <c r="A220" s="247">
        <v>20391</v>
      </c>
      <c r="B220" s="248" t="s">
        <v>316</v>
      </c>
      <c r="C220" s="99"/>
      <c r="D220" s="98"/>
      <c r="E220" s="98"/>
      <c r="F220" s="98"/>
      <c r="G220" s="98"/>
      <c r="H220" s="103">
        <f t="shared" si="12"/>
        <v>0</v>
      </c>
    </row>
    <row r="221" spans="1:8" s="84" customFormat="1">
      <c r="A221" s="247">
        <v>20392</v>
      </c>
      <c r="B221" s="248" t="s">
        <v>317</v>
      </c>
      <c r="C221" s="99"/>
      <c r="D221" s="98"/>
      <c r="E221" s="98"/>
      <c r="F221" s="98"/>
      <c r="G221" s="98"/>
      <c r="H221" s="103">
        <f t="shared" si="12"/>
        <v>0</v>
      </c>
    </row>
    <row r="222" spans="1:8" s="84" customFormat="1">
      <c r="A222" s="247">
        <v>20393</v>
      </c>
      <c r="B222" s="248" t="s">
        <v>318</v>
      </c>
      <c r="C222" s="99"/>
      <c r="D222" s="98"/>
      <c r="E222" s="98"/>
      <c r="F222" s="98"/>
      <c r="G222" s="98"/>
      <c r="H222" s="103">
        <f t="shared" si="12"/>
        <v>0</v>
      </c>
    </row>
    <row r="223" spans="1:8" s="84" customFormat="1">
      <c r="A223" s="247">
        <v>20394</v>
      </c>
      <c r="B223" s="248" t="s">
        <v>319</v>
      </c>
      <c r="C223" s="99"/>
      <c r="D223" s="98"/>
      <c r="E223" s="98"/>
      <c r="F223" s="98"/>
      <c r="G223" s="98"/>
      <c r="H223" s="103">
        <f t="shared" si="12"/>
        <v>0</v>
      </c>
    </row>
    <row r="224" spans="1:8" s="84" customFormat="1">
      <c r="A224" s="247">
        <v>20397</v>
      </c>
      <c r="B224" s="248" t="s">
        <v>320</v>
      </c>
      <c r="C224" s="99"/>
      <c r="D224" s="98"/>
      <c r="E224" s="98"/>
      <c r="F224" s="98"/>
      <c r="G224" s="98"/>
      <c r="H224" s="103">
        <f t="shared" si="12"/>
        <v>0</v>
      </c>
    </row>
    <row r="225" spans="1:8" s="84" customFormat="1">
      <c r="A225" s="260">
        <v>204</v>
      </c>
      <c r="B225" s="246" t="s">
        <v>323</v>
      </c>
      <c r="C225" s="99"/>
      <c r="D225" s="97">
        <f>SUM(D226:D231)</f>
        <v>0</v>
      </c>
      <c r="E225" s="97">
        <f>SUM(E226:E231)</f>
        <v>0</v>
      </c>
      <c r="F225" s="97">
        <f>SUM(F226:F231)</f>
        <v>0</v>
      </c>
      <c r="G225" s="97">
        <f>SUM(G226:G231)</f>
        <v>0</v>
      </c>
      <c r="H225" s="103">
        <f t="shared" si="12"/>
        <v>0</v>
      </c>
    </row>
    <row r="226" spans="1:8" s="84" customFormat="1">
      <c r="A226" s="247">
        <v>2041</v>
      </c>
      <c r="B226" s="248" t="s">
        <v>310</v>
      </c>
      <c r="C226" s="99"/>
      <c r="D226" s="98"/>
      <c r="E226" s="98"/>
      <c r="F226" s="98"/>
      <c r="G226" s="98"/>
      <c r="H226" s="103">
        <f t="shared" si="12"/>
        <v>0</v>
      </c>
    </row>
    <row r="227" spans="1:8" s="84" customFormat="1">
      <c r="A227" s="247">
        <v>2042</v>
      </c>
      <c r="B227" s="248" t="s">
        <v>311</v>
      </c>
      <c r="C227" s="99"/>
      <c r="D227" s="98"/>
      <c r="E227" s="98"/>
      <c r="F227" s="98"/>
      <c r="G227" s="98"/>
      <c r="H227" s="103">
        <f t="shared" si="12"/>
        <v>0</v>
      </c>
    </row>
    <row r="228" spans="1:8" s="84" customFormat="1">
      <c r="A228" s="247">
        <v>2043</v>
      </c>
      <c r="B228" s="248" t="s">
        <v>312</v>
      </c>
      <c r="C228" s="99"/>
      <c r="D228" s="98"/>
      <c r="E228" s="98"/>
      <c r="F228" s="98"/>
      <c r="G228" s="98"/>
      <c r="H228" s="103">
        <f t="shared" si="12"/>
        <v>0</v>
      </c>
    </row>
    <row r="229" spans="1:8" s="84" customFormat="1">
      <c r="A229" s="247">
        <v>2044</v>
      </c>
      <c r="B229" s="248" t="s">
        <v>313</v>
      </c>
      <c r="C229" s="99"/>
      <c r="D229" s="98"/>
      <c r="E229" s="98"/>
      <c r="F229" s="98"/>
      <c r="G229" s="98"/>
      <c r="H229" s="103">
        <f t="shared" si="12"/>
        <v>0</v>
      </c>
    </row>
    <row r="230" spans="1:8" s="84" customFormat="1">
      <c r="A230" s="247">
        <v>2047</v>
      </c>
      <c r="B230" s="248" t="s">
        <v>314</v>
      </c>
      <c r="C230" s="99"/>
      <c r="D230" s="98"/>
      <c r="E230" s="98"/>
      <c r="F230" s="98"/>
      <c r="G230" s="98"/>
      <c r="H230" s="103">
        <f t="shared" si="12"/>
        <v>0</v>
      </c>
    </row>
    <row r="231" spans="1:8" s="84" customFormat="1">
      <c r="A231" s="247">
        <v>2049</v>
      </c>
      <c r="B231" s="248" t="s">
        <v>315</v>
      </c>
      <c r="C231" s="99"/>
      <c r="D231" s="97">
        <f>SUM(D232:D236)</f>
        <v>0</v>
      </c>
      <c r="E231" s="97">
        <f>SUM(E232:E236)</f>
        <v>0</v>
      </c>
      <c r="F231" s="97">
        <f>SUM(F232:F236)</f>
        <v>0</v>
      </c>
      <c r="G231" s="97">
        <f>SUM(G232:G236)</f>
        <v>0</v>
      </c>
      <c r="H231" s="103">
        <f t="shared" si="12"/>
        <v>0</v>
      </c>
    </row>
    <row r="232" spans="1:8" s="84" customFormat="1">
      <c r="A232" s="247">
        <v>20491</v>
      </c>
      <c r="B232" s="248" t="s">
        <v>316</v>
      </c>
      <c r="C232" s="99"/>
      <c r="D232" s="98"/>
      <c r="E232" s="98"/>
      <c r="F232" s="98"/>
      <c r="G232" s="98"/>
      <c r="H232" s="103">
        <f t="shared" si="12"/>
        <v>0</v>
      </c>
    </row>
    <row r="233" spans="1:8" s="84" customFormat="1">
      <c r="A233" s="247">
        <v>20492</v>
      </c>
      <c r="B233" s="248" t="s">
        <v>317</v>
      </c>
      <c r="C233" s="99"/>
      <c r="D233" s="98"/>
      <c r="E233" s="98"/>
      <c r="F233" s="98"/>
      <c r="G233" s="98"/>
      <c r="H233" s="103">
        <f t="shared" si="12"/>
        <v>0</v>
      </c>
    </row>
    <row r="234" spans="1:8" s="84" customFormat="1">
      <c r="A234" s="247">
        <v>20493</v>
      </c>
      <c r="B234" s="248" t="s">
        <v>318</v>
      </c>
      <c r="C234" s="99"/>
      <c r="D234" s="98"/>
      <c r="E234" s="98"/>
      <c r="F234" s="98"/>
      <c r="G234" s="98"/>
      <c r="H234" s="103">
        <f t="shared" si="12"/>
        <v>0</v>
      </c>
    </row>
    <row r="235" spans="1:8" s="84" customFormat="1">
      <c r="A235" s="247">
        <v>20494</v>
      </c>
      <c r="B235" s="248" t="s">
        <v>319</v>
      </c>
      <c r="C235" s="99"/>
      <c r="D235" s="98"/>
      <c r="E235" s="98"/>
      <c r="F235" s="98"/>
      <c r="G235" s="98"/>
      <c r="H235" s="103">
        <f t="shared" si="12"/>
        <v>0</v>
      </c>
    </row>
    <row r="236" spans="1:8" s="84" customFormat="1">
      <c r="A236" s="247">
        <v>20497</v>
      </c>
      <c r="B236" s="248" t="s">
        <v>320</v>
      </c>
      <c r="C236" s="99"/>
      <c r="D236" s="98"/>
      <c r="E236" s="98"/>
      <c r="F236" s="98"/>
      <c r="G236" s="98"/>
      <c r="H236" s="103">
        <f t="shared" si="12"/>
        <v>0</v>
      </c>
    </row>
    <row r="237" spans="1:8" s="84" customFormat="1">
      <c r="A237" s="260">
        <v>205</v>
      </c>
      <c r="B237" s="246" t="s">
        <v>324</v>
      </c>
      <c r="C237" s="99"/>
      <c r="D237" s="97">
        <f>SUM(D238:D243)</f>
        <v>0</v>
      </c>
      <c r="E237" s="97">
        <f>SUM(E238:E243)</f>
        <v>0</v>
      </c>
      <c r="F237" s="97">
        <f>SUM(F238:F243)</f>
        <v>0</v>
      </c>
      <c r="G237" s="97">
        <f>SUM(G238:G243)</f>
        <v>0</v>
      </c>
      <c r="H237" s="103">
        <f t="shared" si="12"/>
        <v>0</v>
      </c>
    </row>
    <row r="238" spans="1:8" s="84" customFormat="1">
      <c r="A238" s="247">
        <v>2051</v>
      </c>
      <c r="B238" s="248" t="s">
        <v>310</v>
      </c>
      <c r="C238" s="99"/>
      <c r="D238" s="98"/>
      <c r="E238" s="98"/>
      <c r="F238" s="98"/>
      <c r="G238" s="98"/>
      <c r="H238" s="103">
        <f t="shared" si="12"/>
        <v>0</v>
      </c>
    </row>
    <row r="239" spans="1:8" s="84" customFormat="1">
      <c r="A239" s="247">
        <v>2052</v>
      </c>
      <c r="B239" s="248" t="s">
        <v>311</v>
      </c>
      <c r="C239" s="99"/>
      <c r="D239" s="98"/>
      <c r="E239" s="98"/>
      <c r="F239" s="98"/>
      <c r="G239" s="98"/>
      <c r="H239" s="103">
        <f t="shared" si="12"/>
        <v>0</v>
      </c>
    </row>
    <row r="240" spans="1:8" s="84" customFormat="1">
      <c r="A240" s="247">
        <v>2053</v>
      </c>
      <c r="B240" s="248" t="s">
        <v>312</v>
      </c>
      <c r="C240" s="99"/>
      <c r="D240" s="98"/>
      <c r="E240" s="98"/>
      <c r="F240" s="98"/>
      <c r="G240" s="98"/>
      <c r="H240" s="103">
        <f t="shared" si="12"/>
        <v>0</v>
      </c>
    </row>
    <row r="241" spans="1:8" s="84" customFormat="1">
      <c r="A241" s="247">
        <v>2054</v>
      </c>
      <c r="B241" s="248" t="s">
        <v>313</v>
      </c>
      <c r="C241" s="99"/>
      <c r="D241" s="98"/>
      <c r="E241" s="98"/>
      <c r="F241" s="98"/>
      <c r="G241" s="98"/>
      <c r="H241" s="103">
        <f t="shared" si="12"/>
        <v>0</v>
      </c>
    </row>
    <row r="242" spans="1:8" s="84" customFormat="1">
      <c r="A242" s="247">
        <v>2057</v>
      </c>
      <c r="B242" s="248" t="s">
        <v>314</v>
      </c>
      <c r="C242" s="99"/>
      <c r="D242" s="98"/>
      <c r="E242" s="98"/>
      <c r="F242" s="98"/>
      <c r="G242" s="98"/>
      <c r="H242" s="103">
        <f t="shared" si="12"/>
        <v>0</v>
      </c>
    </row>
    <row r="243" spans="1:8" s="84" customFormat="1">
      <c r="A243" s="247">
        <v>2059</v>
      </c>
      <c r="B243" s="248" t="s">
        <v>315</v>
      </c>
      <c r="C243" s="99"/>
      <c r="D243" s="97">
        <f>SUM(D244:D248)</f>
        <v>0</v>
      </c>
      <c r="E243" s="97">
        <f>SUM(E244:E248)</f>
        <v>0</v>
      </c>
      <c r="F243" s="97">
        <f>SUM(F244:F248)</f>
        <v>0</v>
      </c>
      <c r="G243" s="97">
        <f>SUM(G244:G248)</f>
        <v>0</v>
      </c>
      <c r="H243" s="103">
        <f t="shared" si="12"/>
        <v>0</v>
      </c>
    </row>
    <row r="244" spans="1:8" s="84" customFormat="1">
      <c r="A244" s="247">
        <v>20591</v>
      </c>
      <c r="B244" s="248" t="s">
        <v>316</v>
      </c>
      <c r="C244" s="99"/>
      <c r="D244" s="98"/>
      <c r="E244" s="98"/>
      <c r="F244" s="98"/>
      <c r="G244" s="98"/>
      <c r="H244" s="103">
        <f t="shared" si="12"/>
        <v>0</v>
      </c>
    </row>
    <row r="245" spans="1:8" s="84" customFormat="1">
      <c r="A245" s="247">
        <v>20592</v>
      </c>
      <c r="B245" s="248" t="s">
        <v>317</v>
      </c>
      <c r="C245" s="99"/>
      <c r="D245" s="98"/>
      <c r="E245" s="98"/>
      <c r="F245" s="98"/>
      <c r="G245" s="98"/>
      <c r="H245" s="103">
        <f t="shared" si="12"/>
        <v>0</v>
      </c>
    </row>
    <row r="246" spans="1:8" s="84" customFormat="1">
      <c r="A246" s="247">
        <v>20593</v>
      </c>
      <c r="B246" s="248" t="s">
        <v>318</v>
      </c>
      <c r="C246" s="99"/>
      <c r="D246" s="98"/>
      <c r="E246" s="98"/>
      <c r="F246" s="98"/>
      <c r="G246" s="98"/>
      <c r="H246" s="103">
        <f t="shared" si="12"/>
        <v>0</v>
      </c>
    </row>
    <row r="247" spans="1:8" s="84" customFormat="1">
      <c r="A247" s="247">
        <v>20594</v>
      </c>
      <c r="B247" s="248" t="s">
        <v>319</v>
      </c>
      <c r="C247" s="99"/>
      <c r="D247" s="98"/>
      <c r="E247" s="98"/>
      <c r="F247" s="98"/>
      <c r="G247" s="98"/>
      <c r="H247" s="103">
        <f t="shared" si="12"/>
        <v>0</v>
      </c>
    </row>
    <row r="248" spans="1:8" s="84" customFormat="1">
      <c r="A248" s="247">
        <v>20597</v>
      </c>
      <c r="B248" s="248" t="s">
        <v>320</v>
      </c>
      <c r="C248" s="99"/>
      <c r="D248" s="98"/>
      <c r="E248" s="98"/>
      <c r="F248" s="98"/>
      <c r="G248" s="98"/>
      <c r="H248" s="103">
        <f t="shared" si="12"/>
        <v>0</v>
      </c>
    </row>
    <row r="249" spans="1:8" s="84" customFormat="1">
      <c r="A249" s="243">
        <v>21</v>
      </c>
      <c r="B249" s="244" t="s">
        <v>325</v>
      </c>
      <c r="C249" s="99"/>
      <c r="D249" s="97">
        <f>D250+D262+D274+D286+D298</f>
        <v>0</v>
      </c>
      <c r="E249" s="97">
        <f>E250+E262+E274+E286+E298</f>
        <v>0</v>
      </c>
      <c r="F249" s="97">
        <f>F250+F262+F274+F286+F298</f>
        <v>0</v>
      </c>
      <c r="G249" s="97">
        <f>G250+G262+G274+G286+G298</f>
        <v>0</v>
      </c>
      <c r="H249" s="103">
        <f t="shared" si="12"/>
        <v>0</v>
      </c>
    </row>
    <row r="250" spans="1:8" s="84" customFormat="1">
      <c r="A250" s="260">
        <v>211</v>
      </c>
      <c r="B250" s="246" t="s">
        <v>326</v>
      </c>
      <c r="C250" s="99"/>
      <c r="D250" s="97">
        <f>SUM(D251:D256)</f>
        <v>0</v>
      </c>
      <c r="E250" s="97">
        <f>SUM(E251:E256)</f>
        <v>0</v>
      </c>
      <c r="F250" s="97">
        <f>SUM(F251:F256)</f>
        <v>0</v>
      </c>
      <c r="G250" s="97">
        <f>SUM(G251:G256)</f>
        <v>0</v>
      </c>
      <c r="H250" s="103">
        <f t="shared" si="12"/>
        <v>0</v>
      </c>
    </row>
    <row r="251" spans="1:8" s="84" customFormat="1">
      <c r="A251" s="247">
        <v>2111</v>
      </c>
      <c r="B251" s="248" t="s">
        <v>310</v>
      </c>
      <c r="C251" s="99"/>
      <c r="D251" s="98"/>
      <c r="E251" s="98"/>
      <c r="F251" s="98"/>
      <c r="G251" s="98"/>
      <c r="H251" s="103">
        <f t="shared" si="12"/>
        <v>0</v>
      </c>
    </row>
    <row r="252" spans="1:8" s="84" customFormat="1">
      <c r="A252" s="247">
        <v>2112</v>
      </c>
      <c r="B252" s="248" t="s">
        <v>311</v>
      </c>
      <c r="C252" s="99"/>
      <c r="D252" s="98"/>
      <c r="E252" s="98"/>
      <c r="F252" s="98"/>
      <c r="G252" s="98"/>
      <c r="H252" s="103">
        <f t="shared" si="12"/>
        <v>0</v>
      </c>
    </row>
    <row r="253" spans="1:8" s="84" customFormat="1">
      <c r="A253" s="247">
        <v>2113</v>
      </c>
      <c r="B253" s="248" t="s">
        <v>312</v>
      </c>
      <c r="C253" s="99"/>
      <c r="D253" s="98"/>
      <c r="E253" s="98"/>
      <c r="F253" s="98"/>
      <c r="G253" s="98"/>
      <c r="H253" s="103">
        <f t="shared" ref="H253:H316" si="13">SUM(D253:G253)</f>
        <v>0</v>
      </c>
    </row>
    <row r="254" spans="1:8" s="84" customFormat="1">
      <c r="A254" s="247">
        <v>2114</v>
      </c>
      <c r="B254" s="248" t="s">
        <v>313</v>
      </c>
      <c r="C254" s="99"/>
      <c r="D254" s="98"/>
      <c r="E254" s="98"/>
      <c r="F254" s="98"/>
      <c r="G254" s="98"/>
      <c r="H254" s="103">
        <f t="shared" si="13"/>
        <v>0</v>
      </c>
    </row>
    <row r="255" spans="1:8" s="84" customFormat="1">
      <c r="A255" s="247">
        <v>2117</v>
      </c>
      <c r="B255" s="248" t="s">
        <v>314</v>
      </c>
      <c r="C255" s="99"/>
      <c r="D255" s="98"/>
      <c r="E255" s="98"/>
      <c r="F255" s="98"/>
      <c r="G255" s="98"/>
      <c r="H255" s="103">
        <f t="shared" si="13"/>
        <v>0</v>
      </c>
    </row>
    <row r="256" spans="1:8" s="84" customFormat="1">
      <c r="A256" s="247">
        <v>2119</v>
      </c>
      <c r="B256" s="248" t="s">
        <v>315</v>
      </c>
      <c r="C256" s="99"/>
      <c r="D256" s="97">
        <f>SUM(D257:D261)</f>
        <v>0</v>
      </c>
      <c r="E256" s="97">
        <f>SUM(E257:E261)</f>
        <v>0</v>
      </c>
      <c r="F256" s="97">
        <f>SUM(F257:F261)</f>
        <v>0</v>
      </c>
      <c r="G256" s="97">
        <f>SUM(G257:G261)</f>
        <v>0</v>
      </c>
      <c r="H256" s="103">
        <f t="shared" si="13"/>
        <v>0</v>
      </c>
    </row>
    <row r="257" spans="1:8" s="84" customFormat="1">
      <c r="A257" s="247">
        <v>21191</v>
      </c>
      <c r="B257" s="248" t="s">
        <v>316</v>
      </c>
      <c r="C257" s="99"/>
      <c r="D257" s="98"/>
      <c r="E257" s="98"/>
      <c r="F257" s="98"/>
      <c r="G257" s="98"/>
      <c r="H257" s="103">
        <f t="shared" si="13"/>
        <v>0</v>
      </c>
    </row>
    <row r="258" spans="1:8" s="84" customFormat="1">
      <c r="A258" s="247">
        <v>21192</v>
      </c>
      <c r="B258" s="248" t="s">
        <v>317</v>
      </c>
      <c r="C258" s="99"/>
      <c r="D258" s="98"/>
      <c r="E258" s="98"/>
      <c r="F258" s="98"/>
      <c r="G258" s="98"/>
      <c r="H258" s="103">
        <f t="shared" si="13"/>
        <v>0</v>
      </c>
    </row>
    <row r="259" spans="1:8" s="84" customFormat="1">
      <c r="A259" s="247">
        <v>21193</v>
      </c>
      <c r="B259" s="248" t="s">
        <v>318</v>
      </c>
      <c r="C259" s="99"/>
      <c r="D259" s="98"/>
      <c r="E259" s="98"/>
      <c r="F259" s="98"/>
      <c r="G259" s="98"/>
      <c r="H259" s="103">
        <f t="shared" si="13"/>
        <v>0</v>
      </c>
    </row>
    <row r="260" spans="1:8" s="84" customFormat="1">
      <c r="A260" s="247">
        <v>21194</v>
      </c>
      <c r="B260" s="248" t="s">
        <v>319</v>
      </c>
      <c r="C260" s="99"/>
      <c r="D260" s="98"/>
      <c r="E260" s="98"/>
      <c r="F260" s="98"/>
      <c r="G260" s="98"/>
      <c r="H260" s="103">
        <f t="shared" si="13"/>
        <v>0</v>
      </c>
    </row>
    <row r="261" spans="1:8" s="84" customFormat="1">
      <c r="A261" s="247">
        <v>21197</v>
      </c>
      <c r="B261" s="248" t="s">
        <v>320</v>
      </c>
      <c r="C261" s="99"/>
      <c r="D261" s="98"/>
      <c r="E261" s="98"/>
      <c r="F261" s="98"/>
      <c r="G261" s="98"/>
      <c r="H261" s="103">
        <f t="shared" si="13"/>
        <v>0</v>
      </c>
    </row>
    <row r="262" spans="1:8" s="84" customFormat="1">
      <c r="A262" s="260">
        <v>212</v>
      </c>
      <c r="B262" s="246" t="s">
        <v>327</v>
      </c>
      <c r="C262" s="99"/>
      <c r="D262" s="97">
        <f>SUM(D263:D268)</f>
        <v>0</v>
      </c>
      <c r="E262" s="97">
        <f>SUM(E263:E268)</f>
        <v>0</v>
      </c>
      <c r="F262" s="97">
        <f>SUM(F263:F268)</f>
        <v>0</v>
      </c>
      <c r="G262" s="97">
        <f>SUM(G263:G268)</f>
        <v>0</v>
      </c>
      <c r="H262" s="103">
        <f t="shared" si="13"/>
        <v>0</v>
      </c>
    </row>
    <row r="263" spans="1:8" s="84" customFormat="1">
      <c r="A263" s="247">
        <v>2121</v>
      </c>
      <c r="B263" s="248" t="s">
        <v>310</v>
      </c>
      <c r="C263" s="99"/>
      <c r="D263" s="98"/>
      <c r="E263" s="98"/>
      <c r="F263" s="98"/>
      <c r="G263" s="98"/>
      <c r="H263" s="103">
        <f t="shared" si="13"/>
        <v>0</v>
      </c>
    </row>
    <row r="264" spans="1:8" s="84" customFormat="1">
      <c r="A264" s="247">
        <v>2122</v>
      </c>
      <c r="B264" s="248" t="s">
        <v>311</v>
      </c>
      <c r="C264" s="99"/>
      <c r="D264" s="98"/>
      <c r="E264" s="98"/>
      <c r="F264" s="98"/>
      <c r="G264" s="98"/>
      <c r="H264" s="103">
        <f t="shared" si="13"/>
        <v>0</v>
      </c>
    </row>
    <row r="265" spans="1:8" s="84" customFormat="1">
      <c r="A265" s="247">
        <v>2123</v>
      </c>
      <c r="B265" s="248" t="s">
        <v>312</v>
      </c>
      <c r="C265" s="99"/>
      <c r="D265" s="98"/>
      <c r="E265" s="98"/>
      <c r="F265" s="98"/>
      <c r="G265" s="98"/>
      <c r="H265" s="103">
        <f t="shared" si="13"/>
        <v>0</v>
      </c>
    </row>
    <row r="266" spans="1:8" s="84" customFormat="1">
      <c r="A266" s="247">
        <v>2124</v>
      </c>
      <c r="B266" s="248" t="s">
        <v>313</v>
      </c>
      <c r="C266" s="99"/>
      <c r="D266" s="98"/>
      <c r="E266" s="98"/>
      <c r="F266" s="98"/>
      <c r="G266" s="98"/>
      <c r="H266" s="103">
        <f t="shared" si="13"/>
        <v>0</v>
      </c>
    </row>
    <row r="267" spans="1:8" s="84" customFormat="1">
      <c r="A267" s="247">
        <v>2127</v>
      </c>
      <c r="B267" s="248" t="s">
        <v>314</v>
      </c>
      <c r="C267" s="99"/>
      <c r="D267" s="98"/>
      <c r="E267" s="98"/>
      <c r="F267" s="98"/>
      <c r="G267" s="98"/>
      <c r="H267" s="103">
        <f t="shared" si="13"/>
        <v>0</v>
      </c>
    </row>
    <row r="268" spans="1:8" s="84" customFormat="1">
      <c r="A268" s="247">
        <v>2129</v>
      </c>
      <c r="B268" s="248" t="s">
        <v>315</v>
      </c>
      <c r="C268" s="99"/>
      <c r="D268" s="97">
        <f>SUM(D269:D273)</f>
        <v>0</v>
      </c>
      <c r="E268" s="97">
        <f>SUM(E269:E273)</f>
        <v>0</v>
      </c>
      <c r="F268" s="97">
        <f>SUM(F269:F273)</f>
        <v>0</v>
      </c>
      <c r="G268" s="97">
        <f>SUM(G269:G273)</f>
        <v>0</v>
      </c>
      <c r="H268" s="103">
        <f t="shared" si="13"/>
        <v>0</v>
      </c>
    </row>
    <row r="269" spans="1:8" s="84" customFormat="1">
      <c r="A269" s="247">
        <v>21291</v>
      </c>
      <c r="B269" s="248" t="s">
        <v>316</v>
      </c>
      <c r="C269" s="99"/>
      <c r="D269" s="98"/>
      <c r="E269" s="98"/>
      <c r="F269" s="98"/>
      <c r="G269" s="98"/>
      <c r="H269" s="103">
        <f t="shared" si="13"/>
        <v>0</v>
      </c>
    </row>
    <row r="270" spans="1:8" s="84" customFormat="1">
      <c r="A270" s="247">
        <v>21292</v>
      </c>
      <c r="B270" s="248" t="s">
        <v>317</v>
      </c>
      <c r="C270" s="99"/>
      <c r="D270" s="98"/>
      <c r="E270" s="98"/>
      <c r="F270" s="98"/>
      <c r="G270" s="98"/>
      <c r="H270" s="103">
        <f t="shared" si="13"/>
        <v>0</v>
      </c>
    </row>
    <row r="271" spans="1:8" s="84" customFormat="1">
      <c r="A271" s="247">
        <v>21293</v>
      </c>
      <c r="B271" s="248" t="s">
        <v>318</v>
      </c>
      <c r="C271" s="99"/>
      <c r="D271" s="98"/>
      <c r="E271" s="98"/>
      <c r="F271" s="98"/>
      <c r="G271" s="98"/>
      <c r="H271" s="103">
        <f t="shared" si="13"/>
        <v>0</v>
      </c>
    </row>
    <row r="272" spans="1:8" s="84" customFormat="1">
      <c r="A272" s="247">
        <v>21294</v>
      </c>
      <c r="B272" s="248" t="s">
        <v>319</v>
      </c>
      <c r="C272" s="99"/>
      <c r="D272" s="98"/>
      <c r="E272" s="98"/>
      <c r="F272" s="98"/>
      <c r="G272" s="98"/>
      <c r="H272" s="103">
        <f t="shared" si="13"/>
        <v>0</v>
      </c>
    </row>
    <row r="273" spans="1:8" s="84" customFormat="1">
      <c r="A273" s="247">
        <v>21297</v>
      </c>
      <c r="B273" s="248" t="s">
        <v>320</v>
      </c>
      <c r="C273" s="99"/>
      <c r="D273" s="98"/>
      <c r="E273" s="98"/>
      <c r="F273" s="98"/>
      <c r="G273" s="98"/>
      <c r="H273" s="103">
        <f t="shared" si="13"/>
        <v>0</v>
      </c>
    </row>
    <row r="274" spans="1:8" s="84" customFormat="1">
      <c r="A274" s="260">
        <v>213</v>
      </c>
      <c r="B274" s="246" t="s">
        <v>322</v>
      </c>
      <c r="C274" s="99"/>
      <c r="D274" s="97">
        <f>SUM(D275:D280)</f>
        <v>0</v>
      </c>
      <c r="E274" s="97">
        <f>SUM(E275:E280)</f>
        <v>0</v>
      </c>
      <c r="F274" s="97">
        <f>SUM(F275:F280)</f>
        <v>0</v>
      </c>
      <c r="G274" s="97">
        <f>SUM(G275:G280)</f>
        <v>0</v>
      </c>
      <c r="H274" s="103">
        <f t="shared" si="13"/>
        <v>0</v>
      </c>
    </row>
    <row r="275" spans="1:8" s="84" customFormat="1">
      <c r="A275" s="247">
        <v>2131</v>
      </c>
      <c r="B275" s="248" t="s">
        <v>310</v>
      </c>
      <c r="C275" s="99"/>
      <c r="D275" s="98"/>
      <c r="E275" s="98"/>
      <c r="F275" s="98"/>
      <c r="G275" s="98"/>
      <c r="H275" s="103">
        <f t="shared" si="13"/>
        <v>0</v>
      </c>
    </row>
    <row r="276" spans="1:8" s="84" customFormat="1">
      <c r="A276" s="247">
        <v>2132</v>
      </c>
      <c r="B276" s="248" t="s">
        <v>311</v>
      </c>
      <c r="C276" s="99"/>
      <c r="D276" s="98"/>
      <c r="E276" s="98"/>
      <c r="F276" s="98"/>
      <c r="G276" s="98"/>
      <c r="H276" s="103">
        <f t="shared" si="13"/>
        <v>0</v>
      </c>
    </row>
    <row r="277" spans="1:8" s="84" customFormat="1">
      <c r="A277" s="247">
        <v>2133</v>
      </c>
      <c r="B277" s="248" t="s">
        <v>312</v>
      </c>
      <c r="C277" s="99"/>
      <c r="D277" s="98"/>
      <c r="E277" s="98"/>
      <c r="F277" s="98"/>
      <c r="G277" s="98"/>
      <c r="H277" s="103">
        <f t="shared" si="13"/>
        <v>0</v>
      </c>
    </row>
    <row r="278" spans="1:8" s="84" customFormat="1">
      <c r="A278" s="247">
        <v>2134</v>
      </c>
      <c r="B278" s="248" t="s">
        <v>313</v>
      </c>
      <c r="C278" s="99"/>
      <c r="D278" s="98"/>
      <c r="E278" s="98"/>
      <c r="F278" s="98"/>
      <c r="G278" s="98"/>
      <c r="H278" s="103">
        <f t="shared" si="13"/>
        <v>0</v>
      </c>
    </row>
    <row r="279" spans="1:8" s="84" customFormat="1">
      <c r="A279" s="247">
        <v>2137</v>
      </c>
      <c r="B279" s="248" t="s">
        <v>314</v>
      </c>
      <c r="C279" s="99"/>
      <c r="D279" s="98"/>
      <c r="E279" s="98"/>
      <c r="F279" s="98"/>
      <c r="G279" s="98"/>
      <c r="H279" s="103">
        <f t="shared" si="13"/>
        <v>0</v>
      </c>
    </row>
    <row r="280" spans="1:8" s="84" customFormat="1">
      <c r="A280" s="247">
        <v>2139</v>
      </c>
      <c r="B280" s="248" t="s">
        <v>315</v>
      </c>
      <c r="C280" s="99"/>
      <c r="D280" s="97">
        <f>SUM(D281:D285)</f>
        <v>0</v>
      </c>
      <c r="E280" s="97">
        <f>SUM(E281:E285)</f>
        <v>0</v>
      </c>
      <c r="F280" s="97">
        <f>SUM(F281:F285)</f>
        <v>0</v>
      </c>
      <c r="G280" s="97">
        <f>SUM(G281:G285)</f>
        <v>0</v>
      </c>
      <c r="H280" s="103">
        <f t="shared" si="13"/>
        <v>0</v>
      </c>
    </row>
    <row r="281" spans="1:8" s="84" customFormat="1">
      <c r="A281" s="247">
        <v>21391</v>
      </c>
      <c r="B281" s="248" t="s">
        <v>316</v>
      </c>
      <c r="C281" s="99"/>
      <c r="D281" s="98"/>
      <c r="E281" s="98"/>
      <c r="F281" s="98"/>
      <c r="G281" s="98"/>
      <c r="H281" s="103">
        <f t="shared" si="13"/>
        <v>0</v>
      </c>
    </row>
    <row r="282" spans="1:8" s="84" customFormat="1">
      <c r="A282" s="247">
        <v>21392</v>
      </c>
      <c r="B282" s="248" t="s">
        <v>317</v>
      </c>
      <c r="C282" s="99"/>
      <c r="D282" s="98"/>
      <c r="E282" s="98"/>
      <c r="F282" s="98"/>
      <c r="G282" s="98"/>
      <c r="H282" s="103">
        <f t="shared" si="13"/>
        <v>0</v>
      </c>
    </row>
    <row r="283" spans="1:8" s="84" customFormat="1">
      <c r="A283" s="247">
        <v>21393</v>
      </c>
      <c r="B283" s="248" t="s">
        <v>318</v>
      </c>
      <c r="C283" s="99"/>
      <c r="D283" s="98"/>
      <c r="E283" s="98"/>
      <c r="F283" s="98"/>
      <c r="G283" s="98"/>
      <c r="H283" s="103">
        <f t="shared" si="13"/>
        <v>0</v>
      </c>
    </row>
    <row r="284" spans="1:8" s="84" customFormat="1">
      <c r="A284" s="247">
        <v>21394</v>
      </c>
      <c r="B284" s="248" t="s">
        <v>319</v>
      </c>
      <c r="C284" s="99"/>
      <c r="D284" s="98"/>
      <c r="E284" s="98"/>
      <c r="F284" s="98"/>
      <c r="G284" s="98"/>
      <c r="H284" s="103">
        <f t="shared" si="13"/>
        <v>0</v>
      </c>
    </row>
    <row r="285" spans="1:8" s="84" customFormat="1">
      <c r="A285" s="247">
        <v>21397</v>
      </c>
      <c r="B285" s="248" t="s">
        <v>320</v>
      </c>
      <c r="C285" s="99"/>
      <c r="D285" s="98"/>
      <c r="E285" s="98"/>
      <c r="F285" s="98"/>
      <c r="G285" s="98"/>
      <c r="H285" s="103">
        <f t="shared" si="13"/>
        <v>0</v>
      </c>
    </row>
    <row r="286" spans="1:8" s="84" customFormat="1">
      <c r="A286" s="260">
        <v>214</v>
      </c>
      <c r="B286" s="246" t="s">
        <v>328</v>
      </c>
      <c r="C286" s="99"/>
      <c r="D286" s="97">
        <f>SUM(D287:D292)</f>
        <v>0</v>
      </c>
      <c r="E286" s="97">
        <f>SUM(E287:E292)</f>
        <v>0</v>
      </c>
      <c r="F286" s="97">
        <f>SUM(F287:F292)</f>
        <v>0</v>
      </c>
      <c r="G286" s="97">
        <f>SUM(G287:G292)</f>
        <v>0</v>
      </c>
      <c r="H286" s="103">
        <f t="shared" si="13"/>
        <v>0</v>
      </c>
    </row>
    <row r="287" spans="1:8" s="84" customFormat="1">
      <c r="A287" s="247">
        <v>2141</v>
      </c>
      <c r="B287" s="248" t="s">
        <v>310</v>
      </c>
      <c r="C287" s="99"/>
      <c r="D287" s="98"/>
      <c r="E287" s="98"/>
      <c r="F287" s="98"/>
      <c r="G287" s="98"/>
      <c r="H287" s="103">
        <f t="shared" si="13"/>
        <v>0</v>
      </c>
    </row>
    <row r="288" spans="1:8" s="84" customFormat="1">
      <c r="A288" s="247">
        <v>2142</v>
      </c>
      <c r="B288" s="248" t="s">
        <v>311</v>
      </c>
      <c r="C288" s="99"/>
      <c r="D288" s="98"/>
      <c r="E288" s="98"/>
      <c r="F288" s="98"/>
      <c r="G288" s="98"/>
      <c r="H288" s="103">
        <f t="shared" si="13"/>
        <v>0</v>
      </c>
    </row>
    <row r="289" spans="1:8" s="84" customFormat="1">
      <c r="A289" s="247">
        <v>2143</v>
      </c>
      <c r="B289" s="248" t="s">
        <v>312</v>
      </c>
      <c r="C289" s="99"/>
      <c r="D289" s="98"/>
      <c r="E289" s="98"/>
      <c r="F289" s="98"/>
      <c r="G289" s="98"/>
      <c r="H289" s="103">
        <f t="shared" si="13"/>
        <v>0</v>
      </c>
    </row>
    <row r="290" spans="1:8" s="84" customFormat="1">
      <c r="A290" s="247">
        <v>2144</v>
      </c>
      <c r="B290" s="248" t="s">
        <v>313</v>
      </c>
      <c r="C290" s="99"/>
      <c r="D290" s="98"/>
      <c r="E290" s="98"/>
      <c r="F290" s="98"/>
      <c r="G290" s="98"/>
      <c r="H290" s="103">
        <f t="shared" si="13"/>
        <v>0</v>
      </c>
    </row>
    <row r="291" spans="1:8" s="84" customFormat="1">
      <c r="A291" s="247">
        <v>2147</v>
      </c>
      <c r="B291" s="248" t="s">
        <v>314</v>
      </c>
      <c r="C291" s="99"/>
      <c r="D291" s="98"/>
      <c r="E291" s="98"/>
      <c r="F291" s="98"/>
      <c r="G291" s="98"/>
      <c r="H291" s="103">
        <f t="shared" si="13"/>
        <v>0</v>
      </c>
    </row>
    <row r="292" spans="1:8" s="84" customFormat="1">
      <c r="A292" s="247">
        <v>2149</v>
      </c>
      <c r="B292" s="248" t="s">
        <v>315</v>
      </c>
      <c r="C292" s="99"/>
      <c r="D292" s="97">
        <f>SUM(D293:D297)</f>
        <v>0</v>
      </c>
      <c r="E292" s="97">
        <f>SUM(E293:E297)</f>
        <v>0</v>
      </c>
      <c r="F292" s="97">
        <f>SUM(F293:F297)</f>
        <v>0</v>
      </c>
      <c r="G292" s="97">
        <f>SUM(G293:G297)</f>
        <v>0</v>
      </c>
      <c r="H292" s="103">
        <f t="shared" si="13"/>
        <v>0</v>
      </c>
    </row>
    <row r="293" spans="1:8" s="84" customFormat="1">
      <c r="A293" s="247">
        <v>21491</v>
      </c>
      <c r="B293" s="248" t="s">
        <v>316</v>
      </c>
      <c r="C293" s="99"/>
      <c r="D293" s="98"/>
      <c r="E293" s="98"/>
      <c r="F293" s="98"/>
      <c r="G293" s="98"/>
      <c r="H293" s="103">
        <f t="shared" si="13"/>
        <v>0</v>
      </c>
    </row>
    <row r="294" spans="1:8" s="84" customFormat="1">
      <c r="A294" s="247">
        <v>21492</v>
      </c>
      <c r="B294" s="248" t="s">
        <v>317</v>
      </c>
      <c r="C294" s="99"/>
      <c r="D294" s="98"/>
      <c r="E294" s="98"/>
      <c r="F294" s="98"/>
      <c r="G294" s="98"/>
      <c r="H294" s="103">
        <f t="shared" si="13"/>
        <v>0</v>
      </c>
    </row>
    <row r="295" spans="1:8" s="84" customFormat="1">
      <c r="A295" s="247">
        <v>21493</v>
      </c>
      <c r="B295" s="248" t="s">
        <v>318</v>
      </c>
      <c r="C295" s="99"/>
      <c r="D295" s="98"/>
      <c r="E295" s="98"/>
      <c r="F295" s="98"/>
      <c r="G295" s="98"/>
      <c r="H295" s="103">
        <f t="shared" si="13"/>
        <v>0</v>
      </c>
    </row>
    <row r="296" spans="1:8" s="84" customFormat="1">
      <c r="A296" s="247">
        <v>21494</v>
      </c>
      <c r="B296" s="248" t="s">
        <v>319</v>
      </c>
      <c r="C296" s="99"/>
      <c r="D296" s="98"/>
      <c r="E296" s="98"/>
      <c r="F296" s="98"/>
      <c r="G296" s="98"/>
      <c r="H296" s="103">
        <f t="shared" si="13"/>
        <v>0</v>
      </c>
    </row>
    <row r="297" spans="1:8" s="84" customFormat="1">
      <c r="A297" s="247">
        <v>21497</v>
      </c>
      <c r="B297" s="248" t="s">
        <v>320</v>
      </c>
      <c r="C297" s="99"/>
      <c r="D297" s="98"/>
      <c r="E297" s="98"/>
      <c r="F297" s="98"/>
      <c r="G297" s="98"/>
      <c r="H297" s="103">
        <f t="shared" si="13"/>
        <v>0</v>
      </c>
    </row>
    <row r="298" spans="1:8" s="84" customFormat="1">
      <c r="A298" s="260">
        <v>215</v>
      </c>
      <c r="B298" s="246" t="s">
        <v>329</v>
      </c>
      <c r="C298" s="99"/>
      <c r="D298" s="97">
        <f>SUM(D299:D304)</f>
        <v>0</v>
      </c>
      <c r="E298" s="97">
        <f>SUM(E299:E304)</f>
        <v>0</v>
      </c>
      <c r="F298" s="97">
        <f>SUM(F299:F304)</f>
        <v>0</v>
      </c>
      <c r="G298" s="97">
        <f>SUM(G299:G304)</f>
        <v>0</v>
      </c>
      <c r="H298" s="103">
        <f t="shared" si="13"/>
        <v>0</v>
      </c>
    </row>
    <row r="299" spans="1:8" s="84" customFormat="1">
      <c r="A299" s="247">
        <v>2151</v>
      </c>
      <c r="B299" s="248" t="s">
        <v>310</v>
      </c>
      <c r="C299" s="99"/>
      <c r="D299" s="98"/>
      <c r="E299" s="98"/>
      <c r="F299" s="98"/>
      <c r="G299" s="98"/>
      <c r="H299" s="103">
        <f t="shared" si="13"/>
        <v>0</v>
      </c>
    </row>
    <row r="300" spans="1:8" s="84" customFormat="1">
      <c r="A300" s="247">
        <v>2152</v>
      </c>
      <c r="B300" s="248" t="s">
        <v>311</v>
      </c>
      <c r="C300" s="99"/>
      <c r="D300" s="98"/>
      <c r="E300" s="98"/>
      <c r="F300" s="98"/>
      <c r="G300" s="98"/>
      <c r="H300" s="103">
        <f t="shared" si="13"/>
        <v>0</v>
      </c>
    </row>
    <row r="301" spans="1:8" s="84" customFormat="1">
      <c r="A301" s="247">
        <v>2153</v>
      </c>
      <c r="B301" s="248" t="s">
        <v>312</v>
      </c>
      <c r="C301" s="99"/>
      <c r="D301" s="98"/>
      <c r="E301" s="98"/>
      <c r="F301" s="98"/>
      <c r="G301" s="98"/>
      <c r="H301" s="103">
        <f t="shared" si="13"/>
        <v>0</v>
      </c>
    </row>
    <row r="302" spans="1:8" s="84" customFormat="1">
      <c r="A302" s="247">
        <v>2154</v>
      </c>
      <c r="B302" s="248" t="s">
        <v>313</v>
      </c>
      <c r="C302" s="99"/>
      <c r="D302" s="98"/>
      <c r="E302" s="98"/>
      <c r="F302" s="98"/>
      <c r="G302" s="98"/>
      <c r="H302" s="103">
        <f t="shared" si="13"/>
        <v>0</v>
      </c>
    </row>
    <row r="303" spans="1:8" s="84" customFormat="1">
      <c r="A303" s="247">
        <v>2157</v>
      </c>
      <c r="B303" s="248" t="s">
        <v>314</v>
      </c>
      <c r="C303" s="99"/>
      <c r="D303" s="98"/>
      <c r="E303" s="98"/>
      <c r="F303" s="98"/>
      <c r="G303" s="98"/>
      <c r="H303" s="103">
        <f t="shared" si="13"/>
        <v>0</v>
      </c>
    </row>
    <row r="304" spans="1:8" s="84" customFormat="1">
      <c r="A304" s="247">
        <v>2159</v>
      </c>
      <c r="B304" s="248" t="s">
        <v>315</v>
      </c>
      <c r="C304" s="99"/>
      <c r="D304" s="97">
        <f>SUM(D305:D309)</f>
        <v>0</v>
      </c>
      <c r="E304" s="97">
        <f>SUM(E305:E309)</f>
        <v>0</v>
      </c>
      <c r="F304" s="97">
        <f>SUM(F305:F309)</f>
        <v>0</v>
      </c>
      <c r="G304" s="97">
        <f>SUM(G305:G309)</f>
        <v>0</v>
      </c>
      <c r="H304" s="103">
        <f t="shared" si="13"/>
        <v>0</v>
      </c>
    </row>
    <row r="305" spans="1:8" s="84" customFormat="1">
      <c r="A305" s="247">
        <v>21591</v>
      </c>
      <c r="B305" s="248" t="s">
        <v>316</v>
      </c>
      <c r="C305" s="99"/>
      <c r="D305" s="98"/>
      <c r="E305" s="98"/>
      <c r="F305" s="98"/>
      <c r="G305" s="98"/>
      <c r="H305" s="103">
        <f t="shared" si="13"/>
        <v>0</v>
      </c>
    </row>
    <row r="306" spans="1:8" s="84" customFormat="1">
      <c r="A306" s="247">
        <v>21592</v>
      </c>
      <c r="B306" s="248" t="s">
        <v>317</v>
      </c>
      <c r="C306" s="99"/>
      <c r="D306" s="98"/>
      <c r="E306" s="98"/>
      <c r="F306" s="98"/>
      <c r="G306" s="98"/>
      <c r="H306" s="103">
        <f t="shared" si="13"/>
        <v>0</v>
      </c>
    </row>
    <row r="307" spans="1:8" s="84" customFormat="1">
      <c r="A307" s="247">
        <v>21593</v>
      </c>
      <c r="B307" s="248" t="s">
        <v>318</v>
      </c>
      <c r="C307" s="99"/>
      <c r="D307" s="98"/>
      <c r="E307" s="98"/>
      <c r="F307" s="98"/>
      <c r="G307" s="98"/>
      <c r="H307" s="103">
        <f t="shared" si="13"/>
        <v>0</v>
      </c>
    </row>
    <row r="308" spans="1:8" s="84" customFormat="1">
      <c r="A308" s="247">
        <v>21594</v>
      </c>
      <c r="B308" s="248" t="s">
        <v>319</v>
      </c>
      <c r="C308" s="99"/>
      <c r="D308" s="98"/>
      <c r="E308" s="98"/>
      <c r="F308" s="98"/>
      <c r="G308" s="98"/>
      <c r="H308" s="103">
        <f t="shared" si="13"/>
        <v>0</v>
      </c>
    </row>
    <row r="309" spans="1:8" s="84" customFormat="1">
      <c r="A309" s="247">
        <v>21597</v>
      </c>
      <c r="B309" s="248" t="s">
        <v>320</v>
      </c>
      <c r="C309" s="99"/>
      <c r="D309" s="98"/>
      <c r="E309" s="98"/>
      <c r="F309" s="98"/>
      <c r="G309" s="98"/>
      <c r="H309" s="103">
        <f t="shared" si="13"/>
        <v>0</v>
      </c>
    </row>
    <row r="310" spans="1:8" s="84" customFormat="1">
      <c r="A310" s="243">
        <v>22</v>
      </c>
      <c r="B310" s="244" t="s">
        <v>330</v>
      </c>
      <c r="C310" s="99"/>
      <c r="D310" s="97">
        <f>D311+D323+D335+D347+D359</f>
        <v>0</v>
      </c>
      <c r="E310" s="97">
        <f>E311+E323+E335+E347+E359</f>
        <v>0</v>
      </c>
      <c r="F310" s="97">
        <f>F311+F323+F335+F347+F359</f>
        <v>0</v>
      </c>
      <c r="G310" s="97">
        <f>G311+G323+G335+G347+G359</f>
        <v>0</v>
      </c>
      <c r="H310" s="103">
        <f t="shared" si="13"/>
        <v>0</v>
      </c>
    </row>
    <row r="311" spans="1:8" s="84" customFormat="1">
      <c r="A311" s="260">
        <v>221</v>
      </c>
      <c r="B311" s="246" t="s">
        <v>326</v>
      </c>
      <c r="C311" s="99"/>
      <c r="D311" s="97">
        <f>SUM(D312:D317)</f>
        <v>0</v>
      </c>
      <c r="E311" s="97">
        <f>SUM(E312:E317)</f>
        <v>0</v>
      </c>
      <c r="F311" s="97">
        <f>SUM(F312:F317)</f>
        <v>0</v>
      </c>
      <c r="G311" s="97">
        <f>SUM(G312:G317)</f>
        <v>0</v>
      </c>
      <c r="H311" s="103">
        <f t="shared" si="13"/>
        <v>0</v>
      </c>
    </row>
    <row r="312" spans="1:8" s="84" customFormat="1">
      <c r="A312" s="247">
        <v>2211</v>
      </c>
      <c r="B312" s="248" t="s">
        <v>310</v>
      </c>
      <c r="C312" s="99"/>
      <c r="D312" s="98"/>
      <c r="E312" s="98"/>
      <c r="F312" s="98"/>
      <c r="G312" s="98"/>
      <c r="H312" s="103">
        <f t="shared" si="13"/>
        <v>0</v>
      </c>
    </row>
    <row r="313" spans="1:8" s="84" customFormat="1">
      <c r="A313" s="247">
        <v>2212</v>
      </c>
      <c r="B313" s="248" t="s">
        <v>311</v>
      </c>
      <c r="C313" s="99"/>
      <c r="D313" s="98"/>
      <c r="E313" s="98"/>
      <c r="F313" s="98"/>
      <c r="G313" s="98"/>
      <c r="H313" s="103">
        <f t="shared" si="13"/>
        <v>0</v>
      </c>
    </row>
    <row r="314" spans="1:8" s="84" customFormat="1">
      <c r="A314" s="247">
        <v>2213</v>
      </c>
      <c r="B314" s="248" t="s">
        <v>312</v>
      </c>
      <c r="C314" s="99"/>
      <c r="D314" s="98"/>
      <c r="E314" s="98"/>
      <c r="F314" s="98"/>
      <c r="G314" s="98"/>
      <c r="H314" s="103">
        <f t="shared" si="13"/>
        <v>0</v>
      </c>
    </row>
    <row r="315" spans="1:8" s="84" customFormat="1">
      <c r="A315" s="247">
        <v>2214</v>
      </c>
      <c r="B315" s="248" t="s">
        <v>313</v>
      </c>
      <c r="C315" s="99"/>
      <c r="D315" s="98"/>
      <c r="E315" s="98"/>
      <c r="F315" s="98"/>
      <c r="G315" s="98"/>
      <c r="H315" s="103">
        <f t="shared" si="13"/>
        <v>0</v>
      </c>
    </row>
    <row r="316" spans="1:8" s="84" customFormat="1">
      <c r="A316" s="247">
        <v>2217</v>
      </c>
      <c r="B316" s="248" t="s">
        <v>314</v>
      </c>
      <c r="C316" s="99"/>
      <c r="D316" s="98"/>
      <c r="E316" s="98"/>
      <c r="F316" s="98"/>
      <c r="G316" s="98"/>
      <c r="H316" s="103">
        <f t="shared" si="13"/>
        <v>0</v>
      </c>
    </row>
    <row r="317" spans="1:8" s="84" customFormat="1">
      <c r="A317" s="247">
        <v>2219</v>
      </c>
      <c r="B317" s="248" t="s">
        <v>315</v>
      </c>
      <c r="C317" s="99"/>
      <c r="D317" s="97">
        <f>SUM(D318:D322)</f>
        <v>0</v>
      </c>
      <c r="E317" s="97">
        <f>SUM(E318:E322)</f>
        <v>0</v>
      </c>
      <c r="F317" s="97">
        <f>SUM(F318:F322)</f>
        <v>0</v>
      </c>
      <c r="G317" s="97">
        <f>SUM(G318:G322)</f>
        <v>0</v>
      </c>
      <c r="H317" s="103">
        <f t="shared" ref="H317:H370" si="14">SUM(D317:G317)</f>
        <v>0</v>
      </c>
    </row>
    <row r="318" spans="1:8" s="84" customFormat="1">
      <c r="A318" s="247">
        <v>22191</v>
      </c>
      <c r="B318" s="248" t="s">
        <v>316</v>
      </c>
      <c r="C318" s="99"/>
      <c r="D318" s="98"/>
      <c r="E318" s="98"/>
      <c r="F318" s="98"/>
      <c r="G318" s="98"/>
      <c r="H318" s="103">
        <f t="shared" si="14"/>
        <v>0</v>
      </c>
    </row>
    <row r="319" spans="1:8" s="84" customFormat="1">
      <c r="A319" s="247">
        <v>22192</v>
      </c>
      <c r="B319" s="248" t="s">
        <v>317</v>
      </c>
      <c r="C319" s="99"/>
      <c r="D319" s="98"/>
      <c r="E319" s="98"/>
      <c r="F319" s="98"/>
      <c r="G319" s="98"/>
      <c r="H319" s="103">
        <f t="shared" si="14"/>
        <v>0</v>
      </c>
    </row>
    <row r="320" spans="1:8" s="84" customFormat="1">
      <c r="A320" s="247">
        <v>22193</v>
      </c>
      <c r="B320" s="248" t="s">
        <v>318</v>
      </c>
      <c r="C320" s="99"/>
      <c r="D320" s="98"/>
      <c r="E320" s="98"/>
      <c r="F320" s="98"/>
      <c r="G320" s="98"/>
      <c r="H320" s="103">
        <f t="shared" si="14"/>
        <v>0</v>
      </c>
    </row>
    <row r="321" spans="1:8" s="84" customFormat="1">
      <c r="A321" s="247">
        <v>22194</v>
      </c>
      <c r="B321" s="248" t="s">
        <v>319</v>
      </c>
      <c r="C321" s="99"/>
      <c r="D321" s="98"/>
      <c r="E321" s="98"/>
      <c r="F321" s="98"/>
      <c r="G321" s="98"/>
      <c r="H321" s="103">
        <f t="shared" si="14"/>
        <v>0</v>
      </c>
    </row>
    <row r="322" spans="1:8" s="84" customFormat="1">
      <c r="A322" s="247">
        <v>22197</v>
      </c>
      <c r="B322" s="248" t="s">
        <v>320</v>
      </c>
      <c r="C322" s="99"/>
      <c r="D322" s="98"/>
      <c r="E322" s="98"/>
      <c r="F322" s="98"/>
      <c r="G322" s="98"/>
      <c r="H322" s="103">
        <f t="shared" si="14"/>
        <v>0</v>
      </c>
    </row>
    <row r="323" spans="1:8" s="84" customFormat="1">
      <c r="A323" s="260">
        <v>222</v>
      </c>
      <c r="B323" s="246" t="s">
        <v>327</v>
      </c>
      <c r="C323" s="99"/>
      <c r="D323" s="97">
        <f>SUM(D324:D329)</f>
        <v>0</v>
      </c>
      <c r="E323" s="97">
        <f>SUM(E324:E329)</f>
        <v>0</v>
      </c>
      <c r="F323" s="97">
        <f>SUM(F324:F329)</f>
        <v>0</v>
      </c>
      <c r="G323" s="97">
        <f>SUM(G324:G329)</f>
        <v>0</v>
      </c>
      <c r="H323" s="103">
        <f t="shared" si="14"/>
        <v>0</v>
      </c>
    </row>
    <row r="324" spans="1:8" s="84" customFormat="1">
      <c r="A324" s="247">
        <v>2221</v>
      </c>
      <c r="B324" s="248" t="s">
        <v>310</v>
      </c>
      <c r="C324" s="99"/>
      <c r="D324" s="98"/>
      <c r="E324" s="98"/>
      <c r="F324" s="98"/>
      <c r="G324" s="98"/>
      <c r="H324" s="103">
        <f t="shared" si="14"/>
        <v>0</v>
      </c>
    </row>
    <row r="325" spans="1:8" s="84" customFormat="1">
      <c r="A325" s="247">
        <v>2222</v>
      </c>
      <c r="B325" s="248" t="s">
        <v>311</v>
      </c>
      <c r="C325" s="99"/>
      <c r="D325" s="98"/>
      <c r="E325" s="98"/>
      <c r="F325" s="98"/>
      <c r="G325" s="98"/>
      <c r="H325" s="103">
        <f t="shared" si="14"/>
        <v>0</v>
      </c>
    </row>
    <row r="326" spans="1:8" s="84" customFormat="1">
      <c r="A326" s="247">
        <v>2223</v>
      </c>
      <c r="B326" s="248" t="s">
        <v>312</v>
      </c>
      <c r="C326" s="99"/>
      <c r="D326" s="98"/>
      <c r="E326" s="98"/>
      <c r="F326" s="98"/>
      <c r="G326" s="98"/>
      <c r="H326" s="103">
        <f t="shared" si="14"/>
        <v>0</v>
      </c>
    </row>
    <row r="327" spans="1:8" s="84" customFormat="1">
      <c r="A327" s="247">
        <v>2224</v>
      </c>
      <c r="B327" s="248" t="s">
        <v>313</v>
      </c>
      <c r="C327" s="99"/>
      <c r="D327" s="98"/>
      <c r="E327" s="98"/>
      <c r="F327" s="98"/>
      <c r="G327" s="98"/>
      <c r="H327" s="103">
        <f t="shared" si="14"/>
        <v>0</v>
      </c>
    </row>
    <row r="328" spans="1:8" s="84" customFormat="1">
      <c r="A328" s="247">
        <v>2227</v>
      </c>
      <c r="B328" s="248" t="s">
        <v>314</v>
      </c>
      <c r="C328" s="99"/>
      <c r="D328" s="98"/>
      <c r="E328" s="98"/>
      <c r="F328" s="98"/>
      <c r="G328" s="98"/>
      <c r="H328" s="103">
        <f t="shared" si="14"/>
        <v>0</v>
      </c>
    </row>
    <row r="329" spans="1:8" s="84" customFormat="1">
      <c r="A329" s="247">
        <v>2229</v>
      </c>
      <c r="B329" s="248" t="s">
        <v>315</v>
      </c>
      <c r="C329" s="99"/>
      <c r="D329" s="97">
        <f>SUM(D330:D334)</f>
        <v>0</v>
      </c>
      <c r="E329" s="97">
        <f>SUM(E330:E334)</f>
        <v>0</v>
      </c>
      <c r="F329" s="97">
        <f>SUM(F330:F334)</f>
        <v>0</v>
      </c>
      <c r="G329" s="97">
        <f>SUM(G330:G334)</f>
        <v>0</v>
      </c>
      <c r="H329" s="103">
        <f t="shared" si="14"/>
        <v>0</v>
      </c>
    </row>
    <row r="330" spans="1:8" s="84" customFormat="1">
      <c r="A330" s="247">
        <v>22291</v>
      </c>
      <c r="B330" s="248" t="s">
        <v>316</v>
      </c>
      <c r="C330" s="99"/>
      <c r="D330" s="98"/>
      <c r="E330" s="98"/>
      <c r="F330" s="98"/>
      <c r="G330" s="98"/>
      <c r="H330" s="103">
        <f t="shared" si="14"/>
        <v>0</v>
      </c>
    </row>
    <row r="331" spans="1:8" s="84" customFormat="1">
      <c r="A331" s="247">
        <v>22292</v>
      </c>
      <c r="B331" s="248" t="s">
        <v>317</v>
      </c>
      <c r="C331" s="99"/>
      <c r="D331" s="98"/>
      <c r="E331" s="98"/>
      <c r="F331" s="98"/>
      <c r="G331" s="98"/>
      <c r="H331" s="103">
        <f t="shared" si="14"/>
        <v>0</v>
      </c>
    </row>
    <row r="332" spans="1:8" s="84" customFormat="1">
      <c r="A332" s="247">
        <v>22293</v>
      </c>
      <c r="B332" s="248" t="s">
        <v>318</v>
      </c>
      <c r="C332" s="99"/>
      <c r="D332" s="98"/>
      <c r="E332" s="98"/>
      <c r="F332" s="98"/>
      <c r="G332" s="98"/>
      <c r="H332" s="103">
        <f t="shared" si="14"/>
        <v>0</v>
      </c>
    </row>
    <row r="333" spans="1:8" s="84" customFormat="1">
      <c r="A333" s="247">
        <v>22294</v>
      </c>
      <c r="B333" s="248" t="s">
        <v>319</v>
      </c>
      <c r="C333" s="99"/>
      <c r="D333" s="98"/>
      <c r="E333" s="98"/>
      <c r="F333" s="98"/>
      <c r="G333" s="98"/>
      <c r="H333" s="103">
        <f t="shared" si="14"/>
        <v>0</v>
      </c>
    </row>
    <row r="334" spans="1:8" s="84" customFormat="1">
      <c r="A334" s="247">
        <v>22297</v>
      </c>
      <c r="B334" s="248" t="s">
        <v>320</v>
      </c>
      <c r="C334" s="99"/>
      <c r="D334" s="98"/>
      <c r="E334" s="98"/>
      <c r="F334" s="98"/>
      <c r="G334" s="98"/>
      <c r="H334" s="103">
        <f t="shared" si="14"/>
        <v>0</v>
      </c>
    </row>
    <row r="335" spans="1:8" s="84" customFormat="1">
      <c r="A335" s="260">
        <v>223</v>
      </c>
      <c r="B335" s="246" t="s">
        <v>322</v>
      </c>
      <c r="C335" s="99"/>
      <c r="D335" s="97">
        <f>SUM(D336:D341)</f>
        <v>0</v>
      </c>
      <c r="E335" s="97">
        <f>SUM(E336:E341)</f>
        <v>0</v>
      </c>
      <c r="F335" s="97">
        <f>SUM(F336:F341)</f>
        <v>0</v>
      </c>
      <c r="G335" s="97">
        <f>SUM(G336:G341)</f>
        <v>0</v>
      </c>
      <c r="H335" s="103">
        <f t="shared" si="14"/>
        <v>0</v>
      </c>
    </row>
    <row r="336" spans="1:8" s="84" customFormat="1">
      <c r="A336" s="247">
        <v>2231</v>
      </c>
      <c r="B336" s="248" t="s">
        <v>310</v>
      </c>
      <c r="C336" s="99"/>
      <c r="D336" s="98"/>
      <c r="E336" s="98"/>
      <c r="F336" s="98"/>
      <c r="G336" s="98"/>
      <c r="H336" s="103">
        <f t="shared" si="14"/>
        <v>0</v>
      </c>
    </row>
    <row r="337" spans="1:8" s="84" customFormat="1">
      <c r="A337" s="247">
        <v>2232</v>
      </c>
      <c r="B337" s="248" t="s">
        <v>311</v>
      </c>
      <c r="C337" s="99"/>
      <c r="D337" s="98"/>
      <c r="E337" s="98"/>
      <c r="F337" s="98"/>
      <c r="G337" s="98"/>
      <c r="H337" s="103">
        <f t="shared" si="14"/>
        <v>0</v>
      </c>
    </row>
    <row r="338" spans="1:8" s="84" customFormat="1">
      <c r="A338" s="247">
        <v>2233</v>
      </c>
      <c r="B338" s="248" t="s">
        <v>312</v>
      </c>
      <c r="C338" s="99"/>
      <c r="D338" s="98"/>
      <c r="E338" s="98"/>
      <c r="F338" s="98"/>
      <c r="G338" s="98"/>
      <c r="H338" s="103">
        <f t="shared" si="14"/>
        <v>0</v>
      </c>
    </row>
    <row r="339" spans="1:8" s="84" customFormat="1">
      <c r="A339" s="247">
        <v>2234</v>
      </c>
      <c r="B339" s="248" t="s">
        <v>313</v>
      </c>
      <c r="C339" s="99"/>
      <c r="D339" s="98"/>
      <c r="E339" s="98"/>
      <c r="F339" s="98"/>
      <c r="G339" s="98"/>
      <c r="H339" s="103">
        <f t="shared" si="14"/>
        <v>0</v>
      </c>
    </row>
    <row r="340" spans="1:8" s="84" customFormat="1">
      <c r="A340" s="247">
        <v>2237</v>
      </c>
      <c r="B340" s="248" t="s">
        <v>314</v>
      </c>
      <c r="C340" s="99"/>
      <c r="D340" s="98"/>
      <c r="E340" s="98"/>
      <c r="F340" s="98"/>
      <c r="G340" s="98"/>
      <c r="H340" s="103">
        <f t="shared" si="14"/>
        <v>0</v>
      </c>
    </row>
    <row r="341" spans="1:8" s="84" customFormat="1">
      <c r="A341" s="247">
        <v>2239</v>
      </c>
      <c r="B341" s="248" t="s">
        <v>315</v>
      </c>
      <c r="C341" s="99"/>
      <c r="D341" s="97">
        <f>SUM(D342:D346)</f>
        <v>0</v>
      </c>
      <c r="E341" s="97">
        <f>SUM(E342:E346)</f>
        <v>0</v>
      </c>
      <c r="F341" s="97">
        <f>SUM(F342:F346)</f>
        <v>0</v>
      </c>
      <c r="G341" s="97">
        <f>SUM(G342:G346)</f>
        <v>0</v>
      </c>
      <c r="H341" s="103">
        <f t="shared" si="14"/>
        <v>0</v>
      </c>
    </row>
    <row r="342" spans="1:8" s="84" customFormat="1">
      <c r="A342" s="247">
        <v>22391</v>
      </c>
      <c r="B342" s="248" t="s">
        <v>316</v>
      </c>
      <c r="C342" s="99"/>
      <c r="D342" s="98"/>
      <c r="E342" s="98"/>
      <c r="F342" s="98"/>
      <c r="G342" s="98"/>
      <c r="H342" s="103">
        <f t="shared" si="14"/>
        <v>0</v>
      </c>
    </row>
    <row r="343" spans="1:8" s="84" customFormat="1">
      <c r="A343" s="247">
        <v>22392</v>
      </c>
      <c r="B343" s="248" t="s">
        <v>317</v>
      </c>
      <c r="C343" s="99"/>
      <c r="D343" s="98"/>
      <c r="E343" s="98"/>
      <c r="F343" s="98"/>
      <c r="G343" s="98"/>
      <c r="H343" s="103">
        <f t="shared" si="14"/>
        <v>0</v>
      </c>
    </row>
    <row r="344" spans="1:8" s="84" customFormat="1">
      <c r="A344" s="247">
        <v>22393</v>
      </c>
      <c r="B344" s="248" t="s">
        <v>318</v>
      </c>
      <c r="C344" s="99"/>
      <c r="D344" s="98"/>
      <c r="E344" s="98"/>
      <c r="F344" s="98"/>
      <c r="G344" s="98"/>
      <c r="H344" s="103">
        <f t="shared" si="14"/>
        <v>0</v>
      </c>
    </row>
    <row r="345" spans="1:8" s="84" customFormat="1">
      <c r="A345" s="247">
        <v>22394</v>
      </c>
      <c r="B345" s="248" t="s">
        <v>319</v>
      </c>
      <c r="C345" s="99"/>
      <c r="D345" s="98"/>
      <c r="E345" s="98"/>
      <c r="F345" s="98"/>
      <c r="G345" s="98"/>
      <c r="H345" s="103">
        <f t="shared" si="14"/>
        <v>0</v>
      </c>
    </row>
    <row r="346" spans="1:8" s="84" customFormat="1">
      <c r="A346" s="247">
        <v>22397</v>
      </c>
      <c r="B346" s="248" t="s">
        <v>320</v>
      </c>
      <c r="C346" s="99"/>
      <c r="D346" s="98"/>
      <c r="E346" s="98"/>
      <c r="F346" s="98"/>
      <c r="G346" s="98"/>
      <c r="H346" s="103">
        <f t="shared" si="14"/>
        <v>0</v>
      </c>
    </row>
    <row r="347" spans="1:8" s="84" customFormat="1">
      <c r="A347" s="260">
        <v>224</v>
      </c>
      <c r="B347" s="246" t="s">
        <v>328</v>
      </c>
      <c r="C347" s="99"/>
      <c r="D347" s="97">
        <f>SUM(D348:D353)</f>
        <v>0</v>
      </c>
      <c r="E347" s="97">
        <f>SUM(E348:E353)</f>
        <v>0</v>
      </c>
      <c r="F347" s="97">
        <f>SUM(F348:F353)</f>
        <v>0</v>
      </c>
      <c r="G347" s="97">
        <f>SUM(G348:G353)</f>
        <v>0</v>
      </c>
      <c r="H347" s="103">
        <f t="shared" si="14"/>
        <v>0</v>
      </c>
    </row>
    <row r="348" spans="1:8" s="84" customFormat="1">
      <c r="A348" s="247">
        <v>2241</v>
      </c>
      <c r="B348" s="248" t="s">
        <v>310</v>
      </c>
      <c r="C348" s="99"/>
      <c r="D348" s="98"/>
      <c r="E348" s="98"/>
      <c r="F348" s="98"/>
      <c r="G348" s="98"/>
      <c r="H348" s="103">
        <f t="shared" si="14"/>
        <v>0</v>
      </c>
    </row>
    <row r="349" spans="1:8" s="84" customFormat="1">
      <c r="A349" s="247">
        <v>2242</v>
      </c>
      <c r="B349" s="248" t="s">
        <v>311</v>
      </c>
      <c r="C349" s="99"/>
      <c r="D349" s="98"/>
      <c r="E349" s="98"/>
      <c r="F349" s="98"/>
      <c r="G349" s="98"/>
      <c r="H349" s="103">
        <f t="shared" si="14"/>
        <v>0</v>
      </c>
    </row>
    <row r="350" spans="1:8" s="84" customFormat="1">
      <c r="A350" s="247">
        <v>2243</v>
      </c>
      <c r="B350" s="248" t="s">
        <v>312</v>
      </c>
      <c r="C350" s="99"/>
      <c r="D350" s="98"/>
      <c r="E350" s="98"/>
      <c r="F350" s="98"/>
      <c r="G350" s="98"/>
      <c r="H350" s="103">
        <f t="shared" si="14"/>
        <v>0</v>
      </c>
    </row>
    <row r="351" spans="1:8" s="84" customFormat="1">
      <c r="A351" s="247">
        <v>2244</v>
      </c>
      <c r="B351" s="248" t="s">
        <v>313</v>
      </c>
      <c r="C351" s="99"/>
      <c r="D351" s="98"/>
      <c r="E351" s="98"/>
      <c r="F351" s="98"/>
      <c r="G351" s="98"/>
      <c r="H351" s="103">
        <f t="shared" si="14"/>
        <v>0</v>
      </c>
    </row>
    <row r="352" spans="1:8" s="84" customFormat="1">
      <c r="A352" s="247">
        <v>2247</v>
      </c>
      <c r="B352" s="248" t="s">
        <v>314</v>
      </c>
      <c r="C352" s="99"/>
      <c r="D352" s="98"/>
      <c r="E352" s="98"/>
      <c r="F352" s="98"/>
      <c r="G352" s="98"/>
      <c r="H352" s="103">
        <f t="shared" si="14"/>
        <v>0</v>
      </c>
    </row>
    <row r="353" spans="1:8" s="84" customFormat="1">
      <c r="A353" s="247">
        <v>2249</v>
      </c>
      <c r="B353" s="248" t="s">
        <v>315</v>
      </c>
      <c r="C353" s="99"/>
      <c r="D353" s="97">
        <f>SUM(D354:D358)</f>
        <v>0</v>
      </c>
      <c r="E353" s="97">
        <f>SUM(E354:E358)</f>
        <v>0</v>
      </c>
      <c r="F353" s="97">
        <f>SUM(F354:F358)</f>
        <v>0</v>
      </c>
      <c r="G353" s="97">
        <f>SUM(G354:G358)</f>
        <v>0</v>
      </c>
      <c r="H353" s="103">
        <f t="shared" si="14"/>
        <v>0</v>
      </c>
    </row>
    <row r="354" spans="1:8" s="84" customFormat="1">
      <c r="A354" s="247">
        <v>22491</v>
      </c>
      <c r="B354" s="248" t="s">
        <v>316</v>
      </c>
      <c r="C354" s="99"/>
      <c r="D354" s="98"/>
      <c r="E354" s="98"/>
      <c r="F354" s="98"/>
      <c r="G354" s="98"/>
      <c r="H354" s="103">
        <f t="shared" si="14"/>
        <v>0</v>
      </c>
    </row>
    <row r="355" spans="1:8" s="84" customFormat="1">
      <c r="A355" s="247">
        <v>22492</v>
      </c>
      <c r="B355" s="248" t="s">
        <v>317</v>
      </c>
      <c r="C355" s="99"/>
      <c r="D355" s="98"/>
      <c r="E355" s="98"/>
      <c r="F355" s="98"/>
      <c r="G355" s="98"/>
      <c r="H355" s="103">
        <f t="shared" si="14"/>
        <v>0</v>
      </c>
    </row>
    <row r="356" spans="1:8" s="84" customFormat="1">
      <c r="A356" s="247">
        <v>22493</v>
      </c>
      <c r="B356" s="248" t="s">
        <v>318</v>
      </c>
      <c r="C356" s="99"/>
      <c r="D356" s="98"/>
      <c r="E356" s="98"/>
      <c r="F356" s="98"/>
      <c r="G356" s="98"/>
      <c r="H356" s="103">
        <f t="shared" si="14"/>
        <v>0</v>
      </c>
    </row>
    <row r="357" spans="1:8" s="84" customFormat="1">
      <c r="A357" s="247">
        <v>22494</v>
      </c>
      <c r="B357" s="248" t="s">
        <v>319</v>
      </c>
      <c r="C357" s="99"/>
      <c r="D357" s="98"/>
      <c r="E357" s="98"/>
      <c r="F357" s="98"/>
      <c r="G357" s="98"/>
      <c r="H357" s="103">
        <f t="shared" si="14"/>
        <v>0</v>
      </c>
    </row>
    <row r="358" spans="1:8" s="84" customFormat="1">
      <c r="A358" s="247">
        <v>22497</v>
      </c>
      <c r="B358" s="248" t="s">
        <v>320</v>
      </c>
      <c r="C358" s="99"/>
      <c r="D358" s="98"/>
      <c r="E358" s="98"/>
      <c r="F358" s="98"/>
      <c r="G358" s="98"/>
      <c r="H358" s="103">
        <f t="shared" si="14"/>
        <v>0</v>
      </c>
    </row>
    <row r="359" spans="1:8" s="84" customFormat="1">
      <c r="A359" s="260">
        <v>225</v>
      </c>
      <c r="B359" s="246" t="s">
        <v>329</v>
      </c>
      <c r="C359" s="99"/>
      <c r="D359" s="97">
        <f>SUM(D360:D365)</f>
        <v>0</v>
      </c>
      <c r="E359" s="97">
        <f>SUM(E360:E365)</f>
        <v>0</v>
      </c>
      <c r="F359" s="97">
        <f>SUM(F360:F365)</f>
        <v>0</v>
      </c>
      <c r="G359" s="97">
        <f>SUM(G360:G365)</f>
        <v>0</v>
      </c>
      <c r="H359" s="103">
        <f t="shared" si="14"/>
        <v>0</v>
      </c>
    </row>
    <row r="360" spans="1:8" s="84" customFormat="1">
      <c r="A360" s="247">
        <v>2251</v>
      </c>
      <c r="B360" s="248" t="s">
        <v>310</v>
      </c>
      <c r="C360" s="99"/>
      <c r="D360" s="98"/>
      <c r="E360" s="98"/>
      <c r="F360" s="98"/>
      <c r="G360" s="98"/>
      <c r="H360" s="103">
        <f t="shared" si="14"/>
        <v>0</v>
      </c>
    </row>
    <row r="361" spans="1:8" s="84" customFormat="1">
      <c r="A361" s="247">
        <v>2252</v>
      </c>
      <c r="B361" s="248" t="s">
        <v>311</v>
      </c>
      <c r="C361" s="99"/>
      <c r="D361" s="98"/>
      <c r="E361" s="98"/>
      <c r="F361" s="98"/>
      <c r="G361" s="98"/>
      <c r="H361" s="103">
        <f t="shared" si="14"/>
        <v>0</v>
      </c>
    </row>
    <row r="362" spans="1:8" s="84" customFormat="1">
      <c r="A362" s="247">
        <v>2253</v>
      </c>
      <c r="B362" s="248" t="s">
        <v>312</v>
      </c>
      <c r="C362" s="99"/>
      <c r="D362" s="98"/>
      <c r="E362" s="98"/>
      <c r="F362" s="98"/>
      <c r="G362" s="98"/>
      <c r="H362" s="103">
        <f t="shared" si="14"/>
        <v>0</v>
      </c>
    </row>
    <row r="363" spans="1:8" s="84" customFormat="1">
      <c r="A363" s="247">
        <v>2254</v>
      </c>
      <c r="B363" s="248" t="s">
        <v>313</v>
      </c>
      <c r="C363" s="99"/>
      <c r="D363" s="98"/>
      <c r="E363" s="98"/>
      <c r="F363" s="98"/>
      <c r="G363" s="98"/>
      <c r="H363" s="103">
        <f t="shared" si="14"/>
        <v>0</v>
      </c>
    </row>
    <row r="364" spans="1:8" s="84" customFormat="1">
      <c r="A364" s="247">
        <v>2257</v>
      </c>
      <c r="B364" s="248" t="s">
        <v>314</v>
      </c>
      <c r="C364" s="99"/>
      <c r="D364" s="98"/>
      <c r="E364" s="98"/>
      <c r="F364" s="98"/>
      <c r="G364" s="98"/>
      <c r="H364" s="103">
        <f t="shared" si="14"/>
        <v>0</v>
      </c>
    </row>
    <row r="365" spans="1:8" s="84" customFormat="1">
      <c r="A365" s="247">
        <v>2259</v>
      </c>
      <c r="B365" s="248" t="s">
        <v>315</v>
      </c>
      <c r="C365" s="99"/>
      <c r="D365" s="97">
        <f>SUM(D366:D370)</f>
        <v>0</v>
      </c>
      <c r="E365" s="97">
        <f>SUM(E366:E370)</f>
        <v>0</v>
      </c>
      <c r="F365" s="97">
        <f>SUM(F366:F370)</f>
        <v>0</v>
      </c>
      <c r="G365" s="97">
        <f>SUM(G366:G370)</f>
        <v>0</v>
      </c>
      <c r="H365" s="103">
        <f t="shared" si="14"/>
        <v>0</v>
      </c>
    </row>
    <row r="366" spans="1:8" s="84" customFormat="1">
      <c r="A366" s="247">
        <v>22591</v>
      </c>
      <c r="B366" s="248" t="s">
        <v>316</v>
      </c>
      <c r="C366" s="99"/>
      <c r="D366" s="98"/>
      <c r="E366" s="98"/>
      <c r="F366" s="98"/>
      <c r="G366" s="98"/>
      <c r="H366" s="103">
        <f t="shared" si="14"/>
        <v>0</v>
      </c>
    </row>
    <row r="367" spans="1:8" s="84" customFormat="1">
      <c r="A367" s="247">
        <v>22592</v>
      </c>
      <c r="B367" s="248" t="s">
        <v>317</v>
      </c>
      <c r="C367" s="99"/>
      <c r="D367" s="98"/>
      <c r="E367" s="98"/>
      <c r="F367" s="98"/>
      <c r="G367" s="98"/>
      <c r="H367" s="103">
        <f t="shared" si="14"/>
        <v>0</v>
      </c>
    </row>
    <row r="368" spans="1:8" s="84" customFormat="1">
      <c r="A368" s="247">
        <v>22593</v>
      </c>
      <c r="B368" s="248" t="s">
        <v>318</v>
      </c>
      <c r="C368" s="99"/>
      <c r="D368" s="98"/>
      <c r="E368" s="98"/>
      <c r="F368" s="98"/>
      <c r="G368" s="98"/>
      <c r="H368" s="103">
        <f t="shared" si="14"/>
        <v>0</v>
      </c>
    </row>
    <row r="369" spans="1:8" s="84" customFormat="1">
      <c r="A369" s="247">
        <v>22594</v>
      </c>
      <c r="B369" s="248" t="s">
        <v>319</v>
      </c>
      <c r="C369" s="99"/>
      <c r="D369" s="98"/>
      <c r="E369" s="98"/>
      <c r="F369" s="98"/>
      <c r="G369" s="98"/>
      <c r="H369" s="103">
        <f t="shared" si="14"/>
        <v>0</v>
      </c>
    </row>
    <row r="370" spans="1:8" s="84" customFormat="1">
      <c r="A370" s="247">
        <v>22597</v>
      </c>
      <c r="B370" s="248" t="s">
        <v>320</v>
      </c>
      <c r="C370" s="99"/>
      <c r="D370" s="98"/>
      <c r="E370" s="98"/>
      <c r="F370" s="98"/>
      <c r="G370" s="98"/>
      <c r="H370" s="103">
        <f t="shared" si="14"/>
        <v>0</v>
      </c>
    </row>
    <row r="371" spans="1:8" s="84" customFormat="1">
      <c r="A371" s="243">
        <v>23</v>
      </c>
      <c r="B371" s="244" t="s">
        <v>331</v>
      </c>
      <c r="C371" s="97">
        <f>C432</f>
        <v>0</v>
      </c>
      <c r="D371" s="97">
        <f>D372+D384+D396+D408+D420</f>
        <v>0</v>
      </c>
      <c r="E371" s="97">
        <f>E372+E384+E396+E408+E420</f>
        <v>0</v>
      </c>
      <c r="F371" s="97">
        <f>F372+F384+F396+F408+F420</f>
        <v>0</v>
      </c>
      <c r="G371" s="97">
        <f>G372+G384+G396+G408+G420</f>
        <v>0</v>
      </c>
      <c r="H371" s="103">
        <f t="shared" ref="H371" si="15">SUM(C371:G371)</f>
        <v>0</v>
      </c>
    </row>
    <row r="372" spans="1:8" s="84" customFormat="1">
      <c r="A372" s="260">
        <v>231</v>
      </c>
      <c r="B372" s="246" t="s">
        <v>326</v>
      </c>
      <c r="C372" s="99"/>
      <c r="D372" s="97">
        <f>SUM(D373:D378)</f>
        <v>0</v>
      </c>
      <c r="E372" s="97">
        <f>SUM(E373:E378)</f>
        <v>0</v>
      </c>
      <c r="F372" s="97">
        <f>SUM(F373:F378)</f>
        <v>0</v>
      </c>
      <c r="G372" s="97">
        <f>SUM(G373:G378)</f>
        <v>0</v>
      </c>
      <c r="H372" s="103">
        <f>SUM(D372:G372)</f>
        <v>0</v>
      </c>
    </row>
    <row r="373" spans="1:8" s="84" customFormat="1">
      <c r="A373" s="247">
        <v>2311</v>
      </c>
      <c r="B373" s="248" t="s">
        <v>310</v>
      </c>
      <c r="C373" s="99"/>
      <c r="D373" s="98"/>
      <c r="E373" s="98"/>
      <c r="F373" s="98"/>
      <c r="G373" s="98"/>
      <c r="H373" s="103">
        <f t="shared" ref="H373:H431" si="16">SUM(D373:G373)</f>
        <v>0</v>
      </c>
    </row>
    <row r="374" spans="1:8" s="84" customFormat="1">
      <c r="A374" s="247">
        <v>2312</v>
      </c>
      <c r="B374" s="248" t="s">
        <v>311</v>
      </c>
      <c r="C374" s="99"/>
      <c r="D374" s="98"/>
      <c r="E374" s="98"/>
      <c r="F374" s="98"/>
      <c r="G374" s="98"/>
      <c r="H374" s="103">
        <f t="shared" si="16"/>
        <v>0</v>
      </c>
    </row>
    <row r="375" spans="1:8" s="84" customFormat="1">
      <c r="A375" s="247">
        <v>2313</v>
      </c>
      <c r="B375" s="248" t="s">
        <v>312</v>
      </c>
      <c r="C375" s="99"/>
      <c r="D375" s="98"/>
      <c r="E375" s="98"/>
      <c r="F375" s="98"/>
      <c r="G375" s="98"/>
      <c r="H375" s="103">
        <f t="shared" si="16"/>
        <v>0</v>
      </c>
    </row>
    <row r="376" spans="1:8" s="84" customFormat="1">
      <c r="A376" s="247">
        <v>2314</v>
      </c>
      <c r="B376" s="248" t="s">
        <v>313</v>
      </c>
      <c r="C376" s="99"/>
      <c r="D376" s="98"/>
      <c r="E376" s="98"/>
      <c r="F376" s="98"/>
      <c r="G376" s="98"/>
      <c r="H376" s="103">
        <f t="shared" si="16"/>
        <v>0</v>
      </c>
    </row>
    <row r="377" spans="1:8" s="84" customFormat="1">
      <c r="A377" s="247">
        <v>2317</v>
      </c>
      <c r="B377" s="248" t="s">
        <v>314</v>
      </c>
      <c r="C377" s="99"/>
      <c r="D377" s="98"/>
      <c r="E377" s="98"/>
      <c r="F377" s="98"/>
      <c r="G377" s="98"/>
      <c r="H377" s="103">
        <f t="shared" si="16"/>
        <v>0</v>
      </c>
    </row>
    <row r="378" spans="1:8" s="84" customFormat="1">
      <c r="A378" s="247">
        <v>2319</v>
      </c>
      <c r="B378" s="248" t="s">
        <v>315</v>
      </c>
      <c r="C378" s="99"/>
      <c r="D378" s="97">
        <f>SUM(D379:D383)</f>
        <v>0</v>
      </c>
      <c r="E378" s="97">
        <f>SUM(E379:E383)</f>
        <v>0</v>
      </c>
      <c r="F378" s="97">
        <f>SUM(F379:F383)</f>
        <v>0</v>
      </c>
      <c r="G378" s="97">
        <f>SUM(G379:G383)</f>
        <v>0</v>
      </c>
      <c r="H378" s="103">
        <f t="shared" si="16"/>
        <v>0</v>
      </c>
    </row>
    <row r="379" spans="1:8" s="84" customFormat="1">
      <c r="A379" s="247">
        <v>23191</v>
      </c>
      <c r="B379" s="248" t="s">
        <v>316</v>
      </c>
      <c r="C379" s="99"/>
      <c r="D379" s="98"/>
      <c r="E379" s="98"/>
      <c r="F379" s="98"/>
      <c r="G379" s="98"/>
      <c r="H379" s="103">
        <f t="shared" si="16"/>
        <v>0</v>
      </c>
    </row>
    <row r="380" spans="1:8" s="84" customFormat="1">
      <c r="A380" s="247">
        <v>23192</v>
      </c>
      <c r="B380" s="248" t="s">
        <v>317</v>
      </c>
      <c r="C380" s="99"/>
      <c r="D380" s="98"/>
      <c r="E380" s="98"/>
      <c r="F380" s="98"/>
      <c r="G380" s="98"/>
      <c r="H380" s="103">
        <f t="shared" si="16"/>
        <v>0</v>
      </c>
    </row>
    <row r="381" spans="1:8" s="84" customFormat="1">
      <c r="A381" s="247">
        <v>23193</v>
      </c>
      <c r="B381" s="248" t="s">
        <v>318</v>
      </c>
      <c r="C381" s="99"/>
      <c r="D381" s="98"/>
      <c r="E381" s="98"/>
      <c r="F381" s="98"/>
      <c r="G381" s="98"/>
      <c r="H381" s="103">
        <f t="shared" si="16"/>
        <v>0</v>
      </c>
    </row>
    <row r="382" spans="1:8" s="84" customFormat="1">
      <c r="A382" s="247">
        <v>23194</v>
      </c>
      <c r="B382" s="248" t="s">
        <v>319</v>
      </c>
      <c r="C382" s="99"/>
      <c r="D382" s="98"/>
      <c r="E382" s="98"/>
      <c r="F382" s="98"/>
      <c r="G382" s="98"/>
      <c r="H382" s="103">
        <f t="shared" si="16"/>
        <v>0</v>
      </c>
    </row>
    <row r="383" spans="1:8" s="84" customFormat="1">
      <c r="A383" s="247">
        <v>23197</v>
      </c>
      <c r="B383" s="248" t="s">
        <v>320</v>
      </c>
      <c r="C383" s="99"/>
      <c r="D383" s="98"/>
      <c r="E383" s="98"/>
      <c r="F383" s="98"/>
      <c r="G383" s="98"/>
      <c r="H383" s="103">
        <f t="shared" si="16"/>
        <v>0</v>
      </c>
    </row>
    <row r="384" spans="1:8" s="84" customFormat="1">
      <c r="A384" s="260">
        <v>232</v>
      </c>
      <c r="B384" s="246" t="s">
        <v>327</v>
      </c>
      <c r="C384" s="99"/>
      <c r="D384" s="97">
        <f>SUM(D385:D390)</f>
        <v>0</v>
      </c>
      <c r="E384" s="97">
        <f>SUM(E385:E390)</f>
        <v>0</v>
      </c>
      <c r="F384" s="97">
        <f>SUM(F385:F390)</f>
        <v>0</v>
      </c>
      <c r="G384" s="97">
        <f>SUM(G385:G390)</f>
        <v>0</v>
      </c>
      <c r="H384" s="103">
        <f t="shared" si="16"/>
        <v>0</v>
      </c>
    </row>
    <row r="385" spans="1:8" s="84" customFormat="1">
      <c r="A385" s="247">
        <v>2321</v>
      </c>
      <c r="B385" s="248" t="s">
        <v>310</v>
      </c>
      <c r="C385" s="99"/>
      <c r="D385" s="98"/>
      <c r="E385" s="98"/>
      <c r="F385" s="98"/>
      <c r="G385" s="98"/>
      <c r="H385" s="103">
        <f t="shared" si="16"/>
        <v>0</v>
      </c>
    </row>
    <row r="386" spans="1:8" s="84" customFormat="1">
      <c r="A386" s="247">
        <v>2322</v>
      </c>
      <c r="B386" s="248" t="s">
        <v>311</v>
      </c>
      <c r="C386" s="99"/>
      <c r="D386" s="98"/>
      <c r="E386" s="98"/>
      <c r="F386" s="98"/>
      <c r="G386" s="98"/>
      <c r="H386" s="103">
        <f t="shared" si="16"/>
        <v>0</v>
      </c>
    </row>
    <row r="387" spans="1:8" s="84" customFormat="1">
      <c r="A387" s="247">
        <v>2323</v>
      </c>
      <c r="B387" s="248" t="s">
        <v>312</v>
      </c>
      <c r="C387" s="99"/>
      <c r="D387" s="98"/>
      <c r="E387" s="98"/>
      <c r="F387" s="98"/>
      <c r="G387" s="98"/>
      <c r="H387" s="103">
        <f t="shared" si="16"/>
        <v>0</v>
      </c>
    </row>
    <row r="388" spans="1:8" s="84" customFormat="1">
      <c r="A388" s="247">
        <v>2324</v>
      </c>
      <c r="B388" s="248" t="s">
        <v>313</v>
      </c>
      <c r="C388" s="99"/>
      <c r="D388" s="98"/>
      <c r="E388" s="98"/>
      <c r="F388" s="98"/>
      <c r="G388" s="98"/>
      <c r="H388" s="103">
        <f t="shared" si="16"/>
        <v>0</v>
      </c>
    </row>
    <row r="389" spans="1:8" s="84" customFormat="1">
      <c r="A389" s="247">
        <v>2327</v>
      </c>
      <c r="B389" s="248" t="s">
        <v>314</v>
      </c>
      <c r="C389" s="99"/>
      <c r="D389" s="98"/>
      <c r="E389" s="98"/>
      <c r="F389" s="98"/>
      <c r="G389" s="98"/>
      <c r="H389" s="103">
        <f t="shared" si="16"/>
        <v>0</v>
      </c>
    </row>
    <row r="390" spans="1:8" s="84" customFormat="1">
      <c r="A390" s="247">
        <v>2329</v>
      </c>
      <c r="B390" s="248" t="s">
        <v>315</v>
      </c>
      <c r="C390" s="99"/>
      <c r="D390" s="97">
        <f>SUM(D391:D395)</f>
        <v>0</v>
      </c>
      <c r="E390" s="97">
        <f>SUM(E391:E395)</f>
        <v>0</v>
      </c>
      <c r="F390" s="97">
        <f>SUM(F391:F395)</f>
        <v>0</v>
      </c>
      <c r="G390" s="97">
        <f>SUM(G391:G395)</f>
        <v>0</v>
      </c>
      <c r="H390" s="103">
        <f t="shared" si="16"/>
        <v>0</v>
      </c>
    </row>
    <row r="391" spans="1:8" s="84" customFormat="1">
      <c r="A391" s="247">
        <v>23291</v>
      </c>
      <c r="B391" s="248" t="s">
        <v>316</v>
      </c>
      <c r="C391" s="99"/>
      <c r="D391" s="98"/>
      <c r="E391" s="98"/>
      <c r="F391" s="98"/>
      <c r="G391" s="98"/>
      <c r="H391" s="103">
        <f t="shared" si="16"/>
        <v>0</v>
      </c>
    </row>
    <row r="392" spans="1:8" s="84" customFormat="1">
      <c r="A392" s="247">
        <v>23292</v>
      </c>
      <c r="B392" s="248" t="s">
        <v>317</v>
      </c>
      <c r="C392" s="99"/>
      <c r="D392" s="98"/>
      <c r="E392" s="98"/>
      <c r="F392" s="98"/>
      <c r="G392" s="98"/>
      <c r="H392" s="103">
        <f t="shared" si="16"/>
        <v>0</v>
      </c>
    </row>
    <row r="393" spans="1:8" s="84" customFormat="1">
      <c r="A393" s="247">
        <v>23293</v>
      </c>
      <c r="B393" s="248" t="s">
        <v>318</v>
      </c>
      <c r="C393" s="99"/>
      <c r="D393" s="98"/>
      <c r="E393" s="98"/>
      <c r="F393" s="98"/>
      <c r="G393" s="98"/>
      <c r="H393" s="103">
        <f t="shared" si="16"/>
        <v>0</v>
      </c>
    </row>
    <row r="394" spans="1:8" s="84" customFormat="1">
      <c r="A394" s="247">
        <v>23294</v>
      </c>
      <c r="B394" s="248" t="s">
        <v>319</v>
      </c>
      <c r="C394" s="99"/>
      <c r="D394" s="98"/>
      <c r="E394" s="98"/>
      <c r="F394" s="98"/>
      <c r="G394" s="98"/>
      <c r="H394" s="103">
        <f t="shared" si="16"/>
        <v>0</v>
      </c>
    </row>
    <row r="395" spans="1:8" s="84" customFormat="1">
      <c r="A395" s="247">
        <v>23297</v>
      </c>
      <c r="B395" s="248" t="s">
        <v>320</v>
      </c>
      <c r="C395" s="99"/>
      <c r="D395" s="98"/>
      <c r="E395" s="98"/>
      <c r="F395" s="98"/>
      <c r="G395" s="98"/>
      <c r="H395" s="103">
        <f t="shared" si="16"/>
        <v>0</v>
      </c>
    </row>
    <row r="396" spans="1:8" s="84" customFormat="1">
      <c r="A396" s="260">
        <v>233</v>
      </c>
      <c r="B396" s="246" t="s">
        <v>322</v>
      </c>
      <c r="C396" s="99"/>
      <c r="D396" s="97">
        <f>SUM(D397:D402)</f>
        <v>0</v>
      </c>
      <c r="E396" s="97">
        <f>SUM(E397:E402)</f>
        <v>0</v>
      </c>
      <c r="F396" s="97">
        <f>SUM(F397:F402)</f>
        <v>0</v>
      </c>
      <c r="G396" s="97">
        <f>SUM(G397:G402)</f>
        <v>0</v>
      </c>
      <c r="H396" s="103">
        <f t="shared" si="16"/>
        <v>0</v>
      </c>
    </row>
    <row r="397" spans="1:8" s="84" customFormat="1">
      <c r="A397" s="247">
        <v>2331</v>
      </c>
      <c r="B397" s="248" t="s">
        <v>310</v>
      </c>
      <c r="C397" s="99"/>
      <c r="D397" s="98"/>
      <c r="E397" s="98"/>
      <c r="F397" s="98"/>
      <c r="G397" s="98"/>
      <c r="H397" s="103">
        <f t="shared" si="16"/>
        <v>0</v>
      </c>
    </row>
    <row r="398" spans="1:8" s="84" customFormat="1">
      <c r="A398" s="247">
        <v>2332</v>
      </c>
      <c r="B398" s="248" t="s">
        <v>311</v>
      </c>
      <c r="C398" s="99"/>
      <c r="D398" s="98"/>
      <c r="E398" s="98"/>
      <c r="F398" s="98"/>
      <c r="G398" s="98"/>
      <c r="H398" s="103">
        <f t="shared" si="16"/>
        <v>0</v>
      </c>
    </row>
    <row r="399" spans="1:8" s="84" customFormat="1">
      <c r="A399" s="247">
        <v>2333</v>
      </c>
      <c r="B399" s="248" t="s">
        <v>312</v>
      </c>
      <c r="C399" s="99"/>
      <c r="D399" s="98"/>
      <c r="E399" s="98"/>
      <c r="F399" s="98"/>
      <c r="G399" s="98"/>
      <c r="H399" s="103">
        <f t="shared" si="16"/>
        <v>0</v>
      </c>
    </row>
    <row r="400" spans="1:8" s="84" customFormat="1">
      <c r="A400" s="247">
        <v>2334</v>
      </c>
      <c r="B400" s="248" t="s">
        <v>313</v>
      </c>
      <c r="C400" s="99"/>
      <c r="D400" s="98"/>
      <c r="E400" s="98"/>
      <c r="F400" s="98"/>
      <c r="G400" s="98"/>
      <c r="H400" s="103">
        <f t="shared" si="16"/>
        <v>0</v>
      </c>
    </row>
    <row r="401" spans="1:8" s="84" customFormat="1">
      <c r="A401" s="247">
        <v>2337</v>
      </c>
      <c r="B401" s="248" t="s">
        <v>314</v>
      </c>
      <c r="C401" s="99"/>
      <c r="D401" s="98"/>
      <c r="E401" s="98"/>
      <c r="F401" s="98"/>
      <c r="G401" s="98"/>
      <c r="H401" s="103">
        <f t="shared" si="16"/>
        <v>0</v>
      </c>
    </row>
    <row r="402" spans="1:8" s="84" customFormat="1">
      <c r="A402" s="247">
        <v>2339</v>
      </c>
      <c r="B402" s="248" t="s">
        <v>315</v>
      </c>
      <c r="C402" s="99"/>
      <c r="D402" s="97">
        <f>SUM(D403:D407)</f>
        <v>0</v>
      </c>
      <c r="E402" s="97">
        <f>SUM(E403:E407)</f>
        <v>0</v>
      </c>
      <c r="F402" s="97">
        <f>SUM(F403:F407)</f>
        <v>0</v>
      </c>
      <c r="G402" s="97">
        <f>SUM(G403:G407)</f>
        <v>0</v>
      </c>
      <c r="H402" s="103">
        <f t="shared" si="16"/>
        <v>0</v>
      </c>
    </row>
    <row r="403" spans="1:8" s="84" customFormat="1">
      <c r="A403" s="247">
        <v>23391</v>
      </c>
      <c r="B403" s="248" t="s">
        <v>316</v>
      </c>
      <c r="C403" s="99"/>
      <c r="D403" s="98"/>
      <c r="E403" s="98"/>
      <c r="F403" s="98"/>
      <c r="G403" s="98"/>
      <c r="H403" s="103">
        <f t="shared" si="16"/>
        <v>0</v>
      </c>
    </row>
    <row r="404" spans="1:8" s="84" customFormat="1">
      <c r="A404" s="247">
        <v>23392</v>
      </c>
      <c r="B404" s="248" t="s">
        <v>317</v>
      </c>
      <c r="C404" s="99"/>
      <c r="D404" s="98"/>
      <c r="E404" s="98"/>
      <c r="F404" s="98"/>
      <c r="G404" s="98"/>
      <c r="H404" s="103">
        <f t="shared" si="16"/>
        <v>0</v>
      </c>
    </row>
    <row r="405" spans="1:8" s="84" customFormat="1">
      <c r="A405" s="247">
        <v>23393</v>
      </c>
      <c r="B405" s="248" t="s">
        <v>318</v>
      </c>
      <c r="C405" s="99"/>
      <c r="D405" s="98"/>
      <c r="E405" s="98"/>
      <c r="F405" s="98"/>
      <c r="G405" s="98"/>
      <c r="H405" s="103">
        <f t="shared" si="16"/>
        <v>0</v>
      </c>
    </row>
    <row r="406" spans="1:8" s="84" customFormat="1">
      <c r="A406" s="247">
        <v>23394</v>
      </c>
      <c r="B406" s="248" t="s">
        <v>319</v>
      </c>
      <c r="C406" s="99"/>
      <c r="D406" s="98"/>
      <c r="E406" s="98"/>
      <c r="F406" s="98"/>
      <c r="G406" s="98"/>
      <c r="H406" s="103">
        <f t="shared" si="16"/>
        <v>0</v>
      </c>
    </row>
    <row r="407" spans="1:8" s="84" customFormat="1">
      <c r="A407" s="247">
        <v>23397</v>
      </c>
      <c r="B407" s="248" t="s">
        <v>320</v>
      </c>
      <c r="C407" s="99"/>
      <c r="D407" s="98"/>
      <c r="E407" s="98"/>
      <c r="F407" s="98"/>
      <c r="G407" s="98"/>
      <c r="H407" s="103">
        <f t="shared" si="16"/>
        <v>0</v>
      </c>
    </row>
    <row r="408" spans="1:8" s="84" customFormat="1">
      <c r="A408" s="260">
        <v>234</v>
      </c>
      <c r="B408" s="246" t="s">
        <v>328</v>
      </c>
      <c r="C408" s="99"/>
      <c r="D408" s="97">
        <f>SUM(D409:D414)</f>
        <v>0</v>
      </c>
      <c r="E408" s="97">
        <f>SUM(E409:E414)</f>
        <v>0</v>
      </c>
      <c r="F408" s="97">
        <f>SUM(F409:F414)</f>
        <v>0</v>
      </c>
      <c r="G408" s="97">
        <f>SUM(G409:G414)</f>
        <v>0</v>
      </c>
      <c r="H408" s="103">
        <f t="shared" si="16"/>
        <v>0</v>
      </c>
    </row>
    <row r="409" spans="1:8" s="84" customFormat="1">
      <c r="A409" s="247">
        <v>2341</v>
      </c>
      <c r="B409" s="248" t="s">
        <v>310</v>
      </c>
      <c r="C409" s="99"/>
      <c r="D409" s="98"/>
      <c r="E409" s="98"/>
      <c r="F409" s="98"/>
      <c r="G409" s="98"/>
      <c r="H409" s="103">
        <f t="shared" si="16"/>
        <v>0</v>
      </c>
    </row>
    <row r="410" spans="1:8" s="84" customFormat="1">
      <c r="A410" s="247">
        <v>2342</v>
      </c>
      <c r="B410" s="248" t="s">
        <v>311</v>
      </c>
      <c r="C410" s="99"/>
      <c r="D410" s="98"/>
      <c r="E410" s="98"/>
      <c r="F410" s="98"/>
      <c r="G410" s="98"/>
      <c r="H410" s="103">
        <f t="shared" si="16"/>
        <v>0</v>
      </c>
    </row>
    <row r="411" spans="1:8" s="84" customFormat="1">
      <c r="A411" s="247">
        <v>2343</v>
      </c>
      <c r="B411" s="248" t="s">
        <v>312</v>
      </c>
      <c r="C411" s="99"/>
      <c r="D411" s="98"/>
      <c r="E411" s="98"/>
      <c r="F411" s="98"/>
      <c r="G411" s="98"/>
      <c r="H411" s="103">
        <f t="shared" si="16"/>
        <v>0</v>
      </c>
    </row>
    <row r="412" spans="1:8" s="84" customFormat="1">
      <c r="A412" s="247">
        <v>2344</v>
      </c>
      <c r="B412" s="248" t="s">
        <v>313</v>
      </c>
      <c r="C412" s="99"/>
      <c r="D412" s="98"/>
      <c r="E412" s="98"/>
      <c r="F412" s="98"/>
      <c r="G412" s="98"/>
      <c r="H412" s="103">
        <f t="shared" si="16"/>
        <v>0</v>
      </c>
    </row>
    <row r="413" spans="1:8" s="84" customFormat="1">
      <c r="A413" s="247">
        <v>2347</v>
      </c>
      <c r="B413" s="248" t="s">
        <v>314</v>
      </c>
      <c r="C413" s="99"/>
      <c r="D413" s="98"/>
      <c r="E413" s="98"/>
      <c r="F413" s="98"/>
      <c r="G413" s="98"/>
      <c r="H413" s="103">
        <f t="shared" si="16"/>
        <v>0</v>
      </c>
    </row>
    <row r="414" spans="1:8" s="84" customFormat="1">
      <c r="A414" s="247">
        <v>2349</v>
      </c>
      <c r="B414" s="248" t="s">
        <v>315</v>
      </c>
      <c r="C414" s="99"/>
      <c r="D414" s="97">
        <f>SUM(D415:D419)</f>
        <v>0</v>
      </c>
      <c r="E414" s="97">
        <f>SUM(E415:E419)</f>
        <v>0</v>
      </c>
      <c r="F414" s="97">
        <f>SUM(F415:F419)</f>
        <v>0</v>
      </c>
      <c r="G414" s="97">
        <f>SUM(G415:G419)</f>
        <v>0</v>
      </c>
      <c r="H414" s="103">
        <f t="shared" si="16"/>
        <v>0</v>
      </c>
    </row>
    <row r="415" spans="1:8" s="84" customFormat="1">
      <c r="A415" s="247">
        <v>23491</v>
      </c>
      <c r="B415" s="248" t="s">
        <v>316</v>
      </c>
      <c r="C415" s="99"/>
      <c r="D415" s="98"/>
      <c r="E415" s="98"/>
      <c r="F415" s="98"/>
      <c r="G415" s="98"/>
      <c r="H415" s="103">
        <f t="shared" si="16"/>
        <v>0</v>
      </c>
    </row>
    <row r="416" spans="1:8" s="84" customFormat="1">
      <c r="A416" s="247">
        <v>23492</v>
      </c>
      <c r="B416" s="248" t="s">
        <v>317</v>
      </c>
      <c r="C416" s="99"/>
      <c r="D416" s="98"/>
      <c r="E416" s="98"/>
      <c r="F416" s="98"/>
      <c r="G416" s="98"/>
      <c r="H416" s="103">
        <f t="shared" si="16"/>
        <v>0</v>
      </c>
    </row>
    <row r="417" spans="1:8" s="84" customFormat="1">
      <c r="A417" s="247">
        <v>23493</v>
      </c>
      <c r="B417" s="248" t="s">
        <v>318</v>
      </c>
      <c r="C417" s="99"/>
      <c r="D417" s="98"/>
      <c r="E417" s="98"/>
      <c r="F417" s="98"/>
      <c r="G417" s="98"/>
      <c r="H417" s="103">
        <f t="shared" si="16"/>
        <v>0</v>
      </c>
    </row>
    <row r="418" spans="1:8" s="84" customFormat="1">
      <c r="A418" s="247">
        <v>23494</v>
      </c>
      <c r="B418" s="248" t="s">
        <v>319</v>
      </c>
      <c r="C418" s="99"/>
      <c r="D418" s="98"/>
      <c r="E418" s="98"/>
      <c r="F418" s="98"/>
      <c r="G418" s="98"/>
      <c r="H418" s="103">
        <f t="shared" si="16"/>
        <v>0</v>
      </c>
    </row>
    <row r="419" spans="1:8" s="84" customFormat="1">
      <c r="A419" s="247">
        <v>23497</v>
      </c>
      <c r="B419" s="248" t="s">
        <v>320</v>
      </c>
      <c r="C419" s="99"/>
      <c r="D419" s="98"/>
      <c r="E419" s="98"/>
      <c r="F419" s="98"/>
      <c r="G419" s="98"/>
      <c r="H419" s="103">
        <f t="shared" si="16"/>
        <v>0</v>
      </c>
    </row>
    <row r="420" spans="1:8" s="84" customFormat="1">
      <c r="A420" s="260">
        <v>235</v>
      </c>
      <c r="B420" s="246" t="s">
        <v>329</v>
      </c>
      <c r="C420" s="99"/>
      <c r="D420" s="97">
        <f>SUM(D421:D426)</f>
        <v>0</v>
      </c>
      <c r="E420" s="97">
        <f>SUM(E421:E426)</f>
        <v>0</v>
      </c>
      <c r="F420" s="97">
        <f>SUM(F421:F426)</f>
        <v>0</v>
      </c>
      <c r="G420" s="97">
        <f>SUM(G421:G426)</f>
        <v>0</v>
      </c>
      <c r="H420" s="103">
        <f t="shared" si="16"/>
        <v>0</v>
      </c>
    </row>
    <row r="421" spans="1:8" s="84" customFormat="1">
      <c r="A421" s="247">
        <v>2351</v>
      </c>
      <c r="B421" s="248" t="s">
        <v>310</v>
      </c>
      <c r="C421" s="99"/>
      <c r="D421" s="98"/>
      <c r="E421" s="98"/>
      <c r="F421" s="98"/>
      <c r="G421" s="98"/>
      <c r="H421" s="103">
        <f t="shared" si="16"/>
        <v>0</v>
      </c>
    </row>
    <row r="422" spans="1:8" s="84" customFormat="1">
      <c r="A422" s="247">
        <v>2352</v>
      </c>
      <c r="B422" s="248" t="s">
        <v>311</v>
      </c>
      <c r="C422" s="99"/>
      <c r="D422" s="98"/>
      <c r="E422" s="98"/>
      <c r="F422" s="98"/>
      <c r="G422" s="98"/>
      <c r="H422" s="103">
        <f t="shared" si="16"/>
        <v>0</v>
      </c>
    </row>
    <row r="423" spans="1:8" s="84" customFormat="1">
      <c r="A423" s="247">
        <v>2353</v>
      </c>
      <c r="B423" s="248" t="s">
        <v>312</v>
      </c>
      <c r="C423" s="99"/>
      <c r="D423" s="98"/>
      <c r="E423" s="98"/>
      <c r="F423" s="98"/>
      <c r="G423" s="98"/>
      <c r="H423" s="103">
        <f t="shared" si="16"/>
        <v>0</v>
      </c>
    </row>
    <row r="424" spans="1:8" s="84" customFormat="1">
      <c r="A424" s="247">
        <v>2354</v>
      </c>
      <c r="B424" s="248" t="s">
        <v>313</v>
      </c>
      <c r="C424" s="99"/>
      <c r="D424" s="98"/>
      <c r="E424" s="98"/>
      <c r="F424" s="98"/>
      <c r="G424" s="98"/>
      <c r="H424" s="103">
        <f t="shared" si="16"/>
        <v>0</v>
      </c>
    </row>
    <row r="425" spans="1:8" s="84" customFormat="1">
      <c r="A425" s="247">
        <v>2357</v>
      </c>
      <c r="B425" s="248" t="s">
        <v>314</v>
      </c>
      <c r="C425" s="99"/>
      <c r="D425" s="98"/>
      <c r="E425" s="98"/>
      <c r="F425" s="98"/>
      <c r="G425" s="98"/>
      <c r="H425" s="103">
        <f t="shared" si="16"/>
        <v>0</v>
      </c>
    </row>
    <row r="426" spans="1:8" s="84" customFormat="1">
      <c r="A426" s="247">
        <v>2359</v>
      </c>
      <c r="B426" s="248" t="s">
        <v>315</v>
      </c>
      <c r="C426" s="99"/>
      <c r="D426" s="97">
        <f>SUM(D427:D431)</f>
        <v>0</v>
      </c>
      <c r="E426" s="97">
        <f>SUM(E427:E431)</f>
        <v>0</v>
      </c>
      <c r="F426" s="97">
        <f>SUM(F427:F431)</f>
        <v>0</v>
      </c>
      <c r="G426" s="97">
        <f>SUM(G427:G431)</f>
        <v>0</v>
      </c>
      <c r="H426" s="103">
        <f t="shared" si="16"/>
        <v>0</v>
      </c>
    </row>
    <row r="427" spans="1:8" s="84" customFormat="1">
      <c r="A427" s="247">
        <v>23591</v>
      </c>
      <c r="B427" s="248" t="s">
        <v>316</v>
      </c>
      <c r="C427" s="99"/>
      <c r="D427" s="98"/>
      <c r="E427" s="98"/>
      <c r="F427" s="98"/>
      <c r="G427" s="98"/>
      <c r="H427" s="103">
        <f t="shared" si="16"/>
        <v>0</v>
      </c>
    </row>
    <row r="428" spans="1:8" s="84" customFormat="1">
      <c r="A428" s="247">
        <v>23592</v>
      </c>
      <c r="B428" s="248" t="s">
        <v>317</v>
      </c>
      <c r="C428" s="99"/>
      <c r="D428" s="98"/>
      <c r="E428" s="98"/>
      <c r="F428" s="98"/>
      <c r="G428" s="98"/>
      <c r="H428" s="103">
        <f t="shared" si="16"/>
        <v>0</v>
      </c>
    </row>
    <row r="429" spans="1:8" s="84" customFormat="1">
      <c r="A429" s="247">
        <v>23593</v>
      </c>
      <c r="B429" s="248" t="s">
        <v>318</v>
      </c>
      <c r="C429" s="99"/>
      <c r="D429" s="98"/>
      <c r="E429" s="98"/>
      <c r="F429" s="98"/>
      <c r="G429" s="98"/>
      <c r="H429" s="103">
        <f t="shared" si="16"/>
        <v>0</v>
      </c>
    </row>
    <row r="430" spans="1:8" s="84" customFormat="1">
      <c r="A430" s="247">
        <v>23594</v>
      </c>
      <c r="B430" s="248" t="s">
        <v>319</v>
      </c>
      <c r="C430" s="99"/>
      <c r="D430" s="98"/>
      <c r="E430" s="98"/>
      <c r="F430" s="98"/>
      <c r="G430" s="98"/>
      <c r="H430" s="103">
        <f t="shared" si="16"/>
        <v>0</v>
      </c>
    </row>
    <row r="431" spans="1:8" s="84" customFormat="1">
      <c r="A431" s="247">
        <v>23597</v>
      </c>
      <c r="B431" s="248" t="s">
        <v>320</v>
      </c>
      <c r="C431" s="99"/>
      <c r="D431" s="98"/>
      <c r="E431" s="98"/>
      <c r="F431" s="98"/>
      <c r="G431" s="98"/>
      <c r="H431" s="103">
        <f t="shared" si="16"/>
        <v>0</v>
      </c>
    </row>
    <row r="432" spans="1:8" s="84" customFormat="1">
      <c r="A432" s="260">
        <v>238</v>
      </c>
      <c r="B432" s="246" t="s">
        <v>332</v>
      </c>
      <c r="C432" s="97">
        <f>SUM(C433:C434)</f>
        <v>0</v>
      </c>
      <c r="D432" s="99"/>
      <c r="E432" s="99"/>
      <c r="F432" s="99"/>
      <c r="G432" s="99"/>
      <c r="H432" s="103">
        <f>C432</f>
        <v>0</v>
      </c>
    </row>
    <row r="433" spans="1:8" s="84" customFormat="1">
      <c r="A433" s="259" t="s">
        <v>60</v>
      </c>
      <c r="B433" s="248" t="s">
        <v>333</v>
      </c>
      <c r="C433" s="98"/>
      <c r="D433" s="99"/>
      <c r="E433" s="99"/>
      <c r="F433" s="99"/>
      <c r="G433" s="99"/>
      <c r="H433" s="103">
        <f>C433</f>
        <v>0</v>
      </c>
    </row>
    <row r="434" spans="1:8" s="84" customFormat="1">
      <c r="A434" s="259" t="s">
        <v>61</v>
      </c>
      <c r="B434" s="248" t="s">
        <v>222</v>
      </c>
      <c r="C434" s="98"/>
      <c r="D434" s="99"/>
      <c r="E434" s="99"/>
      <c r="F434" s="99"/>
      <c r="G434" s="99"/>
      <c r="H434" s="103">
        <f>C434</f>
        <v>0</v>
      </c>
    </row>
    <row r="435" spans="1:8" s="84" customFormat="1">
      <c r="A435" s="243">
        <v>24</v>
      </c>
      <c r="B435" s="244" t="s">
        <v>334</v>
      </c>
      <c r="C435" s="97">
        <f>C496</f>
        <v>0</v>
      </c>
      <c r="D435" s="97">
        <f>D436+D448+D460+D472+D484</f>
        <v>0</v>
      </c>
      <c r="E435" s="97">
        <f>E436+E448+E460+E472+E484</f>
        <v>0</v>
      </c>
      <c r="F435" s="97">
        <f>F436+F448+F460+F472+F484</f>
        <v>0</v>
      </c>
      <c r="G435" s="97">
        <f>G436+G448+G460+G472+G484</f>
        <v>0</v>
      </c>
      <c r="H435" s="103">
        <f t="shared" ref="H435" si="17">SUM(C435:G435)</f>
        <v>0</v>
      </c>
    </row>
    <row r="436" spans="1:8" s="84" customFormat="1">
      <c r="A436" s="260">
        <v>241</v>
      </c>
      <c r="B436" s="246" t="s">
        <v>326</v>
      </c>
      <c r="C436" s="99"/>
      <c r="D436" s="97">
        <f>SUM(D437:D442)</f>
        <v>0</v>
      </c>
      <c r="E436" s="97">
        <f>SUM(E437:E442)</f>
        <v>0</v>
      </c>
      <c r="F436" s="97">
        <f>SUM(F437:F442)</f>
        <v>0</v>
      </c>
      <c r="G436" s="97">
        <f>SUM(G437:G442)</f>
        <v>0</v>
      </c>
      <c r="H436" s="103">
        <f>SUM(D436:G436)</f>
        <v>0</v>
      </c>
    </row>
    <row r="437" spans="1:8" s="84" customFormat="1">
      <c r="A437" s="247">
        <v>2411</v>
      </c>
      <c r="B437" s="248" t="s">
        <v>310</v>
      </c>
      <c r="C437" s="99"/>
      <c r="D437" s="98"/>
      <c r="E437" s="98"/>
      <c r="F437" s="98"/>
      <c r="G437" s="98"/>
      <c r="H437" s="103">
        <f t="shared" ref="H437:H495" si="18">SUM(D437:G437)</f>
        <v>0</v>
      </c>
    </row>
    <row r="438" spans="1:8" s="84" customFormat="1">
      <c r="A438" s="247">
        <v>2412</v>
      </c>
      <c r="B438" s="248" t="s">
        <v>311</v>
      </c>
      <c r="C438" s="99"/>
      <c r="D438" s="98"/>
      <c r="E438" s="98"/>
      <c r="F438" s="98"/>
      <c r="G438" s="98"/>
      <c r="H438" s="103">
        <f t="shared" si="18"/>
        <v>0</v>
      </c>
    </row>
    <row r="439" spans="1:8" s="84" customFormat="1">
      <c r="A439" s="247">
        <v>2413</v>
      </c>
      <c r="B439" s="248" t="s">
        <v>312</v>
      </c>
      <c r="C439" s="99"/>
      <c r="D439" s="98"/>
      <c r="E439" s="98"/>
      <c r="F439" s="98"/>
      <c r="G439" s="98"/>
      <c r="H439" s="103">
        <f t="shared" si="18"/>
        <v>0</v>
      </c>
    </row>
    <row r="440" spans="1:8" s="84" customFormat="1">
      <c r="A440" s="247">
        <v>2414</v>
      </c>
      <c r="B440" s="248" t="s">
        <v>313</v>
      </c>
      <c r="C440" s="99"/>
      <c r="D440" s="98"/>
      <c r="E440" s="98"/>
      <c r="F440" s="98"/>
      <c r="G440" s="98"/>
      <c r="H440" s="103">
        <f t="shared" si="18"/>
        <v>0</v>
      </c>
    </row>
    <row r="441" spans="1:8" s="84" customFormat="1">
      <c r="A441" s="247">
        <v>2417</v>
      </c>
      <c r="B441" s="248" t="s">
        <v>314</v>
      </c>
      <c r="C441" s="99"/>
      <c r="D441" s="98"/>
      <c r="E441" s="98"/>
      <c r="F441" s="98"/>
      <c r="G441" s="98"/>
      <c r="H441" s="103">
        <f t="shared" si="18"/>
        <v>0</v>
      </c>
    </row>
    <row r="442" spans="1:8" s="84" customFormat="1">
      <c r="A442" s="247">
        <v>2419</v>
      </c>
      <c r="B442" s="248" t="s">
        <v>315</v>
      </c>
      <c r="C442" s="99"/>
      <c r="D442" s="97">
        <f>SUM(D443:D447)</f>
        <v>0</v>
      </c>
      <c r="E442" s="97">
        <f>SUM(E443:E447)</f>
        <v>0</v>
      </c>
      <c r="F442" s="97">
        <f>SUM(F443:F447)</f>
        <v>0</v>
      </c>
      <c r="G442" s="97">
        <f>SUM(G443:G447)</f>
        <v>0</v>
      </c>
      <c r="H442" s="103">
        <f t="shared" si="18"/>
        <v>0</v>
      </c>
    </row>
    <row r="443" spans="1:8" s="84" customFormat="1">
      <c r="A443" s="247">
        <v>24191</v>
      </c>
      <c r="B443" s="248" t="s">
        <v>316</v>
      </c>
      <c r="C443" s="99"/>
      <c r="D443" s="98"/>
      <c r="E443" s="98"/>
      <c r="F443" s="98"/>
      <c r="G443" s="98"/>
      <c r="H443" s="103">
        <f t="shared" si="18"/>
        <v>0</v>
      </c>
    </row>
    <row r="444" spans="1:8" s="84" customFormat="1">
      <c r="A444" s="247">
        <v>24192</v>
      </c>
      <c r="B444" s="248" t="s">
        <v>317</v>
      </c>
      <c r="C444" s="99"/>
      <c r="D444" s="98"/>
      <c r="E444" s="98"/>
      <c r="F444" s="98"/>
      <c r="G444" s="98"/>
      <c r="H444" s="103">
        <f t="shared" si="18"/>
        <v>0</v>
      </c>
    </row>
    <row r="445" spans="1:8" s="84" customFormat="1">
      <c r="A445" s="247">
        <v>24193</v>
      </c>
      <c r="B445" s="248" t="s">
        <v>318</v>
      </c>
      <c r="C445" s="99"/>
      <c r="D445" s="98"/>
      <c r="E445" s="98"/>
      <c r="F445" s="98"/>
      <c r="G445" s="98"/>
      <c r="H445" s="103">
        <f t="shared" si="18"/>
        <v>0</v>
      </c>
    </row>
    <row r="446" spans="1:8" s="84" customFormat="1">
      <c r="A446" s="247">
        <v>24194</v>
      </c>
      <c r="B446" s="248" t="s">
        <v>319</v>
      </c>
      <c r="C446" s="99"/>
      <c r="D446" s="98"/>
      <c r="E446" s="98"/>
      <c r="F446" s="98"/>
      <c r="G446" s="98"/>
      <c r="H446" s="103">
        <f t="shared" si="18"/>
        <v>0</v>
      </c>
    </row>
    <row r="447" spans="1:8" s="84" customFormat="1">
      <c r="A447" s="247">
        <v>24197</v>
      </c>
      <c r="B447" s="248" t="s">
        <v>320</v>
      </c>
      <c r="C447" s="99"/>
      <c r="D447" s="98"/>
      <c r="E447" s="98"/>
      <c r="F447" s="98"/>
      <c r="G447" s="98"/>
      <c r="H447" s="103">
        <f t="shared" si="18"/>
        <v>0</v>
      </c>
    </row>
    <row r="448" spans="1:8" s="84" customFormat="1">
      <c r="A448" s="260">
        <v>242</v>
      </c>
      <c r="B448" s="246" t="s">
        <v>327</v>
      </c>
      <c r="C448" s="99"/>
      <c r="D448" s="97">
        <f>SUM(D449:D454)</f>
        <v>0</v>
      </c>
      <c r="E448" s="97">
        <f>SUM(E449:E454)</f>
        <v>0</v>
      </c>
      <c r="F448" s="97">
        <f>SUM(F449:F454)</f>
        <v>0</v>
      </c>
      <c r="G448" s="97">
        <f>SUM(G449:G454)</f>
        <v>0</v>
      </c>
      <c r="H448" s="103">
        <f t="shared" si="18"/>
        <v>0</v>
      </c>
    </row>
    <row r="449" spans="1:8" s="84" customFormat="1">
      <c r="A449" s="247">
        <v>2421</v>
      </c>
      <c r="B449" s="248" t="s">
        <v>310</v>
      </c>
      <c r="C449" s="99"/>
      <c r="D449" s="98"/>
      <c r="E449" s="98"/>
      <c r="F449" s="98"/>
      <c r="G449" s="98"/>
      <c r="H449" s="103">
        <f t="shared" si="18"/>
        <v>0</v>
      </c>
    </row>
    <row r="450" spans="1:8" s="84" customFormat="1">
      <c r="A450" s="247">
        <v>2422</v>
      </c>
      <c r="B450" s="248" t="s">
        <v>311</v>
      </c>
      <c r="C450" s="99"/>
      <c r="D450" s="98"/>
      <c r="E450" s="98"/>
      <c r="F450" s="98"/>
      <c r="G450" s="98"/>
      <c r="H450" s="103">
        <f t="shared" si="18"/>
        <v>0</v>
      </c>
    </row>
    <row r="451" spans="1:8" s="84" customFormat="1">
      <c r="A451" s="247">
        <v>2423</v>
      </c>
      <c r="B451" s="248" t="s">
        <v>312</v>
      </c>
      <c r="C451" s="99"/>
      <c r="D451" s="98"/>
      <c r="E451" s="98"/>
      <c r="F451" s="98"/>
      <c r="G451" s="98"/>
      <c r="H451" s="103">
        <f t="shared" si="18"/>
        <v>0</v>
      </c>
    </row>
    <row r="452" spans="1:8" s="84" customFormat="1">
      <c r="A452" s="247">
        <v>2424</v>
      </c>
      <c r="B452" s="248" t="s">
        <v>313</v>
      </c>
      <c r="C452" s="99"/>
      <c r="D452" s="98"/>
      <c r="E452" s="98"/>
      <c r="F452" s="98"/>
      <c r="G452" s="98"/>
      <c r="H452" s="103">
        <f t="shared" si="18"/>
        <v>0</v>
      </c>
    </row>
    <row r="453" spans="1:8" s="84" customFormat="1">
      <c r="A453" s="247">
        <v>2427</v>
      </c>
      <c r="B453" s="248" t="s">
        <v>314</v>
      </c>
      <c r="C453" s="99"/>
      <c r="D453" s="98"/>
      <c r="E453" s="98"/>
      <c r="F453" s="98"/>
      <c r="G453" s="98"/>
      <c r="H453" s="103">
        <f t="shared" si="18"/>
        <v>0</v>
      </c>
    </row>
    <row r="454" spans="1:8" s="84" customFormat="1">
      <c r="A454" s="247">
        <v>2429</v>
      </c>
      <c r="B454" s="248" t="s">
        <v>315</v>
      </c>
      <c r="C454" s="99"/>
      <c r="D454" s="97">
        <f>SUM(D455:D459)</f>
        <v>0</v>
      </c>
      <c r="E454" s="97">
        <f>SUM(E455:E459)</f>
        <v>0</v>
      </c>
      <c r="F454" s="97">
        <f>SUM(F455:F459)</f>
        <v>0</v>
      </c>
      <c r="G454" s="97">
        <f>SUM(G455:G459)</f>
        <v>0</v>
      </c>
      <c r="H454" s="103">
        <f t="shared" si="18"/>
        <v>0</v>
      </c>
    </row>
    <row r="455" spans="1:8" s="84" customFormat="1">
      <c r="A455" s="247">
        <v>24291</v>
      </c>
      <c r="B455" s="248" t="s">
        <v>316</v>
      </c>
      <c r="C455" s="99"/>
      <c r="D455" s="98"/>
      <c r="E455" s="98"/>
      <c r="F455" s="98"/>
      <c r="G455" s="98"/>
      <c r="H455" s="103">
        <f t="shared" si="18"/>
        <v>0</v>
      </c>
    </row>
    <row r="456" spans="1:8" s="84" customFormat="1">
      <c r="A456" s="247">
        <v>24292</v>
      </c>
      <c r="B456" s="248" t="s">
        <v>317</v>
      </c>
      <c r="C456" s="99"/>
      <c r="D456" s="98"/>
      <c r="E456" s="98"/>
      <c r="F456" s="98"/>
      <c r="G456" s="98"/>
      <c r="H456" s="103">
        <f t="shared" si="18"/>
        <v>0</v>
      </c>
    </row>
    <row r="457" spans="1:8" s="84" customFormat="1">
      <c r="A457" s="247">
        <v>24293</v>
      </c>
      <c r="B457" s="248" t="s">
        <v>318</v>
      </c>
      <c r="C457" s="99"/>
      <c r="D457" s="98"/>
      <c r="E457" s="98"/>
      <c r="F457" s="98"/>
      <c r="G457" s="98"/>
      <c r="H457" s="103">
        <f t="shared" si="18"/>
        <v>0</v>
      </c>
    </row>
    <row r="458" spans="1:8" s="84" customFormat="1">
      <c r="A458" s="247">
        <v>24294</v>
      </c>
      <c r="B458" s="248" t="s">
        <v>319</v>
      </c>
      <c r="C458" s="99"/>
      <c r="D458" s="98"/>
      <c r="E458" s="98"/>
      <c r="F458" s="98"/>
      <c r="G458" s="98"/>
      <c r="H458" s="103">
        <f t="shared" si="18"/>
        <v>0</v>
      </c>
    </row>
    <row r="459" spans="1:8" s="84" customFormat="1">
      <c r="A459" s="247">
        <v>24297</v>
      </c>
      <c r="B459" s="248" t="s">
        <v>320</v>
      </c>
      <c r="C459" s="99"/>
      <c r="D459" s="98"/>
      <c r="E459" s="98"/>
      <c r="F459" s="98"/>
      <c r="G459" s="98"/>
      <c r="H459" s="103">
        <f t="shared" si="18"/>
        <v>0</v>
      </c>
    </row>
    <row r="460" spans="1:8" s="84" customFormat="1">
      <c r="A460" s="260">
        <v>243</v>
      </c>
      <c r="B460" s="246" t="s">
        <v>322</v>
      </c>
      <c r="C460" s="99"/>
      <c r="D460" s="97">
        <f>SUM(D461:D466)</f>
        <v>0</v>
      </c>
      <c r="E460" s="97">
        <f>SUM(E461:E466)</f>
        <v>0</v>
      </c>
      <c r="F460" s="97">
        <f>SUM(F461:F466)</f>
        <v>0</v>
      </c>
      <c r="G460" s="97">
        <f>SUM(G461:G466)</f>
        <v>0</v>
      </c>
      <c r="H460" s="103">
        <f t="shared" si="18"/>
        <v>0</v>
      </c>
    </row>
    <row r="461" spans="1:8" s="84" customFormat="1">
      <c r="A461" s="247">
        <v>2431</v>
      </c>
      <c r="B461" s="248" t="s">
        <v>310</v>
      </c>
      <c r="C461" s="99"/>
      <c r="D461" s="98"/>
      <c r="E461" s="98"/>
      <c r="F461" s="98"/>
      <c r="G461" s="98"/>
      <c r="H461" s="103">
        <f t="shared" si="18"/>
        <v>0</v>
      </c>
    </row>
    <row r="462" spans="1:8" s="84" customFormat="1">
      <c r="A462" s="247">
        <v>2432</v>
      </c>
      <c r="B462" s="248" t="s">
        <v>311</v>
      </c>
      <c r="C462" s="99"/>
      <c r="D462" s="98"/>
      <c r="E462" s="98"/>
      <c r="F462" s="98"/>
      <c r="G462" s="98"/>
      <c r="H462" s="103">
        <f t="shared" si="18"/>
        <v>0</v>
      </c>
    </row>
    <row r="463" spans="1:8" s="84" customFormat="1">
      <c r="A463" s="247">
        <v>2433</v>
      </c>
      <c r="B463" s="248" t="s">
        <v>312</v>
      </c>
      <c r="C463" s="99"/>
      <c r="D463" s="98"/>
      <c r="E463" s="98"/>
      <c r="F463" s="98"/>
      <c r="G463" s="98"/>
      <c r="H463" s="103">
        <f t="shared" si="18"/>
        <v>0</v>
      </c>
    </row>
    <row r="464" spans="1:8" s="84" customFormat="1">
      <c r="A464" s="247">
        <v>2434</v>
      </c>
      <c r="B464" s="248" t="s">
        <v>313</v>
      </c>
      <c r="C464" s="99"/>
      <c r="D464" s="98"/>
      <c r="E464" s="98"/>
      <c r="F464" s="98"/>
      <c r="G464" s="98"/>
      <c r="H464" s="103">
        <f t="shared" si="18"/>
        <v>0</v>
      </c>
    </row>
    <row r="465" spans="1:8" s="84" customFormat="1">
      <c r="A465" s="247">
        <v>2437</v>
      </c>
      <c r="B465" s="248" t="s">
        <v>314</v>
      </c>
      <c r="C465" s="99"/>
      <c r="D465" s="98"/>
      <c r="E465" s="98"/>
      <c r="F465" s="98"/>
      <c r="G465" s="98"/>
      <c r="H465" s="103">
        <f t="shared" si="18"/>
        <v>0</v>
      </c>
    </row>
    <row r="466" spans="1:8" s="84" customFormat="1">
      <c r="A466" s="247">
        <v>2439</v>
      </c>
      <c r="B466" s="248" t="s">
        <v>315</v>
      </c>
      <c r="C466" s="99"/>
      <c r="D466" s="97">
        <f>SUM(D467:D471)</f>
        <v>0</v>
      </c>
      <c r="E466" s="97">
        <f>SUM(E467:E471)</f>
        <v>0</v>
      </c>
      <c r="F466" s="97">
        <f>SUM(F467:F471)</f>
        <v>0</v>
      </c>
      <c r="G466" s="97">
        <f>SUM(G467:G471)</f>
        <v>0</v>
      </c>
      <c r="H466" s="103">
        <f t="shared" si="18"/>
        <v>0</v>
      </c>
    </row>
    <row r="467" spans="1:8" s="84" customFormat="1">
      <c r="A467" s="247">
        <v>24391</v>
      </c>
      <c r="B467" s="248" t="s">
        <v>316</v>
      </c>
      <c r="C467" s="99"/>
      <c r="D467" s="98"/>
      <c r="E467" s="98"/>
      <c r="F467" s="98"/>
      <c r="G467" s="98"/>
      <c r="H467" s="103">
        <f t="shared" si="18"/>
        <v>0</v>
      </c>
    </row>
    <row r="468" spans="1:8" s="84" customFormat="1">
      <c r="A468" s="247">
        <v>24392</v>
      </c>
      <c r="B468" s="248" t="s">
        <v>317</v>
      </c>
      <c r="C468" s="99"/>
      <c r="D468" s="98"/>
      <c r="E468" s="98"/>
      <c r="F468" s="98"/>
      <c r="G468" s="98"/>
      <c r="H468" s="103">
        <f t="shared" si="18"/>
        <v>0</v>
      </c>
    </row>
    <row r="469" spans="1:8" s="84" customFormat="1">
      <c r="A469" s="247">
        <v>24393</v>
      </c>
      <c r="B469" s="248" t="s">
        <v>318</v>
      </c>
      <c r="C469" s="99"/>
      <c r="D469" s="98"/>
      <c r="E469" s="98"/>
      <c r="F469" s="98"/>
      <c r="G469" s="98"/>
      <c r="H469" s="103">
        <f t="shared" si="18"/>
        <v>0</v>
      </c>
    </row>
    <row r="470" spans="1:8" s="84" customFormat="1">
      <c r="A470" s="247">
        <v>24394</v>
      </c>
      <c r="B470" s="248" t="s">
        <v>319</v>
      </c>
      <c r="C470" s="99"/>
      <c r="D470" s="98"/>
      <c r="E470" s="98"/>
      <c r="F470" s="98"/>
      <c r="G470" s="98"/>
      <c r="H470" s="103">
        <f t="shared" si="18"/>
        <v>0</v>
      </c>
    </row>
    <row r="471" spans="1:8" s="84" customFormat="1">
      <c r="A471" s="247">
        <v>24397</v>
      </c>
      <c r="B471" s="248" t="s">
        <v>320</v>
      </c>
      <c r="C471" s="99"/>
      <c r="D471" s="98"/>
      <c r="E471" s="98"/>
      <c r="F471" s="98"/>
      <c r="G471" s="98"/>
      <c r="H471" s="103">
        <f t="shared" si="18"/>
        <v>0</v>
      </c>
    </row>
    <row r="472" spans="1:8" s="84" customFormat="1">
      <c r="A472" s="260">
        <v>244</v>
      </c>
      <c r="B472" s="246" t="s">
        <v>328</v>
      </c>
      <c r="C472" s="99"/>
      <c r="D472" s="97">
        <f>SUM(D473:D478)</f>
        <v>0</v>
      </c>
      <c r="E472" s="97">
        <f>SUM(E473:E478)</f>
        <v>0</v>
      </c>
      <c r="F472" s="97">
        <f>SUM(F473:F478)</f>
        <v>0</v>
      </c>
      <c r="G472" s="97">
        <f>SUM(G473:G478)</f>
        <v>0</v>
      </c>
      <c r="H472" s="103">
        <f t="shared" si="18"/>
        <v>0</v>
      </c>
    </row>
    <row r="473" spans="1:8" s="84" customFormat="1">
      <c r="A473" s="247">
        <v>2441</v>
      </c>
      <c r="B473" s="248" t="s">
        <v>310</v>
      </c>
      <c r="C473" s="99"/>
      <c r="D473" s="98"/>
      <c r="E473" s="98"/>
      <c r="F473" s="98"/>
      <c r="G473" s="98"/>
      <c r="H473" s="103">
        <f t="shared" si="18"/>
        <v>0</v>
      </c>
    </row>
    <row r="474" spans="1:8" s="84" customFormat="1">
      <c r="A474" s="247">
        <v>2442</v>
      </c>
      <c r="B474" s="248" t="s">
        <v>311</v>
      </c>
      <c r="C474" s="99"/>
      <c r="D474" s="98"/>
      <c r="E474" s="98"/>
      <c r="F474" s="98"/>
      <c r="G474" s="98"/>
      <c r="H474" s="103">
        <f t="shared" si="18"/>
        <v>0</v>
      </c>
    </row>
    <row r="475" spans="1:8" s="84" customFormat="1">
      <c r="A475" s="247">
        <v>2443</v>
      </c>
      <c r="B475" s="248" t="s">
        <v>312</v>
      </c>
      <c r="C475" s="99"/>
      <c r="D475" s="98"/>
      <c r="E475" s="98"/>
      <c r="F475" s="98"/>
      <c r="G475" s="98"/>
      <c r="H475" s="103">
        <f t="shared" si="18"/>
        <v>0</v>
      </c>
    </row>
    <row r="476" spans="1:8" s="84" customFormat="1">
      <c r="A476" s="247">
        <v>2444</v>
      </c>
      <c r="B476" s="248" t="s">
        <v>313</v>
      </c>
      <c r="C476" s="99"/>
      <c r="D476" s="98"/>
      <c r="E476" s="98"/>
      <c r="F476" s="98"/>
      <c r="G476" s="98"/>
      <c r="H476" s="103">
        <f t="shared" si="18"/>
        <v>0</v>
      </c>
    </row>
    <row r="477" spans="1:8" s="84" customFormat="1">
      <c r="A477" s="247">
        <v>2447</v>
      </c>
      <c r="B477" s="248" t="s">
        <v>314</v>
      </c>
      <c r="C477" s="99"/>
      <c r="D477" s="98"/>
      <c r="E477" s="98"/>
      <c r="F477" s="98"/>
      <c r="G477" s="98"/>
      <c r="H477" s="103">
        <f t="shared" si="18"/>
        <v>0</v>
      </c>
    </row>
    <row r="478" spans="1:8" s="84" customFormat="1">
      <c r="A478" s="247">
        <v>2449</v>
      </c>
      <c r="B478" s="248" t="s">
        <v>315</v>
      </c>
      <c r="C478" s="99"/>
      <c r="D478" s="97">
        <f>SUM(D479:D483)</f>
        <v>0</v>
      </c>
      <c r="E478" s="97">
        <f>SUM(E479:E483)</f>
        <v>0</v>
      </c>
      <c r="F478" s="97">
        <f>SUM(F479:F483)</f>
        <v>0</v>
      </c>
      <c r="G478" s="97">
        <f>SUM(G479:G483)</f>
        <v>0</v>
      </c>
      <c r="H478" s="103">
        <f t="shared" si="18"/>
        <v>0</v>
      </c>
    </row>
    <row r="479" spans="1:8" s="84" customFormat="1">
      <c r="A479" s="247">
        <v>24491</v>
      </c>
      <c r="B479" s="248" t="s">
        <v>316</v>
      </c>
      <c r="C479" s="99"/>
      <c r="D479" s="98"/>
      <c r="E479" s="98"/>
      <c r="F479" s="98"/>
      <c r="G479" s="98"/>
      <c r="H479" s="103">
        <f t="shared" si="18"/>
        <v>0</v>
      </c>
    </row>
    <row r="480" spans="1:8" s="84" customFormat="1">
      <c r="A480" s="247">
        <v>24492</v>
      </c>
      <c r="B480" s="248" t="s">
        <v>317</v>
      </c>
      <c r="C480" s="99"/>
      <c r="D480" s="98"/>
      <c r="E480" s="98"/>
      <c r="F480" s="98"/>
      <c r="G480" s="98"/>
      <c r="H480" s="103">
        <f t="shared" si="18"/>
        <v>0</v>
      </c>
    </row>
    <row r="481" spans="1:8" s="84" customFormat="1">
      <c r="A481" s="247">
        <v>24493</v>
      </c>
      <c r="B481" s="248" t="s">
        <v>318</v>
      </c>
      <c r="C481" s="99"/>
      <c r="D481" s="98"/>
      <c r="E481" s="98"/>
      <c r="F481" s="98"/>
      <c r="G481" s="98"/>
      <c r="H481" s="103">
        <f t="shared" si="18"/>
        <v>0</v>
      </c>
    </row>
    <row r="482" spans="1:8" s="84" customFormat="1">
      <c r="A482" s="247">
        <v>24494</v>
      </c>
      <c r="B482" s="248" t="s">
        <v>319</v>
      </c>
      <c r="C482" s="99"/>
      <c r="D482" s="98"/>
      <c r="E482" s="98"/>
      <c r="F482" s="98"/>
      <c r="G482" s="98"/>
      <c r="H482" s="103">
        <f t="shared" si="18"/>
        <v>0</v>
      </c>
    </row>
    <row r="483" spans="1:8" s="84" customFormat="1">
      <c r="A483" s="247">
        <v>24497</v>
      </c>
      <c r="B483" s="248" t="s">
        <v>320</v>
      </c>
      <c r="C483" s="99"/>
      <c r="D483" s="98"/>
      <c r="E483" s="98"/>
      <c r="F483" s="98"/>
      <c r="G483" s="98"/>
      <c r="H483" s="103">
        <f t="shared" si="18"/>
        <v>0</v>
      </c>
    </row>
    <row r="484" spans="1:8" s="84" customFormat="1">
      <c r="A484" s="260">
        <v>245</v>
      </c>
      <c r="B484" s="246" t="s">
        <v>329</v>
      </c>
      <c r="C484" s="99"/>
      <c r="D484" s="97">
        <f>SUM(D485:D490)</f>
        <v>0</v>
      </c>
      <c r="E484" s="97">
        <f>SUM(E485:E490)</f>
        <v>0</v>
      </c>
      <c r="F484" s="97">
        <f>SUM(F485:F490)</f>
        <v>0</v>
      </c>
      <c r="G484" s="97">
        <f>SUM(G485:G490)</f>
        <v>0</v>
      </c>
      <c r="H484" s="103">
        <f t="shared" si="18"/>
        <v>0</v>
      </c>
    </row>
    <row r="485" spans="1:8" s="84" customFormat="1">
      <c r="A485" s="247">
        <v>2451</v>
      </c>
      <c r="B485" s="248" t="s">
        <v>310</v>
      </c>
      <c r="C485" s="99"/>
      <c r="D485" s="98"/>
      <c r="E485" s="98"/>
      <c r="F485" s="98"/>
      <c r="G485" s="98"/>
      <c r="H485" s="103">
        <f t="shared" si="18"/>
        <v>0</v>
      </c>
    </row>
    <row r="486" spans="1:8" s="84" customFormat="1">
      <c r="A486" s="247">
        <v>2452</v>
      </c>
      <c r="B486" s="248" t="s">
        <v>311</v>
      </c>
      <c r="C486" s="99"/>
      <c r="D486" s="98"/>
      <c r="E486" s="98"/>
      <c r="F486" s="98"/>
      <c r="G486" s="98"/>
      <c r="H486" s="103">
        <f t="shared" si="18"/>
        <v>0</v>
      </c>
    </row>
    <row r="487" spans="1:8" s="84" customFormat="1">
      <c r="A487" s="247">
        <v>2453</v>
      </c>
      <c r="B487" s="248" t="s">
        <v>312</v>
      </c>
      <c r="C487" s="99"/>
      <c r="D487" s="98"/>
      <c r="E487" s="98"/>
      <c r="F487" s="98"/>
      <c r="G487" s="98"/>
      <c r="H487" s="103">
        <f t="shared" si="18"/>
        <v>0</v>
      </c>
    </row>
    <row r="488" spans="1:8" s="84" customFormat="1">
      <c r="A488" s="247">
        <v>2454</v>
      </c>
      <c r="B488" s="248" t="s">
        <v>313</v>
      </c>
      <c r="C488" s="99"/>
      <c r="D488" s="98"/>
      <c r="E488" s="98"/>
      <c r="F488" s="98"/>
      <c r="G488" s="98"/>
      <c r="H488" s="103">
        <f t="shared" si="18"/>
        <v>0</v>
      </c>
    </row>
    <row r="489" spans="1:8" s="84" customFormat="1">
      <c r="A489" s="247">
        <v>2457</v>
      </c>
      <c r="B489" s="248" t="s">
        <v>314</v>
      </c>
      <c r="C489" s="99"/>
      <c r="D489" s="98"/>
      <c r="E489" s="98"/>
      <c r="F489" s="98"/>
      <c r="G489" s="98"/>
      <c r="H489" s="103">
        <f t="shared" si="18"/>
        <v>0</v>
      </c>
    </row>
    <row r="490" spans="1:8" s="84" customFormat="1">
      <c r="A490" s="247">
        <v>2459</v>
      </c>
      <c r="B490" s="248" t="s">
        <v>315</v>
      </c>
      <c r="C490" s="99"/>
      <c r="D490" s="97">
        <f>SUM(D491:D495)</f>
        <v>0</v>
      </c>
      <c r="E490" s="97">
        <f>SUM(E491:E495)</f>
        <v>0</v>
      </c>
      <c r="F490" s="97">
        <f>SUM(F491:F495)</f>
        <v>0</v>
      </c>
      <c r="G490" s="97">
        <f>SUM(G491:G495)</f>
        <v>0</v>
      </c>
      <c r="H490" s="103">
        <f t="shared" si="18"/>
        <v>0</v>
      </c>
    </row>
    <row r="491" spans="1:8" s="84" customFormat="1">
      <c r="A491" s="247">
        <v>24591</v>
      </c>
      <c r="B491" s="248" t="s">
        <v>316</v>
      </c>
      <c r="C491" s="99"/>
      <c r="D491" s="98"/>
      <c r="E491" s="98"/>
      <c r="F491" s="98"/>
      <c r="G491" s="98"/>
      <c r="H491" s="103">
        <f t="shared" si="18"/>
        <v>0</v>
      </c>
    </row>
    <row r="492" spans="1:8" s="84" customFormat="1">
      <c r="A492" s="247">
        <v>24592</v>
      </c>
      <c r="B492" s="248" t="s">
        <v>317</v>
      </c>
      <c r="C492" s="99"/>
      <c r="D492" s="98"/>
      <c r="E492" s="98"/>
      <c r="F492" s="98"/>
      <c r="G492" s="98"/>
      <c r="H492" s="103">
        <f t="shared" si="18"/>
        <v>0</v>
      </c>
    </row>
    <row r="493" spans="1:8" s="84" customFormat="1">
      <c r="A493" s="247">
        <v>24593</v>
      </c>
      <c r="B493" s="248" t="s">
        <v>318</v>
      </c>
      <c r="C493" s="99"/>
      <c r="D493" s="98"/>
      <c r="E493" s="98"/>
      <c r="F493" s="98"/>
      <c r="G493" s="98"/>
      <c r="H493" s="103">
        <f t="shared" si="18"/>
        <v>0</v>
      </c>
    </row>
    <row r="494" spans="1:8" s="84" customFormat="1">
      <c r="A494" s="247">
        <v>24594</v>
      </c>
      <c r="B494" s="248" t="s">
        <v>319</v>
      </c>
      <c r="C494" s="99"/>
      <c r="D494" s="98"/>
      <c r="E494" s="98"/>
      <c r="F494" s="98"/>
      <c r="G494" s="98"/>
      <c r="H494" s="103">
        <f t="shared" si="18"/>
        <v>0</v>
      </c>
    </row>
    <row r="495" spans="1:8" s="84" customFormat="1">
      <c r="A495" s="247">
        <v>24597</v>
      </c>
      <c r="B495" s="248" t="s">
        <v>320</v>
      </c>
      <c r="C495" s="99"/>
      <c r="D495" s="98"/>
      <c r="E495" s="98"/>
      <c r="F495" s="98"/>
      <c r="G495" s="98"/>
      <c r="H495" s="103">
        <f t="shared" si="18"/>
        <v>0</v>
      </c>
    </row>
    <row r="496" spans="1:8" s="84" customFormat="1">
      <c r="A496" s="245">
        <v>248</v>
      </c>
      <c r="B496" s="246" t="s">
        <v>335</v>
      </c>
      <c r="C496" s="97">
        <f>SUM(C497:C498)</f>
        <v>0</v>
      </c>
      <c r="D496" s="99"/>
      <c r="E496" s="99"/>
      <c r="F496" s="99"/>
      <c r="G496" s="99"/>
      <c r="H496" s="103">
        <f>C496</f>
        <v>0</v>
      </c>
    </row>
    <row r="497" spans="1:8" s="84" customFormat="1">
      <c r="A497" s="259" t="s">
        <v>62</v>
      </c>
      <c r="B497" s="248" t="s">
        <v>333</v>
      </c>
      <c r="C497" s="98"/>
      <c r="D497" s="99"/>
      <c r="E497" s="99"/>
      <c r="F497" s="99"/>
      <c r="G497" s="99"/>
      <c r="H497" s="103">
        <f>C497</f>
        <v>0</v>
      </c>
    </row>
    <row r="498" spans="1:8" s="84" customFormat="1">
      <c r="A498" s="259" t="s">
        <v>63</v>
      </c>
      <c r="B498" s="248" t="s">
        <v>336</v>
      </c>
      <c r="C498" s="98"/>
      <c r="D498" s="99"/>
      <c r="E498" s="99"/>
      <c r="F498" s="99"/>
      <c r="G498" s="99"/>
      <c r="H498" s="103">
        <f>C498</f>
        <v>0</v>
      </c>
    </row>
    <row r="499" spans="1:8" s="84" customFormat="1">
      <c r="A499" s="243">
        <v>25</v>
      </c>
      <c r="B499" s="244" t="s">
        <v>337</v>
      </c>
      <c r="C499" s="97">
        <f>C560</f>
        <v>0</v>
      </c>
      <c r="D499" s="97">
        <f>D500+D512+D524+D536+D548</f>
        <v>0</v>
      </c>
      <c r="E499" s="97">
        <f>E500+E512+E524+E536+E548</f>
        <v>0</v>
      </c>
      <c r="F499" s="97">
        <f>F500+F512+F524+F536+F548</f>
        <v>0</v>
      </c>
      <c r="G499" s="97">
        <f>G500+G512+G524+G536+G548</f>
        <v>0</v>
      </c>
      <c r="H499" s="103">
        <f t="shared" ref="H499" si="19">SUM(C499:G499)</f>
        <v>0</v>
      </c>
    </row>
    <row r="500" spans="1:8" s="84" customFormat="1">
      <c r="A500" s="260">
        <v>251</v>
      </c>
      <c r="B500" s="246" t="s">
        <v>326</v>
      </c>
      <c r="C500" s="99"/>
      <c r="D500" s="97">
        <f>SUM(D501:D506)</f>
        <v>0</v>
      </c>
      <c r="E500" s="97">
        <f>SUM(E501:E506)</f>
        <v>0</v>
      </c>
      <c r="F500" s="97">
        <f>SUM(F501:F506)</f>
        <v>0</v>
      </c>
      <c r="G500" s="97">
        <f>SUM(G501:G506)</f>
        <v>0</v>
      </c>
      <c r="H500" s="103">
        <f>SUM(D500:G500)</f>
        <v>0</v>
      </c>
    </row>
    <row r="501" spans="1:8" s="84" customFormat="1">
      <c r="A501" s="247">
        <v>2511</v>
      </c>
      <c r="B501" s="248" t="s">
        <v>310</v>
      </c>
      <c r="C501" s="99"/>
      <c r="D501" s="98"/>
      <c r="E501" s="98"/>
      <c r="F501" s="98"/>
      <c r="G501" s="98"/>
      <c r="H501" s="103">
        <f t="shared" ref="H501:H559" si="20">SUM(D501:G501)</f>
        <v>0</v>
      </c>
    </row>
    <row r="502" spans="1:8" s="84" customFormat="1">
      <c r="A502" s="247">
        <v>2512</v>
      </c>
      <c r="B502" s="248" t="s">
        <v>311</v>
      </c>
      <c r="C502" s="99"/>
      <c r="D502" s="98"/>
      <c r="E502" s="98"/>
      <c r="F502" s="98"/>
      <c r="G502" s="98"/>
      <c r="H502" s="103">
        <f t="shared" si="20"/>
        <v>0</v>
      </c>
    </row>
    <row r="503" spans="1:8" s="84" customFormat="1">
      <c r="A503" s="247">
        <v>2513</v>
      </c>
      <c r="B503" s="248" t="s">
        <v>312</v>
      </c>
      <c r="C503" s="99"/>
      <c r="D503" s="98"/>
      <c r="E503" s="98"/>
      <c r="F503" s="98"/>
      <c r="G503" s="98"/>
      <c r="H503" s="103">
        <f t="shared" si="20"/>
        <v>0</v>
      </c>
    </row>
    <row r="504" spans="1:8" s="84" customFormat="1">
      <c r="A504" s="247">
        <v>2514</v>
      </c>
      <c r="B504" s="248" t="s">
        <v>313</v>
      </c>
      <c r="C504" s="99"/>
      <c r="D504" s="98"/>
      <c r="E504" s="98"/>
      <c r="F504" s="98"/>
      <c r="G504" s="98"/>
      <c r="H504" s="103">
        <f t="shared" si="20"/>
        <v>0</v>
      </c>
    </row>
    <row r="505" spans="1:8" s="84" customFormat="1">
      <c r="A505" s="247">
        <v>2517</v>
      </c>
      <c r="B505" s="248" t="s">
        <v>314</v>
      </c>
      <c r="C505" s="99"/>
      <c r="D505" s="98"/>
      <c r="E505" s="98"/>
      <c r="F505" s="98"/>
      <c r="G505" s="98"/>
      <c r="H505" s="103">
        <f t="shared" si="20"/>
        <v>0</v>
      </c>
    </row>
    <row r="506" spans="1:8" s="84" customFormat="1">
      <c r="A506" s="247">
        <v>2519</v>
      </c>
      <c r="B506" s="248" t="s">
        <v>315</v>
      </c>
      <c r="C506" s="99"/>
      <c r="D506" s="97">
        <f>SUM(D507:D511)</f>
        <v>0</v>
      </c>
      <c r="E506" s="97">
        <f>SUM(E507:E511)</f>
        <v>0</v>
      </c>
      <c r="F506" s="97">
        <f>SUM(F507:F511)</f>
        <v>0</v>
      </c>
      <c r="G506" s="97">
        <f>SUM(G507:G511)</f>
        <v>0</v>
      </c>
      <c r="H506" s="103">
        <f t="shared" si="20"/>
        <v>0</v>
      </c>
    </row>
    <row r="507" spans="1:8" s="84" customFormat="1">
      <c r="A507" s="247">
        <v>25191</v>
      </c>
      <c r="B507" s="248" t="s">
        <v>316</v>
      </c>
      <c r="C507" s="99"/>
      <c r="D507" s="98"/>
      <c r="E507" s="98"/>
      <c r="F507" s="98"/>
      <c r="G507" s="98"/>
      <c r="H507" s="103">
        <f t="shared" si="20"/>
        <v>0</v>
      </c>
    </row>
    <row r="508" spans="1:8" s="84" customFormat="1">
      <c r="A508" s="247">
        <v>25192</v>
      </c>
      <c r="B508" s="248" t="s">
        <v>317</v>
      </c>
      <c r="C508" s="99"/>
      <c r="D508" s="98"/>
      <c r="E508" s="98"/>
      <c r="F508" s="98"/>
      <c r="G508" s="98"/>
      <c r="H508" s="103">
        <f t="shared" si="20"/>
        <v>0</v>
      </c>
    </row>
    <row r="509" spans="1:8" s="84" customFormat="1">
      <c r="A509" s="247">
        <v>25193</v>
      </c>
      <c r="B509" s="248" t="s">
        <v>318</v>
      </c>
      <c r="C509" s="99"/>
      <c r="D509" s="98"/>
      <c r="E509" s="98"/>
      <c r="F509" s="98"/>
      <c r="G509" s="98"/>
      <c r="H509" s="103">
        <f t="shared" si="20"/>
        <v>0</v>
      </c>
    </row>
    <row r="510" spans="1:8" s="84" customFormat="1">
      <c r="A510" s="247">
        <v>25194</v>
      </c>
      <c r="B510" s="248" t="s">
        <v>319</v>
      </c>
      <c r="C510" s="99"/>
      <c r="D510" s="98"/>
      <c r="E510" s="98"/>
      <c r="F510" s="98"/>
      <c r="G510" s="98"/>
      <c r="H510" s="103">
        <f t="shared" si="20"/>
        <v>0</v>
      </c>
    </row>
    <row r="511" spans="1:8" s="84" customFormat="1">
      <c r="A511" s="247">
        <v>25197</v>
      </c>
      <c r="B511" s="248" t="s">
        <v>320</v>
      </c>
      <c r="C511" s="99"/>
      <c r="D511" s="98"/>
      <c r="E511" s="98"/>
      <c r="F511" s="98"/>
      <c r="G511" s="98"/>
      <c r="H511" s="103">
        <f t="shared" si="20"/>
        <v>0</v>
      </c>
    </row>
    <row r="512" spans="1:8" s="84" customFormat="1">
      <c r="A512" s="260">
        <v>252</v>
      </c>
      <c r="B512" s="246" t="s">
        <v>327</v>
      </c>
      <c r="C512" s="99"/>
      <c r="D512" s="97">
        <f>SUM(D513:D518)</f>
        <v>0</v>
      </c>
      <c r="E512" s="97">
        <f>SUM(E513:E518)</f>
        <v>0</v>
      </c>
      <c r="F512" s="97">
        <f>SUM(F513:F518)</f>
        <v>0</v>
      </c>
      <c r="G512" s="97">
        <f>SUM(G513:G518)</f>
        <v>0</v>
      </c>
      <c r="H512" s="103">
        <f t="shared" si="20"/>
        <v>0</v>
      </c>
    </row>
    <row r="513" spans="1:8" s="84" customFormat="1">
      <c r="A513" s="247">
        <v>2521</v>
      </c>
      <c r="B513" s="248" t="s">
        <v>310</v>
      </c>
      <c r="C513" s="99"/>
      <c r="D513" s="98"/>
      <c r="E513" s="98"/>
      <c r="F513" s="98"/>
      <c r="G513" s="98"/>
      <c r="H513" s="103">
        <f t="shared" si="20"/>
        <v>0</v>
      </c>
    </row>
    <row r="514" spans="1:8" s="84" customFormat="1">
      <c r="A514" s="247">
        <v>2522</v>
      </c>
      <c r="B514" s="248" t="s">
        <v>311</v>
      </c>
      <c r="C514" s="99"/>
      <c r="D514" s="98"/>
      <c r="E514" s="98"/>
      <c r="F514" s="98"/>
      <c r="G514" s="98"/>
      <c r="H514" s="103">
        <f t="shared" si="20"/>
        <v>0</v>
      </c>
    </row>
    <row r="515" spans="1:8" s="84" customFormat="1">
      <c r="A515" s="247">
        <v>2523</v>
      </c>
      <c r="B515" s="248" t="s">
        <v>312</v>
      </c>
      <c r="C515" s="99"/>
      <c r="D515" s="98"/>
      <c r="E515" s="98"/>
      <c r="F515" s="98"/>
      <c r="G515" s="98"/>
      <c r="H515" s="103">
        <f t="shared" si="20"/>
        <v>0</v>
      </c>
    </row>
    <row r="516" spans="1:8" s="84" customFormat="1">
      <c r="A516" s="247">
        <v>2524</v>
      </c>
      <c r="B516" s="248" t="s">
        <v>313</v>
      </c>
      <c r="C516" s="99"/>
      <c r="D516" s="98"/>
      <c r="E516" s="98"/>
      <c r="F516" s="98"/>
      <c r="G516" s="98"/>
      <c r="H516" s="103">
        <f t="shared" si="20"/>
        <v>0</v>
      </c>
    </row>
    <row r="517" spans="1:8" s="84" customFormat="1">
      <c r="A517" s="247">
        <v>2527</v>
      </c>
      <c r="B517" s="248" t="s">
        <v>314</v>
      </c>
      <c r="C517" s="99"/>
      <c r="D517" s="98"/>
      <c r="E517" s="98"/>
      <c r="F517" s="98"/>
      <c r="G517" s="98"/>
      <c r="H517" s="103">
        <f t="shared" si="20"/>
        <v>0</v>
      </c>
    </row>
    <row r="518" spans="1:8" s="84" customFormat="1">
      <c r="A518" s="247">
        <v>2529</v>
      </c>
      <c r="B518" s="248" t="s">
        <v>315</v>
      </c>
      <c r="C518" s="99"/>
      <c r="D518" s="97">
        <f>SUM(D519:D523)</f>
        <v>0</v>
      </c>
      <c r="E518" s="97">
        <f>SUM(E519:E523)</f>
        <v>0</v>
      </c>
      <c r="F518" s="97">
        <f>SUM(F519:F523)</f>
        <v>0</v>
      </c>
      <c r="G518" s="97">
        <f>SUM(G519:G523)</f>
        <v>0</v>
      </c>
      <c r="H518" s="103">
        <f t="shared" si="20"/>
        <v>0</v>
      </c>
    </row>
    <row r="519" spans="1:8" s="84" customFormat="1">
      <c r="A519" s="247">
        <v>25291</v>
      </c>
      <c r="B519" s="248" t="s">
        <v>316</v>
      </c>
      <c r="C519" s="99"/>
      <c r="D519" s="98"/>
      <c r="E519" s="98"/>
      <c r="F519" s="98"/>
      <c r="G519" s="98"/>
      <c r="H519" s="103">
        <f t="shared" si="20"/>
        <v>0</v>
      </c>
    </row>
    <row r="520" spans="1:8" s="84" customFormat="1">
      <c r="A520" s="247">
        <v>25292</v>
      </c>
      <c r="B520" s="248" t="s">
        <v>317</v>
      </c>
      <c r="C520" s="99"/>
      <c r="D520" s="98"/>
      <c r="E520" s="98"/>
      <c r="F520" s="98"/>
      <c r="G520" s="98"/>
      <c r="H520" s="103">
        <f t="shared" si="20"/>
        <v>0</v>
      </c>
    </row>
    <row r="521" spans="1:8" s="84" customFormat="1">
      <c r="A521" s="247">
        <v>25293</v>
      </c>
      <c r="B521" s="248" t="s">
        <v>318</v>
      </c>
      <c r="C521" s="99"/>
      <c r="D521" s="98"/>
      <c r="E521" s="98"/>
      <c r="F521" s="98"/>
      <c r="G521" s="98"/>
      <c r="H521" s="103">
        <f t="shared" si="20"/>
        <v>0</v>
      </c>
    </row>
    <row r="522" spans="1:8" s="84" customFormat="1">
      <c r="A522" s="247">
        <v>25294</v>
      </c>
      <c r="B522" s="248" t="s">
        <v>319</v>
      </c>
      <c r="C522" s="99"/>
      <c r="D522" s="98"/>
      <c r="E522" s="98"/>
      <c r="F522" s="98"/>
      <c r="G522" s="98"/>
      <c r="H522" s="103">
        <f t="shared" si="20"/>
        <v>0</v>
      </c>
    </row>
    <row r="523" spans="1:8" s="84" customFormat="1">
      <c r="A523" s="247">
        <v>25297</v>
      </c>
      <c r="B523" s="248" t="s">
        <v>320</v>
      </c>
      <c r="C523" s="99"/>
      <c r="D523" s="98"/>
      <c r="E523" s="98"/>
      <c r="F523" s="98"/>
      <c r="G523" s="98"/>
      <c r="H523" s="103">
        <f t="shared" si="20"/>
        <v>0</v>
      </c>
    </row>
    <row r="524" spans="1:8" s="84" customFormat="1">
      <c r="A524" s="260">
        <v>253</v>
      </c>
      <c r="B524" s="246" t="s">
        <v>322</v>
      </c>
      <c r="C524" s="99"/>
      <c r="D524" s="97">
        <f>SUM(D525:D530)</f>
        <v>0</v>
      </c>
      <c r="E524" s="97">
        <f>SUM(E525:E530)</f>
        <v>0</v>
      </c>
      <c r="F524" s="97">
        <f>SUM(F525:F530)</f>
        <v>0</v>
      </c>
      <c r="G524" s="97">
        <f>SUM(G525:G530)</f>
        <v>0</v>
      </c>
      <c r="H524" s="103">
        <f t="shared" si="20"/>
        <v>0</v>
      </c>
    </row>
    <row r="525" spans="1:8" s="84" customFormat="1">
      <c r="A525" s="247">
        <v>2531</v>
      </c>
      <c r="B525" s="248" t="s">
        <v>310</v>
      </c>
      <c r="C525" s="99"/>
      <c r="D525" s="98"/>
      <c r="E525" s="98"/>
      <c r="F525" s="98"/>
      <c r="G525" s="98"/>
      <c r="H525" s="103">
        <f t="shared" si="20"/>
        <v>0</v>
      </c>
    </row>
    <row r="526" spans="1:8" s="84" customFormat="1">
      <c r="A526" s="247">
        <v>2532</v>
      </c>
      <c r="B526" s="248" t="s">
        <v>311</v>
      </c>
      <c r="C526" s="99"/>
      <c r="D526" s="98"/>
      <c r="E526" s="98"/>
      <c r="F526" s="98"/>
      <c r="G526" s="98"/>
      <c r="H526" s="103">
        <f t="shared" si="20"/>
        <v>0</v>
      </c>
    </row>
    <row r="527" spans="1:8" s="84" customFormat="1">
      <c r="A527" s="247">
        <v>2533</v>
      </c>
      <c r="B527" s="248" t="s">
        <v>312</v>
      </c>
      <c r="C527" s="99"/>
      <c r="D527" s="98"/>
      <c r="E527" s="98"/>
      <c r="F527" s="98"/>
      <c r="G527" s="98"/>
      <c r="H527" s="103">
        <f t="shared" si="20"/>
        <v>0</v>
      </c>
    </row>
    <row r="528" spans="1:8" s="84" customFormat="1">
      <c r="A528" s="247">
        <v>2534</v>
      </c>
      <c r="B528" s="248" t="s">
        <v>313</v>
      </c>
      <c r="C528" s="99"/>
      <c r="D528" s="98"/>
      <c r="E528" s="98"/>
      <c r="F528" s="98"/>
      <c r="G528" s="98"/>
      <c r="H528" s="103">
        <f t="shared" si="20"/>
        <v>0</v>
      </c>
    </row>
    <row r="529" spans="1:8" s="84" customFormat="1">
      <c r="A529" s="247">
        <v>2537</v>
      </c>
      <c r="B529" s="248" t="s">
        <v>314</v>
      </c>
      <c r="C529" s="99"/>
      <c r="D529" s="98"/>
      <c r="E529" s="98"/>
      <c r="F529" s="98"/>
      <c r="G529" s="98"/>
      <c r="H529" s="103">
        <f t="shared" si="20"/>
        <v>0</v>
      </c>
    </row>
    <row r="530" spans="1:8" s="84" customFormat="1">
      <c r="A530" s="247">
        <v>2539</v>
      </c>
      <c r="B530" s="248" t="s">
        <v>315</v>
      </c>
      <c r="C530" s="99"/>
      <c r="D530" s="97">
        <f>SUM(D531:D535)</f>
        <v>0</v>
      </c>
      <c r="E530" s="97">
        <f>SUM(E531:E535)</f>
        <v>0</v>
      </c>
      <c r="F530" s="97">
        <f>SUM(F531:F535)</f>
        <v>0</v>
      </c>
      <c r="G530" s="97">
        <f>SUM(G531:G535)</f>
        <v>0</v>
      </c>
      <c r="H530" s="103">
        <f t="shared" si="20"/>
        <v>0</v>
      </c>
    </row>
    <row r="531" spans="1:8" s="84" customFormat="1">
      <c r="A531" s="247">
        <v>25391</v>
      </c>
      <c r="B531" s="248" t="s">
        <v>316</v>
      </c>
      <c r="C531" s="99"/>
      <c r="D531" s="98"/>
      <c r="E531" s="98"/>
      <c r="F531" s="98"/>
      <c r="G531" s="98"/>
      <c r="H531" s="103">
        <f t="shared" si="20"/>
        <v>0</v>
      </c>
    </row>
    <row r="532" spans="1:8" s="84" customFormat="1">
      <c r="A532" s="247">
        <v>25392</v>
      </c>
      <c r="B532" s="248" t="s">
        <v>317</v>
      </c>
      <c r="C532" s="99"/>
      <c r="D532" s="98"/>
      <c r="E532" s="98"/>
      <c r="F532" s="98"/>
      <c r="G532" s="98"/>
      <c r="H532" s="103">
        <f t="shared" si="20"/>
        <v>0</v>
      </c>
    </row>
    <row r="533" spans="1:8" s="84" customFormat="1">
      <c r="A533" s="247">
        <v>25393</v>
      </c>
      <c r="B533" s="248" t="s">
        <v>318</v>
      </c>
      <c r="C533" s="99"/>
      <c r="D533" s="98"/>
      <c r="E533" s="98"/>
      <c r="F533" s="98"/>
      <c r="G533" s="98"/>
      <c r="H533" s="103">
        <f t="shared" si="20"/>
        <v>0</v>
      </c>
    </row>
    <row r="534" spans="1:8" s="84" customFormat="1">
      <c r="A534" s="247">
        <v>25394</v>
      </c>
      <c r="B534" s="248" t="s">
        <v>319</v>
      </c>
      <c r="C534" s="99"/>
      <c r="D534" s="98"/>
      <c r="E534" s="98"/>
      <c r="F534" s="98"/>
      <c r="G534" s="98"/>
      <c r="H534" s="103">
        <f t="shared" si="20"/>
        <v>0</v>
      </c>
    </row>
    <row r="535" spans="1:8" s="84" customFormat="1">
      <c r="A535" s="247">
        <v>25397</v>
      </c>
      <c r="B535" s="248" t="s">
        <v>320</v>
      </c>
      <c r="C535" s="99"/>
      <c r="D535" s="98"/>
      <c r="E535" s="98"/>
      <c r="F535" s="98"/>
      <c r="G535" s="98"/>
      <c r="H535" s="103">
        <f t="shared" si="20"/>
        <v>0</v>
      </c>
    </row>
    <row r="536" spans="1:8" s="84" customFormat="1">
      <c r="A536" s="260">
        <v>254</v>
      </c>
      <c r="B536" s="246" t="s">
        <v>328</v>
      </c>
      <c r="C536" s="99"/>
      <c r="D536" s="97">
        <f>SUM(D537:D542)</f>
        <v>0</v>
      </c>
      <c r="E536" s="97">
        <f>SUM(E537:E542)</f>
        <v>0</v>
      </c>
      <c r="F536" s="97">
        <f>SUM(F537:F542)</f>
        <v>0</v>
      </c>
      <c r="G536" s="97">
        <f>SUM(G537:G542)</f>
        <v>0</v>
      </c>
      <c r="H536" s="103">
        <f t="shared" si="20"/>
        <v>0</v>
      </c>
    </row>
    <row r="537" spans="1:8" s="84" customFormat="1">
      <c r="A537" s="247">
        <v>2541</v>
      </c>
      <c r="B537" s="248" t="s">
        <v>310</v>
      </c>
      <c r="C537" s="99"/>
      <c r="D537" s="98"/>
      <c r="E537" s="98"/>
      <c r="F537" s="98"/>
      <c r="G537" s="98"/>
      <c r="H537" s="103">
        <f t="shared" si="20"/>
        <v>0</v>
      </c>
    </row>
    <row r="538" spans="1:8" s="84" customFormat="1">
      <c r="A538" s="247">
        <v>2542</v>
      </c>
      <c r="B538" s="248" t="s">
        <v>311</v>
      </c>
      <c r="C538" s="99"/>
      <c r="D538" s="98"/>
      <c r="E538" s="98"/>
      <c r="F538" s="98"/>
      <c r="G538" s="98"/>
      <c r="H538" s="103">
        <f t="shared" si="20"/>
        <v>0</v>
      </c>
    </row>
    <row r="539" spans="1:8" s="84" customFormat="1">
      <c r="A539" s="247">
        <v>2543</v>
      </c>
      <c r="B539" s="248" t="s">
        <v>312</v>
      </c>
      <c r="C539" s="99"/>
      <c r="D539" s="98"/>
      <c r="E539" s="98"/>
      <c r="F539" s="98"/>
      <c r="G539" s="98"/>
      <c r="H539" s="103">
        <f t="shared" si="20"/>
        <v>0</v>
      </c>
    </row>
    <row r="540" spans="1:8" s="84" customFormat="1">
      <c r="A540" s="247">
        <v>2544</v>
      </c>
      <c r="B540" s="248" t="s">
        <v>313</v>
      </c>
      <c r="C540" s="99"/>
      <c r="D540" s="98"/>
      <c r="E540" s="98"/>
      <c r="F540" s="98"/>
      <c r="G540" s="98"/>
      <c r="H540" s="103">
        <f t="shared" si="20"/>
        <v>0</v>
      </c>
    </row>
    <row r="541" spans="1:8" s="84" customFormat="1">
      <c r="A541" s="247">
        <v>2547</v>
      </c>
      <c r="B541" s="248" t="s">
        <v>314</v>
      </c>
      <c r="C541" s="99"/>
      <c r="D541" s="98"/>
      <c r="E541" s="98"/>
      <c r="F541" s="98"/>
      <c r="G541" s="98"/>
      <c r="H541" s="103">
        <f t="shared" si="20"/>
        <v>0</v>
      </c>
    </row>
    <row r="542" spans="1:8" s="84" customFormat="1">
      <c r="A542" s="247">
        <v>2549</v>
      </c>
      <c r="B542" s="248" t="s">
        <v>315</v>
      </c>
      <c r="C542" s="99"/>
      <c r="D542" s="97">
        <f>SUM(D543:D547)</f>
        <v>0</v>
      </c>
      <c r="E542" s="97">
        <f>SUM(E543:E547)</f>
        <v>0</v>
      </c>
      <c r="F542" s="97">
        <f>SUM(F543:F547)</f>
        <v>0</v>
      </c>
      <c r="G542" s="97">
        <f>SUM(G543:G547)</f>
        <v>0</v>
      </c>
      <c r="H542" s="103">
        <f t="shared" si="20"/>
        <v>0</v>
      </c>
    </row>
    <row r="543" spans="1:8" s="84" customFormat="1">
      <c r="A543" s="247">
        <v>25491</v>
      </c>
      <c r="B543" s="248" t="s">
        <v>316</v>
      </c>
      <c r="C543" s="99"/>
      <c r="D543" s="98"/>
      <c r="E543" s="98"/>
      <c r="F543" s="98"/>
      <c r="G543" s="98"/>
      <c r="H543" s="103">
        <f t="shared" si="20"/>
        <v>0</v>
      </c>
    </row>
    <row r="544" spans="1:8" s="84" customFormat="1">
      <c r="A544" s="247">
        <v>25492</v>
      </c>
      <c r="B544" s="248" t="s">
        <v>317</v>
      </c>
      <c r="C544" s="99"/>
      <c r="D544" s="98"/>
      <c r="E544" s="98"/>
      <c r="F544" s="98"/>
      <c r="G544" s="98"/>
      <c r="H544" s="103">
        <f t="shared" si="20"/>
        <v>0</v>
      </c>
    </row>
    <row r="545" spans="1:8" s="84" customFormat="1">
      <c r="A545" s="247">
        <v>25493</v>
      </c>
      <c r="B545" s="248" t="s">
        <v>318</v>
      </c>
      <c r="C545" s="99"/>
      <c r="D545" s="98"/>
      <c r="E545" s="98"/>
      <c r="F545" s="98"/>
      <c r="G545" s="98"/>
      <c r="H545" s="103">
        <f t="shared" si="20"/>
        <v>0</v>
      </c>
    </row>
    <row r="546" spans="1:8" s="84" customFormat="1">
      <c r="A546" s="247">
        <v>25494</v>
      </c>
      <c r="B546" s="248" t="s">
        <v>319</v>
      </c>
      <c r="C546" s="99"/>
      <c r="D546" s="98"/>
      <c r="E546" s="98"/>
      <c r="F546" s="98"/>
      <c r="G546" s="98"/>
      <c r="H546" s="103">
        <f t="shared" si="20"/>
        <v>0</v>
      </c>
    </row>
    <row r="547" spans="1:8" s="84" customFormat="1">
      <c r="A547" s="247">
        <v>25497</v>
      </c>
      <c r="B547" s="248" t="s">
        <v>320</v>
      </c>
      <c r="C547" s="99"/>
      <c r="D547" s="98"/>
      <c r="E547" s="98"/>
      <c r="F547" s="98"/>
      <c r="G547" s="98"/>
      <c r="H547" s="103">
        <f t="shared" si="20"/>
        <v>0</v>
      </c>
    </row>
    <row r="548" spans="1:8" s="84" customFormat="1">
      <c r="A548" s="260">
        <v>255</v>
      </c>
      <c r="B548" s="246" t="s">
        <v>329</v>
      </c>
      <c r="C548" s="99"/>
      <c r="D548" s="97">
        <f>SUM(D549:D554)</f>
        <v>0</v>
      </c>
      <c r="E548" s="97">
        <f>SUM(E549:E554)</f>
        <v>0</v>
      </c>
      <c r="F548" s="97">
        <f>SUM(F549:F554)</f>
        <v>0</v>
      </c>
      <c r="G548" s="97">
        <f>SUM(G549:G554)</f>
        <v>0</v>
      </c>
      <c r="H548" s="103">
        <f t="shared" si="20"/>
        <v>0</v>
      </c>
    </row>
    <row r="549" spans="1:8" s="84" customFormat="1">
      <c r="A549" s="247">
        <v>2551</v>
      </c>
      <c r="B549" s="248" t="s">
        <v>310</v>
      </c>
      <c r="C549" s="99"/>
      <c r="D549" s="98"/>
      <c r="E549" s="98"/>
      <c r="F549" s="98"/>
      <c r="G549" s="98"/>
      <c r="H549" s="103">
        <f t="shared" si="20"/>
        <v>0</v>
      </c>
    </row>
    <row r="550" spans="1:8" s="84" customFormat="1">
      <c r="A550" s="247">
        <v>2552</v>
      </c>
      <c r="B550" s="248" t="s">
        <v>311</v>
      </c>
      <c r="C550" s="99"/>
      <c r="D550" s="98"/>
      <c r="E550" s="98"/>
      <c r="F550" s="98"/>
      <c r="G550" s="98"/>
      <c r="H550" s="103">
        <f t="shared" si="20"/>
        <v>0</v>
      </c>
    </row>
    <row r="551" spans="1:8" s="84" customFormat="1">
      <c r="A551" s="247">
        <v>2553</v>
      </c>
      <c r="B551" s="248" t="s">
        <v>312</v>
      </c>
      <c r="C551" s="99"/>
      <c r="D551" s="98"/>
      <c r="E551" s="98"/>
      <c r="F551" s="98"/>
      <c r="G551" s="98"/>
      <c r="H551" s="103">
        <f t="shared" si="20"/>
        <v>0</v>
      </c>
    </row>
    <row r="552" spans="1:8" s="84" customFormat="1">
      <c r="A552" s="247">
        <v>2554</v>
      </c>
      <c r="B552" s="248" t="s">
        <v>313</v>
      </c>
      <c r="C552" s="99"/>
      <c r="D552" s="98"/>
      <c r="E552" s="98"/>
      <c r="F552" s="98"/>
      <c r="G552" s="98"/>
      <c r="H552" s="103">
        <f t="shared" si="20"/>
        <v>0</v>
      </c>
    </row>
    <row r="553" spans="1:8" s="84" customFormat="1">
      <c r="A553" s="247">
        <v>2557</v>
      </c>
      <c r="B553" s="248" t="s">
        <v>314</v>
      </c>
      <c r="C553" s="99"/>
      <c r="D553" s="98"/>
      <c r="E553" s="98"/>
      <c r="F553" s="98"/>
      <c r="G553" s="98"/>
      <c r="H553" s="103">
        <f t="shared" si="20"/>
        <v>0</v>
      </c>
    </row>
    <row r="554" spans="1:8" s="84" customFormat="1">
      <c r="A554" s="247">
        <v>2559</v>
      </c>
      <c r="B554" s="248" t="s">
        <v>315</v>
      </c>
      <c r="C554" s="99"/>
      <c r="D554" s="97">
        <f>SUM(D555:D559)</f>
        <v>0</v>
      </c>
      <c r="E554" s="97">
        <f>SUM(E555:E559)</f>
        <v>0</v>
      </c>
      <c r="F554" s="97">
        <f>SUM(F555:F559)</f>
        <v>0</v>
      </c>
      <c r="G554" s="97">
        <f>SUM(G555:G559)</f>
        <v>0</v>
      </c>
      <c r="H554" s="103">
        <f t="shared" si="20"/>
        <v>0</v>
      </c>
    </row>
    <row r="555" spans="1:8" s="84" customFormat="1">
      <c r="A555" s="247">
        <v>25591</v>
      </c>
      <c r="B555" s="248" t="s">
        <v>316</v>
      </c>
      <c r="C555" s="99"/>
      <c r="D555" s="98"/>
      <c r="E555" s="98"/>
      <c r="F555" s="98"/>
      <c r="G555" s="98"/>
      <c r="H555" s="103">
        <f t="shared" si="20"/>
        <v>0</v>
      </c>
    </row>
    <row r="556" spans="1:8" s="84" customFormat="1">
      <c r="A556" s="247">
        <v>25592</v>
      </c>
      <c r="B556" s="248" t="s">
        <v>317</v>
      </c>
      <c r="C556" s="99"/>
      <c r="D556" s="98"/>
      <c r="E556" s="98"/>
      <c r="F556" s="98"/>
      <c r="G556" s="98"/>
      <c r="H556" s="103">
        <f t="shared" si="20"/>
        <v>0</v>
      </c>
    </row>
    <row r="557" spans="1:8" s="84" customFormat="1">
      <c r="A557" s="247">
        <v>25593</v>
      </c>
      <c r="B557" s="248" t="s">
        <v>318</v>
      </c>
      <c r="C557" s="99"/>
      <c r="D557" s="98"/>
      <c r="E557" s="98"/>
      <c r="F557" s="98"/>
      <c r="G557" s="98"/>
      <c r="H557" s="103">
        <f t="shared" si="20"/>
        <v>0</v>
      </c>
    </row>
    <row r="558" spans="1:8" s="84" customFormat="1">
      <c r="A558" s="247">
        <v>25594</v>
      </c>
      <c r="B558" s="248" t="s">
        <v>319</v>
      </c>
      <c r="C558" s="99"/>
      <c r="D558" s="98"/>
      <c r="E558" s="98"/>
      <c r="F558" s="98"/>
      <c r="G558" s="98"/>
      <c r="H558" s="103">
        <f t="shared" si="20"/>
        <v>0</v>
      </c>
    </row>
    <row r="559" spans="1:8" s="84" customFormat="1">
      <c r="A559" s="247">
        <v>25597</v>
      </c>
      <c r="B559" s="248" t="s">
        <v>320</v>
      </c>
      <c r="C559" s="99"/>
      <c r="D559" s="98"/>
      <c r="E559" s="98"/>
      <c r="F559" s="98"/>
      <c r="G559" s="98"/>
      <c r="H559" s="103">
        <f t="shared" si="20"/>
        <v>0</v>
      </c>
    </row>
    <row r="560" spans="1:8" s="84" customFormat="1">
      <c r="A560" s="260">
        <v>258</v>
      </c>
      <c r="B560" s="246" t="s">
        <v>338</v>
      </c>
      <c r="C560" s="97">
        <f>SUM(C561:C562)</f>
        <v>0</v>
      </c>
      <c r="D560" s="99"/>
      <c r="E560" s="99"/>
      <c r="F560" s="99"/>
      <c r="G560" s="99"/>
      <c r="H560" s="103">
        <f>C560</f>
        <v>0</v>
      </c>
    </row>
    <row r="561" spans="1:8" s="84" customFormat="1">
      <c r="A561" s="259" t="s">
        <v>64</v>
      </c>
      <c r="B561" s="248" t="s">
        <v>333</v>
      </c>
      <c r="C561" s="98"/>
      <c r="D561" s="99"/>
      <c r="E561" s="99"/>
      <c r="F561" s="99"/>
      <c r="G561" s="99"/>
      <c r="H561" s="103">
        <f>C561</f>
        <v>0</v>
      </c>
    </row>
    <row r="562" spans="1:8" s="84" customFormat="1">
      <c r="A562" s="259" t="s">
        <v>65</v>
      </c>
      <c r="B562" s="248" t="s">
        <v>336</v>
      </c>
      <c r="C562" s="98"/>
      <c r="D562" s="99"/>
      <c r="E562" s="99"/>
      <c r="F562" s="99"/>
      <c r="G562" s="99"/>
      <c r="H562" s="103">
        <f>C562</f>
        <v>0</v>
      </c>
    </row>
    <row r="563" spans="1:8" s="84" customFormat="1">
      <c r="A563" s="243">
        <v>26</v>
      </c>
      <c r="B563" s="244" t="s">
        <v>339</v>
      </c>
      <c r="C563" s="97">
        <f>C594</f>
        <v>0</v>
      </c>
      <c r="D563" s="97">
        <f>D564+D574+D584+D589+D595</f>
        <v>0</v>
      </c>
      <c r="E563" s="97">
        <f>E564+E574+E584+E589+E595</f>
        <v>0</v>
      </c>
      <c r="F563" s="97">
        <f>F564+F574+F584+F589+F595</f>
        <v>0</v>
      </c>
      <c r="G563" s="97">
        <f>G564+G574+G584+G589+G595</f>
        <v>0</v>
      </c>
      <c r="H563" s="103">
        <f t="shared" ref="H563" si="21">SUM(C563:G563)</f>
        <v>0</v>
      </c>
    </row>
    <row r="564" spans="1:8" s="84" customFormat="1">
      <c r="A564" s="260">
        <v>261</v>
      </c>
      <c r="B564" s="261" t="s">
        <v>87</v>
      </c>
      <c r="C564" s="99"/>
      <c r="D564" s="97">
        <f>SUM(D565:D569)</f>
        <v>0</v>
      </c>
      <c r="E564" s="97">
        <f>SUM(E565:E569)</f>
        <v>0</v>
      </c>
      <c r="F564" s="97">
        <f>SUM(F565:F569)</f>
        <v>0</v>
      </c>
      <c r="G564" s="97">
        <f>SUM(G565:G569)</f>
        <v>0</v>
      </c>
      <c r="H564" s="103">
        <f>SUM(D564:G564)</f>
        <v>0</v>
      </c>
    </row>
    <row r="565" spans="1:8" s="84" customFormat="1">
      <c r="A565" s="247">
        <v>2611</v>
      </c>
      <c r="B565" s="248" t="s">
        <v>340</v>
      </c>
      <c r="C565" s="99"/>
      <c r="D565" s="98"/>
      <c r="E565" s="98"/>
      <c r="F565" s="98"/>
      <c r="G565" s="98"/>
      <c r="H565" s="103">
        <f t="shared" ref="H565:H593" si="22">SUM(D565:G565)</f>
        <v>0</v>
      </c>
    </row>
    <row r="566" spans="1:8" s="84" customFormat="1">
      <c r="A566" s="247">
        <v>2612</v>
      </c>
      <c r="B566" s="248" t="s">
        <v>341</v>
      </c>
      <c r="C566" s="99"/>
      <c r="D566" s="98"/>
      <c r="E566" s="98"/>
      <c r="F566" s="98"/>
      <c r="G566" s="98"/>
      <c r="H566" s="103">
        <f t="shared" si="22"/>
        <v>0</v>
      </c>
    </row>
    <row r="567" spans="1:8" s="84" customFormat="1">
      <c r="A567" s="247">
        <v>2613</v>
      </c>
      <c r="B567" s="248" t="s">
        <v>342</v>
      </c>
      <c r="C567" s="99"/>
      <c r="D567" s="98"/>
      <c r="E567" s="98"/>
      <c r="F567" s="98"/>
      <c r="G567" s="98"/>
      <c r="H567" s="103">
        <f t="shared" si="22"/>
        <v>0</v>
      </c>
    </row>
    <row r="568" spans="1:8" s="84" customFormat="1">
      <c r="A568" s="247">
        <v>2617</v>
      </c>
      <c r="B568" s="248" t="s">
        <v>343</v>
      </c>
      <c r="C568" s="99"/>
      <c r="D568" s="98"/>
      <c r="E568" s="98"/>
      <c r="F568" s="98"/>
      <c r="G568" s="98"/>
      <c r="H568" s="103">
        <f t="shared" si="22"/>
        <v>0</v>
      </c>
    </row>
    <row r="569" spans="1:8" s="84" customFormat="1">
      <c r="A569" s="247">
        <v>2619</v>
      </c>
      <c r="B569" s="248" t="s">
        <v>344</v>
      </c>
      <c r="C569" s="99"/>
      <c r="D569" s="97">
        <f>SUM(D570:D573)</f>
        <v>0</v>
      </c>
      <c r="E569" s="97">
        <f>SUM(E570:E573)</f>
        <v>0</v>
      </c>
      <c r="F569" s="97">
        <f>SUM(F570:F573)</f>
        <v>0</v>
      </c>
      <c r="G569" s="97">
        <f>SUM(G570:G573)</f>
        <v>0</v>
      </c>
      <c r="H569" s="103">
        <f t="shared" si="22"/>
        <v>0</v>
      </c>
    </row>
    <row r="570" spans="1:8" s="84" customFormat="1">
      <c r="A570" s="247">
        <v>26191</v>
      </c>
      <c r="B570" s="248" t="s">
        <v>345</v>
      </c>
      <c r="C570" s="99"/>
      <c r="D570" s="98"/>
      <c r="E570" s="98"/>
      <c r="F570" s="98"/>
      <c r="G570" s="98"/>
      <c r="H570" s="103">
        <f t="shared" si="22"/>
        <v>0</v>
      </c>
    </row>
    <row r="571" spans="1:8" s="84" customFormat="1">
      <c r="A571" s="247">
        <v>26192</v>
      </c>
      <c r="B571" s="248" t="s">
        <v>346</v>
      </c>
      <c r="C571" s="99"/>
      <c r="D571" s="98"/>
      <c r="E571" s="98"/>
      <c r="F571" s="98"/>
      <c r="G571" s="98"/>
      <c r="H571" s="103">
        <f t="shared" si="22"/>
        <v>0</v>
      </c>
    </row>
    <row r="572" spans="1:8" s="84" customFormat="1">
      <c r="A572" s="247">
        <v>26193</v>
      </c>
      <c r="B572" s="248" t="s">
        <v>347</v>
      </c>
      <c r="C572" s="99"/>
      <c r="D572" s="98"/>
      <c r="E572" s="98"/>
      <c r="F572" s="98"/>
      <c r="G572" s="98"/>
      <c r="H572" s="103">
        <f t="shared" si="22"/>
        <v>0</v>
      </c>
    </row>
    <row r="573" spans="1:8" s="84" customFormat="1">
      <c r="A573" s="247">
        <v>26197</v>
      </c>
      <c r="B573" s="248" t="s">
        <v>348</v>
      </c>
      <c r="C573" s="99"/>
      <c r="D573" s="98"/>
      <c r="E573" s="98"/>
      <c r="F573" s="98"/>
      <c r="G573" s="98"/>
      <c r="H573" s="103">
        <f t="shared" si="22"/>
        <v>0</v>
      </c>
    </row>
    <row r="574" spans="1:8" s="84" customFormat="1">
      <c r="A574" s="260">
        <v>262</v>
      </c>
      <c r="B574" s="246" t="s">
        <v>349</v>
      </c>
      <c r="C574" s="99"/>
      <c r="D574" s="97">
        <f>SUM(D575:D579)</f>
        <v>0</v>
      </c>
      <c r="E574" s="97">
        <f>SUM(E575:E579)</f>
        <v>0</v>
      </c>
      <c r="F574" s="97">
        <f>SUM(F575:F579)</f>
        <v>0</v>
      </c>
      <c r="G574" s="97">
        <f>SUM(G575:G579)</f>
        <v>0</v>
      </c>
      <c r="H574" s="103">
        <f t="shared" si="22"/>
        <v>0</v>
      </c>
    </row>
    <row r="575" spans="1:8" s="84" customFormat="1">
      <c r="A575" s="247">
        <v>2621</v>
      </c>
      <c r="B575" s="248" t="s">
        <v>91</v>
      </c>
      <c r="C575" s="99"/>
      <c r="D575" s="98"/>
      <c r="E575" s="98"/>
      <c r="F575" s="98"/>
      <c r="G575" s="98"/>
      <c r="H575" s="103">
        <f t="shared" si="22"/>
        <v>0</v>
      </c>
    </row>
    <row r="576" spans="1:8" s="84" customFormat="1">
      <c r="A576" s="247">
        <v>2622</v>
      </c>
      <c r="B576" s="248" t="s">
        <v>350</v>
      </c>
      <c r="C576" s="99"/>
      <c r="D576" s="98"/>
      <c r="E576" s="98"/>
      <c r="F576" s="98"/>
      <c r="G576" s="98"/>
      <c r="H576" s="103">
        <f t="shared" si="22"/>
        <v>0</v>
      </c>
    </row>
    <row r="577" spans="1:8" s="84" customFormat="1">
      <c r="A577" s="247">
        <v>2623</v>
      </c>
      <c r="B577" s="248" t="s">
        <v>351</v>
      </c>
      <c r="C577" s="99"/>
      <c r="D577" s="98"/>
      <c r="E577" s="98"/>
      <c r="F577" s="98"/>
      <c r="G577" s="98"/>
      <c r="H577" s="103">
        <f t="shared" si="22"/>
        <v>0</v>
      </c>
    </row>
    <row r="578" spans="1:8" s="84" customFormat="1">
      <c r="A578" s="247">
        <v>2627</v>
      </c>
      <c r="B578" s="248" t="s">
        <v>352</v>
      </c>
      <c r="C578" s="99"/>
      <c r="D578" s="98"/>
      <c r="E578" s="98"/>
      <c r="F578" s="98"/>
      <c r="G578" s="98"/>
      <c r="H578" s="103">
        <f t="shared" si="22"/>
        <v>0</v>
      </c>
    </row>
    <row r="579" spans="1:8" s="84" customFormat="1">
      <c r="A579" s="247">
        <v>2629</v>
      </c>
      <c r="B579" s="248" t="s">
        <v>344</v>
      </c>
      <c r="C579" s="99"/>
      <c r="D579" s="97">
        <f>SUM(D580:D583)</f>
        <v>0</v>
      </c>
      <c r="E579" s="97">
        <f>SUM(E580:E583)</f>
        <v>0</v>
      </c>
      <c r="F579" s="97">
        <f>SUM(F580:F583)</f>
        <v>0</v>
      </c>
      <c r="G579" s="97">
        <f>SUM(G580:G583)</f>
        <v>0</v>
      </c>
      <c r="H579" s="103">
        <f t="shared" si="22"/>
        <v>0</v>
      </c>
    </row>
    <row r="580" spans="1:8" s="84" customFormat="1">
      <c r="A580" s="247">
        <v>26291</v>
      </c>
      <c r="B580" s="248" t="s">
        <v>345</v>
      </c>
      <c r="C580" s="99"/>
      <c r="D580" s="98"/>
      <c r="E580" s="98"/>
      <c r="F580" s="98"/>
      <c r="G580" s="98"/>
      <c r="H580" s="103">
        <f t="shared" si="22"/>
        <v>0</v>
      </c>
    </row>
    <row r="581" spans="1:8" s="84" customFormat="1">
      <c r="A581" s="247">
        <v>26292</v>
      </c>
      <c r="B581" s="248" t="s">
        <v>346</v>
      </c>
      <c r="C581" s="99"/>
      <c r="D581" s="98"/>
      <c r="E581" s="98"/>
      <c r="F581" s="98"/>
      <c r="G581" s="98"/>
      <c r="H581" s="103">
        <f t="shared" si="22"/>
        <v>0</v>
      </c>
    </row>
    <row r="582" spans="1:8" s="84" customFormat="1">
      <c r="A582" s="247">
        <v>26293</v>
      </c>
      <c r="B582" s="248" t="s">
        <v>347</v>
      </c>
      <c r="C582" s="99"/>
      <c r="D582" s="98"/>
      <c r="E582" s="98"/>
      <c r="F582" s="98"/>
      <c r="G582" s="98"/>
      <c r="H582" s="103">
        <f t="shared" si="22"/>
        <v>0</v>
      </c>
    </row>
    <row r="583" spans="1:8" s="84" customFormat="1">
      <c r="A583" s="247">
        <v>26297</v>
      </c>
      <c r="B583" s="248" t="s">
        <v>348</v>
      </c>
      <c r="C583" s="99"/>
      <c r="D583" s="98"/>
      <c r="E583" s="98"/>
      <c r="F583" s="98"/>
      <c r="G583" s="98"/>
      <c r="H583" s="103">
        <f t="shared" si="22"/>
        <v>0</v>
      </c>
    </row>
    <row r="584" spans="1:8" s="84" customFormat="1">
      <c r="A584" s="260">
        <v>266</v>
      </c>
      <c r="B584" s="246" t="s">
        <v>353</v>
      </c>
      <c r="C584" s="99"/>
      <c r="D584" s="97">
        <f>SUM(D585:D588)</f>
        <v>0</v>
      </c>
      <c r="E584" s="97">
        <f>SUM(E585:E588)</f>
        <v>0</v>
      </c>
      <c r="F584" s="97">
        <f>SUM(F585:F588)</f>
        <v>0</v>
      </c>
      <c r="G584" s="97">
        <f>SUM(G585:G588)</f>
        <v>0</v>
      </c>
      <c r="H584" s="103">
        <f t="shared" si="22"/>
        <v>0</v>
      </c>
    </row>
    <row r="585" spans="1:8" s="84" customFormat="1">
      <c r="A585" s="247">
        <v>2661</v>
      </c>
      <c r="B585" s="248" t="s">
        <v>354</v>
      </c>
      <c r="C585" s="99"/>
      <c r="D585" s="98"/>
      <c r="E585" s="98"/>
      <c r="F585" s="98"/>
      <c r="G585" s="98"/>
      <c r="H585" s="103">
        <f t="shared" si="22"/>
        <v>0</v>
      </c>
    </row>
    <row r="586" spans="1:8" s="84" customFormat="1">
      <c r="A586" s="247">
        <v>2662</v>
      </c>
      <c r="B586" s="248" t="s">
        <v>355</v>
      </c>
      <c r="C586" s="99"/>
      <c r="D586" s="98"/>
      <c r="E586" s="98"/>
      <c r="F586" s="98"/>
      <c r="G586" s="98"/>
      <c r="H586" s="103">
        <f t="shared" si="22"/>
        <v>0</v>
      </c>
    </row>
    <row r="587" spans="1:8" s="84" customFormat="1">
      <c r="A587" s="247">
        <v>2663</v>
      </c>
      <c r="B587" s="248" t="s">
        <v>356</v>
      </c>
      <c r="C587" s="99"/>
      <c r="D587" s="98"/>
      <c r="E587" s="98"/>
      <c r="F587" s="98"/>
      <c r="G587" s="98"/>
      <c r="H587" s="103">
        <f t="shared" si="22"/>
        <v>0</v>
      </c>
    </row>
    <row r="588" spans="1:8" s="84" customFormat="1">
      <c r="A588" s="247">
        <v>2667</v>
      </c>
      <c r="B588" s="248" t="s">
        <v>357</v>
      </c>
      <c r="C588" s="99"/>
      <c r="D588" s="98"/>
      <c r="E588" s="98"/>
      <c r="F588" s="98"/>
      <c r="G588" s="98"/>
      <c r="H588" s="103">
        <f t="shared" si="22"/>
        <v>0</v>
      </c>
    </row>
    <row r="589" spans="1:8" s="84" customFormat="1">
      <c r="A589" s="260">
        <v>267</v>
      </c>
      <c r="B589" s="246" t="s">
        <v>358</v>
      </c>
      <c r="C589" s="99"/>
      <c r="D589" s="97">
        <f>SUM(D590:D593)</f>
        <v>0</v>
      </c>
      <c r="E589" s="97">
        <f>SUM(E590:E593)</f>
        <v>0</v>
      </c>
      <c r="F589" s="97">
        <f>SUM(F590:F593)</f>
        <v>0</v>
      </c>
      <c r="G589" s="97">
        <f>SUM(G590:G593)</f>
        <v>0</v>
      </c>
      <c r="H589" s="103">
        <f t="shared" si="22"/>
        <v>0</v>
      </c>
    </row>
    <row r="590" spans="1:8" s="84" customFormat="1">
      <c r="A590" s="247">
        <v>2671</v>
      </c>
      <c r="B590" s="248" t="s">
        <v>359</v>
      </c>
      <c r="C590" s="99"/>
      <c r="D590" s="98"/>
      <c r="E590" s="98"/>
      <c r="F590" s="98"/>
      <c r="G590" s="98"/>
      <c r="H590" s="103">
        <f t="shared" si="22"/>
        <v>0</v>
      </c>
    </row>
    <row r="591" spans="1:8" s="84" customFormat="1">
      <c r="A591" s="247">
        <v>2672</v>
      </c>
      <c r="B591" s="248" t="s">
        <v>360</v>
      </c>
      <c r="C591" s="99"/>
      <c r="D591" s="98"/>
      <c r="E591" s="98"/>
      <c r="F591" s="98"/>
      <c r="G591" s="98"/>
      <c r="H591" s="103">
        <f t="shared" si="22"/>
        <v>0</v>
      </c>
    </row>
    <row r="592" spans="1:8" s="84" customFormat="1">
      <c r="A592" s="247">
        <v>2673</v>
      </c>
      <c r="B592" s="248" t="s">
        <v>361</v>
      </c>
      <c r="C592" s="99"/>
      <c r="D592" s="98"/>
      <c r="E592" s="98"/>
      <c r="F592" s="98"/>
      <c r="G592" s="98"/>
      <c r="H592" s="103">
        <f t="shared" si="22"/>
        <v>0</v>
      </c>
    </row>
    <row r="593" spans="1:8" s="84" customFormat="1">
      <c r="A593" s="247">
        <v>2677</v>
      </c>
      <c r="B593" s="248" t="s">
        <v>362</v>
      </c>
      <c r="C593" s="99"/>
      <c r="D593" s="98"/>
      <c r="E593" s="98"/>
      <c r="F593" s="98"/>
      <c r="G593" s="98"/>
      <c r="H593" s="103">
        <f t="shared" si="22"/>
        <v>0</v>
      </c>
    </row>
    <row r="594" spans="1:8" s="84" customFormat="1">
      <c r="A594" s="264" t="s">
        <v>66</v>
      </c>
      <c r="B594" s="246" t="s">
        <v>363</v>
      </c>
      <c r="C594" s="98"/>
      <c r="D594" s="99"/>
      <c r="E594" s="99"/>
      <c r="F594" s="99"/>
      <c r="G594" s="99"/>
      <c r="H594" s="103">
        <f>C594</f>
        <v>0</v>
      </c>
    </row>
    <row r="595" spans="1:8" s="84" customFormat="1">
      <c r="A595" s="245">
        <v>269</v>
      </c>
      <c r="B595" s="246" t="s">
        <v>364</v>
      </c>
      <c r="C595" s="99"/>
      <c r="D595" s="97">
        <f>SUM(D596:D599)</f>
        <v>0</v>
      </c>
      <c r="E595" s="97">
        <f>SUM(E596:E599)</f>
        <v>0</v>
      </c>
      <c r="F595" s="97">
        <f>SUM(F596:F599)</f>
        <v>0</v>
      </c>
      <c r="G595" s="97">
        <f>SUM(G596:G599)</f>
        <v>0</v>
      </c>
      <c r="H595" s="103">
        <f>SUM(D595:G595)</f>
        <v>0</v>
      </c>
    </row>
    <row r="596" spans="1:8" s="84" customFormat="1">
      <c r="A596" s="247">
        <v>2691</v>
      </c>
      <c r="B596" s="248" t="s">
        <v>91</v>
      </c>
      <c r="C596" s="99"/>
      <c r="D596" s="98"/>
      <c r="E596" s="98"/>
      <c r="F596" s="98"/>
      <c r="G596" s="98"/>
      <c r="H596" s="103">
        <f t="shared" ref="H596:H649" si="23">SUM(D596:G596)</f>
        <v>0</v>
      </c>
    </row>
    <row r="597" spans="1:8" s="84" customFormat="1">
      <c r="A597" s="247">
        <v>2692</v>
      </c>
      <c r="B597" s="248" t="s">
        <v>350</v>
      </c>
      <c r="C597" s="99"/>
      <c r="D597" s="98"/>
      <c r="E597" s="98"/>
      <c r="F597" s="98"/>
      <c r="G597" s="98"/>
      <c r="H597" s="103">
        <f t="shared" si="23"/>
        <v>0</v>
      </c>
    </row>
    <row r="598" spans="1:8" s="84" customFormat="1">
      <c r="A598" s="247">
        <v>2693</v>
      </c>
      <c r="B598" s="248" t="s">
        <v>351</v>
      </c>
      <c r="C598" s="99"/>
      <c r="D598" s="98"/>
      <c r="E598" s="98"/>
      <c r="F598" s="98"/>
      <c r="G598" s="98"/>
      <c r="H598" s="103">
        <f t="shared" si="23"/>
        <v>0</v>
      </c>
    </row>
    <row r="599" spans="1:8" s="84" customFormat="1">
      <c r="A599" s="247">
        <v>2697</v>
      </c>
      <c r="B599" s="248" t="s">
        <v>365</v>
      </c>
      <c r="C599" s="99"/>
      <c r="D599" s="98"/>
      <c r="E599" s="98"/>
      <c r="F599" s="98"/>
      <c r="G599" s="98"/>
      <c r="H599" s="103">
        <f t="shared" si="23"/>
        <v>0</v>
      </c>
    </row>
    <row r="600" spans="1:8" s="84" customFormat="1">
      <c r="A600" s="243">
        <v>27</v>
      </c>
      <c r="B600" s="244" t="s">
        <v>366</v>
      </c>
      <c r="C600" s="99"/>
      <c r="D600" s="97">
        <f>D601+D613</f>
        <v>0</v>
      </c>
      <c r="E600" s="97">
        <f>E601+E613</f>
        <v>0</v>
      </c>
      <c r="F600" s="97">
        <f>F601+F613</f>
        <v>0</v>
      </c>
      <c r="G600" s="97">
        <f>G601+G613</f>
        <v>0</v>
      </c>
      <c r="H600" s="103">
        <f t="shared" si="23"/>
        <v>0</v>
      </c>
    </row>
    <row r="601" spans="1:8" s="84" customFormat="1">
      <c r="A601" s="245">
        <v>271</v>
      </c>
      <c r="B601" s="246" t="s">
        <v>87</v>
      </c>
      <c r="C601" s="99"/>
      <c r="D601" s="97">
        <f>SUM(D602:D607)</f>
        <v>0</v>
      </c>
      <c r="E601" s="97">
        <f>SUM(E602:E607)</f>
        <v>0</v>
      </c>
      <c r="F601" s="97">
        <f>SUM(F602:F607)</f>
        <v>0</v>
      </c>
      <c r="G601" s="97">
        <f>SUM(G602:G607)</f>
        <v>0</v>
      </c>
      <c r="H601" s="103">
        <f t="shared" si="23"/>
        <v>0</v>
      </c>
    </row>
    <row r="602" spans="1:8" s="84" customFormat="1">
      <c r="A602" s="247">
        <v>2711</v>
      </c>
      <c r="B602" s="248" t="s">
        <v>310</v>
      </c>
      <c r="C602" s="99"/>
      <c r="D602" s="98"/>
      <c r="E602" s="98"/>
      <c r="F602" s="98"/>
      <c r="G602" s="98"/>
      <c r="H602" s="103">
        <f t="shared" si="23"/>
        <v>0</v>
      </c>
    </row>
    <row r="603" spans="1:8" s="84" customFormat="1">
      <c r="A603" s="247">
        <v>2712</v>
      </c>
      <c r="B603" s="248" t="s">
        <v>311</v>
      </c>
      <c r="C603" s="99"/>
      <c r="D603" s="98"/>
      <c r="E603" s="98"/>
      <c r="F603" s="98"/>
      <c r="G603" s="98"/>
      <c r="H603" s="103">
        <f t="shared" si="23"/>
        <v>0</v>
      </c>
    </row>
    <row r="604" spans="1:8" s="84" customFormat="1">
      <c r="A604" s="247">
        <v>2713</v>
      </c>
      <c r="B604" s="248" t="s">
        <v>312</v>
      </c>
      <c r="C604" s="99"/>
      <c r="D604" s="98"/>
      <c r="E604" s="98"/>
      <c r="F604" s="98"/>
      <c r="G604" s="98"/>
      <c r="H604" s="103">
        <f t="shared" si="23"/>
        <v>0</v>
      </c>
    </row>
    <row r="605" spans="1:8" s="84" customFormat="1">
      <c r="A605" s="247">
        <v>2714</v>
      </c>
      <c r="B605" s="248" t="s">
        <v>313</v>
      </c>
      <c r="C605" s="99"/>
      <c r="D605" s="98"/>
      <c r="E605" s="98"/>
      <c r="F605" s="98"/>
      <c r="G605" s="98"/>
      <c r="H605" s="103">
        <f t="shared" si="23"/>
        <v>0</v>
      </c>
    </row>
    <row r="606" spans="1:8" s="84" customFormat="1">
      <c r="A606" s="247">
        <v>2717</v>
      </c>
      <c r="B606" s="248" t="s">
        <v>314</v>
      </c>
      <c r="C606" s="99"/>
      <c r="D606" s="98"/>
      <c r="E606" s="98"/>
      <c r="F606" s="98"/>
      <c r="G606" s="98"/>
      <c r="H606" s="103">
        <f t="shared" si="23"/>
        <v>0</v>
      </c>
    </row>
    <row r="607" spans="1:8" s="84" customFormat="1">
      <c r="A607" s="247">
        <v>2719</v>
      </c>
      <c r="B607" s="248" t="s">
        <v>315</v>
      </c>
      <c r="C607" s="99"/>
      <c r="D607" s="97">
        <f>SUM(D608:D612)</f>
        <v>0</v>
      </c>
      <c r="E607" s="97">
        <f>SUM(E608:E612)</f>
        <v>0</v>
      </c>
      <c r="F607" s="97">
        <f>SUM(F608:F612)</f>
        <v>0</v>
      </c>
      <c r="G607" s="97">
        <f>SUM(G608:G612)</f>
        <v>0</v>
      </c>
      <c r="H607" s="103">
        <f t="shared" si="23"/>
        <v>0</v>
      </c>
    </row>
    <row r="608" spans="1:8" s="84" customFormat="1">
      <c r="A608" s="247">
        <v>27191</v>
      </c>
      <c r="B608" s="248" t="s">
        <v>316</v>
      </c>
      <c r="C608" s="99"/>
      <c r="D608" s="98"/>
      <c r="E608" s="98"/>
      <c r="F608" s="98"/>
      <c r="G608" s="98"/>
      <c r="H608" s="103">
        <f t="shared" si="23"/>
        <v>0</v>
      </c>
    </row>
    <row r="609" spans="1:8" s="84" customFormat="1">
      <c r="A609" s="247">
        <v>27192</v>
      </c>
      <c r="B609" s="248" t="s">
        <v>317</v>
      </c>
      <c r="C609" s="99"/>
      <c r="D609" s="98"/>
      <c r="E609" s="98"/>
      <c r="F609" s="98"/>
      <c r="G609" s="98"/>
      <c r="H609" s="103">
        <f t="shared" si="23"/>
        <v>0</v>
      </c>
    </row>
    <row r="610" spans="1:8" s="84" customFormat="1">
      <c r="A610" s="247">
        <v>27193</v>
      </c>
      <c r="B610" s="248" t="s">
        <v>318</v>
      </c>
      <c r="C610" s="99"/>
      <c r="D610" s="98"/>
      <c r="E610" s="98"/>
      <c r="F610" s="98"/>
      <c r="G610" s="98"/>
      <c r="H610" s="103">
        <f t="shared" si="23"/>
        <v>0</v>
      </c>
    </row>
    <row r="611" spans="1:8" s="84" customFormat="1">
      <c r="A611" s="247">
        <v>27194</v>
      </c>
      <c r="B611" s="248" t="s">
        <v>319</v>
      </c>
      <c r="C611" s="99"/>
      <c r="D611" s="98"/>
      <c r="E611" s="98"/>
      <c r="F611" s="98"/>
      <c r="G611" s="98"/>
      <c r="H611" s="103">
        <f t="shared" si="23"/>
        <v>0</v>
      </c>
    </row>
    <row r="612" spans="1:8" s="84" customFormat="1">
      <c r="A612" s="247">
        <v>27197</v>
      </c>
      <c r="B612" s="248" t="s">
        <v>320</v>
      </c>
      <c r="C612" s="99"/>
      <c r="D612" s="98"/>
      <c r="E612" s="98"/>
      <c r="F612" s="98"/>
      <c r="G612" s="98"/>
      <c r="H612" s="103">
        <f t="shared" si="23"/>
        <v>0</v>
      </c>
    </row>
    <row r="613" spans="1:8" s="84" customFormat="1">
      <c r="A613" s="260">
        <v>277</v>
      </c>
      <c r="B613" s="246" t="s">
        <v>367</v>
      </c>
      <c r="C613" s="99"/>
      <c r="D613" s="97">
        <f>SUM(D614:D619)</f>
        <v>0</v>
      </c>
      <c r="E613" s="97">
        <f>SUM(E614:E619)</f>
        <v>0</v>
      </c>
      <c r="F613" s="97">
        <f>SUM(F614:F619)</f>
        <v>0</v>
      </c>
      <c r="G613" s="97">
        <f>SUM(G614:G619)</f>
        <v>0</v>
      </c>
      <c r="H613" s="103">
        <f t="shared" si="23"/>
        <v>0</v>
      </c>
    </row>
    <row r="614" spans="1:8" s="84" customFormat="1">
      <c r="A614" s="247">
        <v>2771</v>
      </c>
      <c r="B614" s="248" t="s">
        <v>310</v>
      </c>
      <c r="C614" s="99"/>
      <c r="D614" s="98"/>
      <c r="E614" s="98"/>
      <c r="F614" s="98"/>
      <c r="G614" s="98"/>
      <c r="H614" s="103">
        <f t="shared" si="23"/>
        <v>0</v>
      </c>
    </row>
    <row r="615" spans="1:8" s="84" customFormat="1">
      <c r="A615" s="247">
        <v>2772</v>
      </c>
      <c r="B615" s="248" t="s">
        <v>311</v>
      </c>
      <c r="C615" s="99"/>
      <c r="D615" s="98"/>
      <c r="E615" s="98"/>
      <c r="F615" s="98"/>
      <c r="G615" s="98"/>
      <c r="H615" s="103">
        <f t="shared" si="23"/>
        <v>0</v>
      </c>
    </row>
    <row r="616" spans="1:8" s="84" customFormat="1">
      <c r="A616" s="247">
        <v>2773</v>
      </c>
      <c r="B616" s="248" t="s">
        <v>312</v>
      </c>
      <c r="C616" s="99"/>
      <c r="D616" s="98"/>
      <c r="E616" s="98"/>
      <c r="F616" s="98"/>
      <c r="G616" s="98"/>
      <c r="H616" s="103">
        <f t="shared" si="23"/>
        <v>0</v>
      </c>
    </row>
    <row r="617" spans="1:8" s="84" customFormat="1">
      <c r="A617" s="247">
        <v>2774</v>
      </c>
      <c r="B617" s="248" t="s">
        <v>313</v>
      </c>
      <c r="C617" s="99"/>
      <c r="D617" s="98"/>
      <c r="E617" s="98"/>
      <c r="F617" s="98"/>
      <c r="G617" s="98"/>
      <c r="H617" s="103">
        <f>SUM(D617:G617)</f>
        <v>0</v>
      </c>
    </row>
    <row r="618" spans="1:8" s="84" customFormat="1">
      <c r="A618" s="247">
        <v>2777</v>
      </c>
      <c r="B618" s="248" t="s">
        <v>314</v>
      </c>
      <c r="C618" s="99"/>
      <c r="D618" s="98"/>
      <c r="E618" s="98"/>
      <c r="F618" s="98"/>
      <c r="G618" s="98"/>
      <c r="H618" s="103">
        <f t="shared" si="23"/>
        <v>0</v>
      </c>
    </row>
    <row r="619" spans="1:8" s="84" customFormat="1">
      <c r="A619" s="247">
        <v>2779</v>
      </c>
      <c r="B619" s="248" t="s">
        <v>315</v>
      </c>
      <c r="C619" s="99"/>
      <c r="D619" s="97">
        <f>SUM(D620:D624)</f>
        <v>0</v>
      </c>
      <c r="E619" s="97">
        <f>SUM(E620:E624)</f>
        <v>0</v>
      </c>
      <c r="F619" s="97">
        <f>SUM(F620:F624)</f>
        <v>0</v>
      </c>
      <c r="G619" s="97">
        <f>SUM(G620:G624)</f>
        <v>0</v>
      </c>
      <c r="H619" s="103">
        <f t="shared" si="23"/>
        <v>0</v>
      </c>
    </row>
    <row r="620" spans="1:8" s="84" customFormat="1">
      <c r="A620" s="247">
        <v>27791</v>
      </c>
      <c r="B620" s="248" t="s">
        <v>316</v>
      </c>
      <c r="C620" s="99"/>
      <c r="D620" s="98"/>
      <c r="E620" s="98"/>
      <c r="F620" s="98"/>
      <c r="G620" s="98"/>
      <c r="H620" s="103">
        <f t="shared" si="23"/>
        <v>0</v>
      </c>
    </row>
    <row r="621" spans="1:8" s="84" customFormat="1">
      <c r="A621" s="247">
        <v>27792</v>
      </c>
      <c r="B621" s="248" t="s">
        <v>317</v>
      </c>
      <c r="C621" s="99"/>
      <c r="D621" s="98"/>
      <c r="E621" s="98"/>
      <c r="F621" s="98"/>
      <c r="G621" s="98"/>
      <c r="H621" s="103">
        <f t="shared" si="23"/>
        <v>0</v>
      </c>
    </row>
    <row r="622" spans="1:8" s="84" customFormat="1">
      <c r="A622" s="247">
        <v>27793</v>
      </c>
      <c r="B622" s="248" t="s">
        <v>318</v>
      </c>
      <c r="C622" s="99"/>
      <c r="D622" s="98"/>
      <c r="E622" s="98"/>
      <c r="F622" s="98"/>
      <c r="G622" s="98"/>
      <c r="H622" s="103">
        <f t="shared" si="23"/>
        <v>0</v>
      </c>
    </row>
    <row r="623" spans="1:8" s="84" customFormat="1">
      <c r="A623" s="247">
        <v>27794</v>
      </c>
      <c r="B623" s="248" t="s">
        <v>319</v>
      </c>
      <c r="C623" s="99"/>
      <c r="D623" s="98"/>
      <c r="E623" s="98"/>
      <c r="F623" s="98"/>
      <c r="G623" s="98"/>
      <c r="H623" s="103">
        <f t="shared" si="23"/>
        <v>0</v>
      </c>
    </row>
    <row r="624" spans="1:8" s="84" customFormat="1">
      <c r="A624" s="247">
        <v>27797</v>
      </c>
      <c r="B624" s="248" t="s">
        <v>320</v>
      </c>
      <c r="C624" s="99"/>
      <c r="D624" s="98"/>
      <c r="E624" s="98"/>
      <c r="F624" s="98"/>
      <c r="G624" s="98"/>
      <c r="H624" s="103">
        <f t="shared" si="23"/>
        <v>0</v>
      </c>
    </row>
    <row r="625" spans="1:8" s="84" customFormat="1">
      <c r="A625" s="243">
        <v>28</v>
      </c>
      <c r="B625" s="244" t="s">
        <v>368</v>
      </c>
      <c r="C625" s="99"/>
      <c r="D625" s="97">
        <f>D626+D638</f>
        <v>0</v>
      </c>
      <c r="E625" s="97">
        <f>E626+E638</f>
        <v>0</v>
      </c>
      <c r="F625" s="97">
        <f>F626+F638</f>
        <v>0</v>
      </c>
      <c r="G625" s="97">
        <f>G626+G638</f>
        <v>0</v>
      </c>
      <c r="H625" s="103">
        <f t="shared" si="23"/>
        <v>0</v>
      </c>
    </row>
    <row r="626" spans="1:8" s="84" customFormat="1">
      <c r="A626" s="260">
        <v>286</v>
      </c>
      <c r="B626" s="246" t="s">
        <v>368</v>
      </c>
      <c r="C626" s="99"/>
      <c r="D626" s="97">
        <f>SUM(D627:D632)</f>
        <v>0</v>
      </c>
      <c r="E626" s="97">
        <f>SUM(E627:E632)</f>
        <v>0</v>
      </c>
      <c r="F626" s="97">
        <f>SUM(F627:F632)</f>
        <v>0</v>
      </c>
      <c r="G626" s="97">
        <f>SUM(G627:G632)</f>
        <v>0</v>
      </c>
      <c r="H626" s="103">
        <f t="shared" si="23"/>
        <v>0</v>
      </c>
    </row>
    <row r="627" spans="1:8" s="84" customFormat="1">
      <c r="A627" s="247">
        <v>2861</v>
      </c>
      <c r="B627" s="248" t="s">
        <v>310</v>
      </c>
      <c r="C627" s="99"/>
      <c r="D627" s="98"/>
      <c r="E627" s="98"/>
      <c r="F627" s="98"/>
      <c r="G627" s="98"/>
      <c r="H627" s="103">
        <f t="shared" si="23"/>
        <v>0</v>
      </c>
    </row>
    <row r="628" spans="1:8" s="84" customFormat="1">
      <c r="A628" s="247">
        <v>2862</v>
      </c>
      <c r="B628" s="248" t="s">
        <v>311</v>
      </c>
      <c r="C628" s="99"/>
      <c r="D628" s="98"/>
      <c r="E628" s="98"/>
      <c r="F628" s="98"/>
      <c r="G628" s="98"/>
      <c r="H628" s="103">
        <f t="shared" si="23"/>
        <v>0</v>
      </c>
    </row>
    <row r="629" spans="1:8" s="84" customFormat="1">
      <c r="A629" s="247">
        <v>2863</v>
      </c>
      <c r="B629" s="248" t="s">
        <v>312</v>
      </c>
      <c r="C629" s="99"/>
      <c r="D629" s="98"/>
      <c r="E629" s="98"/>
      <c r="F629" s="98"/>
      <c r="G629" s="98"/>
      <c r="H629" s="103">
        <f t="shared" si="23"/>
        <v>0</v>
      </c>
    </row>
    <row r="630" spans="1:8" s="84" customFormat="1">
      <c r="A630" s="247">
        <v>2864</v>
      </c>
      <c r="B630" s="248" t="s">
        <v>313</v>
      </c>
      <c r="C630" s="99"/>
      <c r="D630" s="98"/>
      <c r="E630" s="98"/>
      <c r="F630" s="98"/>
      <c r="G630" s="98"/>
      <c r="H630" s="103">
        <f t="shared" si="23"/>
        <v>0</v>
      </c>
    </row>
    <row r="631" spans="1:8" s="84" customFormat="1">
      <c r="A631" s="247">
        <v>2867</v>
      </c>
      <c r="B631" s="248" t="s">
        <v>314</v>
      </c>
      <c r="C631" s="99"/>
      <c r="D631" s="98"/>
      <c r="E631" s="98"/>
      <c r="F631" s="98"/>
      <c r="G631" s="98"/>
      <c r="H631" s="103">
        <f t="shared" si="23"/>
        <v>0</v>
      </c>
    </row>
    <row r="632" spans="1:8" s="84" customFormat="1">
      <c r="A632" s="247">
        <v>2869</v>
      </c>
      <c r="B632" s="248" t="s">
        <v>315</v>
      </c>
      <c r="C632" s="99"/>
      <c r="D632" s="97">
        <f>SUM(D633:D637)</f>
        <v>0</v>
      </c>
      <c r="E632" s="97">
        <f>SUM(E633:E637)</f>
        <v>0</v>
      </c>
      <c r="F632" s="97">
        <f>SUM(F633:F637)</f>
        <v>0</v>
      </c>
      <c r="G632" s="97">
        <f>SUM(G633:G637)</f>
        <v>0</v>
      </c>
      <c r="H632" s="103">
        <f t="shared" si="23"/>
        <v>0</v>
      </c>
    </row>
    <row r="633" spans="1:8" s="84" customFormat="1">
      <c r="A633" s="247">
        <v>28691</v>
      </c>
      <c r="B633" s="265" t="s">
        <v>316</v>
      </c>
      <c r="C633" s="99"/>
      <c r="D633" s="98"/>
      <c r="E633" s="98"/>
      <c r="F633" s="98"/>
      <c r="G633" s="98"/>
      <c r="H633" s="103">
        <f t="shared" si="23"/>
        <v>0</v>
      </c>
    </row>
    <row r="634" spans="1:8" s="84" customFormat="1">
      <c r="A634" s="247">
        <v>28692</v>
      </c>
      <c r="B634" s="248" t="s">
        <v>317</v>
      </c>
      <c r="C634" s="99"/>
      <c r="D634" s="98"/>
      <c r="E634" s="98"/>
      <c r="F634" s="98"/>
      <c r="G634" s="98"/>
      <c r="H634" s="103">
        <f t="shared" si="23"/>
        <v>0</v>
      </c>
    </row>
    <row r="635" spans="1:8" s="84" customFormat="1">
      <c r="A635" s="247">
        <v>28693</v>
      </c>
      <c r="B635" s="248" t="s">
        <v>318</v>
      </c>
      <c r="C635" s="99"/>
      <c r="D635" s="98"/>
      <c r="E635" s="98"/>
      <c r="F635" s="98"/>
      <c r="G635" s="98"/>
      <c r="H635" s="103">
        <f t="shared" si="23"/>
        <v>0</v>
      </c>
    </row>
    <row r="636" spans="1:8" s="84" customFormat="1">
      <c r="A636" s="247">
        <v>28694</v>
      </c>
      <c r="B636" s="248" t="s">
        <v>319</v>
      </c>
      <c r="C636" s="99"/>
      <c r="D636" s="98"/>
      <c r="E636" s="98"/>
      <c r="F636" s="98"/>
      <c r="G636" s="98"/>
      <c r="H636" s="103">
        <f t="shared" si="23"/>
        <v>0</v>
      </c>
    </row>
    <row r="637" spans="1:8" s="84" customFormat="1">
      <c r="A637" s="247">
        <v>28697</v>
      </c>
      <c r="B637" s="248" t="s">
        <v>320</v>
      </c>
      <c r="C637" s="99"/>
      <c r="D637" s="98"/>
      <c r="E637" s="98"/>
      <c r="F637" s="98"/>
      <c r="G637" s="98"/>
      <c r="H637" s="103">
        <f t="shared" si="23"/>
        <v>0</v>
      </c>
    </row>
    <row r="638" spans="1:8" s="84" customFormat="1">
      <c r="A638" s="260">
        <v>288</v>
      </c>
      <c r="B638" s="246" t="s">
        <v>369</v>
      </c>
      <c r="C638" s="99"/>
      <c r="D638" s="97">
        <f>SUM(D639:D644)</f>
        <v>0</v>
      </c>
      <c r="E638" s="97">
        <f>SUM(E639:E644)</f>
        <v>0</v>
      </c>
      <c r="F638" s="97">
        <f>SUM(F639:F644)</f>
        <v>0</v>
      </c>
      <c r="G638" s="97">
        <f>SUM(G639:G644)</f>
        <v>0</v>
      </c>
      <c r="H638" s="103">
        <f t="shared" si="23"/>
        <v>0</v>
      </c>
    </row>
    <row r="639" spans="1:8" s="84" customFormat="1">
      <c r="A639" s="247">
        <v>2881</v>
      </c>
      <c r="B639" s="248" t="s">
        <v>310</v>
      </c>
      <c r="C639" s="99"/>
      <c r="D639" s="98"/>
      <c r="E639" s="98"/>
      <c r="F639" s="98"/>
      <c r="G639" s="98"/>
      <c r="H639" s="103">
        <f t="shared" si="23"/>
        <v>0</v>
      </c>
    </row>
    <row r="640" spans="1:8" s="84" customFormat="1">
      <c r="A640" s="247">
        <v>2882</v>
      </c>
      <c r="B640" s="248" t="s">
        <v>311</v>
      </c>
      <c r="C640" s="99"/>
      <c r="D640" s="98"/>
      <c r="E640" s="98"/>
      <c r="F640" s="98"/>
      <c r="G640" s="98"/>
      <c r="H640" s="103">
        <f t="shared" si="23"/>
        <v>0</v>
      </c>
    </row>
    <row r="641" spans="1:8" s="84" customFormat="1">
      <c r="A641" s="247">
        <v>2883</v>
      </c>
      <c r="B641" s="248" t="s">
        <v>312</v>
      </c>
      <c r="C641" s="99"/>
      <c r="D641" s="98"/>
      <c r="E641" s="98"/>
      <c r="F641" s="98"/>
      <c r="G641" s="98"/>
      <c r="H641" s="103">
        <f t="shared" si="23"/>
        <v>0</v>
      </c>
    </row>
    <row r="642" spans="1:8" s="84" customFormat="1">
      <c r="A642" s="247">
        <v>2884</v>
      </c>
      <c r="B642" s="248" t="s">
        <v>313</v>
      </c>
      <c r="C642" s="99"/>
      <c r="D642" s="98"/>
      <c r="E642" s="98"/>
      <c r="F642" s="98"/>
      <c r="G642" s="98"/>
      <c r="H642" s="103">
        <f t="shared" si="23"/>
        <v>0</v>
      </c>
    </row>
    <row r="643" spans="1:8" s="84" customFormat="1">
      <c r="A643" s="247">
        <v>2887</v>
      </c>
      <c r="B643" s="248" t="s">
        <v>314</v>
      </c>
      <c r="C643" s="99"/>
      <c r="D643" s="98"/>
      <c r="E643" s="98"/>
      <c r="F643" s="98"/>
      <c r="G643" s="98"/>
      <c r="H643" s="103">
        <f t="shared" si="23"/>
        <v>0</v>
      </c>
    </row>
    <row r="644" spans="1:8" s="84" customFormat="1">
      <c r="A644" s="247">
        <v>2889</v>
      </c>
      <c r="B644" s="248" t="s">
        <v>315</v>
      </c>
      <c r="C644" s="99"/>
      <c r="D644" s="97">
        <f>SUM(D645:D649)</f>
        <v>0</v>
      </c>
      <c r="E644" s="97">
        <f>SUM(E645:E649)</f>
        <v>0</v>
      </c>
      <c r="F644" s="97">
        <f>SUM(F645:F649)</f>
        <v>0</v>
      </c>
      <c r="G644" s="97">
        <f>SUM(G645:G649)</f>
        <v>0</v>
      </c>
      <c r="H644" s="103">
        <f t="shared" si="23"/>
        <v>0</v>
      </c>
    </row>
    <row r="645" spans="1:8" s="84" customFormat="1">
      <c r="A645" s="247">
        <v>28891</v>
      </c>
      <c r="B645" s="248" t="s">
        <v>316</v>
      </c>
      <c r="C645" s="99"/>
      <c r="D645" s="98"/>
      <c r="E645" s="98"/>
      <c r="F645" s="98"/>
      <c r="G645" s="98"/>
      <c r="H645" s="103">
        <f t="shared" si="23"/>
        <v>0</v>
      </c>
    </row>
    <row r="646" spans="1:8" s="84" customFormat="1">
      <c r="A646" s="247">
        <v>28892</v>
      </c>
      <c r="B646" s="248" t="s">
        <v>317</v>
      </c>
      <c r="C646" s="99"/>
      <c r="D646" s="98"/>
      <c r="E646" s="98"/>
      <c r="F646" s="98"/>
      <c r="G646" s="98"/>
      <c r="H646" s="103">
        <f t="shared" si="23"/>
        <v>0</v>
      </c>
    </row>
    <row r="647" spans="1:8" s="84" customFormat="1">
      <c r="A647" s="247">
        <v>28893</v>
      </c>
      <c r="B647" s="248" t="s">
        <v>318</v>
      </c>
      <c r="C647" s="99"/>
      <c r="D647" s="98"/>
      <c r="E647" s="98"/>
      <c r="F647" s="98"/>
      <c r="G647" s="98"/>
      <c r="H647" s="103">
        <f t="shared" si="23"/>
        <v>0</v>
      </c>
    </row>
    <row r="648" spans="1:8" s="84" customFormat="1">
      <c r="A648" s="247">
        <v>28894</v>
      </c>
      <c r="B648" s="248" t="s">
        <v>319</v>
      </c>
      <c r="C648" s="99"/>
      <c r="D648" s="98"/>
      <c r="E648" s="98"/>
      <c r="F648" s="98"/>
      <c r="G648" s="98"/>
      <c r="H648" s="103">
        <f t="shared" si="23"/>
        <v>0</v>
      </c>
    </row>
    <row r="649" spans="1:8" s="84" customFormat="1">
      <c r="A649" s="247">
        <v>28897</v>
      </c>
      <c r="B649" s="265" t="s">
        <v>320</v>
      </c>
      <c r="C649" s="99"/>
      <c r="D649" s="98"/>
      <c r="E649" s="98"/>
      <c r="F649" s="98"/>
      <c r="G649" s="98"/>
      <c r="H649" s="103">
        <f t="shared" si="23"/>
        <v>0</v>
      </c>
    </row>
    <row r="650" spans="1:8" s="84" customFormat="1">
      <c r="A650" s="243">
        <v>29</v>
      </c>
      <c r="B650" s="266" t="s">
        <v>370</v>
      </c>
      <c r="C650" s="97">
        <f>C653</f>
        <v>0</v>
      </c>
      <c r="D650" s="97">
        <f>SUM(D651:D652)</f>
        <v>0</v>
      </c>
      <c r="E650" s="97">
        <f>SUM(E651:E652)</f>
        <v>0</v>
      </c>
      <c r="F650" s="97">
        <f>SUM(F651:F652)</f>
        <v>0</v>
      </c>
      <c r="G650" s="97">
        <f>SUM(G651:G652)</f>
        <v>0</v>
      </c>
      <c r="H650" s="103">
        <f t="shared" ref="H650" si="24">SUM(C650:G650)</f>
        <v>0</v>
      </c>
    </row>
    <row r="651" spans="1:8" s="84" customFormat="1">
      <c r="A651" s="260">
        <v>291</v>
      </c>
      <c r="B651" s="246" t="s">
        <v>371</v>
      </c>
      <c r="C651" s="99"/>
      <c r="D651" s="98"/>
      <c r="E651" s="98"/>
      <c r="F651" s="98"/>
      <c r="G651" s="98"/>
      <c r="H651" s="103">
        <f>SUM(D651:G651)</f>
        <v>0</v>
      </c>
    </row>
    <row r="652" spans="1:8" s="84" customFormat="1">
      <c r="A652" s="260">
        <v>297</v>
      </c>
      <c r="B652" s="246" t="s">
        <v>372</v>
      </c>
      <c r="C652" s="99"/>
      <c r="D652" s="98"/>
      <c r="E652" s="98"/>
      <c r="F652" s="98"/>
      <c r="G652" s="98"/>
      <c r="H652" s="103">
        <f>SUM(D652:G652)</f>
        <v>0</v>
      </c>
    </row>
    <row r="653" spans="1:8" s="84" customFormat="1">
      <c r="A653" s="263" t="s">
        <v>67</v>
      </c>
      <c r="B653" s="246" t="s">
        <v>373</v>
      </c>
      <c r="C653" s="98"/>
      <c r="D653" s="99"/>
      <c r="E653" s="99"/>
      <c r="F653" s="99"/>
      <c r="G653" s="99"/>
      <c r="H653" s="103">
        <f>C653</f>
        <v>0</v>
      </c>
    </row>
    <row r="654" spans="1:8" s="84" customFormat="1">
      <c r="A654" s="243">
        <v>3</v>
      </c>
      <c r="B654" s="244" t="s">
        <v>374</v>
      </c>
      <c r="C654" s="97">
        <f>C655+C667+C672+C676+C678+C680+C681</f>
        <v>0</v>
      </c>
      <c r="D654" s="97">
        <f>D655+D667+D672+D676+D678+D680+D681</f>
        <v>0</v>
      </c>
      <c r="E654" s="97">
        <f>E655+E667+E672+E676+E678+E680+E681</f>
        <v>0</v>
      </c>
      <c r="F654" s="97">
        <f>F655+F667+F672+F676+F678+F680+F681</f>
        <v>0</v>
      </c>
      <c r="G654" s="97">
        <f>G655+G667+G672+G676+G678+G680+G681</f>
        <v>0</v>
      </c>
      <c r="H654" s="103">
        <f t="shared" ref="H654:H708" si="25">SUM(C654:G654)</f>
        <v>0</v>
      </c>
    </row>
    <row r="655" spans="1:8" s="84" customFormat="1">
      <c r="A655" s="243">
        <v>31</v>
      </c>
      <c r="B655" s="244" t="s">
        <v>375</v>
      </c>
      <c r="C655" s="97">
        <f>+C657+C662</f>
        <v>0</v>
      </c>
      <c r="D655" s="97">
        <f>D656+D657+D662</f>
        <v>0</v>
      </c>
      <c r="E655" s="97">
        <f>E656+E657+E662</f>
        <v>0</v>
      </c>
      <c r="F655" s="97">
        <f>F656+F657+F662</f>
        <v>0</v>
      </c>
      <c r="G655" s="97">
        <f>G656+G657+G662</f>
        <v>0</v>
      </c>
      <c r="H655" s="103">
        <f t="shared" si="25"/>
        <v>0</v>
      </c>
    </row>
    <row r="656" spans="1:8" s="84" customFormat="1">
      <c r="A656" s="260">
        <v>311</v>
      </c>
      <c r="B656" s="246" t="s">
        <v>376</v>
      </c>
      <c r="C656" s="99"/>
      <c r="D656" s="98"/>
      <c r="E656" s="98"/>
      <c r="F656" s="98"/>
      <c r="G656" s="98"/>
      <c r="H656" s="103">
        <f>SUM(D656:G656)</f>
        <v>0</v>
      </c>
    </row>
    <row r="657" spans="1:8" s="84" customFormat="1">
      <c r="A657" s="260">
        <v>312</v>
      </c>
      <c r="B657" s="246" t="s">
        <v>377</v>
      </c>
      <c r="C657" s="97">
        <f>+C660</f>
        <v>0</v>
      </c>
      <c r="D657" s="97">
        <f>D658+D659+D661</f>
        <v>0</v>
      </c>
      <c r="E657" s="97">
        <f t="shared" ref="E657:G657" si="26">E658+E659+E661</f>
        <v>0</v>
      </c>
      <c r="F657" s="97">
        <f t="shared" si="26"/>
        <v>0</v>
      </c>
      <c r="G657" s="97">
        <f t="shared" si="26"/>
        <v>0</v>
      </c>
      <c r="H657" s="103">
        <f t="shared" si="25"/>
        <v>0</v>
      </c>
    </row>
    <row r="658" spans="1:8" s="84" customFormat="1">
      <c r="A658" s="247">
        <v>3121</v>
      </c>
      <c r="B658" s="248" t="s">
        <v>377</v>
      </c>
      <c r="C658" s="99"/>
      <c r="D658" s="98"/>
      <c r="E658" s="98"/>
      <c r="F658" s="98"/>
      <c r="G658" s="98"/>
      <c r="H658" s="103">
        <f>SUM(D658:G658)</f>
        <v>0</v>
      </c>
    </row>
    <row r="659" spans="1:8" s="84" customFormat="1">
      <c r="A659" s="247" t="s">
        <v>68</v>
      </c>
      <c r="B659" s="248" t="s">
        <v>378</v>
      </c>
      <c r="C659" s="99"/>
      <c r="D659" s="98"/>
      <c r="E659" s="98"/>
      <c r="F659" s="98"/>
      <c r="G659" s="98"/>
      <c r="H659" s="103">
        <f>SUM(D659:G659)</f>
        <v>0</v>
      </c>
    </row>
    <row r="660" spans="1:8" s="84" customFormat="1">
      <c r="A660" s="259" t="s">
        <v>69</v>
      </c>
      <c r="B660" s="248" t="s">
        <v>379</v>
      </c>
      <c r="C660" s="98"/>
      <c r="D660" s="99"/>
      <c r="E660" s="99"/>
      <c r="F660" s="99"/>
      <c r="G660" s="99"/>
      <c r="H660" s="103">
        <f>C660</f>
        <v>0</v>
      </c>
    </row>
    <row r="661" spans="1:8" s="84" customFormat="1">
      <c r="A661" s="247" t="s">
        <v>70</v>
      </c>
      <c r="B661" s="248" t="s">
        <v>380</v>
      </c>
      <c r="C661" s="99"/>
      <c r="D661" s="98"/>
      <c r="E661" s="98"/>
      <c r="F661" s="98"/>
      <c r="G661" s="98"/>
      <c r="H661" s="103">
        <f>SUM(D661:G661)</f>
        <v>0</v>
      </c>
    </row>
    <row r="662" spans="1:8" s="84" customFormat="1">
      <c r="A662" s="260">
        <v>313</v>
      </c>
      <c r="B662" s="246" t="s">
        <v>381</v>
      </c>
      <c r="C662" s="97">
        <f>+C665</f>
        <v>0</v>
      </c>
      <c r="D662" s="97">
        <f>D663+D664+D666</f>
        <v>0</v>
      </c>
      <c r="E662" s="97">
        <f>E663+E664+E666</f>
        <v>0</v>
      </c>
      <c r="F662" s="97">
        <f>F663+F664+F666</f>
        <v>0</v>
      </c>
      <c r="G662" s="97">
        <f>G663+G664+G666</f>
        <v>0</v>
      </c>
      <c r="H662" s="103">
        <f t="shared" si="25"/>
        <v>0</v>
      </c>
    </row>
    <row r="663" spans="1:8" s="84" customFormat="1">
      <c r="A663" s="247">
        <v>3131</v>
      </c>
      <c r="B663" s="248" t="s">
        <v>381</v>
      </c>
      <c r="C663" s="99"/>
      <c r="D663" s="98"/>
      <c r="E663" s="98"/>
      <c r="F663" s="98"/>
      <c r="G663" s="98"/>
      <c r="H663" s="103">
        <f>SUM(D663:G663)</f>
        <v>0</v>
      </c>
    </row>
    <row r="664" spans="1:8" s="84" customFormat="1">
      <c r="A664" s="247" t="s">
        <v>71</v>
      </c>
      <c r="B664" s="248" t="s">
        <v>382</v>
      </c>
      <c r="C664" s="99"/>
      <c r="D664" s="98"/>
      <c r="E664" s="98"/>
      <c r="F664" s="98"/>
      <c r="G664" s="98"/>
      <c r="H664" s="103">
        <f>SUM(D664:G664)</f>
        <v>0</v>
      </c>
    </row>
    <row r="665" spans="1:8" s="84" customFormat="1">
      <c r="A665" s="259" t="s">
        <v>72</v>
      </c>
      <c r="B665" s="248" t="s">
        <v>379</v>
      </c>
      <c r="C665" s="98"/>
      <c r="D665" s="99"/>
      <c r="E665" s="99"/>
      <c r="F665" s="99"/>
      <c r="G665" s="99"/>
      <c r="H665" s="103">
        <f>C665</f>
        <v>0</v>
      </c>
    </row>
    <row r="666" spans="1:8" s="84" customFormat="1">
      <c r="A666" s="247" t="s">
        <v>73</v>
      </c>
      <c r="B666" s="248" t="s">
        <v>380</v>
      </c>
      <c r="C666" s="99"/>
      <c r="D666" s="98"/>
      <c r="E666" s="98"/>
      <c r="F666" s="98"/>
      <c r="G666" s="98"/>
      <c r="H666" s="103">
        <f>SUM(D666:G666)</f>
        <v>0</v>
      </c>
    </row>
    <row r="667" spans="1:8" s="84" customFormat="1">
      <c r="A667" s="243">
        <v>32</v>
      </c>
      <c r="B667" s="244" t="s">
        <v>383</v>
      </c>
      <c r="C667" s="97">
        <f>+C669</f>
        <v>0</v>
      </c>
      <c r="D667" s="97">
        <f>SUM(D668:D669)</f>
        <v>0</v>
      </c>
      <c r="E667" s="97">
        <f>SUM(E668:E669)</f>
        <v>0</v>
      </c>
      <c r="F667" s="97">
        <f>SUM(F668:F669)</f>
        <v>0</v>
      </c>
      <c r="G667" s="97">
        <f>SUM(G668:G669)</f>
        <v>0</v>
      </c>
      <c r="H667" s="103">
        <f t="shared" si="25"/>
        <v>0</v>
      </c>
    </row>
    <row r="668" spans="1:8" s="84" customFormat="1">
      <c r="A668" s="260">
        <v>321</v>
      </c>
      <c r="B668" s="246" t="s">
        <v>376</v>
      </c>
      <c r="C668" s="99"/>
      <c r="D668" s="98"/>
      <c r="E668" s="98"/>
      <c r="F668" s="98"/>
      <c r="G668" s="98"/>
      <c r="H668" s="103">
        <f>SUM(D668:G668)</f>
        <v>0</v>
      </c>
    </row>
    <row r="669" spans="1:8" s="84" customFormat="1">
      <c r="A669" s="260">
        <v>322</v>
      </c>
      <c r="B669" s="246" t="s">
        <v>377</v>
      </c>
      <c r="C669" s="97">
        <f>+C671</f>
        <v>0</v>
      </c>
      <c r="D669" s="97">
        <f>D670</f>
        <v>0</v>
      </c>
      <c r="E669" s="97">
        <f t="shared" ref="E669:G669" si="27">E670</f>
        <v>0</v>
      </c>
      <c r="F669" s="97">
        <f t="shared" si="27"/>
        <v>0</v>
      </c>
      <c r="G669" s="97">
        <f t="shared" si="27"/>
        <v>0</v>
      </c>
      <c r="H669" s="103">
        <f t="shared" si="25"/>
        <v>0</v>
      </c>
    </row>
    <row r="670" spans="1:8" s="84" customFormat="1">
      <c r="A670" s="247">
        <v>3221</v>
      </c>
      <c r="B670" s="248" t="s">
        <v>377</v>
      </c>
      <c r="C670" s="99"/>
      <c r="D670" s="98"/>
      <c r="E670" s="98"/>
      <c r="F670" s="98"/>
      <c r="G670" s="98"/>
      <c r="H670" s="103">
        <f>SUM(D670:G670)</f>
        <v>0</v>
      </c>
    </row>
    <row r="671" spans="1:8" s="84" customFormat="1">
      <c r="A671" s="259" t="s">
        <v>74</v>
      </c>
      <c r="B671" s="248" t="s">
        <v>379</v>
      </c>
      <c r="C671" s="98"/>
      <c r="D671" s="99"/>
      <c r="E671" s="99"/>
      <c r="F671" s="99"/>
      <c r="G671" s="99"/>
      <c r="H671" s="103">
        <f>C671</f>
        <v>0</v>
      </c>
    </row>
    <row r="672" spans="1:8" s="84" customFormat="1">
      <c r="A672" s="243">
        <v>34</v>
      </c>
      <c r="B672" s="244" t="s">
        <v>384</v>
      </c>
      <c r="C672" s="99"/>
      <c r="D672" s="97">
        <f>D673</f>
        <v>0</v>
      </c>
      <c r="E672" s="97">
        <f>E673</f>
        <v>0</v>
      </c>
      <c r="F672" s="97">
        <f>F673</f>
        <v>0</v>
      </c>
      <c r="G672" s="97">
        <f>G673</f>
        <v>0</v>
      </c>
      <c r="H672" s="103">
        <f>SUM(D672:G672)</f>
        <v>0</v>
      </c>
    </row>
    <row r="673" spans="1:8" s="84" customFormat="1">
      <c r="A673" s="260">
        <v>341</v>
      </c>
      <c r="B673" s="246" t="s">
        <v>385</v>
      </c>
      <c r="C673" s="99"/>
      <c r="D673" s="97">
        <f>SUM(D674:D675)</f>
        <v>0</v>
      </c>
      <c r="E673" s="97">
        <f>SUM(E674:E675)</f>
        <v>0</v>
      </c>
      <c r="F673" s="97">
        <f>SUM(F674:F675)</f>
        <v>0</v>
      </c>
      <c r="G673" s="97">
        <f>SUM(G674:G675)</f>
        <v>0</v>
      </c>
      <c r="H673" s="103">
        <f t="shared" ref="H673:H681" si="28">SUM(D673:G673)</f>
        <v>0</v>
      </c>
    </row>
    <row r="674" spans="1:8" s="84" customFormat="1">
      <c r="A674" s="247">
        <v>3411</v>
      </c>
      <c r="B674" s="248" t="s">
        <v>385</v>
      </c>
      <c r="C674" s="99"/>
      <c r="D674" s="98"/>
      <c r="E674" s="98"/>
      <c r="F674" s="98"/>
      <c r="G674" s="98"/>
      <c r="H674" s="103">
        <f t="shared" si="28"/>
        <v>0</v>
      </c>
    </row>
    <row r="675" spans="1:8" s="84" customFormat="1">
      <c r="A675" s="247">
        <v>3419</v>
      </c>
      <c r="B675" s="248" t="s">
        <v>222</v>
      </c>
      <c r="C675" s="99"/>
      <c r="D675" s="98"/>
      <c r="E675" s="98"/>
      <c r="F675" s="98"/>
      <c r="G675" s="98"/>
      <c r="H675" s="103">
        <f t="shared" si="28"/>
        <v>0</v>
      </c>
    </row>
    <row r="676" spans="1:8" s="84" customFormat="1">
      <c r="A676" s="243">
        <v>35</v>
      </c>
      <c r="B676" s="244" t="s">
        <v>386</v>
      </c>
      <c r="C676" s="99"/>
      <c r="D676" s="97">
        <f>D677</f>
        <v>0</v>
      </c>
      <c r="E676" s="97">
        <f>E677</f>
        <v>0</v>
      </c>
      <c r="F676" s="97">
        <f>F677</f>
        <v>0</v>
      </c>
      <c r="G676" s="97">
        <f>G677</f>
        <v>0</v>
      </c>
      <c r="H676" s="103">
        <f t="shared" si="28"/>
        <v>0</v>
      </c>
    </row>
    <row r="677" spans="1:8" s="84" customFormat="1">
      <c r="A677" s="252">
        <v>351</v>
      </c>
      <c r="B677" s="248" t="s">
        <v>387</v>
      </c>
      <c r="C677" s="99"/>
      <c r="D677" s="98"/>
      <c r="E677" s="98"/>
      <c r="F677" s="98"/>
      <c r="G677" s="98"/>
      <c r="H677" s="103">
        <f t="shared" si="28"/>
        <v>0</v>
      </c>
    </row>
    <row r="678" spans="1:8" s="84" customFormat="1">
      <c r="A678" s="243">
        <v>36</v>
      </c>
      <c r="B678" s="244" t="s">
        <v>388</v>
      </c>
      <c r="C678" s="99"/>
      <c r="D678" s="97">
        <f>D679</f>
        <v>0</v>
      </c>
      <c r="E678" s="97">
        <f>E679</f>
        <v>0</v>
      </c>
      <c r="F678" s="97">
        <f>F679</f>
        <v>0</v>
      </c>
      <c r="G678" s="97">
        <f>G679</f>
        <v>0</v>
      </c>
      <c r="H678" s="103">
        <f t="shared" si="28"/>
        <v>0</v>
      </c>
    </row>
    <row r="679" spans="1:8" s="84" customFormat="1">
      <c r="A679" s="252">
        <v>361</v>
      </c>
      <c r="B679" s="248" t="s">
        <v>389</v>
      </c>
      <c r="C679" s="99"/>
      <c r="D679" s="98"/>
      <c r="E679" s="98"/>
      <c r="F679" s="98"/>
      <c r="G679" s="98"/>
      <c r="H679" s="103">
        <f t="shared" si="28"/>
        <v>0</v>
      </c>
    </row>
    <row r="680" spans="1:8" s="84" customFormat="1">
      <c r="A680" s="267">
        <v>362</v>
      </c>
      <c r="B680" s="268" t="s">
        <v>84</v>
      </c>
      <c r="C680" s="106"/>
      <c r="D680" s="100"/>
      <c r="E680" s="100"/>
      <c r="F680" s="100"/>
      <c r="G680" s="100"/>
      <c r="H680" s="103">
        <f t="shared" si="28"/>
        <v>0</v>
      </c>
    </row>
    <row r="681" spans="1:8" s="84" customFormat="1">
      <c r="A681" s="267">
        <v>363</v>
      </c>
      <c r="B681" s="268" t="s">
        <v>390</v>
      </c>
      <c r="C681" s="106"/>
      <c r="D681" s="100"/>
      <c r="E681" s="100"/>
      <c r="F681" s="100"/>
      <c r="G681" s="100"/>
      <c r="H681" s="103">
        <f t="shared" si="28"/>
        <v>0</v>
      </c>
    </row>
    <row r="682" spans="1:8" s="84" customFormat="1">
      <c r="A682" s="243">
        <v>4</v>
      </c>
      <c r="B682" s="244" t="s">
        <v>391</v>
      </c>
      <c r="C682" s="97">
        <f>C683</f>
        <v>0</v>
      </c>
      <c r="D682" s="97">
        <f>D683+D692+D698+D699+D702</f>
        <v>0</v>
      </c>
      <c r="E682" s="97">
        <f>E683+E692+E698+E699+E702</f>
        <v>0</v>
      </c>
      <c r="F682" s="97">
        <f>F683+F692+F698+F699+F702</f>
        <v>0</v>
      </c>
      <c r="G682" s="97">
        <f>G683+G692+G698+G699+G702</f>
        <v>0</v>
      </c>
      <c r="H682" s="103">
        <f t="shared" si="25"/>
        <v>0</v>
      </c>
    </row>
    <row r="683" spans="1:8" s="84" customFormat="1">
      <c r="A683" s="243">
        <v>41</v>
      </c>
      <c r="B683" s="244" t="s">
        <v>392</v>
      </c>
      <c r="C683" s="97">
        <f>C690</f>
        <v>0</v>
      </c>
      <c r="D683" s="97">
        <f>D684+D685+D691</f>
        <v>0</v>
      </c>
      <c r="E683" s="97">
        <f>E684+E685+E691</f>
        <v>0</v>
      </c>
      <c r="F683" s="97">
        <f>F684+F685+F691</f>
        <v>0</v>
      </c>
      <c r="G683" s="97">
        <f>G684+G685+G691</f>
        <v>0</v>
      </c>
      <c r="H683" s="103">
        <f t="shared" si="25"/>
        <v>0</v>
      </c>
    </row>
    <row r="684" spans="1:8" s="84" customFormat="1">
      <c r="A684" s="260">
        <v>411</v>
      </c>
      <c r="B684" s="246" t="s">
        <v>393</v>
      </c>
      <c r="C684" s="99"/>
      <c r="D684" s="98"/>
      <c r="E684" s="98"/>
      <c r="F684" s="98"/>
      <c r="G684" s="98"/>
      <c r="H684" s="103">
        <f>SUM(D684:G684)</f>
        <v>0</v>
      </c>
    </row>
    <row r="685" spans="1:8" s="84" customFormat="1">
      <c r="A685" s="260">
        <v>412</v>
      </c>
      <c r="B685" s="246" t="s">
        <v>394</v>
      </c>
      <c r="C685" s="99"/>
      <c r="D685" s="97">
        <f>SUM(D686:D689)</f>
        <v>0</v>
      </c>
      <c r="E685" s="97">
        <f>SUM(E686:E689)</f>
        <v>0</v>
      </c>
      <c r="F685" s="97">
        <f>SUM(F686:F689)</f>
        <v>0</v>
      </c>
      <c r="G685" s="97">
        <f>SUM(G686:G689)</f>
        <v>0</v>
      </c>
      <c r="H685" s="103">
        <f t="shared" ref="H685:H689" si="29">SUM(D685:G685)</f>
        <v>0</v>
      </c>
    </row>
    <row r="686" spans="1:8" s="84" customFormat="1">
      <c r="A686" s="247">
        <v>4121</v>
      </c>
      <c r="B686" s="248" t="s">
        <v>395</v>
      </c>
      <c r="C686" s="99"/>
      <c r="D686" s="98"/>
      <c r="E686" s="98"/>
      <c r="F686" s="98"/>
      <c r="G686" s="98"/>
      <c r="H686" s="103">
        <f t="shared" si="29"/>
        <v>0</v>
      </c>
    </row>
    <row r="687" spans="1:8" s="84" customFormat="1">
      <c r="A687" s="247">
        <v>4122</v>
      </c>
      <c r="B687" s="248" t="s">
        <v>396</v>
      </c>
      <c r="C687" s="99"/>
      <c r="D687" s="98"/>
      <c r="E687" s="98"/>
      <c r="F687" s="98"/>
      <c r="G687" s="98"/>
      <c r="H687" s="103">
        <f t="shared" si="29"/>
        <v>0</v>
      </c>
    </row>
    <row r="688" spans="1:8" s="84" customFormat="1">
      <c r="A688" s="259">
        <v>4123</v>
      </c>
      <c r="B688" s="248" t="s">
        <v>397</v>
      </c>
      <c r="C688" s="99"/>
      <c r="D688" s="98"/>
      <c r="E688" s="98"/>
      <c r="F688" s="98"/>
      <c r="G688" s="98"/>
      <c r="H688" s="103">
        <f t="shared" si="29"/>
        <v>0</v>
      </c>
    </row>
    <row r="689" spans="1:8" s="84" customFormat="1">
      <c r="A689" s="259">
        <v>4127</v>
      </c>
      <c r="B689" s="248" t="s">
        <v>398</v>
      </c>
      <c r="C689" s="99"/>
      <c r="D689" s="98"/>
      <c r="E689" s="98"/>
      <c r="F689" s="98"/>
      <c r="G689" s="98"/>
      <c r="H689" s="103">
        <f t="shared" si="29"/>
        <v>0</v>
      </c>
    </row>
    <row r="690" spans="1:8" s="84" customFormat="1">
      <c r="A690" s="263" t="s">
        <v>75</v>
      </c>
      <c r="B690" s="246" t="s">
        <v>399</v>
      </c>
      <c r="C690" s="98"/>
      <c r="D690" s="99"/>
      <c r="E690" s="99"/>
      <c r="F690" s="99"/>
      <c r="G690" s="99"/>
      <c r="H690" s="103">
        <f>C690</f>
        <v>0</v>
      </c>
    </row>
    <row r="691" spans="1:8" s="84" customFormat="1">
      <c r="A691" s="260">
        <v>419</v>
      </c>
      <c r="B691" s="246" t="s">
        <v>400</v>
      </c>
      <c r="C691" s="99"/>
      <c r="D691" s="98"/>
      <c r="E691" s="98"/>
      <c r="F691" s="98"/>
      <c r="G691" s="98"/>
      <c r="H691" s="103">
        <f>SUM(D691:G691)</f>
        <v>0</v>
      </c>
    </row>
    <row r="692" spans="1:8" s="84" customFormat="1">
      <c r="A692" s="243">
        <v>43</v>
      </c>
      <c r="B692" s="244" t="s">
        <v>401</v>
      </c>
      <c r="C692" s="99"/>
      <c r="D692" s="97">
        <f>SUM(D693:D697)</f>
        <v>0</v>
      </c>
      <c r="E692" s="97">
        <f>SUM(E693:E697)</f>
        <v>0</v>
      </c>
      <c r="F692" s="97">
        <f>SUM(F693:F697)</f>
        <v>0</v>
      </c>
      <c r="G692" s="97">
        <f>SUM(G693:G697)</f>
        <v>0</v>
      </c>
      <c r="H692" s="103">
        <f>SUM(D692:G692)</f>
        <v>0</v>
      </c>
    </row>
    <row r="693" spans="1:8" s="84" customFormat="1">
      <c r="A693" s="252">
        <v>431</v>
      </c>
      <c r="B693" s="248" t="s">
        <v>402</v>
      </c>
      <c r="C693" s="99"/>
      <c r="D693" s="98"/>
      <c r="E693" s="98"/>
      <c r="F693" s="98"/>
      <c r="G693" s="98"/>
      <c r="H693" s="103">
        <f t="shared" ref="H693:H702" si="30">SUM(D693:G693)</f>
        <v>0</v>
      </c>
    </row>
    <row r="694" spans="1:8" s="84" customFormat="1">
      <c r="A694" s="252">
        <v>432</v>
      </c>
      <c r="B694" s="248" t="s">
        <v>403</v>
      </c>
      <c r="C694" s="99"/>
      <c r="D694" s="98"/>
      <c r="E694" s="98"/>
      <c r="F694" s="98"/>
      <c r="G694" s="98"/>
      <c r="H694" s="103">
        <f t="shared" si="30"/>
        <v>0</v>
      </c>
    </row>
    <row r="695" spans="1:8" s="84" customFormat="1">
      <c r="A695" s="252">
        <v>433</v>
      </c>
      <c r="B695" s="248" t="s">
        <v>404</v>
      </c>
      <c r="C695" s="99"/>
      <c r="D695" s="98"/>
      <c r="E695" s="98"/>
      <c r="F695" s="98"/>
      <c r="G695" s="98"/>
      <c r="H695" s="103">
        <f t="shared" si="30"/>
        <v>0</v>
      </c>
    </row>
    <row r="696" spans="1:8" s="84" customFormat="1">
      <c r="A696" s="252">
        <v>434</v>
      </c>
      <c r="B696" s="248" t="s">
        <v>405</v>
      </c>
      <c r="C696" s="99"/>
      <c r="D696" s="98"/>
      <c r="E696" s="98"/>
      <c r="F696" s="98"/>
      <c r="G696" s="98"/>
      <c r="H696" s="103">
        <f t="shared" si="30"/>
        <v>0</v>
      </c>
    </row>
    <row r="697" spans="1:8" s="84" customFormat="1">
      <c r="A697" s="252">
        <v>437</v>
      </c>
      <c r="B697" s="248" t="s">
        <v>406</v>
      </c>
      <c r="C697" s="99"/>
      <c r="D697" s="98"/>
      <c r="E697" s="98"/>
      <c r="F697" s="98"/>
      <c r="G697" s="98"/>
      <c r="H697" s="103">
        <f t="shared" si="30"/>
        <v>0</v>
      </c>
    </row>
    <row r="698" spans="1:8" s="84" customFormat="1">
      <c r="A698" s="243">
        <v>44</v>
      </c>
      <c r="B698" s="244" t="s">
        <v>407</v>
      </c>
      <c r="C698" s="99"/>
      <c r="D698" s="98"/>
      <c r="E698" s="98"/>
      <c r="F698" s="98"/>
      <c r="G698" s="98"/>
      <c r="H698" s="103">
        <f t="shared" si="30"/>
        <v>0</v>
      </c>
    </row>
    <row r="699" spans="1:8" s="84" customFormat="1">
      <c r="A699" s="243">
        <v>45</v>
      </c>
      <c r="B699" s="244" t="s">
        <v>408</v>
      </c>
      <c r="C699" s="99"/>
      <c r="D699" s="97">
        <f>SUM(D700:D701)</f>
        <v>0</v>
      </c>
      <c r="E699" s="97">
        <f>SUM(E700:E701)</f>
        <v>0</v>
      </c>
      <c r="F699" s="97">
        <f>SUM(F700:F701)</f>
        <v>0</v>
      </c>
      <c r="G699" s="97">
        <f>SUM(G700:G701)</f>
        <v>0</v>
      </c>
      <c r="H699" s="103">
        <f t="shared" si="30"/>
        <v>0</v>
      </c>
    </row>
    <row r="700" spans="1:8" s="84" customFormat="1">
      <c r="A700" s="252">
        <v>451</v>
      </c>
      <c r="B700" s="248" t="s">
        <v>409</v>
      </c>
      <c r="C700" s="99"/>
      <c r="D700" s="98"/>
      <c r="E700" s="98"/>
      <c r="F700" s="98"/>
      <c r="G700" s="98"/>
      <c r="H700" s="103">
        <f t="shared" si="30"/>
        <v>0</v>
      </c>
    </row>
    <row r="701" spans="1:8" s="84" customFormat="1">
      <c r="A701" s="252">
        <v>452</v>
      </c>
      <c r="B701" s="248" t="s">
        <v>410</v>
      </c>
      <c r="C701" s="99"/>
      <c r="D701" s="98"/>
      <c r="E701" s="98"/>
      <c r="F701" s="98"/>
      <c r="G701" s="98"/>
      <c r="H701" s="103">
        <f t="shared" si="30"/>
        <v>0</v>
      </c>
    </row>
    <row r="702" spans="1:8" s="84" customFormat="1">
      <c r="A702" s="243">
        <v>46</v>
      </c>
      <c r="B702" s="244" t="s">
        <v>411</v>
      </c>
      <c r="C702" s="99"/>
      <c r="D702" s="98"/>
      <c r="E702" s="98"/>
      <c r="F702" s="98"/>
      <c r="G702" s="98"/>
      <c r="H702" s="103">
        <f t="shared" si="30"/>
        <v>0</v>
      </c>
    </row>
    <row r="703" spans="1:8" s="84" customFormat="1">
      <c r="A703" s="243">
        <v>5</v>
      </c>
      <c r="B703" s="244" t="s">
        <v>412</v>
      </c>
      <c r="C703" s="97">
        <f>SUM(C704:C706)</f>
        <v>0</v>
      </c>
      <c r="D703" s="97">
        <f>SUM(D704:D706)</f>
        <v>0</v>
      </c>
      <c r="E703" s="97">
        <f>SUM(E704:E706)</f>
        <v>0</v>
      </c>
      <c r="F703" s="97">
        <f>SUM(F704:F706)</f>
        <v>0</v>
      </c>
      <c r="G703" s="97">
        <f>SUM(G704:G706)</f>
        <v>0</v>
      </c>
      <c r="H703" s="103">
        <f t="shared" si="25"/>
        <v>0</v>
      </c>
    </row>
    <row r="704" spans="1:8" s="84" customFormat="1">
      <c r="A704" s="243">
        <v>51</v>
      </c>
      <c r="B704" s="244" t="s">
        <v>413</v>
      </c>
      <c r="C704" s="98"/>
      <c r="D704" s="98"/>
      <c r="E704" s="98"/>
      <c r="F704" s="98"/>
      <c r="G704" s="98"/>
      <c r="H704" s="103">
        <f t="shared" si="25"/>
        <v>0</v>
      </c>
    </row>
    <row r="705" spans="1:8" s="84" customFormat="1">
      <c r="A705" s="243">
        <v>52</v>
      </c>
      <c r="B705" s="244" t="s">
        <v>414</v>
      </c>
      <c r="C705" s="98"/>
      <c r="D705" s="98"/>
      <c r="E705" s="98"/>
      <c r="F705" s="98"/>
      <c r="G705" s="98"/>
      <c r="H705" s="103">
        <f t="shared" si="25"/>
        <v>0</v>
      </c>
    </row>
    <row r="706" spans="1:8" s="84" customFormat="1">
      <c r="A706" s="243">
        <v>53</v>
      </c>
      <c r="B706" s="244" t="s">
        <v>415</v>
      </c>
      <c r="C706" s="98"/>
      <c r="D706" s="98"/>
      <c r="E706" s="98"/>
      <c r="F706" s="98"/>
      <c r="G706" s="98"/>
      <c r="H706" s="103">
        <f t="shared" si="25"/>
        <v>0</v>
      </c>
    </row>
    <row r="707" spans="1:8" s="84" customFormat="1">
      <c r="A707" s="252">
        <v>531</v>
      </c>
      <c r="B707" s="249" t="s">
        <v>416</v>
      </c>
      <c r="C707" s="98"/>
      <c r="D707" s="98"/>
      <c r="E707" s="98"/>
      <c r="F707" s="98"/>
      <c r="G707" s="98"/>
      <c r="H707" s="103">
        <f t="shared" si="25"/>
        <v>0</v>
      </c>
    </row>
    <row r="708" spans="1:8" s="84" customFormat="1">
      <c r="A708" s="252">
        <v>5371</v>
      </c>
      <c r="B708" s="249" t="s">
        <v>417</v>
      </c>
      <c r="C708" s="98"/>
      <c r="D708" s="98"/>
      <c r="E708" s="98"/>
      <c r="F708" s="98"/>
      <c r="G708" s="98"/>
      <c r="H708" s="103">
        <f t="shared" si="25"/>
        <v>0</v>
      </c>
    </row>
    <row r="709" spans="1:8" s="84" customFormat="1">
      <c r="A709" s="247"/>
      <c r="B709" s="242" t="s">
        <v>174</v>
      </c>
      <c r="C709" s="269">
        <f>C10+C187+C654+C682+C703</f>
        <v>0</v>
      </c>
      <c r="D709" s="269">
        <f>D10+D187+D654+D682+D703</f>
        <v>0</v>
      </c>
      <c r="E709" s="269">
        <f>E10+E187+E654+E682+E703</f>
        <v>0</v>
      </c>
      <c r="F709" s="269">
        <f>F10+F187+F654+F682+F703</f>
        <v>0</v>
      </c>
      <c r="G709" s="269">
        <f>G10+G187+G654+G682+G703</f>
        <v>0</v>
      </c>
      <c r="H709" s="270">
        <f t="shared" ref="H709" si="31">SUM(C709:G709)</f>
        <v>0</v>
      </c>
    </row>
    <row r="710" spans="1:8" s="84" customFormat="1"/>
    <row r="711" spans="1:8" s="84" customFormat="1"/>
    <row r="712" spans="1:8" s="84" customFormat="1">
      <c r="A712" s="86"/>
      <c r="B712" s="87"/>
      <c r="C712" s="87"/>
      <c r="D712" s="87"/>
      <c r="E712" s="87"/>
      <c r="F712" s="87"/>
      <c r="G712" s="87"/>
    </row>
    <row r="713" spans="1:8" s="84" customFormat="1">
      <c r="A713" s="110"/>
      <c r="B713" s="111"/>
      <c r="C713" s="271"/>
      <c r="D713" s="272"/>
      <c r="E713" s="271"/>
      <c r="F713" s="272"/>
      <c r="G713" s="111"/>
    </row>
    <row r="714" spans="1:8" s="84" customFormat="1">
      <c r="A714" s="107"/>
      <c r="B714" s="108" t="s">
        <v>418</v>
      </c>
      <c r="C714" s="233" t="s">
        <v>172</v>
      </c>
      <c r="D714" s="234"/>
      <c r="E714" s="233" t="s">
        <v>173</v>
      </c>
      <c r="F714" s="234"/>
      <c r="G714" s="273" t="s">
        <v>174</v>
      </c>
    </row>
    <row r="715" spans="1:8" s="84" customFormat="1">
      <c r="A715" s="109" t="s">
        <v>175</v>
      </c>
      <c r="B715" s="236" t="s">
        <v>176</v>
      </c>
      <c r="C715" s="238" t="s">
        <v>90</v>
      </c>
      <c r="D715" s="239" t="s">
        <v>178</v>
      </c>
      <c r="E715" s="239" t="s">
        <v>90</v>
      </c>
      <c r="F715" s="239" t="s">
        <v>178</v>
      </c>
      <c r="G715" s="274"/>
    </row>
    <row r="716" spans="1:8" s="84" customFormat="1">
      <c r="A716" s="266">
        <v>1</v>
      </c>
      <c r="B716" s="275" t="s">
        <v>179</v>
      </c>
      <c r="C716" s="97">
        <f>C717+C734+C741+C751+C768+C800</f>
        <v>0</v>
      </c>
      <c r="D716" s="97">
        <f>D717+D734+D741+D751+D768+D800</f>
        <v>0</v>
      </c>
      <c r="E716" s="97">
        <f>E717+E734+E741+E751+E768+E800</f>
        <v>0</v>
      </c>
      <c r="F716" s="97">
        <f>F717+F734+F741+F751+F768+F800</f>
        <v>0</v>
      </c>
      <c r="G716" s="97">
        <f>SUM(C716:F716)</f>
        <v>0</v>
      </c>
    </row>
    <row r="717" spans="1:8" s="84" customFormat="1">
      <c r="A717" s="276">
        <v>112</v>
      </c>
      <c r="B717" s="246" t="s">
        <v>185</v>
      </c>
      <c r="C717" s="97">
        <f>C718+C721+C727+C733</f>
        <v>0</v>
      </c>
      <c r="D717" s="97">
        <f>D718+D721+D727+D733</f>
        <v>0</v>
      </c>
      <c r="E717" s="97">
        <f>E718+E721+E727+E733</f>
        <v>0</v>
      </c>
      <c r="F717" s="97">
        <f>F718+F721+F727+F733</f>
        <v>0</v>
      </c>
      <c r="G717" s="97">
        <f t="shared" ref="G717:G768" si="32">SUM(C717:F717)</f>
        <v>0</v>
      </c>
    </row>
    <row r="718" spans="1:8" s="84" customFormat="1">
      <c r="A718" s="265">
        <v>1121</v>
      </c>
      <c r="B718" s="248" t="s">
        <v>419</v>
      </c>
      <c r="C718" s="97">
        <f>SUM(C719:C720)</f>
        <v>0</v>
      </c>
      <c r="D718" s="97">
        <f>SUM(D719:D720)</f>
        <v>0</v>
      </c>
      <c r="E718" s="97">
        <f>SUM(E719:E720)</f>
        <v>0</v>
      </c>
      <c r="F718" s="97">
        <f>SUM(F719:F720)</f>
        <v>0</v>
      </c>
      <c r="G718" s="97">
        <f t="shared" si="32"/>
        <v>0</v>
      </c>
    </row>
    <row r="719" spans="1:8" s="84" customFormat="1">
      <c r="A719" s="265">
        <v>11211</v>
      </c>
      <c r="B719" s="248" t="s">
        <v>420</v>
      </c>
      <c r="C719" s="98"/>
      <c r="D719" s="98"/>
      <c r="E719" s="98"/>
      <c r="F719" s="98"/>
      <c r="G719" s="97">
        <f>SUM(C719:F719)</f>
        <v>0</v>
      </c>
    </row>
    <row r="720" spans="1:8" s="84" customFormat="1">
      <c r="A720" s="265">
        <v>11219</v>
      </c>
      <c r="B720" s="248" t="s">
        <v>203</v>
      </c>
      <c r="C720" s="98"/>
      <c r="D720" s="98"/>
      <c r="E720" s="98"/>
      <c r="F720" s="98"/>
      <c r="G720" s="97">
        <f t="shared" si="32"/>
        <v>0</v>
      </c>
    </row>
    <row r="721" spans="1:7" s="84" customFormat="1">
      <c r="A721" s="265">
        <v>1125</v>
      </c>
      <c r="B721" s="248" t="s">
        <v>421</v>
      </c>
      <c r="C721" s="97">
        <f>SUM(C722:C724)</f>
        <v>0</v>
      </c>
      <c r="D721" s="97">
        <f>SUM(D722:D724)</f>
        <v>0</v>
      </c>
      <c r="E721" s="97">
        <f>SUM(E722:E724)</f>
        <v>0</v>
      </c>
      <c r="F721" s="97">
        <f>SUM(F722:F724)</f>
        <v>0</v>
      </c>
      <c r="G721" s="97">
        <f t="shared" si="32"/>
        <v>0</v>
      </c>
    </row>
    <row r="722" spans="1:7" s="84" customFormat="1">
      <c r="A722" s="265">
        <v>11251</v>
      </c>
      <c r="B722" s="248" t="s">
        <v>422</v>
      </c>
      <c r="C722" s="98"/>
      <c r="D722" s="98"/>
      <c r="E722" s="98"/>
      <c r="F722" s="98"/>
      <c r="G722" s="97">
        <f t="shared" si="32"/>
        <v>0</v>
      </c>
    </row>
    <row r="723" spans="1:7" s="84" customFormat="1">
      <c r="A723" s="265">
        <v>11252</v>
      </c>
      <c r="B723" s="248" t="s">
        <v>423</v>
      </c>
      <c r="C723" s="98"/>
      <c r="D723" s="98"/>
      <c r="E723" s="98"/>
      <c r="F723" s="98"/>
      <c r="G723" s="97">
        <f t="shared" si="32"/>
        <v>0</v>
      </c>
    </row>
    <row r="724" spans="1:7" s="84" customFormat="1">
      <c r="A724" s="265">
        <v>11259</v>
      </c>
      <c r="B724" s="248" t="s">
        <v>203</v>
      </c>
      <c r="C724" s="97">
        <f>SUM(C725:C726)</f>
        <v>0</v>
      </c>
      <c r="D724" s="97">
        <f>SUM(D725:D726)</f>
        <v>0</v>
      </c>
      <c r="E724" s="97">
        <f>SUM(E725:E726)</f>
        <v>0</v>
      </c>
      <c r="F724" s="97">
        <f>SUM(F725:F726)</f>
        <v>0</v>
      </c>
      <c r="G724" s="97">
        <f t="shared" si="32"/>
        <v>0</v>
      </c>
    </row>
    <row r="725" spans="1:7" s="84" customFormat="1">
      <c r="A725" s="265">
        <v>112591</v>
      </c>
      <c r="B725" s="248" t="s">
        <v>424</v>
      </c>
      <c r="C725" s="98"/>
      <c r="D725" s="98"/>
      <c r="E725" s="98"/>
      <c r="F725" s="98"/>
      <c r="G725" s="97">
        <f t="shared" si="32"/>
        <v>0</v>
      </c>
    </row>
    <row r="726" spans="1:7" s="84" customFormat="1">
      <c r="A726" s="265">
        <v>112592</v>
      </c>
      <c r="B726" s="248" t="s">
        <v>425</v>
      </c>
      <c r="C726" s="98"/>
      <c r="D726" s="98"/>
      <c r="E726" s="98"/>
      <c r="F726" s="98"/>
      <c r="G726" s="97">
        <f t="shared" si="32"/>
        <v>0</v>
      </c>
    </row>
    <row r="727" spans="1:7" s="84" customFormat="1">
      <c r="A727" s="265">
        <v>1126</v>
      </c>
      <c r="B727" s="248" t="s">
        <v>426</v>
      </c>
      <c r="C727" s="97">
        <f>SUM(C728:C730)</f>
        <v>0</v>
      </c>
      <c r="D727" s="97">
        <f>SUM(D728:D730)</f>
        <v>0</v>
      </c>
      <c r="E727" s="97">
        <f>SUM(E728:E730)</f>
        <v>0</v>
      </c>
      <c r="F727" s="97">
        <f>SUM(F728:F730)</f>
        <v>0</v>
      </c>
      <c r="G727" s="97">
        <f t="shared" si="32"/>
        <v>0</v>
      </c>
    </row>
    <row r="728" spans="1:7" s="84" customFormat="1">
      <c r="A728" s="265">
        <v>11261</v>
      </c>
      <c r="B728" s="248" t="s">
        <v>427</v>
      </c>
      <c r="C728" s="98"/>
      <c r="D728" s="98"/>
      <c r="E728" s="98"/>
      <c r="F728" s="98"/>
      <c r="G728" s="97">
        <f t="shared" si="32"/>
        <v>0</v>
      </c>
    </row>
    <row r="729" spans="1:7" s="84" customFormat="1">
      <c r="A729" s="265">
        <v>11262</v>
      </c>
      <c r="B729" s="248" t="s">
        <v>428</v>
      </c>
      <c r="C729" s="98"/>
      <c r="D729" s="98"/>
      <c r="E729" s="98"/>
      <c r="F729" s="98"/>
      <c r="G729" s="97">
        <f t="shared" si="32"/>
        <v>0</v>
      </c>
    </row>
    <row r="730" spans="1:7" s="84" customFormat="1">
      <c r="A730" s="265">
        <v>11269</v>
      </c>
      <c r="B730" s="248" t="s">
        <v>203</v>
      </c>
      <c r="C730" s="97">
        <f>SUM(C731:C732)</f>
        <v>0</v>
      </c>
      <c r="D730" s="97">
        <f>SUM(D731:D732)</f>
        <v>0</v>
      </c>
      <c r="E730" s="97">
        <f>SUM(E731:E732)</f>
        <v>0</v>
      </c>
      <c r="F730" s="97">
        <f>SUM(F731:F732)</f>
        <v>0</v>
      </c>
      <c r="G730" s="97">
        <f t="shared" si="32"/>
        <v>0</v>
      </c>
    </row>
    <row r="731" spans="1:7" s="84" customFormat="1">
      <c r="A731" s="265">
        <v>112691</v>
      </c>
      <c r="B731" s="248" t="s">
        <v>429</v>
      </c>
      <c r="C731" s="98"/>
      <c r="D731" s="98"/>
      <c r="E731" s="98"/>
      <c r="F731" s="98"/>
      <c r="G731" s="97">
        <f t="shared" si="32"/>
        <v>0</v>
      </c>
    </row>
    <row r="732" spans="1:7" s="84" customFormat="1">
      <c r="A732" s="265">
        <v>112692</v>
      </c>
      <c r="B732" s="248" t="s">
        <v>430</v>
      </c>
      <c r="C732" s="98"/>
      <c r="D732" s="98"/>
      <c r="E732" s="98"/>
      <c r="F732" s="98"/>
      <c r="G732" s="97">
        <f t="shared" si="32"/>
        <v>0</v>
      </c>
    </row>
    <row r="733" spans="1:7" s="84" customFormat="1">
      <c r="A733" s="265">
        <v>1128</v>
      </c>
      <c r="B733" s="248" t="s">
        <v>198</v>
      </c>
      <c r="C733" s="98"/>
      <c r="D733" s="98"/>
      <c r="E733" s="98"/>
      <c r="F733" s="98"/>
      <c r="G733" s="97">
        <f t="shared" si="32"/>
        <v>0</v>
      </c>
    </row>
    <row r="734" spans="1:7" s="84" customFormat="1">
      <c r="A734" s="266">
        <v>12</v>
      </c>
      <c r="B734" s="244" t="s">
        <v>431</v>
      </c>
      <c r="C734" s="97">
        <f>C735+C738</f>
        <v>0</v>
      </c>
      <c r="D734" s="97">
        <f>D735+D738</f>
        <v>0</v>
      </c>
      <c r="E734" s="97">
        <f>E735+E738</f>
        <v>0</v>
      </c>
      <c r="F734" s="97">
        <f>F735+F738</f>
        <v>0</v>
      </c>
      <c r="G734" s="97">
        <f t="shared" si="32"/>
        <v>0</v>
      </c>
    </row>
    <row r="735" spans="1:7" s="84" customFormat="1">
      <c r="A735" s="265">
        <v>1215</v>
      </c>
      <c r="B735" s="248" t="s">
        <v>432</v>
      </c>
      <c r="C735" s="97">
        <f>SUM(C736:C737)</f>
        <v>0</v>
      </c>
      <c r="D735" s="97">
        <f>SUM(D736:D737)</f>
        <v>0</v>
      </c>
      <c r="E735" s="97">
        <f>SUM(E736:E737)</f>
        <v>0</v>
      </c>
      <c r="F735" s="97">
        <f>SUM(F736:F737)</f>
        <v>0</v>
      </c>
      <c r="G735" s="97">
        <f t="shared" si="32"/>
        <v>0</v>
      </c>
    </row>
    <row r="736" spans="1:7" s="84" customFormat="1">
      <c r="A736" s="265">
        <v>12151</v>
      </c>
      <c r="B736" s="248" t="s">
        <v>433</v>
      </c>
      <c r="C736" s="98"/>
      <c r="D736" s="98"/>
      <c r="E736" s="98"/>
      <c r="F736" s="98"/>
      <c r="G736" s="97">
        <f t="shared" si="32"/>
        <v>0</v>
      </c>
    </row>
    <row r="737" spans="1:7" s="84" customFormat="1">
      <c r="A737" s="265">
        <v>12159</v>
      </c>
      <c r="B737" s="248" t="s">
        <v>434</v>
      </c>
      <c r="C737" s="98"/>
      <c r="D737" s="98"/>
      <c r="E737" s="98"/>
      <c r="F737" s="98"/>
      <c r="G737" s="97">
        <f t="shared" si="32"/>
        <v>0</v>
      </c>
    </row>
    <row r="738" spans="1:7" s="84" customFormat="1">
      <c r="A738" s="265">
        <v>1225</v>
      </c>
      <c r="B738" s="248" t="s">
        <v>435</v>
      </c>
      <c r="C738" s="97">
        <f>SUM(C739:C740)</f>
        <v>0</v>
      </c>
      <c r="D738" s="97">
        <f>SUM(D739:D740)</f>
        <v>0</v>
      </c>
      <c r="E738" s="97">
        <f>SUM(E739:E740)</f>
        <v>0</v>
      </c>
      <c r="F738" s="97">
        <f>SUM(F739:F740)</f>
        <v>0</v>
      </c>
      <c r="G738" s="97">
        <f t="shared" si="32"/>
        <v>0</v>
      </c>
    </row>
    <row r="739" spans="1:7" s="84" customFormat="1">
      <c r="A739" s="265">
        <v>12251</v>
      </c>
      <c r="B739" s="248" t="s">
        <v>436</v>
      </c>
      <c r="C739" s="98"/>
      <c r="D739" s="98"/>
      <c r="E739" s="98"/>
      <c r="F739" s="98"/>
      <c r="G739" s="97">
        <f t="shared" si="32"/>
        <v>0</v>
      </c>
    </row>
    <row r="740" spans="1:7" s="84" customFormat="1">
      <c r="A740" s="265">
        <v>12259</v>
      </c>
      <c r="B740" s="248" t="s">
        <v>437</v>
      </c>
      <c r="C740" s="98"/>
      <c r="D740" s="98"/>
      <c r="E740" s="98"/>
      <c r="F740" s="98"/>
      <c r="G740" s="97">
        <f t="shared" si="32"/>
        <v>0</v>
      </c>
    </row>
    <row r="741" spans="1:7" s="84" customFormat="1">
      <c r="A741" s="266">
        <v>13</v>
      </c>
      <c r="B741" s="244" t="s">
        <v>218</v>
      </c>
      <c r="C741" s="97">
        <f>C742</f>
        <v>0</v>
      </c>
      <c r="D741" s="97">
        <f>D748</f>
        <v>0</v>
      </c>
      <c r="E741" s="97">
        <f>E742</f>
        <v>0</v>
      </c>
      <c r="F741" s="97">
        <f>F748</f>
        <v>0</v>
      </c>
      <c r="G741" s="97">
        <f t="shared" si="32"/>
        <v>0</v>
      </c>
    </row>
    <row r="742" spans="1:7" s="84" customFormat="1">
      <c r="A742" s="260">
        <v>131</v>
      </c>
      <c r="B742" s="246" t="s">
        <v>219</v>
      </c>
      <c r="C742" s="97">
        <f>SUM(C743:C745)</f>
        <v>0</v>
      </c>
      <c r="D742" s="99"/>
      <c r="E742" s="97">
        <f>SUM(E743:E745)</f>
        <v>0</v>
      </c>
      <c r="F742" s="99"/>
      <c r="G742" s="97">
        <f>C742+E742</f>
        <v>0</v>
      </c>
    </row>
    <row r="743" spans="1:7" s="84" customFormat="1">
      <c r="A743" s="247">
        <v>1311</v>
      </c>
      <c r="B743" s="248" t="s">
        <v>438</v>
      </c>
      <c r="C743" s="98"/>
      <c r="D743" s="99"/>
      <c r="E743" s="98"/>
      <c r="F743" s="99"/>
      <c r="G743" s="97">
        <f t="shared" ref="G743:G747" si="33">C743+E743</f>
        <v>0</v>
      </c>
    </row>
    <row r="744" spans="1:7" s="84" customFormat="1">
      <c r="A744" s="247">
        <v>1312</v>
      </c>
      <c r="B744" s="248" t="s">
        <v>439</v>
      </c>
      <c r="C744" s="98"/>
      <c r="D744" s="99"/>
      <c r="E744" s="98"/>
      <c r="F744" s="99"/>
      <c r="G744" s="97">
        <f t="shared" si="33"/>
        <v>0</v>
      </c>
    </row>
    <row r="745" spans="1:7" s="84" customFormat="1">
      <c r="A745" s="247">
        <v>1319</v>
      </c>
      <c r="B745" s="248" t="s">
        <v>222</v>
      </c>
      <c r="C745" s="97">
        <f>SUM(C746:C747)</f>
        <v>0</v>
      </c>
      <c r="D745" s="99"/>
      <c r="E745" s="97">
        <f>SUM(E746:E747)</f>
        <v>0</v>
      </c>
      <c r="F745" s="99"/>
      <c r="G745" s="97">
        <f t="shared" si="33"/>
        <v>0</v>
      </c>
    </row>
    <row r="746" spans="1:7" s="84" customFormat="1">
      <c r="A746" s="247">
        <v>13191</v>
      </c>
      <c r="B746" s="248" t="s">
        <v>440</v>
      </c>
      <c r="C746" s="98"/>
      <c r="D746" s="99"/>
      <c r="E746" s="98"/>
      <c r="F746" s="99"/>
      <c r="G746" s="97">
        <f t="shared" si="33"/>
        <v>0</v>
      </c>
    </row>
    <row r="747" spans="1:7" s="84" customFormat="1">
      <c r="A747" s="247">
        <v>13192</v>
      </c>
      <c r="B747" s="248" t="s">
        <v>441</v>
      </c>
      <c r="C747" s="98"/>
      <c r="D747" s="99"/>
      <c r="E747" s="98"/>
      <c r="F747" s="99"/>
      <c r="G747" s="97">
        <f t="shared" si="33"/>
        <v>0</v>
      </c>
    </row>
    <row r="748" spans="1:7" s="84" customFormat="1">
      <c r="A748" s="260">
        <v>132</v>
      </c>
      <c r="B748" s="246" t="s">
        <v>442</v>
      </c>
      <c r="C748" s="99"/>
      <c r="D748" s="97">
        <f>SUM(D749:D750)</f>
        <v>0</v>
      </c>
      <c r="E748" s="99"/>
      <c r="F748" s="97">
        <f>SUM(F749:F750)</f>
        <v>0</v>
      </c>
      <c r="G748" s="97">
        <f>D748+F748</f>
        <v>0</v>
      </c>
    </row>
    <row r="749" spans="1:7" s="84" customFormat="1">
      <c r="A749" s="247">
        <v>1321</v>
      </c>
      <c r="B749" s="248" t="s">
        <v>442</v>
      </c>
      <c r="C749" s="99"/>
      <c r="D749" s="98"/>
      <c r="E749" s="99"/>
      <c r="F749" s="98"/>
      <c r="G749" s="97">
        <f>D749+F749</f>
        <v>0</v>
      </c>
    </row>
    <row r="750" spans="1:7" s="84" customFormat="1">
      <c r="A750" s="247">
        <v>1329</v>
      </c>
      <c r="B750" s="248" t="s">
        <v>222</v>
      </c>
      <c r="C750" s="99"/>
      <c r="D750" s="98"/>
      <c r="E750" s="99"/>
      <c r="F750" s="98"/>
      <c r="G750" s="97">
        <f t="shared" ref="G750" si="34">D750+F750</f>
        <v>0</v>
      </c>
    </row>
    <row r="751" spans="1:7" s="84" customFormat="1">
      <c r="A751" s="266">
        <v>16</v>
      </c>
      <c r="B751" s="244" t="s">
        <v>443</v>
      </c>
      <c r="C751" s="97">
        <f>C752</f>
        <v>0</v>
      </c>
      <c r="D751" s="97">
        <f>D764</f>
        <v>0</v>
      </c>
      <c r="E751" s="97">
        <f>E752</f>
        <v>0</v>
      </c>
      <c r="F751" s="97">
        <f>F764</f>
        <v>0</v>
      </c>
      <c r="G751" s="97">
        <f t="shared" si="32"/>
        <v>0</v>
      </c>
    </row>
    <row r="752" spans="1:7" s="84" customFormat="1">
      <c r="A752" s="260">
        <v>161</v>
      </c>
      <c r="B752" s="246" t="s">
        <v>444</v>
      </c>
      <c r="C752" s="97">
        <f>C753+C756+C759</f>
        <v>0</v>
      </c>
      <c r="D752" s="99"/>
      <c r="E752" s="97">
        <f>E753+E756+E759</f>
        <v>0</v>
      </c>
      <c r="F752" s="99"/>
      <c r="G752" s="97">
        <f>C752+E752</f>
        <v>0</v>
      </c>
    </row>
    <row r="753" spans="1:7" s="84" customFormat="1">
      <c r="A753" s="247">
        <v>1611</v>
      </c>
      <c r="B753" s="248" t="s">
        <v>32</v>
      </c>
      <c r="C753" s="97">
        <f>SUM(C754:C755)</f>
        <v>0</v>
      </c>
      <c r="D753" s="99"/>
      <c r="E753" s="97">
        <f>SUM(E754:E755)</f>
        <v>0</v>
      </c>
      <c r="F753" s="99"/>
      <c r="G753" s="97">
        <f t="shared" ref="G753:G763" si="35">C753+E753</f>
        <v>0</v>
      </c>
    </row>
    <row r="754" spans="1:7" s="84" customFormat="1">
      <c r="A754" s="247">
        <v>16111</v>
      </c>
      <c r="B754" s="248" t="s">
        <v>445</v>
      </c>
      <c r="C754" s="98"/>
      <c r="D754" s="99"/>
      <c r="E754" s="98"/>
      <c r="F754" s="99"/>
      <c r="G754" s="97">
        <f t="shared" si="35"/>
        <v>0</v>
      </c>
    </row>
    <row r="755" spans="1:7" s="84" customFormat="1">
      <c r="A755" s="247">
        <v>16112</v>
      </c>
      <c r="B755" s="248" t="s">
        <v>446</v>
      </c>
      <c r="C755" s="98"/>
      <c r="D755" s="99"/>
      <c r="E755" s="98"/>
      <c r="F755" s="99"/>
      <c r="G755" s="97">
        <f t="shared" si="35"/>
        <v>0</v>
      </c>
    </row>
    <row r="756" spans="1:7" s="84" customFormat="1">
      <c r="A756" s="247">
        <v>1612</v>
      </c>
      <c r="B756" s="248" t="s">
        <v>447</v>
      </c>
      <c r="C756" s="97">
        <f>SUM(C757:C758)</f>
        <v>0</v>
      </c>
      <c r="D756" s="99"/>
      <c r="E756" s="97">
        <f>SUM(E757:E758)</f>
        <v>0</v>
      </c>
      <c r="F756" s="99"/>
      <c r="G756" s="97">
        <f t="shared" si="35"/>
        <v>0</v>
      </c>
    </row>
    <row r="757" spans="1:7" s="84" customFormat="1">
      <c r="A757" s="247">
        <v>16121</v>
      </c>
      <c r="B757" s="248" t="s">
        <v>445</v>
      </c>
      <c r="C757" s="98"/>
      <c r="D757" s="99"/>
      <c r="E757" s="98"/>
      <c r="F757" s="99"/>
      <c r="G757" s="97">
        <f t="shared" si="35"/>
        <v>0</v>
      </c>
    </row>
    <row r="758" spans="1:7" s="84" customFormat="1">
      <c r="A758" s="247">
        <v>16122</v>
      </c>
      <c r="B758" s="248" t="s">
        <v>446</v>
      </c>
      <c r="C758" s="98"/>
      <c r="D758" s="99"/>
      <c r="E758" s="98"/>
      <c r="F758" s="99"/>
      <c r="G758" s="97">
        <f t="shared" si="35"/>
        <v>0</v>
      </c>
    </row>
    <row r="759" spans="1:7" s="84" customFormat="1">
      <c r="A759" s="247">
        <v>1619</v>
      </c>
      <c r="B759" s="248" t="s">
        <v>222</v>
      </c>
      <c r="C759" s="97">
        <f>SUM(C760:C763)</f>
        <v>0</v>
      </c>
      <c r="D759" s="99"/>
      <c r="E759" s="97">
        <f>SUM(E760:E763)</f>
        <v>0</v>
      </c>
      <c r="F759" s="99"/>
      <c r="G759" s="97">
        <f t="shared" si="35"/>
        <v>0</v>
      </c>
    </row>
    <row r="760" spans="1:7" s="84" customFormat="1">
      <c r="A760" s="247">
        <v>16191</v>
      </c>
      <c r="B760" s="248" t="s">
        <v>448</v>
      </c>
      <c r="C760" s="98"/>
      <c r="D760" s="99"/>
      <c r="E760" s="98"/>
      <c r="F760" s="99"/>
      <c r="G760" s="97">
        <f t="shared" si="35"/>
        <v>0</v>
      </c>
    </row>
    <row r="761" spans="1:7" s="84" customFormat="1">
      <c r="A761" s="247">
        <v>16192</v>
      </c>
      <c r="B761" s="248" t="s">
        <v>449</v>
      </c>
      <c r="C761" s="98"/>
      <c r="D761" s="99"/>
      <c r="E761" s="98"/>
      <c r="F761" s="99"/>
      <c r="G761" s="97">
        <f>C761+E761</f>
        <v>0</v>
      </c>
    </row>
    <row r="762" spans="1:7" s="84" customFormat="1">
      <c r="A762" s="247">
        <v>16193</v>
      </c>
      <c r="B762" s="248" t="s">
        <v>450</v>
      </c>
      <c r="C762" s="98"/>
      <c r="D762" s="99"/>
      <c r="E762" s="98"/>
      <c r="F762" s="99"/>
      <c r="G762" s="97">
        <f t="shared" si="35"/>
        <v>0</v>
      </c>
    </row>
    <row r="763" spans="1:7" s="84" customFormat="1">
      <c r="A763" s="247">
        <v>16194</v>
      </c>
      <c r="B763" s="248" t="s">
        <v>451</v>
      </c>
      <c r="C763" s="98"/>
      <c r="D763" s="99"/>
      <c r="E763" s="98"/>
      <c r="F763" s="99"/>
      <c r="G763" s="97">
        <f t="shared" si="35"/>
        <v>0</v>
      </c>
    </row>
    <row r="764" spans="1:7" s="84" customFormat="1">
      <c r="A764" s="260">
        <v>162</v>
      </c>
      <c r="B764" s="246" t="s">
        <v>452</v>
      </c>
      <c r="C764" s="99"/>
      <c r="D764" s="97">
        <f>SUM(D765:D767)</f>
        <v>0</v>
      </c>
      <c r="E764" s="99"/>
      <c r="F764" s="97">
        <f>SUM(F765:F767)</f>
        <v>0</v>
      </c>
      <c r="G764" s="97">
        <f>D764+F764</f>
        <v>0</v>
      </c>
    </row>
    <row r="765" spans="1:7" s="84" customFormat="1">
      <c r="A765" s="247">
        <v>1621</v>
      </c>
      <c r="B765" s="248" t="s">
        <v>32</v>
      </c>
      <c r="C765" s="99"/>
      <c r="D765" s="98"/>
      <c r="E765" s="99"/>
      <c r="F765" s="98"/>
      <c r="G765" s="97">
        <f t="shared" ref="G765:G767" si="36">D765+F765</f>
        <v>0</v>
      </c>
    </row>
    <row r="766" spans="1:7" s="84" customFormat="1">
      <c r="A766" s="247">
        <v>1622</v>
      </c>
      <c r="B766" s="248" t="s">
        <v>447</v>
      </c>
      <c r="C766" s="99"/>
      <c r="D766" s="98"/>
      <c r="E766" s="99"/>
      <c r="F766" s="98"/>
      <c r="G766" s="97">
        <f t="shared" si="36"/>
        <v>0</v>
      </c>
    </row>
    <row r="767" spans="1:7" s="84" customFormat="1">
      <c r="A767" s="247">
        <v>1629</v>
      </c>
      <c r="B767" s="248" t="s">
        <v>222</v>
      </c>
      <c r="C767" s="99"/>
      <c r="D767" s="98"/>
      <c r="E767" s="99"/>
      <c r="F767" s="98"/>
      <c r="G767" s="97">
        <f t="shared" si="36"/>
        <v>0</v>
      </c>
    </row>
    <row r="768" spans="1:7" s="84" customFormat="1">
      <c r="A768" s="243">
        <v>17</v>
      </c>
      <c r="B768" s="244" t="s">
        <v>453</v>
      </c>
      <c r="C768" s="97">
        <f>C769+C794</f>
        <v>0</v>
      </c>
      <c r="D768" s="97">
        <f>D786+D794</f>
        <v>0</v>
      </c>
      <c r="E768" s="97">
        <f>E769+E794</f>
        <v>0</v>
      </c>
      <c r="F768" s="97">
        <f>F786+F794</f>
        <v>0</v>
      </c>
      <c r="G768" s="97">
        <f t="shared" si="32"/>
        <v>0</v>
      </c>
    </row>
    <row r="769" spans="1:7" s="84" customFormat="1">
      <c r="A769" s="260">
        <v>171</v>
      </c>
      <c r="B769" s="246" t="s">
        <v>454</v>
      </c>
      <c r="C769" s="97">
        <f>C770+C773+C776+C779</f>
        <v>0</v>
      </c>
      <c r="D769" s="99"/>
      <c r="E769" s="97">
        <f>E770+E773+E776+E779</f>
        <v>0</v>
      </c>
      <c r="F769" s="99"/>
      <c r="G769" s="97">
        <f>C769+E769</f>
        <v>0</v>
      </c>
    </row>
    <row r="770" spans="1:7" s="84" customFormat="1">
      <c r="A770" s="247">
        <v>1711</v>
      </c>
      <c r="B770" s="248" t="s">
        <v>455</v>
      </c>
      <c r="C770" s="97">
        <f>SUM(C771:C772)</f>
        <v>0</v>
      </c>
      <c r="D770" s="99"/>
      <c r="E770" s="97">
        <f>SUM(E771:E772)</f>
        <v>0</v>
      </c>
      <c r="F770" s="99"/>
      <c r="G770" s="97">
        <f t="shared" ref="G770:G785" si="37">C770+E770</f>
        <v>0</v>
      </c>
    </row>
    <row r="771" spans="1:7" s="84" customFormat="1">
      <c r="A771" s="247">
        <v>17111</v>
      </c>
      <c r="B771" s="248" t="s">
        <v>456</v>
      </c>
      <c r="C771" s="98"/>
      <c r="D771" s="99"/>
      <c r="E771" s="98"/>
      <c r="F771" s="99"/>
      <c r="G771" s="97">
        <f t="shared" si="37"/>
        <v>0</v>
      </c>
    </row>
    <row r="772" spans="1:7" s="84" customFormat="1">
      <c r="A772" s="247">
        <v>17112</v>
      </c>
      <c r="B772" s="248" t="s">
        <v>457</v>
      </c>
      <c r="C772" s="98"/>
      <c r="D772" s="99"/>
      <c r="E772" s="98"/>
      <c r="F772" s="99"/>
      <c r="G772" s="97">
        <f t="shared" si="37"/>
        <v>0</v>
      </c>
    </row>
    <row r="773" spans="1:7" s="84" customFormat="1">
      <c r="A773" s="247">
        <v>1712</v>
      </c>
      <c r="B773" s="248" t="s">
        <v>458</v>
      </c>
      <c r="C773" s="97">
        <f>SUM(C774:C775)</f>
        <v>0</v>
      </c>
      <c r="D773" s="99"/>
      <c r="E773" s="97">
        <f>SUM(E774:E775)</f>
        <v>0</v>
      </c>
      <c r="F773" s="99"/>
      <c r="G773" s="97">
        <f t="shared" si="37"/>
        <v>0</v>
      </c>
    </row>
    <row r="774" spans="1:7" s="84" customFormat="1">
      <c r="A774" s="247">
        <v>17121</v>
      </c>
      <c r="B774" s="248" t="s">
        <v>456</v>
      </c>
      <c r="C774" s="98"/>
      <c r="D774" s="99"/>
      <c r="E774" s="98"/>
      <c r="F774" s="99"/>
      <c r="G774" s="97">
        <f t="shared" si="37"/>
        <v>0</v>
      </c>
    </row>
    <row r="775" spans="1:7" s="84" customFormat="1">
      <c r="A775" s="247">
        <v>17122</v>
      </c>
      <c r="B775" s="248" t="s">
        <v>457</v>
      </c>
      <c r="C775" s="98"/>
      <c r="D775" s="99"/>
      <c r="E775" s="98"/>
      <c r="F775" s="99"/>
      <c r="G775" s="97">
        <f t="shared" si="37"/>
        <v>0</v>
      </c>
    </row>
    <row r="776" spans="1:7" s="84" customFormat="1">
      <c r="A776" s="247">
        <v>1713</v>
      </c>
      <c r="B776" s="248" t="s">
        <v>459</v>
      </c>
      <c r="C776" s="97">
        <f>SUM(C777:C778)</f>
        <v>0</v>
      </c>
      <c r="D776" s="99"/>
      <c r="E776" s="97">
        <f>SUM(E777:E778)</f>
        <v>0</v>
      </c>
      <c r="F776" s="99"/>
      <c r="G776" s="97">
        <f t="shared" si="37"/>
        <v>0</v>
      </c>
    </row>
    <row r="777" spans="1:7" s="84" customFormat="1">
      <c r="A777" s="247">
        <v>17131</v>
      </c>
      <c r="B777" s="248" t="s">
        <v>456</v>
      </c>
      <c r="C777" s="98"/>
      <c r="D777" s="99"/>
      <c r="E777" s="98"/>
      <c r="F777" s="99"/>
      <c r="G777" s="97">
        <f t="shared" si="37"/>
        <v>0</v>
      </c>
    </row>
    <row r="778" spans="1:7" s="84" customFormat="1">
      <c r="A778" s="247">
        <v>17132</v>
      </c>
      <c r="B778" s="248" t="s">
        <v>457</v>
      </c>
      <c r="C778" s="98"/>
      <c r="D778" s="99"/>
      <c r="E778" s="98"/>
      <c r="F778" s="99"/>
      <c r="G778" s="97">
        <f t="shared" si="37"/>
        <v>0</v>
      </c>
    </row>
    <row r="779" spans="1:7" s="84" customFormat="1">
      <c r="A779" s="247">
        <v>1719</v>
      </c>
      <c r="B779" s="248" t="s">
        <v>222</v>
      </c>
      <c r="C779" s="97">
        <f>SUM(C780:C785)</f>
        <v>0</v>
      </c>
      <c r="D779" s="99"/>
      <c r="E779" s="97">
        <f>SUM(E780:E785)</f>
        <v>0</v>
      </c>
      <c r="F779" s="99"/>
      <c r="G779" s="97">
        <f t="shared" si="37"/>
        <v>0</v>
      </c>
    </row>
    <row r="780" spans="1:7" s="84" customFormat="1">
      <c r="A780" s="247">
        <v>17191</v>
      </c>
      <c r="B780" s="248" t="s">
        <v>460</v>
      </c>
      <c r="C780" s="98"/>
      <c r="D780" s="99"/>
      <c r="E780" s="98"/>
      <c r="F780" s="99"/>
      <c r="G780" s="97">
        <f>C780+E780</f>
        <v>0</v>
      </c>
    </row>
    <row r="781" spans="1:7" s="84" customFormat="1">
      <c r="A781" s="247">
        <v>17192</v>
      </c>
      <c r="B781" s="248" t="s">
        <v>461</v>
      </c>
      <c r="C781" s="98"/>
      <c r="D781" s="99"/>
      <c r="E781" s="98"/>
      <c r="F781" s="99"/>
      <c r="G781" s="97">
        <f t="shared" si="37"/>
        <v>0</v>
      </c>
    </row>
    <row r="782" spans="1:7" s="84" customFormat="1">
      <c r="A782" s="247">
        <v>17193</v>
      </c>
      <c r="B782" s="248" t="s">
        <v>462</v>
      </c>
      <c r="C782" s="98"/>
      <c r="D782" s="99"/>
      <c r="E782" s="98"/>
      <c r="F782" s="99"/>
      <c r="G782" s="97">
        <f t="shared" si="37"/>
        <v>0</v>
      </c>
    </row>
    <row r="783" spans="1:7" s="84" customFormat="1">
      <c r="A783" s="247">
        <v>17194</v>
      </c>
      <c r="B783" s="248" t="s">
        <v>463</v>
      </c>
      <c r="C783" s="98"/>
      <c r="D783" s="99"/>
      <c r="E783" s="98"/>
      <c r="F783" s="99"/>
      <c r="G783" s="97">
        <f t="shared" si="37"/>
        <v>0</v>
      </c>
    </row>
    <row r="784" spans="1:7" s="84" customFormat="1">
      <c r="A784" s="247">
        <v>17195</v>
      </c>
      <c r="B784" s="248" t="s">
        <v>464</v>
      </c>
      <c r="C784" s="98"/>
      <c r="D784" s="99"/>
      <c r="E784" s="98"/>
      <c r="F784" s="99"/>
      <c r="G784" s="97">
        <f t="shared" si="37"/>
        <v>0</v>
      </c>
    </row>
    <row r="785" spans="1:7" s="84" customFormat="1">
      <c r="A785" s="247">
        <v>17196</v>
      </c>
      <c r="B785" s="248" t="s">
        <v>465</v>
      </c>
      <c r="C785" s="98"/>
      <c r="D785" s="99"/>
      <c r="E785" s="98"/>
      <c r="F785" s="99"/>
      <c r="G785" s="97">
        <f t="shared" si="37"/>
        <v>0</v>
      </c>
    </row>
    <row r="786" spans="1:7" s="84" customFormat="1">
      <c r="A786" s="260">
        <v>172</v>
      </c>
      <c r="B786" s="246" t="s">
        <v>466</v>
      </c>
      <c r="C786" s="99"/>
      <c r="D786" s="97">
        <f>SUM(D787:D790)</f>
        <v>0</v>
      </c>
      <c r="E786" s="99"/>
      <c r="F786" s="97">
        <f>SUM(F787:F790)</f>
        <v>0</v>
      </c>
      <c r="G786" s="97">
        <f>D786+F786</f>
        <v>0</v>
      </c>
    </row>
    <row r="787" spans="1:7" s="84" customFormat="1">
      <c r="A787" s="247">
        <v>1721</v>
      </c>
      <c r="B787" s="248" t="s">
        <v>467</v>
      </c>
      <c r="C787" s="99"/>
      <c r="D787" s="98"/>
      <c r="E787" s="99"/>
      <c r="F787" s="98"/>
      <c r="G787" s="97">
        <f t="shared" ref="G787:G793" si="38">D787+F787</f>
        <v>0</v>
      </c>
    </row>
    <row r="788" spans="1:7" s="84" customFormat="1">
      <c r="A788" s="247">
        <v>1722</v>
      </c>
      <c r="B788" s="248" t="s">
        <v>468</v>
      </c>
      <c r="C788" s="99"/>
      <c r="D788" s="98"/>
      <c r="E788" s="99"/>
      <c r="F788" s="98"/>
      <c r="G788" s="97">
        <f>D788+F788</f>
        <v>0</v>
      </c>
    </row>
    <row r="789" spans="1:7" s="84" customFormat="1">
      <c r="A789" s="247">
        <v>1723</v>
      </c>
      <c r="B789" s="248" t="s">
        <v>469</v>
      </c>
      <c r="C789" s="99"/>
      <c r="D789" s="98"/>
      <c r="E789" s="99"/>
      <c r="F789" s="98"/>
      <c r="G789" s="97">
        <f t="shared" si="38"/>
        <v>0</v>
      </c>
    </row>
    <row r="790" spans="1:7" s="84" customFormat="1">
      <c r="A790" s="247">
        <v>1729</v>
      </c>
      <c r="B790" s="248" t="s">
        <v>222</v>
      </c>
      <c r="C790" s="99"/>
      <c r="D790" s="97">
        <f>SUM(D791:D793)</f>
        <v>0</v>
      </c>
      <c r="E790" s="99"/>
      <c r="F790" s="97">
        <f>SUM(F791:F793)</f>
        <v>0</v>
      </c>
      <c r="G790" s="97">
        <f t="shared" si="38"/>
        <v>0</v>
      </c>
    </row>
    <row r="791" spans="1:7" s="84" customFormat="1">
      <c r="A791" s="247">
        <v>17291</v>
      </c>
      <c r="B791" s="248" t="s">
        <v>470</v>
      </c>
      <c r="C791" s="99"/>
      <c r="D791" s="98"/>
      <c r="E791" s="99"/>
      <c r="F791" s="98"/>
      <c r="G791" s="97">
        <f>D791+F791</f>
        <v>0</v>
      </c>
    </row>
    <row r="792" spans="1:7" s="84" customFormat="1">
      <c r="A792" s="247">
        <v>17292</v>
      </c>
      <c r="B792" s="248" t="s">
        <v>471</v>
      </c>
      <c r="C792" s="99"/>
      <c r="D792" s="98"/>
      <c r="E792" s="99"/>
      <c r="F792" s="98"/>
      <c r="G792" s="97">
        <f>D792+F792</f>
        <v>0</v>
      </c>
    </row>
    <row r="793" spans="1:7" s="84" customFormat="1">
      <c r="A793" s="247">
        <v>17293</v>
      </c>
      <c r="B793" s="248" t="s">
        <v>472</v>
      </c>
      <c r="C793" s="99"/>
      <c r="D793" s="98"/>
      <c r="E793" s="99"/>
      <c r="F793" s="98"/>
      <c r="G793" s="97">
        <f t="shared" si="38"/>
        <v>0</v>
      </c>
    </row>
    <row r="794" spans="1:7" s="84" customFormat="1">
      <c r="A794" s="260">
        <v>173</v>
      </c>
      <c r="B794" s="246" t="s">
        <v>473</v>
      </c>
      <c r="C794" s="97">
        <f>SUM(C795:C797)</f>
        <v>0</v>
      </c>
      <c r="D794" s="97">
        <f>SUM(D795:D797)</f>
        <v>0</v>
      </c>
      <c r="E794" s="97">
        <f>SUM(E795:E797)</f>
        <v>0</v>
      </c>
      <c r="F794" s="97">
        <f>SUM(F795:F797)</f>
        <v>0</v>
      </c>
      <c r="G794" s="97">
        <f t="shared" ref="G794:G857" si="39">SUM(C794:F794)</f>
        <v>0</v>
      </c>
    </row>
    <row r="795" spans="1:7" s="84" customFormat="1">
      <c r="A795" s="247">
        <v>1731</v>
      </c>
      <c r="B795" s="248" t="s">
        <v>474</v>
      </c>
      <c r="C795" s="98"/>
      <c r="D795" s="98"/>
      <c r="E795" s="98"/>
      <c r="F795" s="98"/>
      <c r="G795" s="97">
        <f t="shared" si="39"/>
        <v>0</v>
      </c>
    </row>
    <row r="796" spans="1:7" s="84" customFormat="1">
      <c r="A796" s="247">
        <v>1732</v>
      </c>
      <c r="B796" s="248" t="s">
        <v>475</v>
      </c>
      <c r="C796" s="98"/>
      <c r="D796" s="98"/>
      <c r="E796" s="98"/>
      <c r="F796" s="98"/>
      <c r="G796" s="97">
        <f t="shared" si="39"/>
        <v>0</v>
      </c>
    </row>
    <row r="797" spans="1:7" s="84" customFormat="1">
      <c r="A797" s="247">
        <v>1739</v>
      </c>
      <c r="B797" s="248" t="s">
        <v>222</v>
      </c>
      <c r="C797" s="97">
        <f>SUM(C798:C799)</f>
        <v>0</v>
      </c>
      <c r="D797" s="97">
        <f>SUM(D798:D799)</f>
        <v>0</v>
      </c>
      <c r="E797" s="97">
        <f>SUM(E798:E799)</f>
        <v>0</v>
      </c>
      <c r="F797" s="97">
        <f>SUM(F798:F799)</f>
        <v>0</v>
      </c>
      <c r="G797" s="97">
        <f t="shared" si="39"/>
        <v>0</v>
      </c>
    </row>
    <row r="798" spans="1:7" s="84" customFormat="1">
      <c r="A798" s="247">
        <v>17391</v>
      </c>
      <c r="B798" s="248" t="s">
        <v>476</v>
      </c>
      <c r="C798" s="98"/>
      <c r="D798" s="98"/>
      <c r="E798" s="98"/>
      <c r="F798" s="98"/>
      <c r="G798" s="97">
        <f t="shared" si="39"/>
        <v>0</v>
      </c>
    </row>
    <row r="799" spans="1:7" s="84" customFormat="1">
      <c r="A799" s="247">
        <v>17392</v>
      </c>
      <c r="B799" s="248" t="s">
        <v>477</v>
      </c>
      <c r="C799" s="98"/>
      <c r="D799" s="98"/>
      <c r="E799" s="98"/>
      <c r="F799" s="98"/>
      <c r="G799" s="97">
        <f t="shared" si="39"/>
        <v>0</v>
      </c>
    </row>
    <row r="800" spans="1:7" s="84" customFormat="1">
      <c r="A800" s="266">
        <v>18</v>
      </c>
      <c r="B800" s="244" t="s">
        <v>279</v>
      </c>
      <c r="C800" s="97">
        <f>C801+C804+C807</f>
        <v>0</v>
      </c>
      <c r="D800" s="97">
        <f>D801+D804+D807</f>
        <v>0</v>
      </c>
      <c r="E800" s="97">
        <f>E801+E804+E807</f>
        <v>0</v>
      </c>
      <c r="F800" s="97">
        <f>F801+F804+F807</f>
        <v>0</v>
      </c>
      <c r="G800" s="97">
        <f t="shared" si="39"/>
        <v>0</v>
      </c>
    </row>
    <row r="801" spans="1:7" s="84" customFormat="1">
      <c r="A801" s="276">
        <v>182</v>
      </c>
      <c r="B801" s="246" t="s">
        <v>280</v>
      </c>
      <c r="C801" s="97">
        <f>SUM(C802:C803)</f>
        <v>0</v>
      </c>
      <c r="D801" s="97">
        <f>SUM(D802:D803)</f>
        <v>0</v>
      </c>
      <c r="E801" s="97">
        <f>SUM(E802:E803)</f>
        <v>0</v>
      </c>
      <c r="F801" s="97">
        <f>SUM(F802:F803)</f>
        <v>0</v>
      </c>
      <c r="G801" s="97">
        <f t="shared" si="39"/>
        <v>0</v>
      </c>
    </row>
    <row r="802" spans="1:7" s="84" customFormat="1">
      <c r="A802" s="265">
        <v>1823</v>
      </c>
      <c r="B802" s="248" t="s">
        <v>478</v>
      </c>
      <c r="C802" s="98"/>
      <c r="D802" s="98"/>
      <c r="E802" s="98"/>
      <c r="F802" s="98"/>
      <c r="G802" s="97">
        <f t="shared" si="39"/>
        <v>0</v>
      </c>
    </row>
    <row r="803" spans="1:7" s="84" customFormat="1">
      <c r="A803" s="265">
        <v>1829</v>
      </c>
      <c r="B803" s="248" t="s">
        <v>222</v>
      </c>
      <c r="C803" s="98"/>
      <c r="D803" s="98"/>
      <c r="E803" s="98"/>
      <c r="F803" s="98"/>
      <c r="G803" s="97">
        <f t="shared" si="39"/>
        <v>0</v>
      </c>
    </row>
    <row r="804" spans="1:7" s="84" customFormat="1">
      <c r="A804" s="276">
        <v>183</v>
      </c>
      <c r="B804" s="246" t="s">
        <v>479</v>
      </c>
      <c r="C804" s="97">
        <f>SUM(C805:C806)</f>
        <v>0</v>
      </c>
      <c r="D804" s="97">
        <f>SUM(D805:D806)</f>
        <v>0</v>
      </c>
      <c r="E804" s="97">
        <f>SUM(E805:E806)</f>
        <v>0</v>
      </c>
      <c r="F804" s="97">
        <f>SUM(F805:F806)</f>
        <v>0</v>
      </c>
      <c r="G804" s="97">
        <f t="shared" si="39"/>
        <v>0</v>
      </c>
    </row>
    <row r="805" spans="1:7" s="84" customFormat="1">
      <c r="A805" s="265">
        <v>1833</v>
      </c>
      <c r="B805" s="248" t="s">
        <v>480</v>
      </c>
      <c r="C805" s="98"/>
      <c r="D805" s="98"/>
      <c r="E805" s="98"/>
      <c r="F805" s="98"/>
      <c r="G805" s="97">
        <f t="shared" si="39"/>
        <v>0</v>
      </c>
    </row>
    <row r="806" spans="1:7" s="84" customFormat="1">
      <c r="A806" s="265">
        <v>1839</v>
      </c>
      <c r="B806" s="248" t="s">
        <v>222</v>
      </c>
      <c r="C806" s="98"/>
      <c r="D806" s="98"/>
      <c r="E806" s="98"/>
      <c r="F806" s="98"/>
      <c r="G806" s="97">
        <f t="shared" si="39"/>
        <v>0</v>
      </c>
    </row>
    <row r="807" spans="1:7" s="84" customFormat="1">
      <c r="A807" s="276">
        <v>186</v>
      </c>
      <c r="B807" s="246" t="s">
        <v>279</v>
      </c>
      <c r="C807" s="97">
        <f>SUM(C808:C809)</f>
        <v>0</v>
      </c>
      <c r="D807" s="97">
        <f>SUM(D808:D809)</f>
        <v>0</v>
      </c>
      <c r="E807" s="97">
        <f>SUM(E808:E809)</f>
        <v>0</v>
      </c>
      <c r="F807" s="97">
        <f>SUM(F808:F809)</f>
        <v>0</v>
      </c>
      <c r="G807" s="97">
        <f t="shared" si="39"/>
        <v>0</v>
      </c>
    </row>
    <row r="808" spans="1:7" s="84" customFormat="1">
      <c r="A808" s="265">
        <v>1861</v>
      </c>
      <c r="B808" s="248" t="s">
        <v>284</v>
      </c>
      <c r="C808" s="98"/>
      <c r="D808" s="98"/>
      <c r="E808" s="98"/>
      <c r="F808" s="98"/>
      <c r="G808" s="97">
        <f t="shared" si="39"/>
        <v>0</v>
      </c>
    </row>
    <row r="809" spans="1:7" s="84" customFormat="1">
      <c r="A809" s="265">
        <v>1862</v>
      </c>
      <c r="B809" s="248" t="s">
        <v>481</v>
      </c>
      <c r="C809" s="98"/>
      <c r="D809" s="98"/>
      <c r="E809" s="98"/>
      <c r="F809" s="98"/>
      <c r="G809" s="97">
        <f t="shared" si="39"/>
        <v>0</v>
      </c>
    </row>
    <row r="810" spans="1:7" s="84" customFormat="1">
      <c r="A810" s="266">
        <v>2</v>
      </c>
      <c r="B810" s="244" t="s">
        <v>307</v>
      </c>
      <c r="C810" s="97">
        <f>C811+C857+C910</f>
        <v>0</v>
      </c>
      <c r="D810" s="97">
        <f>D811+D857+D910</f>
        <v>0</v>
      </c>
      <c r="E810" s="97">
        <f>E811+E857+E910</f>
        <v>0</v>
      </c>
      <c r="F810" s="97">
        <f>F811+F857+F910</f>
        <v>0</v>
      </c>
      <c r="G810" s="97">
        <f t="shared" si="39"/>
        <v>0</v>
      </c>
    </row>
    <row r="811" spans="1:7" s="84" customFormat="1">
      <c r="A811" s="266">
        <v>26</v>
      </c>
      <c r="B811" s="244" t="s">
        <v>339</v>
      </c>
      <c r="C811" s="97">
        <f>C812+C822+C832+C842+C852</f>
        <v>0</v>
      </c>
      <c r="D811" s="97">
        <f>D812+D822+D832+D842+D852</f>
        <v>0</v>
      </c>
      <c r="E811" s="97">
        <f>E812+E822+E832+E842+E852</f>
        <v>0</v>
      </c>
      <c r="F811" s="97">
        <f>F812+F822+F832+F842+F852</f>
        <v>0</v>
      </c>
      <c r="G811" s="97">
        <f t="shared" si="39"/>
        <v>0</v>
      </c>
    </row>
    <row r="812" spans="1:7" s="84" customFormat="1">
      <c r="A812" s="276">
        <v>261</v>
      </c>
      <c r="B812" s="246" t="s">
        <v>482</v>
      </c>
      <c r="C812" s="97">
        <f>SUM(C813:C817)</f>
        <v>0</v>
      </c>
      <c r="D812" s="97">
        <f>SUM(D813:D817)</f>
        <v>0</v>
      </c>
      <c r="E812" s="97">
        <f>SUM(E813:E817)</f>
        <v>0</v>
      </c>
      <c r="F812" s="97">
        <f>SUM(F813:F817)</f>
        <v>0</v>
      </c>
      <c r="G812" s="97">
        <f t="shared" si="39"/>
        <v>0</v>
      </c>
    </row>
    <row r="813" spans="1:7" s="84" customFormat="1">
      <c r="A813" s="265">
        <v>2611</v>
      </c>
      <c r="B813" s="248" t="s">
        <v>340</v>
      </c>
      <c r="C813" s="98"/>
      <c r="D813" s="98"/>
      <c r="E813" s="98"/>
      <c r="F813" s="98"/>
      <c r="G813" s="97">
        <f t="shared" si="39"/>
        <v>0</v>
      </c>
    </row>
    <row r="814" spans="1:7" s="84" customFormat="1">
      <c r="A814" s="265">
        <v>2612</v>
      </c>
      <c r="B814" s="248" t="s">
        <v>341</v>
      </c>
      <c r="C814" s="98"/>
      <c r="D814" s="98"/>
      <c r="E814" s="98"/>
      <c r="F814" s="98"/>
      <c r="G814" s="97">
        <f t="shared" si="39"/>
        <v>0</v>
      </c>
    </row>
    <row r="815" spans="1:7" s="84" customFormat="1">
      <c r="A815" s="265">
        <v>2613</v>
      </c>
      <c r="B815" s="248" t="s">
        <v>342</v>
      </c>
      <c r="C815" s="98"/>
      <c r="D815" s="98"/>
      <c r="E815" s="98"/>
      <c r="F815" s="98"/>
      <c r="G815" s="97">
        <f t="shared" si="39"/>
        <v>0</v>
      </c>
    </row>
    <row r="816" spans="1:7" s="84" customFormat="1">
      <c r="A816" s="265">
        <v>2617</v>
      </c>
      <c r="B816" s="248" t="s">
        <v>343</v>
      </c>
      <c r="C816" s="98"/>
      <c r="D816" s="98"/>
      <c r="E816" s="98"/>
      <c r="F816" s="98"/>
      <c r="G816" s="97">
        <f t="shared" si="39"/>
        <v>0</v>
      </c>
    </row>
    <row r="817" spans="1:7" s="84" customFormat="1">
      <c r="A817" s="265">
        <v>2619</v>
      </c>
      <c r="B817" s="248" t="s">
        <v>344</v>
      </c>
      <c r="C817" s="97">
        <f>SUM(C818:C821)</f>
        <v>0</v>
      </c>
      <c r="D817" s="97">
        <f>SUM(D818:D821)</f>
        <v>0</v>
      </c>
      <c r="E817" s="97">
        <f>SUM(E818:E821)</f>
        <v>0</v>
      </c>
      <c r="F817" s="97">
        <f>SUM(F818:F821)</f>
        <v>0</v>
      </c>
      <c r="G817" s="97">
        <f t="shared" si="39"/>
        <v>0</v>
      </c>
    </row>
    <row r="818" spans="1:7" s="84" customFormat="1">
      <c r="A818" s="265">
        <v>26191</v>
      </c>
      <c r="B818" s="248" t="s">
        <v>483</v>
      </c>
      <c r="C818" s="98"/>
      <c r="D818" s="98"/>
      <c r="E818" s="98"/>
      <c r="F818" s="98"/>
      <c r="G818" s="97">
        <f t="shared" si="39"/>
        <v>0</v>
      </c>
    </row>
    <row r="819" spans="1:7" s="84" customFormat="1">
      <c r="A819" s="265">
        <v>26192</v>
      </c>
      <c r="B819" s="248" t="s">
        <v>484</v>
      </c>
      <c r="C819" s="98"/>
      <c r="D819" s="98"/>
      <c r="E819" s="98"/>
      <c r="F819" s="98"/>
      <c r="G819" s="97">
        <f t="shared" si="39"/>
        <v>0</v>
      </c>
    </row>
    <row r="820" spans="1:7" s="84" customFormat="1">
      <c r="A820" s="265">
        <v>26193</v>
      </c>
      <c r="B820" s="248" t="s">
        <v>485</v>
      </c>
      <c r="C820" s="98"/>
      <c r="D820" s="98"/>
      <c r="E820" s="98"/>
      <c r="F820" s="98"/>
      <c r="G820" s="97">
        <f t="shared" si="39"/>
        <v>0</v>
      </c>
    </row>
    <row r="821" spans="1:7" s="84" customFormat="1">
      <c r="A821" s="265">
        <v>26194</v>
      </c>
      <c r="B821" s="248" t="s">
        <v>486</v>
      </c>
      <c r="C821" s="98"/>
      <c r="D821" s="98"/>
      <c r="E821" s="98"/>
      <c r="F821" s="98"/>
      <c r="G821" s="97">
        <f t="shared" si="39"/>
        <v>0</v>
      </c>
    </row>
    <row r="822" spans="1:7" s="84" customFormat="1">
      <c r="A822" s="276">
        <v>263</v>
      </c>
      <c r="B822" s="246" t="s">
        <v>487</v>
      </c>
      <c r="C822" s="97">
        <f>SUM(C823:C827)</f>
        <v>0</v>
      </c>
      <c r="D822" s="97">
        <f>SUM(D823:D827)</f>
        <v>0</v>
      </c>
      <c r="E822" s="97">
        <f>SUM(E823:E827)</f>
        <v>0</v>
      </c>
      <c r="F822" s="97">
        <f>SUM(F823:F827)</f>
        <v>0</v>
      </c>
      <c r="G822" s="97">
        <f t="shared" si="39"/>
        <v>0</v>
      </c>
    </row>
    <row r="823" spans="1:7" s="84" customFormat="1">
      <c r="A823" s="265">
        <v>2631</v>
      </c>
      <c r="B823" s="248" t="s">
        <v>91</v>
      </c>
      <c r="C823" s="98"/>
      <c r="D823" s="98"/>
      <c r="E823" s="98"/>
      <c r="F823" s="98"/>
      <c r="G823" s="97">
        <f t="shared" si="39"/>
        <v>0</v>
      </c>
    </row>
    <row r="824" spans="1:7" s="84" customFormat="1">
      <c r="A824" s="265">
        <v>2632</v>
      </c>
      <c r="B824" s="248" t="s">
        <v>350</v>
      </c>
      <c r="C824" s="98"/>
      <c r="D824" s="98"/>
      <c r="E824" s="98"/>
      <c r="F824" s="98"/>
      <c r="G824" s="97">
        <f t="shared" si="39"/>
        <v>0</v>
      </c>
    </row>
    <row r="825" spans="1:7" s="84" customFormat="1">
      <c r="A825" s="265">
        <v>2633</v>
      </c>
      <c r="B825" s="248" t="s">
        <v>351</v>
      </c>
      <c r="C825" s="98"/>
      <c r="D825" s="98"/>
      <c r="E825" s="98"/>
      <c r="F825" s="98"/>
      <c r="G825" s="97">
        <f t="shared" si="39"/>
        <v>0</v>
      </c>
    </row>
    <row r="826" spans="1:7" s="84" customFormat="1">
      <c r="A826" s="265">
        <v>2637</v>
      </c>
      <c r="B826" s="248" t="s">
        <v>352</v>
      </c>
      <c r="C826" s="98"/>
      <c r="D826" s="98"/>
      <c r="E826" s="98"/>
      <c r="F826" s="98"/>
      <c r="G826" s="97">
        <f t="shared" si="39"/>
        <v>0</v>
      </c>
    </row>
    <row r="827" spans="1:7" s="84" customFormat="1">
      <c r="A827" s="265">
        <v>2639</v>
      </c>
      <c r="B827" s="248" t="s">
        <v>488</v>
      </c>
      <c r="C827" s="97">
        <f>SUM(C828:C831)</f>
        <v>0</v>
      </c>
      <c r="D827" s="97">
        <f>SUM(D828:D831)</f>
        <v>0</v>
      </c>
      <c r="E827" s="97">
        <f>SUM(E828:E831)</f>
        <v>0</v>
      </c>
      <c r="F827" s="97">
        <f>SUM(F828:F831)</f>
        <v>0</v>
      </c>
      <c r="G827" s="97">
        <f t="shared" si="39"/>
        <v>0</v>
      </c>
    </row>
    <row r="828" spans="1:7" s="84" customFormat="1">
      <c r="A828" s="265">
        <v>26391</v>
      </c>
      <c r="B828" s="248" t="s">
        <v>489</v>
      </c>
      <c r="C828" s="98"/>
      <c r="D828" s="98"/>
      <c r="E828" s="98"/>
      <c r="F828" s="98"/>
      <c r="G828" s="97">
        <f t="shared" si="39"/>
        <v>0</v>
      </c>
    </row>
    <row r="829" spans="1:7" s="84" customFormat="1">
      <c r="A829" s="265">
        <v>26392</v>
      </c>
      <c r="B829" s="248" t="s">
        <v>490</v>
      </c>
      <c r="C829" s="98"/>
      <c r="D829" s="98"/>
      <c r="E829" s="98"/>
      <c r="F829" s="98"/>
      <c r="G829" s="97">
        <f t="shared" si="39"/>
        <v>0</v>
      </c>
    </row>
    <row r="830" spans="1:7" s="84" customFormat="1">
      <c r="A830" s="265">
        <v>26393</v>
      </c>
      <c r="B830" s="248" t="s">
        <v>491</v>
      </c>
      <c r="C830" s="98"/>
      <c r="D830" s="98"/>
      <c r="E830" s="98"/>
      <c r="F830" s="98"/>
      <c r="G830" s="97">
        <f t="shared" si="39"/>
        <v>0</v>
      </c>
    </row>
    <row r="831" spans="1:7" s="84" customFormat="1">
      <c r="A831" s="265">
        <v>26394</v>
      </c>
      <c r="B831" s="248" t="s">
        <v>492</v>
      </c>
      <c r="C831" s="98"/>
      <c r="D831" s="98"/>
      <c r="E831" s="98"/>
      <c r="F831" s="98"/>
      <c r="G831" s="97">
        <f t="shared" si="39"/>
        <v>0</v>
      </c>
    </row>
    <row r="832" spans="1:7" s="84" customFormat="1">
      <c r="A832" s="276">
        <v>264</v>
      </c>
      <c r="B832" s="246" t="s">
        <v>493</v>
      </c>
      <c r="C832" s="97">
        <f>SUM(C833:C837)</f>
        <v>0</v>
      </c>
      <c r="D832" s="97">
        <f>SUM(D833:D837)</f>
        <v>0</v>
      </c>
      <c r="E832" s="97">
        <f>SUM(E833:E837)</f>
        <v>0</v>
      </c>
      <c r="F832" s="97">
        <f>SUM(F833:F837)</f>
        <v>0</v>
      </c>
      <c r="G832" s="97">
        <f t="shared" si="39"/>
        <v>0</v>
      </c>
    </row>
    <row r="833" spans="1:7" s="84" customFormat="1">
      <c r="A833" s="265">
        <v>2641</v>
      </c>
      <c r="B833" s="248" t="s">
        <v>91</v>
      </c>
      <c r="C833" s="98"/>
      <c r="D833" s="98"/>
      <c r="E833" s="98"/>
      <c r="F833" s="98"/>
      <c r="G833" s="97">
        <f t="shared" si="39"/>
        <v>0</v>
      </c>
    </row>
    <row r="834" spans="1:7" s="84" customFormat="1">
      <c r="A834" s="265">
        <v>2642</v>
      </c>
      <c r="B834" s="248" t="s">
        <v>350</v>
      </c>
      <c r="C834" s="98"/>
      <c r="D834" s="98"/>
      <c r="E834" s="98"/>
      <c r="F834" s="98"/>
      <c r="G834" s="97">
        <f t="shared" si="39"/>
        <v>0</v>
      </c>
    </row>
    <row r="835" spans="1:7" s="84" customFormat="1">
      <c r="A835" s="265">
        <v>2643</v>
      </c>
      <c r="B835" s="248" t="s">
        <v>351</v>
      </c>
      <c r="C835" s="98"/>
      <c r="D835" s="98"/>
      <c r="E835" s="98"/>
      <c r="F835" s="98"/>
      <c r="G835" s="97">
        <f t="shared" si="39"/>
        <v>0</v>
      </c>
    </row>
    <row r="836" spans="1:7" s="84" customFormat="1">
      <c r="A836" s="265">
        <v>2647</v>
      </c>
      <c r="B836" s="248" t="s">
        <v>352</v>
      </c>
      <c r="C836" s="98"/>
      <c r="D836" s="98"/>
      <c r="E836" s="98"/>
      <c r="F836" s="98"/>
      <c r="G836" s="97">
        <f t="shared" si="39"/>
        <v>0</v>
      </c>
    </row>
    <row r="837" spans="1:7" s="84" customFormat="1">
      <c r="A837" s="265">
        <v>2649</v>
      </c>
      <c r="B837" s="248" t="s">
        <v>488</v>
      </c>
      <c r="C837" s="97">
        <f>SUM(C838:C841)</f>
        <v>0</v>
      </c>
      <c r="D837" s="97">
        <f>SUM(D838:D841)</f>
        <v>0</v>
      </c>
      <c r="E837" s="97">
        <f>SUM(E838:E841)</f>
        <v>0</v>
      </c>
      <c r="F837" s="97">
        <f>SUM(F838:F841)</f>
        <v>0</v>
      </c>
      <c r="G837" s="97">
        <f t="shared" si="39"/>
        <v>0</v>
      </c>
    </row>
    <row r="838" spans="1:7" s="84" customFormat="1">
      <c r="A838" s="265">
        <v>26491</v>
      </c>
      <c r="B838" s="248" t="s">
        <v>489</v>
      </c>
      <c r="C838" s="98"/>
      <c r="D838" s="98"/>
      <c r="E838" s="98"/>
      <c r="F838" s="98"/>
      <c r="G838" s="97">
        <f t="shared" si="39"/>
        <v>0</v>
      </c>
    </row>
    <row r="839" spans="1:7" s="84" customFormat="1">
      <c r="A839" s="265">
        <v>26492</v>
      </c>
      <c r="B839" s="248" t="s">
        <v>490</v>
      </c>
      <c r="C839" s="98"/>
      <c r="D839" s="98"/>
      <c r="E839" s="98"/>
      <c r="F839" s="98"/>
      <c r="G839" s="97">
        <f t="shared" si="39"/>
        <v>0</v>
      </c>
    </row>
    <row r="840" spans="1:7" s="84" customFormat="1">
      <c r="A840" s="265">
        <v>26493</v>
      </c>
      <c r="B840" s="248" t="s">
        <v>491</v>
      </c>
      <c r="C840" s="98"/>
      <c r="D840" s="98"/>
      <c r="E840" s="98"/>
      <c r="F840" s="98"/>
      <c r="G840" s="97">
        <f t="shared" si="39"/>
        <v>0</v>
      </c>
    </row>
    <row r="841" spans="1:7" s="84" customFormat="1">
      <c r="A841" s="265">
        <v>26494</v>
      </c>
      <c r="B841" s="248" t="s">
        <v>494</v>
      </c>
      <c r="C841" s="98"/>
      <c r="D841" s="98"/>
      <c r="E841" s="98"/>
      <c r="F841" s="98"/>
      <c r="G841" s="97">
        <f t="shared" si="39"/>
        <v>0</v>
      </c>
    </row>
    <row r="842" spans="1:7" s="84" customFormat="1">
      <c r="A842" s="276">
        <v>265</v>
      </c>
      <c r="B842" s="246" t="s">
        <v>495</v>
      </c>
      <c r="C842" s="97">
        <f>SUM(C843:C847)</f>
        <v>0</v>
      </c>
      <c r="D842" s="97">
        <f>SUM(D843:D847)</f>
        <v>0</v>
      </c>
      <c r="E842" s="97">
        <f>SUM(E843:E847)</f>
        <v>0</v>
      </c>
      <c r="F842" s="97">
        <f>SUM(F843:F847)</f>
        <v>0</v>
      </c>
      <c r="G842" s="97">
        <f t="shared" si="39"/>
        <v>0</v>
      </c>
    </row>
    <row r="843" spans="1:7" s="84" customFormat="1">
      <c r="A843" s="265">
        <v>2651</v>
      </c>
      <c r="B843" s="248" t="s">
        <v>91</v>
      </c>
      <c r="C843" s="98"/>
      <c r="D843" s="98"/>
      <c r="E843" s="98"/>
      <c r="F843" s="98"/>
      <c r="G843" s="97">
        <f t="shared" si="39"/>
        <v>0</v>
      </c>
    </row>
    <row r="844" spans="1:7" s="84" customFormat="1">
      <c r="A844" s="265">
        <v>2652</v>
      </c>
      <c r="B844" s="248" t="s">
        <v>350</v>
      </c>
      <c r="C844" s="98"/>
      <c r="D844" s="98"/>
      <c r="E844" s="98"/>
      <c r="F844" s="98"/>
      <c r="G844" s="97">
        <f t="shared" si="39"/>
        <v>0</v>
      </c>
    </row>
    <row r="845" spans="1:7" s="84" customFormat="1">
      <c r="A845" s="265">
        <v>2653</v>
      </c>
      <c r="B845" s="248" t="s">
        <v>351</v>
      </c>
      <c r="C845" s="98"/>
      <c r="D845" s="98"/>
      <c r="E845" s="98"/>
      <c r="F845" s="98"/>
      <c r="G845" s="97">
        <f t="shared" si="39"/>
        <v>0</v>
      </c>
    </row>
    <row r="846" spans="1:7" s="84" customFormat="1">
      <c r="A846" s="265">
        <v>2657</v>
      </c>
      <c r="B846" s="248" t="s">
        <v>352</v>
      </c>
      <c r="C846" s="98"/>
      <c r="D846" s="98"/>
      <c r="E846" s="98"/>
      <c r="F846" s="98"/>
      <c r="G846" s="97">
        <f t="shared" si="39"/>
        <v>0</v>
      </c>
    </row>
    <row r="847" spans="1:7" s="84" customFormat="1">
      <c r="A847" s="265">
        <v>2659</v>
      </c>
      <c r="B847" s="248" t="s">
        <v>488</v>
      </c>
      <c r="C847" s="97">
        <f>SUM(C848:C851)</f>
        <v>0</v>
      </c>
      <c r="D847" s="97">
        <f>SUM(D848:D851)</f>
        <v>0</v>
      </c>
      <c r="E847" s="97">
        <f>SUM(E848:E851)</f>
        <v>0</v>
      </c>
      <c r="F847" s="97">
        <f>SUM(F848:F851)</f>
        <v>0</v>
      </c>
      <c r="G847" s="97">
        <f t="shared" si="39"/>
        <v>0</v>
      </c>
    </row>
    <row r="848" spans="1:7" s="84" customFormat="1">
      <c r="A848" s="265">
        <v>26591</v>
      </c>
      <c r="B848" s="248" t="s">
        <v>345</v>
      </c>
      <c r="C848" s="98"/>
      <c r="D848" s="98"/>
      <c r="E848" s="98"/>
      <c r="F848" s="98"/>
      <c r="G848" s="97">
        <f t="shared" si="39"/>
        <v>0</v>
      </c>
    </row>
    <row r="849" spans="1:7" s="84" customFormat="1">
      <c r="A849" s="265">
        <v>26592</v>
      </c>
      <c r="B849" s="248" t="s">
        <v>346</v>
      </c>
      <c r="C849" s="98"/>
      <c r="D849" s="98"/>
      <c r="E849" s="98"/>
      <c r="F849" s="98"/>
      <c r="G849" s="97">
        <f t="shared" si="39"/>
        <v>0</v>
      </c>
    </row>
    <row r="850" spans="1:7" s="84" customFormat="1">
      <c r="A850" s="265">
        <v>26593</v>
      </c>
      <c r="B850" s="248" t="s">
        <v>347</v>
      </c>
      <c r="C850" s="98"/>
      <c r="D850" s="98"/>
      <c r="E850" s="98"/>
      <c r="F850" s="98"/>
      <c r="G850" s="97">
        <f t="shared" si="39"/>
        <v>0</v>
      </c>
    </row>
    <row r="851" spans="1:7" s="84" customFormat="1">
      <c r="A851" s="265">
        <v>26594</v>
      </c>
      <c r="B851" s="248" t="s">
        <v>348</v>
      </c>
      <c r="C851" s="98"/>
      <c r="D851" s="98"/>
      <c r="E851" s="98"/>
      <c r="F851" s="98"/>
      <c r="G851" s="97">
        <f t="shared" si="39"/>
        <v>0</v>
      </c>
    </row>
    <row r="852" spans="1:7" s="84" customFormat="1">
      <c r="A852" s="276">
        <v>269</v>
      </c>
      <c r="B852" s="246" t="s">
        <v>496</v>
      </c>
      <c r="C852" s="97">
        <f>SUM(C853:C856)</f>
        <v>0</v>
      </c>
      <c r="D852" s="97">
        <f>SUM(D853:D856)</f>
        <v>0</v>
      </c>
      <c r="E852" s="97">
        <f>SUM(E853:E856)</f>
        <v>0</v>
      </c>
      <c r="F852" s="97">
        <f>SUM(F853:F856)</f>
        <v>0</v>
      </c>
      <c r="G852" s="97">
        <f t="shared" si="39"/>
        <v>0</v>
      </c>
    </row>
    <row r="853" spans="1:7" s="84" customFormat="1">
      <c r="A853" s="265">
        <v>2691</v>
      </c>
      <c r="B853" s="248" t="s">
        <v>91</v>
      </c>
      <c r="C853" s="98"/>
      <c r="D853" s="98"/>
      <c r="E853" s="98"/>
      <c r="F853" s="98"/>
      <c r="G853" s="97">
        <f t="shared" si="39"/>
        <v>0</v>
      </c>
    </row>
    <row r="854" spans="1:7" s="84" customFormat="1">
      <c r="A854" s="265">
        <v>2692</v>
      </c>
      <c r="B854" s="248" t="s">
        <v>350</v>
      </c>
      <c r="C854" s="98"/>
      <c r="D854" s="98"/>
      <c r="E854" s="98"/>
      <c r="F854" s="98"/>
      <c r="G854" s="97">
        <f t="shared" si="39"/>
        <v>0</v>
      </c>
    </row>
    <row r="855" spans="1:7" s="84" customFormat="1">
      <c r="A855" s="265">
        <v>2693</v>
      </c>
      <c r="B855" s="248" t="s">
        <v>351</v>
      </c>
      <c r="C855" s="98"/>
      <c r="D855" s="98"/>
      <c r="E855" s="98"/>
      <c r="F855" s="98"/>
      <c r="G855" s="97">
        <f t="shared" si="39"/>
        <v>0</v>
      </c>
    </row>
    <row r="856" spans="1:7" s="84" customFormat="1">
      <c r="A856" s="265">
        <v>2697</v>
      </c>
      <c r="B856" s="248" t="s">
        <v>352</v>
      </c>
      <c r="C856" s="98"/>
      <c r="D856" s="98"/>
      <c r="E856" s="98"/>
      <c r="F856" s="98"/>
      <c r="G856" s="97">
        <f t="shared" si="39"/>
        <v>0</v>
      </c>
    </row>
    <row r="857" spans="1:7" s="84" customFormat="1">
      <c r="A857" s="266">
        <v>27</v>
      </c>
      <c r="B857" s="244" t="s">
        <v>497</v>
      </c>
      <c r="C857" s="97">
        <f>C858+C870+C882+C894</f>
        <v>0</v>
      </c>
      <c r="D857" s="97">
        <f>D858+D870+D882+D894</f>
        <v>0</v>
      </c>
      <c r="E857" s="97">
        <f>E858+E870+E882+E894</f>
        <v>0</v>
      </c>
      <c r="F857" s="97">
        <f>F858+F870+F882+F894</f>
        <v>0</v>
      </c>
      <c r="G857" s="97">
        <f t="shared" si="39"/>
        <v>0</v>
      </c>
    </row>
    <row r="858" spans="1:7" s="84" customFormat="1">
      <c r="A858" s="276">
        <v>271</v>
      </c>
      <c r="B858" s="246" t="s">
        <v>87</v>
      </c>
      <c r="C858" s="97">
        <f>SUM(C859:C864)</f>
        <v>0</v>
      </c>
      <c r="D858" s="97">
        <f>SUM(D859:D864)</f>
        <v>0</v>
      </c>
      <c r="E858" s="97">
        <f>SUM(E859:E864)</f>
        <v>0</v>
      </c>
      <c r="F858" s="97">
        <f>SUM(F859:F864)</f>
        <v>0</v>
      </c>
      <c r="G858" s="97">
        <f t="shared" ref="G858:G921" si="40">SUM(C858:F858)</f>
        <v>0</v>
      </c>
    </row>
    <row r="859" spans="1:7" s="84" customFormat="1">
      <c r="A859" s="265">
        <v>2711</v>
      </c>
      <c r="B859" s="248" t="s">
        <v>498</v>
      </c>
      <c r="C859" s="98"/>
      <c r="D859" s="98"/>
      <c r="E859" s="98"/>
      <c r="F859" s="98"/>
      <c r="G859" s="97">
        <f t="shared" si="40"/>
        <v>0</v>
      </c>
    </row>
    <row r="860" spans="1:7" s="84" customFormat="1">
      <c r="A860" s="265">
        <v>2712</v>
      </c>
      <c r="B860" s="248" t="s">
        <v>499</v>
      </c>
      <c r="C860" s="98"/>
      <c r="D860" s="98"/>
      <c r="E860" s="98"/>
      <c r="F860" s="98"/>
      <c r="G860" s="97">
        <f t="shared" si="40"/>
        <v>0</v>
      </c>
    </row>
    <row r="861" spans="1:7" s="84" customFormat="1">
      <c r="A861" s="265">
        <v>2713</v>
      </c>
      <c r="B861" s="248" t="s">
        <v>500</v>
      </c>
      <c r="C861" s="98"/>
      <c r="D861" s="98"/>
      <c r="E861" s="98"/>
      <c r="F861" s="98"/>
      <c r="G861" s="97">
        <f t="shared" si="40"/>
        <v>0</v>
      </c>
    </row>
    <row r="862" spans="1:7" s="84" customFormat="1">
      <c r="A862" s="265">
        <v>2714</v>
      </c>
      <c r="B862" s="248" t="s">
        <v>501</v>
      </c>
      <c r="C862" s="98"/>
      <c r="D862" s="98"/>
      <c r="E862" s="98"/>
      <c r="F862" s="98"/>
      <c r="G862" s="97">
        <f t="shared" si="40"/>
        <v>0</v>
      </c>
    </row>
    <row r="863" spans="1:7" s="84" customFormat="1">
      <c r="A863" s="265">
        <v>2717</v>
      </c>
      <c r="B863" s="248" t="s">
        <v>502</v>
      </c>
      <c r="C863" s="98"/>
      <c r="D863" s="98"/>
      <c r="E863" s="98"/>
      <c r="F863" s="98"/>
      <c r="G863" s="97">
        <f t="shared" si="40"/>
        <v>0</v>
      </c>
    </row>
    <row r="864" spans="1:7" s="84" customFormat="1">
      <c r="A864" s="265">
        <v>2719</v>
      </c>
      <c r="B864" s="248" t="s">
        <v>222</v>
      </c>
      <c r="C864" s="97">
        <f>SUM(C865:C869)</f>
        <v>0</v>
      </c>
      <c r="D864" s="97">
        <f>SUM(D865:D869)</f>
        <v>0</v>
      </c>
      <c r="E864" s="97">
        <f>SUM(E865:E869)</f>
        <v>0</v>
      </c>
      <c r="F864" s="97">
        <f>SUM(F865:F869)</f>
        <v>0</v>
      </c>
      <c r="G864" s="97">
        <f t="shared" si="40"/>
        <v>0</v>
      </c>
    </row>
    <row r="865" spans="1:7" s="84" customFormat="1">
      <c r="A865" s="265">
        <v>27191</v>
      </c>
      <c r="B865" s="248" t="s">
        <v>503</v>
      </c>
      <c r="C865" s="98"/>
      <c r="D865" s="98"/>
      <c r="E865" s="98"/>
      <c r="F865" s="98"/>
      <c r="G865" s="97">
        <f t="shared" si="40"/>
        <v>0</v>
      </c>
    </row>
    <row r="866" spans="1:7" s="84" customFormat="1">
      <c r="A866" s="265">
        <v>27192</v>
      </c>
      <c r="B866" s="248" t="s">
        <v>504</v>
      </c>
      <c r="C866" s="98"/>
      <c r="D866" s="98"/>
      <c r="E866" s="98"/>
      <c r="F866" s="98"/>
      <c r="G866" s="97">
        <f t="shared" si="40"/>
        <v>0</v>
      </c>
    </row>
    <row r="867" spans="1:7" s="84" customFormat="1">
      <c r="A867" s="265">
        <v>27193</v>
      </c>
      <c r="B867" s="248" t="s">
        <v>505</v>
      </c>
      <c r="C867" s="98"/>
      <c r="D867" s="98"/>
      <c r="E867" s="98"/>
      <c r="F867" s="98"/>
      <c r="G867" s="97">
        <f t="shared" si="40"/>
        <v>0</v>
      </c>
    </row>
    <row r="868" spans="1:7" s="84" customFormat="1">
      <c r="A868" s="265">
        <v>27194</v>
      </c>
      <c r="B868" s="248" t="s">
        <v>506</v>
      </c>
      <c r="C868" s="98"/>
      <c r="D868" s="98"/>
      <c r="E868" s="98"/>
      <c r="F868" s="98"/>
      <c r="G868" s="97">
        <f t="shared" si="40"/>
        <v>0</v>
      </c>
    </row>
    <row r="869" spans="1:7" s="84" customFormat="1">
      <c r="A869" s="265">
        <v>27197</v>
      </c>
      <c r="B869" s="248" t="s">
        <v>507</v>
      </c>
      <c r="C869" s="98"/>
      <c r="D869" s="98"/>
      <c r="E869" s="98"/>
      <c r="F869" s="98"/>
      <c r="G869" s="97">
        <f t="shared" si="40"/>
        <v>0</v>
      </c>
    </row>
    <row r="870" spans="1:7" s="84" customFormat="1">
      <c r="A870" s="276">
        <v>272</v>
      </c>
      <c r="B870" s="246" t="s">
        <v>508</v>
      </c>
      <c r="C870" s="97">
        <f>SUM(C871:C876)</f>
        <v>0</v>
      </c>
      <c r="D870" s="97">
        <f>SUM(D871:D876)</f>
        <v>0</v>
      </c>
      <c r="E870" s="97">
        <f>SUM(E871:E876)</f>
        <v>0</v>
      </c>
      <c r="F870" s="97">
        <f>SUM(F871:F876)</f>
        <v>0</v>
      </c>
      <c r="G870" s="97">
        <f t="shared" si="40"/>
        <v>0</v>
      </c>
    </row>
    <row r="871" spans="1:7" s="84" customFormat="1">
      <c r="A871" s="265">
        <v>2721</v>
      </c>
      <c r="B871" s="248" t="s">
        <v>498</v>
      </c>
      <c r="C871" s="98"/>
      <c r="D871" s="98"/>
      <c r="E871" s="98"/>
      <c r="F871" s="98"/>
      <c r="G871" s="97">
        <f t="shared" si="40"/>
        <v>0</v>
      </c>
    </row>
    <row r="872" spans="1:7" s="84" customFormat="1">
      <c r="A872" s="265">
        <v>2722</v>
      </c>
      <c r="B872" s="248" t="s">
        <v>499</v>
      </c>
      <c r="C872" s="98"/>
      <c r="D872" s="98"/>
      <c r="E872" s="98"/>
      <c r="F872" s="98"/>
      <c r="G872" s="97">
        <f t="shared" si="40"/>
        <v>0</v>
      </c>
    </row>
    <row r="873" spans="1:7" s="84" customFormat="1">
      <c r="A873" s="265">
        <v>2723</v>
      </c>
      <c r="B873" s="248" t="s">
        <v>500</v>
      </c>
      <c r="C873" s="98"/>
      <c r="D873" s="98"/>
      <c r="E873" s="98"/>
      <c r="F873" s="98"/>
      <c r="G873" s="97">
        <f t="shared" si="40"/>
        <v>0</v>
      </c>
    </row>
    <row r="874" spans="1:7" s="84" customFormat="1">
      <c r="A874" s="265">
        <v>2724</v>
      </c>
      <c r="B874" s="248" t="s">
        <v>501</v>
      </c>
      <c r="C874" s="98"/>
      <c r="D874" s="98"/>
      <c r="E874" s="98"/>
      <c r="F874" s="98"/>
      <c r="G874" s="97">
        <f t="shared" si="40"/>
        <v>0</v>
      </c>
    </row>
    <row r="875" spans="1:7" s="84" customFormat="1">
      <c r="A875" s="265">
        <v>2727</v>
      </c>
      <c r="B875" s="248" t="s">
        <v>502</v>
      </c>
      <c r="C875" s="98"/>
      <c r="D875" s="98"/>
      <c r="E875" s="98"/>
      <c r="F875" s="98"/>
      <c r="G875" s="97">
        <f t="shared" si="40"/>
        <v>0</v>
      </c>
    </row>
    <row r="876" spans="1:7" s="84" customFormat="1">
      <c r="A876" s="265">
        <v>2729</v>
      </c>
      <c r="B876" s="248" t="s">
        <v>222</v>
      </c>
      <c r="C876" s="97">
        <f>SUM(C877:C881)</f>
        <v>0</v>
      </c>
      <c r="D876" s="97">
        <f>SUM(D877:D881)</f>
        <v>0</v>
      </c>
      <c r="E876" s="97">
        <f>SUM(E877:E881)</f>
        <v>0</v>
      </c>
      <c r="F876" s="97">
        <f>SUM(F877:F881)</f>
        <v>0</v>
      </c>
      <c r="G876" s="97">
        <f t="shared" si="40"/>
        <v>0</v>
      </c>
    </row>
    <row r="877" spans="1:7" s="84" customFormat="1">
      <c r="A877" s="265">
        <v>27291</v>
      </c>
      <c r="B877" s="248" t="s">
        <v>503</v>
      </c>
      <c r="C877" s="98"/>
      <c r="D877" s="98"/>
      <c r="E877" s="98"/>
      <c r="F877" s="98"/>
      <c r="G877" s="97">
        <f t="shared" si="40"/>
        <v>0</v>
      </c>
    </row>
    <row r="878" spans="1:7" s="84" customFormat="1">
      <c r="A878" s="265">
        <v>27292</v>
      </c>
      <c r="B878" s="248" t="s">
        <v>504</v>
      </c>
      <c r="C878" s="98"/>
      <c r="D878" s="98"/>
      <c r="E878" s="98"/>
      <c r="F878" s="98"/>
      <c r="G878" s="97">
        <f t="shared" si="40"/>
        <v>0</v>
      </c>
    </row>
    <row r="879" spans="1:7" s="84" customFormat="1">
      <c r="A879" s="265">
        <v>27293</v>
      </c>
      <c r="B879" s="248" t="s">
        <v>505</v>
      </c>
      <c r="C879" s="98"/>
      <c r="D879" s="98"/>
      <c r="E879" s="98"/>
      <c r="F879" s="98"/>
      <c r="G879" s="97">
        <f t="shared" si="40"/>
        <v>0</v>
      </c>
    </row>
    <row r="880" spans="1:7" s="84" customFormat="1">
      <c r="A880" s="265">
        <v>27294</v>
      </c>
      <c r="B880" s="248" t="s">
        <v>506</v>
      </c>
      <c r="C880" s="98"/>
      <c r="D880" s="98"/>
      <c r="E880" s="98"/>
      <c r="F880" s="98"/>
      <c r="G880" s="97">
        <f t="shared" si="40"/>
        <v>0</v>
      </c>
    </row>
    <row r="881" spans="1:7" s="84" customFormat="1">
      <c r="A881" s="265">
        <v>27297</v>
      </c>
      <c r="B881" s="248" t="s">
        <v>507</v>
      </c>
      <c r="C881" s="98"/>
      <c r="D881" s="98"/>
      <c r="E881" s="98"/>
      <c r="F881" s="98"/>
      <c r="G881" s="97">
        <f t="shared" si="40"/>
        <v>0</v>
      </c>
    </row>
    <row r="882" spans="1:7" s="84" customFormat="1">
      <c r="A882" s="276">
        <v>273</v>
      </c>
      <c r="B882" s="246" t="s">
        <v>509</v>
      </c>
      <c r="C882" s="97">
        <f>SUM(C883:C888)</f>
        <v>0</v>
      </c>
      <c r="D882" s="97">
        <f>SUM(D883:D888)</f>
        <v>0</v>
      </c>
      <c r="E882" s="97">
        <f>SUM(E883:E888)</f>
        <v>0</v>
      </c>
      <c r="F882" s="97">
        <f>SUM(F883:F888)</f>
        <v>0</v>
      </c>
      <c r="G882" s="97">
        <f>SUM(C882:F882)</f>
        <v>0</v>
      </c>
    </row>
    <row r="883" spans="1:7" s="84" customFormat="1">
      <c r="A883" s="265">
        <v>2731</v>
      </c>
      <c r="B883" s="248" t="s">
        <v>498</v>
      </c>
      <c r="C883" s="98"/>
      <c r="D883" s="98"/>
      <c r="E883" s="98"/>
      <c r="F883" s="98"/>
      <c r="G883" s="97">
        <f t="shared" si="40"/>
        <v>0</v>
      </c>
    </row>
    <row r="884" spans="1:7" s="84" customFormat="1">
      <c r="A884" s="265">
        <v>2732</v>
      </c>
      <c r="B884" s="248" t="s">
        <v>499</v>
      </c>
      <c r="C884" s="98"/>
      <c r="D884" s="98"/>
      <c r="E884" s="98"/>
      <c r="F884" s="98"/>
      <c r="G884" s="97">
        <f t="shared" si="40"/>
        <v>0</v>
      </c>
    </row>
    <row r="885" spans="1:7" s="84" customFormat="1">
      <c r="A885" s="265">
        <v>2733</v>
      </c>
      <c r="B885" s="248" t="s">
        <v>500</v>
      </c>
      <c r="C885" s="98"/>
      <c r="D885" s="98"/>
      <c r="E885" s="98"/>
      <c r="F885" s="98"/>
      <c r="G885" s="97">
        <f t="shared" si="40"/>
        <v>0</v>
      </c>
    </row>
    <row r="886" spans="1:7" s="84" customFormat="1">
      <c r="A886" s="265">
        <v>2734</v>
      </c>
      <c r="B886" s="248" t="s">
        <v>501</v>
      </c>
      <c r="C886" s="98"/>
      <c r="D886" s="98"/>
      <c r="E886" s="98"/>
      <c r="F886" s="98"/>
      <c r="G886" s="97">
        <f t="shared" si="40"/>
        <v>0</v>
      </c>
    </row>
    <row r="887" spans="1:7" s="84" customFormat="1">
      <c r="A887" s="265">
        <v>2737</v>
      </c>
      <c r="B887" s="248" t="s">
        <v>502</v>
      </c>
      <c r="C887" s="98"/>
      <c r="D887" s="98"/>
      <c r="E887" s="98"/>
      <c r="F887" s="98"/>
      <c r="G887" s="97">
        <f t="shared" si="40"/>
        <v>0</v>
      </c>
    </row>
    <row r="888" spans="1:7" s="84" customFormat="1">
      <c r="A888" s="265">
        <v>2739</v>
      </c>
      <c r="B888" s="248" t="s">
        <v>222</v>
      </c>
      <c r="C888" s="97">
        <f>SUM(C889:C893)</f>
        <v>0</v>
      </c>
      <c r="D888" s="97">
        <f>SUM(D889:D893)</f>
        <v>0</v>
      </c>
      <c r="E888" s="97">
        <f>SUM(E889:E893)</f>
        <v>0</v>
      </c>
      <c r="F888" s="97">
        <f>SUM(F889:F893)</f>
        <v>0</v>
      </c>
      <c r="G888" s="97">
        <f t="shared" si="40"/>
        <v>0</v>
      </c>
    </row>
    <row r="889" spans="1:7" s="84" customFormat="1">
      <c r="A889" s="265">
        <v>27391</v>
      </c>
      <c r="B889" s="248" t="s">
        <v>503</v>
      </c>
      <c r="C889" s="98"/>
      <c r="D889" s="98"/>
      <c r="E889" s="98"/>
      <c r="F889" s="98"/>
      <c r="G889" s="97">
        <f t="shared" si="40"/>
        <v>0</v>
      </c>
    </row>
    <row r="890" spans="1:7" s="84" customFormat="1">
      <c r="A890" s="265">
        <v>27392</v>
      </c>
      <c r="B890" s="248" t="s">
        <v>504</v>
      </c>
      <c r="C890" s="98"/>
      <c r="D890" s="98"/>
      <c r="E890" s="98"/>
      <c r="F890" s="98"/>
      <c r="G890" s="97">
        <f t="shared" si="40"/>
        <v>0</v>
      </c>
    </row>
    <row r="891" spans="1:7" s="84" customFormat="1">
      <c r="A891" s="265">
        <v>27393</v>
      </c>
      <c r="B891" s="248" t="s">
        <v>505</v>
      </c>
      <c r="C891" s="98"/>
      <c r="D891" s="98"/>
      <c r="E891" s="98"/>
      <c r="F891" s="98"/>
      <c r="G891" s="97">
        <f t="shared" si="40"/>
        <v>0</v>
      </c>
    </row>
    <row r="892" spans="1:7" s="84" customFormat="1">
      <c r="A892" s="265">
        <v>27394</v>
      </c>
      <c r="B892" s="248" t="s">
        <v>506</v>
      </c>
      <c r="C892" s="98"/>
      <c r="D892" s="98"/>
      <c r="E892" s="98"/>
      <c r="F892" s="98"/>
      <c r="G892" s="97">
        <f t="shared" si="40"/>
        <v>0</v>
      </c>
    </row>
    <row r="893" spans="1:7" s="84" customFormat="1">
      <c r="A893" s="265">
        <v>27397</v>
      </c>
      <c r="B893" s="248" t="s">
        <v>507</v>
      </c>
      <c r="C893" s="98"/>
      <c r="D893" s="98"/>
      <c r="E893" s="98"/>
      <c r="F893" s="98"/>
      <c r="G893" s="97">
        <f t="shared" si="40"/>
        <v>0</v>
      </c>
    </row>
    <row r="894" spans="1:7" s="84" customFormat="1">
      <c r="A894" s="245">
        <v>274</v>
      </c>
      <c r="B894" s="277" t="s">
        <v>510</v>
      </c>
      <c r="C894" s="97">
        <f>C895+C907</f>
        <v>0</v>
      </c>
      <c r="D894" s="97">
        <f>D895+D907</f>
        <v>0</v>
      </c>
      <c r="E894" s="97">
        <f>E895+E907</f>
        <v>0</v>
      </c>
      <c r="F894" s="97">
        <f>F895+F907</f>
        <v>0</v>
      </c>
      <c r="G894" s="97">
        <f t="shared" si="40"/>
        <v>0</v>
      </c>
    </row>
    <row r="895" spans="1:7" s="84" customFormat="1">
      <c r="A895" s="252">
        <v>2741</v>
      </c>
      <c r="B895" s="278" t="s">
        <v>511</v>
      </c>
      <c r="C895" s="97">
        <f>SUM(C896:C901)</f>
        <v>0</v>
      </c>
      <c r="D895" s="97">
        <f>SUM(D896:D901)</f>
        <v>0</v>
      </c>
      <c r="E895" s="97">
        <f>SUM(E896:E901)</f>
        <v>0</v>
      </c>
      <c r="F895" s="97">
        <f>SUM(F896:F901)</f>
        <v>0</v>
      </c>
      <c r="G895" s="97">
        <f t="shared" si="40"/>
        <v>0</v>
      </c>
    </row>
    <row r="896" spans="1:7" s="84" customFormat="1">
      <c r="A896" s="247">
        <v>27411</v>
      </c>
      <c r="B896" s="248" t="s">
        <v>498</v>
      </c>
      <c r="C896" s="279"/>
      <c r="D896" s="279"/>
      <c r="E896" s="279"/>
      <c r="F896" s="279"/>
      <c r="G896" s="97">
        <f t="shared" si="40"/>
        <v>0</v>
      </c>
    </row>
    <row r="897" spans="1:7" s="84" customFormat="1">
      <c r="A897" s="247">
        <v>27412</v>
      </c>
      <c r="B897" s="248" t="s">
        <v>499</v>
      </c>
      <c r="C897" s="279"/>
      <c r="D897" s="279"/>
      <c r="E897" s="279"/>
      <c r="F897" s="279"/>
      <c r="G897" s="97">
        <f t="shared" si="40"/>
        <v>0</v>
      </c>
    </row>
    <row r="898" spans="1:7" s="84" customFormat="1">
      <c r="A898" s="247">
        <v>27413</v>
      </c>
      <c r="B898" s="248" t="s">
        <v>500</v>
      </c>
      <c r="C898" s="279"/>
      <c r="D898" s="279"/>
      <c r="E898" s="279"/>
      <c r="F898" s="279"/>
      <c r="G898" s="97">
        <f t="shared" si="40"/>
        <v>0</v>
      </c>
    </row>
    <row r="899" spans="1:7" s="84" customFormat="1">
      <c r="A899" s="247">
        <v>27414</v>
      </c>
      <c r="B899" s="248" t="s">
        <v>501</v>
      </c>
      <c r="C899" s="279"/>
      <c r="D899" s="279"/>
      <c r="E899" s="279"/>
      <c r="F899" s="279"/>
      <c r="G899" s="97">
        <f t="shared" si="40"/>
        <v>0</v>
      </c>
    </row>
    <row r="900" spans="1:7" s="84" customFormat="1">
      <c r="A900" s="247">
        <v>27415</v>
      </c>
      <c r="B900" s="248" t="s">
        <v>502</v>
      </c>
      <c r="C900" s="279"/>
      <c r="D900" s="279"/>
      <c r="E900" s="279"/>
      <c r="F900" s="279"/>
      <c r="G900" s="97">
        <f t="shared" si="40"/>
        <v>0</v>
      </c>
    </row>
    <row r="901" spans="1:7" s="84" customFormat="1">
      <c r="A901" s="247">
        <v>27419</v>
      </c>
      <c r="B901" s="248" t="s">
        <v>222</v>
      </c>
      <c r="C901" s="97">
        <f>SUM(C902:C906)</f>
        <v>0</v>
      </c>
      <c r="D901" s="97">
        <f>SUM(D902:D906)</f>
        <v>0</v>
      </c>
      <c r="E901" s="97">
        <f>SUM(E902:E906)</f>
        <v>0</v>
      </c>
      <c r="F901" s="97">
        <f>SUM(F902:F906)</f>
        <v>0</v>
      </c>
      <c r="G901" s="97">
        <f t="shared" si="40"/>
        <v>0</v>
      </c>
    </row>
    <row r="902" spans="1:7" s="84" customFormat="1">
      <c r="A902" s="247">
        <v>274191</v>
      </c>
      <c r="B902" s="248" t="s">
        <v>503</v>
      </c>
      <c r="C902" s="279"/>
      <c r="D902" s="279"/>
      <c r="E902" s="279"/>
      <c r="F902" s="279"/>
      <c r="G902" s="97">
        <f t="shared" si="40"/>
        <v>0</v>
      </c>
    </row>
    <row r="903" spans="1:7" s="84" customFormat="1">
      <c r="A903" s="247">
        <v>274192</v>
      </c>
      <c r="B903" s="248" t="s">
        <v>504</v>
      </c>
      <c r="C903" s="279"/>
      <c r="D903" s="279"/>
      <c r="E903" s="279"/>
      <c r="F903" s="279"/>
      <c r="G903" s="97">
        <f t="shared" si="40"/>
        <v>0</v>
      </c>
    </row>
    <row r="904" spans="1:7" s="84" customFormat="1">
      <c r="A904" s="247">
        <v>274193</v>
      </c>
      <c r="B904" s="248" t="s">
        <v>505</v>
      </c>
      <c r="C904" s="279"/>
      <c r="D904" s="279"/>
      <c r="E904" s="279"/>
      <c r="F904" s="279"/>
      <c r="G904" s="97">
        <f t="shared" si="40"/>
        <v>0</v>
      </c>
    </row>
    <row r="905" spans="1:7" s="84" customFormat="1">
      <c r="A905" s="247">
        <v>274194</v>
      </c>
      <c r="B905" s="248" t="s">
        <v>506</v>
      </c>
      <c r="C905" s="279"/>
      <c r="D905" s="279"/>
      <c r="E905" s="279"/>
      <c r="F905" s="279"/>
      <c r="G905" s="97">
        <f t="shared" si="40"/>
        <v>0</v>
      </c>
    </row>
    <row r="906" spans="1:7" s="84" customFormat="1">
      <c r="A906" s="247">
        <v>274197</v>
      </c>
      <c r="B906" s="248" t="s">
        <v>507</v>
      </c>
      <c r="C906" s="279"/>
      <c r="D906" s="279"/>
      <c r="E906" s="279"/>
      <c r="F906" s="279"/>
      <c r="G906" s="97">
        <f t="shared" si="40"/>
        <v>0</v>
      </c>
    </row>
    <row r="907" spans="1:7" s="84" customFormat="1">
      <c r="A907" s="252">
        <v>2742</v>
      </c>
      <c r="B907" s="278" t="s">
        <v>512</v>
      </c>
      <c r="C907" s="97">
        <f>SUM(C908:C909)</f>
        <v>0</v>
      </c>
      <c r="D907" s="97">
        <f>SUM(D908:D909)</f>
        <v>0</v>
      </c>
      <c r="E907" s="97">
        <f>SUM(E908:E909)</f>
        <v>0</v>
      </c>
      <c r="F907" s="97">
        <f>SUM(F908:F909)</f>
        <v>0</v>
      </c>
      <c r="G907" s="97">
        <f t="shared" si="40"/>
        <v>0</v>
      </c>
    </row>
    <row r="908" spans="1:7" s="84" customFormat="1">
      <c r="A908" s="247">
        <v>27421</v>
      </c>
      <c r="B908" s="278" t="s">
        <v>513</v>
      </c>
      <c r="C908" s="279"/>
      <c r="D908" s="279"/>
      <c r="E908" s="279"/>
      <c r="F908" s="279"/>
      <c r="G908" s="97">
        <f t="shared" si="40"/>
        <v>0</v>
      </c>
    </row>
    <row r="909" spans="1:7" s="84" customFormat="1">
      <c r="A909" s="247">
        <v>27429</v>
      </c>
      <c r="B909" s="278" t="s">
        <v>437</v>
      </c>
      <c r="C909" s="279"/>
      <c r="D909" s="279"/>
      <c r="E909" s="279"/>
      <c r="F909" s="279"/>
      <c r="G909" s="97">
        <f t="shared" si="40"/>
        <v>0</v>
      </c>
    </row>
    <row r="910" spans="1:7" s="84" customFormat="1">
      <c r="A910" s="266">
        <v>28</v>
      </c>
      <c r="B910" s="244" t="s">
        <v>368</v>
      </c>
      <c r="C910" s="97">
        <f>C911+C917+C923+C929+C930+C931</f>
        <v>0</v>
      </c>
      <c r="D910" s="97">
        <f>D911+D917+D923+D929+D930+D931</f>
        <v>0</v>
      </c>
      <c r="E910" s="97">
        <f>E911+E917+E923+E929+E930+E931</f>
        <v>0</v>
      </c>
      <c r="F910" s="97">
        <f>F911+F917+F923+F929+F930+F931</f>
        <v>0</v>
      </c>
      <c r="G910" s="97">
        <f t="shared" si="40"/>
        <v>0</v>
      </c>
    </row>
    <row r="911" spans="1:7" s="84" customFormat="1">
      <c r="A911" s="276">
        <v>281</v>
      </c>
      <c r="B911" s="246" t="s">
        <v>514</v>
      </c>
      <c r="C911" s="97">
        <f>SUM(C912:C916)</f>
        <v>0</v>
      </c>
      <c r="D911" s="97">
        <f>SUM(D912:D916)</f>
        <v>0</v>
      </c>
      <c r="E911" s="97">
        <f>SUM(E912:E916)</f>
        <v>0</v>
      </c>
      <c r="F911" s="97">
        <f>SUM(F912:F916)</f>
        <v>0</v>
      </c>
      <c r="G911" s="97">
        <f t="shared" si="40"/>
        <v>0</v>
      </c>
    </row>
    <row r="912" spans="1:7" s="84" customFormat="1">
      <c r="A912" s="265">
        <v>2811</v>
      </c>
      <c r="B912" s="248" t="s">
        <v>498</v>
      </c>
      <c r="C912" s="98"/>
      <c r="D912" s="98"/>
      <c r="E912" s="98"/>
      <c r="F912" s="98"/>
      <c r="G912" s="97">
        <f t="shared" si="40"/>
        <v>0</v>
      </c>
    </row>
    <row r="913" spans="1:7" s="84" customFormat="1">
      <c r="A913" s="265">
        <v>2812</v>
      </c>
      <c r="B913" s="248" t="s">
        <v>499</v>
      </c>
      <c r="C913" s="98"/>
      <c r="D913" s="98"/>
      <c r="E913" s="98"/>
      <c r="F913" s="98"/>
      <c r="G913" s="97">
        <f t="shared" si="40"/>
        <v>0</v>
      </c>
    </row>
    <row r="914" spans="1:7" s="84" customFormat="1">
      <c r="A914" s="265">
        <v>2813</v>
      </c>
      <c r="B914" s="248" t="s">
        <v>500</v>
      </c>
      <c r="C914" s="98"/>
      <c r="D914" s="98"/>
      <c r="E914" s="98"/>
      <c r="F914" s="98"/>
      <c r="G914" s="97">
        <f t="shared" si="40"/>
        <v>0</v>
      </c>
    </row>
    <row r="915" spans="1:7" s="84" customFormat="1">
      <c r="A915" s="265">
        <v>2814</v>
      </c>
      <c r="B915" s="248" t="s">
        <v>501</v>
      </c>
      <c r="C915" s="98"/>
      <c r="D915" s="98"/>
      <c r="E915" s="98"/>
      <c r="F915" s="98"/>
      <c r="G915" s="97">
        <f t="shared" si="40"/>
        <v>0</v>
      </c>
    </row>
    <row r="916" spans="1:7" s="84" customFormat="1">
      <c r="A916" s="265">
        <v>2815</v>
      </c>
      <c r="B916" s="248" t="s">
        <v>502</v>
      </c>
      <c r="C916" s="98"/>
      <c r="D916" s="98"/>
      <c r="E916" s="98"/>
      <c r="F916" s="98"/>
      <c r="G916" s="97">
        <f t="shared" si="40"/>
        <v>0</v>
      </c>
    </row>
    <row r="917" spans="1:7" s="84" customFormat="1">
      <c r="A917" s="276">
        <v>282</v>
      </c>
      <c r="B917" s="246" t="s">
        <v>280</v>
      </c>
      <c r="C917" s="97">
        <f>SUM(C918:C922)</f>
        <v>0</v>
      </c>
      <c r="D917" s="97">
        <f>SUM(D918:D922)</f>
        <v>0</v>
      </c>
      <c r="E917" s="97">
        <f>SUM(E918:E922)</f>
        <v>0</v>
      </c>
      <c r="F917" s="97">
        <f>SUM(F918:F922)</f>
        <v>0</v>
      </c>
      <c r="G917" s="97">
        <f t="shared" si="40"/>
        <v>0</v>
      </c>
    </row>
    <row r="918" spans="1:7" s="84" customFormat="1">
      <c r="A918" s="265">
        <v>2821</v>
      </c>
      <c r="B918" s="248" t="s">
        <v>498</v>
      </c>
      <c r="C918" s="98"/>
      <c r="D918" s="98"/>
      <c r="E918" s="98"/>
      <c r="F918" s="98"/>
      <c r="G918" s="97">
        <f t="shared" si="40"/>
        <v>0</v>
      </c>
    </row>
    <row r="919" spans="1:7" s="84" customFormat="1">
      <c r="A919" s="265">
        <v>2822</v>
      </c>
      <c r="B919" s="248" t="s">
        <v>499</v>
      </c>
      <c r="C919" s="98"/>
      <c r="D919" s="98"/>
      <c r="E919" s="98"/>
      <c r="F919" s="98"/>
      <c r="G919" s="97">
        <f t="shared" si="40"/>
        <v>0</v>
      </c>
    </row>
    <row r="920" spans="1:7" s="84" customFormat="1">
      <c r="A920" s="265">
        <v>2823</v>
      </c>
      <c r="B920" s="248" t="s">
        <v>500</v>
      </c>
      <c r="C920" s="98"/>
      <c r="D920" s="98"/>
      <c r="E920" s="98"/>
      <c r="F920" s="98"/>
      <c r="G920" s="97">
        <f t="shared" si="40"/>
        <v>0</v>
      </c>
    </row>
    <row r="921" spans="1:7" s="84" customFormat="1">
      <c r="A921" s="265">
        <v>2824</v>
      </c>
      <c r="B921" s="248" t="s">
        <v>501</v>
      </c>
      <c r="C921" s="98"/>
      <c r="D921" s="98"/>
      <c r="E921" s="98"/>
      <c r="F921" s="98"/>
      <c r="G921" s="97">
        <f t="shared" si="40"/>
        <v>0</v>
      </c>
    </row>
    <row r="922" spans="1:7" s="84" customFormat="1">
      <c r="A922" s="265">
        <v>2825</v>
      </c>
      <c r="B922" s="248" t="s">
        <v>502</v>
      </c>
      <c r="C922" s="98"/>
      <c r="D922" s="98"/>
      <c r="E922" s="98"/>
      <c r="F922" s="98"/>
      <c r="G922" s="97">
        <f t="shared" ref="G922:G987" si="41">SUM(C922:F922)</f>
        <v>0</v>
      </c>
    </row>
    <row r="923" spans="1:7" s="84" customFormat="1">
      <c r="A923" s="276">
        <v>283</v>
      </c>
      <c r="B923" s="246" t="s">
        <v>479</v>
      </c>
      <c r="C923" s="97">
        <f>SUM(C924:C928)</f>
        <v>0</v>
      </c>
      <c r="D923" s="97">
        <f>SUM(D924:D928)</f>
        <v>0</v>
      </c>
      <c r="E923" s="97">
        <f>SUM(E924:E928)</f>
        <v>0</v>
      </c>
      <c r="F923" s="97">
        <f>SUM(F924:F928)</f>
        <v>0</v>
      </c>
      <c r="G923" s="97">
        <f t="shared" si="41"/>
        <v>0</v>
      </c>
    </row>
    <row r="924" spans="1:7" s="84" customFormat="1">
      <c r="A924" s="265">
        <v>2831</v>
      </c>
      <c r="B924" s="248" t="s">
        <v>498</v>
      </c>
      <c r="C924" s="98"/>
      <c r="D924" s="98"/>
      <c r="E924" s="98"/>
      <c r="F924" s="98"/>
      <c r="G924" s="97">
        <f t="shared" si="41"/>
        <v>0</v>
      </c>
    </row>
    <row r="925" spans="1:7" s="84" customFormat="1">
      <c r="A925" s="265">
        <v>2832</v>
      </c>
      <c r="B925" s="248" t="s">
        <v>499</v>
      </c>
      <c r="C925" s="98"/>
      <c r="D925" s="98"/>
      <c r="E925" s="98"/>
      <c r="F925" s="98"/>
      <c r="G925" s="97">
        <f t="shared" si="41"/>
        <v>0</v>
      </c>
    </row>
    <row r="926" spans="1:7" s="84" customFormat="1">
      <c r="A926" s="265">
        <v>2833</v>
      </c>
      <c r="B926" s="248" t="s">
        <v>500</v>
      </c>
      <c r="C926" s="98"/>
      <c r="D926" s="98"/>
      <c r="E926" s="98"/>
      <c r="F926" s="98"/>
      <c r="G926" s="97">
        <f t="shared" si="41"/>
        <v>0</v>
      </c>
    </row>
    <row r="927" spans="1:7" s="84" customFormat="1">
      <c r="A927" s="265">
        <v>2834</v>
      </c>
      <c r="B927" s="248" t="s">
        <v>501</v>
      </c>
      <c r="C927" s="98"/>
      <c r="D927" s="98"/>
      <c r="E927" s="98"/>
      <c r="F927" s="98"/>
      <c r="G927" s="97">
        <f t="shared" si="41"/>
        <v>0</v>
      </c>
    </row>
    <row r="928" spans="1:7" s="84" customFormat="1">
      <c r="A928" s="265">
        <v>2835</v>
      </c>
      <c r="B928" s="248" t="s">
        <v>502</v>
      </c>
      <c r="C928" s="98"/>
      <c r="D928" s="98"/>
      <c r="E928" s="98"/>
      <c r="F928" s="98"/>
      <c r="G928" s="97">
        <f t="shared" si="41"/>
        <v>0</v>
      </c>
    </row>
    <row r="929" spans="1:7" s="84" customFormat="1">
      <c r="A929" s="276">
        <v>284</v>
      </c>
      <c r="B929" s="246" t="s">
        <v>515</v>
      </c>
      <c r="C929" s="98"/>
      <c r="D929" s="98"/>
      <c r="E929" s="98"/>
      <c r="F929" s="98"/>
      <c r="G929" s="97">
        <f t="shared" si="41"/>
        <v>0</v>
      </c>
    </row>
    <row r="930" spans="1:7" s="84" customFormat="1">
      <c r="A930" s="276">
        <v>285</v>
      </c>
      <c r="B930" s="246" t="s">
        <v>516</v>
      </c>
      <c r="C930" s="98"/>
      <c r="D930" s="98"/>
      <c r="E930" s="98"/>
      <c r="F930" s="98"/>
      <c r="G930" s="97">
        <f t="shared" si="41"/>
        <v>0</v>
      </c>
    </row>
    <row r="931" spans="1:7" s="84" customFormat="1">
      <c r="A931" s="276">
        <v>286</v>
      </c>
      <c r="B931" s="246" t="s">
        <v>368</v>
      </c>
      <c r="C931" s="98"/>
      <c r="D931" s="98"/>
      <c r="E931" s="98"/>
      <c r="F931" s="98"/>
      <c r="G931" s="97">
        <f t="shared" si="41"/>
        <v>0</v>
      </c>
    </row>
    <row r="932" spans="1:7" s="84" customFormat="1">
      <c r="A932" s="266">
        <v>3</v>
      </c>
      <c r="B932" s="244" t="s">
        <v>374</v>
      </c>
      <c r="C932" s="97">
        <f>C933+C946+C956+C958+C960+C961</f>
        <v>0</v>
      </c>
      <c r="D932" s="97">
        <f>D933+D946+D956+D958+D960+D961</f>
        <v>0</v>
      </c>
      <c r="E932" s="97">
        <f>E933+E946+E956+E958+E960+E961</f>
        <v>0</v>
      </c>
      <c r="F932" s="97">
        <f>F933+F946+F956+F958+F960+F961</f>
        <v>0</v>
      </c>
      <c r="G932" s="97">
        <f t="shared" si="41"/>
        <v>0</v>
      </c>
    </row>
    <row r="933" spans="1:7" s="84" customFormat="1">
      <c r="A933" s="266">
        <v>33</v>
      </c>
      <c r="B933" s="244" t="s">
        <v>517</v>
      </c>
      <c r="C933" s="97">
        <f>+C934+C940</f>
        <v>0</v>
      </c>
      <c r="D933" s="97">
        <f>+D934+D940</f>
        <v>0</v>
      </c>
      <c r="E933" s="97">
        <f>+E934+E940</f>
        <v>0</v>
      </c>
      <c r="F933" s="97">
        <f>+F934+F940</f>
        <v>0</v>
      </c>
      <c r="G933" s="97">
        <f t="shared" si="41"/>
        <v>0</v>
      </c>
    </row>
    <row r="934" spans="1:7" s="84" customFormat="1">
      <c r="A934" s="276">
        <v>331</v>
      </c>
      <c r="B934" s="246" t="s">
        <v>517</v>
      </c>
      <c r="C934" s="97">
        <f>SUM(C935:C939)</f>
        <v>0</v>
      </c>
      <c r="D934" s="97">
        <f>SUM(D935:D939)</f>
        <v>0</v>
      </c>
      <c r="E934" s="97">
        <f>SUM(E935:E939)</f>
        <v>0</v>
      </c>
      <c r="F934" s="97">
        <f>SUM(F935:F939)</f>
        <v>0</v>
      </c>
      <c r="G934" s="97">
        <f t="shared" si="41"/>
        <v>0</v>
      </c>
    </row>
    <row r="935" spans="1:7" s="84" customFormat="1">
      <c r="A935" s="265">
        <v>3311</v>
      </c>
      <c r="B935" s="248" t="s">
        <v>518</v>
      </c>
      <c r="C935" s="98"/>
      <c r="D935" s="98"/>
      <c r="E935" s="98"/>
      <c r="F935" s="98"/>
      <c r="G935" s="97">
        <f t="shared" si="41"/>
        <v>0</v>
      </c>
    </row>
    <row r="936" spans="1:7" s="84" customFormat="1">
      <c r="A936" s="265">
        <v>3312</v>
      </c>
      <c r="B936" s="248" t="s">
        <v>519</v>
      </c>
      <c r="C936" s="98"/>
      <c r="D936" s="98"/>
      <c r="E936" s="98"/>
      <c r="F936" s="98"/>
      <c r="G936" s="97">
        <f t="shared" si="41"/>
        <v>0</v>
      </c>
    </row>
    <row r="937" spans="1:7" s="84" customFormat="1">
      <c r="A937" s="265">
        <v>3313</v>
      </c>
      <c r="B937" s="248" t="s">
        <v>520</v>
      </c>
      <c r="C937" s="98"/>
      <c r="D937" s="98"/>
      <c r="E937" s="98"/>
      <c r="F937" s="98"/>
      <c r="G937" s="97">
        <f t="shared" si="41"/>
        <v>0</v>
      </c>
    </row>
    <row r="938" spans="1:7" s="84" customFormat="1">
      <c r="A938" s="265">
        <v>3314</v>
      </c>
      <c r="B938" s="248" t="s">
        <v>521</v>
      </c>
      <c r="C938" s="98"/>
      <c r="D938" s="98"/>
      <c r="E938" s="98"/>
      <c r="F938" s="98"/>
      <c r="G938" s="97">
        <f t="shared" si="41"/>
        <v>0</v>
      </c>
    </row>
    <row r="939" spans="1:7" s="84" customFormat="1">
      <c r="A939" s="265">
        <v>3315</v>
      </c>
      <c r="B939" s="248" t="s">
        <v>522</v>
      </c>
      <c r="C939" s="98"/>
      <c r="D939" s="98"/>
      <c r="E939" s="98"/>
      <c r="F939" s="98"/>
      <c r="G939" s="97">
        <f t="shared" si="41"/>
        <v>0</v>
      </c>
    </row>
    <row r="940" spans="1:7" s="84" customFormat="1">
      <c r="A940" s="276">
        <v>339</v>
      </c>
      <c r="B940" s="246" t="s">
        <v>222</v>
      </c>
      <c r="C940" s="97">
        <f>SUM(C941:C945)</f>
        <v>0</v>
      </c>
      <c r="D940" s="97">
        <f>SUM(D941:D945)</f>
        <v>0</v>
      </c>
      <c r="E940" s="97">
        <f>SUM(E941:E945)</f>
        <v>0</v>
      </c>
      <c r="F940" s="97">
        <f>SUM(F941:F945)</f>
        <v>0</v>
      </c>
      <c r="G940" s="97">
        <f t="shared" si="41"/>
        <v>0</v>
      </c>
    </row>
    <row r="941" spans="1:7" s="84" customFormat="1">
      <c r="A941" s="265">
        <v>3391</v>
      </c>
      <c r="B941" s="248" t="s">
        <v>523</v>
      </c>
      <c r="C941" s="98"/>
      <c r="D941" s="98"/>
      <c r="E941" s="98"/>
      <c r="F941" s="98"/>
      <c r="G941" s="97">
        <f t="shared" si="41"/>
        <v>0</v>
      </c>
    </row>
    <row r="942" spans="1:7" s="84" customFormat="1">
      <c r="A942" s="265">
        <v>3392</v>
      </c>
      <c r="B942" s="248" t="s">
        <v>524</v>
      </c>
      <c r="C942" s="98"/>
      <c r="D942" s="98"/>
      <c r="E942" s="98"/>
      <c r="F942" s="98"/>
      <c r="G942" s="97">
        <f t="shared" si="41"/>
        <v>0</v>
      </c>
    </row>
    <row r="943" spans="1:7" s="84" customFormat="1">
      <c r="A943" s="265">
        <v>3393</v>
      </c>
      <c r="B943" s="248" t="s">
        <v>525</v>
      </c>
      <c r="C943" s="98"/>
      <c r="D943" s="98"/>
      <c r="E943" s="98"/>
      <c r="F943" s="98"/>
      <c r="G943" s="97">
        <f t="shared" si="41"/>
        <v>0</v>
      </c>
    </row>
    <row r="944" spans="1:7" s="84" customFormat="1">
      <c r="A944" s="265">
        <v>3394</v>
      </c>
      <c r="B944" s="248" t="s">
        <v>526</v>
      </c>
      <c r="C944" s="98"/>
      <c r="D944" s="98"/>
      <c r="E944" s="98"/>
      <c r="F944" s="98"/>
      <c r="G944" s="97">
        <f t="shared" si="41"/>
        <v>0</v>
      </c>
    </row>
    <row r="945" spans="1:7" s="84" customFormat="1">
      <c r="A945" s="265">
        <v>3395</v>
      </c>
      <c r="B945" s="248" t="s">
        <v>527</v>
      </c>
      <c r="C945" s="98"/>
      <c r="D945" s="98"/>
      <c r="E945" s="98"/>
      <c r="F945" s="98"/>
      <c r="G945" s="97">
        <f t="shared" si="41"/>
        <v>0</v>
      </c>
    </row>
    <row r="946" spans="1:7" s="84" customFormat="1">
      <c r="A946" s="266">
        <v>34</v>
      </c>
      <c r="B946" s="244" t="s">
        <v>384</v>
      </c>
      <c r="C946" s="97">
        <f>C947</f>
        <v>0</v>
      </c>
      <c r="D946" s="97">
        <f>D947</f>
        <v>0</v>
      </c>
      <c r="E946" s="97">
        <f>E947</f>
        <v>0</v>
      </c>
      <c r="F946" s="97">
        <f>F947</f>
        <v>0</v>
      </c>
      <c r="G946" s="97">
        <f t="shared" si="41"/>
        <v>0</v>
      </c>
    </row>
    <row r="947" spans="1:7" s="84" customFormat="1">
      <c r="A947" s="276">
        <v>342</v>
      </c>
      <c r="B947" s="246" t="s">
        <v>528</v>
      </c>
      <c r="C947" s="97">
        <f>C948+C952</f>
        <v>0</v>
      </c>
      <c r="D947" s="97">
        <f>D948+D952</f>
        <v>0</v>
      </c>
      <c r="E947" s="97">
        <f>E948+E952</f>
        <v>0</v>
      </c>
      <c r="F947" s="97">
        <f>F948+F952</f>
        <v>0</v>
      </c>
      <c r="G947" s="97">
        <f t="shared" si="41"/>
        <v>0</v>
      </c>
    </row>
    <row r="948" spans="1:7" s="84" customFormat="1">
      <c r="A948" s="265">
        <v>3421</v>
      </c>
      <c r="B948" s="248" t="s">
        <v>528</v>
      </c>
      <c r="C948" s="97">
        <f>SUM(C949:C951)</f>
        <v>0</v>
      </c>
      <c r="D948" s="97">
        <f>SUM(D949:D951)</f>
        <v>0</v>
      </c>
      <c r="E948" s="97">
        <f>SUM(E949:E951)</f>
        <v>0</v>
      </c>
      <c r="F948" s="97">
        <f>SUM(F949:F951)</f>
        <v>0</v>
      </c>
      <c r="G948" s="97">
        <f t="shared" si="41"/>
        <v>0</v>
      </c>
    </row>
    <row r="949" spans="1:7" s="84" customFormat="1">
      <c r="A949" s="265">
        <v>34211</v>
      </c>
      <c r="B949" s="248" t="s">
        <v>529</v>
      </c>
      <c r="C949" s="98"/>
      <c r="D949" s="98"/>
      <c r="E949" s="98"/>
      <c r="F949" s="98"/>
      <c r="G949" s="97">
        <f t="shared" si="41"/>
        <v>0</v>
      </c>
    </row>
    <row r="950" spans="1:7" s="84" customFormat="1">
      <c r="A950" s="265">
        <v>34212</v>
      </c>
      <c r="B950" s="248" t="s">
        <v>530</v>
      </c>
      <c r="C950" s="98"/>
      <c r="D950" s="98"/>
      <c r="E950" s="98"/>
      <c r="F950" s="98"/>
      <c r="G950" s="97">
        <f t="shared" si="41"/>
        <v>0</v>
      </c>
    </row>
    <row r="951" spans="1:7" s="84" customFormat="1">
      <c r="A951" s="265">
        <v>34213</v>
      </c>
      <c r="B951" s="248" t="s">
        <v>531</v>
      </c>
      <c r="C951" s="98"/>
      <c r="D951" s="98"/>
      <c r="E951" s="98"/>
      <c r="F951" s="98"/>
      <c r="G951" s="97">
        <f t="shared" si="41"/>
        <v>0</v>
      </c>
    </row>
    <row r="952" spans="1:7" s="84" customFormat="1">
      <c r="A952" s="265">
        <v>3429</v>
      </c>
      <c r="B952" s="248" t="s">
        <v>222</v>
      </c>
      <c r="C952" s="97">
        <f>SUM(C953:C955)</f>
        <v>0</v>
      </c>
      <c r="D952" s="97">
        <f>SUM(D953:D955)</f>
        <v>0</v>
      </c>
      <c r="E952" s="97">
        <f>SUM(E953:E955)</f>
        <v>0</v>
      </c>
      <c r="F952" s="97">
        <f>SUM(F953:F955)</f>
        <v>0</v>
      </c>
      <c r="G952" s="97">
        <f t="shared" si="41"/>
        <v>0</v>
      </c>
    </row>
    <row r="953" spans="1:7" s="84" customFormat="1">
      <c r="A953" s="265">
        <v>34291</v>
      </c>
      <c r="B953" s="248" t="s">
        <v>532</v>
      </c>
      <c r="C953" s="98"/>
      <c r="D953" s="98"/>
      <c r="E953" s="98"/>
      <c r="F953" s="98"/>
      <c r="G953" s="97">
        <f t="shared" si="41"/>
        <v>0</v>
      </c>
    </row>
    <row r="954" spans="1:7" s="84" customFormat="1">
      <c r="A954" s="265">
        <v>34292</v>
      </c>
      <c r="B954" s="248" t="s">
        <v>533</v>
      </c>
      <c r="C954" s="98"/>
      <c r="D954" s="98"/>
      <c r="E954" s="98"/>
      <c r="F954" s="98"/>
      <c r="G954" s="97">
        <f t="shared" si="41"/>
        <v>0</v>
      </c>
    </row>
    <row r="955" spans="1:7" s="84" customFormat="1">
      <c r="A955" s="265">
        <v>34293</v>
      </c>
      <c r="B955" s="248" t="s">
        <v>534</v>
      </c>
      <c r="C955" s="98"/>
      <c r="D955" s="98"/>
      <c r="E955" s="98"/>
      <c r="F955" s="98"/>
      <c r="G955" s="97">
        <f t="shared" si="41"/>
        <v>0</v>
      </c>
    </row>
    <row r="956" spans="1:7" s="84" customFormat="1">
      <c r="A956" s="266">
        <v>35</v>
      </c>
      <c r="B956" s="244" t="s">
        <v>386</v>
      </c>
      <c r="C956" s="97">
        <f>C957</f>
        <v>0</v>
      </c>
      <c r="D956" s="97">
        <f>D957</f>
        <v>0</v>
      </c>
      <c r="E956" s="97">
        <f>E957</f>
        <v>0</v>
      </c>
      <c r="F956" s="97">
        <f>F957</f>
        <v>0</v>
      </c>
      <c r="G956" s="97">
        <f t="shared" si="41"/>
        <v>0</v>
      </c>
    </row>
    <row r="957" spans="1:7" s="84" customFormat="1">
      <c r="A957" s="280">
        <v>352</v>
      </c>
      <c r="B957" s="248" t="s">
        <v>535</v>
      </c>
      <c r="C957" s="98"/>
      <c r="D957" s="98"/>
      <c r="E957" s="98"/>
      <c r="F957" s="98"/>
      <c r="G957" s="97">
        <f t="shared" si="41"/>
        <v>0</v>
      </c>
    </row>
    <row r="958" spans="1:7" s="84" customFormat="1">
      <c r="A958" s="266">
        <v>36</v>
      </c>
      <c r="B958" s="244" t="s">
        <v>388</v>
      </c>
      <c r="C958" s="97">
        <f>C959</f>
        <v>0</v>
      </c>
      <c r="D958" s="97">
        <f>D959</f>
        <v>0</v>
      </c>
      <c r="E958" s="97">
        <f>E959</f>
        <v>0</v>
      </c>
      <c r="F958" s="97">
        <f>F959</f>
        <v>0</v>
      </c>
      <c r="G958" s="97">
        <f t="shared" si="41"/>
        <v>0</v>
      </c>
    </row>
    <row r="959" spans="1:7" s="84" customFormat="1">
      <c r="A959" s="280">
        <v>362</v>
      </c>
      <c r="B959" s="248" t="s">
        <v>536</v>
      </c>
      <c r="C959" s="98"/>
      <c r="D959" s="98"/>
      <c r="E959" s="98"/>
      <c r="F959" s="98"/>
      <c r="G959" s="97">
        <f t="shared" si="41"/>
        <v>0</v>
      </c>
    </row>
    <row r="960" spans="1:7" s="84" customFormat="1">
      <c r="A960" s="281">
        <v>364</v>
      </c>
      <c r="B960" s="268" t="s">
        <v>84</v>
      </c>
      <c r="C960" s="100"/>
      <c r="D960" s="100"/>
      <c r="E960" s="100"/>
      <c r="F960" s="100"/>
      <c r="G960" s="97">
        <f t="shared" si="41"/>
        <v>0</v>
      </c>
    </row>
    <row r="961" spans="1:7" s="84" customFormat="1">
      <c r="A961" s="281">
        <v>365</v>
      </c>
      <c r="B961" s="268" t="s">
        <v>537</v>
      </c>
      <c r="C961" s="100"/>
      <c r="D961" s="100"/>
      <c r="E961" s="100"/>
      <c r="F961" s="100"/>
      <c r="G961" s="97">
        <f t="shared" si="41"/>
        <v>0</v>
      </c>
    </row>
    <row r="962" spans="1:7" s="84" customFormat="1">
      <c r="A962" s="281">
        <v>4</v>
      </c>
      <c r="B962" s="282" t="s">
        <v>391</v>
      </c>
      <c r="C962" s="97">
        <f>C963+C971+C977+C978+C981</f>
        <v>0</v>
      </c>
      <c r="D962" s="97">
        <f>D963+D971+D977+D978+D981</f>
        <v>0</v>
      </c>
      <c r="E962" s="97">
        <f>E963+E971+E977+E978+E981</f>
        <v>0</v>
      </c>
      <c r="F962" s="97">
        <f>F963+F971+F977+F978+F981</f>
        <v>0</v>
      </c>
      <c r="G962" s="97">
        <f t="shared" si="41"/>
        <v>0</v>
      </c>
    </row>
    <row r="963" spans="1:7" s="84" customFormat="1">
      <c r="A963" s="281">
        <v>42</v>
      </c>
      <c r="B963" s="282" t="s">
        <v>538</v>
      </c>
      <c r="C963" s="97">
        <f>C964+C970</f>
        <v>0</v>
      </c>
      <c r="D963" s="97">
        <f>D964+D970</f>
        <v>0</v>
      </c>
      <c r="E963" s="97">
        <f>E964+E970</f>
        <v>0</v>
      </c>
      <c r="F963" s="97">
        <f>F964+F970</f>
        <v>0</v>
      </c>
      <c r="G963" s="97">
        <f t="shared" si="41"/>
        <v>0</v>
      </c>
    </row>
    <row r="964" spans="1:7" s="84" customFormat="1">
      <c r="A964" s="283">
        <v>421</v>
      </c>
      <c r="B964" s="284" t="s">
        <v>539</v>
      </c>
      <c r="C964" s="97">
        <f>SUM(C965:C969)</f>
        <v>0</v>
      </c>
      <c r="D964" s="97">
        <f>SUM(D965:D969)</f>
        <v>0</v>
      </c>
      <c r="E964" s="97">
        <f>SUM(E965:E969)</f>
        <v>0</v>
      </c>
      <c r="F964" s="97">
        <f>SUM(F965:F969)</f>
        <v>0</v>
      </c>
      <c r="G964" s="97">
        <f t="shared" si="41"/>
        <v>0</v>
      </c>
    </row>
    <row r="965" spans="1:7" s="84" customFormat="1">
      <c r="A965" s="285">
        <v>4211</v>
      </c>
      <c r="B965" s="286" t="s">
        <v>540</v>
      </c>
      <c r="C965" s="98"/>
      <c r="D965" s="98"/>
      <c r="E965" s="98"/>
      <c r="F965" s="98"/>
      <c r="G965" s="97">
        <f t="shared" si="41"/>
        <v>0</v>
      </c>
    </row>
    <row r="966" spans="1:7" s="84" customFormat="1">
      <c r="A966" s="285">
        <v>4212</v>
      </c>
      <c r="B966" s="286" t="s">
        <v>541</v>
      </c>
      <c r="C966" s="98"/>
      <c r="D966" s="98"/>
      <c r="E966" s="98"/>
      <c r="F966" s="98"/>
      <c r="G966" s="97">
        <f t="shared" si="41"/>
        <v>0</v>
      </c>
    </row>
    <row r="967" spans="1:7" s="84" customFormat="1">
      <c r="A967" s="285">
        <v>4213</v>
      </c>
      <c r="B967" s="286" t="s">
        <v>542</v>
      </c>
      <c r="C967" s="98"/>
      <c r="D967" s="98"/>
      <c r="E967" s="98"/>
      <c r="F967" s="98"/>
      <c r="G967" s="97">
        <f t="shared" si="41"/>
        <v>0</v>
      </c>
    </row>
    <row r="968" spans="1:7" s="84" customFormat="1">
      <c r="A968" s="285">
        <v>4214</v>
      </c>
      <c r="B968" s="286" t="s">
        <v>543</v>
      </c>
      <c r="C968" s="98"/>
      <c r="D968" s="98"/>
      <c r="E968" s="98"/>
      <c r="F968" s="98"/>
      <c r="G968" s="97">
        <f t="shared" si="41"/>
        <v>0</v>
      </c>
    </row>
    <row r="969" spans="1:7" s="84" customFormat="1">
      <c r="A969" s="285">
        <v>4217</v>
      </c>
      <c r="B969" s="286" t="s">
        <v>544</v>
      </c>
      <c r="C969" s="98"/>
      <c r="D969" s="98"/>
      <c r="E969" s="98"/>
      <c r="F969" s="98"/>
      <c r="G969" s="97">
        <f t="shared" si="41"/>
        <v>0</v>
      </c>
    </row>
    <row r="970" spans="1:7" s="84" customFormat="1">
      <c r="A970" s="283">
        <v>429</v>
      </c>
      <c r="B970" s="284" t="s">
        <v>545</v>
      </c>
      <c r="C970" s="98"/>
      <c r="D970" s="98"/>
      <c r="E970" s="98"/>
      <c r="F970" s="98"/>
      <c r="G970" s="97">
        <f t="shared" si="41"/>
        <v>0</v>
      </c>
    </row>
    <row r="971" spans="1:7" s="84" customFormat="1">
      <c r="A971" s="281">
        <v>43</v>
      </c>
      <c r="B971" s="282" t="s">
        <v>401</v>
      </c>
      <c r="C971" s="97">
        <f>SUM(C972:C976)</f>
        <v>0</v>
      </c>
      <c r="D971" s="97">
        <f>SUM(D972:D976)</f>
        <v>0</v>
      </c>
      <c r="E971" s="97">
        <f>SUM(E972:E976)</f>
        <v>0</v>
      </c>
      <c r="F971" s="97">
        <f>SUM(F972:F976)</f>
        <v>0</v>
      </c>
      <c r="G971" s="97">
        <f>SUM(C971:F971)</f>
        <v>0</v>
      </c>
    </row>
    <row r="972" spans="1:7" s="84" customFormat="1">
      <c r="A972" s="287">
        <v>431</v>
      </c>
      <c r="B972" s="288" t="s">
        <v>402</v>
      </c>
      <c r="C972" s="98"/>
      <c r="D972" s="98"/>
      <c r="E972" s="98"/>
      <c r="F972" s="98"/>
      <c r="G972" s="97">
        <f>SUM(C972:F972)</f>
        <v>0</v>
      </c>
    </row>
    <row r="973" spans="1:7" s="84" customFormat="1">
      <c r="A973" s="287">
        <v>432</v>
      </c>
      <c r="B973" s="288" t="s">
        <v>403</v>
      </c>
      <c r="C973" s="98"/>
      <c r="D973" s="98"/>
      <c r="E973" s="98"/>
      <c r="F973" s="98"/>
      <c r="G973" s="97">
        <f t="shared" si="41"/>
        <v>0</v>
      </c>
    </row>
    <row r="974" spans="1:7" s="84" customFormat="1">
      <c r="A974" s="287">
        <v>433</v>
      </c>
      <c r="B974" s="288" t="s">
        <v>404</v>
      </c>
      <c r="C974" s="98"/>
      <c r="D974" s="98"/>
      <c r="E974" s="98"/>
      <c r="F974" s="98"/>
      <c r="G974" s="97">
        <f t="shared" si="41"/>
        <v>0</v>
      </c>
    </row>
    <row r="975" spans="1:7" s="84" customFormat="1">
      <c r="A975" s="287">
        <v>434</v>
      </c>
      <c r="B975" s="288" t="s">
        <v>405</v>
      </c>
      <c r="C975" s="98"/>
      <c r="D975" s="98"/>
      <c r="E975" s="98"/>
      <c r="F975" s="98"/>
      <c r="G975" s="97">
        <f t="shared" si="41"/>
        <v>0</v>
      </c>
    </row>
    <row r="976" spans="1:7" s="84" customFormat="1">
      <c r="A976" s="287">
        <v>437</v>
      </c>
      <c r="B976" s="288" t="s">
        <v>406</v>
      </c>
      <c r="C976" s="98"/>
      <c r="D976" s="98"/>
      <c r="E976" s="98"/>
      <c r="F976" s="98"/>
      <c r="G976" s="97">
        <f t="shared" si="41"/>
        <v>0</v>
      </c>
    </row>
    <row r="977" spans="1:7" s="84" customFormat="1">
      <c r="A977" s="281">
        <v>44</v>
      </c>
      <c r="B977" s="282" t="s">
        <v>546</v>
      </c>
      <c r="C977" s="98"/>
      <c r="D977" s="98"/>
      <c r="E977" s="98"/>
      <c r="F977" s="98"/>
      <c r="G977" s="97">
        <f t="shared" si="41"/>
        <v>0</v>
      </c>
    </row>
    <row r="978" spans="1:7" s="84" customFormat="1">
      <c r="A978" s="281">
        <v>45</v>
      </c>
      <c r="B978" s="282" t="s">
        <v>547</v>
      </c>
      <c r="C978" s="97">
        <f>SUM(C979:C980)</f>
        <v>0</v>
      </c>
      <c r="D978" s="97">
        <f>SUM(D979:D980)</f>
        <v>0</v>
      </c>
      <c r="E978" s="97">
        <f>SUM(E979:E980)</f>
        <v>0</v>
      </c>
      <c r="F978" s="97">
        <f>SUM(F979:F980)</f>
        <v>0</v>
      </c>
      <c r="G978" s="97">
        <f t="shared" si="41"/>
        <v>0</v>
      </c>
    </row>
    <row r="979" spans="1:7" s="84" customFormat="1">
      <c r="A979" s="287">
        <v>451</v>
      </c>
      <c r="B979" s="288" t="s">
        <v>409</v>
      </c>
      <c r="C979" s="98"/>
      <c r="D979" s="98"/>
      <c r="E979" s="98"/>
      <c r="F979" s="98"/>
      <c r="G979" s="97">
        <f t="shared" si="41"/>
        <v>0</v>
      </c>
    </row>
    <row r="980" spans="1:7" s="84" customFormat="1">
      <c r="A980" s="287">
        <v>452</v>
      </c>
      <c r="B980" s="288" t="s">
        <v>410</v>
      </c>
      <c r="C980" s="98"/>
      <c r="D980" s="98"/>
      <c r="E980" s="98"/>
      <c r="F980" s="98"/>
      <c r="G980" s="97">
        <f t="shared" si="41"/>
        <v>0</v>
      </c>
    </row>
    <row r="981" spans="1:7" s="84" customFormat="1">
      <c r="A981" s="281">
        <v>46</v>
      </c>
      <c r="B981" s="282" t="s">
        <v>411</v>
      </c>
      <c r="C981" s="98"/>
      <c r="D981" s="98"/>
      <c r="E981" s="98"/>
      <c r="F981" s="98"/>
      <c r="G981" s="97">
        <f t="shared" si="41"/>
        <v>0</v>
      </c>
    </row>
    <row r="982" spans="1:7" s="84" customFormat="1">
      <c r="A982" s="281">
        <v>5</v>
      </c>
      <c r="B982" s="282" t="s">
        <v>412</v>
      </c>
      <c r="C982" s="97">
        <f>C983+C984+C991+C1014</f>
        <v>0</v>
      </c>
      <c r="D982" s="97">
        <f>D983+D984+D991+D1014</f>
        <v>0</v>
      </c>
      <c r="E982" s="97">
        <f>E983+E984+E991+E1014</f>
        <v>0</v>
      </c>
      <c r="F982" s="97">
        <f>F983+F984+F991+F1014</f>
        <v>0</v>
      </c>
      <c r="G982" s="97">
        <f t="shared" si="41"/>
        <v>0</v>
      </c>
    </row>
    <row r="983" spans="1:7" s="84" customFormat="1">
      <c r="A983" s="281">
        <v>54</v>
      </c>
      <c r="B983" s="282" t="s">
        <v>548</v>
      </c>
      <c r="C983" s="98"/>
      <c r="D983" s="98"/>
      <c r="E983" s="98"/>
      <c r="F983" s="98"/>
      <c r="G983" s="97">
        <f t="shared" si="41"/>
        <v>0</v>
      </c>
    </row>
    <row r="984" spans="1:7" s="84" customFormat="1">
      <c r="A984" s="281">
        <v>55</v>
      </c>
      <c r="B984" s="282" t="s">
        <v>549</v>
      </c>
      <c r="C984" s="97">
        <f>C985+C990</f>
        <v>0</v>
      </c>
      <c r="D984" s="97">
        <f>D985+D990</f>
        <v>0</v>
      </c>
      <c r="E984" s="97">
        <f>E985+E990</f>
        <v>0</v>
      </c>
      <c r="F984" s="97">
        <f>F985+F990</f>
        <v>0</v>
      </c>
      <c r="G984" s="97">
        <f t="shared" si="41"/>
        <v>0</v>
      </c>
    </row>
    <row r="985" spans="1:7" s="84" customFormat="1">
      <c r="A985" s="283">
        <v>551</v>
      </c>
      <c r="B985" s="284" t="s">
        <v>550</v>
      </c>
      <c r="C985" s="97">
        <f>SUM(C986:C989)</f>
        <v>0</v>
      </c>
      <c r="D985" s="97">
        <f>SUM(D986:D989)</f>
        <v>0</v>
      </c>
      <c r="E985" s="97">
        <f>SUM(E986:E989)</f>
        <v>0</v>
      </c>
      <c r="F985" s="97">
        <f>SUM(F986:F989)</f>
        <v>0</v>
      </c>
      <c r="G985" s="97">
        <f t="shared" si="41"/>
        <v>0</v>
      </c>
    </row>
    <row r="986" spans="1:7" s="84" customFormat="1">
      <c r="A986" s="285">
        <v>5511</v>
      </c>
      <c r="B986" s="286" t="s">
        <v>551</v>
      </c>
      <c r="C986" s="98"/>
      <c r="D986" s="98"/>
      <c r="E986" s="98"/>
      <c r="F986" s="98"/>
      <c r="G986" s="97">
        <f t="shared" si="41"/>
        <v>0</v>
      </c>
    </row>
    <row r="987" spans="1:7" s="84" customFormat="1">
      <c r="A987" s="285">
        <v>5512</v>
      </c>
      <c r="B987" s="286" t="s">
        <v>552</v>
      </c>
      <c r="C987" s="98"/>
      <c r="D987" s="98"/>
      <c r="E987" s="98"/>
      <c r="F987" s="98"/>
      <c r="G987" s="97">
        <f t="shared" si="41"/>
        <v>0</v>
      </c>
    </row>
    <row r="988" spans="1:7" s="84" customFormat="1">
      <c r="A988" s="285">
        <v>5513</v>
      </c>
      <c r="B988" s="286" t="s">
        <v>553</v>
      </c>
      <c r="C988" s="98"/>
      <c r="D988" s="98"/>
      <c r="E988" s="98"/>
      <c r="F988" s="98"/>
      <c r="G988" s="97">
        <f t="shared" ref="G988:G1019" si="42">SUM(C988:F988)</f>
        <v>0</v>
      </c>
    </row>
    <row r="989" spans="1:7" s="84" customFormat="1">
      <c r="A989" s="285">
        <v>5514</v>
      </c>
      <c r="B989" s="286" t="s">
        <v>554</v>
      </c>
      <c r="C989" s="98"/>
      <c r="D989" s="98"/>
      <c r="E989" s="98"/>
      <c r="F989" s="98"/>
      <c r="G989" s="97">
        <f t="shared" si="42"/>
        <v>0</v>
      </c>
    </row>
    <row r="990" spans="1:7" s="84" customFormat="1">
      <c r="A990" s="283">
        <v>558</v>
      </c>
      <c r="B990" s="286" t="s">
        <v>555</v>
      </c>
      <c r="C990" s="98"/>
      <c r="D990" s="98"/>
      <c r="E990" s="98"/>
      <c r="F990" s="98"/>
      <c r="G990" s="97">
        <f t="shared" si="42"/>
        <v>0</v>
      </c>
    </row>
    <row r="991" spans="1:7" s="84" customFormat="1">
      <c r="A991" s="281">
        <v>56</v>
      </c>
      <c r="B991" s="282" t="s">
        <v>85</v>
      </c>
      <c r="C991" s="97">
        <f>C992+C1003</f>
        <v>0</v>
      </c>
      <c r="D991" s="97">
        <f>D992+D1003</f>
        <v>0</v>
      </c>
      <c r="E991" s="97">
        <f>E992+E1003</f>
        <v>0</v>
      </c>
      <c r="F991" s="97">
        <f>F992+F1003</f>
        <v>0</v>
      </c>
      <c r="G991" s="97">
        <f t="shared" si="42"/>
        <v>0</v>
      </c>
    </row>
    <row r="992" spans="1:7" s="84" customFormat="1">
      <c r="A992" s="283">
        <v>561</v>
      </c>
      <c r="B992" s="284" t="s">
        <v>85</v>
      </c>
      <c r="C992" s="97">
        <f>C993+C998</f>
        <v>0</v>
      </c>
      <c r="D992" s="97">
        <f>D993+D998</f>
        <v>0</v>
      </c>
      <c r="E992" s="97">
        <f>E993+E998</f>
        <v>0</v>
      </c>
      <c r="F992" s="97">
        <f>F993+F998</f>
        <v>0</v>
      </c>
      <c r="G992" s="97">
        <f t="shared" si="42"/>
        <v>0</v>
      </c>
    </row>
    <row r="993" spans="1:7" s="84" customFormat="1">
      <c r="A993" s="285">
        <v>5611</v>
      </c>
      <c r="B993" s="286" t="s">
        <v>556</v>
      </c>
      <c r="C993" s="97">
        <f>SUM(C994:C997)</f>
        <v>0</v>
      </c>
      <c r="D993" s="97">
        <f>SUM(D994:D997)</f>
        <v>0</v>
      </c>
      <c r="E993" s="97">
        <f>SUM(E994:E997)</f>
        <v>0</v>
      </c>
      <c r="F993" s="97">
        <f>SUM(F994:F997)</f>
        <v>0</v>
      </c>
      <c r="G993" s="97">
        <f t="shared" si="42"/>
        <v>0</v>
      </c>
    </row>
    <row r="994" spans="1:7" s="84" customFormat="1">
      <c r="A994" s="285">
        <v>56111</v>
      </c>
      <c r="B994" s="286" t="s">
        <v>557</v>
      </c>
      <c r="C994" s="98"/>
      <c r="D994" s="98"/>
      <c r="E994" s="98"/>
      <c r="F994" s="98"/>
      <c r="G994" s="97">
        <f t="shared" si="42"/>
        <v>0</v>
      </c>
    </row>
    <row r="995" spans="1:7" s="84" customFormat="1">
      <c r="A995" s="285">
        <v>56112</v>
      </c>
      <c r="B995" s="286" t="s">
        <v>558</v>
      </c>
      <c r="C995" s="98"/>
      <c r="D995" s="98"/>
      <c r="E995" s="98"/>
      <c r="F995" s="98"/>
      <c r="G995" s="97">
        <f t="shared" si="42"/>
        <v>0</v>
      </c>
    </row>
    <row r="996" spans="1:7" s="84" customFormat="1">
      <c r="A996" s="285">
        <v>56113</v>
      </c>
      <c r="B996" s="286" t="s">
        <v>559</v>
      </c>
      <c r="C996" s="98"/>
      <c r="D996" s="98"/>
      <c r="E996" s="98"/>
      <c r="F996" s="98"/>
      <c r="G996" s="97">
        <f t="shared" si="42"/>
        <v>0</v>
      </c>
    </row>
    <row r="997" spans="1:7" s="84" customFormat="1">
      <c r="A997" s="285">
        <v>56114</v>
      </c>
      <c r="B997" s="286" t="s">
        <v>560</v>
      </c>
      <c r="C997" s="100"/>
      <c r="D997" s="100"/>
      <c r="E997" s="100"/>
      <c r="F997" s="100"/>
      <c r="G997" s="97">
        <f t="shared" si="42"/>
        <v>0</v>
      </c>
    </row>
    <row r="998" spans="1:7" s="84" customFormat="1">
      <c r="A998" s="285">
        <v>5612</v>
      </c>
      <c r="B998" s="286" t="s">
        <v>561</v>
      </c>
      <c r="C998" s="97">
        <f>SUM(C999:C1002)</f>
        <v>0</v>
      </c>
      <c r="D998" s="97">
        <f>SUM(D999:D1002)</f>
        <v>0</v>
      </c>
      <c r="E998" s="97">
        <f>SUM(E999:E1002)</f>
        <v>0</v>
      </c>
      <c r="F998" s="97">
        <f>SUM(F999:F1002)</f>
        <v>0</v>
      </c>
      <c r="G998" s="97">
        <f t="shared" si="42"/>
        <v>0</v>
      </c>
    </row>
    <row r="999" spans="1:7" s="84" customFormat="1">
      <c r="A999" s="285">
        <v>56121</v>
      </c>
      <c r="B999" s="286" t="s">
        <v>562</v>
      </c>
      <c r="C999" s="98"/>
      <c r="D999" s="98"/>
      <c r="E999" s="98"/>
      <c r="F999" s="98"/>
      <c r="G999" s="97">
        <f t="shared" si="42"/>
        <v>0</v>
      </c>
    </row>
    <row r="1000" spans="1:7" s="84" customFormat="1">
      <c r="A1000" s="285">
        <v>56122</v>
      </c>
      <c r="B1000" s="286" t="s">
        <v>563</v>
      </c>
      <c r="C1000" s="98"/>
      <c r="D1000" s="98"/>
      <c r="E1000" s="98"/>
      <c r="F1000" s="98"/>
      <c r="G1000" s="97">
        <f t="shared" si="42"/>
        <v>0</v>
      </c>
    </row>
    <row r="1001" spans="1:7" s="84" customFormat="1">
      <c r="A1001" s="285">
        <v>56123</v>
      </c>
      <c r="B1001" s="286" t="s">
        <v>564</v>
      </c>
      <c r="C1001" s="98"/>
      <c r="D1001" s="98"/>
      <c r="E1001" s="98"/>
      <c r="F1001" s="98"/>
      <c r="G1001" s="97">
        <f t="shared" si="42"/>
        <v>0</v>
      </c>
    </row>
    <row r="1002" spans="1:7" s="84" customFormat="1">
      <c r="A1002" s="285">
        <v>56124</v>
      </c>
      <c r="B1002" s="286" t="s">
        <v>565</v>
      </c>
      <c r="C1002" s="100"/>
      <c r="D1002" s="100"/>
      <c r="E1002" s="100"/>
      <c r="F1002" s="100"/>
      <c r="G1002" s="97">
        <f t="shared" si="42"/>
        <v>0</v>
      </c>
    </row>
    <row r="1003" spans="1:7" s="84" customFormat="1">
      <c r="A1003" s="283">
        <v>569</v>
      </c>
      <c r="B1003" s="284" t="s">
        <v>222</v>
      </c>
      <c r="C1003" s="97">
        <f>+C1004+C1009</f>
        <v>0</v>
      </c>
      <c r="D1003" s="97">
        <f>+D1004+D1009</f>
        <v>0</v>
      </c>
      <c r="E1003" s="97">
        <f>+E1004+E1009</f>
        <v>0</v>
      </c>
      <c r="F1003" s="97">
        <f>+F1004+F1009</f>
        <v>0</v>
      </c>
      <c r="G1003" s="97">
        <f t="shared" si="42"/>
        <v>0</v>
      </c>
    </row>
    <row r="1004" spans="1:7" s="84" customFormat="1">
      <c r="A1004" s="285">
        <v>5691</v>
      </c>
      <c r="B1004" s="286" t="s">
        <v>566</v>
      </c>
      <c r="C1004" s="97">
        <f>SUM(C1005:C1008)</f>
        <v>0</v>
      </c>
      <c r="D1004" s="97">
        <f>SUM(D1005:D1008)</f>
        <v>0</v>
      </c>
      <c r="E1004" s="97">
        <f>SUM(E1005:E1008)</f>
        <v>0</v>
      </c>
      <c r="F1004" s="97">
        <f>SUM(F1005:F1008)</f>
        <v>0</v>
      </c>
      <c r="G1004" s="97">
        <f t="shared" si="42"/>
        <v>0</v>
      </c>
    </row>
    <row r="1005" spans="1:7" s="84" customFormat="1">
      <c r="A1005" s="285">
        <v>56911</v>
      </c>
      <c r="B1005" s="286" t="s">
        <v>567</v>
      </c>
      <c r="C1005" s="98"/>
      <c r="D1005" s="98"/>
      <c r="E1005" s="98"/>
      <c r="F1005" s="98"/>
      <c r="G1005" s="97">
        <f t="shared" si="42"/>
        <v>0</v>
      </c>
    </row>
    <row r="1006" spans="1:7" s="84" customFormat="1">
      <c r="A1006" s="285">
        <v>56912</v>
      </c>
      <c r="B1006" s="286" t="s">
        <v>568</v>
      </c>
      <c r="C1006" s="98"/>
      <c r="D1006" s="98"/>
      <c r="E1006" s="98"/>
      <c r="F1006" s="98"/>
      <c r="G1006" s="97">
        <f>SUM(C1006:F1006)</f>
        <v>0</v>
      </c>
    </row>
    <row r="1007" spans="1:7" s="84" customFormat="1">
      <c r="A1007" s="285">
        <v>56913</v>
      </c>
      <c r="B1007" s="286" t="s">
        <v>569</v>
      </c>
      <c r="C1007" s="98"/>
      <c r="D1007" s="98"/>
      <c r="E1007" s="98"/>
      <c r="F1007" s="98"/>
      <c r="G1007" s="97">
        <f t="shared" si="42"/>
        <v>0</v>
      </c>
    </row>
    <row r="1008" spans="1:7" s="84" customFormat="1">
      <c r="A1008" s="285">
        <v>56914</v>
      </c>
      <c r="B1008" s="286" t="s">
        <v>570</v>
      </c>
      <c r="C1008" s="100"/>
      <c r="D1008" s="100"/>
      <c r="E1008" s="100"/>
      <c r="F1008" s="100"/>
      <c r="G1008" s="97">
        <f t="shared" si="42"/>
        <v>0</v>
      </c>
    </row>
    <row r="1009" spans="1:9" s="84" customFormat="1">
      <c r="A1009" s="285">
        <v>5692</v>
      </c>
      <c r="B1009" s="286" t="s">
        <v>571</v>
      </c>
      <c r="C1009" s="97">
        <f>SUM(C1010:C1013)</f>
        <v>0</v>
      </c>
      <c r="D1009" s="97">
        <f>SUM(D1010:D1013)</f>
        <v>0</v>
      </c>
      <c r="E1009" s="97">
        <f>SUM(E1010:E1013)</f>
        <v>0</v>
      </c>
      <c r="F1009" s="97">
        <f>SUM(F1010:F1013)</f>
        <v>0</v>
      </c>
      <c r="G1009" s="97">
        <f t="shared" si="42"/>
        <v>0</v>
      </c>
    </row>
    <row r="1010" spans="1:9" s="84" customFormat="1">
      <c r="A1010" s="285">
        <v>56921</v>
      </c>
      <c r="B1010" s="286" t="s">
        <v>572</v>
      </c>
      <c r="C1010" s="98"/>
      <c r="D1010" s="98"/>
      <c r="E1010" s="98"/>
      <c r="F1010" s="98"/>
      <c r="G1010" s="97">
        <f t="shared" si="42"/>
        <v>0</v>
      </c>
    </row>
    <row r="1011" spans="1:9" s="84" customFormat="1">
      <c r="A1011" s="285">
        <v>56922</v>
      </c>
      <c r="B1011" s="286" t="s">
        <v>573</v>
      </c>
      <c r="C1011" s="98"/>
      <c r="D1011" s="98"/>
      <c r="E1011" s="98"/>
      <c r="F1011" s="98"/>
      <c r="G1011" s="97">
        <f t="shared" si="42"/>
        <v>0</v>
      </c>
    </row>
    <row r="1012" spans="1:9" s="84" customFormat="1">
      <c r="A1012" s="285">
        <v>56923</v>
      </c>
      <c r="B1012" s="286" t="s">
        <v>574</v>
      </c>
      <c r="C1012" s="98"/>
      <c r="D1012" s="98"/>
      <c r="E1012" s="98"/>
      <c r="F1012" s="98"/>
      <c r="G1012" s="97">
        <f>SUM(C1012:F1012)</f>
        <v>0</v>
      </c>
    </row>
    <row r="1013" spans="1:9" s="84" customFormat="1">
      <c r="A1013" s="285">
        <v>56924</v>
      </c>
      <c r="B1013" s="286" t="s">
        <v>575</v>
      </c>
      <c r="C1013" s="100"/>
      <c r="D1013" s="100"/>
      <c r="E1013" s="100"/>
      <c r="F1013" s="100"/>
      <c r="G1013" s="97">
        <f>SUM(C1013:F1013)</f>
        <v>0</v>
      </c>
    </row>
    <row r="1014" spans="1:9" s="84" customFormat="1">
      <c r="A1014" s="266">
        <v>57</v>
      </c>
      <c r="B1014" s="244" t="s">
        <v>576</v>
      </c>
      <c r="C1014" s="97">
        <f>SUM(C1015:C1020)</f>
        <v>0</v>
      </c>
      <c r="D1014" s="97">
        <f>SUM(D1015:D1020)</f>
        <v>0</v>
      </c>
      <c r="E1014" s="97">
        <f>SUM(E1015:E1020)</f>
        <v>0</v>
      </c>
      <c r="F1014" s="97">
        <f>SUM(F1015:F1020)</f>
        <v>0</v>
      </c>
      <c r="G1014" s="97">
        <f>SUM(C1014:F1014)</f>
        <v>0</v>
      </c>
    </row>
    <row r="1015" spans="1:9" s="84" customFormat="1">
      <c r="A1015" s="280">
        <v>571</v>
      </c>
      <c r="B1015" s="248" t="s">
        <v>577</v>
      </c>
      <c r="C1015" s="98"/>
      <c r="D1015" s="98"/>
      <c r="E1015" s="98"/>
      <c r="F1015" s="98"/>
      <c r="G1015" s="97">
        <f t="shared" si="42"/>
        <v>0</v>
      </c>
    </row>
    <row r="1016" spans="1:9" s="84" customFormat="1">
      <c r="A1016" s="280">
        <v>572</v>
      </c>
      <c r="B1016" s="248" t="s">
        <v>578</v>
      </c>
      <c r="C1016" s="98"/>
      <c r="D1016" s="98"/>
      <c r="E1016" s="98"/>
      <c r="F1016" s="98"/>
      <c r="G1016" s="97">
        <f>SUM(C1016:F1016)</f>
        <v>0</v>
      </c>
    </row>
    <row r="1017" spans="1:9" s="84" customFormat="1">
      <c r="A1017" s="280">
        <v>573</v>
      </c>
      <c r="B1017" s="248" t="s">
        <v>579</v>
      </c>
      <c r="C1017" s="98"/>
      <c r="D1017" s="98"/>
      <c r="E1017" s="98"/>
      <c r="F1017" s="98"/>
      <c r="G1017" s="97">
        <f t="shared" si="42"/>
        <v>0</v>
      </c>
    </row>
    <row r="1018" spans="1:9" s="84" customFormat="1">
      <c r="A1018" s="280">
        <v>574</v>
      </c>
      <c r="B1018" s="248" t="s">
        <v>580</v>
      </c>
      <c r="C1018" s="98"/>
      <c r="D1018" s="98"/>
      <c r="E1018" s="98"/>
      <c r="F1018" s="98"/>
      <c r="G1018" s="97">
        <f>SUM(C1018:F1018)</f>
        <v>0</v>
      </c>
    </row>
    <row r="1019" spans="1:9" s="84" customFormat="1">
      <c r="A1019" s="280">
        <v>577</v>
      </c>
      <c r="B1019" s="248" t="s">
        <v>581</v>
      </c>
      <c r="C1019" s="98"/>
      <c r="D1019" s="98"/>
      <c r="E1019" s="98"/>
      <c r="F1019" s="98"/>
      <c r="G1019" s="97">
        <f t="shared" si="42"/>
        <v>0</v>
      </c>
    </row>
    <row r="1020" spans="1:9" s="84" customFormat="1">
      <c r="A1020" s="280">
        <v>578</v>
      </c>
      <c r="B1020" s="248" t="s">
        <v>582</v>
      </c>
      <c r="C1020" s="98"/>
      <c r="D1020" s="98"/>
      <c r="E1020" s="98"/>
      <c r="F1020" s="98"/>
      <c r="G1020" s="97">
        <f>SUM(C1020:F1020)</f>
        <v>0</v>
      </c>
    </row>
    <row r="1021" spans="1:9" s="84" customFormat="1">
      <c r="A1021" s="265"/>
      <c r="B1021" s="242" t="s">
        <v>174</v>
      </c>
      <c r="C1021" s="269">
        <f>C716+C810+C932+C962+C982</f>
        <v>0</v>
      </c>
      <c r="D1021" s="269">
        <f>D716+D810+D932+D962+D982</f>
        <v>0</v>
      </c>
      <c r="E1021" s="269">
        <f>E716+E810+E932+E962+E982</f>
        <v>0</v>
      </c>
      <c r="F1021" s="269">
        <f>F716+F810+F932+F962+F982</f>
        <v>0</v>
      </c>
      <c r="G1021" s="269">
        <f>SUM(C1021:F1021)</f>
        <v>0</v>
      </c>
      <c r="H1021" s="289"/>
      <c r="I1021" s="290"/>
    </row>
    <row r="1022" spans="1:9" s="84" customFormat="1">
      <c r="A1022" s="250"/>
      <c r="B1022" s="291" t="s">
        <v>583</v>
      </c>
      <c r="C1022" s="87"/>
      <c r="D1022" s="85"/>
      <c r="E1022" s="85"/>
      <c r="F1022" s="85"/>
      <c r="G1022" s="85"/>
    </row>
    <row r="1023" spans="1:9" s="84" customFormat="1"/>
    <row r="1024" spans="1:9" s="84" customFormat="1"/>
    <row r="1025" s="84" customFormat="1"/>
    <row r="1026" s="84" customFormat="1"/>
    <row r="1027" s="84" customFormat="1"/>
    <row r="1028" s="84" customFormat="1"/>
    <row r="1029" s="84" customFormat="1"/>
    <row r="1030" s="84" customFormat="1"/>
    <row r="1031" s="84" customFormat="1"/>
    <row r="1032" s="84" customFormat="1"/>
    <row r="1033" s="84" customFormat="1"/>
    <row r="1034" s="84" customFormat="1"/>
    <row r="1035" s="84" customFormat="1"/>
    <row r="1036" s="84" customFormat="1"/>
    <row r="1037" s="84" customFormat="1"/>
    <row r="1038" s="84" customFormat="1"/>
    <row r="1039" s="84" customFormat="1"/>
    <row r="1040" s="84" customFormat="1"/>
    <row r="1041" s="84" customFormat="1"/>
    <row r="1042" s="84" customFormat="1"/>
    <row r="1043" s="84" customFormat="1"/>
    <row r="1044" s="84" customFormat="1"/>
    <row r="1045" s="84" customFormat="1"/>
    <row r="1046" s="84" customFormat="1"/>
    <row r="1047" s="84" customFormat="1"/>
    <row r="1048" s="84" customFormat="1"/>
    <row r="1049" s="84" customFormat="1"/>
    <row r="1050" s="84" customFormat="1"/>
    <row r="1051" s="84" customFormat="1"/>
    <row r="1052" s="84" customFormat="1"/>
    <row r="1053" s="84" customFormat="1"/>
    <row r="1054" s="84" customFormat="1"/>
    <row r="1055" s="84" customFormat="1"/>
    <row r="1056" s="84" customFormat="1"/>
    <row r="1057" s="84" customFormat="1"/>
    <row r="1058" s="84" customFormat="1"/>
    <row r="1059" s="84" customFormat="1"/>
    <row r="1060" s="84" customFormat="1"/>
    <row r="1061" s="84" customFormat="1"/>
    <row r="1062" s="84" customFormat="1"/>
    <row r="1063" s="84" customFormat="1"/>
    <row r="1064" s="84" customFormat="1"/>
    <row r="1065" s="84" customFormat="1"/>
    <row r="1066" s="84" customFormat="1"/>
    <row r="1067" s="84" customFormat="1"/>
    <row r="1068" s="84" customFormat="1"/>
    <row r="1069" s="84" customFormat="1"/>
    <row r="1070" s="84" customFormat="1"/>
    <row r="1071" s="84" customFormat="1"/>
    <row r="1072" s="84" customFormat="1"/>
    <row r="1073" s="84" customFormat="1"/>
    <row r="1074" s="84" customFormat="1"/>
    <row r="1075" s="84" customFormat="1"/>
    <row r="1076" s="84" customFormat="1"/>
    <row r="1077" s="84" customFormat="1"/>
    <row r="1078" s="84" customFormat="1"/>
    <row r="1079" s="84" customFormat="1"/>
    <row r="1080" s="84" customFormat="1"/>
    <row r="1081" s="84" customFormat="1"/>
    <row r="1082" s="84" customFormat="1"/>
    <row r="1083" s="84" customFormat="1"/>
    <row r="1084" s="84" customFormat="1"/>
    <row r="1085" s="84" customFormat="1"/>
    <row r="1086" s="84" customFormat="1"/>
    <row r="1087" s="84" customFormat="1"/>
    <row r="1088" s="84" customFormat="1"/>
    <row r="1089" s="84" customFormat="1"/>
    <row r="1090" s="84" customFormat="1"/>
    <row r="1091" s="84" customFormat="1"/>
    <row r="1092" s="84" customFormat="1"/>
    <row r="1093" s="84" customFormat="1"/>
    <row r="1094" s="84" customFormat="1"/>
    <row r="1095" s="84" customFormat="1"/>
    <row r="1096" s="84" customFormat="1"/>
    <row r="1097" s="84" customFormat="1"/>
    <row r="1098" s="84" customFormat="1"/>
    <row r="1099" s="84" customFormat="1"/>
    <row r="1100" s="84" customFormat="1"/>
    <row r="1101" s="84" customFormat="1"/>
    <row r="1102" s="84" customFormat="1"/>
    <row r="1103" s="84" customFormat="1"/>
    <row r="1104" s="84" customFormat="1"/>
    <row r="1105" s="84" customFormat="1"/>
    <row r="1106" s="84" customFormat="1"/>
    <row r="1107" s="84" customFormat="1"/>
    <row r="1108" s="84" customFormat="1"/>
    <row r="1109" s="84" customFormat="1"/>
    <row r="1110" s="84" customFormat="1"/>
    <row r="1111" s="84" customFormat="1"/>
    <row r="1112" s="84" customFormat="1"/>
    <row r="1113" s="84" customFormat="1"/>
    <row r="1114" s="84" customFormat="1"/>
    <row r="1115" s="84" customFormat="1"/>
    <row r="1116" s="84" customFormat="1"/>
    <row r="1117" s="84" customFormat="1"/>
    <row r="1118" s="84" customFormat="1"/>
    <row r="1119" s="84" customFormat="1"/>
    <row r="1120" s="84" customFormat="1"/>
    <row r="1121" s="84" customFormat="1"/>
    <row r="1122" s="84" customFormat="1"/>
    <row r="1123" s="84" customFormat="1"/>
    <row r="1124" s="84" customFormat="1"/>
    <row r="1125" s="84" customFormat="1"/>
    <row r="1126" s="84" customFormat="1"/>
    <row r="1127" s="84" customFormat="1"/>
    <row r="1128" s="84" customFormat="1"/>
    <row r="1129" s="84" customFormat="1"/>
    <row r="1130" s="84" customFormat="1"/>
    <row r="1131" s="84" customFormat="1"/>
    <row r="1132" s="84" customFormat="1"/>
    <row r="1133" s="84" customFormat="1"/>
    <row r="1134" s="84" customFormat="1"/>
    <row r="1135" s="84" customFormat="1"/>
    <row r="1136" s="84" customFormat="1"/>
    <row r="1137" s="84" customFormat="1"/>
    <row r="1138" s="84" customFormat="1"/>
    <row r="1139" s="84" customFormat="1"/>
    <row r="1140" s="84" customFormat="1"/>
    <row r="1141" s="84" customFormat="1"/>
    <row r="1142" s="84" customFormat="1"/>
    <row r="1143" s="84" customFormat="1"/>
    <row r="1144" s="84" customFormat="1"/>
    <row r="1145" s="84" customFormat="1"/>
    <row r="1146" s="84" customFormat="1"/>
    <row r="1147" s="84" customFormat="1"/>
    <row r="1148" s="84" customFormat="1"/>
    <row r="1149" s="84" customFormat="1"/>
    <row r="1150" s="84" customFormat="1"/>
    <row r="1151" s="84" customFormat="1"/>
    <row r="1152" s="84" customFormat="1"/>
    <row r="1153" s="84" customFormat="1"/>
    <row r="1154" s="84" customFormat="1"/>
    <row r="1155" s="84" customFormat="1"/>
    <row r="1156" s="84" customFormat="1"/>
    <row r="1157" s="84" customFormat="1"/>
    <row r="1158" s="84" customFormat="1"/>
    <row r="1159" s="84" customFormat="1"/>
    <row r="1160" s="84" customFormat="1"/>
    <row r="1161" s="84" customFormat="1"/>
    <row r="1162" s="84" customFormat="1"/>
    <row r="1163" s="84" customFormat="1"/>
    <row r="1164" s="84" customFormat="1"/>
    <row r="1165" s="84" customFormat="1"/>
    <row r="1166" s="84" customFormat="1"/>
    <row r="1167" s="84" customFormat="1"/>
    <row r="1168" s="84" customFormat="1"/>
    <row r="1169" s="84" customFormat="1"/>
    <row r="1170" s="84" customFormat="1"/>
    <row r="1171" s="84" customFormat="1"/>
    <row r="1172" s="84" customFormat="1"/>
    <row r="1173" s="84" customFormat="1"/>
    <row r="1174" s="84" customFormat="1"/>
    <row r="1175" s="84" customFormat="1"/>
    <row r="1176" s="84" customFormat="1"/>
    <row r="1177" s="84" customFormat="1"/>
    <row r="1178" s="84" customFormat="1"/>
    <row r="1179" s="84" customFormat="1"/>
    <row r="1180" s="84" customFormat="1"/>
    <row r="1181" s="84" customFormat="1"/>
    <row r="1182" s="84" customFormat="1"/>
    <row r="1183" s="84" customFormat="1"/>
    <row r="1184" s="84" customFormat="1"/>
    <row r="1185" s="84" customFormat="1"/>
    <row r="1186" s="84" customFormat="1"/>
    <row r="1187" s="84" customFormat="1"/>
    <row r="1188" s="84" customFormat="1"/>
    <row r="1189" s="84" customFormat="1"/>
    <row r="1190" s="84" customFormat="1"/>
    <row r="1191" s="84" customFormat="1"/>
    <row r="1192" s="84" customFormat="1"/>
    <row r="1193" s="84" customFormat="1"/>
    <row r="1194" s="84" customFormat="1"/>
    <row r="1195" s="84" customFormat="1"/>
    <row r="1196" s="84" customFormat="1"/>
    <row r="1197" s="84" customFormat="1"/>
    <row r="1198" s="84" customFormat="1"/>
    <row r="1199" s="84" customFormat="1"/>
    <row r="1200" s="84" customFormat="1"/>
    <row r="1201" s="84" customFormat="1"/>
    <row r="1202" s="84" customFormat="1"/>
    <row r="1203" s="84" customFormat="1"/>
    <row r="1204" s="84" customFormat="1"/>
    <row r="1205" s="84" customFormat="1"/>
    <row r="1206" s="84" customFormat="1"/>
    <row r="1207" s="84" customFormat="1"/>
    <row r="1208" s="84" customFormat="1"/>
    <row r="1209" s="84" customFormat="1"/>
    <row r="1210" s="84" customFormat="1"/>
    <row r="1211" s="84" customFormat="1"/>
    <row r="1212" s="84" customFormat="1"/>
    <row r="1213" s="84" customFormat="1"/>
    <row r="1214" s="84" customFormat="1"/>
    <row r="1215" s="84" customFormat="1"/>
    <row r="1216" s="84" customFormat="1"/>
    <row r="1217" s="84" customFormat="1"/>
    <row r="1218" s="84" customFormat="1"/>
    <row r="1219" s="84" customFormat="1"/>
    <row r="1220" s="84" customFormat="1"/>
    <row r="1221" s="84" customFormat="1"/>
    <row r="1222" s="84" customFormat="1"/>
    <row r="1223" s="84" customFormat="1"/>
    <row r="1224" s="84" customFormat="1"/>
    <row r="1225" s="84" customFormat="1"/>
    <row r="1226" s="84" customFormat="1"/>
    <row r="1227" s="84" customFormat="1"/>
    <row r="1228" s="84" customFormat="1"/>
    <row r="1229" s="84" customFormat="1"/>
    <row r="1230" s="84" customFormat="1"/>
    <row r="1231" s="84" customFormat="1"/>
    <row r="1232" s="84" customFormat="1"/>
    <row r="1233" s="84" customFormat="1"/>
    <row r="1234" s="84" customFormat="1"/>
    <row r="1235" s="84" customFormat="1"/>
    <row r="1236" s="84" customFormat="1"/>
    <row r="1237" s="84" customFormat="1"/>
    <row r="1238" s="84" customFormat="1"/>
    <row r="1239" s="84" customFormat="1"/>
    <row r="1240" s="84" customFormat="1"/>
    <row r="1241" s="84" customFormat="1"/>
    <row r="1242" s="84" customFormat="1"/>
    <row r="1243" s="84" customFormat="1"/>
    <row r="1244" s="84" customFormat="1"/>
    <row r="1245" s="84" customFormat="1"/>
    <row r="1246" s="84" customFormat="1"/>
    <row r="1247" s="84" customFormat="1"/>
    <row r="1248" s="84" customFormat="1"/>
    <row r="1249" s="84" customFormat="1"/>
    <row r="1250" s="84" customFormat="1"/>
    <row r="1251" s="84" customFormat="1"/>
    <row r="1252" s="84" customFormat="1"/>
    <row r="1253" s="84" customFormat="1"/>
    <row r="1254" s="84" customFormat="1"/>
    <row r="1255" s="84" customFormat="1"/>
    <row r="1256" s="84" customFormat="1"/>
    <row r="1257" s="84" customFormat="1"/>
    <row r="1258" s="84" customFormat="1"/>
    <row r="1259" s="84" customFormat="1"/>
    <row r="1260" s="84" customFormat="1"/>
    <row r="1261" s="84" customFormat="1"/>
    <row r="1262" s="84" customFormat="1"/>
    <row r="1263" s="84" customFormat="1"/>
    <row r="1264" s="84" customFormat="1"/>
    <row r="1265" s="84" customFormat="1"/>
    <row r="1266" s="84" customFormat="1"/>
    <row r="1267" s="84" customFormat="1"/>
    <row r="1268" s="84" customFormat="1"/>
    <row r="1269" s="84" customFormat="1"/>
    <row r="1270" s="84" customFormat="1"/>
    <row r="1271" s="84" customFormat="1"/>
    <row r="1272" s="84" customFormat="1"/>
    <row r="1273" s="84" customFormat="1"/>
    <row r="1274" s="84" customFormat="1"/>
    <row r="1275" s="84" customFormat="1"/>
    <row r="1276" s="84" customFormat="1"/>
    <row r="1277" s="84" customFormat="1"/>
    <row r="1278" s="84" customFormat="1"/>
    <row r="1279" s="84" customFormat="1"/>
    <row r="1280" s="84" customFormat="1"/>
    <row r="1281" s="84" customFormat="1"/>
    <row r="1282" s="84" customFormat="1"/>
    <row r="1283" s="84" customFormat="1"/>
    <row r="1284" s="84" customFormat="1"/>
    <row r="1285" s="84" customFormat="1"/>
    <row r="1286" s="84" customFormat="1"/>
    <row r="1287" s="84" customFormat="1"/>
    <row r="1288" s="84" customFormat="1"/>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90" zoomScaleNormal="90" workbookViewId="0"/>
  </sheetViews>
  <sheetFormatPr defaultRowHeight="15"/>
  <cols>
    <col min="1" max="1" width="24.42578125" style="491" customWidth="1"/>
    <col min="2" max="2" width="48.7109375" style="491" customWidth="1"/>
    <col min="3" max="3" width="12.5703125" style="491" bestFit="1" customWidth="1"/>
    <col min="4" max="5" width="12.5703125" style="491" customWidth="1"/>
    <col min="6" max="6" width="12.5703125" style="491" bestFit="1" customWidth="1"/>
    <col min="7" max="7" width="10.7109375" style="491" customWidth="1"/>
    <col min="8" max="8" width="12.42578125" style="491" customWidth="1"/>
    <col min="9" max="16384" width="9.140625" style="491"/>
  </cols>
  <sheetData>
    <row r="1" spans="1:8">
      <c r="A1" s="491" t="s">
        <v>780</v>
      </c>
      <c r="B1" s="492">
        <v>35.1</v>
      </c>
      <c r="C1" s="493"/>
      <c r="D1" s="493"/>
      <c r="E1" s="493"/>
      <c r="F1" s="493"/>
      <c r="G1" s="493"/>
      <c r="H1" s="494"/>
    </row>
    <row r="2" spans="1:8">
      <c r="A2" s="495" t="s">
        <v>781</v>
      </c>
      <c r="B2" s="495" t="s">
        <v>782</v>
      </c>
      <c r="C2" s="494"/>
      <c r="D2" s="494"/>
      <c r="E2" s="494"/>
      <c r="F2" s="494"/>
      <c r="G2" s="494"/>
      <c r="H2" s="494"/>
    </row>
    <row r="3" spans="1:8">
      <c r="A3" s="495" t="s">
        <v>783</v>
      </c>
      <c r="B3" s="495" t="s">
        <v>109</v>
      </c>
      <c r="C3" s="494"/>
      <c r="D3" s="494"/>
      <c r="E3" s="494"/>
      <c r="F3" s="494"/>
      <c r="G3" s="494"/>
      <c r="H3" s="494"/>
    </row>
    <row r="4" spans="1:8">
      <c r="A4" s="495" t="s">
        <v>784</v>
      </c>
      <c r="B4" s="495" t="s">
        <v>4</v>
      </c>
      <c r="C4" s="494"/>
      <c r="D4" s="494"/>
      <c r="E4" s="494"/>
      <c r="F4" s="494"/>
      <c r="G4" s="494"/>
      <c r="H4" s="494"/>
    </row>
    <row r="5" spans="1:8">
      <c r="A5" s="491" t="s">
        <v>785</v>
      </c>
      <c r="B5" s="495" t="s">
        <v>786</v>
      </c>
      <c r="C5" s="494"/>
      <c r="D5" s="494"/>
      <c r="E5" s="494"/>
      <c r="F5" s="494"/>
      <c r="G5" s="494"/>
      <c r="H5" s="494"/>
    </row>
    <row r="6" spans="1:8">
      <c r="A6" s="495"/>
      <c r="B6" s="495"/>
      <c r="C6" s="494"/>
      <c r="D6" s="494"/>
      <c r="E6" s="494"/>
      <c r="F6" s="494"/>
      <c r="G6" s="494"/>
      <c r="H6" s="494"/>
    </row>
    <row r="7" spans="1:8">
      <c r="A7" s="365"/>
      <c r="B7" s="496" t="s">
        <v>782</v>
      </c>
      <c r="C7" s="497" t="s">
        <v>5</v>
      </c>
      <c r="D7" s="497" t="s">
        <v>668</v>
      </c>
      <c r="E7" s="497" t="s">
        <v>787</v>
      </c>
      <c r="F7" s="497" t="s">
        <v>788</v>
      </c>
      <c r="G7" s="497" t="s">
        <v>789</v>
      </c>
      <c r="H7" s="497" t="s">
        <v>790</v>
      </c>
    </row>
    <row r="8" spans="1:8">
      <c r="A8" s="4412" t="s">
        <v>4</v>
      </c>
      <c r="B8" s="366" t="s">
        <v>94</v>
      </c>
      <c r="C8" s="498">
        <f>H8+G8+F8+E8+D8</f>
        <v>0</v>
      </c>
      <c r="D8" s="499"/>
      <c r="E8" s="499"/>
      <c r="F8" s="499"/>
      <c r="G8" s="499"/>
      <c r="H8" s="367"/>
    </row>
    <row r="9" spans="1:8">
      <c r="A9" s="4413"/>
      <c r="B9" s="366" t="s">
        <v>593</v>
      </c>
      <c r="C9" s="498">
        <f t="shared" ref="C9:C17" si="0">H9+G9+F9+E9+D9</f>
        <v>0</v>
      </c>
      <c r="D9" s="499"/>
      <c r="E9" s="499"/>
      <c r="F9" s="499"/>
      <c r="G9" s="499"/>
      <c r="H9" s="367"/>
    </row>
    <row r="10" spans="1:8">
      <c r="A10" s="4413"/>
      <c r="B10" s="366" t="s">
        <v>594</v>
      </c>
      <c r="C10" s="498">
        <f t="shared" si="0"/>
        <v>0</v>
      </c>
      <c r="D10" s="499"/>
      <c r="E10" s="499"/>
      <c r="F10" s="499"/>
      <c r="G10" s="499"/>
      <c r="H10" s="367"/>
    </row>
    <row r="11" spans="1:8">
      <c r="A11" s="4413"/>
      <c r="B11" s="366" t="s">
        <v>95</v>
      </c>
      <c r="C11" s="498">
        <f t="shared" si="0"/>
        <v>0</v>
      </c>
      <c r="D11" s="499"/>
      <c r="E11" s="499"/>
      <c r="F11" s="499"/>
      <c r="G11" s="499"/>
      <c r="H11" s="367"/>
    </row>
    <row r="12" spans="1:8">
      <c r="A12" s="4413"/>
      <c r="B12" s="366" t="s">
        <v>595</v>
      </c>
      <c r="C12" s="498">
        <f t="shared" si="0"/>
        <v>0</v>
      </c>
      <c r="D12" s="499"/>
      <c r="E12" s="499"/>
      <c r="F12" s="499"/>
      <c r="G12" s="499"/>
      <c r="H12" s="367"/>
    </row>
    <row r="13" spans="1:8">
      <c r="A13" s="4413"/>
      <c r="B13" s="366" t="s">
        <v>310</v>
      </c>
      <c r="C13" s="498">
        <f t="shared" si="0"/>
        <v>0</v>
      </c>
      <c r="D13" s="499"/>
      <c r="E13" s="499"/>
      <c r="F13" s="499"/>
      <c r="G13" s="499"/>
      <c r="H13" s="367"/>
    </row>
    <row r="14" spans="1:8">
      <c r="A14" s="4413"/>
      <c r="B14" s="366" t="s">
        <v>311</v>
      </c>
      <c r="C14" s="498">
        <f t="shared" si="0"/>
        <v>0</v>
      </c>
      <c r="D14" s="499"/>
      <c r="E14" s="499"/>
      <c r="F14" s="499"/>
      <c r="G14" s="499"/>
      <c r="H14" s="367"/>
    </row>
    <row r="15" spans="1:8">
      <c r="A15" s="4413"/>
      <c r="B15" s="366" t="s">
        <v>312</v>
      </c>
      <c r="C15" s="498">
        <f t="shared" si="0"/>
        <v>0</v>
      </c>
      <c r="D15" s="499"/>
      <c r="E15" s="499"/>
      <c r="F15" s="499"/>
      <c r="G15" s="499"/>
      <c r="H15" s="367"/>
    </row>
    <row r="16" spans="1:8">
      <c r="A16" s="4413"/>
      <c r="B16" s="366" t="s">
        <v>313</v>
      </c>
      <c r="C16" s="498">
        <f t="shared" si="0"/>
        <v>0</v>
      </c>
      <c r="D16" s="499"/>
      <c r="E16" s="499"/>
      <c r="F16" s="499"/>
      <c r="G16" s="499"/>
      <c r="H16" s="367"/>
    </row>
    <row r="17" spans="1:8">
      <c r="A17" s="4413"/>
      <c r="B17" s="366" t="s">
        <v>314</v>
      </c>
      <c r="C17" s="498">
        <f t="shared" si="0"/>
        <v>0</v>
      </c>
      <c r="D17" s="499"/>
      <c r="E17" s="499"/>
      <c r="F17" s="499"/>
      <c r="G17" s="499"/>
      <c r="H17" s="367"/>
    </row>
    <row r="18" spans="1:8" ht="15" customHeight="1">
      <c r="A18" s="4413"/>
      <c r="B18" s="500" t="s">
        <v>791</v>
      </c>
      <c r="C18" s="501">
        <f>SUM(C8:C17)</f>
        <v>0</v>
      </c>
      <c r="D18" s="501">
        <f t="shared" ref="D18:H18" si="1">SUM(D8:D17)</f>
        <v>0</v>
      </c>
      <c r="E18" s="501">
        <f t="shared" si="1"/>
        <v>0</v>
      </c>
      <c r="F18" s="501">
        <f t="shared" si="1"/>
        <v>0</v>
      </c>
      <c r="G18" s="501">
        <f t="shared" si="1"/>
        <v>0</v>
      </c>
      <c r="H18" s="501">
        <f t="shared" si="1"/>
        <v>0</v>
      </c>
    </row>
    <row r="19" spans="1:8">
      <c r="A19" s="4413" t="s">
        <v>792</v>
      </c>
      <c r="B19" s="366" t="s">
        <v>94</v>
      </c>
      <c r="C19" s="498">
        <f>H19+G19+F19+E19+D19</f>
        <v>0</v>
      </c>
      <c r="D19" s="502"/>
      <c r="E19" s="502"/>
      <c r="F19" s="502"/>
      <c r="G19" s="502"/>
      <c r="H19" s="368"/>
    </row>
    <row r="20" spans="1:8">
      <c r="A20" s="4413"/>
      <c r="B20" s="366" t="s">
        <v>593</v>
      </c>
      <c r="C20" s="498">
        <f t="shared" ref="C20:C28" si="2">H20+G20+F20+E20+D20</f>
        <v>0</v>
      </c>
      <c r="D20" s="502"/>
      <c r="E20" s="502"/>
      <c r="F20" s="502"/>
      <c r="G20" s="502"/>
      <c r="H20" s="368"/>
    </row>
    <row r="21" spans="1:8">
      <c r="A21" s="4413"/>
      <c r="B21" s="366" t="s">
        <v>594</v>
      </c>
      <c r="C21" s="498">
        <f t="shared" si="2"/>
        <v>0</v>
      </c>
      <c r="D21" s="502"/>
      <c r="E21" s="502"/>
      <c r="F21" s="502"/>
      <c r="G21" s="502"/>
      <c r="H21" s="368"/>
    </row>
    <row r="22" spans="1:8">
      <c r="A22" s="4413"/>
      <c r="B22" s="366" t="s">
        <v>95</v>
      </c>
      <c r="C22" s="498">
        <f t="shared" si="2"/>
        <v>0</v>
      </c>
      <c r="D22" s="502"/>
      <c r="E22" s="502"/>
      <c r="F22" s="502"/>
      <c r="G22" s="502"/>
      <c r="H22" s="368"/>
    </row>
    <row r="23" spans="1:8">
      <c r="A23" s="4413"/>
      <c r="B23" s="366" t="s">
        <v>595</v>
      </c>
      <c r="C23" s="498">
        <f t="shared" si="2"/>
        <v>0</v>
      </c>
      <c r="D23" s="502"/>
      <c r="E23" s="502"/>
      <c r="F23" s="502"/>
      <c r="G23" s="502"/>
      <c r="H23" s="368"/>
    </row>
    <row r="24" spans="1:8" ht="15" customHeight="1">
      <c r="A24" s="4413"/>
      <c r="B24" s="366" t="s">
        <v>310</v>
      </c>
      <c r="C24" s="498">
        <f t="shared" si="2"/>
        <v>0</v>
      </c>
      <c r="D24" s="502"/>
      <c r="E24" s="502"/>
      <c r="F24" s="502"/>
      <c r="G24" s="502"/>
      <c r="H24" s="368"/>
    </row>
    <row r="25" spans="1:8">
      <c r="A25" s="4413"/>
      <c r="B25" s="366" t="s">
        <v>311</v>
      </c>
      <c r="C25" s="498">
        <f t="shared" si="2"/>
        <v>0</v>
      </c>
      <c r="D25" s="503"/>
      <c r="E25" s="503"/>
      <c r="F25" s="503"/>
      <c r="G25" s="503"/>
      <c r="H25" s="504"/>
    </row>
    <row r="26" spans="1:8">
      <c r="A26" s="4413"/>
      <c r="B26" s="366" t="s">
        <v>312</v>
      </c>
      <c r="C26" s="498">
        <f t="shared" si="2"/>
        <v>0</v>
      </c>
      <c r="D26" s="503"/>
      <c r="E26" s="503"/>
      <c r="F26" s="503"/>
      <c r="G26" s="503"/>
      <c r="H26" s="504"/>
    </row>
    <row r="27" spans="1:8">
      <c r="A27" s="4413"/>
      <c r="B27" s="366" t="s">
        <v>313</v>
      </c>
      <c r="C27" s="498">
        <f t="shared" si="2"/>
        <v>0</v>
      </c>
      <c r="D27" s="503"/>
      <c r="E27" s="503"/>
      <c r="F27" s="503"/>
      <c r="G27" s="503"/>
      <c r="H27" s="504"/>
    </row>
    <row r="28" spans="1:8">
      <c r="A28" s="4413"/>
      <c r="B28" s="366" t="s">
        <v>314</v>
      </c>
      <c r="C28" s="498">
        <f t="shared" si="2"/>
        <v>0</v>
      </c>
      <c r="D28" s="503"/>
      <c r="E28" s="503"/>
      <c r="F28" s="503"/>
      <c r="G28" s="503"/>
      <c r="H28" s="504"/>
    </row>
    <row r="29" spans="1:8">
      <c r="A29" s="4414"/>
      <c r="B29" s="505" t="s">
        <v>793</v>
      </c>
      <c r="C29" s="501">
        <f>SUM(C19:C28)</f>
        <v>0</v>
      </c>
      <c r="D29" s="501">
        <f t="shared" ref="D29:H29" si="3">SUM(D19:D28)</f>
        <v>0</v>
      </c>
      <c r="E29" s="501">
        <f t="shared" si="3"/>
        <v>0</v>
      </c>
      <c r="F29" s="501">
        <f t="shared" si="3"/>
        <v>0</v>
      </c>
      <c r="G29" s="501">
        <f t="shared" si="3"/>
        <v>0</v>
      </c>
      <c r="H29" s="501">
        <f t="shared" si="3"/>
        <v>0</v>
      </c>
    </row>
  </sheetData>
  <mergeCells count="2">
    <mergeCell ref="A8:A18"/>
    <mergeCell ref="A19:A29"/>
  </mergeCells>
  <pageMargins left="0.7" right="0.7" top="0.75" bottom="0.75" header="0.3" footer="0.3"/>
  <pageSetup paperSize="9" orientation="portrait" horizontalDpi="4294967295" verticalDpi="4294967295"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D1" sqref="D1"/>
    </sheetView>
  </sheetViews>
  <sheetFormatPr defaultColWidth="11.42578125" defaultRowHeight="14.25"/>
  <cols>
    <col min="1" max="1" width="22.140625" style="3575" customWidth="1"/>
    <col min="2" max="2" width="12.5703125" style="3576" customWidth="1"/>
    <col min="3" max="3" width="133.7109375" style="3529" customWidth="1"/>
    <col min="4" max="7" width="20.7109375" style="3529" customWidth="1"/>
    <col min="8" max="16384" width="11.42578125" style="3529"/>
  </cols>
  <sheetData>
    <row r="1" spans="1:7" ht="15">
      <c r="A1" s="3483" t="s">
        <v>3973</v>
      </c>
      <c r="B1" s="3483" t="s">
        <v>3947</v>
      </c>
    </row>
    <row r="2" spans="1:7" ht="15">
      <c r="A2" s="3483" t="s">
        <v>3974</v>
      </c>
      <c r="B2" s="3564" t="s">
        <v>4356</v>
      </c>
    </row>
    <row r="3" spans="1:7" ht="15">
      <c r="A3" s="3483" t="s">
        <v>108</v>
      </c>
      <c r="B3" s="3483" t="s">
        <v>883</v>
      </c>
    </row>
    <row r="4" spans="1:7" ht="15">
      <c r="A4" s="3483" t="s">
        <v>111</v>
      </c>
      <c r="B4" s="3483" t="s">
        <v>3976</v>
      </c>
    </row>
    <row r="6" spans="1:7" ht="15.75" customHeight="1" thickBot="1">
      <c r="A6" s="2901"/>
      <c r="B6" s="2902"/>
      <c r="C6" s="2900"/>
      <c r="D6" s="2900"/>
      <c r="E6" s="2900"/>
      <c r="F6" s="2900"/>
    </row>
    <row r="7" spans="1:7" ht="29.25" customHeight="1" thickBot="1">
      <c r="A7" s="5110" t="s">
        <v>4344</v>
      </c>
      <c r="B7" s="5111"/>
      <c r="C7" s="5111"/>
      <c r="D7" s="5111"/>
      <c r="E7" s="5111"/>
      <c r="F7" s="5111"/>
      <c r="G7" s="5112"/>
    </row>
    <row r="8" spans="1:7" s="3578" customFormat="1" ht="55.9" customHeight="1">
      <c r="A8" s="4923" t="s">
        <v>3347</v>
      </c>
      <c r="B8" s="5138" t="s">
        <v>3986</v>
      </c>
      <c r="C8" s="4927" t="s">
        <v>1086</v>
      </c>
      <c r="D8" s="2911" t="s">
        <v>1087</v>
      </c>
      <c r="E8" s="2911" t="s">
        <v>3980</v>
      </c>
      <c r="F8" s="2911" t="s">
        <v>4173</v>
      </c>
      <c r="G8" s="2912" t="s">
        <v>4345</v>
      </c>
    </row>
    <row r="9" spans="1:7" s="3578" customFormat="1" ht="30.75" customHeight="1">
      <c r="A9" s="5137"/>
      <c r="B9" s="5139"/>
      <c r="C9" s="5140"/>
      <c r="D9" s="3580" t="s">
        <v>3135</v>
      </c>
      <c r="E9" s="3580" t="s">
        <v>3136</v>
      </c>
      <c r="F9" s="3580" t="s">
        <v>3137</v>
      </c>
      <c r="G9" s="3713" t="s">
        <v>3138</v>
      </c>
    </row>
    <row r="10" spans="1:7" s="3578" customFormat="1" ht="30.75" customHeight="1">
      <c r="A10" s="3591" t="s">
        <v>3135</v>
      </c>
      <c r="B10" s="3714">
        <v>1</v>
      </c>
      <c r="C10" s="3571" t="s">
        <v>3988</v>
      </c>
      <c r="D10" s="3715">
        <f>+SUM(F1_FC!D12:G12)</f>
        <v>0</v>
      </c>
      <c r="E10" s="3716">
        <f>+F1_FC!P12</f>
        <v>0</v>
      </c>
      <c r="F10" s="3717"/>
      <c r="G10" s="3718"/>
    </row>
    <row r="11" spans="1:7" ht="30" customHeight="1">
      <c r="A11" s="3591" t="s">
        <v>3136</v>
      </c>
      <c r="B11" s="3595" t="s">
        <v>1090</v>
      </c>
      <c r="C11" s="2965" t="s">
        <v>3990</v>
      </c>
      <c r="D11" s="3715">
        <f>+SUM(F1_FC!D13:G13)</f>
        <v>0</v>
      </c>
      <c r="E11" s="3716">
        <f>+F1_FC!P13</f>
        <v>0</v>
      </c>
      <c r="F11" s="3717"/>
      <c r="G11" s="3718"/>
    </row>
    <row r="12" spans="1:7" ht="30" customHeight="1">
      <c r="A12" s="3591" t="s">
        <v>3137</v>
      </c>
      <c r="B12" s="3595" t="s">
        <v>1270</v>
      </c>
      <c r="C12" s="2965" t="s">
        <v>4309</v>
      </c>
      <c r="D12" s="3715">
        <f>+F1_FC!G19</f>
        <v>0</v>
      </c>
      <c r="E12" s="3716">
        <f>+F1_FC!P19</f>
        <v>0</v>
      </c>
      <c r="F12" s="3717"/>
      <c r="G12" s="3718"/>
    </row>
    <row r="13" spans="1:7" ht="30" customHeight="1">
      <c r="A13" s="2919" t="s">
        <v>3138</v>
      </c>
      <c r="B13" s="3595" t="s">
        <v>1327</v>
      </c>
      <c r="C13" s="2965" t="s">
        <v>4030</v>
      </c>
      <c r="D13" s="3715">
        <f>+SUM(F1_FC!D39:F39)</f>
        <v>0</v>
      </c>
      <c r="E13" s="3716">
        <f>+F1_FC!P39</f>
        <v>0</v>
      </c>
      <c r="F13" s="3717"/>
      <c r="G13" s="3718"/>
    </row>
    <row r="14" spans="1:7" ht="30" customHeight="1">
      <c r="A14" s="3591" t="s">
        <v>3139</v>
      </c>
      <c r="B14" s="3595" t="s">
        <v>3617</v>
      </c>
      <c r="C14" s="2965" t="s">
        <v>4037</v>
      </c>
      <c r="D14" s="3715">
        <f>+SUM(F1_FC!D43:F43)</f>
        <v>0</v>
      </c>
      <c r="E14" s="3716">
        <f>+F1_FC!P43</f>
        <v>0</v>
      </c>
      <c r="F14" s="3719"/>
      <c r="G14" s="3720"/>
    </row>
    <row r="15" spans="1:7" ht="30" customHeight="1">
      <c r="A15" s="3591" t="s">
        <v>3140</v>
      </c>
      <c r="B15" s="3595" t="s">
        <v>4151</v>
      </c>
      <c r="C15" s="2965" t="s">
        <v>4346</v>
      </c>
      <c r="D15" s="3715">
        <f>+SUM(F1_FC!D64:F64)</f>
        <v>0</v>
      </c>
      <c r="E15" s="3716">
        <f>+F1_FC!P64</f>
        <v>0</v>
      </c>
      <c r="F15" s="3719"/>
      <c r="G15" s="3720"/>
    </row>
    <row r="16" spans="1:7" ht="30" customHeight="1">
      <c r="A16" s="3591" t="s">
        <v>3186</v>
      </c>
      <c r="B16" s="3595" t="s">
        <v>4152</v>
      </c>
      <c r="C16" s="2965" t="s">
        <v>4078</v>
      </c>
      <c r="D16" s="3715">
        <f>+F1_FC!D65+F1_FC!E65+F1_FC!F65</f>
        <v>0</v>
      </c>
      <c r="E16" s="3716">
        <f>+F1_FC!P65</f>
        <v>0</v>
      </c>
      <c r="F16" s="3719"/>
      <c r="G16" s="3720"/>
    </row>
    <row r="17" spans="1:8" ht="30" customHeight="1">
      <c r="A17" s="3591" t="s">
        <v>3187</v>
      </c>
      <c r="B17" s="3595" t="s">
        <v>4156</v>
      </c>
      <c r="C17" s="2965" t="s">
        <v>4089</v>
      </c>
      <c r="D17" s="3715">
        <f>+SUM(F1_FC!D69:G69)</f>
        <v>0</v>
      </c>
      <c r="E17" s="3716">
        <f>+F1_FC!P69</f>
        <v>0</v>
      </c>
      <c r="F17" s="3719"/>
      <c r="G17" s="3720"/>
    </row>
    <row r="18" spans="1:8" ht="30" customHeight="1">
      <c r="A18" s="3591" t="s">
        <v>3188</v>
      </c>
      <c r="B18" s="3595" t="s">
        <v>4157</v>
      </c>
      <c r="C18" s="2965" t="s">
        <v>4314</v>
      </c>
      <c r="D18" s="3715">
        <f>+SUM(F1_FC!D70:F70)</f>
        <v>0</v>
      </c>
      <c r="E18" s="3716">
        <f>+F1_FC!P70</f>
        <v>0</v>
      </c>
      <c r="F18" s="3719"/>
      <c r="G18" s="3720"/>
    </row>
    <row r="19" spans="1:8" ht="30" customHeight="1">
      <c r="A19" s="3591" t="s">
        <v>2904</v>
      </c>
      <c r="B19" s="3595" t="s">
        <v>4164</v>
      </c>
      <c r="C19" s="2965" t="s">
        <v>4111</v>
      </c>
      <c r="D19" s="3715">
        <f>+SUM(F1_FC!D77:F77)</f>
        <v>0</v>
      </c>
      <c r="E19" s="3716">
        <f>+F1_FC!P77</f>
        <v>0</v>
      </c>
      <c r="F19" s="3719"/>
      <c r="G19" s="3720"/>
    </row>
    <row r="20" spans="1:8" ht="30.75" customHeight="1">
      <c r="A20" s="3591" t="s">
        <v>2906</v>
      </c>
      <c r="B20" s="3714">
        <v>2</v>
      </c>
      <c r="C20" s="3571" t="s">
        <v>4238</v>
      </c>
      <c r="D20" s="3715">
        <f>+SUM(F2_FC!D11:F11)</f>
        <v>0</v>
      </c>
      <c r="E20" s="3721"/>
      <c r="F20" s="3715">
        <f>+F2_FC!M11</f>
        <v>0</v>
      </c>
      <c r="G20" s="3718"/>
      <c r="H20" s="3631"/>
    </row>
    <row r="21" spans="1:8" ht="30.75" customHeight="1">
      <c r="A21" s="3591" t="s">
        <v>2907</v>
      </c>
      <c r="B21" s="3595" t="s">
        <v>1330</v>
      </c>
      <c r="C21" s="2965" t="s">
        <v>4239</v>
      </c>
      <c r="D21" s="3715">
        <f>+SUM(F2_FC!D12:F12)</f>
        <v>0</v>
      </c>
      <c r="E21" s="3721"/>
      <c r="F21" s="3715">
        <f>+F2_FC!M12</f>
        <v>0</v>
      </c>
      <c r="G21" s="3718"/>
    </row>
    <row r="22" spans="1:8" ht="30.75" customHeight="1">
      <c r="A22" s="3591" t="s">
        <v>2909</v>
      </c>
      <c r="B22" s="3595" t="s">
        <v>1332</v>
      </c>
      <c r="C22" s="2965" t="s">
        <v>4240</v>
      </c>
      <c r="D22" s="3715">
        <f>+SUM(F2_FC!D17:F17)</f>
        <v>0</v>
      </c>
      <c r="E22" s="3721"/>
      <c r="F22" s="3715">
        <f>+F2_FC!M17</f>
        <v>0</v>
      </c>
      <c r="G22" s="3718"/>
    </row>
    <row r="23" spans="1:8" ht="30.75" customHeight="1">
      <c r="A23" s="3591" t="s">
        <v>2910</v>
      </c>
      <c r="B23" s="3595" t="s">
        <v>2774</v>
      </c>
      <c r="C23" s="2965" t="s">
        <v>4347</v>
      </c>
      <c r="D23" s="3715">
        <f>+SUM(F2_FC!D23:F23)-SUM(F2_FC!D25:F25)</f>
        <v>0</v>
      </c>
      <c r="E23" s="3721"/>
      <c r="F23" s="3715">
        <f>+F2_FC!M23-F2_FC!M25</f>
        <v>0</v>
      </c>
      <c r="G23" s="3718"/>
    </row>
    <row r="24" spans="1:8" ht="30.75" customHeight="1">
      <c r="A24" s="3591" t="s">
        <v>2911</v>
      </c>
      <c r="B24" s="3595" t="s">
        <v>4211</v>
      </c>
      <c r="C24" s="2965" t="s">
        <v>4325</v>
      </c>
      <c r="D24" s="3715">
        <f>+SUM(F2_FC!D25:F25)+SUM(F2_FC!D37:F37)</f>
        <v>0</v>
      </c>
      <c r="E24" s="3721"/>
      <c r="F24" s="3715">
        <f>+F2_FC!M25+F2_FC!M37</f>
        <v>0</v>
      </c>
      <c r="G24" s="3718"/>
    </row>
    <row r="25" spans="1:8" ht="30.75" customHeight="1">
      <c r="A25" s="3591" t="s">
        <v>2947</v>
      </c>
      <c r="B25" s="3595" t="s">
        <v>4213</v>
      </c>
      <c r="C25" s="2965" t="s">
        <v>4348</v>
      </c>
      <c r="D25" s="3715">
        <f>+SUM(F2_FC!D32:F32)</f>
        <v>0</v>
      </c>
      <c r="E25" s="3721"/>
      <c r="F25" s="3715">
        <f>+F2_FC!M32</f>
        <v>0</v>
      </c>
      <c r="G25" s="3718"/>
    </row>
    <row r="26" spans="1:8" ht="30.75" customHeight="1">
      <c r="A26" s="3591" t="s">
        <v>2949</v>
      </c>
      <c r="B26" s="3595" t="s">
        <v>4225</v>
      </c>
      <c r="C26" s="2965" t="s">
        <v>4328</v>
      </c>
      <c r="D26" s="3715">
        <f>+SUM(F2_FC!D33:F33)-SUM(F2_FC!D37:F37)</f>
        <v>0</v>
      </c>
      <c r="E26" s="3721"/>
      <c r="F26" s="3715">
        <f>+F2_FC!M33-F2_FC!M37</f>
        <v>0</v>
      </c>
      <c r="G26" s="3718"/>
    </row>
    <row r="27" spans="1:8" ht="30.75" customHeight="1">
      <c r="A27" s="3591" t="s">
        <v>2950</v>
      </c>
      <c r="B27" s="3595" t="s">
        <v>4227</v>
      </c>
      <c r="C27" s="2965" t="s">
        <v>4261</v>
      </c>
      <c r="D27" s="3715">
        <f>+SUM(F2_FC!D40:F40)</f>
        <v>0</v>
      </c>
      <c r="E27" s="3721"/>
      <c r="F27" s="3715">
        <f>+F2_FC!M40</f>
        <v>0</v>
      </c>
      <c r="G27" s="3718"/>
    </row>
    <row r="28" spans="1:8" ht="30.75" customHeight="1">
      <c r="A28" s="3591" t="s">
        <v>2951</v>
      </c>
      <c r="B28" s="3595" t="s">
        <v>4229</v>
      </c>
      <c r="C28" s="2965" t="s">
        <v>4331</v>
      </c>
      <c r="D28" s="3715">
        <f>+SUM(F2_FC!D42:F42)+F2_FC!D41</f>
        <v>0</v>
      </c>
      <c r="E28" s="3721"/>
      <c r="F28" s="3715">
        <f>+F2_FC!M42</f>
        <v>0</v>
      </c>
      <c r="G28" s="3718"/>
    </row>
    <row r="29" spans="1:8" ht="30.75" customHeight="1" thickBot="1">
      <c r="A29" s="3671" t="s">
        <v>2952</v>
      </c>
      <c r="B29" s="3613" t="s">
        <v>2649</v>
      </c>
      <c r="C29" s="3712" t="s">
        <v>4349</v>
      </c>
      <c r="D29" s="3722"/>
      <c r="E29" s="3723"/>
      <c r="F29" s="3722"/>
      <c r="G29" s="3715" t="e">
        <f>+F20/E10</f>
        <v>#DIV/0!</v>
      </c>
    </row>
    <row r="32" spans="1:8" ht="15" thickBot="1"/>
    <row r="33" spans="1:7" ht="60" customHeight="1" thickBot="1">
      <c r="A33" s="5110" t="s">
        <v>4350</v>
      </c>
      <c r="B33" s="5111"/>
      <c r="C33" s="5111"/>
      <c r="D33" s="5111"/>
      <c r="E33" s="5111"/>
      <c r="F33" s="5111"/>
      <c r="G33" s="5112"/>
    </row>
    <row r="34" spans="1:7" s="3578" customFormat="1" ht="55.9" customHeight="1">
      <c r="A34" s="4923" t="s">
        <v>3347</v>
      </c>
      <c r="B34" s="5138" t="s">
        <v>3986</v>
      </c>
      <c r="C34" s="4927" t="s">
        <v>1086</v>
      </c>
      <c r="D34" s="2911" t="s">
        <v>1087</v>
      </c>
      <c r="E34" s="2911" t="s">
        <v>3980</v>
      </c>
      <c r="F34" s="2911" t="s">
        <v>4173</v>
      </c>
      <c r="G34" s="2912" t="s">
        <v>4345</v>
      </c>
    </row>
    <row r="35" spans="1:7" s="3578" customFormat="1" ht="30.75" customHeight="1">
      <c r="A35" s="5137"/>
      <c r="B35" s="5139"/>
      <c r="C35" s="5140"/>
      <c r="D35" s="3580" t="s">
        <v>3135</v>
      </c>
      <c r="E35" s="3580" t="s">
        <v>3136</v>
      </c>
      <c r="F35" s="3580" t="s">
        <v>3137</v>
      </c>
      <c r="G35" s="3713" t="s">
        <v>3138</v>
      </c>
    </row>
    <row r="36" spans="1:7" s="3578" customFormat="1" ht="30.75" customHeight="1">
      <c r="A36" s="3591" t="s">
        <v>3135</v>
      </c>
      <c r="B36" s="3714">
        <v>1</v>
      </c>
      <c r="C36" s="3571" t="s">
        <v>3988</v>
      </c>
      <c r="D36" s="3715">
        <f>+SUM(F3_FC!D12:F12)</f>
        <v>0</v>
      </c>
      <c r="E36" s="3716">
        <f>+F3_FC!M12</f>
        <v>0</v>
      </c>
      <c r="F36" s="3717"/>
      <c r="G36" s="3718"/>
    </row>
    <row r="37" spans="1:7" ht="30" customHeight="1">
      <c r="A37" s="3591" t="s">
        <v>3136</v>
      </c>
      <c r="B37" s="3595" t="s">
        <v>1090</v>
      </c>
      <c r="C37" s="2965" t="s">
        <v>3990</v>
      </c>
      <c r="D37" s="3715">
        <f>+SUM(F3_FC!D13:F13)</f>
        <v>0</v>
      </c>
      <c r="E37" s="3716">
        <f>+F3_FC!M13</f>
        <v>0</v>
      </c>
      <c r="F37" s="3717"/>
      <c r="G37" s="3718"/>
    </row>
    <row r="38" spans="1:7" ht="30" customHeight="1">
      <c r="A38" s="3591" t="s">
        <v>3137</v>
      </c>
      <c r="B38" s="3595" t="s">
        <v>1270</v>
      </c>
      <c r="C38" s="2965" t="s">
        <v>4309</v>
      </c>
      <c r="D38" s="3715">
        <f>+F3_FC!F16</f>
        <v>0</v>
      </c>
      <c r="E38" s="3716">
        <f>+F3_FC!M16</f>
        <v>0</v>
      </c>
      <c r="F38" s="3717"/>
      <c r="G38" s="3718"/>
    </row>
    <row r="39" spans="1:7" ht="30" customHeight="1">
      <c r="A39" s="2919" t="s">
        <v>3138</v>
      </c>
      <c r="B39" s="3595" t="s">
        <v>1327</v>
      </c>
      <c r="C39" s="2965" t="s">
        <v>4030</v>
      </c>
      <c r="D39" s="3715">
        <f>+SUM(F3_FC!D36:E36)</f>
        <v>0</v>
      </c>
      <c r="E39" s="3716">
        <f>+F3_FC!M36</f>
        <v>0</v>
      </c>
      <c r="F39" s="3717"/>
      <c r="G39" s="3718"/>
    </row>
    <row r="40" spans="1:7" ht="30" customHeight="1">
      <c r="A40" s="3591" t="s">
        <v>3139</v>
      </c>
      <c r="B40" s="3595" t="s">
        <v>3617</v>
      </c>
      <c r="C40" s="2965" t="s">
        <v>4037</v>
      </c>
      <c r="D40" s="3715">
        <f>+SUM(F3_FC!D39:E39)</f>
        <v>0</v>
      </c>
      <c r="E40" s="3716">
        <f>+F3_FC!M39</f>
        <v>0</v>
      </c>
      <c r="F40" s="3719"/>
      <c r="G40" s="3720"/>
    </row>
    <row r="41" spans="1:7" ht="30" customHeight="1">
      <c r="A41" s="3591" t="s">
        <v>3140</v>
      </c>
      <c r="B41" s="3595" t="s">
        <v>4151</v>
      </c>
      <c r="C41" s="2965" t="s">
        <v>4346</v>
      </c>
      <c r="D41" s="3715">
        <f>+SUM(F3_FC!D47:E47)</f>
        <v>0</v>
      </c>
      <c r="E41" s="3716">
        <f>+F3_FC!M47</f>
        <v>0</v>
      </c>
      <c r="F41" s="3719"/>
      <c r="G41" s="3720"/>
    </row>
    <row r="42" spans="1:7" ht="30" customHeight="1">
      <c r="A42" s="3591" t="s">
        <v>3186</v>
      </c>
      <c r="B42" s="3595" t="s">
        <v>4152</v>
      </c>
      <c r="C42" s="2965" t="s">
        <v>4078</v>
      </c>
      <c r="D42" s="3715">
        <f>+SUM(F3_FC!D48:E48)</f>
        <v>0</v>
      </c>
      <c r="E42" s="3716">
        <f>+F3_FC!M48</f>
        <v>0</v>
      </c>
      <c r="F42" s="3719"/>
      <c r="G42" s="3720"/>
    </row>
    <row r="43" spans="1:7" ht="30" customHeight="1">
      <c r="A43" s="3591" t="s">
        <v>3187</v>
      </c>
      <c r="B43" s="3595" t="s">
        <v>4156</v>
      </c>
      <c r="C43" s="2965" t="s">
        <v>4089</v>
      </c>
      <c r="D43" s="3715">
        <f>+SUM(F3_FC!D52:E52)</f>
        <v>0</v>
      </c>
      <c r="E43" s="3716">
        <f>+F3_FC!M52</f>
        <v>0</v>
      </c>
      <c r="F43" s="3719"/>
      <c r="G43" s="3720"/>
    </row>
    <row r="44" spans="1:7" ht="30" customHeight="1">
      <c r="A44" s="3591" t="s">
        <v>3188</v>
      </c>
      <c r="B44" s="3595" t="s">
        <v>4157</v>
      </c>
      <c r="C44" s="2965" t="s">
        <v>4314</v>
      </c>
      <c r="D44" s="3715">
        <f>+SUM(F3_FC!D53:E53)</f>
        <v>0</v>
      </c>
      <c r="E44" s="3716">
        <f>+F3_FC!M53</f>
        <v>0</v>
      </c>
      <c r="F44" s="3719"/>
      <c r="G44" s="3720"/>
    </row>
    <row r="45" spans="1:7" ht="30" customHeight="1">
      <c r="A45" s="3591" t="s">
        <v>2904</v>
      </c>
      <c r="B45" s="3595" t="s">
        <v>4164</v>
      </c>
      <c r="C45" s="2965" t="s">
        <v>4111</v>
      </c>
      <c r="D45" s="3715">
        <f>+SUM(F3_FC!D54:E54)</f>
        <v>0</v>
      </c>
      <c r="E45" s="3716">
        <f>+F3_FC!M54</f>
        <v>0</v>
      </c>
      <c r="F45" s="3719"/>
      <c r="G45" s="3720"/>
    </row>
    <row r="46" spans="1:7" ht="30.75" customHeight="1">
      <c r="A46" s="3591" t="s">
        <v>2906</v>
      </c>
      <c r="B46" s="3714">
        <v>2</v>
      </c>
      <c r="C46" s="3571" t="s">
        <v>4238</v>
      </c>
      <c r="D46" s="3715">
        <f>+SUM(F4_FC!D11:E11)</f>
        <v>0</v>
      </c>
      <c r="E46" s="3721"/>
      <c r="F46" s="3715">
        <f>+F4_FC!J11</f>
        <v>0</v>
      </c>
      <c r="G46" s="3718"/>
    </row>
    <row r="47" spans="1:7" ht="30.75" customHeight="1">
      <c r="A47" s="3591" t="s">
        <v>2907</v>
      </c>
      <c r="B47" s="3595" t="s">
        <v>1330</v>
      </c>
      <c r="C47" s="2965" t="s">
        <v>4239</v>
      </c>
      <c r="D47" s="3715">
        <f>+SUM(F4_FC!D12:E12)</f>
        <v>0</v>
      </c>
      <c r="E47" s="3721"/>
      <c r="F47" s="3715">
        <f>+F4_FC!J12</f>
        <v>0</v>
      </c>
      <c r="G47" s="3718"/>
    </row>
    <row r="48" spans="1:7" ht="30.75" customHeight="1">
      <c r="A48" s="3591" t="s">
        <v>2909</v>
      </c>
      <c r="B48" s="3595" t="s">
        <v>1332</v>
      </c>
      <c r="C48" s="2965" t="s">
        <v>4240</v>
      </c>
      <c r="D48" s="3715">
        <f>+SUM(F4_FC!D13:E13)</f>
        <v>0</v>
      </c>
      <c r="E48" s="3721"/>
      <c r="F48" s="3715">
        <f>+F4_FC!J13</f>
        <v>0</v>
      </c>
      <c r="G48" s="3718"/>
    </row>
    <row r="49" spans="1:7" ht="30.75" customHeight="1">
      <c r="A49" s="3591" t="s">
        <v>2910</v>
      </c>
      <c r="B49" s="3595" t="s">
        <v>2774</v>
      </c>
      <c r="C49" s="2965" t="s">
        <v>4347</v>
      </c>
      <c r="D49" s="3715">
        <f>+SUM(F4_FC!D16:E16)</f>
        <v>0</v>
      </c>
      <c r="E49" s="3721"/>
      <c r="F49" s="3715">
        <f>+F4_FC!J16</f>
        <v>0</v>
      </c>
      <c r="G49" s="3718"/>
    </row>
    <row r="50" spans="1:7" ht="30.75" customHeight="1">
      <c r="A50" s="3591" t="s">
        <v>2911</v>
      </c>
      <c r="B50" s="3595" t="s">
        <v>4211</v>
      </c>
      <c r="C50" s="2965" t="s">
        <v>4325</v>
      </c>
      <c r="D50" s="3715">
        <f>+SUM(F4_FC!D17:E17)</f>
        <v>0</v>
      </c>
      <c r="E50" s="3721"/>
      <c r="F50" s="3715">
        <f>+F4_FC!J17</f>
        <v>0</v>
      </c>
      <c r="G50" s="3718"/>
    </row>
    <row r="51" spans="1:7" ht="30.75" customHeight="1">
      <c r="A51" s="3591" t="s">
        <v>2947</v>
      </c>
      <c r="B51" s="3595" t="s">
        <v>4213</v>
      </c>
      <c r="C51" s="2965" t="s">
        <v>4348</v>
      </c>
      <c r="D51" s="3715">
        <f>+SUM(F4_FC!D18:E18)</f>
        <v>0</v>
      </c>
      <c r="E51" s="3721"/>
      <c r="F51" s="3715">
        <f>+F4_FC!J18</f>
        <v>0</v>
      </c>
      <c r="G51" s="3718"/>
    </row>
    <row r="52" spans="1:7" ht="30.75" customHeight="1">
      <c r="A52" s="3591" t="s">
        <v>2949</v>
      </c>
      <c r="B52" s="3595" t="s">
        <v>4225</v>
      </c>
      <c r="C52" s="2965" t="s">
        <v>4328</v>
      </c>
      <c r="D52" s="3715">
        <f>+SUM(F4_FC!D19:E19)</f>
        <v>0</v>
      </c>
      <c r="E52" s="3721"/>
      <c r="F52" s="3715">
        <f>+F4_FC!J19</f>
        <v>0</v>
      </c>
      <c r="G52" s="3718"/>
    </row>
    <row r="53" spans="1:7" ht="30.75" customHeight="1">
      <c r="A53" s="3591" t="s">
        <v>2950</v>
      </c>
      <c r="B53" s="3595" t="s">
        <v>4227</v>
      </c>
      <c r="C53" s="2965" t="s">
        <v>4261</v>
      </c>
      <c r="D53" s="3715">
        <f>+SUM(F4_FC!D20:E20)</f>
        <v>0</v>
      </c>
      <c r="E53" s="3721"/>
      <c r="F53" s="3715">
        <f>+F4_FC!J20</f>
        <v>0</v>
      </c>
      <c r="G53" s="3718"/>
    </row>
    <row r="54" spans="1:7" ht="30.75" customHeight="1">
      <c r="A54" s="3591" t="s">
        <v>2951</v>
      </c>
      <c r="B54" s="3595" t="s">
        <v>4229</v>
      </c>
      <c r="C54" s="2965" t="s">
        <v>4331</v>
      </c>
      <c r="D54" s="3715">
        <f>+SUM(F4_FC!D21:E21)</f>
        <v>0</v>
      </c>
      <c r="E54" s="3721"/>
      <c r="F54" s="3715">
        <f>+F4_FC!J21</f>
        <v>0</v>
      </c>
      <c r="G54" s="3718"/>
    </row>
    <row r="55" spans="1:7" ht="30.75" customHeight="1" thickBot="1">
      <c r="A55" s="3671" t="s">
        <v>2952</v>
      </c>
      <c r="B55" s="3613" t="s">
        <v>2649</v>
      </c>
      <c r="C55" s="3712" t="s">
        <v>4349</v>
      </c>
      <c r="D55" s="3722"/>
      <c r="E55" s="3723"/>
      <c r="F55" s="3722"/>
      <c r="G55" s="3715"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
  <sheetViews>
    <sheetView workbookViewId="0">
      <selection activeCell="L19" sqref="L19"/>
    </sheetView>
  </sheetViews>
  <sheetFormatPr defaultRowHeight="15"/>
  <cols>
    <col min="1" max="1" width="21.85546875" style="38" bestFit="1" customWidth="1"/>
    <col min="2" max="2" width="57.85546875" style="38" customWidth="1"/>
    <col min="3" max="3" width="15.7109375" style="38" customWidth="1"/>
    <col min="4" max="4" width="17.42578125" style="38" customWidth="1"/>
    <col min="5" max="5" width="13.28515625" style="38" customWidth="1"/>
    <col min="6" max="16384" width="9.140625" style="38"/>
  </cols>
  <sheetData>
    <row r="1" spans="1:6">
      <c r="A1" s="14" t="s">
        <v>4369</v>
      </c>
      <c r="B1" s="327">
        <v>1</v>
      </c>
    </row>
    <row r="2" spans="1:6">
      <c r="A2" s="14" t="s">
        <v>4370</v>
      </c>
      <c r="B2" s="3775" t="s">
        <v>4357</v>
      </c>
    </row>
    <row r="3" spans="1:6">
      <c r="A3" s="14" t="s">
        <v>4371</v>
      </c>
      <c r="B3" s="14" t="s">
        <v>883</v>
      </c>
    </row>
    <row r="4" spans="1:6">
      <c r="A4" s="14" t="s">
        <v>110</v>
      </c>
      <c r="B4" s="14" t="s">
        <v>4</v>
      </c>
    </row>
    <row r="5" spans="1:6">
      <c r="A5" s="32" t="s">
        <v>111</v>
      </c>
      <c r="B5" s="32" t="s">
        <v>124</v>
      </c>
    </row>
    <row r="6" spans="1:6" ht="15.75" thickBot="1"/>
    <row r="7" spans="1:6" ht="15" customHeight="1">
      <c r="A7" s="5144" t="s">
        <v>3347</v>
      </c>
      <c r="B7" s="5144" t="s">
        <v>4372</v>
      </c>
      <c r="C7" s="5144" t="s">
        <v>4373</v>
      </c>
      <c r="D7" s="5148" t="s">
        <v>4374</v>
      </c>
      <c r="E7" s="5148" t="s">
        <v>674</v>
      </c>
    </row>
    <row r="8" spans="1:6" ht="15.75" thickBot="1">
      <c r="A8" s="5145"/>
      <c r="B8" s="5145"/>
      <c r="C8" s="5147"/>
      <c r="D8" s="5149"/>
      <c r="E8" s="5149"/>
    </row>
    <row r="9" spans="1:6" ht="15.75" thickBot="1">
      <c r="A9" s="5146"/>
      <c r="B9" s="5146"/>
      <c r="C9" s="3776">
        <v>1</v>
      </c>
      <c r="D9" s="3777">
        <v>2</v>
      </c>
      <c r="E9" s="3778">
        <v>3</v>
      </c>
    </row>
    <row r="10" spans="1:6" ht="23.25" customHeight="1" thickBot="1">
      <c r="A10" s="3779">
        <v>1</v>
      </c>
      <c r="B10" s="3780" t="s">
        <v>4375</v>
      </c>
      <c r="C10" s="3781"/>
      <c r="D10" s="3782"/>
      <c r="E10" s="3783"/>
    </row>
    <row r="11" spans="1:6" ht="24.75" customHeight="1" thickBot="1">
      <c r="A11" s="3779">
        <v>2</v>
      </c>
      <c r="B11" s="3780" t="s">
        <v>4376</v>
      </c>
      <c r="C11" s="3784"/>
      <c r="D11" s="3785"/>
      <c r="E11" s="3786">
        <f>C11+D11</f>
        <v>0</v>
      </c>
    </row>
    <row r="12" spans="1:6" ht="19.5" customHeight="1" thickBot="1">
      <c r="A12" s="3787" t="s">
        <v>4377</v>
      </c>
      <c r="B12" s="3788" t="s">
        <v>4378</v>
      </c>
      <c r="C12" s="3784"/>
      <c r="D12" s="3785"/>
      <c r="E12" s="3786">
        <f>C12+D12</f>
        <v>0</v>
      </c>
    </row>
    <row r="13" spans="1:6" ht="18" customHeight="1" thickBot="1">
      <c r="A13" s="3779">
        <v>3</v>
      </c>
      <c r="B13" s="3789" t="s">
        <v>4379</v>
      </c>
      <c r="C13" s="3790">
        <f>C14+C15+C16</f>
        <v>0</v>
      </c>
      <c r="D13" s="3791">
        <f>D14+D15+D16</f>
        <v>0</v>
      </c>
      <c r="E13" s="3786">
        <f>E14+E15+E16</f>
        <v>0</v>
      </c>
      <c r="F13" s="3792"/>
    </row>
    <row r="14" spans="1:6" ht="31.5" customHeight="1" thickBot="1">
      <c r="A14" s="3793" t="s">
        <v>4380</v>
      </c>
      <c r="B14" s="3788" t="s">
        <v>4381</v>
      </c>
      <c r="C14" s="3794"/>
      <c r="D14" s="3795"/>
      <c r="E14" s="3796">
        <f>C14+D14</f>
        <v>0</v>
      </c>
      <c r="F14" s="3797"/>
    </row>
    <row r="15" spans="1:6" ht="29.25" customHeight="1" thickBot="1">
      <c r="A15" s="3798" t="s">
        <v>4382</v>
      </c>
      <c r="B15" s="3799" t="s">
        <v>4383</v>
      </c>
      <c r="C15" s="3800"/>
      <c r="D15" s="3795"/>
      <c r="E15" s="3796">
        <f>C15+D15</f>
        <v>0</v>
      </c>
      <c r="F15" s="3797"/>
    </row>
    <row r="16" spans="1:6" ht="51.75" customHeight="1" thickBot="1">
      <c r="A16" s="3798" t="s">
        <v>4384</v>
      </c>
      <c r="B16" s="3788" t="s">
        <v>4385</v>
      </c>
      <c r="C16" s="3800"/>
      <c r="D16" s="3795"/>
      <c r="E16" s="3796">
        <f>C16+D16</f>
        <v>0</v>
      </c>
      <c r="F16" s="3797"/>
    </row>
    <row r="17" spans="1:6" ht="27" customHeight="1" thickBot="1">
      <c r="A17" s="3801" t="s">
        <v>4386</v>
      </c>
      <c r="B17" s="3802" t="s">
        <v>4387</v>
      </c>
      <c r="C17" s="3803">
        <f>C18+C22+C26</f>
        <v>0</v>
      </c>
      <c r="D17" s="3804">
        <f>D18+D22+D26</f>
        <v>0</v>
      </c>
      <c r="E17" s="3796">
        <f>E18+E22+E26</f>
        <v>0</v>
      </c>
      <c r="F17" s="3797"/>
    </row>
    <row r="18" spans="1:6" ht="23.25" customHeight="1" thickBot="1">
      <c r="A18" s="3805" t="s">
        <v>4388</v>
      </c>
      <c r="B18" s="3788" t="s">
        <v>4383</v>
      </c>
      <c r="C18" s="3806">
        <f>C19+C20+C21</f>
        <v>0</v>
      </c>
      <c r="D18" s="3804">
        <f>D19+D20+D21</f>
        <v>0</v>
      </c>
      <c r="E18" s="3791">
        <f>E19+E20+E21</f>
        <v>0</v>
      </c>
      <c r="F18" s="3797"/>
    </row>
    <row r="19" spans="1:6" ht="27" customHeight="1" thickBot="1">
      <c r="A19" s="3807" t="s">
        <v>4389</v>
      </c>
      <c r="B19" s="3808" t="s">
        <v>4390</v>
      </c>
      <c r="C19" s="3809"/>
      <c r="D19" s="3785"/>
      <c r="E19" s="3786">
        <f>C19+D19</f>
        <v>0</v>
      </c>
      <c r="F19" s="3792"/>
    </row>
    <row r="20" spans="1:6" ht="24" customHeight="1" thickBot="1">
      <c r="A20" s="3807" t="s">
        <v>4391</v>
      </c>
      <c r="B20" s="3808" t="s">
        <v>4392</v>
      </c>
      <c r="C20" s="3809"/>
      <c r="D20" s="3785"/>
      <c r="E20" s="3786">
        <f>C20+D20</f>
        <v>0</v>
      </c>
      <c r="F20" s="3792"/>
    </row>
    <row r="21" spans="1:6" ht="21" customHeight="1" thickBot="1">
      <c r="A21" s="3807" t="s">
        <v>4393</v>
      </c>
      <c r="B21" s="3808" t="s">
        <v>4394</v>
      </c>
      <c r="C21" s="3809"/>
      <c r="D21" s="3785"/>
      <c r="E21" s="3786">
        <f>C21+D21</f>
        <v>0</v>
      </c>
      <c r="F21" s="3792"/>
    </row>
    <row r="22" spans="1:6" ht="47.25" customHeight="1" thickBot="1">
      <c r="A22" s="3805" t="s">
        <v>4395</v>
      </c>
      <c r="B22" s="3810" t="s">
        <v>4385</v>
      </c>
      <c r="C22" s="3806">
        <f>C23+C24+C25</f>
        <v>0</v>
      </c>
      <c r="D22" s="3791">
        <f>D23+D24+D25</f>
        <v>0</v>
      </c>
      <c r="E22" s="3811">
        <f>E23+E24+E25</f>
        <v>0</v>
      </c>
      <c r="F22" s="3797"/>
    </row>
    <row r="23" spans="1:6" ht="24" customHeight="1" thickBot="1">
      <c r="A23" s="3807" t="s">
        <v>4396</v>
      </c>
      <c r="B23" s="3808" t="s">
        <v>4390</v>
      </c>
      <c r="C23" s="3809"/>
      <c r="D23" s="3812"/>
      <c r="E23" s="3786">
        <f>C23+D23</f>
        <v>0</v>
      </c>
      <c r="F23" s="3792"/>
    </row>
    <row r="24" spans="1:6" ht="22.5" customHeight="1" thickBot="1">
      <c r="A24" s="3807" t="s">
        <v>4397</v>
      </c>
      <c r="B24" s="3808" t="s">
        <v>4392</v>
      </c>
      <c r="C24" s="3809"/>
      <c r="D24" s="3785"/>
      <c r="E24" s="3786">
        <f>C24+D24</f>
        <v>0</v>
      </c>
      <c r="F24" s="3792"/>
    </row>
    <row r="25" spans="1:6" ht="19.5" customHeight="1" thickBot="1">
      <c r="A25" s="3807" t="s">
        <v>4398</v>
      </c>
      <c r="B25" s="3808" t="s">
        <v>4394</v>
      </c>
      <c r="C25" s="3809"/>
      <c r="D25" s="3785"/>
      <c r="E25" s="3786">
        <f>C25+D25</f>
        <v>0</v>
      </c>
      <c r="F25" s="3792"/>
    </row>
    <row r="26" spans="1:6" ht="21.75" customHeight="1" thickBot="1">
      <c r="A26" s="3807" t="s">
        <v>4399</v>
      </c>
      <c r="B26" s="3813" t="s">
        <v>1504</v>
      </c>
      <c r="C26" s="3790">
        <f>C27+C28+C29</f>
        <v>0</v>
      </c>
      <c r="D26" s="3791">
        <f>D27+D28+D29</f>
        <v>0</v>
      </c>
      <c r="E26" s="3786">
        <f>E27+E28+E29</f>
        <v>0</v>
      </c>
      <c r="F26" s="3792"/>
    </row>
    <row r="27" spans="1:6" ht="21.75" customHeight="1" thickBot="1">
      <c r="A27" s="3807" t="s">
        <v>4400</v>
      </c>
      <c r="B27" s="3808" t="s">
        <v>4390</v>
      </c>
      <c r="C27" s="3809"/>
      <c r="D27" s="3785"/>
      <c r="E27" s="3786">
        <f>C27+D27</f>
        <v>0</v>
      </c>
      <c r="F27" s="3792"/>
    </row>
    <row r="28" spans="1:6" ht="24.75" customHeight="1" thickBot="1">
      <c r="A28" s="3807" t="s">
        <v>4401</v>
      </c>
      <c r="B28" s="3808" t="s">
        <v>4392</v>
      </c>
      <c r="C28" s="3809"/>
      <c r="D28" s="3785"/>
      <c r="E28" s="3786">
        <f>C28+D28</f>
        <v>0</v>
      </c>
      <c r="F28" s="3792"/>
    </row>
    <row r="29" spans="1:6" ht="20.25" customHeight="1" thickBot="1">
      <c r="A29" s="3807" t="s">
        <v>4402</v>
      </c>
      <c r="B29" s="3808" t="s">
        <v>4394</v>
      </c>
      <c r="C29" s="3809"/>
      <c r="D29" s="3785"/>
      <c r="E29" s="3786">
        <f>C29+D29</f>
        <v>0</v>
      </c>
      <c r="F29" s="3792"/>
    </row>
    <row r="30" spans="1:6" ht="32.25" customHeight="1" thickBot="1">
      <c r="A30" s="3801" t="s">
        <v>4403</v>
      </c>
      <c r="B30" s="3814" t="s">
        <v>4404</v>
      </c>
      <c r="C30" s="3815"/>
      <c r="D30" s="3816"/>
      <c r="E30" s="3796" t="e">
        <f>E13/E10*100</f>
        <v>#DIV/0!</v>
      </c>
      <c r="F30" s="3797"/>
    </row>
    <row r="31" spans="1:6" ht="27.75" customHeight="1" thickBot="1">
      <c r="A31" s="3805" t="s">
        <v>4405</v>
      </c>
      <c r="B31" s="3817" t="s">
        <v>4381</v>
      </c>
      <c r="C31" s="3818"/>
      <c r="D31" s="3819"/>
      <c r="E31" s="3811" t="e">
        <f>E14/E10*100</f>
        <v>#DIV/0!</v>
      </c>
      <c r="F31" s="3797"/>
    </row>
    <row r="32" spans="1:6" ht="38.25" customHeight="1" thickBot="1">
      <c r="A32" s="3820" t="s">
        <v>4406</v>
      </c>
      <c r="B32" s="3814" t="s">
        <v>4407</v>
      </c>
      <c r="C32" s="3821"/>
      <c r="D32" s="3822"/>
      <c r="E32" s="3823" t="e">
        <f>E13/E11*100</f>
        <v>#DIV/0!</v>
      </c>
      <c r="F32" s="3797"/>
    </row>
    <row r="33" spans="1:6" ht="23.25" customHeight="1" thickBot="1">
      <c r="A33" s="3805" t="s">
        <v>4408</v>
      </c>
      <c r="B33" s="3817" t="s">
        <v>4381</v>
      </c>
      <c r="C33" s="3818"/>
      <c r="D33" s="3819"/>
      <c r="E33" s="3811" t="e">
        <f>E14/E11*100</f>
        <v>#DIV/0!</v>
      </c>
      <c r="F33" s="3797"/>
    </row>
    <row r="34" spans="1:6" ht="21" customHeight="1" thickBot="1">
      <c r="A34" s="5141" t="s">
        <v>4409</v>
      </c>
      <c r="B34" s="5142"/>
      <c r="C34" s="5142"/>
      <c r="D34" s="5142"/>
      <c r="E34" s="5143"/>
      <c r="F34" s="3792"/>
    </row>
    <row r="35" spans="1:6" ht="27" customHeight="1" thickBot="1">
      <c r="A35" s="3798" t="s">
        <v>4410</v>
      </c>
      <c r="B35" s="3824" t="s">
        <v>4411</v>
      </c>
      <c r="C35" s="3815"/>
      <c r="D35" s="3816"/>
      <c r="E35" s="3825"/>
      <c r="F35" s="3797"/>
    </row>
    <row r="36" spans="1:6" ht="44.25" customHeight="1" thickBot="1">
      <c r="A36" s="3798" t="s">
        <v>4412</v>
      </c>
      <c r="B36" s="3824" t="s">
        <v>4413</v>
      </c>
      <c r="C36" s="3815"/>
      <c r="D36" s="3816"/>
      <c r="E36" s="3825"/>
      <c r="F36" s="3797"/>
    </row>
    <row r="37" spans="1:6" ht="28.5" customHeight="1" thickBot="1">
      <c r="A37" s="3826" t="s">
        <v>4414</v>
      </c>
      <c r="B37" s="3827" t="s">
        <v>4381</v>
      </c>
      <c r="C37" s="3828"/>
      <c r="D37" s="3829"/>
      <c r="E37" s="3825"/>
      <c r="F37" s="3797"/>
    </row>
    <row r="38" spans="1:6" ht="37.5" customHeight="1" thickBot="1">
      <c r="A38" s="3826" t="s">
        <v>4415</v>
      </c>
      <c r="B38" s="3824" t="s">
        <v>4416</v>
      </c>
      <c r="C38" s="3828"/>
      <c r="D38" s="3829"/>
      <c r="E38" s="3825"/>
      <c r="F38" s="3797"/>
    </row>
    <row r="39" spans="1:6" ht="28.5" customHeight="1" thickBot="1">
      <c r="A39" s="3805" t="s">
        <v>4417</v>
      </c>
      <c r="B39" s="3830" t="s">
        <v>4381</v>
      </c>
      <c r="C39" s="3831"/>
      <c r="D39" s="3832"/>
      <c r="E39" s="3833"/>
      <c r="F39" s="3797"/>
    </row>
    <row r="121" spans="4:4">
      <c r="D121" s="38" t="b">
        <f>IF([50]F0!B9="PO",'F1   '!SUM)</f>
        <v>0</v>
      </c>
    </row>
  </sheetData>
  <mergeCells count="6">
    <mergeCell ref="A34:E34"/>
    <mergeCell ref="A7:A9"/>
    <mergeCell ref="B7:B9"/>
    <mergeCell ref="C7:C8"/>
    <mergeCell ref="D7:D8"/>
    <mergeCell ref="E7:E8"/>
  </mergeCell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Normal="100" workbookViewId="0">
      <selection activeCell="G22" sqref="G22"/>
    </sheetView>
  </sheetViews>
  <sheetFormatPr defaultRowHeight="15"/>
  <cols>
    <col min="1" max="1" width="21.85546875" style="38" bestFit="1" customWidth="1"/>
    <col min="2" max="2" width="60.140625" style="38" customWidth="1"/>
    <col min="3" max="3" width="15.42578125" style="38" customWidth="1"/>
    <col min="4" max="4" width="20.42578125" style="38" customWidth="1"/>
    <col min="5" max="5" width="16.42578125" style="38" customWidth="1"/>
    <col min="6" max="16384" width="9.140625" style="38"/>
  </cols>
  <sheetData>
    <row r="1" spans="1:5">
      <c r="A1" s="14" t="s">
        <v>4369</v>
      </c>
      <c r="B1" s="327">
        <v>2</v>
      </c>
    </row>
    <row r="2" spans="1:5">
      <c r="A2" s="14" t="s">
        <v>4370</v>
      </c>
      <c r="B2" s="3775" t="s">
        <v>4358</v>
      </c>
    </row>
    <row r="3" spans="1:5">
      <c r="A3" s="14" t="s">
        <v>4371</v>
      </c>
      <c r="B3" s="14" t="s">
        <v>883</v>
      </c>
    </row>
    <row r="4" spans="1:5">
      <c r="A4" s="14" t="s">
        <v>110</v>
      </c>
      <c r="B4" s="14" t="s">
        <v>4</v>
      </c>
    </row>
    <row r="5" spans="1:5">
      <c r="A5" s="32" t="s">
        <v>111</v>
      </c>
      <c r="B5" s="32" t="s">
        <v>1997</v>
      </c>
    </row>
    <row r="6" spans="1:5" ht="15.75" thickBot="1">
      <c r="A6" s="3834"/>
      <c r="B6" s="3834"/>
      <c r="C6" s="3835"/>
      <c r="D6" s="3835"/>
      <c r="E6" s="3834"/>
    </row>
    <row r="7" spans="1:5">
      <c r="A7" s="5150" t="s">
        <v>3347</v>
      </c>
      <c r="B7" s="5144" t="s">
        <v>4372</v>
      </c>
      <c r="C7" s="5144" t="s">
        <v>4373</v>
      </c>
      <c r="D7" s="5148" t="s">
        <v>4374</v>
      </c>
      <c r="E7" s="5148" t="s">
        <v>674</v>
      </c>
    </row>
    <row r="8" spans="1:5" ht="21" customHeight="1" thickBot="1">
      <c r="A8" s="5151"/>
      <c r="B8" s="5145"/>
      <c r="C8" s="5147"/>
      <c r="D8" s="5153"/>
      <c r="E8" s="5153"/>
    </row>
    <row r="9" spans="1:5" ht="15.75" thickBot="1">
      <c r="A9" s="5152"/>
      <c r="B9" s="5146"/>
      <c r="C9" s="3778">
        <v>1</v>
      </c>
      <c r="D9" s="3778">
        <v>2</v>
      </c>
      <c r="E9" s="3778">
        <v>3</v>
      </c>
    </row>
    <row r="10" spans="1:5" ht="15.75" thickBot="1">
      <c r="A10" s="3836" t="s">
        <v>2647</v>
      </c>
      <c r="B10" s="3837" t="s">
        <v>4418</v>
      </c>
      <c r="C10" s="3838">
        <f>C11+C14+C17+C20+C23+C26+C29</f>
        <v>0</v>
      </c>
      <c r="D10" s="3838">
        <f>D11+D14+D17+D20+D23+D26+D29</f>
        <v>0</v>
      </c>
      <c r="E10" s="3838">
        <f>E11+E14+E17+E20+E23+E26+E29</f>
        <v>0</v>
      </c>
    </row>
    <row r="11" spans="1:5" ht="31.5" customHeight="1" thickBot="1">
      <c r="A11" s="3839" t="s">
        <v>4419</v>
      </c>
      <c r="B11" s="3840" t="s">
        <v>4420</v>
      </c>
      <c r="C11" s="3841">
        <f>C12+C13</f>
        <v>0</v>
      </c>
      <c r="D11" s="3841">
        <f t="shared" ref="D11:E11" si="0">D12+D13</f>
        <v>0</v>
      </c>
      <c r="E11" s="3841">
        <f t="shared" si="0"/>
        <v>0</v>
      </c>
    </row>
    <row r="12" spans="1:5" ht="15.75" thickBot="1">
      <c r="A12" s="3842" t="s">
        <v>4377</v>
      </c>
      <c r="B12" s="3843" t="s">
        <v>4421</v>
      </c>
      <c r="C12" s="3844"/>
      <c r="D12" s="3845"/>
      <c r="E12" s="3846">
        <f>C12+D12</f>
        <v>0</v>
      </c>
    </row>
    <row r="13" spans="1:5" ht="14.25" customHeight="1" thickBot="1">
      <c r="A13" s="3847" t="s">
        <v>4422</v>
      </c>
      <c r="B13" s="3848" t="s">
        <v>4423</v>
      </c>
      <c r="C13" s="3844"/>
      <c r="D13" s="3845"/>
      <c r="E13" s="3846">
        <f t="shared" ref="E13" si="1">C13+D13</f>
        <v>0</v>
      </c>
    </row>
    <row r="14" spans="1:5" ht="15.75" thickBot="1">
      <c r="A14" s="3839" t="s">
        <v>2649</v>
      </c>
      <c r="B14" s="3849" t="s">
        <v>4424</v>
      </c>
      <c r="C14" s="3841">
        <f>C15+C16</f>
        <v>0</v>
      </c>
      <c r="D14" s="3841">
        <f t="shared" ref="D14:E14" si="2">D15+D16</f>
        <v>0</v>
      </c>
      <c r="E14" s="3841">
        <f t="shared" si="2"/>
        <v>0</v>
      </c>
    </row>
    <row r="15" spans="1:5" ht="15.75" thickBot="1">
      <c r="A15" s="3850" t="s">
        <v>4425</v>
      </c>
      <c r="B15" s="3851" t="s">
        <v>4421</v>
      </c>
      <c r="C15" s="3852"/>
      <c r="D15" s="3853"/>
      <c r="E15" s="3854">
        <f>C15+D15</f>
        <v>0</v>
      </c>
    </row>
    <row r="16" spans="1:5" ht="15.75" thickBot="1">
      <c r="A16" s="3855" t="s">
        <v>4426</v>
      </c>
      <c r="B16" s="3848" t="s">
        <v>4423</v>
      </c>
      <c r="C16" s="3856"/>
      <c r="D16" s="3857"/>
      <c r="E16" s="3854">
        <f t="shared" ref="E16" si="3">C16+D16</f>
        <v>0</v>
      </c>
    </row>
    <row r="17" spans="1:5" ht="15.75" thickBot="1">
      <c r="A17" s="3858" t="s">
        <v>2650</v>
      </c>
      <c r="B17" s="3859" t="s">
        <v>4427</v>
      </c>
      <c r="C17" s="3838">
        <f>C18+C19</f>
        <v>0</v>
      </c>
      <c r="D17" s="3838">
        <f t="shared" ref="D17:E17" si="4">D18+D19</f>
        <v>0</v>
      </c>
      <c r="E17" s="3860">
        <f t="shared" si="4"/>
        <v>0</v>
      </c>
    </row>
    <row r="18" spans="1:5" ht="15.75" thickBot="1">
      <c r="A18" s="3850" t="s">
        <v>4428</v>
      </c>
      <c r="B18" s="3851" t="s">
        <v>4421</v>
      </c>
      <c r="C18" s="3852"/>
      <c r="D18" s="3853"/>
      <c r="E18" s="3854">
        <f>C18+D18</f>
        <v>0</v>
      </c>
    </row>
    <row r="19" spans="1:5" ht="15.75" thickBot="1">
      <c r="A19" s="3855" t="s">
        <v>4429</v>
      </c>
      <c r="B19" s="3848" t="s">
        <v>4423</v>
      </c>
      <c r="C19" s="3856"/>
      <c r="D19" s="3857"/>
      <c r="E19" s="3860">
        <f>C19+D19</f>
        <v>0</v>
      </c>
    </row>
    <row r="20" spans="1:5" ht="15.75" thickBot="1">
      <c r="A20" s="3839" t="s">
        <v>2651</v>
      </c>
      <c r="B20" s="3849" t="s">
        <v>4430</v>
      </c>
      <c r="C20" s="3841">
        <f>C21+C22</f>
        <v>0</v>
      </c>
      <c r="D20" s="3841">
        <f t="shared" ref="D20:E20" si="5">D21+D22</f>
        <v>0</v>
      </c>
      <c r="E20" s="3846">
        <f t="shared" si="5"/>
        <v>0</v>
      </c>
    </row>
    <row r="21" spans="1:5" ht="15.75" thickBot="1">
      <c r="A21" s="3850" t="s">
        <v>4431</v>
      </c>
      <c r="B21" s="3851" t="s">
        <v>4421</v>
      </c>
      <c r="C21" s="3852"/>
      <c r="D21" s="3853"/>
      <c r="E21" s="3854">
        <f>C21+D21</f>
        <v>0</v>
      </c>
    </row>
    <row r="22" spans="1:5" ht="15.75" thickBot="1">
      <c r="A22" s="3855" t="s">
        <v>4432</v>
      </c>
      <c r="B22" s="3848" t="s">
        <v>4423</v>
      </c>
      <c r="C22" s="3856"/>
      <c r="D22" s="3857"/>
      <c r="E22" s="3860">
        <f>C22+D22</f>
        <v>0</v>
      </c>
    </row>
    <row r="23" spans="1:5" ht="15.75" thickBot="1">
      <c r="A23" s="3839" t="s">
        <v>2652</v>
      </c>
      <c r="B23" s="3849" t="s">
        <v>4433</v>
      </c>
      <c r="C23" s="3841">
        <f>C24+C25</f>
        <v>0</v>
      </c>
      <c r="D23" s="3846">
        <f t="shared" ref="D23:E23" si="6">D24+D25</f>
        <v>0</v>
      </c>
      <c r="E23" s="3846">
        <f t="shared" si="6"/>
        <v>0</v>
      </c>
    </row>
    <row r="24" spans="1:5" ht="15.75" thickBot="1">
      <c r="A24" s="3850" t="s">
        <v>2531</v>
      </c>
      <c r="B24" s="3851" t="s">
        <v>4434</v>
      </c>
      <c r="C24" s="3844"/>
      <c r="D24" s="3845"/>
      <c r="E24" s="3846">
        <f>C24+D24</f>
        <v>0</v>
      </c>
    </row>
    <row r="25" spans="1:5" ht="15.75" thickBot="1">
      <c r="A25" s="3850" t="s">
        <v>4435</v>
      </c>
      <c r="B25" s="3848" t="s">
        <v>4436</v>
      </c>
      <c r="C25" s="3844"/>
      <c r="D25" s="3845"/>
      <c r="E25" s="3846">
        <f>C25+D25</f>
        <v>0</v>
      </c>
    </row>
    <row r="26" spans="1:5" ht="15.75" thickBot="1">
      <c r="A26" s="3839" t="s">
        <v>3554</v>
      </c>
      <c r="B26" s="3849" t="s">
        <v>4437</v>
      </c>
      <c r="C26" s="3846">
        <f>C27+C28</f>
        <v>0</v>
      </c>
      <c r="D26" s="3846">
        <f t="shared" ref="D26:E26" si="7">D27+D28</f>
        <v>0</v>
      </c>
      <c r="E26" s="3841">
        <f t="shared" si="7"/>
        <v>0</v>
      </c>
    </row>
    <row r="27" spans="1:5" ht="15.75" thickBot="1">
      <c r="A27" s="3850" t="s">
        <v>4438</v>
      </c>
      <c r="B27" s="3851" t="s">
        <v>4434</v>
      </c>
      <c r="C27" s="3845"/>
      <c r="D27" s="3845"/>
      <c r="E27" s="3841">
        <f>C27+D27</f>
        <v>0</v>
      </c>
    </row>
    <row r="28" spans="1:5" ht="15.75" thickBot="1">
      <c r="A28" s="3850" t="s">
        <v>4439</v>
      </c>
      <c r="B28" s="3848" t="s">
        <v>4436</v>
      </c>
      <c r="C28" s="3845"/>
      <c r="D28" s="3845"/>
      <c r="E28" s="3841">
        <f t="shared" ref="E28" si="8">C28+D28</f>
        <v>0</v>
      </c>
    </row>
    <row r="29" spans="1:5" ht="15.75" thickBot="1">
      <c r="A29" s="3839" t="s">
        <v>3556</v>
      </c>
      <c r="B29" s="3849" t="s">
        <v>4440</v>
      </c>
      <c r="C29" s="3846">
        <f>C30+C31</f>
        <v>0</v>
      </c>
      <c r="D29" s="3846">
        <f t="shared" ref="D29:E29" si="9">D30+D31</f>
        <v>0</v>
      </c>
      <c r="E29" s="3841">
        <f t="shared" si="9"/>
        <v>0</v>
      </c>
    </row>
    <row r="30" spans="1:5" ht="15.75" thickBot="1">
      <c r="A30" s="3850" t="s">
        <v>4441</v>
      </c>
      <c r="B30" s="3851" t="s">
        <v>4434</v>
      </c>
      <c r="C30" s="3845"/>
      <c r="D30" s="3845"/>
      <c r="E30" s="3841">
        <f>C30+D30</f>
        <v>0</v>
      </c>
    </row>
    <row r="31" spans="1:5" ht="15.75" thickBot="1">
      <c r="A31" s="3842" t="s">
        <v>4442</v>
      </c>
      <c r="B31" s="3848" t="s">
        <v>4436</v>
      </c>
      <c r="C31" s="3853"/>
      <c r="D31" s="3853"/>
      <c r="E31" s="3861">
        <f>C31+D31</f>
        <v>0</v>
      </c>
    </row>
  </sheetData>
  <mergeCells count="5">
    <mergeCell ref="A7:A9"/>
    <mergeCell ref="B7:B9"/>
    <mergeCell ref="C7:C8"/>
    <mergeCell ref="D7:D8"/>
    <mergeCell ref="E7:E8"/>
  </mergeCell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G22" sqref="G22"/>
    </sheetView>
  </sheetViews>
  <sheetFormatPr defaultRowHeight="15"/>
  <cols>
    <col min="1" max="1" width="20.140625" style="38" customWidth="1"/>
    <col min="2" max="2" width="50" style="38" customWidth="1"/>
    <col min="3" max="3" width="12.5703125" style="38" customWidth="1"/>
    <col min="4" max="4" width="11.85546875" style="38" customWidth="1"/>
    <col min="5" max="5" width="10.5703125" style="38" customWidth="1"/>
    <col min="6" max="16384" width="9.140625" style="38"/>
  </cols>
  <sheetData>
    <row r="1" spans="1:5">
      <c r="A1" s="14" t="s">
        <v>4369</v>
      </c>
      <c r="B1" s="327">
        <v>3</v>
      </c>
    </row>
    <row r="2" spans="1:5">
      <c r="A2" s="14" t="s">
        <v>4370</v>
      </c>
      <c r="B2" s="3775" t="s">
        <v>4359</v>
      </c>
    </row>
    <row r="3" spans="1:5">
      <c r="A3" s="14" t="s">
        <v>4371</v>
      </c>
      <c r="B3" s="14" t="s">
        <v>883</v>
      </c>
    </row>
    <row r="4" spans="1:5">
      <c r="A4" s="14" t="s">
        <v>110</v>
      </c>
      <c r="B4" s="14" t="s">
        <v>4</v>
      </c>
    </row>
    <row r="5" spans="1:5">
      <c r="A5" s="32" t="s">
        <v>111</v>
      </c>
      <c r="B5" s="32" t="s">
        <v>1997</v>
      </c>
    </row>
    <row r="6" spans="1:5">
      <c r="D6" s="3835"/>
      <c r="E6" s="3835"/>
    </row>
    <row r="7" spans="1:5">
      <c r="A7" s="5158" t="s">
        <v>3347</v>
      </c>
      <c r="B7" s="5161" t="s">
        <v>4372</v>
      </c>
      <c r="C7" s="5164" t="s">
        <v>4373</v>
      </c>
      <c r="D7" s="5165" t="s">
        <v>4374</v>
      </c>
      <c r="E7" s="5154" t="s">
        <v>674</v>
      </c>
    </row>
    <row r="8" spans="1:5" ht="21.75" customHeight="1" thickBot="1">
      <c r="A8" s="5159"/>
      <c r="B8" s="5162"/>
      <c r="C8" s="5147"/>
      <c r="D8" s="5166"/>
      <c r="E8" s="5155"/>
    </row>
    <row r="9" spans="1:5">
      <c r="A9" s="5160"/>
      <c r="B9" s="5163"/>
      <c r="C9" s="3862">
        <v>1</v>
      </c>
      <c r="D9" s="3862">
        <v>2</v>
      </c>
      <c r="E9" s="3863">
        <v>3</v>
      </c>
    </row>
    <row r="10" spans="1:5" ht="40.5" customHeight="1" thickBot="1">
      <c r="A10" s="3864" t="s">
        <v>2647</v>
      </c>
      <c r="B10" s="3865" t="s">
        <v>4443</v>
      </c>
      <c r="C10" s="3866"/>
      <c r="D10" s="3867"/>
      <c r="E10" s="3868"/>
    </row>
    <row r="11" spans="1:5" ht="15.75" thickBot="1">
      <c r="A11" s="3864" t="s">
        <v>2648</v>
      </c>
      <c r="B11" s="3865" t="s">
        <v>4444</v>
      </c>
      <c r="C11" s="3869"/>
      <c r="D11" s="3870"/>
      <c r="E11" s="3871">
        <f>C11+D11</f>
        <v>0</v>
      </c>
    </row>
    <row r="12" spans="1:5" ht="18.75" customHeight="1" thickBot="1">
      <c r="A12" s="3872" t="s">
        <v>4377</v>
      </c>
      <c r="B12" s="3873" t="s">
        <v>4445</v>
      </c>
      <c r="C12" s="3870"/>
      <c r="D12" s="3870"/>
      <c r="E12" s="3871">
        <f>C12+D12</f>
        <v>0</v>
      </c>
    </row>
    <row r="13" spans="1:5" ht="21" customHeight="1" thickBot="1">
      <c r="A13" s="3872" t="s">
        <v>4422</v>
      </c>
      <c r="B13" s="3873" t="s">
        <v>4446</v>
      </c>
      <c r="C13" s="3870"/>
      <c r="D13" s="3870"/>
      <c r="E13" s="3871">
        <f>C13+D13</f>
        <v>0</v>
      </c>
    </row>
    <row r="14" spans="1:5" ht="15.75" thickBot="1">
      <c r="A14" s="3872" t="s">
        <v>4447</v>
      </c>
      <c r="B14" s="3873" t="s">
        <v>4448</v>
      </c>
      <c r="C14" s="3870"/>
      <c r="D14" s="3870"/>
      <c r="E14" s="3871">
        <f>C14+D14</f>
        <v>0</v>
      </c>
    </row>
    <row r="15" spans="1:5" ht="24.75" customHeight="1" thickBot="1">
      <c r="A15" s="3864" t="s">
        <v>2649</v>
      </c>
      <c r="B15" s="3874" t="s">
        <v>4418</v>
      </c>
      <c r="C15" s="3875">
        <f>C16+C17+C18+C19+C20</f>
        <v>0</v>
      </c>
      <c r="D15" s="3875">
        <f>D16+D17+D18+D19+D20</f>
        <v>0</v>
      </c>
      <c r="E15" s="3875">
        <f>E16+E17+E18+E19+E20</f>
        <v>0</v>
      </c>
    </row>
    <row r="16" spans="1:5" ht="30.75" customHeight="1" thickBot="1">
      <c r="A16" s="3872" t="s">
        <v>4425</v>
      </c>
      <c r="B16" s="3876" t="s">
        <v>4449</v>
      </c>
      <c r="C16" s="3870"/>
      <c r="D16" s="3870"/>
      <c r="E16" s="3871">
        <f>C16+D16</f>
        <v>0</v>
      </c>
    </row>
    <row r="17" spans="1:5" ht="27" customHeight="1" thickBot="1">
      <c r="A17" s="3872" t="s">
        <v>4426</v>
      </c>
      <c r="B17" s="3873" t="s">
        <v>4450</v>
      </c>
      <c r="C17" s="3870"/>
      <c r="D17" s="3870"/>
      <c r="E17" s="3871">
        <f t="shared" ref="E17:E20" si="0">C17+D17</f>
        <v>0</v>
      </c>
    </row>
    <row r="18" spans="1:5" ht="26.25" customHeight="1" thickBot="1">
      <c r="A18" s="3872" t="s">
        <v>4451</v>
      </c>
      <c r="B18" s="3873" t="s">
        <v>4452</v>
      </c>
      <c r="C18" s="3870"/>
      <c r="D18" s="3870"/>
      <c r="E18" s="3871">
        <f t="shared" si="0"/>
        <v>0</v>
      </c>
    </row>
    <row r="19" spans="1:5" ht="24.75" customHeight="1" thickBot="1">
      <c r="A19" s="3877" t="s">
        <v>4453</v>
      </c>
      <c r="B19" s="3876" t="s">
        <v>4454</v>
      </c>
      <c r="C19" s="3878"/>
      <c r="D19" s="3878"/>
      <c r="E19" s="3871">
        <f t="shared" si="0"/>
        <v>0</v>
      </c>
    </row>
    <row r="20" spans="1:5" ht="27" customHeight="1" thickBot="1">
      <c r="A20" s="3872" t="s">
        <v>4455</v>
      </c>
      <c r="B20" s="3873" t="s">
        <v>4450</v>
      </c>
      <c r="C20" s="3870"/>
      <c r="D20" s="3870"/>
      <c r="E20" s="3871">
        <f t="shared" si="0"/>
        <v>0</v>
      </c>
    </row>
    <row r="21" spans="1:5" ht="16.5" customHeight="1" thickBot="1">
      <c r="A21" s="5156" t="s">
        <v>1321</v>
      </c>
      <c r="B21" s="5157"/>
      <c r="C21" s="3879"/>
      <c r="D21" s="3879"/>
      <c r="E21" s="3880"/>
    </row>
    <row r="22" spans="1:5" ht="36" customHeight="1" thickBot="1">
      <c r="A22" s="3881" t="s">
        <v>2650</v>
      </c>
      <c r="B22" s="3882" t="s">
        <v>4456</v>
      </c>
      <c r="C22" s="3883"/>
      <c r="D22" s="3883"/>
      <c r="E22" s="3870"/>
    </row>
    <row r="23" spans="1:5" ht="24.75" customHeight="1" thickBot="1">
      <c r="A23" s="3884" t="s">
        <v>4403</v>
      </c>
      <c r="B23" s="3885" t="s">
        <v>4457</v>
      </c>
      <c r="C23" s="3886">
        <f>C24+C26</f>
        <v>0</v>
      </c>
      <c r="D23" s="3886">
        <f>D24+D26</f>
        <v>0</v>
      </c>
      <c r="E23" s="3886">
        <f>C23+D23</f>
        <v>0</v>
      </c>
    </row>
    <row r="24" spans="1:5" ht="24" customHeight="1" thickBot="1">
      <c r="A24" s="3877" t="s">
        <v>4458</v>
      </c>
      <c r="B24" s="3885" t="s">
        <v>4459</v>
      </c>
      <c r="C24" s="3878"/>
      <c r="D24" s="3878"/>
      <c r="E24" s="3886">
        <f t="shared" ref="E24:E27" si="1">C24+D24</f>
        <v>0</v>
      </c>
    </row>
    <row r="25" spans="1:5" ht="18.75" customHeight="1" thickBot="1">
      <c r="A25" s="3872" t="s">
        <v>4460</v>
      </c>
      <c r="B25" s="3887" t="s">
        <v>4461</v>
      </c>
      <c r="C25" s="3888"/>
      <c r="D25" s="3888"/>
      <c r="E25" s="3886">
        <f t="shared" si="1"/>
        <v>0</v>
      </c>
    </row>
    <row r="26" spans="1:5" ht="24" customHeight="1" thickBot="1">
      <c r="A26" s="3889" t="s">
        <v>4462</v>
      </c>
      <c r="B26" s="3890" t="s">
        <v>4463</v>
      </c>
      <c r="C26" s="3891"/>
      <c r="D26" s="3891"/>
      <c r="E26" s="3886">
        <f t="shared" si="1"/>
        <v>0</v>
      </c>
    </row>
    <row r="27" spans="1:5" ht="26.25" customHeight="1" thickBot="1">
      <c r="A27" s="3877" t="s">
        <v>4464</v>
      </c>
      <c r="B27" s="3892" t="s">
        <v>4461</v>
      </c>
      <c r="C27" s="3893"/>
      <c r="D27" s="3893"/>
      <c r="E27" s="3894">
        <f t="shared" si="1"/>
        <v>0</v>
      </c>
    </row>
    <row r="28" spans="1:5" ht="15.75">
      <c r="A28" s="3895"/>
    </row>
  </sheetData>
  <mergeCells count="6">
    <mergeCell ref="E7:E8"/>
    <mergeCell ref="A21:B21"/>
    <mergeCell ref="A7:A9"/>
    <mergeCell ref="B7:B9"/>
    <mergeCell ref="C7:C8"/>
    <mergeCell ref="D7:D8"/>
  </mergeCell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G22" sqref="G22"/>
    </sheetView>
  </sheetViews>
  <sheetFormatPr defaultRowHeight="15"/>
  <cols>
    <col min="1" max="1" width="23.42578125" style="38" customWidth="1"/>
    <col min="2" max="2" width="45.28515625" style="38" customWidth="1"/>
    <col min="3" max="3" width="17" style="38" customWidth="1"/>
    <col min="4" max="16384" width="9.140625" style="38"/>
  </cols>
  <sheetData>
    <row r="1" spans="1:11">
      <c r="A1" s="14" t="s">
        <v>4369</v>
      </c>
      <c r="B1" s="327">
        <v>4</v>
      </c>
    </row>
    <row r="2" spans="1:11">
      <c r="A2" s="14" t="s">
        <v>4370</v>
      </c>
      <c r="B2" s="3775" t="s">
        <v>4360</v>
      </c>
    </row>
    <row r="3" spans="1:11">
      <c r="A3" s="14" t="s">
        <v>4371</v>
      </c>
      <c r="B3" s="14" t="s">
        <v>883</v>
      </c>
    </row>
    <row r="4" spans="1:11">
      <c r="A4" s="14" t="s">
        <v>110</v>
      </c>
      <c r="B4" s="14" t="s">
        <v>4</v>
      </c>
    </row>
    <row r="5" spans="1:11">
      <c r="A5" s="32" t="s">
        <v>111</v>
      </c>
      <c r="B5" s="32" t="s">
        <v>1997</v>
      </c>
      <c r="I5" s="1467"/>
    </row>
    <row r="6" spans="1:11" ht="15.75" thickBot="1">
      <c r="C6" s="3896"/>
      <c r="D6" s="3897"/>
      <c r="E6" s="3896"/>
      <c r="F6" s="3896"/>
      <c r="G6" s="3896"/>
      <c r="H6" s="3897"/>
      <c r="I6" s="3897"/>
      <c r="J6" s="3897"/>
      <c r="K6" s="3897"/>
    </row>
    <row r="7" spans="1:11">
      <c r="A7" s="5144" t="s">
        <v>3347</v>
      </c>
      <c r="B7" s="5144" t="s">
        <v>4372</v>
      </c>
      <c r="C7" s="3898" t="s">
        <v>4465</v>
      </c>
      <c r="D7" s="5167" t="s">
        <v>4466</v>
      </c>
      <c r="E7" s="5167" t="s">
        <v>4467</v>
      </c>
      <c r="F7" s="5167" t="s">
        <v>4468</v>
      </c>
      <c r="G7" s="5167" t="s">
        <v>4469</v>
      </c>
      <c r="H7" s="5167" t="s">
        <v>4470</v>
      </c>
      <c r="I7" s="5167" t="s">
        <v>4471</v>
      </c>
      <c r="J7" s="5167" t="s">
        <v>4472</v>
      </c>
      <c r="K7" s="5167" t="s">
        <v>4473</v>
      </c>
    </row>
    <row r="8" spans="1:11" ht="15.75" thickBot="1">
      <c r="A8" s="5147"/>
      <c r="B8" s="5147"/>
      <c r="C8" s="3899" t="s">
        <v>4474</v>
      </c>
      <c r="D8" s="5168"/>
      <c r="E8" s="5168"/>
      <c r="F8" s="5168"/>
      <c r="G8" s="5168"/>
      <c r="H8" s="5168"/>
      <c r="I8" s="5168"/>
      <c r="J8" s="5168"/>
      <c r="K8" s="5168"/>
    </row>
    <row r="9" spans="1:11" ht="15.75" thickBot="1">
      <c r="A9" s="3900" t="s">
        <v>2647</v>
      </c>
      <c r="B9" s="3901" t="s">
        <v>4475</v>
      </c>
      <c r="C9" s="3902">
        <f>C10+C13+C16+C19+C22+C25+C28</f>
        <v>0</v>
      </c>
      <c r="D9" s="3902">
        <f t="shared" ref="D9:K9" si="0">D10+D13+D16+D19+D22+D25+D28</f>
        <v>0</v>
      </c>
      <c r="E9" s="3902">
        <f t="shared" si="0"/>
        <v>0</v>
      </c>
      <c r="F9" s="3902">
        <f t="shared" si="0"/>
        <v>0</v>
      </c>
      <c r="G9" s="3902">
        <f t="shared" si="0"/>
        <v>0</v>
      </c>
      <c r="H9" s="3902">
        <f t="shared" si="0"/>
        <v>0</v>
      </c>
      <c r="I9" s="3902">
        <f t="shared" si="0"/>
        <v>0</v>
      </c>
      <c r="J9" s="3902">
        <f t="shared" si="0"/>
        <v>0</v>
      </c>
      <c r="K9" s="3902">
        <f t="shared" si="0"/>
        <v>0</v>
      </c>
    </row>
    <row r="10" spans="1:11" ht="15.75" thickBot="1">
      <c r="A10" s="3903" t="s">
        <v>2648</v>
      </c>
      <c r="B10" s="3904" t="s">
        <v>4476</v>
      </c>
      <c r="C10" s="3902">
        <f>-C11+C12</f>
        <v>0</v>
      </c>
      <c r="D10" s="3902">
        <f t="shared" ref="D10:K10" si="1">-D11+D12</f>
        <v>0</v>
      </c>
      <c r="E10" s="3902">
        <f t="shared" si="1"/>
        <v>0</v>
      </c>
      <c r="F10" s="3902">
        <f t="shared" si="1"/>
        <v>0</v>
      </c>
      <c r="G10" s="3902">
        <f t="shared" si="1"/>
        <v>0</v>
      </c>
      <c r="H10" s="3902">
        <f t="shared" si="1"/>
        <v>0</v>
      </c>
      <c r="I10" s="3902">
        <f t="shared" si="1"/>
        <v>0</v>
      </c>
      <c r="J10" s="3902">
        <f t="shared" si="1"/>
        <v>0</v>
      </c>
      <c r="K10" s="3902">
        <f t="shared" si="1"/>
        <v>0</v>
      </c>
    </row>
    <row r="11" spans="1:11" ht="15.75" thickBot="1">
      <c r="A11" s="3905" t="s">
        <v>4377</v>
      </c>
      <c r="B11" s="3906" t="s">
        <v>4477</v>
      </c>
      <c r="C11" s="3907"/>
      <c r="D11" s="3907"/>
      <c r="E11" s="3907"/>
      <c r="F11" s="3907"/>
      <c r="G11" s="3907"/>
      <c r="H11" s="3907"/>
      <c r="I11" s="3907"/>
      <c r="J11" s="3907"/>
      <c r="K11" s="3907"/>
    </row>
    <row r="12" spans="1:11" ht="15.75" thickBot="1">
      <c r="A12" s="3905" t="s">
        <v>4422</v>
      </c>
      <c r="B12" s="3906" t="s">
        <v>4478</v>
      </c>
      <c r="C12" s="3907"/>
      <c r="D12" s="3907"/>
      <c r="E12" s="3907"/>
      <c r="F12" s="3907"/>
      <c r="G12" s="3907"/>
      <c r="H12" s="3907"/>
      <c r="I12" s="3907"/>
      <c r="J12" s="3908"/>
      <c r="K12" s="3907"/>
    </row>
    <row r="13" spans="1:11" ht="15.75" thickBot="1">
      <c r="A13" s="3900" t="s">
        <v>2649</v>
      </c>
      <c r="B13" s="3904" t="s">
        <v>4479</v>
      </c>
      <c r="C13" s="3909">
        <f>-C14+C15</f>
        <v>0</v>
      </c>
      <c r="D13" s="3909">
        <f t="shared" ref="D13:K13" si="2">-D14+D15</f>
        <v>0</v>
      </c>
      <c r="E13" s="3909">
        <f t="shared" si="2"/>
        <v>0</v>
      </c>
      <c r="F13" s="3909">
        <f t="shared" si="2"/>
        <v>0</v>
      </c>
      <c r="G13" s="3909">
        <f t="shared" si="2"/>
        <v>0</v>
      </c>
      <c r="H13" s="3909">
        <f t="shared" si="2"/>
        <v>0</v>
      </c>
      <c r="I13" s="3909">
        <f t="shared" si="2"/>
        <v>0</v>
      </c>
      <c r="J13" s="3909">
        <f t="shared" si="2"/>
        <v>0</v>
      </c>
      <c r="K13" s="3909">
        <f t="shared" si="2"/>
        <v>0</v>
      </c>
    </row>
    <row r="14" spans="1:11" ht="18.75" customHeight="1" thickBot="1">
      <c r="A14" s="3905" t="s">
        <v>4425</v>
      </c>
      <c r="B14" s="3906" t="s">
        <v>4477</v>
      </c>
      <c r="C14" s="3907"/>
      <c r="D14" s="3907"/>
      <c r="E14" s="3907"/>
      <c r="F14" s="3907"/>
      <c r="G14" s="3907"/>
      <c r="H14" s="3907"/>
      <c r="I14" s="3907"/>
      <c r="J14" s="3908"/>
      <c r="K14" s="3907"/>
    </row>
    <row r="15" spans="1:11" ht="15.75" thickBot="1">
      <c r="A15" s="3905" t="s">
        <v>4426</v>
      </c>
      <c r="B15" s="3906" t="s">
        <v>4478</v>
      </c>
      <c r="C15" s="3907"/>
      <c r="D15" s="3907"/>
      <c r="E15" s="3907"/>
      <c r="F15" s="3907"/>
      <c r="G15" s="3907"/>
      <c r="H15" s="3907"/>
      <c r="I15" s="3907"/>
      <c r="J15" s="3908"/>
      <c r="K15" s="3907"/>
    </row>
    <row r="16" spans="1:11" ht="15.75" thickBot="1">
      <c r="A16" s="3900" t="s">
        <v>2650</v>
      </c>
      <c r="B16" s="3904" t="s">
        <v>4480</v>
      </c>
      <c r="C16" s="3909">
        <f>-C17+C18</f>
        <v>0</v>
      </c>
      <c r="D16" s="3909">
        <f t="shared" ref="D16:K16" si="3">-D17+D18</f>
        <v>0</v>
      </c>
      <c r="E16" s="3909">
        <f t="shared" si="3"/>
        <v>0</v>
      </c>
      <c r="F16" s="3909">
        <f t="shared" si="3"/>
        <v>0</v>
      </c>
      <c r="G16" s="3909">
        <f t="shared" si="3"/>
        <v>0</v>
      </c>
      <c r="H16" s="3909">
        <f t="shared" si="3"/>
        <v>0</v>
      </c>
      <c r="I16" s="3909">
        <f t="shared" si="3"/>
        <v>0</v>
      </c>
      <c r="J16" s="3909">
        <f t="shared" si="3"/>
        <v>0</v>
      </c>
      <c r="K16" s="3909">
        <f t="shared" si="3"/>
        <v>0</v>
      </c>
    </row>
    <row r="17" spans="1:11" ht="15.75" thickBot="1">
      <c r="A17" s="3905" t="s">
        <v>4428</v>
      </c>
      <c r="B17" s="3906" t="s">
        <v>4477</v>
      </c>
      <c r="C17" s="3907"/>
      <c r="D17" s="3907"/>
      <c r="E17" s="3907"/>
      <c r="F17" s="3907"/>
      <c r="G17" s="3907"/>
      <c r="H17" s="3907"/>
      <c r="I17" s="3907"/>
      <c r="J17" s="3908"/>
      <c r="K17" s="3907"/>
    </row>
    <row r="18" spans="1:11" ht="15.75" thickBot="1">
      <c r="A18" s="3905" t="s">
        <v>4429</v>
      </c>
      <c r="B18" s="3906" t="s">
        <v>4478</v>
      </c>
      <c r="C18" s="3907"/>
      <c r="D18" s="3907"/>
      <c r="E18" s="3907"/>
      <c r="F18" s="3907"/>
      <c r="G18" s="3907"/>
      <c r="H18" s="3907"/>
      <c r="I18" s="3907"/>
      <c r="J18" s="3908"/>
      <c r="K18" s="3907"/>
    </row>
    <row r="19" spans="1:11" ht="15.75" thickBot="1">
      <c r="A19" s="3903" t="s">
        <v>2651</v>
      </c>
      <c r="B19" s="3904" t="s">
        <v>4481</v>
      </c>
      <c r="C19" s="3902">
        <f>-C20+C21</f>
        <v>0</v>
      </c>
      <c r="D19" s="3902">
        <f t="shared" ref="D19:K19" si="4">-D20+D21</f>
        <v>0</v>
      </c>
      <c r="E19" s="3902">
        <f t="shared" si="4"/>
        <v>0</v>
      </c>
      <c r="F19" s="3902">
        <f t="shared" si="4"/>
        <v>0</v>
      </c>
      <c r="G19" s="3902">
        <f t="shared" si="4"/>
        <v>0</v>
      </c>
      <c r="H19" s="3902">
        <f t="shared" si="4"/>
        <v>0</v>
      </c>
      <c r="I19" s="3902">
        <f t="shared" si="4"/>
        <v>0</v>
      </c>
      <c r="J19" s="3902">
        <f t="shared" si="4"/>
        <v>0</v>
      </c>
      <c r="K19" s="3902">
        <f t="shared" si="4"/>
        <v>0</v>
      </c>
    </row>
    <row r="20" spans="1:11" ht="15.75" thickBot="1">
      <c r="A20" s="3905" t="s">
        <v>4431</v>
      </c>
      <c r="B20" s="3906" t="s">
        <v>4477</v>
      </c>
      <c r="C20" s="3907"/>
      <c r="D20" s="3907"/>
      <c r="E20" s="3907"/>
      <c r="F20" s="3907"/>
      <c r="G20" s="3907"/>
      <c r="H20" s="3907"/>
      <c r="I20" s="3907"/>
      <c r="J20" s="3907"/>
      <c r="K20" s="3907"/>
    </row>
    <row r="21" spans="1:11" ht="15.75" thickBot="1">
      <c r="A21" s="3905" t="s">
        <v>4432</v>
      </c>
      <c r="B21" s="3906" t="s">
        <v>4478</v>
      </c>
      <c r="C21" s="3907"/>
      <c r="D21" s="3907"/>
      <c r="E21" s="3907"/>
      <c r="F21" s="3907"/>
      <c r="G21" s="3907"/>
      <c r="H21" s="3907"/>
      <c r="I21" s="3907"/>
      <c r="J21" s="3908"/>
      <c r="K21" s="3907"/>
    </row>
    <row r="22" spans="1:11" ht="15.75" thickBot="1">
      <c r="A22" s="3900" t="s">
        <v>2652</v>
      </c>
      <c r="B22" s="3904" t="s">
        <v>4482</v>
      </c>
      <c r="C22" s="3909">
        <f>-C23+C24</f>
        <v>0</v>
      </c>
      <c r="D22" s="3909">
        <f t="shared" ref="D22:K22" si="5">-D23+D24</f>
        <v>0</v>
      </c>
      <c r="E22" s="3909">
        <f t="shared" si="5"/>
        <v>0</v>
      </c>
      <c r="F22" s="3909">
        <f t="shared" si="5"/>
        <v>0</v>
      </c>
      <c r="G22" s="3909">
        <f t="shared" si="5"/>
        <v>0</v>
      </c>
      <c r="H22" s="3909">
        <f t="shared" si="5"/>
        <v>0</v>
      </c>
      <c r="I22" s="3909">
        <f t="shared" si="5"/>
        <v>0</v>
      </c>
      <c r="J22" s="3909">
        <f t="shared" si="5"/>
        <v>0</v>
      </c>
      <c r="K22" s="3909">
        <f t="shared" si="5"/>
        <v>0</v>
      </c>
    </row>
    <row r="23" spans="1:11" ht="15.75" thickBot="1">
      <c r="A23" s="3905" t="s">
        <v>2531</v>
      </c>
      <c r="B23" s="3906" t="s">
        <v>4477</v>
      </c>
      <c r="C23" s="3907"/>
      <c r="D23" s="3907"/>
      <c r="E23" s="3907"/>
      <c r="F23" s="3907"/>
      <c r="G23" s="3907"/>
      <c r="H23" s="3907"/>
      <c r="I23" s="3907"/>
      <c r="J23" s="3908"/>
      <c r="K23" s="3907"/>
    </row>
    <row r="24" spans="1:11" ht="15.75" thickBot="1">
      <c r="A24" s="3905" t="s">
        <v>4435</v>
      </c>
      <c r="B24" s="3906" t="s">
        <v>4478</v>
      </c>
      <c r="C24" s="3907"/>
      <c r="D24" s="3907"/>
      <c r="E24" s="3907"/>
      <c r="F24" s="3907"/>
      <c r="G24" s="3907"/>
      <c r="H24" s="3907"/>
      <c r="I24" s="3907"/>
      <c r="J24" s="3908"/>
      <c r="K24" s="3907"/>
    </row>
    <row r="25" spans="1:11" ht="15.75" thickBot="1">
      <c r="A25" s="3900" t="s">
        <v>3554</v>
      </c>
      <c r="B25" s="3904" t="s">
        <v>4483</v>
      </c>
      <c r="C25" s="3909">
        <f>-C26+C27</f>
        <v>0</v>
      </c>
      <c r="D25" s="3909">
        <f t="shared" ref="D25:K25" si="6">-D26+D27</f>
        <v>0</v>
      </c>
      <c r="E25" s="3909">
        <f t="shared" si="6"/>
        <v>0</v>
      </c>
      <c r="F25" s="3909">
        <f t="shared" si="6"/>
        <v>0</v>
      </c>
      <c r="G25" s="3909">
        <f t="shared" si="6"/>
        <v>0</v>
      </c>
      <c r="H25" s="3909">
        <f t="shared" si="6"/>
        <v>0</v>
      </c>
      <c r="I25" s="3909">
        <f t="shared" si="6"/>
        <v>0</v>
      </c>
      <c r="J25" s="3909">
        <f t="shared" si="6"/>
        <v>0</v>
      </c>
      <c r="K25" s="3909">
        <f t="shared" si="6"/>
        <v>0</v>
      </c>
    </row>
    <row r="26" spans="1:11" ht="18" customHeight="1" thickBot="1">
      <c r="A26" s="3905" t="s">
        <v>4438</v>
      </c>
      <c r="B26" s="3906" t="s">
        <v>4477</v>
      </c>
      <c r="C26" s="3907"/>
      <c r="D26" s="3907"/>
      <c r="E26" s="3907"/>
      <c r="F26" s="3907"/>
      <c r="G26" s="3907"/>
      <c r="H26" s="3907"/>
      <c r="I26" s="3907"/>
      <c r="J26" s="3908"/>
      <c r="K26" s="3907"/>
    </row>
    <row r="27" spans="1:11" ht="15.75" thickBot="1">
      <c r="A27" s="3905" t="s">
        <v>4439</v>
      </c>
      <c r="B27" s="3906" t="s">
        <v>4478</v>
      </c>
      <c r="C27" s="3907"/>
      <c r="D27" s="3907"/>
      <c r="E27" s="3907"/>
      <c r="F27" s="3907"/>
      <c r="G27" s="3907"/>
      <c r="H27" s="3907"/>
      <c r="I27" s="3907"/>
      <c r="J27" s="3908"/>
      <c r="K27" s="3907"/>
    </row>
    <row r="28" spans="1:11" ht="21.75" customHeight="1" thickBot="1">
      <c r="A28" s="3900" t="s">
        <v>3556</v>
      </c>
      <c r="B28" s="3849" t="s">
        <v>4484</v>
      </c>
      <c r="C28" s="3907"/>
      <c r="D28" s="3907"/>
      <c r="E28" s="3907"/>
      <c r="F28" s="3907"/>
      <c r="G28" s="3907"/>
      <c r="H28" s="3907"/>
      <c r="I28" s="3907"/>
      <c r="J28" s="3908"/>
      <c r="K28" s="3907"/>
    </row>
    <row r="29" spans="1:11" ht="30" customHeight="1" thickBot="1">
      <c r="A29" s="3900" t="s">
        <v>3558</v>
      </c>
      <c r="B29" s="3901" t="s">
        <v>4485</v>
      </c>
      <c r="C29" s="3909">
        <f>C30+C33+C36</f>
        <v>0</v>
      </c>
      <c r="D29" s="3909">
        <f t="shared" ref="D29:K29" si="7">D30+D33+D36</f>
        <v>0</v>
      </c>
      <c r="E29" s="3909">
        <f t="shared" si="7"/>
        <v>0</v>
      </c>
      <c r="F29" s="3909">
        <f t="shared" si="7"/>
        <v>0</v>
      </c>
      <c r="G29" s="3909">
        <f t="shared" si="7"/>
        <v>0</v>
      </c>
      <c r="H29" s="3909">
        <f t="shared" si="7"/>
        <v>0</v>
      </c>
      <c r="I29" s="3909">
        <f t="shared" si="7"/>
        <v>0</v>
      </c>
      <c r="J29" s="3909">
        <f t="shared" si="7"/>
        <v>0</v>
      </c>
      <c r="K29" s="3909">
        <f t="shared" si="7"/>
        <v>0</v>
      </c>
    </row>
    <row r="30" spans="1:11" ht="17.25" customHeight="1" thickBot="1">
      <c r="A30" s="3900" t="s">
        <v>3561</v>
      </c>
      <c r="B30" s="3910" t="s">
        <v>4486</v>
      </c>
      <c r="C30" s="3909">
        <f>-C31+C32</f>
        <v>0</v>
      </c>
      <c r="D30" s="3909">
        <f t="shared" ref="D30:K30" si="8">-D31+D32</f>
        <v>0</v>
      </c>
      <c r="E30" s="3909">
        <f t="shared" si="8"/>
        <v>0</v>
      </c>
      <c r="F30" s="3909">
        <f t="shared" si="8"/>
        <v>0</v>
      </c>
      <c r="G30" s="3909">
        <f t="shared" si="8"/>
        <v>0</v>
      </c>
      <c r="H30" s="3909">
        <f t="shared" si="8"/>
        <v>0</v>
      </c>
      <c r="I30" s="3909">
        <f t="shared" si="8"/>
        <v>0</v>
      </c>
      <c r="J30" s="3909">
        <f t="shared" si="8"/>
        <v>0</v>
      </c>
      <c r="K30" s="3909">
        <f t="shared" si="8"/>
        <v>0</v>
      </c>
    </row>
    <row r="31" spans="1:11" ht="15.75" thickBot="1">
      <c r="A31" s="3905" t="s">
        <v>4487</v>
      </c>
      <c r="B31" s="3906" t="s">
        <v>4477</v>
      </c>
      <c r="C31" s="3907"/>
      <c r="D31" s="3907"/>
      <c r="E31" s="3907"/>
      <c r="F31" s="3907"/>
      <c r="G31" s="3907"/>
      <c r="H31" s="3907"/>
      <c r="I31" s="3907"/>
      <c r="J31" s="3908"/>
      <c r="K31" s="3907"/>
    </row>
    <row r="32" spans="1:11" ht="17.25" customHeight="1" thickBot="1">
      <c r="A32" s="3905" t="s">
        <v>4488</v>
      </c>
      <c r="B32" s="3906" t="s">
        <v>4478</v>
      </c>
      <c r="C32" s="3907"/>
      <c r="D32" s="3907"/>
      <c r="E32" s="3907"/>
      <c r="F32" s="3907"/>
      <c r="G32" s="3907"/>
      <c r="H32" s="3907"/>
      <c r="I32" s="3907"/>
      <c r="J32" s="3908"/>
      <c r="K32" s="3907"/>
    </row>
    <row r="33" spans="1:11" ht="20.25" customHeight="1" thickBot="1">
      <c r="A33" s="3900" t="s">
        <v>3695</v>
      </c>
      <c r="B33" s="3910" t="s">
        <v>4489</v>
      </c>
      <c r="C33" s="3909">
        <f>-C34+C35</f>
        <v>0</v>
      </c>
      <c r="D33" s="3909">
        <f t="shared" ref="D33:K33" si="9">-D34+D35</f>
        <v>0</v>
      </c>
      <c r="E33" s="3909">
        <f t="shared" si="9"/>
        <v>0</v>
      </c>
      <c r="F33" s="3909">
        <f t="shared" si="9"/>
        <v>0</v>
      </c>
      <c r="G33" s="3909">
        <f t="shared" si="9"/>
        <v>0</v>
      </c>
      <c r="H33" s="3909">
        <f t="shared" si="9"/>
        <v>0</v>
      </c>
      <c r="I33" s="3909">
        <f t="shared" si="9"/>
        <v>0</v>
      </c>
      <c r="J33" s="3909">
        <f t="shared" si="9"/>
        <v>0</v>
      </c>
      <c r="K33" s="3909">
        <f t="shared" si="9"/>
        <v>0</v>
      </c>
    </row>
    <row r="34" spans="1:11" ht="17.25" customHeight="1" thickBot="1">
      <c r="A34" s="3905" t="s">
        <v>4490</v>
      </c>
      <c r="B34" s="3906" t="s">
        <v>4477</v>
      </c>
      <c r="C34" s="3907"/>
      <c r="D34" s="3907"/>
      <c r="E34" s="3907"/>
      <c r="F34" s="3907"/>
      <c r="G34" s="3907"/>
      <c r="H34" s="3907"/>
      <c r="I34" s="3907"/>
      <c r="J34" s="3908"/>
      <c r="K34" s="3907"/>
    </row>
    <row r="35" spans="1:11" ht="17.25" customHeight="1" thickBot="1">
      <c r="A35" s="3905" t="s">
        <v>4491</v>
      </c>
      <c r="B35" s="3906" t="s">
        <v>4478</v>
      </c>
      <c r="C35" s="3907"/>
      <c r="D35" s="3907"/>
      <c r="E35" s="3907"/>
      <c r="F35" s="3907"/>
      <c r="G35" s="3907"/>
      <c r="H35" s="3907"/>
      <c r="I35" s="3907"/>
      <c r="J35" s="3908"/>
      <c r="K35" s="3907"/>
    </row>
    <row r="36" spans="1:11" ht="46.5" customHeight="1" thickBot="1">
      <c r="A36" s="3903" t="s">
        <v>3698</v>
      </c>
      <c r="B36" s="3911" t="s">
        <v>4492</v>
      </c>
      <c r="C36" s="3902">
        <f>-C37+C38</f>
        <v>0</v>
      </c>
      <c r="D36" s="3902">
        <f t="shared" ref="D36:K36" si="10">-D37+D38</f>
        <v>0</v>
      </c>
      <c r="E36" s="3902">
        <f t="shared" si="10"/>
        <v>0</v>
      </c>
      <c r="F36" s="3902">
        <f t="shared" si="10"/>
        <v>0</v>
      </c>
      <c r="G36" s="3902">
        <f t="shared" si="10"/>
        <v>0</v>
      </c>
      <c r="H36" s="3902">
        <f t="shared" si="10"/>
        <v>0</v>
      </c>
      <c r="I36" s="3902">
        <f t="shared" si="10"/>
        <v>0</v>
      </c>
      <c r="J36" s="3902">
        <f t="shared" si="10"/>
        <v>0</v>
      </c>
      <c r="K36" s="3902">
        <f t="shared" si="10"/>
        <v>0</v>
      </c>
    </row>
    <row r="37" spans="1:11" ht="18.75" customHeight="1" thickBot="1">
      <c r="A37" s="3905" t="s">
        <v>4493</v>
      </c>
      <c r="B37" s="3906" t="s">
        <v>4477</v>
      </c>
      <c r="C37" s="3907"/>
      <c r="D37" s="3907"/>
      <c r="E37" s="3907"/>
      <c r="F37" s="3907"/>
      <c r="G37" s="3907"/>
      <c r="H37" s="3907"/>
      <c r="I37" s="3907"/>
      <c r="J37" s="3907"/>
      <c r="K37" s="3907"/>
    </row>
    <row r="38" spans="1:11" ht="15.75" thickBot="1">
      <c r="A38" s="3905" t="s">
        <v>4494</v>
      </c>
      <c r="B38" s="3906" t="s">
        <v>4478</v>
      </c>
      <c r="C38" s="3907"/>
      <c r="D38" s="3907"/>
      <c r="E38" s="3907"/>
      <c r="F38" s="3907"/>
      <c r="G38" s="3907"/>
      <c r="H38" s="3907"/>
      <c r="I38" s="3907"/>
      <c r="J38" s="3908"/>
      <c r="K38" s="3907"/>
    </row>
    <row r="39" spans="1:11" ht="15.75" thickBot="1">
      <c r="A39" s="3900" t="s">
        <v>3701</v>
      </c>
      <c r="B39" s="3912" t="s">
        <v>4495</v>
      </c>
      <c r="C39" s="3913">
        <f>-C40+C41</f>
        <v>0</v>
      </c>
      <c r="D39" s="3913">
        <f t="shared" ref="D39:K39" si="11">-D40+D41</f>
        <v>0</v>
      </c>
      <c r="E39" s="3913">
        <f t="shared" si="11"/>
        <v>0</v>
      </c>
      <c r="F39" s="3913">
        <f t="shared" si="11"/>
        <v>0</v>
      </c>
      <c r="G39" s="3913">
        <f t="shared" si="11"/>
        <v>0</v>
      </c>
      <c r="H39" s="3913">
        <f t="shared" si="11"/>
        <v>0</v>
      </c>
      <c r="I39" s="3913">
        <f t="shared" si="11"/>
        <v>0</v>
      </c>
      <c r="J39" s="3913">
        <f t="shared" si="11"/>
        <v>0</v>
      </c>
      <c r="K39" s="3913">
        <f t="shared" si="11"/>
        <v>0</v>
      </c>
    </row>
    <row r="40" spans="1:11" ht="15.75" thickBot="1">
      <c r="A40" s="3914" t="s">
        <v>4496</v>
      </c>
      <c r="B40" s="3906" t="s">
        <v>4477</v>
      </c>
      <c r="C40" s="3907"/>
      <c r="D40" s="3907"/>
      <c r="E40" s="3907"/>
      <c r="F40" s="3907"/>
      <c r="G40" s="3907"/>
      <c r="H40" s="3907"/>
      <c r="I40" s="3907"/>
      <c r="J40" s="3908"/>
      <c r="K40" s="3907"/>
    </row>
    <row r="41" spans="1:11" ht="15.75" thickBot="1">
      <c r="A41" s="3914" t="s">
        <v>4497</v>
      </c>
      <c r="B41" s="3906" t="s">
        <v>4478</v>
      </c>
      <c r="C41" s="3907"/>
      <c r="D41" s="3907"/>
      <c r="E41" s="3907"/>
      <c r="F41" s="3907"/>
      <c r="G41" s="3907"/>
      <c r="H41" s="3907"/>
      <c r="I41" s="3907"/>
      <c r="J41" s="3908"/>
      <c r="K41" s="3907"/>
    </row>
    <row r="42" spans="1:11">
      <c r="D42" s="3835"/>
      <c r="H42" s="3835"/>
      <c r="I42" s="3915"/>
      <c r="J42" s="3835"/>
      <c r="K42" s="3835"/>
    </row>
    <row r="43" spans="1:11">
      <c r="A43" s="3792"/>
      <c r="B43" s="3792"/>
      <c r="C43" s="3792"/>
      <c r="D43" s="3792"/>
      <c r="E43" s="3792"/>
      <c r="F43" s="3792"/>
      <c r="G43" s="3792"/>
      <c r="H43" s="3792"/>
      <c r="I43" s="3792"/>
      <c r="J43" s="3792"/>
      <c r="K43" s="3792"/>
    </row>
    <row r="44" spans="1:11" ht="15.75">
      <c r="A44" s="3895"/>
    </row>
  </sheetData>
  <mergeCells count="10">
    <mergeCell ref="H7:H8"/>
    <mergeCell ref="I7:I8"/>
    <mergeCell ref="J7:J8"/>
    <mergeCell ref="K7:K8"/>
    <mergeCell ref="A7:A8"/>
    <mergeCell ref="B7:B8"/>
    <mergeCell ref="D7:D8"/>
    <mergeCell ref="E7:E8"/>
    <mergeCell ref="F7:F8"/>
    <mergeCell ref="G7:G8"/>
  </mergeCell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G22" sqref="G22"/>
    </sheetView>
  </sheetViews>
  <sheetFormatPr defaultRowHeight="15"/>
  <cols>
    <col min="1" max="1" width="31.42578125" style="38" customWidth="1"/>
    <col min="2" max="2" width="12.7109375" style="38" customWidth="1"/>
    <col min="3" max="3" width="13.28515625" style="38" customWidth="1"/>
    <col min="4" max="4" width="11.5703125" style="38" customWidth="1"/>
    <col min="5" max="5" width="28.140625" style="38" customWidth="1"/>
    <col min="6" max="6" width="20.28515625" style="38" customWidth="1"/>
    <col min="7" max="7" width="11" style="38" customWidth="1"/>
    <col min="8" max="8" width="11.28515625" style="38" customWidth="1"/>
    <col min="9" max="10" width="11.140625" style="38" customWidth="1"/>
    <col min="11" max="11" width="19" style="38" customWidth="1"/>
    <col min="12" max="16384" width="9.140625" style="38"/>
  </cols>
  <sheetData>
    <row r="1" spans="1:11">
      <c r="A1" s="14" t="s">
        <v>4369</v>
      </c>
      <c r="B1" s="327">
        <v>5</v>
      </c>
    </row>
    <row r="2" spans="1:11">
      <c r="A2" s="14" t="s">
        <v>4370</v>
      </c>
      <c r="B2" s="3775" t="s">
        <v>4362</v>
      </c>
    </row>
    <row r="3" spans="1:11">
      <c r="A3" s="14" t="s">
        <v>4371</v>
      </c>
      <c r="B3" s="14" t="s">
        <v>883</v>
      </c>
    </row>
    <row r="4" spans="1:11">
      <c r="A4" s="14" t="s">
        <v>110</v>
      </c>
      <c r="B4" s="14" t="s">
        <v>4</v>
      </c>
    </row>
    <row r="5" spans="1:11">
      <c r="A5" s="32" t="s">
        <v>111</v>
      </c>
      <c r="B5" s="32" t="s">
        <v>1997</v>
      </c>
    </row>
    <row r="6" spans="1:11" ht="15.75" thickBot="1">
      <c r="A6" s="1528"/>
      <c r="B6" s="1528"/>
      <c r="C6" s="3916"/>
      <c r="D6" s="3916"/>
      <c r="E6" s="1528"/>
      <c r="F6" s="3916"/>
      <c r="G6" s="1528"/>
      <c r="H6" s="1528"/>
      <c r="I6" s="1528"/>
      <c r="J6" s="1528"/>
      <c r="K6" s="1528"/>
    </row>
    <row r="7" spans="1:11" ht="47.25" customHeight="1" thickBot="1">
      <c r="A7" s="5174" t="s">
        <v>4498</v>
      </c>
      <c r="B7" s="5174" t="s">
        <v>4499</v>
      </c>
      <c r="C7" s="5176" t="s">
        <v>4500</v>
      </c>
      <c r="D7" s="5177"/>
      <c r="E7" s="5178" t="s">
        <v>4501</v>
      </c>
      <c r="F7" s="5179"/>
      <c r="G7" s="3917"/>
      <c r="H7" s="3917"/>
      <c r="I7" s="3917"/>
      <c r="J7" s="3917"/>
      <c r="K7" s="3918"/>
    </row>
    <row r="8" spans="1:11" ht="51" customHeight="1" thickBot="1">
      <c r="A8" s="5162"/>
      <c r="B8" s="5162"/>
      <c r="C8" s="5180"/>
      <c r="D8" s="5174" t="s">
        <v>4502</v>
      </c>
      <c r="E8" s="3919"/>
      <c r="F8" s="5181" t="s">
        <v>4503</v>
      </c>
      <c r="G8" s="3920"/>
      <c r="H8" s="3920"/>
      <c r="I8" s="3920"/>
      <c r="J8" s="3920"/>
      <c r="K8" s="3921"/>
    </row>
    <row r="9" spans="1:11" ht="55.5" customHeight="1" thickBot="1">
      <c r="A9" s="5162"/>
      <c r="B9" s="5162"/>
      <c r="C9" s="5180"/>
      <c r="D9" s="5162"/>
      <c r="E9" s="3919"/>
      <c r="F9" s="5182"/>
      <c r="G9" s="5169" t="s">
        <v>4504</v>
      </c>
      <c r="H9" s="5170"/>
      <c r="I9" s="5170"/>
      <c r="J9" s="5171"/>
      <c r="K9" s="5172" t="s">
        <v>4505</v>
      </c>
    </row>
    <row r="10" spans="1:11" ht="23.25" thickBot="1">
      <c r="A10" s="5175"/>
      <c r="B10" s="5175"/>
      <c r="C10" s="5173"/>
      <c r="D10" s="5175"/>
      <c r="E10" s="3919"/>
      <c r="F10" s="5183"/>
      <c r="G10" s="3922" t="s">
        <v>4506</v>
      </c>
      <c r="H10" s="3922" t="s">
        <v>4507</v>
      </c>
      <c r="I10" s="3922" t="s">
        <v>4508</v>
      </c>
      <c r="J10" s="3922" t="s">
        <v>4509</v>
      </c>
      <c r="K10" s="5173"/>
    </row>
    <row r="11" spans="1:11" ht="15.75" thickBot="1">
      <c r="A11" s="3923">
        <v>1</v>
      </c>
      <c r="B11" s="3880">
        <v>2</v>
      </c>
      <c r="C11" s="3880">
        <v>3</v>
      </c>
      <c r="D11" s="3880">
        <v>4</v>
      </c>
      <c r="E11" s="3880" t="s">
        <v>4510</v>
      </c>
      <c r="F11" s="3880" t="s">
        <v>4511</v>
      </c>
      <c r="G11" s="3880">
        <v>7</v>
      </c>
      <c r="H11" s="3880">
        <v>8</v>
      </c>
      <c r="I11" s="3880">
        <v>9</v>
      </c>
      <c r="J11" s="3880">
        <v>10</v>
      </c>
      <c r="K11" s="3880">
        <v>11</v>
      </c>
    </row>
    <row r="12" spans="1:11">
      <c r="A12" s="3924"/>
      <c r="B12" s="3924"/>
      <c r="C12" s="3925"/>
      <c r="D12" s="3925"/>
      <c r="E12" s="3926">
        <f>C12-D12</f>
        <v>0</v>
      </c>
      <c r="F12" s="3926">
        <f>G12+H12+I12+J12+K12</f>
        <v>0</v>
      </c>
      <c r="G12" s="3927"/>
      <c r="H12" s="3927"/>
      <c r="I12" s="3927"/>
      <c r="J12" s="3927"/>
      <c r="K12" s="3927"/>
    </row>
    <row r="13" spans="1:11">
      <c r="A13" s="3924"/>
      <c r="B13" s="3924"/>
      <c r="C13" s="3928"/>
      <c r="D13" s="3928"/>
      <c r="E13" s="3926">
        <f t="shared" ref="E13:E18" si="0">C13-D13</f>
        <v>0</v>
      </c>
      <c r="F13" s="3926">
        <f t="shared" ref="F13:F18" si="1">G13+H13+I13+J13+K13</f>
        <v>0</v>
      </c>
      <c r="G13" s="3928"/>
      <c r="H13" s="3928"/>
      <c r="I13" s="3928"/>
      <c r="J13" s="3928"/>
      <c r="K13" s="3928"/>
    </row>
    <row r="14" spans="1:11">
      <c r="A14" s="3924"/>
      <c r="B14" s="3924"/>
      <c r="C14" s="3928"/>
      <c r="D14" s="3928"/>
      <c r="E14" s="3926">
        <f t="shared" si="0"/>
        <v>0</v>
      </c>
      <c r="F14" s="3926">
        <f t="shared" si="1"/>
        <v>0</v>
      </c>
      <c r="G14" s="3928"/>
      <c r="H14" s="3928"/>
      <c r="I14" s="3928"/>
      <c r="J14" s="3928"/>
      <c r="K14" s="3928"/>
    </row>
    <row r="15" spans="1:11">
      <c r="A15" s="3924"/>
      <c r="B15" s="3924"/>
      <c r="C15" s="3928"/>
      <c r="D15" s="3928"/>
      <c r="E15" s="3926">
        <f t="shared" si="0"/>
        <v>0</v>
      </c>
      <c r="F15" s="3926">
        <f t="shared" si="1"/>
        <v>0</v>
      </c>
      <c r="G15" s="3928"/>
      <c r="H15" s="3928"/>
      <c r="I15" s="3928"/>
      <c r="J15" s="3928"/>
      <c r="K15" s="3928"/>
    </row>
    <row r="16" spans="1:11">
      <c r="A16" s="3924"/>
      <c r="B16" s="3924"/>
      <c r="C16" s="3928"/>
      <c r="D16" s="3928"/>
      <c r="E16" s="3926">
        <f t="shared" si="0"/>
        <v>0</v>
      </c>
      <c r="F16" s="3926">
        <f t="shared" si="1"/>
        <v>0</v>
      </c>
      <c r="G16" s="3928"/>
      <c r="H16" s="3928"/>
      <c r="I16" s="3928"/>
      <c r="J16" s="3928"/>
      <c r="K16" s="3928"/>
    </row>
    <row r="17" spans="1:11">
      <c r="A17" s="3924"/>
      <c r="B17" s="3924"/>
      <c r="C17" s="3928"/>
      <c r="D17" s="3928"/>
      <c r="E17" s="3926">
        <f t="shared" si="0"/>
        <v>0</v>
      </c>
      <c r="F17" s="3926">
        <f t="shared" si="1"/>
        <v>0</v>
      </c>
      <c r="G17" s="3928"/>
      <c r="H17" s="3928"/>
      <c r="I17" s="3928"/>
      <c r="J17" s="3928"/>
      <c r="K17" s="3928"/>
    </row>
    <row r="18" spans="1:11">
      <c r="A18" s="3924"/>
      <c r="B18" s="3924"/>
      <c r="C18" s="3928"/>
      <c r="D18" s="3928"/>
      <c r="E18" s="3926">
        <f t="shared" si="0"/>
        <v>0</v>
      </c>
      <c r="F18" s="3926">
        <f t="shared" si="1"/>
        <v>0</v>
      </c>
      <c r="G18" s="3928"/>
      <c r="H18" s="3928"/>
      <c r="I18" s="3928"/>
      <c r="J18" s="3928"/>
      <c r="K18" s="3928"/>
    </row>
  </sheetData>
  <mergeCells count="9">
    <mergeCell ref="G9:J9"/>
    <mergeCell ref="K9:K10"/>
    <mergeCell ref="A7:A10"/>
    <mergeCell ref="B7:B10"/>
    <mergeCell ref="C7:D7"/>
    <mergeCell ref="E7:F7"/>
    <mergeCell ref="C8:C10"/>
    <mergeCell ref="D8:D10"/>
    <mergeCell ref="F8:F10"/>
  </mergeCell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G22" sqref="G22"/>
    </sheetView>
  </sheetViews>
  <sheetFormatPr defaultRowHeight="15"/>
  <cols>
    <col min="1" max="1" width="24.28515625" style="38" bestFit="1" customWidth="1"/>
    <col min="2" max="2" width="13.28515625" style="38" customWidth="1"/>
    <col min="3" max="3" width="9.140625" style="38"/>
    <col min="4" max="4" width="11.28515625" style="38" customWidth="1"/>
    <col min="5" max="5" width="9.85546875" style="38" customWidth="1"/>
    <col min="6" max="6" width="15.28515625" style="38" customWidth="1"/>
    <col min="7" max="7" width="13.140625" style="38" customWidth="1"/>
    <col min="8" max="8" width="13.85546875" style="38" customWidth="1"/>
    <col min="9" max="9" width="9.140625" style="38"/>
    <col min="10" max="10" width="17" style="38" customWidth="1"/>
    <col min="11" max="11" width="12.28515625" style="38" customWidth="1"/>
    <col min="12" max="12" width="11.5703125" style="38" customWidth="1"/>
    <col min="13" max="13" width="13.42578125" style="38" customWidth="1"/>
    <col min="14" max="14" width="11.85546875" style="38" customWidth="1"/>
    <col min="15" max="15" width="10.42578125" style="38" customWidth="1"/>
    <col min="16" max="16" width="12.28515625" style="38" customWidth="1"/>
    <col min="17" max="17" width="13.140625" style="38" customWidth="1"/>
    <col min="18" max="16384" width="9.140625" style="38"/>
  </cols>
  <sheetData>
    <row r="1" spans="1:18">
      <c r="A1" s="14" t="s">
        <v>4369</v>
      </c>
      <c r="B1" s="327">
        <v>6</v>
      </c>
    </row>
    <row r="2" spans="1:18">
      <c r="A2" s="14" t="s">
        <v>4370</v>
      </c>
      <c r="B2" s="3775" t="s">
        <v>4364</v>
      </c>
    </row>
    <row r="3" spans="1:18">
      <c r="A3" s="14" t="s">
        <v>4371</v>
      </c>
      <c r="B3" s="14" t="s">
        <v>883</v>
      </c>
    </row>
    <row r="4" spans="1:18">
      <c r="A4" s="14" t="s">
        <v>110</v>
      </c>
      <c r="B4" s="14" t="s">
        <v>4</v>
      </c>
      <c r="H4" s="1467"/>
      <c r="I4" s="1467"/>
      <c r="J4" s="1467"/>
      <c r="K4" s="1467"/>
      <c r="L4" s="1467"/>
      <c r="M4" s="1467"/>
      <c r="N4" s="1467"/>
    </row>
    <row r="5" spans="1:18">
      <c r="A5" s="32" t="s">
        <v>111</v>
      </c>
      <c r="B5" s="32" t="s">
        <v>1997</v>
      </c>
      <c r="H5" s="1467"/>
      <c r="I5" s="1467"/>
      <c r="J5" s="1467"/>
      <c r="K5" s="1467"/>
      <c r="L5" s="1467"/>
      <c r="M5" s="1467"/>
      <c r="N5" s="1467"/>
    </row>
    <row r="6" spans="1:18" ht="15.75" thickBot="1">
      <c r="H6" s="3896"/>
      <c r="N6" s="3896"/>
    </row>
    <row r="7" spans="1:18" ht="21" customHeight="1" thickBot="1">
      <c r="A7" s="5186" t="s">
        <v>4512</v>
      </c>
      <c r="B7" s="5187"/>
      <c r="C7" s="5188"/>
      <c r="D7" s="5184" t="s">
        <v>4513</v>
      </c>
      <c r="E7" s="5167" t="s">
        <v>4514</v>
      </c>
      <c r="F7" s="5167" t="s">
        <v>4515</v>
      </c>
      <c r="G7" s="5186" t="s">
        <v>4516</v>
      </c>
      <c r="H7" s="5190"/>
      <c r="I7" s="5184" t="s">
        <v>1087</v>
      </c>
      <c r="J7" s="5167" t="s">
        <v>4517</v>
      </c>
      <c r="K7" s="5167" t="s">
        <v>4518</v>
      </c>
      <c r="L7" s="5167" t="s">
        <v>4519</v>
      </c>
      <c r="M7" s="5191" t="s">
        <v>4520</v>
      </c>
      <c r="N7" s="5167" t="s">
        <v>4521</v>
      </c>
      <c r="O7" s="5167" t="s">
        <v>116</v>
      </c>
      <c r="P7" s="5167" t="s">
        <v>4522</v>
      </c>
      <c r="Q7" s="5167" t="s">
        <v>4523</v>
      </c>
    </row>
    <row r="8" spans="1:18" ht="42.75" thickBot="1">
      <c r="A8" s="3929" t="s">
        <v>4524</v>
      </c>
      <c r="B8" s="3930" t="s">
        <v>175</v>
      </c>
      <c r="C8" s="3898" t="s">
        <v>4525</v>
      </c>
      <c r="D8" s="5185"/>
      <c r="E8" s="5189"/>
      <c r="F8" s="5189"/>
      <c r="G8" s="3930" t="s">
        <v>4526</v>
      </c>
      <c r="H8" s="3930" t="s">
        <v>4527</v>
      </c>
      <c r="I8" s="5185"/>
      <c r="J8" s="5168"/>
      <c r="K8" s="5168"/>
      <c r="L8" s="5189"/>
      <c r="M8" s="5192"/>
      <c r="N8" s="5189"/>
      <c r="O8" s="5189"/>
      <c r="P8" s="5189"/>
      <c r="Q8" s="5189"/>
    </row>
    <row r="9" spans="1:18" ht="15.75" thickBot="1">
      <c r="A9" s="3931">
        <v>1</v>
      </c>
      <c r="B9" s="3932">
        <v>2</v>
      </c>
      <c r="C9" s="3933">
        <v>3</v>
      </c>
      <c r="D9" s="3933">
        <v>4</v>
      </c>
      <c r="E9" s="3933">
        <v>5</v>
      </c>
      <c r="F9" s="3933">
        <v>6</v>
      </c>
      <c r="G9" s="3933">
        <v>7</v>
      </c>
      <c r="H9" s="3934">
        <v>8</v>
      </c>
      <c r="I9" s="3933">
        <v>9</v>
      </c>
      <c r="J9" s="3933">
        <v>10</v>
      </c>
      <c r="K9" s="3933">
        <v>11</v>
      </c>
      <c r="L9" s="3933">
        <v>12</v>
      </c>
      <c r="M9" s="3933">
        <v>13</v>
      </c>
      <c r="N9" s="3933">
        <v>14</v>
      </c>
      <c r="O9" s="3933">
        <v>15</v>
      </c>
      <c r="P9" s="3934">
        <v>16</v>
      </c>
      <c r="Q9" s="3932">
        <v>17</v>
      </c>
    </row>
    <row r="10" spans="1:18">
      <c r="A10" s="3924"/>
      <c r="B10" s="3924"/>
      <c r="C10" s="3924"/>
      <c r="D10" s="3924"/>
      <c r="E10" s="3924"/>
      <c r="F10" s="3935"/>
      <c r="G10" s="3936"/>
      <c r="H10" s="3924"/>
      <c r="I10" s="3937"/>
      <c r="J10" s="3924"/>
      <c r="K10" s="3936"/>
      <c r="L10" s="3924"/>
      <c r="M10" s="3936"/>
      <c r="N10" s="3937"/>
      <c r="O10" s="3938"/>
      <c r="P10" s="3938"/>
      <c r="Q10" s="3939"/>
      <c r="R10" s="3792"/>
    </row>
    <row r="11" spans="1:18">
      <c r="A11" s="3924"/>
      <c r="B11" s="3924"/>
      <c r="C11" s="3924"/>
      <c r="D11" s="3924"/>
      <c r="E11" s="3924"/>
      <c r="F11" s="3935"/>
      <c r="G11" s="3940"/>
      <c r="H11" s="3924"/>
      <c r="I11" s="3928"/>
      <c r="J11" s="3924"/>
      <c r="K11" s="3940"/>
      <c r="L11" s="3924"/>
      <c r="M11" s="3940"/>
      <c r="N11" s="3928"/>
      <c r="O11" s="3938"/>
      <c r="P11" s="3938"/>
      <c r="Q11" s="3939"/>
    </row>
    <row r="12" spans="1:18">
      <c r="A12" s="3924"/>
      <c r="B12" s="3924"/>
      <c r="C12" s="3924"/>
      <c r="D12" s="3924"/>
      <c r="E12" s="3924"/>
      <c r="F12" s="3935"/>
      <c r="G12" s="3939"/>
      <c r="H12" s="3924"/>
      <c r="I12" s="3941"/>
      <c r="J12" s="3924"/>
      <c r="K12" s="3939"/>
      <c r="L12" s="3924"/>
      <c r="M12" s="3939"/>
      <c r="N12" s="3941"/>
      <c r="O12" s="3938"/>
      <c r="P12" s="3938"/>
      <c r="Q12" s="3939"/>
    </row>
    <row r="13" spans="1:18">
      <c r="A13" s="3924"/>
      <c r="B13" s="3924"/>
      <c r="C13" s="3924"/>
      <c r="D13" s="3924"/>
      <c r="E13" s="3924"/>
      <c r="F13" s="3935"/>
      <c r="G13" s="3939"/>
      <c r="H13" s="3924"/>
      <c r="I13" s="3941"/>
      <c r="J13" s="3924"/>
      <c r="K13" s="3939"/>
      <c r="L13" s="3924"/>
      <c r="M13" s="3939"/>
      <c r="N13" s="3941"/>
      <c r="O13" s="3938"/>
      <c r="P13" s="3938"/>
      <c r="Q13" s="3939"/>
    </row>
    <row r="14" spans="1:18">
      <c r="A14" s="3924"/>
      <c r="B14" s="3924"/>
      <c r="C14" s="3924"/>
      <c r="D14" s="3924"/>
      <c r="E14" s="3924"/>
      <c r="F14" s="3935"/>
      <c r="G14" s="3939"/>
      <c r="H14" s="3924"/>
      <c r="I14" s="3941"/>
      <c r="J14" s="3924"/>
      <c r="K14" s="3939"/>
      <c r="L14" s="3924"/>
      <c r="M14" s="3939"/>
      <c r="N14" s="3941"/>
      <c r="O14" s="3938"/>
      <c r="P14" s="3938"/>
      <c r="Q14" s="3939"/>
    </row>
    <row r="15" spans="1:18">
      <c r="A15" s="3924"/>
      <c r="B15" s="3924"/>
      <c r="C15" s="3924"/>
      <c r="D15" s="3924"/>
      <c r="E15" s="3924"/>
      <c r="F15" s="3935"/>
      <c r="G15" s="3939"/>
      <c r="H15" s="3924"/>
      <c r="I15" s="3941"/>
      <c r="J15" s="3924"/>
      <c r="K15" s="3939"/>
      <c r="L15" s="3924"/>
      <c r="M15" s="3939"/>
      <c r="N15" s="3941"/>
      <c r="O15" s="3938"/>
      <c r="P15" s="3938"/>
      <c r="Q15" s="3939"/>
    </row>
    <row r="16" spans="1:18">
      <c r="A16" s="3924"/>
      <c r="B16" s="3924"/>
      <c r="C16" s="3924"/>
      <c r="D16" s="3924"/>
      <c r="E16" s="3924"/>
      <c r="F16" s="3935"/>
      <c r="G16" s="3939"/>
      <c r="H16" s="3924"/>
      <c r="I16" s="3941"/>
      <c r="J16" s="3924"/>
      <c r="K16" s="3939"/>
      <c r="L16" s="3924"/>
      <c r="M16" s="3939"/>
      <c r="N16" s="3941"/>
      <c r="O16" s="3938"/>
      <c r="P16" s="3938"/>
      <c r="Q16" s="3939"/>
    </row>
    <row r="17" spans="1:17">
      <c r="A17" s="3924"/>
      <c r="B17" s="3924"/>
      <c r="C17" s="3924"/>
      <c r="D17" s="3924"/>
      <c r="E17" s="3924"/>
      <c r="F17" s="3935"/>
      <c r="G17" s="3939"/>
      <c r="H17" s="3924"/>
      <c r="I17" s="3941"/>
      <c r="J17" s="3924"/>
      <c r="K17" s="3939"/>
      <c r="L17" s="3924"/>
      <c r="M17" s="3939"/>
      <c r="N17" s="3941"/>
      <c r="O17" s="3938"/>
      <c r="P17" s="3938"/>
      <c r="Q17" s="3939"/>
    </row>
    <row r="29" spans="1:17">
      <c r="F29" s="38" t="s">
        <v>2550</v>
      </c>
    </row>
  </sheetData>
  <mergeCells count="14">
    <mergeCell ref="P7:P8"/>
    <mergeCell ref="Q7:Q8"/>
    <mergeCell ref="J7:J8"/>
    <mergeCell ref="K7:K8"/>
    <mergeCell ref="L7:L8"/>
    <mergeCell ref="M7:M8"/>
    <mergeCell ref="N7:N8"/>
    <mergeCell ref="O7:O8"/>
    <mergeCell ref="I7:I8"/>
    <mergeCell ref="A7:C7"/>
    <mergeCell ref="D7:D8"/>
    <mergeCell ref="E7:E8"/>
    <mergeCell ref="F7:F8"/>
    <mergeCell ref="G7:H7"/>
  </mergeCell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'[50]Data types'!#REF!</xm:f>
          </x14:formula1>
          <xm:sqref>F10:F17</xm:sqref>
        </x14:dataValidation>
        <x14:dataValidation type="list" allowBlank="1" showInputMessage="1" showErrorMessage="1">
          <x14:formula1>
            <xm:f>'[50]Data types'!#REF!</xm:f>
          </x14:formula1>
          <xm:sqref>G10:G17</xm:sqref>
        </x14:dataValidation>
        <x14:dataValidation type="list" allowBlank="1" showInputMessage="1" showErrorMessage="1">
          <x14:formula1>
            <xm:f>'[50]Data types'!#REF!</xm:f>
          </x14:formula1>
          <xm:sqref>Q10:Q17</xm:sqref>
        </x14:dataValidation>
        <x14:dataValidation type="list" allowBlank="1" showInputMessage="1" showErrorMessage="1">
          <x14:formula1>
            <xm:f>'[50]Data types'!#REF!</xm:f>
          </x14:formula1>
          <xm:sqref>M10:M17</xm:sqref>
        </x14:dataValidation>
        <x14:dataValidation type="list" allowBlank="1" showInputMessage="1" showErrorMessage="1">
          <x14:formula1>
            <xm:f>'[50]Data types'!#REF!</xm:f>
          </x14:formula1>
          <xm:sqref>K10:K17</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G30" sqref="G30"/>
    </sheetView>
  </sheetViews>
  <sheetFormatPr defaultRowHeight="15"/>
  <cols>
    <col min="1" max="1" width="22.7109375" style="38" bestFit="1" customWidth="1"/>
    <col min="2" max="2" width="74" style="38" bestFit="1" customWidth="1"/>
    <col min="3" max="3" width="14.28515625" style="38" bestFit="1" customWidth="1"/>
    <col min="4" max="16384" width="9.140625" style="38"/>
  </cols>
  <sheetData>
    <row r="1" spans="1:3">
      <c r="A1" s="3951" t="s">
        <v>4535</v>
      </c>
      <c r="B1" s="38" t="s">
        <v>881</v>
      </c>
    </row>
    <row r="2" spans="1:3">
      <c r="A2" s="3951" t="s">
        <v>4536</v>
      </c>
      <c r="B2" s="38" t="s">
        <v>4529</v>
      </c>
    </row>
    <row r="3" spans="1:3">
      <c r="A3" s="3951" t="s">
        <v>2533</v>
      </c>
      <c r="B3" s="38" t="s">
        <v>883</v>
      </c>
    </row>
    <row r="4" spans="1:3">
      <c r="A4" s="3951" t="s">
        <v>4537</v>
      </c>
      <c r="B4" s="38" t="s">
        <v>4</v>
      </c>
    </row>
    <row r="5" spans="1:3">
      <c r="A5" s="3951" t="s">
        <v>4538</v>
      </c>
      <c r="B5" s="38" t="s">
        <v>4539</v>
      </c>
    </row>
    <row r="7" spans="1:3">
      <c r="B7" s="38" t="s">
        <v>4540</v>
      </c>
      <c r="C7" s="3952" t="s">
        <v>3792</v>
      </c>
    </row>
    <row r="8" spans="1:3">
      <c r="B8" s="38" t="s">
        <v>4541</v>
      </c>
      <c r="C8" s="3952" t="s">
        <v>4542</v>
      </c>
    </row>
    <row r="9" spans="1:3">
      <c r="A9" s="3953"/>
      <c r="B9" s="3954" t="s">
        <v>4543</v>
      </c>
      <c r="C9" s="3954" t="s">
        <v>2559</v>
      </c>
    </row>
    <row r="10" spans="1:3">
      <c r="A10" s="3955" t="s">
        <v>1575</v>
      </c>
      <c r="B10" s="3953" t="s">
        <v>4544</v>
      </c>
      <c r="C10" s="3956">
        <f>[51]F30!D12</f>
        <v>0</v>
      </c>
    </row>
    <row r="11" spans="1:3">
      <c r="A11" s="3955" t="s">
        <v>1576</v>
      </c>
      <c r="B11" s="3953" t="s">
        <v>4545</v>
      </c>
      <c r="C11" s="3956">
        <f>[51]F30!D11</f>
        <v>0</v>
      </c>
    </row>
    <row r="12" spans="1:3">
      <c r="A12" s="3955" t="s">
        <v>1577</v>
      </c>
      <c r="B12" s="3953" t="s">
        <v>1083</v>
      </c>
      <c r="C12" s="3956">
        <f>[51]F30!D10</f>
        <v>0</v>
      </c>
    </row>
    <row r="13" spans="1:3">
      <c r="A13" s="3955" t="s">
        <v>1578</v>
      </c>
      <c r="B13" s="3953" t="s">
        <v>4546</v>
      </c>
      <c r="C13" s="3956">
        <f>[51]CAR!D9</f>
        <v>0</v>
      </c>
    </row>
    <row r="14" spans="1:3">
      <c r="A14" s="3953"/>
      <c r="B14" s="3954" t="s">
        <v>4547</v>
      </c>
      <c r="C14" s="3954"/>
    </row>
    <row r="15" spans="1:3">
      <c r="A15" s="3957" t="s">
        <v>4548</v>
      </c>
      <c r="B15" s="3958" t="s">
        <v>4549</v>
      </c>
      <c r="C15" s="3959" t="e">
        <f>+C10/C13*100</f>
        <v>#DIV/0!</v>
      </c>
    </row>
    <row r="16" spans="1:3">
      <c r="A16" s="3957" t="s">
        <v>4550</v>
      </c>
      <c r="B16" s="3958" t="s">
        <v>4551</v>
      </c>
      <c r="C16" s="3959" t="e">
        <f>+C11/C13*100</f>
        <v>#DIV/0!</v>
      </c>
    </row>
    <row r="17" spans="1:4">
      <c r="A17" s="3957" t="s">
        <v>4552</v>
      </c>
      <c r="B17" s="3960" t="s">
        <v>4553</v>
      </c>
      <c r="C17" s="3956" t="e">
        <f>+C16-C15</f>
        <v>#DIV/0!</v>
      </c>
    </row>
    <row r="18" spans="1:4">
      <c r="A18" s="3957" t="s">
        <v>4554</v>
      </c>
      <c r="B18" s="3958" t="s">
        <v>4555</v>
      </c>
      <c r="C18" s="3959" t="e">
        <f>+C12/C13*100</f>
        <v>#DIV/0!</v>
      </c>
    </row>
    <row r="19" spans="1:4">
      <c r="A19" s="3957" t="s">
        <v>4556</v>
      </c>
      <c r="B19" s="3960" t="s">
        <v>4557</v>
      </c>
      <c r="C19" s="3956" t="e">
        <f>+C18-C16</f>
        <v>#DIV/0!</v>
      </c>
    </row>
    <row r="20" spans="1:4">
      <c r="A20" s="3957" t="s">
        <v>1584</v>
      </c>
      <c r="B20" s="3960" t="s">
        <v>4558</v>
      </c>
      <c r="C20" s="3956">
        <v>0</v>
      </c>
    </row>
    <row r="21" spans="1:4">
      <c r="A21" s="3957" t="s">
        <v>4559</v>
      </c>
      <c r="B21" s="3960" t="s">
        <v>4560</v>
      </c>
      <c r="C21" s="3956"/>
    </row>
    <row r="22" spans="1:4">
      <c r="A22" s="3957" t="s">
        <v>4561</v>
      </c>
      <c r="B22" s="3954" t="s">
        <v>4562</v>
      </c>
      <c r="C22" s="3954"/>
    </row>
    <row r="23" spans="1:4">
      <c r="A23" s="3957" t="s">
        <v>4563</v>
      </c>
      <c r="B23" s="3953" t="s">
        <v>4549</v>
      </c>
      <c r="C23" s="3961">
        <v>6.75</v>
      </c>
    </row>
    <row r="24" spans="1:4">
      <c r="A24" s="3957" t="s">
        <v>4564</v>
      </c>
      <c r="B24" s="3953" t="s">
        <v>4551</v>
      </c>
      <c r="C24" s="3961">
        <v>9</v>
      </c>
    </row>
    <row r="25" spans="1:4">
      <c r="A25" s="32"/>
      <c r="B25" s="3958" t="s">
        <v>4555</v>
      </c>
      <c r="C25" s="3961">
        <v>12</v>
      </c>
    </row>
    <row r="26" spans="1:4">
      <c r="A26" s="3962"/>
      <c r="B26" s="3954" t="s">
        <v>4565</v>
      </c>
      <c r="C26" s="3954"/>
    </row>
    <row r="27" spans="1:4">
      <c r="A27" s="3957" t="s">
        <v>4566</v>
      </c>
      <c r="B27" s="3963" t="s">
        <v>4567</v>
      </c>
      <c r="C27" s="3964" t="e">
        <f>'F1.1'!F18</f>
        <v>#DIV/0!</v>
      </c>
    </row>
    <row r="28" spans="1:4">
      <c r="A28" s="3957" t="s">
        <v>4568</v>
      </c>
      <c r="B28" s="3965" t="s">
        <v>4569</v>
      </c>
      <c r="C28" s="3966"/>
    </row>
    <row r="29" spans="1:4">
      <c r="A29" s="3957" t="s">
        <v>4570</v>
      </c>
      <c r="B29" s="3965" t="s">
        <v>4571</v>
      </c>
      <c r="C29" s="3956"/>
    </row>
    <row r="30" spans="1:4">
      <c r="A30" s="3957" t="s">
        <v>4572</v>
      </c>
      <c r="B30" s="3967" t="s">
        <v>4573</v>
      </c>
      <c r="C30" s="3966"/>
      <c r="D30" s="62"/>
    </row>
    <row r="31" spans="1:4">
      <c r="A31" s="3957" t="s">
        <v>4574</v>
      </c>
      <c r="B31" s="3967" t="s">
        <v>4575</v>
      </c>
      <c r="C31" s="3966"/>
    </row>
    <row r="32" spans="1:4">
      <c r="A32" s="3968" t="s">
        <v>4576</v>
      </c>
      <c r="B32" s="3969" t="s">
        <v>4577</v>
      </c>
      <c r="C32" s="3956">
        <f>+SUM(C28:C31)</f>
        <v>0</v>
      </c>
    </row>
    <row r="33" spans="1:3" ht="15.75" thickBot="1">
      <c r="A33" s="3970" t="s">
        <v>4578</v>
      </c>
      <c r="B33" s="3971" t="s">
        <v>4579</v>
      </c>
      <c r="C33" s="3959" t="e">
        <f>+C27/C32*100</f>
        <v>#DIV/0!</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'[51]Data Types'!#REF!</xm:f>
          </x14:formula1>
          <xm:sqref>C8</xm:sqref>
        </x14:dataValidation>
        <x14:dataValidation type="list" allowBlank="1" showInputMessage="1" showErrorMessage="1">
          <x14:formula1>
            <xm:f>'[51]Data Types'!#REF!</xm:f>
          </x14:formula1>
          <xm:sqref>C7</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defaultRowHeight="15"/>
  <cols>
    <col min="1" max="1" width="22.7109375" style="38" bestFit="1" customWidth="1"/>
    <col min="2" max="2" width="43.140625" style="38" customWidth="1"/>
    <col min="3" max="3" width="25" style="38" customWidth="1"/>
    <col min="4" max="4" width="23.42578125" style="38" customWidth="1"/>
    <col min="5" max="5" width="24.28515625" style="38" customWidth="1"/>
    <col min="6" max="6" width="32.7109375" style="38" customWidth="1"/>
    <col min="7" max="16384" width="9.140625" style="38"/>
  </cols>
  <sheetData>
    <row r="1" spans="1:6">
      <c r="A1" s="3951" t="s">
        <v>4535</v>
      </c>
      <c r="B1" s="38" t="s">
        <v>4530</v>
      </c>
    </row>
    <row r="2" spans="1:6">
      <c r="A2" s="3951" t="s">
        <v>4536</v>
      </c>
      <c r="B2" s="761" t="s">
        <v>4580</v>
      </c>
    </row>
    <row r="3" spans="1:6">
      <c r="A3" s="3951" t="s">
        <v>2533</v>
      </c>
      <c r="B3" s="761" t="s">
        <v>883</v>
      </c>
    </row>
    <row r="4" spans="1:6">
      <c r="A4" s="3951" t="s">
        <v>4538</v>
      </c>
      <c r="B4" s="761" t="s">
        <v>4581</v>
      </c>
    </row>
    <row r="6" spans="1:6" ht="15.75" thickBot="1"/>
    <row r="7" spans="1:6" ht="18">
      <c r="A7" s="5197"/>
      <c r="B7" s="3972"/>
      <c r="C7" s="3972"/>
      <c r="D7" s="3972"/>
      <c r="E7" s="3972"/>
      <c r="F7" s="3973"/>
    </row>
    <row r="8" spans="1:6">
      <c r="A8" s="5198"/>
      <c r="B8" s="3974"/>
      <c r="C8" s="3975" t="s">
        <v>4582</v>
      </c>
      <c r="D8" s="3975" t="s">
        <v>4545</v>
      </c>
      <c r="E8" s="3975" t="s">
        <v>1083</v>
      </c>
      <c r="F8" s="3976"/>
    </row>
    <row r="9" spans="1:6">
      <c r="A9" s="5199"/>
      <c r="B9" s="3974"/>
      <c r="C9" s="3977" t="s">
        <v>4583</v>
      </c>
      <c r="D9" s="3977" t="s">
        <v>4584</v>
      </c>
      <c r="E9" s="3977" t="s">
        <v>4585</v>
      </c>
      <c r="F9" s="3978" t="s">
        <v>4586</v>
      </c>
    </row>
    <row r="10" spans="1:6" ht="29.25">
      <c r="A10" s="3979" t="s">
        <v>1575</v>
      </c>
      <c r="B10" s="3980" t="s">
        <v>4587</v>
      </c>
      <c r="C10" s="3956">
        <f>'F1 (2)'!C23</f>
        <v>6.75</v>
      </c>
      <c r="D10" s="3956">
        <f>'F1 (2)'!C24</f>
        <v>9</v>
      </c>
      <c r="E10" s="3956">
        <f>'F1 (2)'!C25+'F1 (2)'!C20+'F1 (2)'!C21</f>
        <v>12</v>
      </c>
      <c r="F10" s="3976"/>
    </row>
    <row r="11" spans="1:6">
      <c r="A11" s="5193" t="s">
        <v>1576</v>
      </c>
      <c r="B11" s="5200" t="s">
        <v>4588</v>
      </c>
      <c r="C11" s="3981"/>
      <c r="D11" s="3982"/>
      <c r="E11" s="3982"/>
      <c r="F11" s="3976"/>
    </row>
    <row r="12" spans="1:6">
      <c r="A12" s="5193"/>
      <c r="B12" s="5201"/>
      <c r="C12" s="3983"/>
      <c r="D12" s="3956">
        <f>+D10-C10</f>
        <v>2.25</v>
      </c>
      <c r="E12" s="3956">
        <f>+E10-D10</f>
        <v>3</v>
      </c>
      <c r="F12" s="3976"/>
    </row>
    <row r="13" spans="1:6" ht="18">
      <c r="A13" s="5193" t="s">
        <v>1577</v>
      </c>
      <c r="B13" s="5200" t="s">
        <v>4589</v>
      </c>
      <c r="C13" s="3984"/>
      <c r="D13" s="3982"/>
      <c r="E13" s="3982"/>
      <c r="F13" s="3985"/>
    </row>
    <row r="14" spans="1:6" ht="28.5" customHeight="1">
      <c r="A14" s="5202"/>
      <c r="B14" s="5201"/>
      <c r="C14" s="3986"/>
      <c r="D14" s="3956" t="e">
        <f>'F1 (2)'!C17</f>
        <v>#DIV/0!</v>
      </c>
      <c r="E14" s="3956" t="e">
        <f>'F1 (2)'!C19</f>
        <v>#DIV/0!</v>
      </c>
      <c r="F14" s="3985"/>
    </row>
    <row r="15" spans="1:6">
      <c r="A15" s="5193" t="s">
        <v>1578</v>
      </c>
      <c r="B15" s="5195" t="s">
        <v>4590</v>
      </c>
      <c r="C15" s="3987"/>
      <c r="D15" s="3988" t="s">
        <v>4591</v>
      </c>
      <c r="E15" s="3988" t="s">
        <v>4592</v>
      </c>
      <c r="F15" s="3989"/>
    </row>
    <row r="16" spans="1:6" ht="18">
      <c r="A16" s="5202"/>
      <c r="B16" s="5203"/>
      <c r="C16" s="3990"/>
      <c r="D16" s="3956" t="e">
        <f>IF((D14&gt;D12),0,(D14-D12))</f>
        <v>#DIV/0!</v>
      </c>
      <c r="E16" s="3956" t="e">
        <f>IF((E14+MAX(0,(D14-D12))&gt;E12),0,(E14+MAX(0,(D14-D12))-E12))</f>
        <v>#DIV/0!</v>
      </c>
      <c r="F16" s="3991"/>
    </row>
    <row r="17" spans="1:6" ht="20.25">
      <c r="A17" s="5193" t="s">
        <v>1579</v>
      </c>
      <c r="B17" s="5195" t="s">
        <v>4593</v>
      </c>
      <c r="C17" s="3988"/>
      <c r="D17" s="3992" t="s">
        <v>4594</v>
      </c>
      <c r="E17" s="3992" t="s">
        <v>4595</v>
      </c>
      <c r="F17" s="3993" t="s">
        <v>4596</v>
      </c>
    </row>
    <row r="18" spans="1:6" ht="27" customHeight="1" thickBot="1">
      <c r="A18" s="5194"/>
      <c r="B18" s="5196"/>
      <c r="C18" s="3994" t="e">
        <f>'F1 (2)'!C15-'F1.1'!C10</f>
        <v>#DIV/0!</v>
      </c>
      <c r="D18" s="3994" t="e">
        <f>+D16</f>
        <v>#DIV/0!</v>
      </c>
      <c r="E18" s="3994" t="e">
        <f>+E16</f>
        <v>#DIV/0!</v>
      </c>
      <c r="F18" s="3995" t="e">
        <f>MAX(0,SUM(C18:E18))</f>
        <v>#DIV/0!</v>
      </c>
    </row>
  </sheetData>
  <mergeCells count="9">
    <mergeCell ref="A17:A18"/>
    <mergeCell ref="B17:B18"/>
    <mergeCell ref="A7:A9"/>
    <mergeCell ref="A11:A12"/>
    <mergeCell ref="B11:B12"/>
    <mergeCell ref="A13:A14"/>
    <mergeCell ref="B13:B14"/>
    <mergeCell ref="A15:A16"/>
    <mergeCell ref="B15:B16"/>
  </mergeCell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heetViews>
  <sheetFormatPr defaultRowHeight="15"/>
  <cols>
    <col min="1" max="1" width="42.42578125" style="38" bestFit="1" customWidth="1"/>
    <col min="2" max="2" width="38.5703125" style="38" customWidth="1"/>
    <col min="3" max="3" width="18.85546875" style="38" customWidth="1"/>
    <col min="4" max="4" width="23.140625" style="38" customWidth="1"/>
    <col min="5" max="5" width="45.42578125" style="38" bestFit="1" customWidth="1"/>
    <col min="6" max="6" width="18.85546875" style="38" customWidth="1"/>
    <col min="7" max="7" width="24" style="38" bestFit="1" customWidth="1"/>
    <col min="8" max="8" width="20.28515625" style="38" bestFit="1" customWidth="1"/>
    <col min="9" max="9" width="13.85546875" style="38" bestFit="1" customWidth="1"/>
    <col min="10" max="10" width="14" style="38" customWidth="1"/>
    <col min="11" max="11" width="15.5703125" style="38" customWidth="1"/>
    <col min="12" max="16384" width="9.140625" style="38"/>
  </cols>
  <sheetData>
    <row r="1" spans="1:12">
      <c r="A1" s="3951" t="s">
        <v>4597</v>
      </c>
      <c r="B1" s="3996" t="s">
        <v>884</v>
      </c>
      <c r="C1" s="3997"/>
    </row>
    <row r="2" spans="1:12">
      <c r="A2" s="3951" t="s">
        <v>4598</v>
      </c>
      <c r="B2" s="3998" t="s">
        <v>4599</v>
      </c>
      <c r="C2" s="3997"/>
    </row>
    <row r="3" spans="1:12" ht="15.75">
      <c r="A3" s="3951" t="s">
        <v>4600</v>
      </c>
      <c r="B3" s="3999" t="s">
        <v>883</v>
      </c>
      <c r="C3" s="4000"/>
    </row>
    <row r="4" spans="1:12">
      <c r="A4" s="3951" t="s">
        <v>4601</v>
      </c>
      <c r="B4" s="1713" t="s">
        <v>4</v>
      </c>
      <c r="C4" s="4001"/>
    </row>
    <row r="5" spans="1:12">
      <c r="A5" s="3951" t="s">
        <v>4538</v>
      </c>
      <c r="B5" s="1713" t="s">
        <v>4539</v>
      </c>
      <c r="C5" s="3997"/>
    </row>
    <row r="6" spans="1:12" ht="15.75" thickBot="1">
      <c r="A6" s="3951"/>
      <c r="B6" s="1713"/>
      <c r="C6" s="3997"/>
    </row>
    <row r="7" spans="1:12">
      <c r="A7" s="4002" t="s">
        <v>4602</v>
      </c>
      <c r="B7" s="3956">
        <f>SUM(E18:E24)</f>
        <v>0</v>
      </c>
      <c r="C7" s="4003"/>
      <c r="D7" s="4002" t="s">
        <v>4603</v>
      </c>
      <c r="E7" s="4004">
        <f>[51]CAR!D9</f>
        <v>0</v>
      </c>
    </row>
    <row r="8" spans="1:12">
      <c r="A8" s="4005" t="s">
        <v>4604</v>
      </c>
      <c r="B8" s="3956" t="e">
        <f>B7/E16*100</f>
        <v>#DIV/0!</v>
      </c>
      <c r="C8" s="3997"/>
      <c r="D8" s="4006" t="s">
        <v>4605</v>
      </c>
      <c r="E8" s="4007" t="e">
        <f>L16</f>
        <v>#DIV/0!</v>
      </c>
    </row>
    <row r="9" spans="1:12" ht="15.75" thickBot="1">
      <c r="A9" s="4006" t="s">
        <v>4606</v>
      </c>
      <c r="B9" s="3956">
        <f>D16</f>
        <v>0</v>
      </c>
      <c r="C9" s="3997"/>
      <c r="D9" s="4008" t="s">
        <v>4607</v>
      </c>
      <c r="E9" s="4009" t="e">
        <f>E8*E7</f>
        <v>#DIV/0!</v>
      </c>
    </row>
    <row r="10" spans="1:12" ht="15.75" thickBot="1">
      <c r="A10" s="4010" t="s">
        <v>4604</v>
      </c>
      <c r="B10" s="3956" t="e">
        <f>B9/E16*100</f>
        <v>#DIV/0!</v>
      </c>
      <c r="C10" s="3997"/>
      <c r="D10" s="62" t="s">
        <v>4608</v>
      </c>
      <c r="E10" s="4011" t="s">
        <v>3792</v>
      </c>
    </row>
    <row r="11" spans="1:12">
      <c r="A11" s="3951"/>
      <c r="B11" s="1713"/>
      <c r="C11" s="3997"/>
    </row>
    <row r="12" spans="1:12">
      <c r="J12" s="62"/>
    </row>
    <row r="13" spans="1:12">
      <c r="A13" s="5204" t="s">
        <v>4609</v>
      </c>
      <c r="B13" s="5206" t="s">
        <v>4610</v>
      </c>
      <c r="C13" s="5207"/>
      <c r="D13" s="5207"/>
      <c r="E13" s="5208"/>
      <c r="F13" s="5206" t="s">
        <v>4611</v>
      </c>
      <c r="G13" s="5207"/>
      <c r="H13" s="5207"/>
      <c r="I13" s="5208"/>
      <c r="J13" s="5209" t="s">
        <v>4612</v>
      </c>
      <c r="K13" s="5210" t="s">
        <v>4613</v>
      </c>
    </row>
    <row r="14" spans="1:12" ht="60" customHeight="1">
      <c r="A14" s="5205"/>
      <c r="B14" s="4012" t="s">
        <v>4614</v>
      </c>
      <c r="C14" s="4012" t="s">
        <v>4615</v>
      </c>
      <c r="D14" s="4012" t="s">
        <v>4616</v>
      </c>
      <c r="E14" s="4012" t="s">
        <v>5</v>
      </c>
      <c r="F14" s="4012" t="s">
        <v>4617</v>
      </c>
      <c r="G14" s="4012" t="s">
        <v>4618</v>
      </c>
      <c r="H14" s="4012" t="s">
        <v>4619</v>
      </c>
      <c r="I14" s="4013" t="s">
        <v>5</v>
      </c>
      <c r="J14" s="5209"/>
      <c r="K14" s="5210"/>
    </row>
    <row r="15" spans="1:12">
      <c r="A15" s="4014"/>
      <c r="B15" s="4015" t="s">
        <v>1575</v>
      </c>
      <c r="C15" s="4015" t="s">
        <v>1576</v>
      </c>
      <c r="D15" s="4015" t="s">
        <v>1577</v>
      </c>
      <c r="E15" s="4015" t="s">
        <v>4620</v>
      </c>
      <c r="F15" s="4015" t="s">
        <v>1579</v>
      </c>
      <c r="G15" s="4015" t="s">
        <v>4621</v>
      </c>
      <c r="H15" s="4015" t="s">
        <v>1581</v>
      </c>
      <c r="I15" s="4015" t="s">
        <v>4622</v>
      </c>
      <c r="J15" s="4015" t="s">
        <v>1583</v>
      </c>
      <c r="K15" s="4016" t="s">
        <v>1584</v>
      </c>
    </row>
    <row r="16" spans="1:12">
      <c r="B16" s="3956">
        <f>SUM(B17:B27)</f>
        <v>0</v>
      </c>
      <c r="C16" s="3956">
        <f t="shared" ref="C16:H16" si="0">SUM(C17:C27)</f>
        <v>0</v>
      </c>
      <c r="D16" s="3956">
        <f t="shared" si="0"/>
        <v>0</v>
      </c>
      <c r="E16" s="3956">
        <f>B16+C16+D16</f>
        <v>0</v>
      </c>
      <c r="F16" s="3956">
        <f t="shared" si="0"/>
        <v>0</v>
      </c>
      <c r="G16" s="3956">
        <f t="shared" si="0"/>
        <v>0</v>
      </c>
      <c r="H16" s="3956">
        <f t="shared" si="0"/>
        <v>0</v>
      </c>
      <c r="I16" s="3956">
        <f>F16+G16+H16</f>
        <v>0</v>
      </c>
      <c r="J16" s="3956" t="e">
        <f>SUM(J17:J27)</f>
        <v>#DIV/0!</v>
      </c>
      <c r="K16" s="4017"/>
      <c r="L16" s="32" t="e">
        <f>SUM(L17:L24)</f>
        <v>#DIV/0!</v>
      </c>
    </row>
    <row r="17" spans="1:15">
      <c r="A17" s="3952" t="s">
        <v>4623</v>
      </c>
      <c r="B17" s="3941"/>
      <c r="C17" s="3941"/>
      <c r="D17" s="3941"/>
      <c r="E17" s="3956">
        <f t="shared" ref="E17:E24" si="1">B17+C17+D17</f>
        <v>0</v>
      </c>
      <c r="F17" s="3941"/>
      <c r="G17" s="3941"/>
      <c r="H17" s="3941"/>
      <c r="I17" s="3956">
        <f t="shared" ref="I17:I24" si="2">F17+G17+H17</f>
        <v>0</v>
      </c>
      <c r="J17" s="4018" t="e">
        <f>I17/$I$16*100</f>
        <v>#DIV/0!</v>
      </c>
      <c r="K17" s="3941"/>
      <c r="L17" s="4019" t="e">
        <f>J17*K17</f>
        <v>#DIV/0!</v>
      </c>
      <c r="O17" s="4020"/>
    </row>
    <row r="18" spans="1:15">
      <c r="A18" s="3952"/>
      <c r="B18" s="3941"/>
      <c r="C18" s="3941"/>
      <c r="D18" s="3941"/>
      <c r="E18" s="3956">
        <f t="shared" si="1"/>
        <v>0</v>
      </c>
      <c r="F18" s="3941"/>
      <c r="G18" s="3941"/>
      <c r="H18" s="3941"/>
      <c r="I18" s="3956">
        <f t="shared" si="2"/>
        <v>0</v>
      </c>
      <c r="J18" s="4018" t="e">
        <f t="shared" ref="J18:J24" si="3">I18/$I$16*100</f>
        <v>#DIV/0!</v>
      </c>
      <c r="K18" s="3941"/>
      <c r="L18" s="4019" t="e">
        <f t="shared" ref="L18:L24" si="4">J18*K18</f>
        <v>#DIV/0!</v>
      </c>
    </row>
    <row r="19" spans="1:15">
      <c r="A19" s="3952"/>
      <c r="B19" s="3941"/>
      <c r="C19" s="3941"/>
      <c r="D19" s="3941"/>
      <c r="E19" s="3956">
        <f t="shared" si="1"/>
        <v>0</v>
      </c>
      <c r="F19" s="3941"/>
      <c r="G19" s="3941"/>
      <c r="H19" s="3941"/>
      <c r="I19" s="3956">
        <f t="shared" si="2"/>
        <v>0</v>
      </c>
      <c r="J19" s="4018" t="e">
        <f t="shared" si="3"/>
        <v>#DIV/0!</v>
      </c>
      <c r="K19" s="3941"/>
      <c r="L19" s="4019" t="e">
        <f t="shared" si="4"/>
        <v>#DIV/0!</v>
      </c>
    </row>
    <row r="20" spans="1:15">
      <c r="A20" s="3952"/>
      <c r="B20" s="3941"/>
      <c r="C20" s="3941"/>
      <c r="D20" s="3941"/>
      <c r="E20" s="3956">
        <f t="shared" si="1"/>
        <v>0</v>
      </c>
      <c r="F20" s="3941"/>
      <c r="G20" s="3941"/>
      <c r="H20" s="3941"/>
      <c r="I20" s="3956">
        <f t="shared" si="2"/>
        <v>0</v>
      </c>
      <c r="J20" s="4018" t="e">
        <f t="shared" si="3"/>
        <v>#DIV/0!</v>
      </c>
      <c r="K20" s="3941"/>
      <c r="L20" s="4019" t="e">
        <f t="shared" si="4"/>
        <v>#DIV/0!</v>
      </c>
    </row>
    <row r="21" spans="1:15">
      <c r="A21" s="3952"/>
      <c r="B21" s="3941"/>
      <c r="C21" s="3941"/>
      <c r="D21" s="3941"/>
      <c r="E21" s="3956">
        <f t="shared" si="1"/>
        <v>0</v>
      </c>
      <c r="F21" s="3941"/>
      <c r="G21" s="3941"/>
      <c r="H21" s="3941"/>
      <c r="I21" s="3956">
        <f t="shared" si="2"/>
        <v>0</v>
      </c>
      <c r="J21" s="4018" t="e">
        <f t="shared" si="3"/>
        <v>#DIV/0!</v>
      </c>
      <c r="K21" s="3941"/>
      <c r="L21" s="4019" t="e">
        <f t="shared" si="4"/>
        <v>#DIV/0!</v>
      </c>
    </row>
    <row r="22" spans="1:15">
      <c r="A22" s="3952"/>
      <c r="B22" s="3941"/>
      <c r="C22" s="3941"/>
      <c r="D22" s="3941"/>
      <c r="E22" s="3956">
        <f t="shared" si="1"/>
        <v>0</v>
      </c>
      <c r="F22" s="3941"/>
      <c r="G22" s="3941"/>
      <c r="H22" s="3941"/>
      <c r="I22" s="3956">
        <f t="shared" si="2"/>
        <v>0</v>
      </c>
      <c r="J22" s="4018" t="e">
        <f t="shared" si="3"/>
        <v>#DIV/0!</v>
      </c>
      <c r="K22" s="3941"/>
      <c r="L22" s="4019" t="e">
        <f t="shared" si="4"/>
        <v>#DIV/0!</v>
      </c>
    </row>
    <row r="23" spans="1:15">
      <c r="A23" s="3952"/>
      <c r="B23" s="3941"/>
      <c r="C23" s="3941"/>
      <c r="D23" s="3941"/>
      <c r="E23" s="3956">
        <f t="shared" si="1"/>
        <v>0</v>
      </c>
      <c r="F23" s="3941"/>
      <c r="G23" s="3941"/>
      <c r="H23" s="3941"/>
      <c r="I23" s="3956">
        <f t="shared" si="2"/>
        <v>0</v>
      </c>
      <c r="J23" s="4018" t="e">
        <f t="shared" si="3"/>
        <v>#DIV/0!</v>
      </c>
      <c r="K23" s="3941"/>
      <c r="L23" s="4019" t="e">
        <f t="shared" si="4"/>
        <v>#DIV/0!</v>
      </c>
    </row>
    <row r="24" spans="1:15">
      <c r="A24" s="3952"/>
      <c r="B24" s="3941"/>
      <c r="C24" s="3941"/>
      <c r="D24" s="3941"/>
      <c r="E24" s="3956">
        <f t="shared" si="1"/>
        <v>0</v>
      </c>
      <c r="F24" s="3941"/>
      <c r="G24" s="3941"/>
      <c r="H24" s="3941"/>
      <c r="I24" s="3956">
        <f t="shared" si="2"/>
        <v>0</v>
      </c>
      <c r="J24" s="4018" t="e">
        <f t="shared" si="3"/>
        <v>#DIV/0!</v>
      </c>
      <c r="K24" s="3941"/>
      <c r="L24" s="4019" t="e">
        <f t="shared" si="4"/>
        <v>#DIV/0!</v>
      </c>
    </row>
    <row r="29" spans="1:15">
      <c r="A29" s="4021"/>
    </row>
  </sheetData>
  <mergeCells count="5">
    <mergeCell ref="A13:A14"/>
    <mergeCell ref="B13:E13"/>
    <mergeCell ref="F13:I13"/>
    <mergeCell ref="J13:J14"/>
    <mergeCell ref="K13:K1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'[51]Data Types'!#REF!</xm:f>
          </x14:formula1>
          <xm:sqref>E10</xm:sqref>
        </x14:dataValidation>
        <x14:dataValidation type="list" allowBlank="1" showInputMessage="1" showErrorMessage="1">
          <x14:formula1>
            <xm:f>'[51]Data Types'!#REF!</xm:f>
          </x14:formula1>
          <xm:sqref>C36 A17:A24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66"/>
  <sheetViews>
    <sheetView zoomScaleNormal="100" workbookViewId="0"/>
  </sheetViews>
  <sheetFormatPr defaultColWidth="8.85546875" defaultRowHeight="12.75"/>
  <cols>
    <col min="1" max="1" width="9.7109375" style="4244" customWidth="1"/>
    <col min="2" max="2" width="87.85546875" style="4244" customWidth="1"/>
    <col min="3" max="3" width="11.42578125" style="4244" customWidth="1"/>
    <col min="4" max="4" width="14" style="4244" bestFit="1" customWidth="1"/>
    <col min="5" max="5" width="8.85546875" style="4244"/>
    <col min="6" max="6" width="11" style="4244" customWidth="1"/>
    <col min="7" max="7" width="10.42578125" style="4274" customWidth="1"/>
    <col min="8" max="8" width="9.7109375" style="4244" bestFit="1" customWidth="1"/>
    <col min="9" max="9" width="14" style="4244" bestFit="1" customWidth="1"/>
    <col min="10" max="10" width="8.85546875" style="4244"/>
    <col min="11" max="11" width="9.85546875" style="4244" customWidth="1"/>
    <col min="12" max="12" width="10.42578125" style="4275" customWidth="1"/>
    <col min="13" max="13" width="9.7109375" style="4244" bestFit="1" customWidth="1"/>
    <col min="14" max="14" width="14" style="4244" bestFit="1" customWidth="1"/>
    <col min="15" max="15" width="8.85546875" style="4244"/>
    <col min="16" max="16" width="9.42578125" style="4244" customWidth="1"/>
    <col min="17" max="17" width="11" style="4276" customWidth="1"/>
    <col min="18" max="94" width="8.85546875" style="4220"/>
    <col min="95" max="16384" width="8.85546875" style="4244"/>
  </cols>
  <sheetData>
    <row r="1" spans="1:17" s="4220" customFormat="1" ht="20.25">
      <c r="A1" s="4217" t="s">
        <v>780</v>
      </c>
      <c r="B1" s="4218" t="s">
        <v>881</v>
      </c>
      <c r="C1" s="4219"/>
      <c r="F1" s="4221"/>
    </row>
    <row r="2" spans="1:17" s="4220" customFormat="1" ht="15">
      <c r="A2" s="4217" t="s">
        <v>781</v>
      </c>
      <c r="B2" s="4218" t="s">
        <v>4914</v>
      </c>
      <c r="C2" s="4219"/>
    </row>
    <row r="3" spans="1:17" s="4220" customFormat="1" ht="15">
      <c r="A3" s="4217" t="s">
        <v>783</v>
      </c>
      <c r="B3" s="4218" t="s">
        <v>109</v>
      </c>
      <c r="C3" s="4219"/>
    </row>
    <row r="4" spans="1:17" s="4220" customFormat="1" ht="15">
      <c r="A4" s="4217" t="s">
        <v>784</v>
      </c>
      <c r="B4" s="4218" t="s">
        <v>4916</v>
      </c>
      <c r="C4" s="4219"/>
    </row>
    <row r="5" spans="1:17" s="4220" customFormat="1" ht="15.75">
      <c r="A5" s="4217" t="s">
        <v>785</v>
      </c>
      <c r="B5" s="4218" t="s">
        <v>786</v>
      </c>
      <c r="E5" s="4222"/>
      <c r="F5" s="4222"/>
      <c r="G5" s="4222"/>
      <c r="H5" s="4222"/>
      <c r="I5" s="4222"/>
      <c r="J5" s="4222"/>
      <c r="K5" s="4222"/>
    </row>
    <row r="6" spans="1:17" s="4220" customFormat="1" ht="13.5" thickBot="1"/>
    <row r="7" spans="1:17" ht="18" customHeight="1">
      <c r="A7" s="4417" t="s">
        <v>175</v>
      </c>
      <c r="B7" s="4419" t="s">
        <v>4917</v>
      </c>
      <c r="C7" s="4415" t="s">
        <v>4</v>
      </c>
      <c r="D7" s="4415"/>
      <c r="E7" s="4416" t="s">
        <v>842</v>
      </c>
      <c r="F7" s="4421" t="s">
        <v>4918</v>
      </c>
      <c r="G7" s="4423" t="s">
        <v>4919</v>
      </c>
      <c r="H7" s="4415" t="s">
        <v>6</v>
      </c>
      <c r="I7" s="4415"/>
      <c r="J7" s="4416" t="s">
        <v>842</v>
      </c>
      <c r="K7" s="4421" t="s">
        <v>4918</v>
      </c>
      <c r="L7" s="4425" t="s">
        <v>4920</v>
      </c>
      <c r="M7" s="4415" t="s">
        <v>4921</v>
      </c>
      <c r="N7" s="4415"/>
      <c r="O7" s="4416"/>
      <c r="P7" s="4421" t="s">
        <v>4918</v>
      </c>
      <c r="Q7" s="4427" t="s">
        <v>4922</v>
      </c>
    </row>
    <row r="8" spans="1:17" ht="57.75" customHeight="1" thickBot="1">
      <c r="A8" s="4418"/>
      <c r="B8" s="4420"/>
      <c r="C8" s="4223" t="s">
        <v>4923</v>
      </c>
      <c r="D8" s="4223" t="s">
        <v>4924</v>
      </c>
      <c r="E8" s="4223" t="s">
        <v>5</v>
      </c>
      <c r="F8" s="4422" t="s">
        <v>4918</v>
      </c>
      <c r="G8" s="4424" t="s">
        <v>4925</v>
      </c>
      <c r="H8" s="4223" t="s">
        <v>4923</v>
      </c>
      <c r="I8" s="4223" t="s">
        <v>4924</v>
      </c>
      <c r="J8" s="4223" t="s">
        <v>5</v>
      </c>
      <c r="K8" s="4422" t="s">
        <v>4918</v>
      </c>
      <c r="L8" s="4426" t="s">
        <v>4920</v>
      </c>
      <c r="M8" s="4223" t="s">
        <v>4923</v>
      </c>
      <c r="N8" s="4223" t="s">
        <v>4924</v>
      </c>
      <c r="O8" s="4223" t="s">
        <v>5</v>
      </c>
      <c r="P8" s="4422" t="s">
        <v>4918</v>
      </c>
      <c r="Q8" s="4428" t="s">
        <v>4922</v>
      </c>
    </row>
    <row r="9" spans="1:17" ht="14.25">
      <c r="A9" s="4224">
        <v>13</v>
      </c>
      <c r="B9" s="4225" t="s">
        <v>4926</v>
      </c>
      <c r="C9" s="4226"/>
      <c r="D9" s="4226"/>
      <c r="E9" s="4226"/>
      <c r="F9" s="4227"/>
      <c r="G9" s="4228"/>
      <c r="H9" s="4226"/>
      <c r="I9" s="4226"/>
      <c r="J9" s="4226"/>
      <c r="K9" s="4227"/>
      <c r="L9" s="4228"/>
      <c r="M9" s="4226"/>
      <c r="N9" s="4226"/>
      <c r="O9" s="4226"/>
      <c r="P9" s="4227"/>
      <c r="Q9" s="4228"/>
    </row>
    <row r="10" spans="1:17" ht="15">
      <c r="A10" s="4229">
        <v>131</v>
      </c>
      <c r="B10" s="4230" t="s">
        <v>4927</v>
      </c>
      <c r="C10" s="4231"/>
      <c r="D10" s="4231"/>
      <c r="E10" s="4231"/>
      <c r="F10" s="4232"/>
      <c r="G10" s="4231"/>
      <c r="H10" s="4231"/>
      <c r="I10" s="4231"/>
      <c r="J10" s="4231"/>
      <c r="K10" s="4232"/>
      <c r="L10" s="4231"/>
      <c r="M10" s="4231"/>
      <c r="N10" s="4231"/>
      <c r="O10" s="4231"/>
      <c r="P10" s="4232"/>
      <c r="Q10" s="4231"/>
    </row>
    <row r="11" spans="1:17" ht="15">
      <c r="A11" s="4233">
        <v>1312</v>
      </c>
      <c r="B11" s="4234" t="s">
        <v>4928</v>
      </c>
      <c r="C11" s="4235"/>
      <c r="D11" s="4235"/>
      <c r="E11" s="4235"/>
      <c r="F11" s="4232"/>
      <c r="G11" s="4231"/>
      <c r="H11" s="4235"/>
      <c r="I11" s="4235"/>
      <c r="J11" s="4235"/>
      <c r="K11" s="4232"/>
      <c r="L11" s="4231"/>
      <c r="M11" s="4235"/>
      <c r="N11" s="4235"/>
      <c r="O11" s="4235"/>
      <c r="P11" s="4232"/>
      <c r="Q11" s="4231"/>
    </row>
    <row r="12" spans="1:17" ht="15">
      <c r="A12" s="4229">
        <v>132</v>
      </c>
      <c r="B12" s="4230" t="s">
        <v>4929</v>
      </c>
      <c r="C12" s="4231"/>
      <c r="D12" s="4231"/>
      <c r="E12" s="4231"/>
      <c r="F12" s="4232"/>
      <c r="G12" s="4231"/>
      <c r="H12" s="4231"/>
      <c r="I12" s="4231"/>
      <c r="J12" s="4231"/>
      <c r="K12" s="4232"/>
      <c r="L12" s="4231"/>
      <c r="M12" s="4231"/>
      <c r="N12" s="4231"/>
      <c r="O12" s="4231"/>
      <c r="P12" s="4232"/>
      <c r="Q12" s="4231"/>
    </row>
    <row r="13" spans="1:17" ht="15">
      <c r="A13" s="4233">
        <v>1321</v>
      </c>
      <c r="B13" s="4234" t="s">
        <v>4930</v>
      </c>
      <c r="C13" s="4235"/>
      <c r="D13" s="4235"/>
      <c r="E13" s="4235"/>
      <c r="F13" s="4232"/>
      <c r="G13" s="4231"/>
      <c r="H13" s="4235"/>
      <c r="I13" s="4235"/>
      <c r="J13" s="4235"/>
      <c r="K13" s="4232"/>
      <c r="L13" s="4231"/>
      <c r="M13" s="4235"/>
      <c r="N13" s="4235"/>
      <c r="O13" s="4235"/>
      <c r="P13" s="4232"/>
      <c r="Q13" s="4231"/>
    </row>
    <row r="14" spans="1:17" ht="14.25">
      <c r="A14" s="4236">
        <v>16</v>
      </c>
      <c r="B14" s="4237" t="s">
        <v>4931</v>
      </c>
      <c r="C14" s="4238"/>
      <c r="D14" s="4238"/>
      <c r="E14" s="4238"/>
      <c r="F14" s="4232"/>
      <c r="G14" s="4231"/>
      <c r="H14" s="4238"/>
      <c r="I14" s="4238"/>
      <c r="J14" s="4238"/>
      <c r="K14" s="4232"/>
      <c r="L14" s="4231"/>
      <c r="M14" s="4238"/>
      <c r="N14" s="4238"/>
      <c r="O14" s="4238"/>
      <c r="P14" s="4232"/>
      <c r="Q14" s="4231"/>
    </row>
    <row r="15" spans="1:17" ht="15">
      <c r="A15" s="4229">
        <v>161</v>
      </c>
      <c r="B15" s="4230" t="s">
        <v>4932</v>
      </c>
      <c r="C15" s="4231"/>
      <c r="D15" s="4231"/>
      <c r="E15" s="4231"/>
      <c r="F15" s="4232"/>
      <c r="G15" s="4231"/>
      <c r="H15" s="4231"/>
      <c r="I15" s="4231"/>
      <c r="J15" s="4231"/>
      <c r="K15" s="4232"/>
      <c r="L15" s="4231"/>
      <c r="M15" s="4231"/>
      <c r="N15" s="4231"/>
      <c r="O15" s="4231"/>
      <c r="P15" s="4232"/>
      <c r="Q15" s="4231"/>
    </row>
    <row r="16" spans="1:17" ht="15">
      <c r="A16" s="4233">
        <v>1611</v>
      </c>
      <c r="B16" s="4239" t="s">
        <v>4933</v>
      </c>
      <c r="C16" s="4231"/>
      <c r="D16" s="4231"/>
      <c r="E16" s="4231"/>
      <c r="F16" s="4232"/>
      <c r="G16" s="4231"/>
      <c r="H16" s="4231"/>
      <c r="I16" s="4231"/>
      <c r="J16" s="4231"/>
      <c r="K16" s="4232"/>
      <c r="L16" s="4231"/>
      <c r="M16" s="4231"/>
      <c r="N16" s="4231"/>
      <c r="O16" s="4231"/>
      <c r="P16" s="4232"/>
      <c r="Q16" s="4231"/>
    </row>
    <row r="17" spans="1:17" ht="15">
      <c r="A17" s="4233">
        <v>16112</v>
      </c>
      <c r="B17" s="4234" t="s">
        <v>4934</v>
      </c>
      <c r="C17" s="4235"/>
      <c r="D17" s="4235"/>
      <c r="E17" s="4235"/>
      <c r="F17" s="4232"/>
      <c r="G17" s="4231"/>
      <c r="H17" s="4235"/>
      <c r="I17" s="4235"/>
      <c r="J17" s="4235"/>
      <c r="K17" s="4232"/>
      <c r="L17" s="4231"/>
      <c r="M17" s="4235"/>
      <c r="N17" s="4235"/>
      <c r="O17" s="4235"/>
      <c r="P17" s="4232"/>
      <c r="Q17" s="4231"/>
    </row>
    <row r="18" spans="1:17" ht="15">
      <c r="A18" s="4233">
        <v>1612</v>
      </c>
      <c r="B18" s="4239" t="s">
        <v>235</v>
      </c>
      <c r="C18" s="4231"/>
      <c r="D18" s="4231"/>
      <c r="E18" s="4231"/>
      <c r="F18" s="4232"/>
      <c r="G18" s="4231"/>
      <c r="H18" s="4231"/>
      <c r="I18" s="4231"/>
      <c r="J18" s="4231"/>
      <c r="K18" s="4232"/>
      <c r="L18" s="4231"/>
      <c r="M18" s="4231"/>
      <c r="N18" s="4231"/>
      <c r="O18" s="4231"/>
      <c r="P18" s="4232"/>
      <c r="Q18" s="4231"/>
    </row>
    <row r="19" spans="1:17" ht="15">
      <c r="A19" s="4233">
        <v>16122</v>
      </c>
      <c r="B19" s="4234" t="s">
        <v>4934</v>
      </c>
      <c r="C19" s="4231"/>
      <c r="D19" s="4231"/>
      <c r="E19" s="4231"/>
      <c r="F19" s="4232"/>
      <c r="G19" s="4231"/>
      <c r="H19" s="4231"/>
      <c r="I19" s="4231"/>
      <c r="J19" s="4231"/>
      <c r="K19" s="4232"/>
      <c r="L19" s="4231"/>
      <c r="M19" s="4231"/>
      <c r="N19" s="4231"/>
      <c r="O19" s="4231"/>
      <c r="P19" s="4232"/>
      <c r="Q19" s="4231"/>
    </row>
    <row r="20" spans="1:17" ht="15">
      <c r="A20" s="4233"/>
      <c r="B20" s="4240" t="s">
        <v>4935</v>
      </c>
      <c r="C20" s="4235"/>
      <c r="D20" s="4235"/>
      <c r="E20" s="4235"/>
      <c r="F20" s="4232"/>
      <c r="G20" s="4231"/>
      <c r="H20" s="4235"/>
      <c r="I20" s="4235"/>
      <c r="J20" s="4235"/>
      <c r="K20" s="4232"/>
      <c r="L20" s="4231"/>
      <c r="M20" s="4235"/>
      <c r="N20" s="4235"/>
      <c r="O20" s="4235"/>
      <c r="P20" s="4232"/>
      <c r="Q20" s="4231"/>
    </row>
    <row r="21" spans="1:17" ht="15">
      <c r="A21" s="4233"/>
      <c r="B21" s="4240" t="s">
        <v>4936</v>
      </c>
      <c r="C21" s="4235"/>
      <c r="D21" s="4235"/>
      <c r="E21" s="4235"/>
      <c r="F21" s="4232"/>
      <c r="G21" s="4231"/>
      <c r="H21" s="4235"/>
      <c r="I21" s="4235"/>
      <c r="J21" s="4235"/>
      <c r="K21" s="4232"/>
      <c r="L21" s="4231"/>
      <c r="M21" s="4235"/>
      <c r="N21" s="4235"/>
      <c r="O21" s="4235"/>
      <c r="P21" s="4232"/>
      <c r="Q21" s="4231"/>
    </row>
    <row r="22" spans="1:17" ht="15">
      <c r="A22" s="4233"/>
      <c r="B22" s="4240" t="s">
        <v>4937</v>
      </c>
      <c r="C22" s="4235"/>
      <c r="D22" s="4235"/>
      <c r="E22" s="4235"/>
      <c r="F22" s="4241"/>
      <c r="G22" s="4231"/>
      <c r="H22" s="4235"/>
      <c r="I22" s="4235"/>
      <c r="J22" s="4235"/>
      <c r="K22" s="4241"/>
      <c r="L22" s="4231"/>
      <c r="M22" s="4235"/>
      <c r="N22" s="4235"/>
      <c r="O22" s="4235"/>
      <c r="P22" s="4241"/>
      <c r="Q22" s="4231"/>
    </row>
    <row r="23" spans="1:17" ht="15">
      <c r="A23" s="4229">
        <v>162</v>
      </c>
      <c r="B23" s="4230" t="s">
        <v>4938</v>
      </c>
      <c r="C23" s="4231"/>
      <c r="D23" s="4231"/>
      <c r="E23" s="4231"/>
      <c r="F23" s="4232"/>
      <c r="G23" s="4231"/>
      <c r="H23" s="4231"/>
      <c r="I23" s="4231"/>
      <c r="J23" s="4231"/>
      <c r="K23" s="4232"/>
      <c r="L23" s="4231"/>
      <c r="M23" s="4231"/>
      <c r="N23" s="4231"/>
      <c r="O23" s="4231"/>
      <c r="P23" s="4232"/>
      <c r="Q23" s="4231"/>
    </row>
    <row r="24" spans="1:17" ht="15">
      <c r="A24" s="4233">
        <v>1621</v>
      </c>
      <c r="B24" s="4239" t="s">
        <v>4933</v>
      </c>
      <c r="C24" s="4235"/>
      <c r="D24" s="4235"/>
      <c r="E24" s="4235"/>
      <c r="F24" s="4232"/>
      <c r="G24" s="4231"/>
      <c r="H24" s="4235"/>
      <c r="I24" s="4235"/>
      <c r="J24" s="4235"/>
      <c r="K24" s="4232"/>
      <c r="L24" s="4231"/>
      <c r="M24" s="4235"/>
      <c r="N24" s="4235"/>
      <c r="O24" s="4235"/>
      <c r="P24" s="4232"/>
      <c r="Q24" s="4231"/>
    </row>
    <row r="25" spans="1:17" ht="15">
      <c r="A25" s="4233">
        <v>1622</v>
      </c>
      <c r="B25" s="4239" t="s">
        <v>235</v>
      </c>
      <c r="C25" s="4231"/>
      <c r="D25" s="4231"/>
      <c r="E25" s="4231"/>
      <c r="F25" s="4232"/>
      <c r="G25" s="4231"/>
      <c r="H25" s="4231"/>
      <c r="I25" s="4231"/>
      <c r="J25" s="4231"/>
      <c r="K25" s="4232"/>
      <c r="L25" s="4231"/>
      <c r="M25" s="4231"/>
      <c r="N25" s="4231"/>
      <c r="O25" s="4231"/>
      <c r="P25" s="4232"/>
      <c r="Q25" s="4231"/>
    </row>
    <row r="26" spans="1:17" ht="15">
      <c r="A26" s="4233"/>
      <c r="B26" s="4240" t="s">
        <v>4935</v>
      </c>
      <c r="C26" s="4235"/>
      <c r="D26" s="4235"/>
      <c r="E26" s="4235"/>
      <c r="F26" s="4232"/>
      <c r="G26" s="4231"/>
      <c r="H26" s="4235"/>
      <c r="I26" s="4235"/>
      <c r="J26" s="4235"/>
      <c r="K26" s="4232"/>
      <c r="L26" s="4231"/>
      <c r="M26" s="4235"/>
      <c r="N26" s="4235"/>
      <c r="O26" s="4235"/>
      <c r="P26" s="4232"/>
      <c r="Q26" s="4231"/>
    </row>
    <row r="27" spans="1:17" ht="15">
      <c r="A27" s="4233"/>
      <c r="B27" s="4240" t="s">
        <v>4936</v>
      </c>
      <c r="C27" s="4235"/>
      <c r="D27" s="4235"/>
      <c r="E27" s="4235"/>
      <c r="F27" s="4232"/>
      <c r="G27" s="4231"/>
      <c r="H27" s="4235"/>
      <c r="I27" s="4235"/>
      <c r="J27" s="4235"/>
      <c r="K27" s="4232"/>
      <c r="L27" s="4231"/>
      <c r="M27" s="4235"/>
      <c r="N27" s="4235"/>
      <c r="O27" s="4235"/>
      <c r="P27" s="4232"/>
      <c r="Q27" s="4231"/>
    </row>
    <row r="28" spans="1:17" ht="15">
      <c r="A28" s="4233"/>
      <c r="B28" s="4240" t="s">
        <v>4937</v>
      </c>
      <c r="C28" s="4235"/>
      <c r="D28" s="4235"/>
      <c r="E28" s="4235"/>
      <c r="F28" s="4241"/>
      <c r="G28" s="4231"/>
      <c r="H28" s="4235"/>
      <c r="I28" s="4235"/>
      <c r="J28" s="4235"/>
      <c r="K28" s="4241"/>
      <c r="L28" s="4231"/>
      <c r="M28" s="4235"/>
      <c r="N28" s="4235"/>
      <c r="O28" s="4235"/>
      <c r="P28" s="4241"/>
      <c r="Q28" s="4231"/>
    </row>
    <row r="29" spans="1:17" ht="14.25">
      <c r="A29" s="4236">
        <v>27</v>
      </c>
      <c r="B29" s="4237" t="s">
        <v>4939</v>
      </c>
      <c r="C29" s="4242"/>
      <c r="D29" s="4238"/>
      <c r="E29" s="4242"/>
      <c r="F29" s="4232"/>
      <c r="G29" s="4231"/>
      <c r="H29" s="4242"/>
      <c r="I29" s="4238"/>
      <c r="J29" s="4242"/>
      <c r="K29" s="4232"/>
      <c r="L29" s="4231"/>
      <c r="M29" s="4242"/>
      <c r="N29" s="4238"/>
      <c r="O29" s="4242"/>
      <c r="P29" s="4232"/>
      <c r="Q29" s="4231"/>
    </row>
    <row r="30" spans="1:17" ht="15">
      <c r="A30" s="4229">
        <v>271</v>
      </c>
      <c r="B30" s="4230" t="s">
        <v>87</v>
      </c>
      <c r="C30" s="4231"/>
      <c r="D30" s="4231"/>
      <c r="E30" s="4231"/>
      <c r="F30" s="4232"/>
      <c r="G30" s="4231"/>
      <c r="H30" s="4231"/>
      <c r="I30" s="4231"/>
      <c r="J30" s="4231"/>
      <c r="K30" s="4232"/>
      <c r="L30" s="4231"/>
      <c r="M30" s="4231"/>
      <c r="N30" s="4231"/>
      <c r="O30" s="4231"/>
      <c r="P30" s="4232"/>
      <c r="Q30" s="4231"/>
    </row>
    <row r="31" spans="1:17" ht="15">
      <c r="A31" s="4233">
        <v>2711</v>
      </c>
      <c r="B31" s="4234" t="s">
        <v>498</v>
      </c>
      <c r="C31" s="4235"/>
      <c r="D31" s="4235"/>
      <c r="E31" s="4235"/>
      <c r="F31" s="4232"/>
      <c r="G31" s="4231"/>
      <c r="H31" s="4235"/>
      <c r="I31" s="4235"/>
      <c r="J31" s="4235"/>
      <c r="K31" s="4232"/>
      <c r="L31" s="4231"/>
      <c r="M31" s="4235"/>
      <c r="N31" s="4235"/>
      <c r="O31" s="4235"/>
      <c r="P31" s="4232"/>
      <c r="Q31" s="4231"/>
    </row>
    <row r="32" spans="1:17" ht="15">
      <c r="A32" s="4233">
        <v>2712</v>
      </c>
      <c r="B32" s="4234" t="s">
        <v>4940</v>
      </c>
      <c r="C32" s="4235"/>
      <c r="D32" s="4235"/>
      <c r="E32" s="4235"/>
      <c r="F32" s="4232"/>
      <c r="G32" s="4231"/>
      <c r="H32" s="4235"/>
      <c r="I32" s="4235"/>
      <c r="J32" s="4235"/>
      <c r="K32" s="4232"/>
      <c r="L32" s="4231"/>
      <c r="M32" s="4235"/>
      <c r="N32" s="4235"/>
      <c r="O32" s="4235"/>
      <c r="P32" s="4232"/>
      <c r="Q32" s="4231"/>
    </row>
    <row r="33" spans="1:17" ht="15">
      <c r="A33" s="4233">
        <v>2713</v>
      </c>
      <c r="B33" s="4234" t="s">
        <v>4941</v>
      </c>
      <c r="C33" s="4235"/>
      <c r="D33" s="4235"/>
      <c r="E33" s="4235"/>
      <c r="F33" s="4232"/>
      <c r="G33" s="4231"/>
      <c r="H33" s="4235"/>
      <c r="I33" s="4235"/>
      <c r="J33" s="4235"/>
      <c r="K33" s="4232"/>
      <c r="L33" s="4231"/>
      <c r="M33" s="4235"/>
      <c r="N33" s="4235"/>
      <c r="O33" s="4235"/>
      <c r="P33" s="4232"/>
      <c r="Q33" s="4231"/>
    </row>
    <row r="34" spans="1:17" ht="15">
      <c r="A34" s="4233">
        <v>2714</v>
      </c>
      <c r="B34" s="4234" t="s">
        <v>4942</v>
      </c>
      <c r="C34" s="4235"/>
      <c r="D34" s="4235"/>
      <c r="E34" s="4235"/>
      <c r="F34" s="4232"/>
      <c r="G34" s="4231"/>
      <c r="H34" s="4235"/>
      <c r="I34" s="4235"/>
      <c r="J34" s="4235"/>
      <c r="K34" s="4232"/>
      <c r="L34" s="4231"/>
      <c r="M34" s="4235"/>
      <c r="N34" s="4235"/>
      <c r="O34" s="4235"/>
      <c r="P34" s="4232"/>
      <c r="Q34" s="4231"/>
    </row>
    <row r="35" spans="1:17" ht="15">
      <c r="A35" s="4233">
        <v>2717</v>
      </c>
      <c r="B35" s="4234" t="s">
        <v>4943</v>
      </c>
      <c r="C35" s="4235"/>
      <c r="D35" s="4235"/>
      <c r="E35" s="4235"/>
      <c r="F35" s="4232"/>
      <c r="G35" s="4231"/>
      <c r="H35" s="4235"/>
      <c r="I35" s="4235"/>
      <c r="J35" s="4235"/>
      <c r="K35" s="4232"/>
      <c r="L35" s="4231"/>
      <c r="M35" s="4235"/>
      <c r="N35" s="4235"/>
      <c r="O35" s="4235"/>
      <c r="P35" s="4232"/>
      <c r="Q35" s="4231"/>
    </row>
    <row r="36" spans="1:17" ht="15">
      <c r="A36" s="4229">
        <v>272</v>
      </c>
      <c r="B36" s="4230" t="s">
        <v>4944</v>
      </c>
      <c r="C36" s="4231"/>
      <c r="D36" s="4231"/>
      <c r="E36" s="4231"/>
      <c r="F36" s="4232"/>
      <c r="G36" s="4231"/>
      <c r="H36" s="4231"/>
      <c r="I36" s="4231"/>
      <c r="J36" s="4231"/>
      <c r="K36" s="4232"/>
      <c r="L36" s="4231"/>
      <c r="M36" s="4231"/>
      <c r="N36" s="4231"/>
      <c r="O36" s="4231"/>
      <c r="P36" s="4232"/>
      <c r="Q36" s="4231"/>
    </row>
    <row r="37" spans="1:17" ht="15">
      <c r="A37" s="4233">
        <v>2721</v>
      </c>
      <c r="B37" s="4234" t="s">
        <v>498</v>
      </c>
      <c r="C37" s="4235"/>
      <c r="D37" s="4235"/>
      <c r="E37" s="4235"/>
      <c r="F37" s="4232"/>
      <c r="G37" s="4231"/>
      <c r="H37" s="4235"/>
      <c r="I37" s="4235"/>
      <c r="J37" s="4235"/>
      <c r="K37" s="4232"/>
      <c r="L37" s="4231"/>
      <c r="M37" s="4235"/>
      <c r="N37" s="4235"/>
      <c r="O37" s="4235"/>
      <c r="P37" s="4232"/>
      <c r="Q37" s="4231"/>
    </row>
    <row r="38" spans="1:17" ht="15">
      <c r="A38" s="4233">
        <v>2722</v>
      </c>
      <c r="B38" s="4234" t="s">
        <v>4940</v>
      </c>
      <c r="C38" s="4235"/>
      <c r="D38" s="4235"/>
      <c r="E38" s="4235"/>
      <c r="F38" s="4232"/>
      <c r="G38" s="4231"/>
      <c r="H38" s="4235"/>
      <c r="I38" s="4235"/>
      <c r="J38" s="4235"/>
      <c r="K38" s="4232"/>
      <c r="L38" s="4231"/>
      <c r="M38" s="4235"/>
      <c r="N38" s="4235"/>
      <c r="O38" s="4235"/>
      <c r="P38" s="4232"/>
      <c r="Q38" s="4231"/>
    </row>
    <row r="39" spans="1:17" ht="15">
      <c r="A39" s="4233">
        <v>2723</v>
      </c>
      <c r="B39" s="4234" t="s">
        <v>4941</v>
      </c>
      <c r="C39" s="4235"/>
      <c r="D39" s="4235"/>
      <c r="E39" s="4235"/>
      <c r="F39" s="4232"/>
      <c r="G39" s="4231"/>
      <c r="H39" s="4235"/>
      <c r="I39" s="4235"/>
      <c r="J39" s="4235"/>
      <c r="K39" s="4232"/>
      <c r="L39" s="4231"/>
      <c r="M39" s="4235"/>
      <c r="N39" s="4235"/>
      <c r="O39" s="4235"/>
      <c r="P39" s="4232"/>
      <c r="Q39" s="4231"/>
    </row>
    <row r="40" spans="1:17" ht="15">
      <c r="A40" s="4233">
        <v>2724</v>
      </c>
      <c r="B40" s="4234" t="s">
        <v>4942</v>
      </c>
      <c r="C40" s="4235"/>
      <c r="D40" s="4235"/>
      <c r="E40" s="4235"/>
      <c r="F40" s="4232"/>
      <c r="G40" s="4231"/>
      <c r="H40" s="4235"/>
      <c r="I40" s="4235"/>
      <c r="J40" s="4235"/>
      <c r="K40" s="4232"/>
      <c r="L40" s="4231"/>
      <c r="M40" s="4235"/>
      <c r="N40" s="4235"/>
      <c r="O40" s="4235"/>
      <c r="P40" s="4232"/>
      <c r="Q40" s="4231"/>
    </row>
    <row r="41" spans="1:17" ht="15">
      <c r="A41" s="4233">
        <v>2727</v>
      </c>
      <c r="B41" s="4234" t="s">
        <v>4943</v>
      </c>
      <c r="C41" s="4235"/>
      <c r="D41" s="4235"/>
      <c r="E41" s="4235"/>
      <c r="F41" s="4232"/>
      <c r="G41" s="4231"/>
      <c r="H41" s="4235"/>
      <c r="I41" s="4235"/>
      <c r="J41" s="4235"/>
      <c r="K41" s="4232"/>
      <c r="L41" s="4231"/>
      <c r="M41" s="4235"/>
      <c r="N41" s="4235"/>
      <c r="O41" s="4235"/>
      <c r="P41" s="4232"/>
      <c r="Q41" s="4231"/>
    </row>
    <row r="42" spans="1:17" ht="15">
      <c r="A42" s="4229">
        <v>273</v>
      </c>
      <c r="B42" s="4230" t="s">
        <v>849</v>
      </c>
      <c r="C42" s="4231"/>
      <c r="D42" s="4231"/>
      <c r="E42" s="4231"/>
      <c r="F42" s="4232"/>
      <c r="G42" s="4231"/>
      <c r="H42" s="4231"/>
      <c r="I42" s="4231"/>
      <c r="J42" s="4231"/>
      <c r="K42" s="4232"/>
      <c r="L42" s="4231"/>
      <c r="M42" s="4231"/>
      <c r="N42" s="4231"/>
      <c r="O42" s="4231"/>
      <c r="P42" s="4232"/>
      <c r="Q42" s="4231"/>
    </row>
    <row r="43" spans="1:17" ht="15">
      <c r="A43" s="4233">
        <v>2731</v>
      </c>
      <c r="B43" s="4234" t="s">
        <v>498</v>
      </c>
      <c r="C43" s="4231"/>
      <c r="D43" s="4231"/>
      <c r="E43" s="4231"/>
      <c r="F43" s="4232"/>
      <c r="G43" s="4231"/>
      <c r="H43" s="4231"/>
      <c r="I43" s="4231"/>
      <c r="J43" s="4231"/>
      <c r="K43" s="4232"/>
      <c r="L43" s="4231"/>
      <c r="M43" s="4231"/>
      <c r="N43" s="4231"/>
      <c r="O43" s="4231"/>
      <c r="P43" s="4232"/>
      <c r="Q43" s="4231"/>
    </row>
    <row r="44" spans="1:17" ht="15">
      <c r="A44" s="4233"/>
      <c r="B44" s="4240" t="s">
        <v>4935</v>
      </c>
      <c r="C44" s="4235"/>
      <c r="D44" s="4235"/>
      <c r="E44" s="4235"/>
      <c r="F44" s="4232"/>
      <c r="G44" s="4231"/>
      <c r="H44" s="4235"/>
      <c r="I44" s="4235"/>
      <c r="J44" s="4235"/>
      <c r="K44" s="4232"/>
      <c r="L44" s="4231"/>
      <c r="M44" s="4235"/>
      <c r="N44" s="4235"/>
      <c r="O44" s="4235"/>
      <c r="P44" s="4232"/>
      <c r="Q44" s="4231"/>
    </row>
    <row r="45" spans="1:17" ht="15">
      <c r="A45" s="4233"/>
      <c r="B45" s="4240" t="s">
        <v>4936</v>
      </c>
      <c r="C45" s="4235"/>
      <c r="D45" s="4235"/>
      <c r="E45" s="4235"/>
      <c r="F45" s="4232"/>
      <c r="G45" s="4231"/>
      <c r="H45" s="4235"/>
      <c r="I45" s="4235"/>
      <c r="J45" s="4235"/>
      <c r="K45" s="4232"/>
      <c r="L45" s="4231"/>
      <c r="M45" s="4235"/>
      <c r="N45" s="4235"/>
      <c r="O45" s="4235"/>
      <c r="P45" s="4232"/>
      <c r="Q45" s="4231"/>
    </row>
    <row r="46" spans="1:17" ht="15">
      <c r="A46" s="4233"/>
      <c r="B46" s="4240" t="s">
        <v>4937</v>
      </c>
      <c r="C46" s="4235"/>
      <c r="D46" s="4235"/>
      <c r="E46" s="4235"/>
      <c r="F46" s="4241"/>
      <c r="G46" s="4231"/>
      <c r="H46" s="4235"/>
      <c r="I46" s="4235"/>
      <c r="J46" s="4235"/>
      <c r="K46" s="4241"/>
      <c r="L46" s="4231"/>
      <c r="M46" s="4235"/>
      <c r="N46" s="4235"/>
      <c r="O46" s="4235"/>
      <c r="P46" s="4241"/>
      <c r="Q46" s="4231"/>
    </row>
    <row r="47" spans="1:17" ht="15">
      <c r="A47" s="4233">
        <v>2732</v>
      </c>
      <c r="B47" s="4243" t="s">
        <v>4940</v>
      </c>
      <c r="C47" s="4231"/>
      <c r="D47" s="4231"/>
      <c r="E47" s="4231"/>
      <c r="F47" s="4232"/>
      <c r="G47" s="4231"/>
      <c r="H47" s="4231"/>
      <c r="I47" s="4231"/>
      <c r="J47" s="4231"/>
      <c r="K47" s="4232"/>
      <c r="L47" s="4231"/>
      <c r="M47" s="4231"/>
      <c r="N47" s="4231"/>
      <c r="O47" s="4231"/>
      <c r="P47" s="4232"/>
      <c r="Q47" s="4231"/>
    </row>
    <row r="48" spans="1:17" ht="15">
      <c r="A48" s="4233"/>
      <c r="B48" s="4240" t="s">
        <v>4935</v>
      </c>
      <c r="C48" s="4235"/>
      <c r="D48" s="4235"/>
      <c r="E48" s="4235"/>
      <c r="F48" s="4232"/>
      <c r="G48" s="4231"/>
      <c r="H48" s="4235"/>
      <c r="I48" s="4235"/>
      <c r="J48" s="4235"/>
      <c r="K48" s="4232"/>
      <c r="L48" s="4231"/>
      <c r="M48" s="4235"/>
      <c r="N48" s="4235"/>
      <c r="O48" s="4235"/>
      <c r="P48" s="4232"/>
      <c r="Q48" s="4231"/>
    </row>
    <row r="49" spans="1:94" ht="15">
      <c r="A49" s="4233"/>
      <c r="B49" s="4240" t="s">
        <v>4936</v>
      </c>
      <c r="C49" s="4235"/>
      <c r="D49" s="4235"/>
      <c r="E49" s="4235"/>
      <c r="F49" s="4232"/>
      <c r="G49" s="4231"/>
      <c r="H49" s="4235"/>
      <c r="I49" s="4235"/>
      <c r="J49" s="4235"/>
      <c r="K49" s="4232"/>
      <c r="L49" s="4231"/>
      <c r="M49" s="4235"/>
      <c r="N49" s="4235"/>
      <c r="O49" s="4235"/>
      <c r="P49" s="4232"/>
      <c r="Q49" s="4231"/>
    </row>
    <row r="50" spans="1:94" ht="15">
      <c r="A50" s="4233"/>
      <c r="B50" s="4240" t="s">
        <v>4937</v>
      </c>
      <c r="C50" s="4235"/>
      <c r="D50" s="4235"/>
      <c r="E50" s="4235"/>
      <c r="F50" s="4241"/>
      <c r="G50" s="4231"/>
      <c r="H50" s="4235"/>
      <c r="I50" s="4235"/>
      <c r="J50" s="4235"/>
      <c r="K50" s="4241"/>
      <c r="L50" s="4231"/>
      <c r="M50" s="4235"/>
      <c r="N50" s="4235"/>
      <c r="O50" s="4235"/>
      <c r="P50" s="4241"/>
      <c r="Q50" s="4231"/>
    </row>
    <row r="51" spans="1:94" ht="15">
      <c r="A51" s="4233">
        <v>2733</v>
      </c>
      <c r="B51" s="4243" t="s">
        <v>4941</v>
      </c>
      <c r="C51" s="4231"/>
      <c r="D51" s="4231"/>
      <c r="E51" s="4231"/>
      <c r="F51" s="4232"/>
      <c r="G51" s="4231"/>
      <c r="H51" s="4231"/>
      <c r="I51" s="4231"/>
      <c r="J51" s="4231"/>
      <c r="K51" s="4232"/>
      <c r="L51" s="4231"/>
      <c r="M51" s="4231"/>
      <c r="N51" s="4231"/>
      <c r="O51" s="4231"/>
      <c r="P51" s="4232"/>
      <c r="Q51" s="4231"/>
    </row>
    <row r="52" spans="1:94" ht="15">
      <c r="A52" s="4233"/>
      <c r="B52" s="4240" t="s">
        <v>4935</v>
      </c>
      <c r="C52" s="4235"/>
      <c r="D52" s="4235"/>
      <c r="E52" s="4235"/>
      <c r="F52" s="4232"/>
      <c r="G52" s="4231"/>
      <c r="H52" s="4235"/>
      <c r="I52" s="4235"/>
      <c r="J52" s="4235"/>
      <c r="K52" s="4232"/>
      <c r="L52" s="4231"/>
      <c r="M52" s="4235"/>
      <c r="N52" s="4235"/>
      <c r="O52" s="4235"/>
      <c r="P52" s="4232"/>
      <c r="Q52" s="4231"/>
    </row>
    <row r="53" spans="1:94" ht="15">
      <c r="A53" s="4233"/>
      <c r="B53" s="4240" t="s">
        <v>4936</v>
      </c>
      <c r="C53" s="4235"/>
      <c r="D53" s="4235"/>
      <c r="E53" s="4235"/>
      <c r="F53" s="4232"/>
      <c r="G53" s="4231"/>
      <c r="H53" s="4235"/>
      <c r="I53" s="4235"/>
      <c r="J53" s="4235"/>
      <c r="K53" s="4232"/>
      <c r="L53" s="4231"/>
      <c r="M53" s="4235"/>
      <c r="N53" s="4235"/>
      <c r="O53" s="4235"/>
      <c r="P53" s="4232"/>
      <c r="Q53" s="4231"/>
    </row>
    <row r="54" spans="1:94" ht="18" customHeight="1">
      <c r="A54" s="4233"/>
      <c r="B54" s="4240" t="s">
        <v>4937</v>
      </c>
      <c r="C54" s="4235"/>
      <c r="D54" s="4235"/>
      <c r="E54" s="4235"/>
      <c r="F54" s="4241"/>
      <c r="G54" s="4231"/>
      <c r="H54" s="4235"/>
      <c r="I54" s="4235"/>
      <c r="J54" s="4235"/>
      <c r="K54" s="4241"/>
      <c r="L54" s="4231"/>
      <c r="M54" s="4235"/>
      <c r="N54" s="4235"/>
      <c r="O54" s="4235"/>
      <c r="P54" s="4241"/>
      <c r="Q54" s="4231"/>
    </row>
    <row r="55" spans="1:94" s="4246" customFormat="1" ht="15">
      <c r="A55" s="4245">
        <v>2734</v>
      </c>
      <c r="B55" s="4243" t="s">
        <v>4942</v>
      </c>
      <c r="C55" s="4231"/>
      <c r="D55" s="4231"/>
      <c r="E55" s="4231"/>
      <c r="F55" s="4232"/>
      <c r="G55" s="4231"/>
      <c r="H55" s="4231"/>
      <c r="I55" s="4231"/>
      <c r="J55" s="4231"/>
      <c r="K55" s="4232"/>
      <c r="L55" s="4231"/>
      <c r="M55" s="4231"/>
      <c r="N55" s="4231"/>
      <c r="O55" s="4231"/>
      <c r="P55" s="4232"/>
      <c r="Q55" s="4231"/>
      <c r="R55" s="4220"/>
      <c r="S55" s="4220"/>
      <c r="T55" s="4220"/>
      <c r="U55" s="4220"/>
      <c r="V55" s="4220"/>
      <c r="W55" s="4220"/>
      <c r="X55" s="4220"/>
      <c r="Y55" s="4220"/>
      <c r="Z55" s="4220"/>
      <c r="AA55" s="4220"/>
      <c r="AB55" s="4220"/>
      <c r="AC55" s="4220"/>
      <c r="AD55" s="4220"/>
      <c r="AE55" s="4220"/>
      <c r="AF55" s="4220"/>
      <c r="AG55" s="4220"/>
      <c r="AH55" s="4220"/>
      <c r="AI55" s="4220"/>
      <c r="AJ55" s="4220"/>
      <c r="AK55" s="4220"/>
      <c r="AL55" s="4220"/>
      <c r="AM55" s="4220"/>
      <c r="AN55" s="4220"/>
      <c r="AO55" s="4220"/>
      <c r="AP55" s="4220"/>
      <c r="AQ55" s="4220"/>
      <c r="AR55" s="4220"/>
      <c r="AS55" s="4220"/>
      <c r="AT55" s="4220"/>
      <c r="AU55" s="4220"/>
      <c r="AV55" s="4220"/>
      <c r="AW55" s="4220"/>
      <c r="AX55" s="4220"/>
      <c r="AY55" s="4220"/>
      <c r="AZ55" s="4220"/>
      <c r="BA55" s="4220"/>
      <c r="BB55" s="4220"/>
      <c r="BC55" s="4220"/>
      <c r="BD55" s="4220"/>
      <c r="BE55" s="4220"/>
      <c r="BF55" s="4220"/>
      <c r="BG55" s="4220"/>
      <c r="BH55" s="4220"/>
      <c r="BI55" s="4220"/>
      <c r="BJ55" s="4220"/>
      <c r="BK55" s="4220"/>
      <c r="BL55" s="4220"/>
      <c r="BM55" s="4220"/>
      <c r="BN55" s="4220"/>
      <c r="BO55" s="4220"/>
      <c r="BP55" s="4220"/>
      <c r="BQ55" s="4220"/>
      <c r="BR55" s="4220"/>
      <c r="BS55" s="4220"/>
      <c r="BT55" s="4220"/>
      <c r="BU55" s="4220"/>
      <c r="BV55" s="4220"/>
      <c r="BW55" s="4220"/>
      <c r="BX55" s="4220"/>
      <c r="BY55" s="4220"/>
      <c r="BZ55" s="4220"/>
      <c r="CA55" s="4220"/>
      <c r="CB55" s="4220"/>
      <c r="CC55" s="4220"/>
      <c r="CD55" s="4220"/>
      <c r="CE55" s="4220"/>
      <c r="CF55" s="4220"/>
      <c r="CG55" s="4220"/>
      <c r="CH55" s="4220"/>
      <c r="CI55" s="4220"/>
      <c r="CJ55" s="4220"/>
      <c r="CK55" s="4220"/>
      <c r="CL55" s="4220"/>
      <c r="CM55" s="4220"/>
      <c r="CN55" s="4220"/>
      <c r="CO55" s="4220"/>
      <c r="CP55" s="4220"/>
    </row>
    <row r="56" spans="1:94" s="4246" customFormat="1" ht="15">
      <c r="A56" s="4245"/>
      <c r="B56" s="4240" t="s">
        <v>4935</v>
      </c>
      <c r="C56" s="4235"/>
      <c r="D56" s="4235"/>
      <c r="E56" s="4235"/>
      <c r="F56" s="4232"/>
      <c r="G56" s="4231"/>
      <c r="H56" s="4235"/>
      <c r="I56" s="4235"/>
      <c r="J56" s="4235"/>
      <c r="K56" s="4232"/>
      <c r="L56" s="4231"/>
      <c r="M56" s="4235"/>
      <c r="N56" s="4235"/>
      <c r="O56" s="4235"/>
      <c r="P56" s="4232"/>
      <c r="Q56" s="4231"/>
      <c r="R56" s="4220"/>
      <c r="S56" s="4220"/>
      <c r="T56" s="4220"/>
      <c r="U56" s="4220"/>
      <c r="V56" s="4220"/>
      <c r="W56" s="4220"/>
      <c r="X56" s="4220"/>
      <c r="Y56" s="4220"/>
      <c r="Z56" s="4220"/>
      <c r="AA56" s="4220"/>
      <c r="AB56" s="4220"/>
      <c r="AC56" s="4220"/>
      <c r="AD56" s="4220"/>
      <c r="AE56" s="4220"/>
      <c r="AF56" s="4220"/>
      <c r="AG56" s="4220"/>
      <c r="AH56" s="4220"/>
      <c r="AI56" s="4220"/>
      <c r="AJ56" s="4220"/>
      <c r="AK56" s="4220"/>
      <c r="AL56" s="4220"/>
      <c r="AM56" s="4220"/>
      <c r="AN56" s="4220"/>
      <c r="AO56" s="4220"/>
      <c r="AP56" s="4220"/>
      <c r="AQ56" s="4220"/>
      <c r="AR56" s="4220"/>
      <c r="AS56" s="4220"/>
      <c r="AT56" s="4220"/>
      <c r="AU56" s="4220"/>
      <c r="AV56" s="4220"/>
      <c r="AW56" s="4220"/>
      <c r="AX56" s="4220"/>
      <c r="AY56" s="4220"/>
      <c r="AZ56" s="4220"/>
      <c r="BA56" s="4220"/>
      <c r="BB56" s="4220"/>
      <c r="BC56" s="4220"/>
      <c r="BD56" s="4220"/>
      <c r="BE56" s="4220"/>
      <c r="BF56" s="4220"/>
      <c r="BG56" s="4220"/>
      <c r="BH56" s="4220"/>
      <c r="BI56" s="4220"/>
      <c r="BJ56" s="4220"/>
      <c r="BK56" s="4220"/>
      <c r="BL56" s="4220"/>
      <c r="BM56" s="4220"/>
      <c r="BN56" s="4220"/>
      <c r="BO56" s="4220"/>
      <c r="BP56" s="4220"/>
      <c r="BQ56" s="4220"/>
      <c r="BR56" s="4220"/>
      <c r="BS56" s="4220"/>
      <c r="BT56" s="4220"/>
      <c r="BU56" s="4220"/>
      <c r="BV56" s="4220"/>
      <c r="BW56" s="4220"/>
      <c r="BX56" s="4220"/>
      <c r="BY56" s="4220"/>
      <c r="BZ56" s="4220"/>
      <c r="CA56" s="4220"/>
      <c r="CB56" s="4220"/>
      <c r="CC56" s="4220"/>
      <c r="CD56" s="4220"/>
      <c r="CE56" s="4220"/>
      <c r="CF56" s="4220"/>
      <c r="CG56" s="4220"/>
      <c r="CH56" s="4220"/>
      <c r="CI56" s="4220"/>
      <c r="CJ56" s="4220"/>
      <c r="CK56" s="4220"/>
      <c r="CL56" s="4220"/>
      <c r="CM56" s="4220"/>
      <c r="CN56" s="4220"/>
      <c r="CO56" s="4220"/>
      <c r="CP56" s="4220"/>
    </row>
    <row r="57" spans="1:94" s="4246" customFormat="1" ht="15">
      <c r="A57" s="4245"/>
      <c r="B57" s="4240" t="s">
        <v>4936</v>
      </c>
      <c r="C57" s="4235"/>
      <c r="D57" s="4235"/>
      <c r="E57" s="4235"/>
      <c r="F57" s="4232"/>
      <c r="G57" s="4231"/>
      <c r="H57" s="4235"/>
      <c r="I57" s="4235"/>
      <c r="J57" s="4235"/>
      <c r="K57" s="4232"/>
      <c r="L57" s="4231"/>
      <c r="M57" s="4235"/>
      <c r="N57" s="4235"/>
      <c r="O57" s="4235"/>
      <c r="P57" s="4232"/>
      <c r="Q57" s="4231"/>
      <c r="R57" s="4220"/>
      <c r="S57" s="4220"/>
      <c r="T57" s="4220"/>
      <c r="U57" s="4220"/>
      <c r="V57" s="4220"/>
      <c r="W57" s="4220"/>
      <c r="X57" s="4220"/>
      <c r="Y57" s="4220"/>
      <c r="Z57" s="4220"/>
      <c r="AA57" s="4220"/>
      <c r="AB57" s="4220"/>
      <c r="AC57" s="4220"/>
      <c r="AD57" s="4220"/>
      <c r="AE57" s="4220"/>
      <c r="AF57" s="4220"/>
      <c r="AG57" s="4220"/>
      <c r="AH57" s="4220"/>
      <c r="AI57" s="4220"/>
      <c r="AJ57" s="4220"/>
      <c r="AK57" s="4220"/>
      <c r="AL57" s="4220"/>
      <c r="AM57" s="4220"/>
      <c r="AN57" s="4220"/>
      <c r="AO57" s="4220"/>
      <c r="AP57" s="4220"/>
      <c r="AQ57" s="4220"/>
      <c r="AR57" s="4220"/>
      <c r="AS57" s="4220"/>
      <c r="AT57" s="4220"/>
      <c r="AU57" s="4220"/>
      <c r="AV57" s="4220"/>
      <c r="AW57" s="4220"/>
      <c r="AX57" s="4220"/>
      <c r="AY57" s="4220"/>
      <c r="AZ57" s="4220"/>
      <c r="BA57" s="4220"/>
      <c r="BB57" s="4220"/>
      <c r="BC57" s="4220"/>
      <c r="BD57" s="4220"/>
      <c r="BE57" s="4220"/>
      <c r="BF57" s="4220"/>
      <c r="BG57" s="4220"/>
      <c r="BH57" s="4220"/>
      <c r="BI57" s="4220"/>
      <c r="BJ57" s="4220"/>
      <c r="BK57" s="4220"/>
      <c r="BL57" s="4220"/>
      <c r="BM57" s="4220"/>
      <c r="BN57" s="4220"/>
      <c r="BO57" s="4220"/>
      <c r="BP57" s="4220"/>
      <c r="BQ57" s="4220"/>
      <c r="BR57" s="4220"/>
      <c r="BS57" s="4220"/>
      <c r="BT57" s="4220"/>
      <c r="BU57" s="4220"/>
      <c r="BV57" s="4220"/>
      <c r="BW57" s="4220"/>
      <c r="BX57" s="4220"/>
      <c r="BY57" s="4220"/>
      <c r="BZ57" s="4220"/>
      <c r="CA57" s="4220"/>
      <c r="CB57" s="4220"/>
      <c r="CC57" s="4220"/>
      <c r="CD57" s="4220"/>
      <c r="CE57" s="4220"/>
      <c r="CF57" s="4220"/>
      <c r="CG57" s="4220"/>
      <c r="CH57" s="4220"/>
      <c r="CI57" s="4220"/>
      <c r="CJ57" s="4220"/>
      <c r="CK57" s="4220"/>
      <c r="CL57" s="4220"/>
      <c r="CM57" s="4220"/>
      <c r="CN57" s="4220"/>
      <c r="CO57" s="4220"/>
      <c r="CP57" s="4220"/>
    </row>
    <row r="58" spans="1:94" s="4246" customFormat="1" ht="15">
      <c r="A58" s="4245"/>
      <c r="B58" s="4240" t="s">
        <v>4937</v>
      </c>
      <c r="C58" s="4235"/>
      <c r="D58" s="4235"/>
      <c r="E58" s="4235"/>
      <c r="F58" s="4241"/>
      <c r="G58" s="4231"/>
      <c r="H58" s="4235"/>
      <c r="I58" s="4235"/>
      <c r="J58" s="4235"/>
      <c r="K58" s="4241"/>
      <c r="L58" s="4231"/>
      <c r="M58" s="4235"/>
      <c r="N58" s="4235"/>
      <c r="O58" s="4235"/>
      <c r="P58" s="4241"/>
      <c r="Q58" s="4231"/>
      <c r="R58" s="4220"/>
      <c r="S58" s="4220"/>
      <c r="T58" s="4220"/>
      <c r="U58" s="4220"/>
      <c r="V58" s="4220"/>
      <c r="W58" s="4220"/>
      <c r="X58" s="4220"/>
      <c r="Y58" s="4220"/>
      <c r="Z58" s="4220"/>
      <c r="AA58" s="4220"/>
      <c r="AB58" s="4220"/>
      <c r="AC58" s="4220"/>
      <c r="AD58" s="4220"/>
      <c r="AE58" s="4220"/>
      <c r="AF58" s="4220"/>
      <c r="AG58" s="4220"/>
      <c r="AH58" s="4220"/>
      <c r="AI58" s="4220"/>
      <c r="AJ58" s="4220"/>
      <c r="AK58" s="4220"/>
      <c r="AL58" s="4220"/>
      <c r="AM58" s="4220"/>
      <c r="AN58" s="4220"/>
      <c r="AO58" s="4220"/>
      <c r="AP58" s="4220"/>
      <c r="AQ58" s="4220"/>
      <c r="AR58" s="4220"/>
      <c r="AS58" s="4220"/>
      <c r="AT58" s="4220"/>
      <c r="AU58" s="4220"/>
      <c r="AV58" s="4220"/>
      <c r="AW58" s="4220"/>
      <c r="AX58" s="4220"/>
      <c r="AY58" s="4220"/>
      <c r="AZ58" s="4220"/>
      <c r="BA58" s="4220"/>
      <c r="BB58" s="4220"/>
      <c r="BC58" s="4220"/>
      <c r="BD58" s="4220"/>
      <c r="BE58" s="4220"/>
      <c r="BF58" s="4220"/>
      <c r="BG58" s="4220"/>
      <c r="BH58" s="4220"/>
      <c r="BI58" s="4220"/>
      <c r="BJ58" s="4220"/>
      <c r="BK58" s="4220"/>
      <c r="BL58" s="4220"/>
      <c r="BM58" s="4220"/>
      <c r="BN58" s="4220"/>
      <c r="BO58" s="4220"/>
      <c r="BP58" s="4220"/>
      <c r="BQ58" s="4220"/>
      <c r="BR58" s="4220"/>
      <c r="BS58" s="4220"/>
      <c r="BT58" s="4220"/>
      <c r="BU58" s="4220"/>
      <c r="BV58" s="4220"/>
      <c r="BW58" s="4220"/>
      <c r="BX58" s="4220"/>
      <c r="BY58" s="4220"/>
      <c r="BZ58" s="4220"/>
      <c r="CA58" s="4220"/>
      <c r="CB58" s="4220"/>
      <c r="CC58" s="4220"/>
      <c r="CD58" s="4220"/>
      <c r="CE58" s="4220"/>
      <c r="CF58" s="4220"/>
      <c r="CG58" s="4220"/>
      <c r="CH58" s="4220"/>
      <c r="CI58" s="4220"/>
      <c r="CJ58" s="4220"/>
      <c r="CK58" s="4220"/>
      <c r="CL58" s="4220"/>
      <c r="CM58" s="4220"/>
      <c r="CN58" s="4220"/>
      <c r="CO58" s="4220"/>
      <c r="CP58" s="4220"/>
    </row>
    <row r="59" spans="1:94" s="4246" customFormat="1" ht="15">
      <c r="A59" s="4245">
        <v>2737</v>
      </c>
      <c r="B59" s="4243" t="s">
        <v>4943</v>
      </c>
      <c r="C59" s="4231"/>
      <c r="D59" s="4231"/>
      <c r="E59" s="4231"/>
      <c r="F59" s="4232"/>
      <c r="G59" s="4231"/>
      <c r="H59" s="4231"/>
      <c r="I59" s="4231"/>
      <c r="J59" s="4231"/>
      <c r="K59" s="4232"/>
      <c r="L59" s="4231"/>
      <c r="M59" s="4231"/>
      <c r="N59" s="4231"/>
      <c r="O59" s="4231"/>
      <c r="P59" s="4232"/>
      <c r="Q59" s="4231"/>
      <c r="R59" s="4220"/>
      <c r="S59" s="4220"/>
      <c r="T59" s="4220"/>
      <c r="U59" s="4220"/>
      <c r="V59" s="4220"/>
      <c r="W59" s="4220"/>
      <c r="X59" s="4220"/>
      <c r="Y59" s="4220"/>
      <c r="Z59" s="4220"/>
      <c r="AA59" s="4220"/>
      <c r="AB59" s="4220"/>
      <c r="AC59" s="4220"/>
      <c r="AD59" s="4220"/>
      <c r="AE59" s="4220"/>
      <c r="AF59" s="4220"/>
      <c r="AG59" s="4220"/>
      <c r="AH59" s="4220"/>
      <c r="AI59" s="4220"/>
      <c r="AJ59" s="4220"/>
      <c r="AK59" s="4220"/>
      <c r="AL59" s="4220"/>
      <c r="AM59" s="4220"/>
      <c r="AN59" s="4220"/>
      <c r="AO59" s="4220"/>
      <c r="AP59" s="4220"/>
      <c r="AQ59" s="4220"/>
      <c r="AR59" s="4220"/>
      <c r="AS59" s="4220"/>
      <c r="AT59" s="4220"/>
      <c r="AU59" s="4220"/>
      <c r="AV59" s="4220"/>
      <c r="AW59" s="4220"/>
      <c r="AX59" s="4220"/>
      <c r="AY59" s="4220"/>
      <c r="AZ59" s="4220"/>
      <c r="BA59" s="4220"/>
      <c r="BB59" s="4220"/>
      <c r="BC59" s="4220"/>
      <c r="BD59" s="4220"/>
      <c r="BE59" s="4220"/>
      <c r="BF59" s="4220"/>
      <c r="BG59" s="4220"/>
      <c r="BH59" s="4220"/>
      <c r="BI59" s="4220"/>
      <c r="BJ59" s="4220"/>
      <c r="BK59" s="4220"/>
      <c r="BL59" s="4220"/>
      <c r="BM59" s="4220"/>
      <c r="BN59" s="4220"/>
      <c r="BO59" s="4220"/>
      <c r="BP59" s="4220"/>
      <c r="BQ59" s="4220"/>
      <c r="BR59" s="4220"/>
      <c r="BS59" s="4220"/>
      <c r="BT59" s="4220"/>
      <c r="BU59" s="4220"/>
      <c r="BV59" s="4220"/>
      <c r="BW59" s="4220"/>
      <c r="BX59" s="4220"/>
      <c r="BY59" s="4220"/>
      <c r="BZ59" s="4220"/>
      <c r="CA59" s="4220"/>
      <c r="CB59" s="4220"/>
      <c r="CC59" s="4220"/>
      <c r="CD59" s="4220"/>
      <c r="CE59" s="4220"/>
      <c r="CF59" s="4220"/>
      <c r="CG59" s="4220"/>
      <c r="CH59" s="4220"/>
      <c r="CI59" s="4220"/>
      <c r="CJ59" s="4220"/>
      <c r="CK59" s="4220"/>
      <c r="CL59" s="4220"/>
      <c r="CM59" s="4220"/>
      <c r="CN59" s="4220"/>
      <c r="CO59" s="4220"/>
      <c r="CP59" s="4220"/>
    </row>
    <row r="60" spans="1:94" s="4246" customFormat="1" ht="15">
      <c r="A60" s="4245"/>
      <c r="B60" s="4240" t="s">
        <v>4935</v>
      </c>
      <c r="C60" s="4235"/>
      <c r="D60" s="4235"/>
      <c r="E60" s="4235"/>
      <c r="F60" s="4232"/>
      <c r="G60" s="4231"/>
      <c r="H60" s="4235"/>
      <c r="I60" s="4235"/>
      <c r="J60" s="4235"/>
      <c r="K60" s="4232"/>
      <c r="L60" s="4231"/>
      <c r="M60" s="4235"/>
      <c r="N60" s="4235"/>
      <c r="O60" s="4235"/>
      <c r="P60" s="4232"/>
      <c r="Q60" s="4231"/>
      <c r="R60" s="4220"/>
      <c r="S60" s="4220"/>
      <c r="T60" s="4220"/>
      <c r="U60" s="4220"/>
      <c r="V60" s="4220"/>
      <c r="W60" s="4220"/>
      <c r="X60" s="4220"/>
      <c r="Y60" s="4220"/>
      <c r="Z60" s="4220"/>
      <c r="AA60" s="4220"/>
      <c r="AB60" s="4220"/>
      <c r="AC60" s="4220"/>
      <c r="AD60" s="4220"/>
      <c r="AE60" s="4220"/>
      <c r="AF60" s="4220"/>
      <c r="AG60" s="4220"/>
      <c r="AH60" s="4220"/>
      <c r="AI60" s="4220"/>
      <c r="AJ60" s="4220"/>
      <c r="AK60" s="4220"/>
      <c r="AL60" s="4220"/>
      <c r="AM60" s="4220"/>
      <c r="AN60" s="4220"/>
      <c r="AO60" s="4220"/>
      <c r="AP60" s="4220"/>
      <c r="AQ60" s="4220"/>
      <c r="AR60" s="4220"/>
      <c r="AS60" s="4220"/>
      <c r="AT60" s="4220"/>
      <c r="AU60" s="4220"/>
      <c r="AV60" s="4220"/>
      <c r="AW60" s="4220"/>
      <c r="AX60" s="4220"/>
      <c r="AY60" s="4220"/>
      <c r="AZ60" s="4220"/>
      <c r="BA60" s="4220"/>
      <c r="BB60" s="4220"/>
      <c r="BC60" s="4220"/>
      <c r="BD60" s="4220"/>
      <c r="BE60" s="4220"/>
      <c r="BF60" s="4220"/>
      <c r="BG60" s="4220"/>
      <c r="BH60" s="4220"/>
      <c r="BI60" s="4220"/>
      <c r="BJ60" s="4220"/>
      <c r="BK60" s="4220"/>
      <c r="BL60" s="4220"/>
      <c r="BM60" s="4220"/>
      <c r="BN60" s="4220"/>
      <c r="BO60" s="4220"/>
      <c r="BP60" s="4220"/>
      <c r="BQ60" s="4220"/>
      <c r="BR60" s="4220"/>
      <c r="BS60" s="4220"/>
      <c r="BT60" s="4220"/>
      <c r="BU60" s="4220"/>
      <c r="BV60" s="4220"/>
      <c r="BW60" s="4220"/>
      <c r="BX60" s="4220"/>
      <c r="BY60" s="4220"/>
      <c r="BZ60" s="4220"/>
      <c r="CA60" s="4220"/>
      <c r="CB60" s="4220"/>
      <c r="CC60" s="4220"/>
      <c r="CD60" s="4220"/>
      <c r="CE60" s="4220"/>
      <c r="CF60" s="4220"/>
      <c r="CG60" s="4220"/>
      <c r="CH60" s="4220"/>
      <c r="CI60" s="4220"/>
      <c r="CJ60" s="4220"/>
      <c r="CK60" s="4220"/>
      <c r="CL60" s="4220"/>
      <c r="CM60" s="4220"/>
      <c r="CN60" s="4220"/>
      <c r="CO60" s="4220"/>
      <c r="CP60" s="4220"/>
    </row>
    <row r="61" spans="1:94" s="4246" customFormat="1" ht="15">
      <c r="A61" s="4245"/>
      <c r="B61" s="4240" t="s">
        <v>4936</v>
      </c>
      <c r="C61" s="4235"/>
      <c r="D61" s="4235"/>
      <c r="E61" s="4235"/>
      <c r="F61" s="4232"/>
      <c r="G61" s="4231"/>
      <c r="H61" s="4235"/>
      <c r="I61" s="4235"/>
      <c r="J61" s="4235"/>
      <c r="K61" s="4232"/>
      <c r="L61" s="4231"/>
      <c r="M61" s="4235"/>
      <c r="N61" s="4235"/>
      <c r="O61" s="4235"/>
      <c r="P61" s="4232"/>
      <c r="Q61" s="4231"/>
      <c r="R61" s="4220"/>
      <c r="S61" s="4220"/>
      <c r="T61" s="4220"/>
      <c r="U61" s="4220"/>
      <c r="V61" s="4220"/>
      <c r="W61" s="4220"/>
      <c r="X61" s="4220"/>
      <c r="Y61" s="4220"/>
      <c r="Z61" s="4220"/>
      <c r="AA61" s="4220"/>
      <c r="AB61" s="4220"/>
      <c r="AC61" s="4220"/>
      <c r="AD61" s="4220"/>
      <c r="AE61" s="4220"/>
      <c r="AF61" s="4220"/>
      <c r="AG61" s="4220"/>
      <c r="AH61" s="4220"/>
      <c r="AI61" s="4220"/>
      <c r="AJ61" s="4220"/>
      <c r="AK61" s="4220"/>
      <c r="AL61" s="4220"/>
      <c r="AM61" s="4220"/>
      <c r="AN61" s="4220"/>
      <c r="AO61" s="4220"/>
      <c r="AP61" s="4220"/>
      <c r="AQ61" s="4220"/>
      <c r="AR61" s="4220"/>
      <c r="AS61" s="4220"/>
      <c r="AT61" s="4220"/>
      <c r="AU61" s="4220"/>
      <c r="AV61" s="4220"/>
      <c r="AW61" s="4220"/>
      <c r="AX61" s="4220"/>
      <c r="AY61" s="4220"/>
      <c r="AZ61" s="4220"/>
      <c r="BA61" s="4220"/>
      <c r="BB61" s="4220"/>
      <c r="BC61" s="4220"/>
      <c r="BD61" s="4220"/>
      <c r="BE61" s="4220"/>
      <c r="BF61" s="4220"/>
      <c r="BG61" s="4220"/>
      <c r="BH61" s="4220"/>
      <c r="BI61" s="4220"/>
      <c r="BJ61" s="4220"/>
      <c r="BK61" s="4220"/>
      <c r="BL61" s="4220"/>
      <c r="BM61" s="4220"/>
      <c r="BN61" s="4220"/>
      <c r="BO61" s="4220"/>
      <c r="BP61" s="4220"/>
      <c r="BQ61" s="4220"/>
      <c r="BR61" s="4220"/>
      <c r="BS61" s="4220"/>
      <c r="BT61" s="4220"/>
      <c r="BU61" s="4220"/>
      <c r="BV61" s="4220"/>
      <c r="BW61" s="4220"/>
      <c r="BX61" s="4220"/>
      <c r="BY61" s="4220"/>
      <c r="BZ61" s="4220"/>
      <c r="CA61" s="4220"/>
      <c r="CB61" s="4220"/>
      <c r="CC61" s="4220"/>
      <c r="CD61" s="4220"/>
      <c r="CE61" s="4220"/>
      <c r="CF61" s="4220"/>
      <c r="CG61" s="4220"/>
      <c r="CH61" s="4220"/>
      <c r="CI61" s="4220"/>
      <c r="CJ61" s="4220"/>
      <c r="CK61" s="4220"/>
      <c r="CL61" s="4220"/>
      <c r="CM61" s="4220"/>
      <c r="CN61" s="4220"/>
      <c r="CO61" s="4220"/>
      <c r="CP61" s="4220"/>
    </row>
    <row r="62" spans="1:94" s="4246" customFormat="1" ht="15">
      <c r="A62" s="4245"/>
      <c r="B62" s="4240" t="s">
        <v>4937</v>
      </c>
      <c r="C62" s="4235"/>
      <c r="D62" s="4235"/>
      <c r="E62" s="4235"/>
      <c r="F62" s="4241"/>
      <c r="G62" s="4231"/>
      <c r="H62" s="4235"/>
      <c r="I62" s="4235"/>
      <c r="J62" s="4235"/>
      <c r="K62" s="4241"/>
      <c r="L62" s="4231"/>
      <c r="M62" s="4235"/>
      <c r="N62" s="4235"/>
      <c r="O62" s="4235"/>
      <c r="P62" s="4241"/>
      <c r="Q62" s="4231"/>
      <c r="R62" s="4220"/>
      <c r="S62" s="4220"/>
      <c r="T62" s="4220"/>
      <c r="U62" s="4220"/>
      <c r="V62" s="4220"/>
      <c r="W62" s="4220"/>
      <c r="X62" s="4220"/>
      <c r="Y62" s="4220"/>
      <c r="Z62" s="4220"/>
      <c r="AA62" s="4220"/>
      <c r="AB62" s="4220"/>
      <c r="AC62" s="4220"/>
      <c r="AD62" s="4220"/>
      <c r="AE62" s="4220"/>
      <c r="AF62" s="4220"/>
      <c r="AG62" s="4220"/>
      <c r="AH62" s="4220"/>
      <c r="AI62" s="4220"/>
      <c r="AJ62" s="4220"/>
      <c r="AK62" s="4220"/>
      <c r="AL62" s="4220"/>
      <c r="AM62" s="4220"/>
      <c r="AN62" s="4220"/>
      <c r="AO62" s="4220"/>
      <c r="AP62" s="4220"/>
      <c r="AQ62" s="4220"/>
      <c r="AR62" s="4220"/>
      <c r="AS62" s="4220"/>
      <c r="AT62" s="4220"/>
      <c r="AU62" s="4220"/>
      <c r="AV62" s="4220"/>
      <c r="AW62" s="4220"/>
      <c r="AX62" s="4220"/>
      <c r="AY62" s="4220"/>
      <c r="AZ62" s="4220"/>
      <c r="BA62" s="4220"/>
      <c r="BB62" s="4220"/>
      <c r="BC62" s="4220"/>
      <c r="BD62" s="4220"/>
      <c r="BE62" s="4220"/>
      <c r="BF62" s="4220"/>
      <c r="BG62" s="4220"/>
      <c r="BH62" s="4220"/>
      <c r="BI62" s="4220"/>
      <c r="BJ62" s="4220"/>
      <c r="BK62" s="4220"/>
      <c r="BL62" s="4220"/>
      <c r="BM62" s="4220"/>
      <c r="BN62" s="4220"/>
      <c r="BO62" s="4220"/>
      <c r="BP62" s="4220"/>
      <c r="BQ62" s="4220"/>
      <c r="BR62" s="4220"/>
      <c r="BS62" s="4220"/>
      <c r="BT62" s="4220"/>
      <c r="BU62" s="4220"/>
      <c r="BV62" s="4220"/>
      <c r="BW62" s="4220"/>
      <c r="BX62" s="4220"/>
      <c r="BY62" s="4220"/>
      <c r="BZ62" s="4220"/>
      <c r="CA62" s="4220"/>
      <c r="CB62" s="4220"/>
      <c r="CC62" s="4220"/>
      <c r="CD62" s="4220"/>
      <c r="CE62" s="4220"/>
      <c r="CF62" s="4220"/>
      <c r="CG62" s="4220"/>
      <c r="CH62" s="4220"/>
      <c r="CI62" s="4220"/>
      <c r="CJ62" s="4220"/>
      <c r="CK62" s="4220"/>
      <c r="CL62" s="4220"/>
      <c r="CM62" s="4220"/>
      <c r="CN62" s="4220"/>
      <c r="CO62" s="4220"/>
      <c r="CP62" s="4220"/>
    </row>
    <row r="63" spans="1:94" ht="15">
      <c r="A63" s="4247">
        <v>274</v>
      </c>
      <c r="B63" s="4248" t="s">
        <v>4945</v>
      </c>
      <c r="C63" s="4231"/>
      <c r="D63" s="4231"/>
      <c r="E63" s="4231"/>
      <c r="F63" s="4249"/>
      <c r="G63" s="4231"/>
      <c r="H63" s="4231"/>
      <c r="I63" s="4231"/>
      <c r="J63" s="4231"/>
      <c r="K63" s="4249"/>
      <c r="L63" s="4231"/>
      <c r="M63" s="4231"/>
      <c r="N63" s="4231"/>
      <c r="O63" s="4231"/>
      <c r="P63" s="4249"/>
      <c r="Q63" s="4231"/>
    </row>
    <row r="64" spans="1:94" ht="15">
      <c r="A64" s="4250">
        <v>2741</v>
      </c>
      <c r="B64" s="4251" t="s">
        <v>4946</v>
      </c>
      <c r="C64" s="4231"/>
      <c r="D64" s="4231"/>
      <c r="E64" s="4231"/>
      <c r="F64" s="4249"/>
      <c r="G64" s="4231"/>
      <c r="H64" s="4231"/>
      <c r="I64" s="4231"/>
      <c r="J64" s="4231"/>
      <c r="K64" s="4249"/>
      <c r="L64" s="4231"/>
      <c r="M64" s="4231"/>
      <c r="N64" s="4231"/>
      <c r="O64" s="4231"/>
      <c r="P64" s="4249"/>
      <c r="Q64" s="4231"/>
    </row>
    <row r="65" spans="1:17" ht="15">
      <c r="A65" s="4252">
        <v>27411</v>
      </c>
      <c r="B65" s="4234" t="s">
        <v>498</v>
      </c>
      <c r="C65" s="4231"/>
      <c r="D65" s="4231"/>
      <c r="E65" s="4231"/>
      <c r="F65" s="4241"/>
      <c r="G65" s="4231"/>
      <c r="H65" s="4231"/>
      <c r="I65" s="4231"/>
      <c r="J65" s="4231"/>
      <c r="K65" s="4241"/>
      <c r="L65" s="4231"/>
      <c r="M65" s="4231"/>
      <c r="N65" s="4231"/>
      <c r="O65" s="4231"/>
      <c r="P65" s="4241"/>
      <c r="Q65" s="4231"/>
    </row>
    <row r="66" spans="1:17" ht="15">
      <c r="A66" s="4252"/>
      <c r="B66" s="4240" t="s">
        <v>4935</v>
      </c>
      <c r="C66" s="4235"/>
      <c r="D66" s="4235"/>
      <c r="E66" s="4235"/>
      <c r="F66" s="4241"/>
      <c r="G66" s="4231"/>
      <c r="H66" s="4235"/>
      <c r="I66" s="4235"/>
      <c r="J66" s="4235"/>
      <c r="K66" s="4241"/>
      <c r="L66" s="4231"/>
      <c r="M66" s="4235"/>
      <c r="N66" s="4235"/>
      <c r="O66" s="4235"/>
      <c r="P66" s="4241"/>
      <c r="Q66" s="4231"/>
    </row>
    <row r="67" spans="1:17" ht="15">
      <c r="A67" s="4252"/>
      <c r="B67" s="4240" t="s">
        <v>4936</v>
      </c>
      <c r="C67" s="4235"/>
      <c r="D67" s="4235"/>
      <c r="E67" s="4235"/>
      <c r="F67" s="4241"/>
      <c r="G67" s="4231"/>
      <c r="H67" s="4235"/>
      <c r="I67" s="4235"/>
      <c r="J67" s="4235"/>
      <c r="K67" s="4241"/>
      <c r="L67" s="4231"/>
      <c r="M67" s="4235"/>
      <c r="N67" s="4235"/>
      <c r="O67" s="4235"/>
      <c r="P67" s="4241"/>
      <c r="Q67" s="4231"/>
    </row>
    <row r="68" spans="1:17" ht="15">
      <c r="A68" s="4252"/>
      <c r="B68" s="4240" t="s">
        <v>4937</v>
      </c>
      <c r="C68" s="4235"/>
      <c r="D68" s="4235"/>
      <c r="E68" s="4235"/>
      <c r="F68" s="4241"/>
      <c r="G68" s="4231"/>
      <c r="H68" s="4235"/>
      <c r="I68" s="4235"/>
      <c r="J68" s="4235"/>
      <c r="K68" s="4241"/>
      <c r="L68" s="4231"/>
      <c r="M68" s="4235"/>
      <c r="N68" s="4235"/>
      <c r="O68" s="4235"/>
      <c r="P68" s="4241"/>
      <c r="Q68" s="4231"/>
    </row>
    <row r="69" spans="1:17" ht="15">
      <c r="A69" s="4252">
        <v>27412</v>
      </c>
      <c r="B69" s="4243" t="s">
        <v>4940</v>
      </c>
      <c r="C69" s="4231"/>
      <c r="D69" s="4231"/>
      <c r="E69" s="4231"/>
      <c r="F69" s="4241"/>
      <c r="G69" s="4231"/>
      <c r="H69" s="4231"/>
      <c r="I69" s="4231"/>
      <c r="J69" s="4231"/>
      <c r="K69" s="4241"/>
      <c r="L69" s="4231"/>
      <c r="M69" s="4231"/>
      <c r="N69" s="4231"/>
      <c r="O69" s="4231"/>
      <c r="P69" s="4241"/>
      <c r="Q69" s="4231"/>
    </row>
    <row r="70" spans="1:17" ht="15">
      <c r="A70" s="4252"/>
      <c r="B70" s="4240" t="s">
        <v>4935</v>
      </c>
      <c r="C70" s="4235"/>
      <c r="D70" s="4235"/>
      <c r="E70" s="4235"/>
      <c r="F70" s="4241"/>
      <c r="G70" s="4231"/>
      <c r="H70" s="4235"/>
      <c r="I70" s="4235"/>
      <c r="J70" s="4235"/>
      <c r="K70" s="4241"/>
      <c r="L70" s="4231"/>
      <c r="M70" s="4235"/>
      <c r="N70" s="4235"/>
      <c r="O70" s="4235"/>
      <c r="P70" s="4241"/>
      <c r="Q70" s="4231"/>
    </row>
    <row r="71" spans="1:17" ht="15">
      <c r="A71" s="4252"/>
      <c r="B71" s="4240" t="s">
        <v>4936</v>
      </c>
      <c r="C71" s="4235"/>
      <c r="D71" s="4235"/>
      <c r="E71" s="4235"/>
      <c r="F71" s="4241"/>
      <c r="G71" s="4231"/>
      <c r="H71" s="4235"/>
      <c r="I71" s="4235"/>
      <c r="J71" s="4235"/>
      <c r="K71" s="4241"/>
      <c r="L71" s="4231"/>
      <c r="M71" s="4235"/>
      <c r="N71" s="4235"/>
      <c r="O71" s="4235"/>
      <c r="P71" s="4241"/>
      <c r="Q71" s="4231"/>
    </row>
    <row r="72" spans="1:17" ht="15">
      <c r="A72" s="4252"/>
      <c r="B72" s="4240" t="s">
        <v>4937</v>
      </c>
      <c r="C72" s="4235"/>
      <c r="D72" s="4235"/>
      <c r="E72" s="4235"/>
      <c r="F72" s="4241"/>
      <c r="G72" s="4231"/>
      <c r="H72" s="4235"/>
      <c r="I72" s="4235"/>
      <c r="J72" s="4235"/>
      <c r="K72" s="4241"/>
      <c r="L72" s="4231"/>
      <c r="M72" s="4235"/>
      <c r="N72" s="4235"/>
      <c r="O72" s="4235"/>
      <c r="P72" s="4241"/>
      <c r="Q72" s="4231"/>
    </row>
    <row r="73" spans="1:17" ht="15">
      <c r="A73" s="4252">
        <v>27413</v>
      </c>
      <c r="B73" s="4243" t="s">
        <v>4941</v>
      </c>
      <c r="C73" s="4231"/>
      <c r="D73" s="4231"/>
      <c r="E73" s="4231"/>
      <c r="F73" s="4241"/>
      <c r="G73" s="4231"/>
      <c r="H73" s="4231"/>
      <c r="I73" s="4231"/>
      <c r="J73" s="4231"/>
      <c r="K73" s="4241"/>
      <c r="L73" s="4231"/>
      <c r="M73" s="4231"/>
      <c r="N73" s="4231"/>
      <c r="O73" s="4231"/>
      <c r="P73" s="4241"/>
      <c r="Q73" s="4231"/>
    </row>
    <row r="74" spans="1:17" ht="15">
      <c r="A74" s="4252"/>
      <c r="B74" s="4240" t="s">
        <v>4935</v>
      </c>
      <c r="C74" s="4235"/>
      <c r="D74" s="4235"/>
      <c r="E74" s="4235"/>
      <c r="F74" s="4241"/>
      <c r="G74" s="4231"/>
      <c r="H74" s="4235"/>
      <c r="I74" s="4235"/>
      <c r="J74" s="4235"/>
      <c r="K74" s="4241"/>
      <c r="L74" s="4231"/>
      <c r="M74" s="4235"/>
      <c r="N74" s="4235"/>
      <c r="O74" s="4235"/>
      <c r="P74" s="4241"/>
      <c r="Q74" s="4231"/>
    </row>
    <row r="75" spans="1:17" ht="15">
      <c r="A75" s="4252"/>
      <c r="B75" s="4240" t="s">
        <v>4936</v>
      </c>
      <c r="C75" s="4235"/>
      <c r="D75" s="4235"/>
      <c r="E75" s="4235"/>
      <c r="F75" s="4241"/>
      <c r="G75" s="4231"/>
      <c r="H75" s="4235"/>
      <c r="I75" s="4235"/>
      <c r="J75" s="4235"/>
      <c r="K75" s="4241"/>
      <c r="L75" s="4231"/>
      <c r="M75" s="4235"/>
      <c r="N75" s="4235"/>
      <c r="O75" s="4235"/>
      <c r="P75" s="4241"/>
      <c r="Q75" s="4231"/>
    </row>
    <row r="76" spans="1:17" ht="15">
      <c r="A76" s="4252"/>
      <c r="B76" s="4240" t="s">
        <v>4937</v>
      </c>
      <c r="C76" s="4235"/>
      <c r="D76" s="4235"/>
      <c r="E76" s="4235"/>
      <c r="F76" s="4241"/>
      <c r="G76" s="4231"/>
      <c r="H76" s="4235"/>
      <c r="I76" s="4235"/>
      <c r="J76" s="4235"/>
      <c r="K76" s="4241"/>
      <c r="L76" s="4231"/>
      <c r="M76" s="4235"/>
      <c r="N76" s="4235"/>
      <c r="O76" s="4235"/>
      <c r="P76" s="4241"/>
      <c r="Q76" s="4231"/>
    </row>
    <row r="77" spans="1:17" ht="15">
      <c r="A77" s="4252">
        <v>27414</v>
      </c>
      <c r="B77" s="4243" t="s">
        <v>4942</v>
      </c>
      <c r="C77" s="4231"/>
      <c r="D77" s="4231"/>
      <c r="E77" s="4231"/>
      <c r="F77" s="4241"/>
      <c r="G77" s="4231"/>
      <c r="H77" s="4231"/>
      <c r="I77" s="4231"/>
      <c r="J77" s="4231"/>
      <c r="K77" s="4241"/>
      <c r="L77" s="4231"/>
      <c r="M77" s="4231"/>
      <c r="N77" s="4231"/>
      <c r="O77" s="4231"/>
      <c r="P77" s="4241"/>
      <c r="Q77" s="4231"/>
    </row>
    <row r="78" spans="1:17" ht="15">
      <c r="A78" s="4252"/>
      <c r="B78" s="4240" t="s">
        <v>4935</v>
      </c>
      <c r="C78" s="4235"/>
      <c r="D78" s="4235"/>
      <c r="E78" s="4235"/>
      <c r="F78" s="4241"/>
      <c r="G78" s="4231"/>
      <c r="H78" s="4235"/>
      <c r="I78" s="4235"/>
      <c r="J78" s="4235"/>
      <c r="K78" s="4241"/>
      <c r="L78" s="4231"/>
      <c r="M78" s="4235"/>
      <c r="N78" s="4235"/>
      <c r="O78" s="4235"/>
      <c r="P78" s="4241"/>
      <c r="Q78" s="4231"/>
    </row>
    <row r="79" spans="1:17" ht="15">
      <c r="A79" s="4252"/>
      <c r="B79" s="4240" t="s">
        <v>4936</v>
      </c>
      <c r="C79" s="4235"/>
      <c r="D79" s="4235"/>
      <c r="E79" s="4235"/>
      <c r="F79" s="4241"/>
      <c r="G79" s="4231"/>
      <c r="H79" s="4235"/>
      <c r="I79" s="4235"/>
      <c r="J79" s="4235"/>
      <c r="K79" s="4241"/>
      <c r="L79" s="4231"/>
      <c r="M79" s="4235"/>
      <c r="N79" s="4235"/>
      <c r="O79" s="4235"/>
      <c r="P79" s="4241"/>
      <c r="Q79" s="4231"/>
    </row>
    <row r="80" spans="1:17" ht="15">
      <c r="A80" s="4252"/>
      <c r="B80" s="4240" t="s">
        <v>4937</v>
      </c>
      <c r="C80" s="4235"/>
      <c r="D80" s="4235"/>
      <c r="E80" s="4235"/>
      <c r="F80" s="4241"/>
      <c r="G80" s="4231"/>
      <c r="H80" s="4235"/>
      <c r="I80" s="4235"/>
      <c r="J80" s="4235"/>
      <c r="K80" s="4241"/>
      <c r="L80" s="4231"/>
      <c r="M80" s="4235"/>
      <c r="N80" s="4235"/>
      <c r="O80" s="4235"/>
      <c r="P80" s="4241"/>
      <c r="Q80" s="4231"/>
    </row>
    <row r="81" spans="1:94" ht="15">
      <c r="A81" s="4252">
        <v>27415</v>
      </c>
      <c r="B81" s="4243" t="s">
        <v>4943</v>
      </c>
      <c r="C81" s="4231"/>
      <c r="D81" s="4231"/>
      <c r="E81" s="4231"/>
      <c r="F81" s="4241"/>
      <c r="G81" s="4231"/>
      <c r="H81" s="4231"/>
      <c r="I81" s="4231"/>
      <c r="J81" s="4231"/>
      <c r="K81" s="4241"/>
      <c r="L81" s="4231"/>
      <c r="M81" s="4231"/>
      <c r="N81" s="4231"/>
      <c r="O81" s="4231"/>
      <c r="P81" s="4241"/>
      <c r="Q81" s="4231"/>
    </row>
    <row r="82" spans="1:94" ht="15">
      <c r="A82" s="4252"/>
      <c r="B82" s="4240" t="s">
        <v>4935</v>
      </c>
      <c r="C82" s="4235"/>
      <c r="D82" s="4235"/>
      <c r="E82" s="4235"/>
      <c r="F82" s="4241"/>
      <c r="G82" s="4231"/>
      <c r="H82" s="4235"/>
      <c r="I82" s="4235"/>
      <c r="J82" s="4235"/>
      <c r="K82" s="4241"/>
      <c r="L82" s="4231"/>
      <c r="M82" s="4235"/>
      <c r="N82" s="4235"/>
      <c r="O82" s="4235"/>
      <c r="P82" s="4241"/>
      <c r="Q82" s="4231"/>
    </row>
    <row r="83" spans="1:94" ht="15">
      <c r="A83" s="4252"/>
      <c r="B83" s="4240" t="s">
        <v>4936</v>
      </c>
      <c r="C83" s="4235"/>
      <c r="D83" s="4235"/>
      <c r="E83" s="4235"/>
      <c r="F83" s="4241"/>
      <c r="G83" s="4231"/>
      <c r="H83" s="4235"/>
      <c r="I83" s="4235"/>
      <c r="J83" s="4235"/>
      <c r="K83" s="4241"/>
      <c r="L83" s="4231"/>
      <c r="M83" s="4235"/>
      <c r="N83" s="4235"/>
      <c r="O83" s="4235"/>
      <c r="P83" s="4241"/>
      <c r="Q83" s="4231"/>
    </row>
    <row r="84" spans="1:94" ht="15">
      <c r="A84" s="4252"/>
      <c r="B84" s="4240" t="s">
        <v>4937</v>
      </c>
      <c r="C84" s="4235"/>
      <c r="D84" s="4235"/>
      <c r="E84" s="4235"/>
      <c r="F84" s="4241"/>
      <c r="G84" s="4231"/>
      <c r="H84" s="4235"/>
      <c r="I84" s="4235"/>
      <c r="J84" s="4235"/>
      <c r="K84" s="4241"/>
      <c r="L84" s="4231"/>
      <c r="M84" s="4235"/>
      <c r="N84" s="4235"/>
      <c r="O84" s="4235"/>
      <c r="P84" s="4241"/>
      <c r="Q84" s="4231"/>
    </row>
    <row r="85" spans="1:94" ht="15">
      <c r="A85" s="4250">
        <v>2742</v>
      </c>
      <c r="B85" s="4253" t="s">
        <v>4947</v>
      </c>
      <c r="C85" s="4231"/>
      <c r="D85" s="4231"/>
      <c r="E85" s="4231"/>
      <c r="F85" s="4241"/>
      <c r="G85" s="4231"/>
      <c r="H85" s="4231"/>
      <c r="I85" s="4231"/>
      <c r="J85" s="4231"/>
      <c r="K85" s="4241"/>
      <c r="L85" s="4231"/>
      <c r="M85" s="4231"/>
      <c r="N85" s="4231"/>
      <c r="O85" s="4231"/>
      <c r="P85" s="4241"/>
      <c r="Q85" s="4231"/>
    </row>
    <row r="86" spans="1:94" ht="15">
      <c r="A86" s="4252">
        <v>27421</v>
      </c>
      <c r="B86" s="4254" t="s">
        <v>333</v>
      </c>
      <c r="C86" s="4235"/>
      <c r="D86" s="4235"/>
      <c r="E86" s="4235"/>
      <c r="F86" s="4241"/>
      <c r="G86" s="4231"/>
      <c r="H86" s="4235"/>
      <c r="I86" s="4235"/>
      <c r="J86" s="4235"/>
      <c r="K86" s="4241"/>
      <c r="L86" s="4231"/>
      <c r="M86" s="4235"/>
      <c r="N86" s="4235"/>
      <c r="O86" s="4235"/>
      <c r="P86" s="4241"/>
      <c r="Q86" s="4231"/>
    </row>
    <row r="87" spans="1:94" ht="14.25">
      <c r="A87" s="4236">
        <v>34</v>
      </c>
      <c r="B87" s="4237" t="s">
        <v>4948</v>
      </c>
      <c r="C87" s="4238"/>
      <c r="D87" s="4238"/>
      <c r="E87" s="4238"/>
      <c r="F87" s="4241"/>
      <c r="G87" s="4231"/>
      <c r="H87" s="4238"/>
      <c r="I87" s="4238"/>
      <c r="J87" s="4238"/>
      <c r="K87" s="4241"/>
      <c r="L87" s="4231"/>
      <c r="M87" s="4238"/>
      <c r="N87" s="4238"/>
      <c r="O87" s="4238"/>
      <c r="P87" s="4241"/>
      <c r="Q87" s="4231"/>
    </row>
    <row r="88" spans="1:94" ht="15.75" thickBot="1">
      <c r="A88" s="4255">
        <v>342</v>
      </c>
      <c r="B88" s="4256" t="s">
        <v>4949</v>
      </c>
      <c r="C88" s="4257"/>
      <c r="D88" s="4257"/>
      <c r="E88" s="4257"/>
      <c r="F88" s="4258"/>
      <c r="G88" s="4259"/>
      <c r="H88" s="4257"/>
      <c r="I88" s="4257"/>
      <c r="J88" s="4257"/>
      <c r="K88" s="4258"/>
      <c r="L88" s="4259"/>
      <c r="M88" s="4257"/>
      <c r="N88" s="4257"/>
      <c r="O88" s="4257"/>
      <c r="P88" s="4258"/>
      <c r="Q88" s="4259"/>
    </row>
    <row r="89" spans="1:94" ht="15" thickBot="1">
      <c r="A89" s="4260"/>
      <c r="B89" s="4261" t="s">
        <v>174</v>
      </c>
      <c r="C89" s="4262"/>
      <c r="D89" s="4262"/>
      <c r="E89" s="4262"/>
      <c r="F89" s="4263"/>
      <c r="G89" s="4262"/>
      <c r="H89" s="4262"/>
      <c r="I89" s="4262"/>
      <c r="J89" s="4262"/>
      <c r="K89" s="4263"/>
      <c r="L89" s="4262"/>
      <c r="M89" s="4262"/>
      <c r="N89" s="4262"/>
      <c r="O89" s="4262"/>
      <c r="P89" s="4263"/>
      <c r="Q89" s="4262"/>
    </row>
    <row r="90" spans="1:94">
      <c r="G90" s="4220"/>
      <c r="H90" s="4220"/>
      <c r="I90" s="4220"/>
      <c r="J90" s="4220"/>
      <c r="K90" s="4220"/>
      <c r="L90" s="4220"/>
      <c r="M90" s="4220"/>
      <c r="Q90" s="4220"/>
    </row>
    <row r="91" spans="1:94">
      <c r="B91" s="4219"/>
      <c r="C91" s="4264"/>
      <c r="D91" s="4265"/>
      <c r="E91" s="4266"/>
      <c r="F91" s="4220"/>
      <c r="G91" s="4220"/>
      <c r="H91" s="4220"/>
      <c r="I91" s="4220"/>
      <c r="J91" s="4220"/>
      <c r="K91" s="4220"/>
      <c r="L91" s="4244"/>
      <c r="Q91" s="4220"/>
      <c r="R91" s="4244"/>
      <c r="S91" s="4244"/>
      <c r="T91" s="4244"/>
      <c r="U91" s="4244"/>
      <c r="V91" s="4244"/>
      <c r="W91" s="4244"/>
      <c r="X91" s="4244"/>
      <c r="Y91" s="4244"/>
      <c r="Z91" s="4244"/>
      <c r="AA91" s="4244"/>
      <c r="AB91" s="4244"/>
      <c r="AC91" s="4244"/>
      <c r="AD91" s="4244"/>
      <c r="AE91" s="4244"/>
      <c r="AF91" s="4244"/>
      <c r="AG91" s="4244"/>
      <c r="AH91" s="4244"/>
      <c r="AI91" s="4244"/>
      <c r="AJ91" s="4244"/>
      <c r="AK91" s="4244"/>
      <c r="AL91" s="4244"/>
      <c r="AM91" s="4244"/>
      <c r="AN91" s="4244"/>
      <c r="AO91" s="4244"/>
      <c r="AP91" s="4244"/>
      <c r="AQ91" s="4244"/>
      <c r="AR91" s="4244"/>
      <c r="AS91" s="4244"/>
      <c r="AT91" s="4244"/>
      <c r="AU91" s="4244"/>
      <c r="AV91" s="4244"/>
      <c r="AW91" s="4244"/>
      <c r="AX91" s="4244"/>
      <c r="AY91" s="4244"/>
      <c r="AZ91" s="4244"/>
      <c r="BA91" s="4244"/>
      <c r="BB91" s="4244"/>
      <c r="BC91" s="4244"/>
      <c r="BD91" s="4244"/>
      <c r="BE91" s="4244"/>
      <c r="BF91" s="4244"/>
      <c r="BG91" s="4244"/>
      <c r="BH91" s="4244"/>
      <c r="BI91" s="4244"/>
      <c r="BJ91" s="4244"/>
      <c r="BK91" s="4244"/>
      <c r="BL91" s="4244"/>
      <c r="BM91" s="4244"/>
      <c r="BN91" s="4244"/>
      <c r="BO91" s="4244"/>
      <c r="BP91" s="4244"/>
      <c r="BQ91" s="4244"/>
      <c r="BR91" s="4244"/>
      <c r="BS91" s="4244"/>
      <c r="BT91" s="4244"/>
      <c r="BU91" s="4244"/>
      <c r="BV91" s="4244"/>
      <c r="BW91" s="4244"/>
      <c r="BX91" s="4244"/>
      <c r="BY91" s="4244"/>
      <c r="BZ91" s="4244"/>
      <c r="CA91" s="4244"/>
      <c r="CB91" s="4244"/>
      <c r="CC91" s="4244"/>
      <c r="CD91" s="4244"/>
      <c r="CE91" s="4244"/>
      <c r="CF91" s="4244"/>
      <c r="CG91" s="4244"/>
      <c r="CH91" s="4244"/>
      <c r="CI91" s="4244"/>
      <c r="CJ91" s="4244"/>
      <c r="CK91" s="4244"/>
      <c r="CL91" s="4244"/>
      <c r="CM91" s="4244"/>
      <c r="CN91" s="4244"/>
      <c r="CO91" s="4244"/>
      <c r="CP91" s="4244"/>
    </row>
    <row r="92" spans="1:94" s="4267" customFormat="1">
      <c r="B92" s="4268"/>
      <c r="C92" s="4269" t="s">
        <v>4950</v>
      </c>
      <c r="D92" s="4269"/>
      <c r="E92" s="4270"/>
      <c r="F92" s="4271"/>
      <c r="G92" s="4271"/>
      <c r="H92" s="4271"/>
      <c r="I92" s="4271"/>
      <c r="J92" s="4271"/>
      <c r="K92" s="4271"/>
      <c r="Q92" s="4271"/>
    </row>
    <row r="93" spans="1:94">
      <c r="G93" s="4220"/>
      <c r="H93" s="4220"/>
      <c r="I93" s="4220"/>
      <c r="J93" s="4220"/>
      <c r="K93" s="4220"/>
      <c r="L93" s="4220"/>
      <c r="M93" s="4220"/>
      <c r="Q93" s="4220"/>
    </row>
    <row r="94" spans="1:94">
      <c r="G94" s="4220"/>
      <c r="H94" s="4220"/>
      <c r="I94" s="4220"/>
      <c r="J94" s="4220"/>
      <c r="K94" s="4220"/>
      <c r="L94" s="4220"/>
      <c r="M94" s="4220"/>
      <c r="Q94" s="4220"/>
    </row>
    <row r="95" spans="1:94" ht="14.25">
      <c r="A95" s="4272"/>
      <c r="B95" s="4273"/>
      <c r="G95" s="4220"/>
      <c r="H95" s="4220"/>
      <c r="I95" s="4220"/>
      <c r="J95" s="4220"/>
      <c r="K95" s="4220"/>
      <c r="L95" s="4220"/>
      <c r="M95" s="4220"/>
      <c r="Q95" s="4220"/>
    </row>
    <row r="96" spans="1:94" ht="14.25">
      <c r="A96" s="4272"/>
      <c r="B96" s="4273"/>
      <c r="G96" s="4220"/>
      <c r="H96" s="4220"/>
      <c r="I96" s="4220"/>
      <c r="J96" s="4220"/>
      <c r="K96" s="4220"/>
      <c r="L96" s="4220"/>
      <c r="M96" s="4220"/>
      <c r="Q96" s="4220"/>
    </row>
    <row r="97" spans="1:17" ht="14.25">
      <c r="A97" s="4272"/>
      <c r="B97" s="4273"/>
      <c r="G97" s="4220"/>
      <c r="H97" s="4220"/>
      <c r="I97" s="4220"/>
      <c r="J97" s="4220"/>
      <c r="K97" s="4220"/>
      <c r="L97" s="4220"/>
      <c r="M97" s="4220"/>
      <c r="Q97" s="4220"/>
    </row>
    <row r="98" spans="1:17" ht="14.25">
      <c r="A98" s="4272"/>
      <c r="B98" s="4273"/>
      <c r="G98" s="4220"/>
      <c r="H98" s="4220"/>
      <c r="I98" s="4220"/>
      <c r="J98" s="4220"/>
      <c r="K98" s="4220"/>
      <c r="L98" s="4220"/>
      <c r="M98" s="4220"/>
      <c r="Q98" s="4220"/>
    </row>
    <row r="99" spans="1:17" ht="14.25">
      <c r="A99" s="4272"/>
      <c r="B99" s="4273"/>
      <c r="G99" s="4220"/>
      <c r="H99" s="4220"/>
      <c r="I99" s="4220"/>
      <c r="J99" s="4220"/>
      <c r="K99" s="4220"/>
      <c r="L99" s="4220"/>
      <c r="M99" s="4220"/>
      <c r="Q99" s="4220"/>
    </row>
    <row r="100" spans="1:17" ht="14.25">
      <c r="A100" s="4272"/>
      <c r="B100" s="4273"/>
      <c r="G100" s="4220"/>
      <c r="H100" s="4220"/>
      <c r="I100" s="4220"/>
      <c r="J100" s="4220"/>
      <c r="K100" s="4220"/>
      <c r="L100" s="4220"/>
      <c r="M100" s="4220"/>
      <c r="Q100" s="4220"/>
    </row>
    <row r="101" spans="1:17" ht="14.25">
      <c r="A101" s="4272"/>
      <c r="B101" s="4273"/>
      <c r="G101" s="4220"/>
      <c r="H101" s="4220"/>
      <c r="I101" s="4220"/>
      <c r="J101" s="4220"/>
      <c r="K101" s="4220"/>
      <c r="L101" s="4220"/>
      <c r="M101" s="4220"/>
      <c r="Q101" s="4220"/>
    </row>
    <row r="102" spans="1:17" ht="14.25">
      <c r="A102" s="4272"/>
      <c r="B102" s="4273"/>
      <c r="G102" s="4220"/>
      <c r="H102" s="4220"/>
      <c r="I102" s="4220"/>
      <c r="J102" s="4220"/>
      <c r="K102" s="4220"/>
      <c r="L102" s="4220"/>
      <c r="M102" s="4220"/>
      <c r="Q102" s="4220"/>
    </row>
    <row r="103" spans="1:17" ht="14.25">
      <c r="A103" s="4272"/>
      <c r="B103" s="4273"/>
      <c r="G103" s="4220"/>
      <c r="H103" s="4220"/>
      <c r="I103" s="4220"/>
      <c r="J103" s="4220"/>
      <c r="K103" s="4220"/>
      <c r="L103" s="4220"/>
      <c r="M103" s="4220"/>
      <c r="Q103" s="4220"/>
    </row>
    <row r="104" spans="1:17" ht="14.25">
      <c r="A104" s="4272"/>
      <c r="B104" s="4273"/>
      <c r="G104" s="4220"/>
      <c r="H104" s="4220"/>
      <c r="I104" s="4220"/>
      <c r="J104" s="4220"/>
      <c r="K104" s="4220"/>
      <c r="L104" s="4220"/>
      <c r="M104" s="4220"/>
      <c r="Q104" s="4220"/>
    </row>
    <row r="105" spans="1:17" ht="14.25">
      <c r="A105" s="4272"/>
      <c r="B105" s="4273"/>
      <c r="G105" s="4220"/>
      <c r="H105" s="4220"/>
      <c r="I105" s="4220"/>
      <c r="J105" s="4220"/>
      <c r="K105" s="4220"/>
      <c r="L105" s="4220"/>
      <c r="M105" s="4220"/>
      <c r="Q105" s="4220"/>
    </row>
    <row r="106" spans="1:17" ht="14.25">
      <c r="A106" s="4272"/>
      <c r="B106" s="4273"/>
      <c r="G106" s="4220"/>
      <c r="H106" s="4220"/>
      <c r="I106" s="4220"/>
      <c r="J106" s="4220"/>
      <c r="K106" s="4220"/>
      <c r="L106" s="4220"/>
      <c r="M106" s="4220"/>
      <c r="Q106" s="4220"/>
    </row>
    <row r="107" spans="1:17">
      <c r="G107" s="4220"/>
      <c r="H107" s="4220"/>
      <c r="I107" s="4220"/>
      <c r="J107" s="4220"/>
      <c r="K107" s="4220"/>
      <c r="L107" s="4220"/>
      <c r="M107" s="4220"/>
      <c r="Q107" s="4220"/>
    </row>
    <row r="108" spans="1:17">
      <c r="G108" s="4220"/>
      <c r="H108" s="4220"/>
      <c r="I108" s="4220"/>
      <c r="J108" s="4220"/>
      <c r="K108" s="4220"/>
      <c r="L108" s="4220"/>
      <c r="M108" s="4220"/>
      <c r="Q108" s="4220"/>
    </row>
    <row r="109" spans="1:17">
      <c r="G109" s="4220"/>
      <c r="H109" s="4220"/>
      <c r="I109" s="4220"/>
      <c r="J109" s="4220"/>
      <c r="K109" s="4220"/>
      <c r="L109" s="4220"/>
      <c r="M109" s="4220"/>
      <c r="Q109" s="4220"/>
    </row>
    <row r="110" spans="1:17">
      <c r="G110" s="4220"/>
      <c r="H110" s="4220"/>
      <c r="I110" s="4220"/>
      <c r="J110" s="4220"/>
      <c r="K110" s="4220"/>
      <c r="L110" s="4220"/>
      <c r="M110" s="4220"/>
      <c r="Q110" s="4220"/>
    </row>
    <row r="111" spans="1:17">
      <c r="G111" s="4220"/>
      <c r="H111" s="4220"/>
      <c r="I111" s="4220"/>
      <c r="J111" s="4220"/>
      <c r="K111" s="4220"/>
      <c r="L111" s="4220"/>
      <c r="M111" s="4220"/>
      <c r="Q111" s="4220"/>
    </row>
    <row r="112" spans="1:17">
      <c r="G112" s="4220"/>
      <c r="H112" s="4220"/>
      <c r="I112" s="4220"/>
      <c r="J112" s="4220"/>
      <c r="K112" s="4220"/>
      <c r="L112" s="4220"/>
      <c r="M112" s="4220"/>
      <c r="Q112" s="4220"/>
    </row>
    <row r="113" spans="7:17">
      <c r="G113" s="4220"/>
      <c r="H113" s="4220"/>
      <c r="I113" s="4220"/>
      <c r="J113" s="4220"/>
      <c r="K113" s="4220"/>
      <c r="L113" s="4220"/>
      <c r="M113" s="4220"/>
      <c r="Q113" s="4220"/>
    </row>
    <row r="114" spans="7:17">
      <c r="G114" s="4220"/>
      <c r="H114" s="4220"/>
      <c r="I114" s="4220"/>
      <c r="J114" s="4220"/>
      <c r="K114" s="4220"/>
      <c r="L114" s="4220"/>
      <c r="M114" s="4220"/>
      <c r="Q114" s="4220"/>
    </row>
    <row r="115" spans="7:17">
      <c r="G115" s="4220"/>
      <c r="H115" s="4220"/>
      <c r="I115" s="4220"/>
      <c r="J115" s="4220"/>
      <c r="K115" s="4220"/>
      <c r="L115" s="4220"/>
      <c r="M115" s="4220"/>
      <c r="Q115" s="4244"/>
    </row>
    <row r="116" spans="7:17">
      <c r="G116" s="4220"/>
      <c r="H116" s="4220"/>
      <c r="I116" s="4220"/>
      <c r="J116" s="4220"/>
      <c r="K116" s="4220"/>
      <c r="L116" s="4220"/>
      <c r="M116" s="4220"/>
      <c r="Q116" s="4244"/>
    </row>
    <row r="117" spans="7:17">
      <c r="G117" s="4220"/>
      <c r="H117" s="4220"/>
      <c r="I117" s="4220"/>
      <c r="J117" s="4220"/>
      <c r="K117" s="4220"/>
      <c r="L117" s="4220"/>
      <c r="M117" s="4220"/>
      <c r="Q117" s="4244"/>
    </row>
    <row r="118" spans="7:17">
      <c r="G118" s="4220"/>
      <c r="H118" s="4220"/>
      <c r="I118" s="4220"/>
      <c r="J118" s="4220"/>
      <c r="K118" s="4220"/>
      <c r="L118" s="4220"/>
      <c r="M118" s="4220"/>
      <c r="Q118" s="4244"/>
    </row>
    <row r="119" spans="7:17">
      <c r="G119" s="4244"/>
      <c r="L119" s="4244"/>
      <c r="Q119" s="4244"/>
    </row>
    <row r="120" spans="7:17">
      <c r="G120" s="4244"/>
      <c r="L120" s="4244"/>
      <c r="Q120" s="4244"/>
    </row>
    <row r="121" spans="7:17">
      <c r="G121" s="4244"/>
      <c r="L121" s="4244"/>
      <c r="Q121" s="4244"/>
    </row>
    <row r="122" spans="7:17">
      <c r="G122" s="4244"/>
      <c r="L122" s="4244"/>
      <c r="Q122" s="4244"/>
    </row>
    <row r="123" spans="7:17">
      <c r="G123" s="4244"/>
      <c r="L123" s="4244"/>
      <c r="Q123" s="4244"/>
    </row>
    <row r="124" spans="7:17">
      <c r="G124" s="4244"/>
      <c r="L124" s="4244"/>
      <c r="Q124" s="4244"/>
    </row>
    <row r="125" spans="7:17">
      <c r="G125" s="4244"/>
      <c r="L125" s="4244"/>
      <c r="Q125" s="4244"/>
    </row>
    <row r="126" spans="7:17">
      <c r="G126" s="4244"/>
      <c r="L126" s="4244"/>
      <c r="Q126" s="4244"/>
    </row>
    <row r="127" spans="7:17">
      <c r="G127" s="4244"/>
      <c r="L127" s="4244"/>
      <c r="Q127" s="4244"/>
    </row>
    <row r="128" spans="7:17">
      <c r="G128" s="4244"/>
      <c r="L128" s="4244"/>
      <c r="Q128" s="4244"/>
    </row>
    <row r="129" spans="7:17">
      <c r="G129" s="4244"/>
      <c r="L129" s="4244"/>
      <c r="Q129" s="4244"/>
    </row>
    <row r="130" spans="7:17">
      <c r="G130" s="4244"/>
      <c r="L130" s="4244"/>
      <c r="Q130" s="4244"/>
    </row>
    <row r="131" spans="7:17">
      <c r="G131" s="4244"/>
      <c r="L131" s="4244"/>
      <c r="Q131" s="4244"/>
    </row>
    <row r="132" spans="7:17">
      <c r="G132" s="4244"/>
      <c r="L132" s="4244"/>
      <c r="Q132" s="4244"/>
    </row>
    <row r="133" spans="7:17">
      <c r="G133" s="4244"/>
      <c r="L133" s="4244"/>
      <c r="Q133" s="4244"/>
    </row>
    <row r="134" spans="7:17">
      <c r="G134" s="4244"/>
      <c r="L134" s="4244"/>
      <c r="Q134" s="4244"/>
    </row>
    <row r="135" spans="7:17">
      <c r="G135" s="4244"/>
      <c r="L135" s="4244"/>
      <c r="Q135" s="4244"/>
    </row>
    <row r="136" spans="7:17">
      <c r="G136" s="4244"/>
      <c r="L136" s="4244"/>
      <c r="Q136" s="4244"/>
    </row>
    <row r="137" spans="7:17">
      <c r="G137" s="4244"/>
      <c r="L137" s="4244"/>
      <c r="Q137" s="4244"/>
    </row>
    <row r="138" spans="7:17">
      <c r="G138" s="4244"/>
      <c r="L138" s="4244"/>
      <c r="Q138" s="4244"/>
    </row>
    <row r="139" spans="7:17">
      <c r="G139" s="4244"/>
      <c r="L139" s="4244"/>
      <c r="Q139" s="4244"/>
    </row>
    <row r="140" spans="7:17">
      <c r="G140" s="4244"/>
      <c r="L140" s="4244"/>
      <c r="Q140" s="4244"/>
    </row>
    <row r="141" spans="7:17">
      <c r="G141" s="4244"/>
      <c r="L141" s="4244"/>
      <c r="Q141" s="4244"/>
    </row>
    <row r="142" spans="7:17">
      <c r="G142" s="4244"/>
      <c r="L142" s="4244"/>
      <c r="Q142" s="4244"/>
    </row>
    <row r="143" spans="7:17">
      <c r="G143" s="4244"/>
      <c r="L143" s="4244"/>
      <c r="Q143" s="4244"/>
    </row>
    <row r="144" spans="7:17">
      <c r="G144" s="4244"/>
      <c r="L144" s="4244"/>
      <c r="Q144" s="4244"/>
    </row>
    <row r="145" spans="7:17">
      <c r="G145" s="4244"/>
      <c r="L145" s="4244"/>
      <c r="Q145" s="4244"/>
    </row>
    <row r="146" spans="7:17">
      <c r="G146" s="4244"/>
      <c r="L146" s="4244"/>
      <c r="Q146" s="4244"/>
    </row>
    <row r="147" spans="7:17">
      <c r="G147" s="4244"/>
      <c r="L147" s="4244"/>
      <c r="Q147" s="4244"/>
    </row>
    <row r="148" spans="7:17">
      <c r="G148" s="4244"/>
      <c r="L148" s="4244"/>
      <c r="Q148" s="4244"/>
    </row>
    <row r="149" spans="7:17">
      <c r="G149" s="4244"/>
      <c r="L149" s="4244"/>
      <c r="Q149" s="4244"/>
    </row>
    <row r="150" spans="7:17">
      <c r="G150" s="4244"/>
      <c r="L150" s="4244"/>
      <c r="Q150" s="4244"/>
    </row>
    <row r="151" spans="7:17">
      <c r="G151" s="4244"/>
      <c r="L151" s="4244"/>
      <c r="Q151" s="4244"/>
    </row>
    <row r="152" spans="7:17">
      <c r="G152" s="4244"/>
      <c r="L152" s="4244"/>
      <c r="Q152" s="4244"/>
    </row>
    <row r="153" spans="7:17">
      <c r="G153" s="4244"/>
      <c r="L153" s="4244"/>
      <c r="Q153" s="4244"/>
    </row>
    <row r="154" spans="7:17">
      <c r="G154" s="4244"/>
      <c r="L154" s="4244"/>
      <c r="Q154" s="4244"/>
    </row>
    <row r="155" spans="7:17">
      <c r="G155" s="4244"/>
      <c r="L155" s="4244"/>
      <c r="Q155" s="4244"/>
    </row>
    <row r="156" spans="7:17">
      <c r="G156" s="4244"/>
      <c r="L156" s="4244"/>
      <c r="Q156" s="4244"/>
    </row>
    <row r="157" spans="7:17">
      <c r="Q157" s="4244"/>
    </row>
    <row r="158" spans="7:17">
      <c r="Q158" s="4244"/>
    </row>
    <row r="159" spans="7:17">
      <c r="Q159" s="4244"/>
    </row>
    <row r="160" spans="7:17">
      <c r="Q160" s="4244"/>
    </row>
    <row r="161" spans="17:17">
      <c r="Q161" s="4244"/>
    </row>
    <row r="162" spans="17:17">
      <c r="Q162" s="4244"/>
    </row>
    <row r="163" spans="17:17">
      <c r="Q163" s="4244"/>
    </row>
    <row r="164" spans="17:17">
      <c r="Q164" s="4244"/>
    </row>
    <row r="165" spans="17:17">
      <c r="Q165" s="4244"/>
    </row>
    <row r="166" spans="17:17">
      <c r="Q166" s="4244"/>
    </row>
    <row r="167" spans="17:17">
      <c r="Q167" s="4244"/>
    </row>
    <row r="168" spans="17:17">
      <c r="Q168" s="4244"/>
    </row>
    <row r="169" spans="17:17">
      <c r="Q169" s="4244"/>
    </row>
    <row r="170" spans="17:17">
      <c r="Q170" s="4244"/>
    </row>
    <row r="171" spans="17:17">
      <c r="Q171" s="4244"/>
    </row>
    <row r="172" spans="17:17">
      <c r="Q172" s="4244"/>
    </row>
    <row r="173" spans="17:17">
      <c r="Q173" s="4244"/>
    </row>
    <row r="174" spans="17:17">
      <c r="Q174" s="4244"/>
    </row>
    <row r="175" spans="17:17">
      <c r="Q175" s="4244"/>
    </row>
    <row r="176" spans="17:17">
      <c r="Q176" s="4244"/>
    </row>
    <row r="177" spans="17:17">
      <c r="Q177" s="4244"/>
    </row>
    <row r="178" spans="17:17">
      <c r="Q178" s="4244"/>
    </row>
    <row r="179" spans="17:17">
      <c r="Q179" s="4244"/>
    </row>
    <row r="180" spans="17:17">
      <c r="Q180" s="4244"/>
    </row>
    <row r="181" spans="17:17">
      <c r="Q181" s="4244"/>
    </row>
    <row r="182" spans="17:17">
      <c r="Q182" s="4244"/>
    </row>
    <row r="183" spans="17:17">
      <c r="Q183" s="4244"/>
    </row>
    <row r="184" spans="17:17">
      <c r="Q184" s="4244"/>
    </row>
    <row r="185" spans="17:17">
      <c r="Q185" s="4244"/>
    </row>
    <row r="186" spans="17:17">
      <c r="Q186" s="4244"/>
    </row>
    <row r="187" spans="17:17">
      <c r="Q187" s="4244"/>
    </row>
    <row r="188" spans="17:17">
      <c r="Q188" s="4244"/>
    </row>
    <row r="189" spans="17:17">
      <c r="Q189" s="4244"/>
    </row>
    <row r="190" spans="17:17">
      <c r="Q190" s="4244"/>
    </row>
    <row r="191" spans="17:17">
      <c r="Q191" s="4244"/>
    </row>
    <row r="192" spans="17:17">
      <c r="Q192" s="4244"/>
    </row>
    <row r="193" spans="17:17">
      <c r="Q193" s="4244"/>
    </row>
    <row r="194" spans="17:17">
      <c r="Q194" s="4244"/>
    </row>
    <row r="195" spans="17:17">
      <c r="Q195" s="4244"/>
    </row>
    <row r="196" spans="17:17">
      <c r="Q196" s="4244"/>
    </row>
    <row r="197" spans="17:17">
      <c r="Q197" s="4244"/>
    </row>
    <row r="198" spans="17:17">
      <c r="Q198" s="4244"/>
    </row>
    <row r="199" spans="17:17">
      <c r="Q199" s="4244"/>
    </row>
    <row r="200" spans="17:17">
      <c r="Q200" s="4244"/>
    </row>
    <row r="201" spans="17:17">
      <c r="Q201" s="4244"/>
    </row>
    <row r="202" spans="17:17">
      <c r="Q202" s="4244"/>
    </row>
    <row r="203" spans="17:17">
      <c r="Q203" s="4244"/>
    </row>
    <row r="204" spans="17:17">
      <c r="Q204" s="4244"/>
    </row>
    <row r="205" spans="17:17">
      <c r="Q205" s="4244"/>
    </row>
    <row r="206" spans="17:17">
      <c r="Q206" s="4244"/>
    </row>
    <row r="207" spans="17:17">
      <c r="Q207" s="4244"/>
    </row>
    <row r="208" spans="17:17">
      <c r="Q208" s="4244"/>
    </row>
    <row r="209" spans="17:17">
      <c r="Q209" s="4244"/>
    </row>
    <row r="210" spans="17:17">
      <c r="Q210" s="4244"/>
    </row>
    <row r="211" spans="17:17">
      <c r="Q211" s="4244"/>
    </row>
    <row r="212" spans="17:17">
      <c r="Q212" s="4244"/>
    </row>
    <row r="213" spans="17:17">
      <c r="Q213" s="4244"/>
    </row>
    <row r="214" spans="17:17">
      <c r="Q214" s="4244"/>
    </row>
    <row r="215" spans="17:17">
      <c r="Q215" s="4244"/>
    </row>
    <row r="216" spans="17:17">
      <c r="Q216" s="4244"/>
    </row>
    <row r="217" spans="17:17">
      <c r="Q217" s="4244"/>
    </row>
    <row r="218" spans="17:17">
      <c r="Q218" s="4244"/>
    </row>
    <row r="219" spans="17:17">
      <c r="Q219" s="4244"/>
    </row>
    <row r="220" spans="17:17">
      <c r="Q220" s="4244"/>
    </row>
    <row r="221" spans="17:17">
      <c r="Q221" s="4244"/>
    </row>
    <row r="222" spans="17:17">
      <c r="Q222" s="4244"/>
    </row>
    <row r="223" spans="17:17">
      <c r="Q223" s="4244"/>
    </row>
    <row r="224" spans="17:17">
      <c r="Q224" s="4244"/>
    </row>
    <row r="225" spans="17:17">
      <c r="Q225" s="4244"/>
    </row>
    <row r="226" spans="17:17">
      <c r="Q226" s="4244"/>
    </row>
    <row r="227" spans="17:17">
      <c r="Q227" s="4244"/>
    </row>
    <row r="228" spans="17:17">
      <c r="Q228" s="4244"/>
    </row>
    <row r="229" spans="17:17">
      <c r="Q229" s="4244"/>
    </row>
    <row r="230" spans="17:17">
      <c r="Q230" s="4244"/>
    </row>
    <row r="231" spans="17:17">
      <c r="Q231" s="4244"/>
    </row>
    <row r="232" spans="17:17">
      <c r="Q232" s="4244"/>
    </row>
    <row r="233" spans="17:17">
      <c r="Q233" s="4244"/>
    </row>
    <row r="234" spans="17:17">
      <c r="Q234" s="4244"/>
    </row>
    <row r="235" spans="17:17">
      <c r="Q235" s="4244"/>
    </row>
    <row r="236" spans="17:17">
      <c r="Q236" s="4244"/>
    </row>
    <row r="237" spans="17:17">
      <c r="Q237" s="4244"/>
    </row>
    <row r="238" spans="17:17">
      <c r="Q238" s="4244"/>
    </row>
    <row r="239" spans="17:17">
      <c r="Q239" s="4244"/>
    </row>
    <row r="240" spans="17:17">
      <c r="Q240" s="4244"/>
    </row>
    <row r="241" spans="17:17">
      <c r="Q241" s="4244"/>
    </row>
    <row r="242" spans="17:17">
      <c r="Q242" s="4244"/>
    </row>
    <row r="243" spans="17:17">
      <c r="Q243" s="4244"/>
    </row>
    <row r="244" spans="17:17">
      <c r="Q244" s="4244"/>
    </row>
    <row r="245" spans="17:17">
      <c r="Q245" s="4244"/>
    </row>
    <row r="246" spans="17:17">
      <c r="Q246" s="4244"/>
    </row>
    <row r="247" spans="17:17">
      <c r="Q247" s="4244"/>
    </row>
    <row r="248" spans="17:17">
      <c r="Q248" s="4244"/>
    </row>
    <row r="249" spans="17:17">
      <c r="Q249" s="4244"/>
    </row>
    <row r="250" spans="17:17">
      <c r="Q250" s="4244"/>
    </row>
    <row r="251" spans="17:17">
      <c r="Q251" s="4244"/>
    </row>
    <row r="252" spans="17:17">
      <c r="Q252" s="4244"/>
    </row>
    <row r="253" spans="17:17">
      <c r="Q253" s="4244"/>
    </row>
    <row r="254" spans="17:17">
      <c r="Q254" s="4244"/>
    </row>
    <row r="255" spans="17:17">
      <c r="Q255" s="4244"/>
    </row>
    <row r="256" spans="17:17">
      <c r="Q256" s="4244"/>
    </row>
    <row r="257" spans="17:17">
      <c r="Q257" s="4244"/>
    </row>
    <row r="258" spans="17:17">
      <c r="Q258" s="4244"/>
    </row>
    <row r="259" spans="17:17">
      <c r="Q259" s="4244"/>
    </row>
    <row r="260" spans="17:17">
      <c r="Q260" s="4244"/>
    </row>
    <row r="261" spans="17:17">
      <c r="Q261" s="4244"/>
    </row>
    <row r="262" spans="17:17">
      <c r="Q262" s="4244"/>
    </row>
    <row r="263" spans="17:17">
      <c r="Q263" s="4244"/>
    </row>
    <row r="264" spans="17:17">
      <c r="Q264" s="4244"/>
    </row>
    <row r="265" spans="17:17">
      <c r="Q265" s="4244"/>
    </row>
    <row r="266" spans="17:17">
      <c r="Q266" s="4244"/>
    </row>
    <row r="267" spans="17:17">
      <c r="Q267" s="4244"/>
    </row>
    <row r="268" spans="17:17">
      <c r="Q268" s="4244"/>
    </row>
    <row r="269" spans="17:17">
      <c r="Q269" s="4244"/>
    </row>
    <row r="270" spans="17:17">
      <c r="Q270" s="4244"/>
    </row>
    <row r="271" spans="17:17">
      <c r="Q271" s="4244"/>
    </row>
    <row r="272" spans="17:17">
      <c r="Q272" s="4244"/>
    </row>
    <row r="273" spans="17:17">
      <c r="Q273" s="4244"/>
    </row>
    <row r="274" spans="17:17">
      <c r="Q274" s="4244"/>
    </row>
    <row r="275" spans="17:17">
      <c r="Q275" s="4244"/>
    </row>
    <row r="276" spans="17:17">
      <c r="Q276" s="4244"/>
    </row>
    <row r="277" spans="17:17">
      <c r="Q277" s="4244"/>
    </row>
    <row r="278" spans="17:17">
      <c r="Q278" s="4244"/>
    </row>
    <row r="279" spans="17:17">
      <c r="Q279" s="4244"/>
    </row>
    <row r="280" spans="17:17">
      <c r="Q280" s="4244"/>
    </row>
    <row r="281" spans="17:17">
      <c r="Q281" s="4244"/>
    </row>
    <row r="282" spans="17:17">
      <c r="Q282" s="4244"/>
    </row>
    <row r="283" spans="17:17">
      <c r="Q283" s="4244"/>
    </row>
    <row r="284" spans="17:17">
      <c r="Q284" s="4244"/>
    </row>
    <row r="285" spans="17:17">
      <c r="Q285" s="4244"/>
    </row>
    <row r="286" spans="17:17">
      <c r="Q286" s="4244"/>
    </row>
    <row r="287" spans="17:17">
      <c r="Q287" s="4244"/>
    </row>
    <row r="288" spans="17:17">
      <c r="Q288" s="4244"/>
    </row>
    <row r="289" spans="17:17">
      <c r="Q289" s="4244"/>
    </row>
    <row r="290" spans="17:17">
      <c r="Q290" s="4244"/>
    </row>
    <row r="291" spans="17:17">
      <c r="Q291" s="4244"/>
    </row>
    <row r="292" spans="17:17">
      <c r="Q292" s="4244"/>
    </row>
    <row r="293" spans="17:17">
      <c r="Q293" s="4244"/>
    </row>
    <row r="294" spans="17:17">
      <c r="Q294" s="4244"/>
    </row>
    <row r="295" spans="17:17">
      <c r="Q295" s="4244"/>
    </row>
    <row r="296" spans="17:17">
      <c r="Q296" s="4244"/>
    </row>
    <row r="297" spans="17:17">
      <c r="Q297" s="4244"/>
    </row>
    <row r="298" spans="17:17">
      <c r="Q298" s="4244"/>
    </row>
    <row r="299" spans="17:17">
      <c r="Q299" s="4244"/>
    </row>
    <row r="300" spans="17:17">
      <c r="Q300" s="4244"/>
    </row>
    <row r="301" spans="17:17">
      <c r="Q301" s="4244"/>
    </row>
    <row r="302" spans="17:17">
      <c r="Q302" s="4244"/>
    </row>
    <row r="303" spans="17:17">
      <c r="Q303" s="4244"/>
    </row>
    <row r="304" spans="17:17">
      <c r="Q304" s="4244"/>
    </row>
    <row r="305" spans="17:17">
      <c r="Q305" s="4244"/>
    </row>
    <row r="306" spans="17:17">
      <c r="Q306" s="4244"/>
    </row>
    <row r="307" spans="17:17">
      <c r="Q307" s="4244"/>
    </row>
    <row r="308" spans="17:17">
      <c r="Q308" s="4244"/>
    </row>
    <row r="309" spans="17:17">
      <c r="Q309" s="4244"/>
    </row>
    <row r="310" spans="17:17">
      <c r="Q310" s="4244"/>
    </row>
    <row r="311" spans="17:17">
      <c r="Q311" s="4244"/>
    </row>
    <row r="312" spans="17:17">
      <c r="Q312" s="4244"/>
    </row>
    <row r="313" spans="17:17">
      <c r="Q313" s="4244"/>
    </row>
    <row r="314" spans="17:17">
      <c r="Q314" s="4244"/>
    </row>
    <row r="315" spans="17:17">
      <c r="Q315" s="4244"/>
    </row>
    <row r="316" spans="17:17">
      <c r="Q316" s="4244"/>
    </row>
    <row r="317" spans="17:17">
      <c r="Q317" s="4244"/>
    </row>
    <row r="318" spans="17:17">
      <c r="Q318" s="4244"/>
    </row>
    <row r="319" spans="17:17">
      <c r="Q319" s="4244"/>
    </row>
    <row r="320" spans="17:17">
      <c r="Q320" s="4244"/>
    </row>
    <row r="321" spans="17:17">
      <c r="Q321" s="4244"/>
    </row>
    <row r="322" spans="17:17">
      <c r="Q322" s="4244"/>
    </row>
    <row r="323" spans="17:17">
      <c r="Q323" s="4244"/>
    </row>
    <row r="324" spans="17:17">
      <c r="Q324" s="4244"/>
    </row>
    <row r="325" spans="17:17">
      <c r="Q325" s="4244"/>
    </row>
    <row r="326" spans="17:17">
      <c r="Q326" s="4244"/>
    </row>
    <row r="327" spans="17:17">
      <c r="Q327" s="4244"/>
    </row>
    <row r="328" spans="17:17">
      <c r="Q328" s="4244"/>
    </row>
    <row r="329" spans="17:17">
      <c r="Q329" s="4244"/>
    </row>
    <row r="330" spans="17:17">
      <c r="Q330" s="4244"/>
    </row>
    <row r="331" spans="17:17">
      <c r="Q331" s="4244"/>
    </row>
    <row r="332" spans="17:17">
      <c r="Q332" s="4244"/>
    </row>
    <row r="333" spans="17:17">
      <c r="Q333" s="4244"/>
    </row>
    <row r="334" spans="17:17">
      <c r="Q334" s="4244"/>
    </row>
    <row r="335" spans="17:17">
      <c r="Q335" s="4244"/>
    </row>
    <row r="336" spans="17:17">
      <c r="Q336" s="4244"/>
    </row>
    <row r="337" spans="17:17">
      <c r="Q337" s="4244"/>
    </row>
    <row r="338" spans="17:17">
      <c r="Q338" s="4244"/>
    </row>
    <row r="339" spans="17:17">
      <c r="Q339" s="4244"/>
    </row>
    <row r="340" spans="17:17">
      <c r="Q340" s="4244"/>
    </row>
    <row r="341" spans="17:17">
      <c r="Q341" s="4244"/>
    </row>
    <row r="342" spans="17:17">
      <c r="Q342" s="4244"/>
    </row>
    <row r="343" spans="17:17">
      <c r="Q343" s="4244"/>
    </row>
    <row r="344" spans="17:17">
      <c r="Q344" s="4244"/>
    </row>
    <row r="345" spans="17:17">
      <c r="Q345" s="4244"/>
    </row>
    <row r="346" spans="17:17">
      <c r="Q346" s="4244"/>
    </row>
    <row r="347" spans="17:17">
      <c r="Q347" s="4244"/>
    </row>
    <row r="348" spans="17:17">
      <c r="Q348" s="4244"/>
    </row>
    <row r="349" spans="17:17">
      <c r="Q349" s="4244"/>
    </row>
    <row r="350" spans="17:17">
      <c r="Q350" s="4244"/>
    </row>
    <row r="351" spans="17:17">
      <c r="Q351" s="4244"/>
    </row>
    <row r="352" spans="17:17">
      <c r="Q352" s="4244"/>
    </row>
    <row r="353" spans="17:17">
      <c r="Q353" s="4244"/>
    </row>
    <row r="354" spans="17:17">
      <c r="Q354" s="4244"/>
    </row>
    <row r="355" spans="17:17">
      <c r="Q355" s="4244"/>
    </row>
    <row r="356" spans="17:17">
      <c r="Q356" s="4244"/>
    </row>
    <row r="357" spans="17:17">
      <c r="Q357" s="4244"/>
    </row>
    <row r="358" spans="17:17">
      <c r="Q358" s="4244"/>
    </row>
    <row r="359" spans="17:17">
      <c r="Q359" s="4244"/>
    </row>
    <row r="360" spans="17:17">
      <c r="Q360" s="4244"/>
    </row>
    <row r="361" spans="17:17">
      <c r="Q361" s="4244"/>
    </row>
    <row r="362" spans="17:17">
      <c r="Q362" s="4244"/>
    </row>
    <row r="363" spans="17:17">
      <c r="Q363" s="4244"/>
    </row>
    <row r="364" spans="17:17">
      <c r="Q364" s="4244"/>
    </row>
    <row r="365" spans="17:17">
      <c r="Q365" s="4244"/>
    </row>
    <row r="366" spans="17:17">
      <c r="Q366" s="4244"/>
    </row>
  </sheetData>
  <mergeCells count="11">
    <mergeCell ref="K7:K8"/>
    <mergeCell ref="L7:L8"/>
    <mergeCell ref="M7:O7"/>
    <mergeCell ref="P7:P8"/>
    <mergeCell ref="Q7:Q8"/>
    <mergeCell ref="H7:J7"/>
    <mergeCell ref="A7:A8"/>
    <mergeCell ref="B7:B8"/>
    <mergeCell ref="C7:E7"/>
    <mergeCell ref="F7:F8"/>
    <mergeCell ref="G7:G8"/>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heetViews>
  <sheetFormatPr defaultRowHeight="15"/>
  <cols>
    <col min="1" max="1" width="45.42578125" style="32" bestFit="1" customWidth="1"/>
    <col min="2" max="2" width="32" style="32" bestFit="1" customWidth="1"/>
    <col min="3" max="3" width="18.85546875" style="32" customWidth="1"/>
    <col min="4" max="4" width="15.7109375" style="32" customWidth="1"/>
    <col min="5" max="5" width="20" style="32" customWidth="1"/>
    <col min="6" max="6" width="18.85546875" style="32" customWidth="1"/>
    <col min="7" max="7" width="24" style="32" bestFit="1" customWidth="1"/>
    <col min="8" max="8" width="20.28515625" style="32" bestFit="1" customWidth="1"/>
    <col min="9" max="9" width="13.85546875" style="32" bestFit="1" customWidth="1"/>
    <col min="10" max="10" width="14" style="32" customWidth="1"/>
    <col min="11" max="11" width="20.85546875" style="32" customWidth="1"/>
    <col min="12" max="16384" width="9.140625" style="32"/>
  </cols>
  <sheetData>
    <row r="1" spans="1:15">
      <c r="A1" s="3951" t="s">
        <v>4597</v>
      </c>
      <c r="B1" s="4022" t="s">
        <v>885</v>
      </c>
      <c r="C1" s="4023"/>
    </row>
    <row r="2" spans="1:15">
      <c r="A2" s="3951" t="s">
        <v>4598</v>
      </c>
      <c r="B2" s="4024" t="s">
        <v>4533</v>
      </c>
      <c r="C2" s="4023"/>
    </row>
    <row r="3" spans="1:15" ht="15.75">
      <c r="A3" s="3951" t="s">
        <v>4600</v>
      </c>
      <c r="B3" s="4022" t="s">
        <v>4624</v>
      </c>
      <c r="C3" s="4025"/>
    </row>
    <row r="4" spans="1:15">
      <c r="A4" s="3951" t="s">
        <v>4601</v>
      </c>
      <c r="B4" s="4024" t="s">
        <v>4</v>
      </c>
      <c r="C4" s="4026"/>
    </row>
    <row r="5" spans="1:15">
      <c r="A5" s="3951" t="s">
        <v>4538</v>
      </c>
      <c r="B5" s="4024" t="s">
        <v>4539</v>
      </c>
      <c r="C5" s="4023"/>
    </row>
    <row r="6" spans="1:15" ht="15.75" thickBot="1">
      <c r="A6" s="3951"/>
      <c r="B6" s="4024"/>
      <c r="C6" s="4023"/>
    </row>
    <row r="7" spans="1:15">
      <c r="A7" s="4027" t="s">
        <v>4625</v>
      </c>
      <c r="B7" s="4028">
        <f>[51]CAR!D9</f>
        <v>0</v>
      </c>
      <c r="C7" s="4023"/>
    </row>
    <row r="8" spans="1:15">
      <c r="A8" s="4029" t="s">
        <v>4605</v>
      </c>
      <c r="B8" s="4030" t="e">
        <f>L15</f>
        <v>#DIV/0!</v>
      </c>
      <c r="C8" s="4023"/>
    </row>
    <row r="9" spans="1:15" ht="15.75" thickBot="1">
      <c r="A9" s="4031" t="s">
        <v>4607</v>
      </c>
      <c r="B9" s="4032" t="e">
        <f>B7*B8</f>
        <v>#DIV/0!</v>
      </c>
      <c r="C9" s="4023"/>
    </row>
    <row r="10" spans="1:15">
      <c r="A10" s="3951"/>
      <c r="B10" s="4024"/>
      <c r="C10" s="4023"/>
    </row>
    <row r="11" spans="1:15">
      <c r="A11" s="3951"/>
      <c r="B11" s="4024"/>
      <c r="C11" s="4023"/>
    </row>
    <row r="12" spans="1:15" ht="15" customHeight="1">
      <c r="A12" s="5211" t="s">
        <v>4609</v>
      </c>
      <c r="B12" s="5213" t="s">
        <v>4610</v>
      </c>
      <c r="C12" s="5214"/>
      <c r="D12" s="5214"/>
      <c r="E12" s="5215"/>
      <c r="F12" s="5206" t="s">
        <v>4611</v>
      </c>
      <c r="G12" s="5207"/>
      <c r="H12" s="5207"/>
      <c r="I12" s="5208"/>
      <c r="J12" s="5209" t="s">
        <v>4612</v>
      </c>
      <c r="K12" s="5216" t="s">
        <v>4613</v>
      </c>
    </row>
    <row r="13" spans="1:15" ht="32.25" customHeight="1">
      <c r="A13" s="5212"/>
      <c r="B13" s="4033" t="s">
        <v>4614</v>
      </c>
      <c r="C13" s="4033" t="s">
        <v>4615</v>
      </c>
      <c r="D13" s="4033" t="s">
        <v>4616</v>
      </c>
      <c r="E13" s="4033" t="s">
        <v>5</v>
      </c>
      <c r="F13" s="4033" t="s">
        <v>4617</v>
      </c>
      <c r="G13" s="4033" t="s">
        <v>4618</v>
      </c>
      <c r="H13" s="4033" t="s">
        <v>4619</v>
      </c>
      <c r="I13" s="4034" t="s">
        <v>5</v>
      </c>
      <c r="J13" s="5209"/>
      <c r="K13" s="5216"/>
    </row>
    <row r="14" spans="1:15">
      <c r="A14" s="4035"/>
      <c r="B14" s="4036" t="s">
        <v>1575</v>
      </c>
      <c r="C14" s="4036" t="s">
        <v>1576</v>
      </c>
      <c r="D14" s="4036" t="s">
        <v>1577</v>
      </c>
      <c r="E14" s="4036" t="s">
        <v>4620</v>
      </c>
      <c r="F14" s="4036" t="s">
        <v>1579</v>
      </c>
      <c r="G14" s="4036" t="s">
        <v>4621</v>
      </c>
      <c r="H14" s="4036" t="s">
        <v>1581</v>
      </c>
      <c r="I14" s="4036" t="s">
        <v>4622</v>
      </c>
      <c r="J14" s="4036" t="s">
        <v>1583</v>
      </c>
      <c r="K14" s="4037" t="s">
        <v>1584</v>
      </c>
    </row>
    <row r="15" spans="1:15">
      <c r="B15" s="4038" t="e">
        <f>SUM(B16:B26)</f>
        <v>#DIV/0!</v>
      </c>
      <c r="C15" s="4038" t="e">
        <f t="shared" ref="C15:H15" si="0">SUM(C16:C26)</f>
        <v>#DIV/0!</v>
      </c>
      <c r="D15" s="4038" t="e">
        <f t="shared" si="0"/>
        <v>#DIV/0!</v>
      </c>
      <c r="E15" s="4038" t="e">
        <f>B15+C15+D15</f>
        <v>#DIV/0!</v>
      </c>
      <c r="F15" s="4038">
        <f t="shared" si="0"/>
        <v>0</v>
      </c>
      <c r="G15" s="4038">
        <f t="shared" si="0"/>
        <v>0</v>
      </c>
      <c r="H15" s="4038">
        <f t="shared" si="0"/>
        <v>0</v>
      </c>
      <c r="I15" s="4038">
        <f>F15+G15+H15</f>
        <v>0</v>
      </c>
      <c r="J15" s="4038" t="e">
        <f>SUM(J16:J26)</f>
        <v>#DIV/0!</v>
      </c>
      <c r="K15" s="4039"/>
      <c r="L15" s="4040" t="e">
        <f>SUM(L16:L23)</f>
        <v>#DIV/0!</v>
      </c>
    </row>
    <row r="16" spans="1:15">
      <c r="A16" s="4041"/>
      <c r="B16" s="4038" t="e">
        <f>IF('F2 (2)'!B8&lt;=2,'F2 (2)'!B16,'F2 (2)'!B17)</f>
        <v>#DIV/0!</v>
      </c>
      <c r="C16" s="4038" t="e">
        <f>IF('F2 (2)'!B8&lt;=2,'F2 (2)'!C16,'F2 (2)'!C17)</f>
        <v>#DIV/0!</v>
      </c>
      <c r="D16" s="4038" t="e">
        <f>IF('F2 (2)'!$B$10&lt;=2,'F2 (2)'!D16,'F2 (2)'!D17)</f>
        <v>#DIV/0!</v>
      </c>
      <c r="E16" s="4038" t="e">
        <f t="shared" ref="E16:E23" si="1">B16+C16+D16</f>
        <v>#DIV/0!</v>
      </c>
      <c r="F16" s="4042"/>
      <c r="G16" s="4042"/>
      <c r="H16" s="4042"/>
      <c r="I16" s="4038">
        <f t="shared" ref="I16:I23" si="2">F16+G16+H16</f>
        <v>0</v>
      </c>
      <c r="J16" s="4043" t="e">
        <f>I16/$I$15*100</f>
        <v>#DIV/0!</v>
      </c>
      <c r="K16" s="4042"/>
      <c r="L16" s="4044" t="e">
        <f>J16*K16</f>
        <v>#DIV/0!</v>
      </c>
      <c r="O16" s="4040"/>
    </row>
    <row r="17" spans="1:12">
      <c r="A17" s="4041"/>
      <c r="B17" s="4038"/>
      <c r="C17" s="4038"/>
      <c r="D17" s="4038" t="e">
        <f>IF('F2 (2)'!$B$10&lt;=2,'F2 (2)'!D17,'F2 (2)'!D18)</f>
        <v>#DIV/0!</v>
      </c>
      <c r="E17" s="4038" t="e">
        <f t="shared" si="1"/>
        <v>#DIV/0!</v>
      </c>
      <c r="F17" s="4042"/>
      <c r="G17" s="4042"/>
      <c r="H17" s="4042"/>
      <c r="I17" s="4038">
        <f t="shared" si="2"/>
        <v>0</v>
      </c>
      <c r="J17" s="4043" t="e">
        <f t="shared" ref="J17:J23" si="3">I17/$I$15*100</f>
        <v>#DIV/0!</v>
      </c>
      <c r="K17" s="4042"/>
      <c r="L17" s="4044" t="e">
        <f t="shared" ref="L17:L23" si="4">J17*K17</f>
        <v>#DIV/0!</v>
      </c>
    </row>
    <row r="18" spans="1:12">
      <c r="A18" s="4041"/>
      <c r="B18" s="4038"/>
      <c r="C18" s="4038"/>
      <c r="D18" s="4038"/>
      <c r="E18" s="4038">
        <f t="shared" si="1"/>
        <v>0</v>
      </c>
      <c r="F18" s="4042"/>
      <c r="G18" s="4042"/>
      <c r="H18" s="4042"/>
      <c r="I18" s="4038">
        <f t="shared" si="2"/>
        <v>0</v>
      </c>
      <c r="J18" s="4043" t="e">
        <f t="shared" si="3"/>
        <v>#DIV/0!</v>
      </c>
      <c r="K18" s="4042"/>
      <c r="L18" s="4044" t="e">
        <f t="shared" si="4"/>
        <v>#DIV/0!</v>
      </c>
    </row>
    <row r="19" spans="1:12">
      <c r="A19" s="4041"/>
      <c r="B19" s="4038"/>
      <c r="C19" s="4038"/>
      <c r="D19" s="4038"/>
      <c r="E19" s="4038">
        <f t="shared" si="1"/>
        <v>0</v>
      </c>
      <c r="F19" s="4042"/>
      <c r="G19" s="4042"/>
      <c r="H19" s="4042"/>
      <c r="I19" s="4038">
        <f t="shared" si="2"/>
        <v>0</v>
      </c>
      <c r="J19" s="4043" t="e">
        <f t="shared" si="3"/>
        <v>#DIV/0!</v>
      </c>
      <c r="K19" s="4042"/>
      <c r="L19" s="4044" t="e">
        <f t="shared" si="4"/>
        <v>#DIV/0!</v>
      </c>
    </row>
    <row r="20" spans="1:12">
      <c r="A20" s="4041"/>
      <c r="B20" s="4038"/>
      <c r="C20" s="4038"/>
      <c r="D20" s="4038"/>
      <c r="E20" s="4038">
        <f t="shared" si="1"/>
        <v>0</v>
      </c>
      <c r="F20" s="4042"/>
      <c r="G20" s="4042"/>
      <c r="H20" s="4042"/>
      <c r="I20" s="4038">
        <f t="shared" si="2"/>
        <v>0</v>
      </c>
      <c r="J20" s="4043" t="e">
        <f t="shared" si="3"/>
        <v>#DIV/0!</v>
      </c>
      <c r="K20" s="4042"/>
      <c r="L20" s="4044" t="e">
        <f t="shared" si="4"/>
        <v>#DIV/0!</v>
      </c>
    </row>
    <row r="21" spans="1:12">
      <c r="A21" s="4041"/>
      <c r="B21" s="4038"/>
      <c r="C21" s="4038"/>
      <c r="D21" s="4038"/>
      <c r="E21" s="4038">
        <f t="shared" si="1"/>
        <v>0</v>
      </c>
      <c r="F21" s="4042"/>
      <c r="G21" s="4042"/>
      <c r="H21" s="4042"/>
      <c r="I21" s="4038">
        <f t="shared" si="2"/>
        <v>0</v>
      </c>
      <c r="J21" s="4043" t="e">
        <f t="shared" si="3"/>
        <v>#DIV/0!</v>
      </c>
      <c r="K21" s="4042"/>
      <c r="L21" s="4044" t="e">
        <f t="shared" si="4"/>
        <v>#DIV/0!</v>
      </c>
    </row>
    <row r="22" spans="1:12">
      <c r="A22" s="4041"/>
      <c r="B22" s="4038"/>
      <c r="C22" s="4038"/>
      <c r="D22" s="4038"/>
      <c r="E22" s="4038">
        <f t="shared" si="1"/>
        <v>0</v>
      </c>
      <c r="F22" s="4042"/>
      <c r="G22" s="4042"/>
      <c r="H22" s="4042"/>
      <c r="I22" s="4038">
        <f t="shared" si="2"/>
        <v>0</v>
      </c>
      <c r="J22" s="4043" t="e">
        <f t="shared" si="3"/>
        <v>#DIV/0!</v>
      </c>
      <c r="K22" s="4042"/>
      <c r="L22" s="4044" t="e">
        <f t="shared" si="4"/>
        <v>#DIV/0!</v>
      </c>
    </row>
    <row r="23" spans="1:12">
      <c r="A23" s="4041"/>
      <c r="B23" s="4038"/>
      <c r="C23" s="4038"/>
      <c r="D23" s="4038"/>
      <c r="E23" s="4038">
        <f t="shared" si="1"/>
        <v>0</v>
      </c>
      <c r="F23" s="4042"/>
      <c r="G23" s="4042"/>
      <c r="H23" s="4042"/>
      <c r="I23" s="4038">
        <f t="shared" si="2"/>
        <v>0</v>
      </c>
      <c r="J23" s="4043" t="e">
        <f t="shared" si="3"/>
        <v>#DIV/0!</v>
      </c>
      <c r="K23" s="4042"/>
      <c r="L23" s="4044" t="e">
        <f t="shared" si="4"/>
        <v>#DIV/0!</v>
      </c>
    </row>
    <row r="26" spans="1:12">
      <c r="A26" s="4045"/>
    </row>
  </sheetData>
  <mergeCells count="5">
    <mergeCell ref="A12:A13"/>
    <mergeCell ref="B12:E12"/>
    <mergeCell ref="F12:I12"/>
    <mergeCell ref="J12:J13"/>
    <mergeCell ref="K12:K1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'[51]Data Types'!#REF!</xm:f>
          </x14:formula1>
          <xm:sqref>C35 A16:A23</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heetViews>
  <sheetFormatPr defaultRowHeight="15"/>
  <cols>
    <col min="1" max="1" width="22.7109375" style="38" bestFit="1" customWidth="1"/>
    <col min="2" max="2" width="69" style="38" customWidth="1"/>
    <col min="3" max="3" width="26" style="38" customWidth="1"/>
    <col min="4" max="4" width="23.28515625" style="38" customWidth="1"/>
    <col min="5" max="5" width="24.28515625" style="38" customWidth="1"/>
    <col min="6" max="6" width="57.42578125" style="38" customWidth="1"/>
    <col min="7" max="16384" width="9.140625" style="38"/>
  </cols>
  <sheetData>
    <row r="1" spans="1:6">
      <c r="A1" s="3951" t="s">
        <v>4597</v>
      </c>
      <c r="B1" s="38" t="s">
        <v>886</v>
      </c>
    </row>
    <row r="2" spans="1:6">
      <c r="A2" s="3951" t="s">
        <v>4598</v>
      </c>
      <c r="B2" s="38" t="s">
        <v>4534</v>
      </c>
    </row>
    <row r="3" spans="1:6">
      <c r="A3" s="3951" t="s">
        <v>4600</v>
      </c>
      <c r="B3" s="38" t="s">
        <v>883</v>
      </c>
    </row>
    <row r="4" spans="1:6">
      <c r="A4" s="3951" t="s">
        <v>4538</v>
      </c>
      <c r="B4" s="1713" t="s">
        <v>4581</v>
      </c>
    </row>
    <row r="6" spans="1:6">
      <c r="A6" s="4046" t="s">
        <v>4609</v>
      </c>
      <c r="B6" s="4047" t="s">
        <v>4626</v>
      </c>
      <c r="C6" s="4047" t="s">
        <v>4627</v>
      </c>
      <c r="D6" s="4047" t="s">
        <v>4628</v>
      </c>
      <c r="E6" s="4047" t="s">
        <v>4629</v>
      </c>
      <c r="F6" s="4048" t="s">
        <v>4630</v>
      </c>
    </row>
    <row r="7" spans="1:6">
      <c r="A7" s="4014"/>
      <c r="B7" s="4049"/>
      <c r="C7" s="4049"/>
      <c r="D7" s="4049"/>
      <c r="E7" s="4049"/>
      <c r="F7" s="4049"/>
    </row>
    <row r="8" spans="1:6">
      <c r="A8" s="3952"/>
      <c r="B8" s="4050"/>
      <c r="C8" s="4051"/>
      <c r="D8" s="4052"/>
      <c r="E8" s="4052"/>
      <c r="F8" s="4051"/>
    </row>
    <row r="9" spans="1:6">
      <c r="A9" s="3952"/>
      <c r="B9" s="4050"/>
      <c r="C9" s="4051"/>
      <c r="D9" s="4052"/>
      <c r="E9" s="4052"/>
      <c r="F9" s="4051"/>
    </row>
    <row r="10" spans="1:6">
      <c r="A10" s="3952"/>
      <c r="B10" s="4050"/>
      <c r="C10" s="4051"/>
      <c r="D10" s="4052"/>
      <c r="E10" s="4052"/>
      <c r="F10" s="4051"/>
    </row>
    <row r="11" spans="1:6">
      <c r="A11" s="3952"/>
      <c r="B11" s="4050"/>
      <c r="C11" s="4051"/>
      <c r="D11" s="4052"/>
      <c r="E11" s="4052"/>
      <c r="F11" s="4051"/>
    </row>
    <row r="12" spans="1:6" ht="15.75" thickBot="1">
      <c r="A12" s="3952"/>
      <c r="B12" s="4053"/>
      <c r="C12" s="4051"/>
      <c r="D12" s="4052"/>
      <c r="E12" s="4052"/>
      <c r="F12" s="4051"/>
    </row>
    <row r="13" spans="1:6">
      <c r="A13" s="3952"/>
      <c r="B13" s="3941"/>
      <c r="C13" s="4051"/>
      <c r="D13" s="4052"/>
      <c r="E13" s="4052"/>
      <c r="F13" s="4051"/>
    </row>
    <row r="14" spans="1:6">
      <c r="A14" s="3952"/>
      <c r="B14" s="3941"/>
      <c r="C14" s="4051"/>
      <c r="D14" s="4052"/>
      <c r="E14" s="4052"/>
      <c r="F14" s="4051"/>
    </row>
    <row r="15" spans="1:6">
      <c r="A15" s="3952"/>
      <c r="B15" s="3941"/>
      <c r="C15" s="4051"/>
      <c r="D15" s="4052"/>
      <c r="E15" s="4052"/>
      <c r="F15" s="4051"/>
    </row>
    <row r="30" spans="2:2">
      <c r="B30" s="32"/>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'[51]Data Types'!#REF!</xm:f>
          </x14:formula1>
          <xm:sqref>A8:A15</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12"/>
  <sheetViews>
    <sheetView workbookViewId="0">
      <selection activeCell="G21" sqref="G21"/>
    </sheetView>
  </sheetViews>
  <sheetFormatPr defaultRowHeight="15"/>
  <cols>
    <col min="1" max="1" width="21.7109375" style="38" customWidth="1"/>
    <col min="2" max="2" width="15.140625" style="38" customWidth="1"/>
    <col min="3" max="3" width="19.5703125" style="38" customWidth="1"/>
    <col min="4" max="4" width="18.42578125" style="38" customWidth="1"/>
    <col min="5" max="5" width="14" style="38" customWidth="1"/>
    <col min="6" max="6" width="13.28515625" style="38" customWidth="1"/>
    <col min="7" max="7" width="14.28515625" style="38" customWidth="1"/>
    <col min="8" max="8" width="13.7109375" style="38" customWidth="1"/>
    <col min="9" max="9" width="14.7109375" style="38" customWidth="1"/>
    <col min="10" max="10" width="15.28515625" style="1457" customWidth="1"/>
    <col min="11" max="11" width="15" style="38" customWidth="1"/>
    <col min="12" max="12" width="14.5703125" style="38" customWidth="1"/>
    <col min="13" max="13" width="19" style="38" customWidth="1"/>
    <col min="14" max="14" width="16" style="38" customWidth="1"/>
    <col min="15" max="15" width="15.28515625" style="38" customWidth="1"/>
    <col min="16" max="16" width="13.140625" style="38" customWidth="1"/>
    <col min="17" max="17" width="16.5703125" style="38" customWidth="1"/>
    <col min="18" max="18" width="13.140625" style="38" customWidth="1"/>
    <col min="19" max="19" width="16.7109375" style="38" customWidth="1"/>
    <col min="20" max="20" width="17.140625" style="38" customWidth="1"/>
    <col min="21" max="21" width="13.140625" style="38" customWidth="1"/>
    <col min="22" max="22" width="13.28515625" style="38" customWidth="1"/>
    <col min="23" max="23" width="12.7109375" style="38" customWidth="1"/>
    <col min="24" max="24" width="12.28515625" style="38" customWidth="1"/>
    <col min="25" max="25" width="12.5703125" style="38" customWidth="1"/>
    <col min="26" max="26" width="13.140625" style="38" customWidth="1"/>
    <col min="27" max="27" width="12.7109375" style="38" customWidth="1"/>
    <col min="28" max="28" width="13" style="38" customWidth="1"/>
    <col min="29" max="29" width="19.28515625" style="38" customWidth="1"/>
    <col min="30" max="30" width="14.7109375" style="38" customWidth="1"/>
    <col min="31" max="31" width="13" style="38" customWidth="1"/>
    <col min="32" max="32" width="13" style="1467" customWidth="1"/>
    <col min="33" max="34" width="12.85546875" style="38" customWidth="1"/>
    <col min="35" max="35" width="23.42578125" style="38" customWidth="1"/>
    <col min="36" max="37" width="14.7109375" style="38" customWidth="1"/>
    <col min="38" max="38" width="13.140625" style="38" customWidth="1"/>
    <col min="39" max="39" width="13.7109375" style="38" customWidth="1"/>
    <col min="40" max="40" width="14.140625" style="38" customWidth="1"/>
    <col min="41" max="41" width="17.7109375" style="38" customWidth="1"/>
    <col min="42" max="42" width="13.42578125" style="38" customWidth="1"/>
    <col min="43" max="45" width="14.7109375" style="38" customWidth="1"/>
    <col min="46" max="46" width="13" style="38" customWidth="1"/>
    <col min="47" max="47" width="13.85546875" style="2067" customWidth="1"/>
    <col min="48" max="48" width="12.42578125" style="38" customWidth="1"/>
    <col min="49" max="49" width="19.5703125" style="38" customWidth="1"/>
    <col min="50" max="50" width="13.7109375" style="38" customWidth="1"/>
    <col min="51" max="51" width="15.85546875" style="38" customWidth="1"/>
    <col min="52" max="52" width="18.42578125" style="38" customWidth="1"/>
    <col min="53" max="53" width="15.7109375" style="38" customWidth="1"/>
    <col min="54" max="54" width="23.7109375" style="38" customWidth="1"/>
    <col min="55" max="55" width="15.42578125" style="38" customWidth="1"/>
    <col min="56" max="56" width="22.42578125" style="38" customWidth="1"/>
    <col min="57" max="57" width="18.28515625" style="38" customWidth="1"/>
    <col min="58" max="58" width="18.140625" style="38" customWidth="1"/>
    <col min="59" max="59" width="19.28515625" style="38" customWidth="1"/>
    <col min="60" max="60" width="16.28515625" style="38" customWidth="1"/>
    <col min="61" max="61" width="15.28515625" style="38" customWidth="1"/>
    <col min="62" max="62" width="15.42578125" style="38" customWidth="1"/>
    <col min="63" max="63" width="16.28515625" style="38" customWidth="1"/>
    <col min="64" max="64" width="14.85546875" style="38" customWidth="1"/>
    <col min="65" max="65" width="15.42578125" style="38" customWidth="1"/>
    <col min="66" max="66" width="15.7109375" style="38" customWidth="1"/>
    <col min="67" max="67" width="16.5703125" style="38" customWidth="1"/>
    <col min="68" max="68" width="16" style="38" customWidth="1"/>
    <col min="69" max="16384" width="9.140625" style="38"/>
  </cols>
  <sheetData>
    <row r="1" spans="1:68">
      <c r="A1" s="3951" t="s">
        <v>4636</v>
      </c>
      <c r="B1" s="32" t="s">
        <v>4637</v>
      </c>
    </row>
    <row r="2" spans="1:68">
      <c r="A2" s="3951" t="s">
        <v>4638</v>
      </c>
      <c r="B2" s="1528" t="s">
        <v>4639</v>
      </c>
    </row>
    <row r="3" spans="1:68">
      <c r="A3" s="3951" t="s">
        <v>2533</v>
      </c>
      <c r="B3" s="32" t="s">
        <v>883</v>
      </c>
    </row>
    <row r="4" spans="1:68">
      <c r="A4" s="3951" t="s">
        <v>4537</v>
      </c>
      <c r="B4" s="32" t="s">
        <v>4</v>
      </c>
    </row>
    <row r="5" spans="1:68">
      <c r="A5" s="3951" t="s">
        <v>4538</v>
      </c>
      <c r="B5" s="32" t="s">
        <v>4539</v>
      </c>
    </row>
    <row r="6" spans="1:68" ht="15.75" thickBot="1">
      <c r="A6" s="3951">
        <v>1</v>
      </c>
      <c r="B6" s="32">
        <v>2</v>
      </c>
      <c r="C6" s="3951">
        <v>3</v>
      </c>
      <c r="D6" s="32">
        <v>4</v>
      </c>
      <c r="E6" s="3951">
        <v>5</v>
      </c>
      <c r="F6" s="32">
        <v>6</v>
      </c>
      <c r="G6" s="3951">
        <v>7</v>
      </c>
      <c r="H6" s="32">
        <v>8</v>
      </c>
      <c r="I6" s="3951">
        <v>9</v>
      </c>
      <c r="J6" s="32">
        <v>10</v>
      </c>
      <c r="K6" s="3951">
        <v>11</v>
      </c>
      <c r="L6" s="32">
        <v>12</v>
      </c>
      <c r="M6" s="3951">
        <v>13</v>
      </c>
      <c r="N6" s="32">
        <v>14</v>
      </c>
      <c r="O6" s="3951">
        <v>15</v>
      </c>
      <c r="P6" s="32">
        <v>16</v>
      </c>
      <c r="Q6" s="3951">
        <v>17</v>
      </c>
      <c r="R6" s="32">
        <v>18</v>
      </c>
      <c r="S6" s="3951">
        <v>19</v>
      </c>
      <c r="T6" s="32">
        <v>20</v>
      </c>
      <c r="U6" s="3951">
        <v>21</v>
      </c>
      <c r="V6" s="32">
        <v>22</v>
      </c>
      <c r="W6" s="3951">
        <v>23</v>
      </c>
      <c r="X6" s="32">
        <v>24</v>
      </c>
      <c r="Y6" s="3951">
        <v>25</v>
      </c>
      <c r="Z6" s="32">
        <v>26</v>
      </c>
      <c r="AA6" s="3951">
        <v>27</v>
      </c>
      <c r="AB6" s="32">
        <v>28</v>
      </c>
      <c r="AC6" s="3951">
        <v>29</v>
      </c>
      <c r="AD6" s="32">
        <v>30</v>
      </c>
      <c r="AE6" s="3951">
        <v>31</v>
      </c>
      <c r="AF6" s="4062">
        <v>32</v>
      </c>
      <c r="AG6" s="3951">
        <v>33</v>
      </c>
      <c r="AH6" s="32">
        <v>34</v>
      </c>
      <c r="AI6" s="3951">
        <v>35</v>
      </c>
      <c r="AJ6" s="32">
        <v>36</v>
      </c>
      <c r="AK6" s="3951">
        <v>37</v>
      </c>
      <c r="AL6" s="32">
        <v>38</v>
      </c>
      <c r="AM6" s="3951">
        <v>39</v>
      </c>
      <c r="AN6" s="32">
        <v>40</v>
      </c>
      <c r="AO6" s="3951">
        <v>41</v>
      </c>
      <c r="AP6" s="32">
        <v>42</v>
      </c>
      <c r="AQ6" s="3951">
        <v>43</v>
      </c>
      <c r="AR6" s="32">
        <v>44</v>
      </c>
      <c r="AS6" s="3951">
        <v>45</v>
      </c>
      <c r="AT6" s="32">
        <v>46</v>
      </c>
      <c r="AU6" s="3951">
        <v>47</v>
      </c>
      <c r="AV6" s="32">
        <v>48</v>
      </c>
      <c r="AW6" s="3951">
        <v>49</v>
      </c>
      <c r="AX6" s="32">
        <v>50</v>
      </c>
      <c r="AY6" s="3951">
        <v>51</v>
      </c>
      <c r="AZ6" s="32">
        <v>52</v>
      </c>
      <c r="BA6" s="3951">
        <v>53</v>
      </c>
      <c r="BB6" s="32">
        <v>54</v>
      </c>
      <c r="BC6" s="3951">
        <v>55</v>
      </c>
      <c r="BD6" s="32">
        <v>56</v>
      </c>
      <c r="BE6" s="3951">
        <v>57</v>
      </c>
      <c r="BF6" s="32">
        <v>58</v>
      </c>
      <c r="BG6" s="3951">
        <v>59</v>
      </c>
      <c r="BH6" s="32">
        <v>60</v>
      </c>
      <c r="BI6" s="3951">
        <v>61</v>
      </c>
      <c r="BJ6" s="32">
        <v>62</v>
      </c>
      <c r="BK6" s="3951">
        <v>63</v>
      </c>
      <c r="BL6" s="32">
        <v>64</v>
      </c>
      <c r="BM6" s="3951">
        <v>65</v>
      </c>
      <c r="BN6" s="32">
        <v>66</v>
      </c>
      <c r="BO6" s="3951">
        <v>67</v>
      </c>
      <c r="BP6" s="32">
        <v>68</v>
      </c>
    </row>
    <row r="7" spans="1:68" s="4063" customFormat="1" ht="19.899999999999999" customHeight="1" thickBot="1">
      <c r="A7" s="5221" t="s">
        <v>4640</v>
      </c>
      <c r="B7" s="5222"/>
      <c r="C7" s="5222"/>
      <c r="D7" s="5223"/>
      <c r="E7" s="5224" t="s">
        <v>4641</v>
      </c>
      <c r="F7" s="5225"/>
      <c r="G7" s="5225"/>
      <c r="H7" s="5225"/>
      <c r="I7" s="5225"/>
      <c r="J7" s="5225"/>
      <c r="K7" s="5225"/>
      <c r="L7" s="5225"/>
      <c r="M7" s="5225"/>
      <c r="N7" s="5225"/>
      <c r="O7" s="5225"/>
      <c r="P7" s="5225"/>
      <c r="Q7" s="5225"/>
      <c r="R7" s="5225"/>
      <c r="S7" s="5225"/>
      <c r="T7" s="5225"/>
      <c r="U7" s="5225"/>
      <c r="V7" s="5225"/>
      <c r="W7" s="5225"/>
      <c r="X7" s="5225"/>
      <c r="Y7" s="5225"/>
      <c r="Z7" s="5225"/>
      <c r="AA7" s="5225"/>
      <c r="AB7" s="5225"/>
      <c r="AC7" s="5225"/>
      <c r="AD7" s="5225"/>
      <c r="AE7" s="5225"/>
      <c r="AF7" s="5226"/>
      <c r="AG7" s="5227" t="s">
        <v>4642</v>
      </c>
      <c r="AH7" s="5228"/>
      <c r="AI7" s="5228"/>
      <c r="AJ7" s="5228"/>
      <c r="AK7" s="5228"/>
      <c r="AL7" s="5228"/>
      <c r="AM7" s="5228"/>
      <c r="AN7" s="5228"/>
      <c r="AO7" s="5228"/>
      <c r="AP7" s="5228"/>
      <c r="AQ7" s="5228"/>
      <c r="AR7" s="5228"/>
      <c r="AS7" s="5228"/>
      <c r="AT7" s="5228"/>
      <c r="AU7" s="5228"/>
      <c r="AV7" s="5228"/>
      <c r="AW7" s="5228"/>
      <c r="AX7" s="5229"/>
      <c r="AY7" s="5230" t="s">
        <v>4643</v>
      </c>
      <c r="AZ7" s="5231"/>
      <c r="BA7" s="5231"/>
      <c r="BB7" s="5231"/>
      <c r="BC7" s="5232"/>
      <c r="BD7" s="5233" t="s">
        <v>4644</v>
      </c>
      <c r="BE7" s="5234"/>
      <c r="BF7" s="5234"/>
      <c r="BG7" s="5235"/>
      <c r="BH7" s="5236" t="s">
        <v>4645</v>
      </c>
      <c r="BI7" s="5237"/>
      <c r="BJ7" s="5237"/>
      <c r="BK7" s="5237"/>
      <c r="BL7" s="5237"/>
      <c r="BM7" s="5237"/>
      <c r="BN7" s="5237"/>
      <c r="BO7" s="5237"/>
      <c r="BP7" s="5238"/>
    </row>
    <row r="8" spans="1:68" s="2082" customFormat="1" ht="33.75" customHeight="1" thickBot="1">
      <c r="A8" s="4064"/>
      <c r="B8" s="4065"/>
      <c r="C8" s="4065"/>
      <c r="D8" s="4066"/>
      <c r="E8" s="4067"/>
      <c r="F8" s="4068"/>
      <c r="G8" s="4068"/>
      <c r="H8" s="4068"/>
      <c r="I8" s="4068"/>
      <c r="J8" s="4069"/>
      <c r="K8" s="4068"/>
      <c r="L8" s="4068"/>
      <c r="M8" s="4068"/>
      <c r="N8" s="4068"/>
      <c r="O8" s="4068"/>
      <c r="P8" s="4068"/>
      <c r="Q8" s="4068"/>
      <c r="R8" s="4068"/>
      <c r="S8" s="4068"/>
      <c r="T8" s="4068"/>
      <c r="U8" s="4068"/>
      <c r="V8" s="4068"/>
      <c r="W8" s="4068"/>
      <c r="X8" s="4068"/>
      <c r="Y8" s="4068"/>
      <c r="Z8" s="4068"/>
      <c r="AA8" s="4068"/>
      <c r="AB8" s="4068"/>
      <c r="AC8" s="4068"/>
      <c r="AD8" s="4068"/>
      <c r="AE8" s="4068"/>
      <c r="AF8" s="4070"/>
      <c r="AG8" s="4071"/>
      <c r="AH8" s="4072"/>
      <c r="AI8" s="4072"/>
      <c r="AJ8" s="4072"/>
      <c r="AK8" s="4072"/>
      <c r="AL8" s="4072"/>
      <c r="AM8" s="4072"/>
      <c r="AN8" s="4072"/>
      <c r="AO8" s="4072"/>
      <c r="AP8" s="4072"/>
      <c r="AQ8" s="4072"/>
      <c r="AR8" s="4072"/>
      <c r="AS8" s="4072"/>
      <c r="AT8" s="4072"/>
      <c r="AU8" s="4073"/>
      <c r="AV8" s="4072"/>
      <c r="AW8" s="4072"/>
      <c r="AX8" s="4074"/>
      <c r="AY8" s="4075"/>
      <c r="AZ8" s="4076"/>
      <c r="BA8" s="4076"/>
      <c r="BB8" s="4076"/>
      <c r="BC8" s="4077"/>
      <c r="BD8" s="5217"/>
      <c r="BE8" s="5218"/>
      <c r="BF8" s="4078"/>
      <c r="BG8" s="4078"/>
      <c r="BH8" s="4079"/>
      <c r="BI8" s="4080"/>
      <c r="BJ8" s="4080"/>
      <c r="BK8" s="4080"/>
      <c r="BL8" s="4080"/>
      <c r="BM8" s="4080"/>
      <c r="BN8" s="4080"/>
      <c r="BO8" s="5219" t="s">
        <v>4646</v>
      </c>
      <c r="BP8" s="5220"/>
    </row>
    <row r="9" spans="1:68" ht="24" customHeight="1">
      <c r="A9" s="4081" t="s">
        <v>4647</v>
      </c>
      <c r="B9" s="4082" t="s">
        <v>4648</v>
      </c>
      <c r="C9" s="4083" t="s">
        <v>4649</v>
      </c>
      <c r="D9" s="4084" t="s">
        <v>4650</v>
      </c>
      <c r="E9" s="4085" t="s">
        <v>4651</v>
      </c>
      <c r="F9" s="4085" t="s">
        <v>4652</v>
      </c>
      <c r="G9" s="4085" t="s">
        <v>4653</v>
      </c>
      <c r="H9" s="4086" t="s">
        <v>4654</v>
      </c>
      <c r="I9" s="4086" t="s">
        <v>4655</v>
      </c>
      <c r="J9" s="4086" t="s">
        <v>4656</v>
      </c>
      <c r="K9" s="4086" t="s">
        <v>4657</v>
      </c>
      <c r="L9" s="4086" t="s">
        <v>4658</v>
      </c>
      <c r="M9" s="4086" t="s">
        <v>4659</v>
      </c>
      <c r="N9" s="4086" t="s">
        <v>4660</v>
      </c>
      <c r="O9" s="4086" t="s">
        <v>4661</v>
      </c>
      <c r="P9" s="4086" t="s">
        <v>4662</v>
      </c>
      <c r="Q9" s="4086" t="s">
        <v>4663</v>
      </c>
      <c r="R9" s="4086" t="s">
        <v>4664</v>
      </c>
      <c r="S9" s="4086" t="s">
        <v>4665</v>
      </c>
      <c r="T9" s="4086" t="s">
        <v>4666</v>
      </c>
      <c r="U9" s="4086" t="s">
        <v>4667</v>
      </c>
      <c r="V9" s="4086" t="s">
        <v>4668</v>
      </c>
      <c r="W9" s="4086" t="s">
        <v>4669</v>
      </c>
      <c r="X9" s="4086" t="s">
        <v>4670</v>
      </c>
      <c r="Y9" s="4087" t="s">
        <v>4671</v>
      </c>
      <c r="Z9" s="4087" t="s">
        <v>4672</v>
      </c>
      <c r="AA9" s="4087" t="s">
        <v>4673</v>
      </c>
      <c r="AB9" s="4088" t="s">
        <v>4674</v>
      </c>
      <c r="AC9" s="4087" t="s">
        <v>4675</v>
      </c>
      <c r="AD9" s="4087" t="s">
        <v>4676</v>
      </c>
      <c r="AE9" s="4087" t="s">
        <v>4677</v>
      </c>
      <c r="AF9" s="4089" t="s">
        <v>4678</v>
      </c>
      <c r="AG9" s="4090" t="s">
        <v>4679</v>
      </c>
      <c r="AH9" s="4091" t="s">
        <v>4680</v>
      </c>
      <c r="AI9" s="4091" t="s">
        <v>4681</v>
      </c>
      <c r="AJ9" s="4091" t="s">
        <v>4682</v>
      </c>
      <c r="AK9" s="4091" t="s">
        <v>4683</v>
      </c>
      <c r="AL9" s="4091" t="s">
        <v>4684</v>
      </c>
      <c r="AM9" s="4091" t="s">
        <v>4685</v>
      </c>
      <c r="AN9" s="4091" t="s">
        <v>4686</v>
      </c>
      <c r="AO9" s="4091" t="s">
        <v>4687</v>
      </c>
      <c r="AP9" s="4091" t="s">
        <v>4688</v>
      </c>
      <c r="AQ9" s="4091" t="s">
        <v>4689</v>
      </c>
      <c r="AR9" s="4091" t="s">
        <v>4690</v>
      </c>
      <c r="AS9" s="4091" t="s">
        <v>4691</v>
      </c>
      <c r="AT9" s="4091" t="s">
        <v>4692</v>
      </c>
      <c r="AU9" s="4092" t="s">
        <v>4693</v>
      </c>
      <c r="AV9" s="4091" t="s">
        <v>4694</v>
      </c>
      <c r="AW9" s="4091" t="s">
        <v>4695</v>
      </c>
      <c r="AX9" s="4093" t="s">
        <v>4696</v>
      </c>
      <c r="AY9" s="4094" t="s">
        <v>4697</v>
      </c>
      <c r="AZ9" s="4095" t="s">
        <v>4698</v>
      </c>
      <c r="BA9" s="4095" t="s">
        <v>4699</v>
      </c>
      <c r="BB9" s="4095" t="s">
        <v>4700</v>
      </c>
      <c r="BC9" s="4096" t="s">
        <v>4701</v>
      </c>
      <c r="BD9" s="4097" t="s">
        <v>4702</v>
      </c>
      <c r="BE9" s="4098" t="s">
        <v>4703</v>
      </c>
      <c r="BF9" s="4098" t="s">
        <v>4704</v>
      </c>
      <c r="BG9" s="4099" t="s">
        <v>4705</v>
      </c>
      <c r="BH9" s="4100" t="s">
        <v>4706</v>
      </c>
      <c r="BI9" s="4101" t="s">
        <v>4707</v>
      </c>
      <c r="BJ9" s="4101" t="s">
        <v>4708</v>
      </c>
      <c r="BK9" s="4101" t="s">
        <v>4709</v>
      </c>
      <c r="BL9" s="4101" t="s">
        <v>4710</v>
      </c>
      <c r="BM9" s="4101" t="s">
        <v>4711</v>
      </c>
      <c r="BN9" s="4102" t="s">
        <v>4712</v>
      </c>
      <c r="BO9" s="4103" t="s">
        <v>4713</v>
      </c>
      <c r="BP9" s="4104" t="s">
        <v>4714</v>
      </c>
    </row>
    <row r="10" spans="1:68" s="4113" customFormat="1" ht="63.75" customHeight="1">
      <c r="A10" s="4105" t="s">
        <v>4715</v>
      </c>
      <c r="B10" s="4106" t="s">
        <v>4716</v>
      </c>
      <c r="C10" s="4106" t="s">
        <v>4717</v>
      </c>
      <c r="D10" s="4107" t="s">
        <v>4718</v>
      </c>
      <c r="E10" s="4105" t="s">
        <v>4719</v>
      </c>
      <c r="F10" s="4106" t="s">
        <v>4720</v>
      </c>
      <c r="G10" s="4106" t="s">
        <v>4721</v>
      </c>
      <c r="H10" s="4106" t="s">
        <v>4722</v>
      </c>
      <c r="I10" s="4106" t="s">
        <v>4723</v>
      </c>
      <c r="J10" s="4106" t="s">
        <v>4724</v>
      </c>
      <c r="K10" s="4106" t="s">
        <v>4725</v>
      </c>
      <c r="L10" s="4106" t="s">
        <v>4726</v>
      </c>
      <c r="M10" s="4106" t="s">
        <v>4727</v>
      </c>
      <c r="N10" s="4106" t="s">
        <v>4728</v>
      </c>
      <c r="O10" s="4106" t="s">
        <v>4729</v>
      </c>
      <c r="P10" s="4106" t="s">
        <v>4730</v>
      </c>
      <c r="Q10" s="4106" t="s">
        <v>4731</v>
      </c>
      <c r="R10" s="4106" t="s">
        <v>4732</v>
      </c>
      <c r="S10" s="4106" t="s">
        <v>4733</v>
      </c>
      <c r="T10" s="4106" t="s">
        <v>4734</v>
      </c>
      <c r="U10" s="4106" t="s">
        <v>4735</v>
      </c>
      <c r="V10" s="4106" t="s">
        <v>4736</v>
      </c>
      <c r="W10" s="4106" t="s">
        <v>4737</v>
      </c>
      <c r="X10" s="4106" t="s">
        <v>4738</v>
      </c>
      <c r="Y10" s="4106" t="s">
        <v>4739</v>
      </c>
      <c r="Z10" s="4106" t="s">
        <v>4740</v>
      </c>
      <c r="AA10" s="4106" t="s">
        <v>4741</v>
      </c>
      <c r="AB10" s="4106" t="s">
        <v>4742</v>
      </c>
      <c r="AC10" s="4106" t="s">
        <v>4743</v>
      </c>
      <c r="AD10" s="4106"/>
      <c r="AE10" s="4106"/>
      <c r="AF10" s="4107" t="s">
        <v>4744</v>
      </c>
      <c r="AG10" s="4105" t="s">
        <v>4745</v>
      </c>
      <c r="AH10" s="4106" t="s">
        <v>4746</v>
      </c>
      <c r="AI10" s="4106" t="s">
        <v>4747</v>
      </c>
      <c r="AJ10" s="4106" t="s">
        <v>4748</v>
      </c>
      <c r="AK10" s="4106" t="s">
        <v>4749</v>
      </c>
      <c r="AL10" s="4106" t="s">
        <v>4750</v>
      </c>
      <c r="AM10" s="4106" t="s">
        <v>4751</v>
      </c>
      <c r="AN10" s="4106" t="s">
        <v>4752</v>
      </c>
      <c r="AO10" s="4106" t="s">
        <v>4753</v>
      </c>
      <c r="AP10" s="4106" t="s">
        <v>4754</v>
      </c>
      <c r="AQ10" s="4106" t="s">
        <v>4755</v>
      </c>
      <c r="AR10" s="4106" t="s">
        <v>4756</v>
      </c>
      <c r="AS10" s="4106" t="s">
        <v>4757</v>
      </c>
      <c r="AT10" s="4106" t="s">
        <v>4758</v>
      </c>
      <c r="AU10" s="4108" t="s">
        <v>4759</v>
      </c>
      <c r="AV10" s="4106" t="s">
        <v>4760</v>
      </c>
      <c r="AW10" s="4106" t="s">
        <v>4761</v>
      </c>
      <c r="AX10" s="4107" t="s">
        <v>4762</v>
      </c>
      <c r="AY10" s="4105" t="s">
        <v>4763</v>
      </c>
      <c r="AZ10" s="4106" t="s">
        <v>4764</v>
      </c>
      <c r="BA10" s="4106" t="s">
        <v>4765</v>
      </c>
      <c r="BB10" s="4106" t="s">
        <v>4766</v>
      </c>
      <c r="BC10" s="4107" t="s">
        <v>4767</v>
      </c>
      <c r="BD10" s="4105" t="s">
        <v>4768</v>
      </c>
      <c r="BE10" s="4106" t="s">
        <v>4769</v>
      </c>
      <c r="BF10" s="4106" t="s">
        <v>4770</v>
      </c>
      <c r="BG10" s="4109" t="s">
        <v>4771</v>
      </c>
      <c r="BH10" s="4110" t="s">
        <v>4772</v>
      </c>
      <c r="BI10" s="4111" t="s">
        <v>4773</v>
      </c>
      <c r="BJ10" s="4111" t="s">
        <v>4774</v>
      </c>
      <c r="BK10" s="4111" t="s">
        <v>4775</v>
      </c>
      <c r="BL10" s="4111" t="s">
        <v>4776</v>
      </c>
      <c r="BM10" s="4111" t="s">
        <v>4777</v>
      </c>
      <c r="BN10" s="4111" t="s">
        <v>4778</v>
      </c>
      <c r="BO10" s="4111" t="s">
        <v>4779</v>
      </c>
      <c r="BP10" s="4112" t="s">
        <v>4780</v>
      </c>
    </row>
    <row r="11" spans="1:68" s="4123" customFormat="1" ht="42" customHeight="1" thickBot="1">
      <c r="A11" s="4114" t="s">
        <v>4781</v>
      </c>
      <c r="B11" s="4115" t="s">
        <v>4782</v>
      </c>
      <c r="C11" s="4115" t="s">
        <v>4783</v>
      </c>
      <c r="D11" s="4116" t="s">
        <v>4783</v>
      </c>
      <c r="E11" s="4114" t="s">
        <v>4781</v>
      </c>
      <c r="F11" s="4115" t="s">
        <v>4784</v>
      </c>
      <c r="G11" s="4115" t="s">
        <v>4783</v>
      </c>
      <c r="H11" s="4115" t="s">
        <v>4785</v>
      </c>
      <c r="I11" s="4115" t="s">
        <v>4786</v>
      </c>
      <c r="J11" s="4115" t="s">
        <v>4783</v>
      </c>
      <c r="K11" s="4115" t="s">
        <v>4783</v>
      </c>
      <c r="L11" s="4115" t="s">
        <v>4783</v>
      </c>
      <c r="M11" s="4115" t="s">
        <v>4783</v>
      </c>
      <c r="N11" s="4115" t="s">
        <v>4787</v>
      </c>
      <c r="O11" s="4115" t="s">
        <v>4783</v>
      </c>
      <c r="P11" s="4115" t="s">
        <v>4788</v>
      </c>
      <c r="Q11" s="4115" t="s">
        <v>4783</v>
      </c>
      <c r="R11" s="4115" t="s">
        <v>4783</v>
      </c>
      <c r="S11" s="4115" t="s">
        <v>4783</v>
      </c>
      <c r="T11" s="4115" t="s">
        <v>4789</v>
      </c>
      <c r="U11" s="4115" t="s">
        <v>4790</v>
      </c>
      <c r="V11" s="4115" t="s">
        <v>4791</v>
      </c>
      <c r="W11" s="4115" t="s">
        <v>4790</v>
      </c>
      <c r="X11" s="4115" t="s">
        <v>4790</v>
      </c>
      <c r="Y11" s="4115" t="s">
        <v>4787</v>
      </c>
      <c r="Z11" s="4115" t="s">
        <v>4787</v>
      </c>
      <c r="AA11" s="4115" t="s">
        <v>4790</v>
      </c>
      <c r="AB11" s="4115" t="s">
        <v>4787</v>
      </c>
      <c r="AC11" s="4115" t="s">
        <v>4783</v>
      </c>
      <c r="AD11" s="4115" t="s">
        <v>4787</v>
      </c>
      <c r="AE11" s="4115" t="s">
        <v>4783</v>
      </c>
      <c r="AF11" s="4116" t="s">
        <v>4783</v>
      </c>
      <c r="AG11" s="4114" t="s">
        <v>4781</v>
      </c>
      <c r="AH11" s="4115" t="s">
        <v>4792</v>
      </c>
      <c r="AI11" s="4115" t="s">
        <v>4783</v>
      </c>
      <c r="AJ11" s="4115" t="s">
        <v>4783</v>
      </c>
      <c r="AK11" s="4115" t="s">
        <v>4783</v>
      </c>
      <c r="AL11" s="4115" t="s">
        <v>4783</v>
      </c>
      <c r="AM11" s="4115" t="s">
        <v>4793</v>
      </c>
      <c r="AN11" s="4115" t="s">
        <v>4794</v>
      </c>
      <c r="AO11" s="4115" t="s">
        <v>4787</v>
      </c>
      <c r="AP11" s="4115" t="s">
        <v>4783</v>
      </c>
      <c r="AQ11" s="4115" t="s">
        <v>4783</v>
      </c>
      <c r="AR11" s="4115" t="s">
        <v>4783</v>
      </c>
      <c r="AS11" s="4115" t="s">
        <v>4783</v>
      </c>
      <c r="AT11" s="4117" t="s">
        <v>4795</v>
      </c>
      <c r="AU11" s="4118" t="s">
        <v>4783</v>
      </c>
      <c r="AV11" s="4115" t="s">
        <v>4796</v>
      </c>
      <c r="AW11" s="4115" t="s">
        <v>4783</v>
      </c>
      <c r="AX11" s="4116" t="s">
        <v>4783</v>
      </c>
      <c r="AY11" s="4114" t="s">
        <v>4783</v>
      </c>
      <c r="AZ11" s="4115" t="s">
        <v>4783</v>
      </c>
      <c r="BA11" s="4115" t="s">
        <v>4797</v>
      </c>
      <c r="BB11" s="4115" t="s">
        <v>4783</v>
      </c>
      <c r="BC11" s="4116" t="s">
        <v>4783</v>
      </c>
      <c r="BD11" s="4114" t="s">
        <v>4783</v>
      </c>
      <c r="BE11" s="4115" t="s">
        <v>4798</v>
      </c>
      <c r="BF11" s="4115" t="s">
        <v>4798</v>
      </c>
      <c r="BG11" s="4119" t="s">
        <v>4799</v>
      </c>
      <c r="BH11" s="4120" t="s">
        <v>4800</v>
      </c>
      <c r="BI11" s="4121" t="s">
        <v>4801</v>
      </c>
      <c r="BJ11" s="4121" t="s">
        <v>4802</v>
      </c>
      <c r="BK11" s="4121" t="s">
        <v>4803</v>
      </c>
      <c r="BL11" s="4121" t="s">
        <v>4804</v>
      </c>
      <c r="BM11" s="4121" t="s">
        <v>4805</v>
      </c>
      <c r="BN11" s="4121" t="s">
        <v>4806</v>
      </c>
      <c r="BO11" s="4121" t="s">
        <v>4807</v>
      </c>
      <c r="BP11" s="4122" t="s">
        <v>4808</v>
      </c>
    </row>
    <row r="12" spans="1:68" s="4137" customFormat="1" ht="15.75" thickBot="1">
      <c r="A12" s="4124"/>
      <c r="B12" s="4125"/>
      <c r="C12" s="4126"/>
      <c r="D12" s="4127"/>
      <c r="E12" s="4124"/>
      <c r="F12" s="4128"/>
      <c r="G12" s="4126"/>
      <c r="H12" s="4129"/>
      <c r="I12" s="4130"/>
      <c r="J12" s="4126"/>
      <c r="K12" s="4126"/>
      <c r="L12" s="4126"/>
      <c r="M12" s="4126"/>
      <c r="N12" s="4131"/>
      <c r="O12" s="4126"/>
      <c r="P12" s="4125"/>
      <c r="Q12" s="4126"/>
      <c r="R12" s="4125"/>
      <c r="S12" s="4126"/>
      <c r="T12" s="4126"/>
      <c r="U12" s="4131"/>
      <c r="V12" s="4131"/>
      <c r="W12" s="4131"/>
      <c r="X12" s="4131"/>
      <c r="Y12" s="4131"/>
      <c r="Z12" s="4131"/>
      <c r="AA12" s="4130"/>
      <c r="AB12" s="4130"/>
      <c r="AC12" s="4126"/>
      <c r="AD12" s="4130"/>
      <c r="AE12" s="4126"/>
      <c r="AF12" s="4127"/>
      <c r="AG12" s="4124"/>
      <c r="AH12" s="4128"/>
      <c r="AI12" s="4126"/>
      <c r="AJ12" s="4126"/>
      <c r="AK12" s="4126"/>
      <c r="AL12" s="4126"/>
      <c r="AM12" s="4129"/>
      <c r="AN12" s="4129"/>
      <c r="AO12" s="4130"/>
      <c r="AP12" s="4126"/>
      <c r="AQ12" s="4126"/>
      <c r="AR12" s="4126"/>
      <c r="AS12" s="4126"/>
      <c r="AT12" s="4129"/>
      <c r="AU12" s="4126"/>
      <c r="AV12" s="4131"/>
      <c r="AW12" s="4126"/>
      <c r="AX12" s="4127"/>
      <c r="AY12" s="4132"/>
      <c r="AZ12" s="4126"/>
      <c r="BA12" s="4131"/>
      <c r="BB12" s="4126"/>
      <c r="BC12" s="4127"/>
      <c r="BD12" s="4132"/>
      <c r="BE12" s="4131"/>
      <c r="BF12" s="4131"/>
      <c r="BG12" s="4133"/>
      <c r="BH12" s="4134"/>
      <c r="BI12" s="4135"/>
      <c r="BJ12" s="4135"/>
      <c r="BK12" s="4135"/>
      <c r="BL12" s="4135"/>
      <c r="BM12" s="4135"/>
      <c r="BN12" s="4135"/>
      <c r="BO12" s="4135"/>
      <c r="BP12" s="4136"/>
    </row>
  </sheetData>
  <mergeCells count="8">
    <mergeCell ref="BD8:BE8"/>
    <mergeCell ref="BO8:BP8"/>
    <mergeCell ref="A7:D7"/>
    <mergeCell ref="E7:AF7"/>
    <mergeCell ref="AG7:AX7"/>
    <mergeCell ref="AY7:BC7"/>
    <mergeCell ref="BD7:BG7"/>
    <mergeCell ref="BH7:BP7"/>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3">
        <x14:dataValidation type="list" allowBlank="1" showInputMessage="1" showErrorMessage="1">
          <x14:formula1>
            <xm:f>'[52]Data type'!#REF!</xm:f>
          </x14:formula1>
          <xm:sqref>AX12</xm:sqref>
        </x14:dataValidation>
        <x14:dataValidation type="list" allowBlank="1" showInputMessage="1" showErrorMessage="1">
          <x14:formula1>
            <xm:f>'[52]Data type'!#REF!</xm:f>
          </x14:formula1>
          <xm:sqref>AU12</xm:sqref>
        </x14:dataValidation>
        <x14:dataValidation type="list" allowBlank="1" showInputMessage="1" showErrorMessage="1">
          <x14:formula1>
            <xm:f>'[52]Data type'!#REF!</xm:f>
          </x14:formula1>
          <xm:sqref>AW12</xm:sqref>
        </x14:dataValidation>
        <x14:dataValidation type="list" allowBlank="1" showInputMessage="1" showErrorMessage="1">
          <x14:formula1>
            <xm:f>'[52]Data type'!#REF!</xm:f>
          </x14:formula1>
          <xm:sqref>AL12</xm:sqref>
        </x14:dataValidation>
        <x14:dataValidation type="list" allowBlank="1" showInputMessage="1" showErrorMessage="1">
          <x14:formula1>
            <xm:f>'[52]Data type'!#REF!</xm:f>
          </x14:formula1>
          <xm:sqref>AQ12</xm:sqref>
        </x14:dataValidation>
        <x14:dataValidation type="list" allowBlank="1" showInputMessage="1" showErrorMessage="1">
          <x14:formula1>
            <xm:f>'[52]Data type'!#REF!</xm:f>
          </x14:formula1>
          <xm:sqref>AS12</xm:sqref>
        </x14:dataValidation>
        <x14:dataValidation type="list" allowBlank="1" showInputMessage="1" showErrorMessage="1">
          <x14:formula1>
            <xm:f>'[52]Data type'!#REF!</xm:f>
          </x14:formula1>
          <xm:sqref>J12 AP12</xm:sqref>
        </x14:dataValidation>
        <x14:dataValidation type="list" allowBlank="1" showInputMessage="1" showErrorMessage="1">
          <x14:formula1>
            <xm:f>'[52]Data type'!#REF!</xm:f>
          </x14:formula1>
          <xm:sqref>O12</xm:sqref>
        </x14:dataValidation>
        <x14:dataValidation type="list" allowBlank="1" showInputMessage="1" showErrorMessage="1">
          <x14:formula1>
            <xm:f>'[52]Data type'!#REF!</xm:f>
          </x14:formula1>
          <xm:sqref>AY12:AZ12 BB12:BD12</xm:sqref>
        </x14:dataValidation>
        <x14:dataValidation type="list" allowBlank="1" showInputMessage="1" showErrorMessage="1">
          <x14:formula1>
            <xm:f>'[52]Data type'!#REF!</xm:f>
          </x14:formula1>
          <xm:sqref>C12</xm:sqref>
        </x14:dataValidation>
        <x14:dataValidation type="list" allowBlank="1" showInputMessage="1" showErrorMessage="1">
          <x14:formula1>
            <xm:f>'[52]Data type'!#REF!</xm:f>
          </x14:formula1>
          <xm:sqref>D12</xm:sqref>
        </x14:dataValidation>
        <x14:dataValidation type="list" allowBlank="1" showInputMessage="1" showErrorMessage="1">
          <x14:formula1>
            <xm:f>'[52]Data type'!#REF!</xm:f>
          </x14:formula1>
          <xm:sqref>Q12</xm:sqref>
        </x14:dataValidation>
        <x14:dataValidation type="list" allowBlank="1" showInputMessage="1" showErrorMessage="1">
          <x14:formula1>
            <xm:f>'[52]Data type'!#REF!</xm:f>
          </x14:formula1>
          <xm:sqref>S12</xm:sqref>
        </x14:dataValidation>
        <x14:dataValidation type="list" allowBlank="1" showInputMessage="1" showErrorMessage="1">
          <x14:formula1>
            <xm:f>'[52]Data type'!#REF!</xm:f>
          </x14:formula1>
          <xm:sqref>T12</xm:sqref>
        </x14:dataValidation>
        <x14:dataValidation type="list" allowBlank="1" showInputMessage="1" showErrorMessage="1">
          <x14:formula1>
            <xm:f>'[52]Data type'!#REF!</xm:f>
          </x14:formula1>
          <xm:sqref>AC12</xm:sqref>
        </x14:dataValidation>
        <x14:dataValidation type="list" allowBlank="1" showInputMessage="1" showErrorMessage="1">
          <x14:formula1>
            <xm:f>'[52]Data type'!#REF!</xm:f>
          </x14:formula1>
          <xm:sqref>AE12</xm:sqref>
        </x14:dataValidation>
        <x14:dataValidation type="list" allowBlank="1" showInputMessage="1" showErrorMessage="1">
          <x14:formula1>
            <xm:f>'[52]Data type'!#REF!</xm:f>
          </x14:formula1>
          <xm:sqref>G12</xm:sqref>
        </x14:dataValidation>
        <x14:dataValidation type="list" allowBlank="1" showInputMessage="1" showErrorMessage="1">
          <x14:formula1>
            <xm:f>'[52]Data type'!#REF!</xm:f>
          </x14:formula1>
          <xm:sqref>K12</xm:sqref>
        </x14:dataValidation>
        <x14:dataValidation type="list" allowBlank="1" showInputMessage="1" showErrorMessage="1">
          <x14:formula1>
            <xm:f>'[52]Data type'!#REF!</xm:f>
          </x14:formula1>
          <xm:sqref>L12 AR12 AF12</xm:sqref>
        </x14:dataValidation>
        <x14:dataValidation type="list" allowBlank="1" showInputMessage="1" showErrorMessage="1">
          <x14:formula1>
            <xm:f>'[52]Data type'!#REF!</xm:f>
          </x14:formula1>
          <xm:sqref>M12</xm:sqref>
        </x14:dataValidation>
        <x14:dataValidation type="list" allowBlank="1" showInputMessage="1" showErrorMessage="1">
          <x14:formula1>
            <xm:f>'[52]Data type'!#REF!</xm:f>
          </x14:formula1>
          <xm:sqref>AI12</xm:sqref>
        </x14:dataValidation>
        <x14:dataValidation type="list" allowBlank="1" showInputMessage="1" showErrorMessage="1">
          <x14:formula1>
            <xm:f>'[52]Data type'!#REF!</xm:f>
          </x14:formula1>
          <xm:sqref>AJ12</xm:sqref>
        </x14:dataValidation>
        <x14:dataValidation type="list" allowBlank="1" showInputMessage="1" showErrorMessage="1">
          <x14:formula1>
            <xm:f>'[52]Data type'!#REF!</xm:f>
          </x14:formula1>
          <xm:sqref>AK12</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2"/>
  <sheetViews>
    <sheetView topLeftCell="AB1" zoomScale="120" zoomScaleNormal="120" workbookViewId="0">
      <selection activeCell="A12" sqref="A12:XFD12"/>
    </sheetView>
  </sheetViews>
  <sheetFormatPr defaultRowHeight="15"/>
  <cols>
    <col min="1" max="1" width="26.42578125" style="38" customWidth="1"/>
    <col min="2" max="2" width="13.85546875" style="38" customWidth="1"/>
    <col min="3" max="3" width="33.5703125" style="38" customWidth="1"/>
    <col min="4" max="4" width="17.85546875" style="38" bestFit="1" customWidth="1"/>
    <col min="5" max="5" width="14" style="38" customWidth="1"/>
    <col min="6" max="6" width="12.5703125" style="38" customWidth="1"/>
    <col min="7" max="7" width="17.140625" style="38" customWidth="1"/>
    <col min="8" max="8" width="13" style="38" customWidth="1"/>
    <col min="9" max="9" width="15" style="38" customWidth="1"/>
    <col min="10" max="10" width="12.42578125" style="38" customWidth="1"/>
    <col min="11" max="11" width="20.7109375" style="38" customWidth="1"/>
    <col min="12" max="12" width="15.28515625" style="38" customWidth="1"/>
    <col min="13" max="13" width="15" style="38" customWidth="1"/>
    <col min="14" max="14" width="15.42578125" style="38" customWidth="1"/>
    <col min="15" max="15" width="19.140625" style="38" customWidth="1"/>
    <col min="16" max="16" width="17.28515625" style="38" customWidth="1"/>
    <col min="17" max="17" width="15.5703125" style="38" customWidth="1"/>
    <col min="18" max="18" width="14.28515625" style="38" customWidth="1"/>
    <col min="19" max="19" width="16" style="38" customWidth="1"/>
    <col min="20" max="20" width="12" style="38" customWidth="1"/>
    <col min="21" max="21" width="16.28515625" style="38" customWidth="1"/>
    <col min="22" max="22" width="15.42578125" style="38" customWidth="1"/>
    <col min="23" max="23" width="12.42578125" style="38" customWidth="1"/>
    <col min="24" max="24" width="12.85546875" style="38" customWidth="1"/>
    <col min="25" max="25" width="13.140625" style="38" customWidth="1"/>
    <col min="26" max="26" width="13.42578125" style="38" customWidth="1"/>
    <col min="27" max="27" width="12.140625" style="38" customWidth="1"/>
    <col min="28" max="28" width="12.85546875" style="38" customWidth="1"/>
    <col min="29" max="29" width="13.42578125" style="38" customWidth="1"/>
    <col min="30" max="30" width="14" style="38" customWidth="1"/>
    <col min="31" max="31" width="14.140625" style="38" customWidth="1"/>
    <col min="32" max="32" width="13.5703125" style="38" customWidth="1"/>
    <col min="33" max="33" width="13.7109375" style="38" customWidth="1"/>
    <col min="34" max="34" width="16.28515625" style="38" customWidth="1"/>
    <col min="35" max="35" width="15.28515625" style="38" customWidth="1"/>
    <col min="36" max="36" width="14.7109375" style="38" customWidth="1"/>
    <col min="37" max="37" width="15.85546875" style="38" customWidth="1"/>
    <col min="38" max="38" width="14.7109375" style="38" customWidth="1"/>
    <col min="39" max="39" width="14.28515625" style="38" customWidth="1"/>
    <col min="40" max="40" width="14" style="38" customWidth="1"/>
    <col min="41" max="41" width="14.5703125" style="38" customWidth="1"/>
    <col min="42" max="42" width="16.28515625" style="38" customWidth="1"/>
    <col min="43" max="43" width="13.7109375" style="38" customWidth="1"/>
    <col min="44" max="44" width="14.42578125" style="38" customWidth="1"/>
    <col min="45" max="45" width="14.140625" style="38" customWidth="1"/>
    <col min="46" max="46" width="14.7109375" style="38" customWidth="1"/>
    <col min="47" max="47" width="17.42578125" style="38" customWidth="1"/>
    <col min="48" max="48" width="14.85546875" style="38" customWidth="1"/>
    <col min="49" max="49" width="15.28515625" style="38" customWidth="1"/>
    <col min="50" max="50" width="13.85546875" style="38" customWidth="1"/>
    <col min="51" max="51" width="13.140625" style="38" customWidth="1"/>
    <col min="52" max="52" width="13.85546875" style="38" customWidth="1"/>
    <col min="53" max="53" width="13.5703125" style="38" customWidth="1"/>
    <col min="54" max="54" width="13.28515625" style="38" customWidth="1"/>
    <col min="55" max="16384" width="9.140625" style="38"/>
  </cols>
  <sheetData>
    <row r="1" spans="1:54">
      <c r="A1" s="3951" t="s">
        <v>4636</v>
      </c>
      <c r="B1" s="32" t="s">
        <v>4809</v>
      </c>
    </row>
    <row r="2" spans="1:54">
      <c r="A2" s="3951" t="s">
        <v>4638</v>
      </c>
      <c r="B2" s="1528" t="s">
        <v>4810</v>
      </c>
    </row>
    <row r="3" spans="1:54">
      <c r="A3" s="3951" t="s">
        <v>2533</v>
      </c>
      <c r="B3" s="32" t="s">
        <v>883</v>
      </c>
    </row>
    <row r="4" spans="1:54">
      <c r="A4" s="3951" t="s">
        <v>4537</v>
      </c>
      <c r="B4" s="32" t="s">
        <v>4</v>
      </c>
    </row>
    <row r="5" spans="1:54">
      <c r="A5" s="3951" t="s">
        <v>4538</v>
      </c>
      <c r="B5" s="32" t="s">
        <v>4539</v>
      </c>
    </row>
    <row r="6" spans="1:54" s="1724" customFormat="1" ht="15.75" thickBot="1">
      <c r="A6" s="4138"/>
      <c r="B6" s="4138"/>
      <c r="C6" s="4138"/>
      <c r="D6" s="4138"/>
      <c r="E6" s="4138"/>
      <c r="F6" s="4138"/>
      <c r="G6" s="4138"/>
      <c r="H6" s="4138"/>
      <c r="I6" s="4138"/>
      <c r="J6" s="4138"/>
      <c r="K6" s="4138"/>
      <c r="L6" s="4138"/>
      <c r="M6" s="4138"/>
      <c r="N6" s="4138"/>
      <c r="O6" s="4138"/>
      <c r="P6" s="4138"/>
      <c r="Q6" s="4138"/>
      <c r="R6" s="4138"/>
      <c r="S6" s="4138"/>
      <c r="T6" s="4138"/>
      <c r="U6" s="4138"/>
      <c r="V6" s="4138"/>
      <c r="W6" s="4138"/>
      <c r="X6" s="4138"/>
      <c r="Y6" s="4138"/>
      <c r="Z6" s="4138"/>
      <c r="AA6" s="4138"/>
      <c r="AB6" s="4138"/>
      <c r="AC6" s="4138"/>
      <c r="AD6" s="4138"/>
      <c r="AE6" s="4138"/>
      <c r="AF6" s="4138"/>
      <c r="AG6" s="4138"/>
      <c r="AH6" s="4138"/>
      <c r="AI6" s="4138"/>
      <c r="AJ6" s="4138"/>
      <c r="AK6" s="4138"/>
      <c r="AL6" s="4138"/>
      <c r="AM6" s="4138"/>
      <c r="AN6" s="4138"/>
      <c r="AO6" s="4138"/>
      <c r="AP6" s="4138"/>
      <c r="AQ6" s="4138"/>
      <c r="AR6" s="4138"/>
      <c r="AS6" s="4138"/>
      <c r="AT6" s="4138"/>
      <c r="AU6" s="4138"/>
      <c r="AV6" s="4138"/>
      <c r="AW6" s="4138"/>
      <c r="AX6" s="4138"/>
      <c r="AY6" s="4138"/>
      <c r="AZ6" s="4138"/>
      <c r="BA6" s="4138"/>
      <c r="BB6" s="4138"/>
    </row>
    <row r="7" spans="1:54" ht="16.5" customHeight="1" thickBot="1">
      <c r="A7" s="5221" t="s">
        <v>4811</v>
      </c>
      <c r="B7" s="5222"/>
      <c r="C7" s="5222"/>
      <c r="D7" s="5223"/>
      <c r="E7" s="5239" t="s">
        <v>4812</v>
      </c>
      <c r="F7" s="5240"/>
      <c r="G7" s="5240"/>
      <c r="H7" s="5240"/>
      <c r="I7" s="5240"/>
      <c r="J7" s="5240"/>
      <c r="K7" s="5240"/>
      <c r="L7" s="5240"/>
      <c r="M7" s="5240"/>
      <c r="N7" s="5240"/>
      <c r="O7" s="5240"/>
      <c r="P7" s="5240"/>
      <c r="Q7" s="5240"/>
      <c r="R7" s="5240"/>
      <c r="S7" s="5240"/>
      <c r="T7" s="5240"/>
      <c r="U7" s="5240"/>
      <c r="V7" s="5240"/>
      <c r="W7" s="5240"/>
      <c r="X7" s="5240"/>
      <c r="Y7" s="5240"/>
      <c r="Z7" s="5240"/>
      <c r="AA7" s="5240"/>
      <c r="AB7" s="5240"/>
      <c r="AC7" s="5240"/>
      <c r="AD7" s="5240"/>
      <c r="AE7" s="5241"/>
      <c r="AF7" s="5242" t="s">
        <v>4642</v>
      </c>
      <c r="AG7" s="5243"/>
      <c r="AH7" s="5243"/>
      <c r="AI7" s="5243"/>
      <c r="AJ7" s="5243"/>
      <c r="AK7" s="5243"/>
      <c r="AL7" s="5243"/>
      <c r="AM7" s="5243"/>
      <c r="AN7" s="5243"/>
      <c r="AO7" s="5243"/>
      <c r="AP7" s="5243"/>
      <c r="AQ7" s="5243"/>
      <c r="AR7" s="5243"/>
      <c r="AS7" s="5243"/>
      <c r="AT7" s="5243"/>
      <c r="AU7" s="5243"/>
      <c r="AV7" s="5243"/>
      <c r="AW7" s="5243"/>
      <c r="AX7" s="5244"/>
      <c r="AY7" s="5245" t="s">
        <v>4813</v>
      </c>
      <c r="AZ7" s="5246"/>
      <c r="BA7" s="5246"/>
      <c r="BB7" s="5247"/>
    </row>
    <row r="8" spans="1:54" ht="16.5" thickBot="1">
      <c r="A8" s="4139" t="s">
        <v>4647</v>
      </c>
      <c r="B8" s="4140" t="s">
        <v>4648</v>
      </c>
      <c r="C8" s="4140" t="s">
        <v>4649</v>
      </c>
      <c r="D8" s="4141" t="s">
        <v>4650</v>
      </c>
      <c r="E8" s="4085" t="s">
        <v>4651</v>
      </c>
      <c r="F8" s="4086" t="s">
        <v>4814</v>
      </c>
      <c r="G8" s="4086" t="s">
        <v>4815</v>
      </c>
      <c r="H8" s="4086" t="s">
        <v>4654</v>
      </c>
      <c r="I8" s="4086" t="s">
        <v>4655</v>
      </c>
      <c r="J8" s="4086" t="s">
        <v>4656</v>
      </c>
      <c r="K8" s="4142" t="s">
        <v>4657</v>
      </c>
      <c r="L8" s="4143" t="s">
        <v>4658</v>
      </c>
      <c r="M8" s="4144" t="s">
        <v>4659</v>
      </c>
      <c r="N8" s="4144" t="s">
        <v>4816</v>
      </c>
      <c r="O8" s="4144" t="s">
        <v>4817</v>
      </c>
      <c r="P8" s="4144" t="s">
        <v>4818</v>
      </c>
      <c r="Q8" s="4144" t="s">
        <v>4819</v>
      </c>
      <c r="R8" s="4144" t="s">
        <v>4662</v>
      </c>
      <c r="S8" s="4144" t="s">
        <v>4663</v>
      </c>
      <c r="T8" s="4144" t="s">
        <v>4664</v>
      </c>
      <c r="U8" s="4144" t="s">
        <v>4665</v>
      </c>
      <c r="V8" s="4144" t="s">
        <v>4666</v>
      </c>
      <c r="W8" s="4144" t="s">
        <v>4667</v>
      </c>
      <c r="X8" s="4144" t="s">
        <v>4668</v>
      </c>
      <c r="Y8" s="4145" t="s">
        <v>4669</v>
      </c>
      <c r="Z8" s="4145" t="s">
        <v>4670</v>
      </c>
      <c r="AA8" s="4145" t="s">
        <v>4671</v>
      </c>
      <c r="AB8" s="4145" t="s">
        <v>4672</v>
      </c>
      <c r="AC8" s="4145" t="s">
        <v>4673</v>
      </c>
      <c r="AD8" s="4145" t="s">
        <v>4674</v>
      </c>
      <c r="AE8" s="4146" t="s">
        <v>4820</v>
      </c>
      <c r="AF8" s="4147" t="s">
        <v>4679</v>
      </c>
      <c r="AG8" s="4147" t="s">
        <v>4821</v>
      </c>
      <c r="AH8" s="4147" t="s">
        <v>4822</v>
      </c>
      <c r="AI8" s="4147" t="s">
        <v>4823</v>
      </c>
      <c r="AJ8" s="4147" t="s">
        <v>4682</v>
      </c>
      <c r="AK8" s="4147" t="s">
        <v>4683</v>
      </c>
      <c r="AL8" s="4147" t="s">
        <v>4824</v>
      </c>
      <c r="AM8" s="4147" t="s">
        <v>4825</v>
      </c>
      <c r="AN8" s="4147" t="s">
        <v>4685</v>
      </c>
      <c r="AO8" s="4147" t="s">
        <v>4686</v>
      </c>
      <c r="AP8" s="4147" t="s">
        <v>4687</v>
      </c>
      <c r="AQ8" s="4147" t="s">
        <v>4688</v>
      </c>
      <c r="AR8" s="4147" t="s">
        <v>4689</v>
      </c>
      <c r="AS8" s="4147" t="s">
        <v>4692</v>
      </c>
      <c r="AT8" s="4147" t="s">
        <v>4693</v>
      </c>
      <c r="AU8" s="4147" t="s">
        <v>4826</v>
      </c>
      <c r="AV8" s="4147" t="s">
        <v>4827</v>
      </c>
      <c r="AW8" s="4147" t="s">
        <v>4828</v>
      </c>
      <c r="AX8" s="4147" t="s">
        <v>4829</v>
      </c>
      <c r="AY8" s="4148" t="s">
        <v>4697</v>
      </c>
      <c r="AZ8" s="4149" t="s">
        <v>4698</v>
      </c>
      <c r="BA8" s="4149" t="s">
        <v>4699</v>
      </c>
      <c r="BB8" s="4149" t="s">
        <v>4701</v>
      </c>
    </row>
    <row r="9" spans="1:54" ht="51.75" thickBot="1">
      <c r="A9" s="4150" t="s">
        <v>4715</v>
      </c>
      <c r="B9" s="4151" t="s">
        <v>4830</v>
      </c>
      <c r="C9" s="4151" t="s">
        <v>4831</v>
      </c>
      <c r="D9" s="4152" t="s">
        <v>4832</v>
      </c>
      <c r="E9" s="4153" t="s">
        <v>4719</v>
      </c>
      <c r="F9" s="4154" t="s">
        <v>4833</v>
      </c>
      <c r="G9" s="4154" t="str">
        <f>'[53]CRE_LOAN-FLOWS, (Ax3)'!$H$20</f>
        <v>Type of loan</v>
      </c>
      <c r="H9" s="4154" t="s">
        <v>4834</v>
      </c>
      <c r="I9" s="4154" t="s">
        <v>4723</v>
      </c>
      <c r="J9" s="4154" t="s">
        <v>4835</v>
      </c>
      <c r="K9" s="4154" t="s">
        <v>4836</v>
      </c>
      <c r="L9" s="4154" t="s">
        <v>4837</v>
      </c>
      <c r="M9" s="4154" t="s">
        <v>4838</v>
      </c>
      <c r="N9" s="5248" t="s">
        <v>4839</v>
      </c>
      <c r="O9" s="5249"/>
      <c r="P9" s="5248" t="s">
        <v>4840</v>
      </c>
      <c r="Q9" s="5250"/>
      <c r="R9" s="4154" t="s">
        <v>4841</v>
      </c>
      <c r="S9" s="4154" t="s">
        <v>4731</v>
      </c>
      <c r="T9" s="4154" t="s">
        <v>4732</v>
      </c>
      <c r="U9" s="4154" t="s">
        <v>4733</v>
      </c>
      <c r="V9" s="4154" t="s">
        <v>4734</v>
      </c>
      <c r="W9" s="4154" t="s">
        <v>4735</v>
      </c>
      <c r="X9" s="4154" t="s">
        <v>4736</v>
      </c>
      <c r="Y9" s="4154" t="s">
        <v>4842</v>
      </c>
      <c r="Z9" s="4154" t="s">
        <v>4738</v>
      </c>
      <c r="AA9" s="4154" t="s">
        <v>4843</v>
      </c>
      <c r="AB9" s="4154" t="s">
        <v>4740</v>
      </c>
      <c r="AC9" s="4154" t="s">
        <v>4844</v>
      </c>
      <c r="AD9" s="4154" t="s">
        <v>4845</v>
      </c>
      <c r="AE9" s="4154" t="s">
        <v>4744</v>
      </c>
      <c r="AF9" s="4155" t="s">
        <v>4745</v>
      </c>
      <c r="AG9" s="4156" t="s">
        <v>4746</v>
      </c>
      <c r="AH9" s="5251" t="s">
        <v>4846</v>
      </c>
      <c r="AI9" s="5252"/>
      <c r="AJ9" s="4157" t="s">
        <v>4748</v>
      </c>
      <c r="AK9" s="4156" t="s">
        <v>4750</v>
      </c>
      <c r="AL9" s="5251" t="s">
        <v>4847</v>
      </c>
      <c r="AM9" s="5252"/>
      <c r="AN9" s="4156" t="s">
        <v>4848</v>
      </c>
      <c r="AO9" s="4156" t="s">
        <v>4754</v>
      </c>
      <c r="AP9" s="4156" t="s">
        <v>4755</v>
      </c>
      <c r="AQ9" s="4156" t="s">
        <v>4758</v>
      </c>
      <c r="AR9" s="4156" t="s">
        <v>4759</v>
      </c>
      <c r="AS9" s="4156" t="s">
        <v>4760</v>
      </c>
      <c r="AT9" s="4158" t="s">
        <v>4849</v>
      </c>
      <c r="AU9" s="4159" t="s">
        <v>4743</v>
      </c>
      <c r="AV9" s="4160"/>
      <c r="AW9" s="4160"/>
      <c r="AX9" s="4161"/>
      <c r="AY9" s="4162" t="s">
        <v>4850</v>
      </c>
      <c r="AZ9" s="4163" t="s">
        <v>4851</v>
      </c>
      <c r="BA9" s="4163" t="s">
        <v>4852</v>
      </c>
      <c r="BB9" s="4163" t="s">
        <v>4853</v>
      </c>
    </row>
    <row r="10" spans="1:54" s="1724" customFormat="1" ht="89.25">
      <c r="A10" s="4164" t="s">
        <v>4854</v>
      </c>
      <c r="B10" s="4165" t="s">
        <v>4783</v>
      </c>
      <c r="C10" s="4165" t="s">
        <v>4783</v>
      </c>
      <c r="D10" s="4166" t="s">
        <v>4783</v>
      </c>
      <c r="E10" s="4164" t="s">
        <v>4854</v>
      </c>
      <c r="F10" s="4165" t="s">
        <v>4855</v>
      </c>
      <c r="G10" s="4165" t="s">
        <v>4783</v>
      </c>
      <c r="H10" s="4165" t="s">
        <v>4785</v>
      </c>
      <c r="I10" s="4165" t="s">
        <v>4787</v>
      </c>
      <c r="J10" s="4165" t="s">
        <v>4783</v>
      </c>
      <c r="K10" s="4165" t="s">
        <v>4783</v>
      </c>
      <c r="L10" s="4165" t="s">
        <v>4783</v>
      </c>
      <c r="M10" s="4165" t="s">
        <v>4783</v>
      </c>
      <c r="N10" s="4165" t="s">
        <v>4856</v>
      </c>
      <c r="O10" s="4165" t="s">
        <v>4857</v>
      </c>
      <c r="P10" s="4165" t="s">
        <v>4783</v>
      </c>
      <c r="Q10" s="4165" t="s">
        <v>4787</v>
      </c>
      <c r="R10" s="4165" t="s">
        <v>4858</v>
      </c>
      <c r="S10" s="4165" t="s">
        <v>4783</v>
      </c>
      <c r="T10" s="4165" t="s">
        <v>4797</v>
      </c>
      <c r="U10" s="4165" t="s">
        <v>4783</v>
      </c>
      <c r="V10" s="4165" t="s">
        <v>4783</v>
      </c>
      <c r="W10" s="4165" t="s">
        <v>4859</v>
      </c>
      <c r="X10" s="4165" t="s">
        <v>4860</v>
      </c>
      <c r="Y10" s="4165" t="s">
        <v>4859</v>
      </c>
      <c r="Z10" s="4165" t="s">
        <v>4859</v>
      </c>
      <c r="AA10" s="4165" t="s">
        <v>4787</v>
      </c>
      <c r="AB10" s="4165" t="s">
        <v>4787</v>
      </c>
      <c r="AC10" s="4165" t="s">
        <v>4859</v>
      </c>
      <c r="AD10" s="4165" t="s">
        <v>4787</v>
      </c>
      <c r="AE10" s="4165" t="s">
        <v>4783</v>
      </c>
      <c r="AF10" s="4164" t="s">
        <v>4854</v>
      </c>
      <c r="AG10" s="4165" t="s">
        <v>4855</v>
      </c>
      <c r="AH10" s="4165" t="s">
        <v>4783</v>
      </c>
      <c r="AI10" s="4165" t="s">
        <v>4783</v>
      </c>
      <c r="AJ10" s="4165" t="s">
        <v>4783</v>
      </c>
      <c r="AK10" s="4165" t="s">
        <v>4783</v>
      </c>
      <c r="AL10" s="4165" t="s">
        <v>4856</v>
      </c>
      <c r="AM10" s="4165" t="s">
        <v>4857</v>
      </c>
      <c r="AN10" s="4165" t="s">
        <v>4787</v>
      </c>
      <c r="AO10" s="4165" t="s">
        <v>4783</v>
      </c>
      <c r="AP10" s="4165" t="s">
        <v>4783</v>
      </c>
      <c r="AQ10" s="4167" t="s">
        <v>4795</v>
      </c>
      <c r="AR10" s="4165" t="s">
        <v>4783</v>
      </c>
      <c r="AS10" s="4165" t="s">
        <v>4796</v>
      </c>
      <c r="AT10" s="4165" t="s">
        <v>4861</v>
      </c>
      <c r="AU10" s="4165" t="s">
        <v>4783</v>
      </c>
      <c r="AV10" s="4165" t="s">
        <v>4859</v>
      </c>
      <c r="AW10" s="4165" t="s">
        <v>4783</v>
      </c>
      <c r="AX10" s="4165" t="s">
        <v>4862</v>
      </c>
      <c r="AY10" s="4168" t="s">
        <v>4863</v>
      </c>
      <c r="AZ10" s="4169" t="s">
        <v>4863</v>
      </c>
      <c r="BA10" s="4169" t="s">
        <v>4864</v>
      </c>
      <c r="BB10" s="4170" t="s">
        <v>4865</v>
      </c>
    </row>
    <row r="11" spans="1:54" s="1724" customFormat="1" ht="15.75" thickBot="1">
      <c r="A11" s="4171">
        <v>1</v>
      </c>
      <c r="B11" s="4138">
        <v>2</v>
      </c>
      <c r="C11" s="4138">
        <v>3</v>
      </c>
      <c r="D11" s="4172">
        <v>4</v>
      </c>
      <c r="E11" s="4171">
        <v>5</v>
      </c>
      <c r="F11" s="4138">
        <v>6</v>
      </c>
      <c r="G11" s="4138">
        <v>7</v>
      </c>
      <c r="H11" s="4138">
        <v>8</v>
      </c>
      <c r="I11" s="4138">
        <v>9</v>
      </c>
      <c r="J11" s="4138">
        <v>10</v>
      </c>
      <c r="K11" s="4138">
        <v>11</v>
      </c>
      <c r="L11" s="4138">
        <v>12</v>
      </c>
      <c r="M11" s="4138">
        <v>13</v>
      </c>
      <c r="N11" s="4138">
        <v>14</v>
      </c>
      <c r="O11" s="4138">
        <v>15</v>
      </c>
      <c r="P11" s="4138">
        <v>16</v>
      </c>
      <c r="Q11" s="4138">
        <v>17</v>
      </c>
      <c r="R11" s="4138">
        <v>18</v>
      </c>
      <c r="S11" s="4138">
        <v>19</v>
      </c>
      <c r="T11" s="4138">
        <v>20</v>
      </c>
      <c r="U11" s="4138">
        <v>21</v>
      </c>
      <c r="V11" s="4138">
        <v>22</v>
      </c>
      <c r="W11" s="4138">
        <v>23</v>
      </c>
      <c r="X11" s="4138">
        <v>24</v>
      </c>
      <c r="Y11" s="4138">
        <v>25</v>
      </c>
      <c r="Z11" s="4138">
        <v>26</v>
      </c>
      <c r="AA11" s="4138">
        <v>27</v>
      </c>
      <c r="AB11" s="4138">
        <v>28</v>
      </c>
      <c r="AC11" s="4138">
        <v>29</v>
      </c>
      <c r="AD11" s="4138">
        <v>30</v>
      </c>
      <c r="AE11" s="4172">
        <v>31</v>
      </c>
      <c r="AF11" s="4171">
        <v>32</v>
      </c>
      <c r="AG11" s="4138">
        <v>33</v>
      </c>
      <c r="AH11" s="4138">
        <v>34</v>
      </c>
      <c r="AI11" s="4138">
        <v>35</v>
      </c>
      <c r="AJ11" s="4138">
        <v>36</v>
      </c>
      <c r="AK11" s="4138">
        <v>37</v>
      </c>
      <c r="AL11" s="4138">
        <v>38</v>
      </c>
      <c r="AM11" s="4138">
        <v>39</v>
      </c>
      <c r="AN11" s="4138">
        <v>40</v>
      </c>
      <c r="AO11" s="4138">
        <v>41</v>
      </c>
      <c r="AP11" s="4138">
        <v>42</v>
      </c>
      <c r="AQ11" s="4138">
        <v>43</v>
      </c>
      <c r="AR11" s="4138">
        <v>44</v>
      </c>
      <c r="AS11" s="4138">
        <v>45</v>
      </c>
      <c r="AT11" s="4138">
        <v>46</v>
      </c>
      <c r="AU11" s="4138">
        <v>47</v>
      </c>
      <c r="AV11" s="4138">
        <v>48</v>
      </c>
      <c r="AW11" s="4138">
        <v>49</v>
      </c>
      <c r="AX11" s="4172">
        <v>50</v>
      </c>
      <c r="AY11" s="4171">
        <v>51</v>
      </c>
      <c r="AZ11" s="4138">
        <v>52</v>
      </c>
      <c r="BA11" s="4138">
        <v>53</v>
      </c>
      <c r="BB11" s="4172">
        <v>54</v>
      </c>
    </row>
    <row r="12" spans="1:54" s="1457" customFormat="1" ht="15.75" thickBot="1">
      <c r="A12" s="4173"/>
      <c r="B12" s="4126"/>
      <c r="C12" s="4174"/>
      <c r="D12" s="4175"/>
      <c r="E12" s="4173"/>
      <c r="F12" s="4176"/>
      <c r="G12" s="4174"/>
      <c r="H12" s="4177"/>
      <c r="I12" s="4178"/>
      <c r="J12" s="4174"/>
      <c r="K12" s="4126"/>
      <c r="L12" s="4126"/>
      <c r="M12" s="4126"/>
      <c r="N12" s="4128"/>
      <c r="O12" s="4126"/>
      <c r="P12" s="4126"/>
      <c r="Q12" s="4179"/>
      <c r="R12" s="4176"/>
      <c r="S12" s="4174"/>
      <c r="T12" s="4125"/>
      <c r="U12" s="4126"/>
      <c r="V12" s="4126"/>
      <c r="W12" s="4180"/>
      <c r="X12" s="4181"/>
      <c r="Y12" s="4176"/>
      <c r="Z12" s="4182"/>
      <c r="AA12" s="4178"/>
      <c r="AB12" s="4178"/>
      <c r="AC12" s="4176"/>
      <c r="AD12" s="4176"/>
      <c r="AE12" s="4175"/>
      <c r="AF12" s="4173"/>
      <c r="AG12" s="4176"/>
      <c r="AH12" s="4126"/>
      <c r="AI12" s="4126"/>
      <c r="AJ12" s="4126"/>
      <c r="AK12" s="4126"/>
      <c r="AL12" s="4179"/>
      <c r="AM12" s="4126"/>
      <c r="AN12" s="4178"/>
      <c r="AO12" s="4174"/>
      <c r="AP12" s="4183"/>
      <c r="AQ12" s="4177"/>
      <c r="AR12" s="4174"/>
      <c r="AS12" s="4176"/>
      <c r="AT12" s="4176"/>
      <c r="AU12" s="4126"/>
      <c r="AV12" s="4128"/>
      <c r="AW12" s="4126"/>
      <c r="AX12" s="4184"/>
      <c r="AY12" s="4185"/>
      <c r="AZ12" s="4176"/>
      <c r="BA12" s="4176"/>
      <c r="BB12" s="4184"/>
    </row>
  </sheetData>
  <mergeCells count="8">
    <mergeCell ref="A7:D7"/>
    <mergeCell ref="E7:AE7"/>
    <mergeCell ref="AF7:AX7"/>
    <mergeCell ref="AY7:BB7"/>
    <mergeCell ref="N9:O9"/>
    <mergeCell ref="P9:Q9"/>
    <mergeCell ref="AH9:AI9"/>
    <mergeCell ref="AL9:AM9"/>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4">
        <x14:dataValidation type="list" allowBlank="1" showInputMessage="1" showErrorMessage="1">
          <x14:formula1>
            <xm:f>'[52]Data type'!#REF!</xm:f>
          </x14:formula1>
          <xm:sqref>AW12</xm:sqref>
        </x14:dataValidation>
        <x14:dataValidation type="list" allowBlank="1" showInputMessage="1" showErrorMessage="1">
          <x14:formula1>
            <xm:f>'[52]Data type'!#REF!</xm:f>
          </x14:formula1>
          <xm:sqref>AU12</xm:sqref>
        </x14:dataValidation>
        <x14:dataValidation type="list" allowBlank="1" showInputMessage="1" showErrorMessage="1">
          <x14:formula1>
            <xm:f>'[52]Data type'!#REF!</xm:f>
          </x14:formula1>
          <xm:sqref>AR12</xm:sqref>
        </x14:dataValidation>
        <x14:dataValidation type="list" allowBlank="1" showInputMessage="1" showErrorMessage="1">
          <x14:formula1>
            <xm:f>'[52]Data type'!#REF!</xm:f>
          </x14:formula1>
          <xm:sqref>AP12</xm:sqref>
        </x14:dataValidation>
        <x14:dataValidation type="list" allowBlank="1" showInputMessage="1" showErrorMessage="1">
          <x14:formula1>
            <xm:f>'[52]Data type'!#REF!</xm:f>
          </x14:formula1>
          <xm:sqref>AO12</xm:sqref>
        </x14:dataValidation>
        <x14:dataValidation type="list" allowBlank="1" showInputMessage="1" showErrorMessage="1">
          <x14:formula1>
            <xm:f>'[52]Data type'!#REF!</xm:f>
          </x14:formula1>
          <xm:sqref>AM12</xm:sqref>
        </x14:dataValidation>
        <x14:dataValidation type="list" allowBlank="1" showInputMessage="1" showErrorMessage="1">
          <x14:formula1>
            <xm:f>'[52]Data type'!#REF!</xm:f>
          </x14:formula1>
          <xm:sqref>AK12</xm:sqref>
        </x14:dataValidation>
        <x14:dataValidation type="list" allowBlank="1" showInputMessage="1" showErrorMessage="1">
          <x14:formula1>
            <xm:f>'[52]Data type'!#REF!</xm:f>
          </x14:formula1>
          <xm:sqref>AJ12</xm:sqref>
        </x14:dataValidation>
        <x14:dataValidation type="list" allowBlank="1" showInputMessage="1" showErrorMessage="1">
          <x14:formula1>
            <xm:f>'[52]Data type'!#REF!</xm:f>
          </x14:formula1>
          <xm:sqref>AI12</xm:sqref>
        </x14:dataValidation>
        <x14:dataValidation type="list" allowBlank="1" showInputMessage="1" showErrorMessage="1">
          <x14:formula1>
            <xm:f>'[52]Data type'!#REF!</xm:f>
          </x14:formula1>
          <xm:sqref>AE12</xm:sqref>
        </x14:dataValidation>
        <x14:dataValidation type="list" allowBlank="1" showInputMessage="1" showErrorMessage="1">
          <x14:formula1>
            <xm:f>'[52]Data type'!#REF!</xm:f>
          </x14:formula1>
          <xm:sqref>V12</xm:sqref>
        </x14:dataValidation>
        <x14:dataValidation type="list" allowBlank="1" showInputMessage="1" showErrorMessage="1">
          <x14:formula1>
            <xm:f>'[52]Data type'!#REF!</xm:f>
          </x14:formula1>
          <xm:sqref>U12</xm:sqref>
        </x14:dataValidation>
        <x14:dataValidation type="list" allowBlank="1" showInputMessage="1" showErrorMessage="1">
          <x14:formula1>
            <xm:f>'[52]Data type'!#REF!</xm:f>
          </x14:formula1>
          <xm:sqref>S12</xm:sqref>
        </x14:dataValidation>
        <x14:dataValidation type="list" allowBlank="1" showInputMessage="1" showErrorMessage="1">
          <x14:formula1>
            <xm:f>'[52]Data type'!#REF!</xm:f>
          </x14:formula1>
          <xm:sqref>P12</xm:sqref>
        </x14:dataValidation>
        <x14:dataValidation type="list" allowBlank="1" showInputMessage="1" showErrorMessage="1">
          <x14:formula1>
            <xm:f>'[52]Data type'!#REF!</xm:f>
          </x14:formula1>
          <xm:sqref>O12</xm:sqref>
        </x14:dataValidation>
        <x14:dataValidation type="list" allowBlank="1" showInputMessage="1" showErrorMessage="1">
          <x14:formula1>
            <xm:f>'[52]Data type'!#REF!</xm:f>
          </x14:formula1>
          <xm:sqref>M12</xm:sqref>
        </x14:dataValidation>
        <x14:dataValidation type="list" allowBlank="1" showInputMessage="1" showErrorMessage="1">
          <x14:formula1>
            <xm:f>'[52]Data type'!#REF!</xm:f>
          </x14:formula1>
          <xm:sqref>AH12</xm:sqref>
        </x14:dataValidation>
        <x14:dataValidation type="list" allowBlank="1" showInputMessage="1" showErrorMessage="1">
          <x14:formula1>
            <xm:f>'[52]Data type'!#REF!</xm:f>
          </x14:formula1>
          <xm:sqref>L12</xm:sqref>
        </x14:dataValidation>
        <x14:dataValidation type="list" allowBlank="1" showInputMessage="1" showErrorMessage="1">
          <x14:formula1>
            <xm:f>'[52]Data type'!#REF!</xm:f>
          </x14:formula1>
          <xm:sqref>J12</xm:sqref>
        </x14:dataValidation>
        <x14:dataValidation type="list" allowBlank="1" showInputMessage="1" showErrorMessage="1">
          <x14:formula1>
            <xm:f>'[52]Data type'!#REF!</xm:f>
          </x14:formula1>
          <xm:sqref>K12</xm:sqref>
        </x14:dataValidation>
        <x14:dataValidation type="list" allowBlank="1" showInputMessage="1" showErrorMessage="1">
          <x14:formula1>
            <xm:f>'[52]Data type'!#REF!</xm:f>
          </x14:formula1>
          <xm:sqref>G12</xm:sqref>
        </x14:dataValidation>
        <x14:dataValidation type="list" allowBlank="1" showInputMessage="1" showErrorMessage="1">
          <x14:formula1>
            <xm:f>'[52]Data type'!#REF!</xm:f>
          </x14:formula1>
          <xm:sqref>D12</xm:sqref>
        </x14:dataValidation>
        <x14:dataValidation type="list" allowBlank="1" showInputMessage="1" showErrorMessage="1">
          <x14:formula1>
            <xm:f>'[52]Data type'!#REF!</xm:f>
          </x14:formula1>
          <xm:sqref>C12</xm:sqref>
        </x14:dataValidation>
        <x14:dataValidation type="list" allowBlank="1" showInputMessage="1" showErrorMessage="1">
          <x14:formula1>
            <xm:f>'[52]Data type'!#REF!</xm:f>
          </x14:formula1>
          <xm:sqref>B12</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
  <sheetViews>
    <sheetView topLeftCell="A7" zoomScale="120" zoomScaleNormal="120" workbookViewId="0">
      <selection activeCell="K26" sqref="K26"/>
    </sheetView>
  </sheetViews>
  <sheetFormatPr defaultRowHeight="15"/>
  <cols>
    <col min="1" max="1" width="22.7109375" style="38" bestFit="1" customWidth="1"/>
    <col min="2" max="3" width="14.42578125" style="38" customWidth="1"/>
    <col min="4" max="4" width="16.28515625" style="38" customWidth="1"/>
    <col min="5" max="5" width="13.85546875" style="38" customWidth="1"/>
    <col min="6" max="6" width="15.42578125" style="38" customWidth="1"/>
    <col min="7" max="7" width="14.42578125" style="38" customWidth="1"/>
    <col min="8" max="8" width="19.85546875" style="38" customWidth="1"/>
    <col min="9" max="9" width="17.7109375" style="38" customWidth="1"/>
    <col min="10" max="10" width="14.5703125" style="38" customWidth="1"/>
    <col min="11" max="11" width="13.85546875" style="38" customWidth="1"/>
    <col min="12" max="12" width="18.42578125" style="38" customWidth="1"/>
    <col min="13" max="13" width="15.7109375" style="38" customWidth="1"/>
    <col min="14" max="14" width="13" style="38" customWidth="1"/>
    <col min="15" max="16" width="14.42578125" style="38" customWidth="1"/>
    <col min="17" max="17" width="13.42578125" style="38" customWidth="1"/>
    <col min="18" max="18" width="15.7109375" style="38" customWidth="1"/>
    <col min="19" max="19" width="13.7109375" style="38" customWidth="1"/>
    <col min="20" max="20" width="14.85546875" style="38" customWidth="1"/>
    <col min="21" max="21" width="15" style="38" customWidth="1"/>
    <col min="22" max="22" width="14" style="38" customWidth="1"/>
    <col min="23" max="23" width="17.85546875" style="66" customWidth="1"/>
    <col min="24" max="24" width="17.5703125" style="66" customWidth="1"/>
    <col min="25" max="16384" width="9.140625" style="38"/>
  </cols>
  <sheetData>
    <row r="1" spans="1:24">
      <c r="A1" s="3951" t="s">
        <v>4636</v>
      </c>
      <c r="B1" s="32" t="s">
        <v>4866</v>
      </c>
      <c r="C1" s="4186"/>
      <c r="D1" s="4186"/>
      <c r="E1" s="4186"/>
      <c r="F1" s="4186"/>
      <c r="G1" s="4186"/>
      <c r="H1" s="4186"/>
      <c r="I1" s="4186"/>
      <c r="J1" s="4186"/>
      <c r="K1" s="4186"/>
      <c r="L1" s="4186"/>
      <c r="M1" s="4186"/>
      <c r="N1" s="4186"/>
      <c r="O1" s="2082"/>
    </row>
    <row r="2" spans="1:24">
      <c r="A2" s="3951" t="s">
        <v>4638</v>
      </c>
      <c r="B2" s="1528" t="s">
        <v>4867</v>
      </c>
      <c r="C2" s="4186"/>
      <c r="D2" s="4186"/>
      <c r="E2" s="4186"/>
      <c r="F2" s="4186"/>
      <c r="G2" s="4186"/>
      <c r="H2" s="4186"/>
      <c r="I2" s="4186"/>
      <c r="J2" s="4186"/>
      <c r="K2" s="4186"/>
      <c r="L2" s="4186"/>
      <c r="M2" s="4186"/>
      <c r="N2" s="4186"/>
      <c r="O2" s="2082"/>
    </row>
    <row r="3" spans="1:24">
      <c r="A3" s="3951" t="s">
        <v>2533</v>
      </c>
      <c r="B3" s="32" t="s">
        <v>883</v>
      </c>
      <c r="C3" s="4186"/>
      <c r="D3" s="4186"/>
      <c r="E3" s="4186"/>
      <c r="F3" s="4186"/>
      <c r="G3" s="4186"/>
      <c r="H3" s="4186"/>
      <c r="I3" s="4186"/>
      <c r="J3" s="4186"/>
      <c r="K3" s="4186"/>
      <c r="L3" s="4186"/>
      <c r="M3" s="4186"/>
      <c r="N3" s="4187"/>
      <c r="O3" s="4188"/>
      <c r="P3" s="4188"/>
      <c r="Q3" s="4188"/>
      <c r="R3" s="4188"/>
      <c r="S3" s="4188"/>
      <c r="T3" s="4188"/>
      <c r="U3" s="4188"/>
      <c r="V3" s="4188"/>
      <c r="W3" s="4188"/>
      <c r="X3" s="4188"/>
    </row>
    <row r="4" spans="1:24">
      <c r="A4" s="3951" t="s">
        <v>4537</v>
      </c>
      <c r="B4" s="32" t="s">
        <v>4</v>
      </c>
      <c r="C4" s="4186"/>
      <c r="D4" s="4186"/>
      <c r="E4" s="4186"/>
      <c r="F4" s="4186"/>
      <c r="G4" s="4186"/>
      <c r="H4" s="4186"/>
      <c r="I4" s="4186"/>
      <c r="J4" s="4186"/>
      <c r="K4" s="4186"/>
      <c r="L4" s="4186"/>
      <c r="M4" s="4186"/>
      <c r="N4" s="4186"/>
      <c r="O4" s="4188"/>
      <c r="P4" s="4188"/>
      <c r="Q4" s="4188"/>
      <c r="R4" s="4188"/>
      <c r="S4" s="4188"/>
      <c r="T4" s="4188"/>
      <c r="U4" s="4188"/>
      <c r="V4" s="4188"/>
      <c r="W4" s="4188"/>
      <c r="X4" s="4188"/>
    </row>
    <row r="5" spans="1:24">
      <c r="A5" s="3951" t="s">
        <v>4538</v>
      </c>
      <c r="B5" s="32" t="s">
        <v>4539</v>
      </c>
      <c r="C5" s="4186"/>
      <c r="D5" s="4186"/>
      <c r="E5" s="4186"/>
      <c r="F5" s="4186"/>
      <c r="G5" s="4186"/>
      <c r="H5" s="4186"/>
      <c r="I5" s="4186"/>
      <c r="J5" s="4186"/>
      <c r="K5" s="4186"/>
      <c r="L5" s="4186"/>
      <c r="M5" s="4186"/>
      <c r="N5" s="4189"/>
      <c r="O5" s="4189"/>
      <c r="P5" s="4189"/>
      <c r="Q5" s="4189"/>
      <c r="R5" s="4189"/>
      <c r="S5" s="4189"/>
      <c r="T5" s="4189"/>
      <c r="U5" s="4189"/>
      <c r="V5" s="4189"/>
      <c r="W5" s="4189"/>
      <c r="X5" s="4189"/>
    </row>
    <row r="6" spans="1:24" ht="15.75" thickBot="1">
      <c r="A6" s="4190">
        <v>1</v>
      </c>
      <c r="B6" s="4190">
        <v>2</v>
      </c>
      <c r="C6" s="4190">
        <v>3</v>
      </c>
      <c r="D6" s="4190">
        <v>4</v>
      </c>
      <c r="E6" s="4190">
        <v>5</v>
      </c>
      <c r="F6" s="4190">
        <v>6</v>
      </c>
      <c r="G6" s="4190">
        <v>7</v>
      </c>
      <c r="H6" s="4190">
        <v>8</v>
      </c>
      <c r="I6" s="4190">
        <v>9</v>
      </c>
      <c r="J6" s="4190">
        <v>10</v>
      </c>
      <c r="K6" s="4190">
        <v>11</v>
      </c>
      <c r="L6" s="4190">
        <v>12</v>
      </c>
      <c r="M6" s="4190">
        <v>13</v>
      </c>
      <c r="N6" s="4190">
        <v>14</v>
      </c>
      <c r="O6" s="4190">
        <v>15</v>
      </c>
      <c r="P6" s="4190">
        <v>16</v>
      </c>
      <c r="Q6" s="4190">
        <v>17</v>
      </c>
      <c r="R6" s="4190">
        <v>18</v>
      </c>
      <c r="S6" s="4190">
        <v>19</v>
      </c>
      <c r="T6" s="4190">
        <v>20</v>
      </c>
      <c r="U6" s="4190">
        <v>21</v>
      </c>
      <c r="V6" s="4190">
        <v>22</v>
      </c>
      <c r="W6" s="4190">
        <v>23</v>
      </c>
      <c r="X6" s="4190">
        <v>24</v>
      </c>
    </row>
    <row r="7" spans="1:24" ht="16.5" thickBot="1">
      <c r="A7" s="5239" t="s">
        <v>4868</v>
      </c>
      <c r="B7" s="5240"/>
      <c r="C7" s="5240"/>
      <c r="D7" s="5240"/>
      <c r="E7" s="5240"/>
      <c r="F7" s="5240"/>
      <c r="G7" s="5240"/>
      <c r="H7" s="5240"/>
      <c r="I7" s="5240"/>
      <c r="J7" s="5240"/>
      <c r="K7" s="5240"/>
      <c r="L7" s="5240"/>
      <c r="M7" s="5240"/>
      <c r="N7" s="5240"/>
      <c r="O7" s="5240"/>
      <c r="P7" s="5240"/>
      <c r="Q7" s="5240"/>
      <c r="R7" s="5240"/>
      <c r="S7" s="5240"/>
      <c r="T7" s="5240"/>
      <c r="U7" s="5240"/>
      <c r="V7" s="5240"/>
      <c r="W7" s="5253"/>
      <c r="X7" s="5254"/>
    </row>
    <row r="8" spans="1:24" ht="16.5" thickBot="1">
      <c r="A8" s="4144" t="s">
        <v>4869</v>
      </c>
      <c r="B8" s="4144" t="s">
        <v>4648</v>
      </c>
      <c r="C8" s="4144" t="s">
        <v>4649</v>
      </c>
      <c r="D8" s="4144" t="s">
        <v>4650</v>
      </c>
      <c r="E8" s="4144" t="s">
        <v>4870</v>
      </c>
      <c r="F8" s="4144" t="s">
        <v>4871</v>
      </c>
      <c r="G8" s="4144" t="s">
        <v>4872</v>
      </c>
      <c r="H8" s="4144" t="s">
        <v>4873</v>
      </c>
      <c r="I8" s="4144" t="s">
        <v>4874</v>
      </c>
      <c r="J8" s="4144" t="s">
        <v>4875</v>
      </c>
      <c r="K8" s="4144" t="s">
        <v>4876</v>
      </c>
      <c r="L8" s="4144" t="s">
        <v>4877</v>
      </c>
      <c r="M8" s="4144" t="s">
        <v>4878</v>
      </c>
      <c r="N8" s="4144" t="s">
        <v>4879</v>
      </c>
      <c r="O8" s="4144" t="s">
        <v>4880</v>
      </c>
      <c r="P8" s="4144" t="s">
        <v>4881</v>
      </c>
      <c r="Q8" s="4144" t="s">
        <v>4882</v>
      </c>
      <c r="R8" s="4144" t="s">
        <v>4883</v>
      </c>
      <c r="S8" s="4144" t="s">
        <v>4884</v>
      </c>
      <c r="T8" s="4144" t="s">
        <v>4885</v>
      </c>
      <c r="U8" s="4144" t="s">
        <v>4886</v>
      </c>
      <c r="V8" s="4144" t="s">
        <v>4887</v>
      </c>
      <c r="W8" s="4191" t="s">
        <v>4888</v>
      </c>
      <c r="X8" s="4192" t="s">
        <v>4889</v>
      </c>
    </row>
    <row r="9" spans="1:24" s="1457" customFormat="1" ht="51.75" thickBot="1">
      <c r="A9" s="4193" t="s">
        <v>4890</v>
      </c>
      <c r="B9" s="4194" t="s">
        <v>4891</v>
      </c>
      <c r="C9" s="4194" t="s">
        <v>4892</v>
      </c>
      <c r="D9" s="4194" t="s">
        <v>4893</v>
      </c>
      <c r="E9" s="4194" t="s">
        <v>4894</v>
      </c>
      <c r="F9" s="4194" t="s">
        <v>4895</v>
      </c>
      <c r="G9" s="4194" t="s">
        <v>4896</v>
      </c>
      <c r="H9" s="4194" t="s">
        <v>4897</v>
      </c>
      <c r="I9" s="4194" t="s">
        <v>4898</v>
      </c>
      <c r="J9" s="4195" t="s">
        <v>4838</v>
      </c>
      <c r="K9" s="5255" t="s">
        <v>4839</v>
      </c>
      <c r="L9" s="5256"/>
      <c r="M9" s="5257" t="s">
        <v>4840</v>
      </c>
      <c r="N9" s="5258"/>
      <c r="O9" s="4194" t="s">
        <v>4899</v>
      </c>
      <c r="P9" s="4194" t="s">
        <v>4900</v>
      </c>
      <c r="Q9" s="4194" t="s">
        <v>4901</v>
      </c>
      <c r="R9" s="4194" t="s">
        <v>4902</v>
      </c>
      <c r="S9" s="4194" t="s">
        <v>4903</v>
      </c>
      <c r="T9" s="4194" t="s">
        <v>4755</v>
      </c>
      <c r="U9" s="4194" t="s">
        <v>4758</v>
      </c>
      <c r="V9" s="4196" t="s">
        <v>4904</v>
      </c>
      <c r="W9" s="4197" t="s">
        <v>4905</v>
      </c>
      <c r="X9" s="4198" t="s">
        <v>4906</v>
      </c>
    </row>
    <row r="10" spans="1:24" s="2059" customFormat="1" ht="90" thickBot="1">
      <c r="A10" s="4199" t="s">
        <v>4907</v>
      </c>
      <c r="B10" s="4200" t="s">
        <v>4783</v>
      </c>
      <c r="C10" s="4200" t="s">
        <v>4783</v>
      </c>
      <c r="D10" s="4200" t="s">
        <v>4908</v>
      </c>
      <c r="E10" s="4200" t="s">
        <v>4785</v>
      </c>
      <c r="F10" s="4200" t="s">
        <v>4787</v>
      </c>
      <c r="G10" s="4200" t="s">
        <v>4783</v>
      </c>
      <c r="H10" s="4200" t="s">
        <v>4783</v>
      </c>
      <c r="I10" s="4200" t="s">
        <v>4783</v>
      </c>
      <c r="J10" s="4200" t="s">
        <v>4783</v>
      </c>
      <c r="K10" s="4200" t="s">
        <v>4856</v>
      </c>
      <c r="L10" s="4200" t="s">
        <v>4857</v>
      </c>
      <c r="M10" s="4200" t="s">
        <v>4783</v>
      </c>
      <c r="N10" s="4200" t="s">
        <v>4787</v>
      </c>
      <c r="O10" s="4200" t="s">
        <v>4909</v>
      </c>
      <c r="P10" s="4200" t="s">
        <v>4909</v>
      </c>
      <c r="Q10" s="4200" t="s">
        <v>4909</v>
      </c>
      <c r="R10" s="4200" t="s">
        <v>4909</v>
      </c>
      <c r="S10" s="4200" t="s">
        <v>4787</v>
      </c>
      <c r="T10" s="4200" t="s">
        <v>4783</v>
      </c>
      <c r="U10" s="4201" t="s">
        <v>4795</v>
      </c>
      <c r="V10" s="4202" t="s">
        <v>4787</v>
      </c>
      <c r="W10" s="4203" t="s">
        <v>4910</v>
      </c>
      <c r="X10" s="4204" t="s">
        <v>4911</v>
      </c>
    </row>
    <row r="11" spans="1:24" s="2059" customFormat="1" ht="15.75" thickBot="1">
      <c r="A11" s="4205"/>
      <c r="B11" s="4206"/>
      <c r="C11" s="4206"/>
      <c r="D11" s="4207"/>
      <c r="E11" s="4208"/>
      <c r="F11" s="4209"/>
      <c r="G11" s="4210"/>
      <c r="H11" s="4207"/>
      <c r="I11" s="4207"/>
      <c r="J11" s="4207"/>
      <c r="K11" s="4211"/>
      <c r="L11" s="4207"/>
      <c r="M11" s="4207"/>
      <c r="N11" s="4212"/>
      <c r="O11" s="4211"/>
      <c r="P11" s="4211"/>
      <c r="Q11" s="4211"/>
      <c r="R11" s="4211"/>
      <c r="S11" s="4213"/>
      <c r="T11" s="4214"/>
      <c r="U11" s="4208"/>
      <c r="V11" s="4215"/>
      <c r="W11" s="4216"/>
      <c r="X11" s="4215"/>
    </row>
  </sheetData>
  <mergeCells count="4">
    <mergeCell ref="A7:V7"/>
    <mergeCell ref="W7:X7"/>
    <mergeCell ref="K9:L9"/>
    <mergeCell ref="M9:N9"/>
  </mergeCells>
  <dataValidations count="1">
    <dataValidation type="list" allowBlank="1" showInputMessage="1" showErrorMessage="1" sqref="G1:H1 J1">
      <formula1>#REF!</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'[52]Data type'!#REF!</xm:f>
          </x14:formula1>
          <xm:sqref>T11</xm:sqref>
        </x14:dataValidation>
        <x14:dataValidation type="list" allowBlank="1" showInputMessage="1" showErrorMessage="1">
          <x14:formula1>
            <xm:f>'[52]Data type'!#REF!</xm:f>
          </x14:formula1>
          <xm:sqref>M11</xm:sqref>
        </x14:dataValidation>
        <x14:dataValidation type="list" allowBlank="1" showInputMessage="1" showErrorMessage="1">
          <x14:formula1>
            <xm:f>'[52]Data type'!#REF!</xm:f>
          </x14:formula1>
          <xm:sqref>L11</xm:sqref>
        </x14:dataValidation>
        <x14:dataValidation type="list" allowBlank="1" showInputMessage="1" showErrorMessage="1">
          <x14:formula1>
            <xm:f>'[52]Data type'!#REF!</xm:f>
          </x14:formula1>
          <xm:sqref>J11</xm:sqref>
        </x14:dataValidation>
        <x14:dataValidation type="list" allowBlank="1" showInputMessage="1" showErrorMessage="1">
          <x14:formula1>
            <xm:f>'[52]Data type'!#REF!</xm:f>
          </x14:formula1>
          <xm:sqref>I11</xm:sqref>
        </x14:dataValidation>
        <x14:dataValidation type="list" allowBlank="1" showInputMessage="1" showErrorMessage="1">
          <x14:formula1>
            <xm:f>'[52]Data type'!#REF!</xm:f>
          </x14:formula1>
          <xm:sqref>H11</xm:sqref>
        </x14:dataValidation>
        <x14:dataValidation type="list" allowBlank="1" showInputMessage="1" showErrorMessage="1">
          <x14:formula1>
            <xm:f>'[52]Data type'!#REF!</xm:f>
          </x14:formula1>
          <xm:sqref>G11</xm:sqref>
        </x14:dataValidation>
        <x14:dataValidation type="list" allowBlank="1" showInputMessage="1" showErrorMessage="1">
          <x14:formula1>
            <xm:f>'[52]Data type'!#REF!</xm:f>
          </x14:formula1>
          <xm:sqref>D11</xm:sqref>
        </x14:dataValidation>
        <x14:dataValidation type="list" allowBlank="1" showInputMessage="1" showErrorMessage="1">
          <x14:formula1>
            <xm:f>'[52]Data type'!#REF!</xm:f>
          </x14:formula1>
          <xm:sqref>C11</xm:sqref>
        </x14:dataValidation>
        <x14:dataValidation type="list" allowBlank="1" showInputMessage="1" showErrorMessage="1">
          <x14:formula1>
            <xm:f>'[52]Data type'!#REF!</xm:f>
          </x14:formula1>
          <xm:sqref>B11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9"/>
  <sheetViews>
    <sheetView zoomScale="85" zoomScaleNormal="85" workbookViewId="0"/>
  </sheetViews>
  <sheetFormatPr defaultColWidth="8.85546875" defaultRowHeight="12.75"/>
  <cols>
    <col min="1" max="1" width="15.42578125" style="4244" customWidth="1"/>
    <col min="2" max="2" width="90.85546875" style="4244" customWidth="1"/>
    <col min="3" max="3" width="12.28515625" style="4244" customWidth="1"/>
    <col min="4" max="4" width="14" style="4244" bestFit="1" customWidth="1"/>
    <col min="5" max="5" width="8.85546875" style="4244"/>
    <col min="6" max="7" width="13.140625" style="4220" customWidth="1"/>
    <col min="8" max="8" width="8.85546875" style="4244"/>
    <col min="9" max="9" width="9.28515625" style="4244" bestFit="1" customWidth="1"/>
    <col min="10" max="10" width="14.28515625" style="4244" customWidth="1"/>
    <col min="11" max="11" width="9.7109375" style="4244" bestFit="1" customWidth="1"/>
    <col min="12" max="12" width="14" style="4244" bestFit="1" customWidth="1"/>
    <col min="13" max="14" width="8.85546875" style="4244"/>
    <col min="15" max="15" width="12" style="4244" customWidth="1"/>
    <col min="16" max="19" width="8.85546875" style="4244"/>
    <col min="20" max="20" width="11.42578125" style="4244" customWidth="1"/>
    <col min="21" max="24" width="8.85546875" style="4244"/>
    <col min="25" max="25" width="11.140625" style="4244" customWidth="1"/>
    <col min="26" max="28" width="8.85546875" style="4244"/>
    <col min="29" max="29" width="9.140625" style="4244" customWidth="1"/>
    <col min="30" max="30" width="12.28515625" style="4244" customWidth="1"/>
    <col min="31" max="34" width="8.85546875" style="4244"/>
    <col min="35" max="35" width="10.5703125" style="4244" customWidth="1"/>
    <col min="36" max="38" width="8.85546875" style="4244"/>
    <col min="39" max="39" width="9.85546875" style="4244" customWidth="1"/>
    <col min="40" max="40" width="11.28515625" style="4244" customWidth="1"/>
    <col min="41" max="43" width="8.85546875" style="4244"/>
    <col min="44" max="44" width="9.5703125" style="4244" customWidth="1"/>
    <col min="45" max="45" width="11.140625" style="4244" customWidth="1"/>
    <col min="46" max="49" width="8.85546875" style="4244"/>
    <col min="50" max="50" width="10.85546875" style="4244" customWidth="1"/>
    <col min="51" max="53" width="8.85546875" style="4244"/>
    <col min="54" max="54" width="17" style="4244" customWidth="1"/>
    <col min="55" max="16384" width="8.85546875" style="4244"/>
  </cols>
  <sheetData>
    <row r="1" spans="1:54" s="4220" customFormat="1" ht="15">
      <c r="A1" s="4217" t="s">
        <v>780</v>
      </c>
      <c r="B1" s="4218" t="s">
        <v>884</v>
      </c>
    </row>
    <row r="2" spans="1:54" s="4220" customFormat="1" ht="15">
      <c r="A2" s="4217" t="s">
        <v>781</v>
      </c>
      <c r="B2" s="4218" t="s">
        <v>4915</v>
      </c>
    </row>
    <row r="3" spans="1:54" s="4220" customFormat="1" ht="15.75">
      <c r="A3" s="4217" t="s">
        <v>783</v>
      </c>
      <c r="B3" s="4218" t="s">
        <v>109</v>
      </c>
      <c r="C3" s="4277"/>
      <c r="D3" s="4278"/>
      <c r="E3" s="4278"/>
    </row>
    <row r="4" spans="1:54" s="4220" customFormat="1" ht="15.75">
      <c r="A4" s="4217" t="s">
        <v>784</v>
      </c>
      <c r="B4" s="4218" t="s">
        <v>4951</v>
      </c>
      <c r="C4" s="4278"/>
      <c r="D4" s="4278"/>
      <c r="E4" s="4278"/>
    </row>
    <row r="5" spans="1:54" s="4220" customFormat="1" ht="15.75">
      <c r="A5" s="4217" t="s">
        <v>785</v>
      </c>
      <c r="B5" s="4218" t="s">
        <v>786</v>
      </c>
      <c r="C5" s="4278"/>
      <c r="D5" s="4278"/>
      <c r="E5" s="4278"/>
      <c r="F5" s="4222"/>
      <c r="G5" s="4222"/>
    </row>
    <row r="6" spans="1:54" s="4220" customFormat="1" ht="16.5" thickBot="1">
      <c r="A6" s="4279"/>
      <c r="B6" s="4218"/>
      <c r="C6" s="4278"/>
      <c r="D6" s="4278"/>
      <c r="E6" s="4278"/>
      <c r="F6" s="4222"/>
      <c r="G6" s="4222"/>
    </row>
    <row r="7" spans="1:54" ht="12.75" customHeight="1">
      <c r="A7" s="4429" t="s">
        <v>175</v>
      </c>
      <c r="B7" s="4419" t="s">
        <v>4917</v>
      </c>
      <c r="C7" s="4415" t="s">
        <v>3057</v>
      </c>
      <c r="D7" s="4415"/>
      <c r="E7" s="4416"/>
      <c r="F7" s="4415" t="s">
        <v>8</v>
      </c>
      <c r="G7" s="4415" t="s">
        <v>8</v>
      </c>
      <c r="H7" s="4416" t="s">
        <v>8</v>
      </c>
      <c r="I7" s="4280"/>
      <c r="J7" s="4431" t="s">
        <v>4952</v>
      </c>
      <c r="K7" s="4415" t="s">
        <v>9</v>
      </c>
      <c r="L7" s="4415" t="s">
        <v>8</v>
      </c>
      <c r="M7" s="4416" t="s">
        <v>8</v>
      </c>
      <c r="N7" s="4280"/>
      <c r="O7" s="4431" t="s">
        <v>4952</v>
      </c>
      <c r="P7" s="4415" t="s">
        <v>19</v>
      </c>
      <c r="Q7" s="4415" t="s">
        <v>8</v>
      </c>
      <c r="R7" s="4416" t="s">
        <v>8</v>
      </c>
      <c r="S7" s="4280"/>
      <c r="T7" s="4431" t="s">
        <v>4952</v>
      </c>
      <c r="U7" s="4415" t="s">
        <v>10</v>
      </c>
      <c r="V7" s="4415" t="s">
        <v>8</v>
      </c>
      <c r="W7" s="4416" t="s">
        <v>8</v>
      </c>
      <c r="X7" s="4280"/>
      <c r="Y7" s="4431" t="s">
        <v>4952</v>
      </c>
      <c r="Z7" s="4415" t="s">
        <v>11</v>
      </c>
      <c r="AA7" s="4415" t="s">
        <v>8</v>
      </c>
      <c r="AB7" s="4416" t="s">
        <v>8</v>
      </c>
      <c r="AC7" s="4280"/>
      <c r="AD7" s="4431" t="s">
        <v>4952</v>
      </c>
      <c r="AE7" s="4415" t="s">
        <v>12</v>
      </c>
      <c r="AF7" s="4415" t="s">
        <v>8</v>
      </c>
      <c r="AG7" s="4416" t="s">
        <v>8</v>
      </c>
      <c r="AH7" s="4280"/>
      <c r="AI7" s="4431" t="s">
        <v>4952</v>
      </c>
      <c r="AJ7" s="4415" t="s">
        <v>13</v>
      </c>
      <c r="AK7" s="4415" t="s">
        <v>8</v>
      </c>
      <c r="AL7" s="4416" t="s">
        <v>8</v>
      </c>
      <c r="AM7" s="4280"/>
      <c r="AN7" s="4431" t="s">
        <v>4952</v>
      </c>
      <c r="AO7" s="4415" t="s">
        <v>14</v>
      </c>
      <c r="AP7" s="4415" t="s">
        <v>8</v>
      </c>
      <c r="AQ7" s="4416" t="s">
        <v>8</v>
      </c>
      <c r="AR7" s="4280"/>
      <c r="AS7" s="4431" t="s">
        <v>4952</v>
      </c>
      <c r="AT7" s="4415" t="s">
        <v>15</v>
      </c>
      <c r="AU7" s="4415" t="s">
        <v>8</v>
      </c>
      <c r="AV7" s="4416" t="s">
        <v>8</v>
      </c>
      <c r="AW7" s="4280"/>
      <c r="AX7" s="4431" t="s">
        <v>4952</v>
      </c>
      <c r="AY7" s="4433" t="s">
        <v>4953</v>
      </c>
      <c r="AZ7" s="4433" t="s">
        <v>8</v>
      </c>
      <c r="BA7" s="4434" t="s">
        <v>8</v>
      </c>
      <c r="BB7" s="4435" t="s">
        <v>4954</v>
      </c>
    </row>
    <row r="8" spans="1:54" ht="51.75" thickBot="1">
      <c r="A8" s="4430"/>
      <c r="B8" s="4420"/>
      <c r="C8" s="4223" t="s">
        <v>4923</v>
      </c>
      <c r="D8" s="4223" t="s">
        <v>4924</v>
      </c>
      <c r="E8" s="4223" t="s">
        <v>5</v>
      </c>
      <c r="F8" s="4223" t="s">
        <v>4923</v>
      </c>
      <c r="G8" s="4223" t="s">
        <v>4924</v>
      </c>
      <c r="H8" s="4223" t="s">
        <v>5</v>
      </c>
      <c r="I8" s="4281" t="s">
        <v>4955</v>
      </c>
      <c r="J8" s="4432" t="s">
        <v>4956</v>
      </c>
      <c r="K8" s="4223" t="s">
        <v>4923</v>
      </c>
      <c r="L8" s="4223" t="s">
        <v>4924</v>
      </c>
      <c r="M8" s="4223" t="s">
        <v>5</v>
      </c>
      <c r="N8" s="4281" t="s">
        <v>4957</v>
      </c>
      <c r="O8" s="4432" t="s">
        <v>4956</v>
      </c>
      <c r="P8" s="4223" t="s">
        <v>4923</v>
      </c>
      <c r="Q8" s="4223" t="s">
        <v>4924</v>
      </c>
      <c r="R8" s="4223" t="s">
        <v>5</v>
      </c>
      <c r="S8" s="4281" t="s">
        <v>4958</v>
      </c>
      <c r="T8" s="4432" t="s">
        <v>4956</v>
      </c>
      <c r="U8" s="4223" t="s">
        <v>4923</v>
      </c>
      <c r="V8" s="4223" t="s">
        <v>4924</v>
      </c>
      <c r="W8" s="4223" t="s">
        <v>5</v>
      </c>
      <c r="X8" s="4281" t="s">
        <v>4959</v>
      </c>
      <c r="Y8" s="4432" t="s">
        <v>4956</v>
      </c>
      <c r="Z8" s="4223" t="s">
        <v>4923</v>
      </c>
      <c r="AA8" s="4223" t="s">
        <v>4924</v>
      </c>
      <c r="AB8" s="4223" t="s">
        <v>5</v>
      </c>
      <c r="AC8" s="4281" t="s">
        <v>4960</v>
      </c>
      <c r="AD8" s="4432" t="s">
        <v>4956</v>
      </c>
      <c r="AE8" s="4223" t="s">
        <v>4923</v>
      </c>
      <c r="AF8" s="4223" t="s">
        <v>4924</v>
      </c>
      <c r="AG8" s="4223" t="s">
        <v>5</v>
      </c>
      <c r="AH8" s="4281" t="s">
        <v>4961</v>
      </c>
      <c r="AI8" s="4432" t="s">
        <v>4956</v>
      </c>
      <c r="AJ8" s="4223" t="s">
        <v>4923</v>
      </c>
      <c r="AK8" s="4223" t="s">
        <v>4924</v>
      </c>
      <c r="AL8" s="4223" t="s">
        <v>5</v>
      </c>
      <c r="AM8" s="4281" t="s">
        <v>4962</v>
      </c>
      <c r="AN8" s="4432" t="s">
        <v>4956</v>
      </c>
      <c r="AO8" s="4223" t="s">
        <v>4923</v>
      </c>
      <c r="AP8" s="4223" t="s">
        <v>4924</v>
      </c>
      <c r="AQ8" s="4223" t="s">
        <v>5</v>
      </c>
      <c r="AR8" s="4281" t="s">
        <v>4963</v>
      </c>
      <c r="AS8" s="4432" t="s">
        <v>4956</v>
      </c>
      <c r="AT8" s="4223" t="s">
        <v>4923</v>
      </c>
      <c r="AU8" s="4223" t="s">
        <v>4924</v>
      </c>
      <c r="AV8" s="4223" t="s">
        <v>5</v>
      </c>
      <c r="AW8" s="4281" t="s">
        <v>4964</v>
      </c>
      <c r="AX8" s="4432" t="s">
        <v>4956</v>
      </c>
      <c r="AY8" s="4223" t="s">
        <v>4923</v>
      </c>
      <c r="AZ8" s="4223" t="s">
        <v>4924</v>
      </c>
      <c r="BA8" s="4223" t="s">
        <v>5</v>
      </c>
      <c r="BB8" s="4436" t="s">
        <v>4956</v>
      </c>
    </row>
    <row r="9" spans="1:54" ht="15" thickBot="1">
      <c r="A9" s="4282">
        <v>13</v>
      </c>
      <c r="B9" s="4237" t="s">
        <v>4926</v>
      </c>
      <c r="C9" s="4226"/>
      <c r="D9" s="4226"/>
      <c r="E9" s="4226"/>
      <c r="F9" s="4226"/>
      <c r="G9" s="4226"/>
      <c r="H9" s="4226"/>
      <c r="I9" s="4283"/>
      <c r="J9" s="4284"/>
      <c r="K9" s="4285"/>
      <c r="L9" s="4285"/>
      <c r="M9" s="4285"/>
      <c r="N9" s="4283"/>
      <c r="O9" s="4284"/>
      <c r="P9" s="4285"/>
      <c r="Q9" s="4285"/>
      <c r="R9" s="4285"/>
      <c r="S9" s="4283"/>
      <c r="T9" s="4284"/>
      <c r="U9" s="4285"/>
      <c r="V9" s="4285"/>
      <c r="W9" s="4285"/>
      <c r="X9" s="4283"/>
      <c r="Y9" s="4284"/>
      <c r="Z9" s="4285"/>
      <c r="AA9" s="4285"/>
      <c r="AB9" s="4285"/>
      <c r="AC9" s="4283"/>
      <c r="AD9" s="4284"/>
      <c r="AE9" s="4285"/>
      <c r="AF9" s="4285"/>
      <c r="AG9" s="4285"/>
      <c r="AH9" s="4283"/>
      <c r="AI9" s="4284"/>
      <c r="AJ9" s="4285"/>
      <c r="AK9" s="4285"/>
      <c r="AL9" s="4285"/>
      <c r="AM9" s="4283"/>
      <c r="AN9" s="4284"/>
      <c r="AO9" s="4285"/>
      <c r="AP9" s="4285"/>
      <c r="AQ9" s="4285"/>
      <c r="AR9" s="4283"/>
      <c r="AS9" s="4284"/>
      <c r="AT9" s="4285"/>
      <c r="AU9" s="4285"/>
      <c r="AV9" s="4285"/>
      <c r="AW9" s="4283"/>
      <c r="AX9" s="4284"/>
      <c r="AY9" s="4285"/>
      <c r="AZ9" s="4285"/>
      <c r="BA9" s="4285"/>
      <c r="BB9" s="4286"/>
    </row>
    <row r="10" spans="1:54" ht="15">
      <c r="A10" s="4287">
        <v>131</v>
      </c>
      <c r="B10" s="4288" t="s">
        <v>4927</v>
      </c>
      <c r="C10" s="4231"/>
      <c r="D10" s="4231"/>
      <c r="E10" s="4231"/>
      <c r="F10" s="4231"/>
      <c r="G10" s="4231"/>
      <c r="H10" s="4231"/>
      <c r="I10" s="4289"/>
      <c r="J10" s="4286"/>
      <c r="K10" s="4231"/>
      <c r="L10" s="4231"/>
      <c r="M10" s="4231"/>
      <c r="N10" s="4289"/>
      <c r="O10" s="4286"/>
      <c r="P10" s="4231"/>
      <c r="Q10" s="4231"/>
      <c r="R10" s="4231"/>
      <c r="S10" s="4289"/>
      <c r="T10" s="4286"/>
      <c r="U10" s="4231"/>
      <c r="V10" s="4231"/>
      <c r="W10" s="4231"/>
      <c r="X10" s="4289"/>
      <c r="Y10" s="4286"/>
      <c r="Z10" s="4231"/>
      <c r="AA10" s="4231"/>
      <c r="AB10" s="4231"/>
      <c r="AC10" s="4289"/>
      <c r="AD10" s="4286"/>
      <c r="AE10" s="4231"/>
      <c r="AF10" s="4231"/>
      <c r="AG10" s="4231"/>
      <c r="AH10" s="4289"/>
      <c r="AI10" s="4286"/>
      <c r="AJ10" s="4231"/>
      <c r="AK10" s="4231"/>
      <c r="AL10" s="4231"/>
      <c r="AM10" s="4289"/>
      <c r="AN10" s="4286"/>
      <c r="AO10" s="4231"/>
      <c r="AP10" s="4231"/>
      <c r="AQ10" s="4231"/>
      <c r="AR10" s="4289"/>
      <c r="AS10" s="4286"/>
      <c r="AT10" s="4231"/>
      <c r="AU10" s="4231"/>
      <c r="AV10" s="4231"/>
      <c r="AW10" s="4289"/>
      <c r="AX10" s="4286"/>
      <c r="AY10" s="4231"/>
      <c r="AZ10" s="4231"/>
      <c r="BA10" s="4231"/>
      <c r="BB10" s="4286"/>
    </row>
    <row r="11" spans="1:54" ht="15">
      <c r="A11" s="4290">
        <v>1312</v>
      </c>
      <c r="B11" s="4234" t="s">
        <v>4928</v>
      </c>
      <c r="C11" s="4235"/>
      <c r="D11" s="4235"/>
      <c r="E11" s="4235"/>
      <c r="F11" s="4235"/>
      <c r="G11" s="4235"/>
      <c r="H11" s="4235"/>
      <c r="I11" s="4238"/>
      <c r="J11" s="4286"/>
      <c r="K11" s="4235"/>
      <c r="L11" s="4235"/>
      <c r="M11" s="4235"/>
      <c r="N11" s="4238"/>
      <c r="O11" s="4286"/>
      <c r="P11" s="4235"/>
      <c r="Q11" s="4235"/>
      <c r="R11" s="4235"/>
      <c r="S11" s="4238"/>
      <c r="T11" s="4286"/>
      <c r="U11" s="4235"/>
      <c r="V11" s="4235"/>
      <c r="W11" s="4235"/>
      <c r="X11" s="4238"/>
      <c r="Y11" s="4286"/>
      <c r="Z11" s="4235"/>
      <c r="AA11" s="4235"/>
      <c r="AB11" s="4235"/>
      <c r="AC11" s="4238"/>
      <c r="AD11" s="4286"/>
      <c r="AE11" s="4235"/>
      <c r="AF11" s="4235"/>
      <c r="AG11" s="4235"/>
      <c r="AH11" s="4238"/>
      <c r="AI11" s="4286"/>
      <c r="AJ11" s="4235"/>
      <c r="AK11" s="4235"/>
      <c r="AL11" s="4235"/>
      <c r="AM11" s="4238"/>
      <c r="AN11" s="4286"/>
      <c r="AO11" s="4235"/>
      <c r="AP11" s="4235"/>
      <c r="AQ11" s="4235"/>
      <c r="AR11" s="4238"/>
      <c r="AS11" s="4286"/>
      <c r="AT11" s="4235"/>
      <c r="AU11" s="4235"/>
      <c r="AV11" s="4235"/>
      <c r="AW11" s="4238"/>
      <c r="AX11" s="4286"/>
      <c r="AY11" s="4235"/>
      <c r="AZ11" s="4235"/>
      <c r="BA11" s="4235"/>
      <c r="BB11" s="4286"/>
    </row>
    <row r="12" spans="1:54" ht="15">
      <c r="A12" s="4291">
        <v>132</v>
      </c>
      <c r="B12" s="4230" t="s">
        <v>4929</v>
      </c>
      <c r="C12" s="4231"/>
      <c r="D12" s="4231"/>
      <c r="E12" s="4231"/>
      <c r="F12" s="4231"/>
      <c r="G12" s="4231"/>
      <c r="H12" s="4231"/>
      <c r="I12" s="4238"/>
      <c r="J12" s="4286"/>
      <c r="K12" s="4231"/>
      <c r="L12" s="4231"/>
      <c r="M12" s="4231"/>
      <c r="N12" s="4238"/>
      <c r="O12" s="4286"/>
      <c r="P12" s="4231"/>
      <c r="Q12" s="4231"/>
      <c r="R12" s="4231"/>
      <c r="S12" s="4238"/>
      <c r="T12" s="4286"/>
      <c r="U12" s="4231"/>
      <c r="V12" s="4231"/>
      <c r="W12" s="4231"/>
      <c r="X12" s="4238"/>
      <c r="Y12" s="4286"/>
      <c r="Z12" s="4231"/>
      <c r="AA12" s="4231"/>
      <c r="AB12" s="4231"/>
      <c r="AC12" s="4238"/>
      <c r="AD12" s="4286"/>
      <c r="AE12" s="4231"/>
      <c r="AF12" s="4231"/>
      <c r="AG12" s="4231"/>
      <c r="AH12" s="4238"/>
      <c r="AI12" s="4286"/>
      <c r="AJ12" s="4231"/>
      <c r="AK12" s="4231"/>
      <c r="AL12" s="4231"/>
      <c r="AM12" s="4238"/>
      <c r="AN12" s="4286"/>
      <c r="AO12" s="4231"/>
      <c r="AP12" s="4231"/>
      <c r="AQ12" s="4231"/>
      <c r="AR12" s="4238"/>
      <c r="AS12" s="4286"/>
      <c r="AT12" s="4231"/>
      <c r="AU12" s="4231"/>
      <c r="AV12" s="4231"/>
      <c r="AW12" s="4238"/>
      <c r="AX12" s="4286"/>
      <c r="AY12" s="4231"/>
      <c r="AZ12" s="4231"/>
      <c r="BA12" s="4231"/>
      <c r="BB12" s="4286"/>
    </row>
    <row r="13" spans="1:54" ht="15">
      <c r="A13" s="4290">
        <v>1321</v>
      </c>
      <c r="B13" s="4234" t="s">
        <v>4930</v>
      </c>
      <c r="C13" s="4235"/>
      <c r="D13" s="4235"/>
      <c r="E13" s="4235"/>
      <c r="F13" s="4235"/>
      <c r="G13" s="4235"/>
      <c r="H13" s="4235"/>
      <c r="I13" s="4238"/>
      <c r="J13" s="4286"/>
      <c r="K13" s="4235"/>
      <c r="L13" s="4235"/>
      <c r="M13" s="4235"/>
      <c r="N13" s="4238"/>
      <c r="O13" s="4286"/>
      <c r="P13" s="4235"/>
      <c r="Q13" s="4235"/>
      <c r="R13" s="4235"/>
      <c r="S13" s="4238"/>
      <c r="T13" s="4286"/>
      <c r="U13" s="4235"/>
      <c r="V13" s="4235"/>
      <c r="W13" s="4235"/>
      <c r="X13" s="4238"/>
      <c r="Y13" s="4286"/>
      <c r="Z13" s="4235"/>
      <c r="AA13" s="4235"/>
      <c r="AB13" s="4235"/>
      <c r="AC13" s="4238"/>
      <c r="AD13" s="4286"/>
      <c r="AE13" s="4235"/>
      <c r="AF13" s="4235"/>
      <c r="AG13" s="4235"/>
      <c r="AH13" s="4238"/>
      <c r="AI13" s="4286"/>
      <c r="AJ13" s="4235"/>
      <c r="AK13" s="4235"/>
      <c r="AL13" s="4235"/>
      <c r="AM13" s="4238"/>
      <c r="AN13" s="4286"/>
      <c r="AO13" s="4235"/>
      <c r="AP13" s="4235"/>
      <c r="AQ13" s="4235"/>
      <c r="AR13" s="4238"/>
      <c r="AS13" s="4286"/>
      <c r="AT13" s="4235"/>
      <c r="AU13" s="4235"/>
      <c r="AV13" s="4235"/>
      <c r="AW13" s="4238"/>
      <c r="AX13" s="4286"/>
      <c r="AY13" s="4235"/>
      <c r="AZ13" s="4235"/>
      <c r="BA13" s="4235"/>
      <c r="BB13" s="4286"/>
    </row>
    <row r="14" spans="1:54" ht="14.25">
      <c r="A14" s="4282">
        <v>16</v>
      </c>
      <c r="B14" s="4237" t="s">
        <v>4931</v>
      </c>
      <c r="C14" s="4238"/>
      <c r="D14" s="4238"/>
      <c r="E14" s="4238"/>
      <c r="F14" s="4238"/>
      <c r="G14" s="4238"/>
      <c r="H14" s="4238"/>
      <c r="I14" s="4238"/>
      <c r="J14" s="4286"/>
      <c r="K14" s="4238"/>
      <c r="L14" s="4238"/>
      <c r="M14" s="4238"/>
      <c r="N14" s="4238"/>
      <c r="O14" s="4286"/>
      <c r="P14" s="4238"/>
      <c r="Q14" s="4238"/>
      <c r="R14" s="4238"/>
      <c r="S14" s="4238"/>
      <c r="T14" s="4286"/>
      <c r="U14" s="4238"/>
      <c r="V14" s="4238"/>
      <c r="W14" s="4238"/>
      <c r="X14" s="4238"/>
      <c r="Y14" s="4286"/>
      <c r="Z14" s="4238"/>
      <c r="AA14" s="4238"/>
      <c r="AB14" s="4238"/>
      <c r="AC14" s="4238"/>
      <c r="AD14" s="4286"/>
      <c r="AE14" s="4238"/>
      <c r="AF14" s="4238"/>
      <c r="AG14" s="4238"/>
      <c r="AH14" s="4238"/>
      <c r="AI14" s="4286"/>
      <c r="AJ14" s="4238"/>
      <c r="AK14" s="4238"/>
      <c r="AL14" s="4238"/>
      <c r="AM14" s="4238"/>
      <c r="AN14" s="4286"/>
      <c r="AO14" s="4238"/>
      <c r="AP14" s="4238"/>
      <c r="AQ14" s="4238"/>
      <c r="AR14" s="4238"/>
      <c r="AS14" s="4286"/>
      <c r="AT14" s="4238"/>
      <c r="AU14" s="4238"/>
      <c r="AV14" s="4238"/>
      <c r="AW14" s="4238"/>
      <c r="AX14" s="4286"/>
      <c r="AY14" s="4238"/>
      <c r="AZ14" s="4238"/>
      <c r="BA14" s="4238"/>
      <c r="BB14" s="4286"/>
    </row>
    <row r="15" spans="1:54" ht="15">
      <c r="A15" s="4291">
        <v>161</v>
      </c>
      <c r="B15" s="4230" t="s">
        <v>4932</v>
      </c>
      <c r="C15" s="4231"/>
      <c r="D15" s="4231"/>
      <c r="E15" s="4231"/>
      <c r="F15" s="4231"/>
      <c r="G15" s="4231"/>
      <c r="H15" s="4231"/>
      <c r="I15" s="4238"/>
      <c r="J15" s="4286"/>
      <c r="K15" s="4231"/>
      <c r="L15" s="4231"/>
      <c r="M15" s="4231"/>
      <c r="N15" s="4238"/>
      <c r="O15" s="4286"/>
      <c r="P15" s="4231"/>
      <c r="Q15" s="4231"/>
      <c r="R15" s="4231"/>
      <c r="S15" s="4238"/>
      <c r="T15" s="4286"/>
      <c r="U15" s="4231"/>
      <c r="V15" s="4231"/>
      <c r="W15" s="4231"/>
      <c r="X15" s="4238"/>
      <c r="Y15" s="4286"/>
      <c r="Z15" s="4231"/>
      <c r="AA15" s="4231"/>
      <c r="AB15" s="4231"/>
      <c r="AC15" s="4238"/>
      <c r="AD15" s="4286"/>
      <c r="AE15" s="4231"/>
      <c r="AF15" s="4231"/>
      <c r="AG15" s="4231"/>
      <c r="AH15" s="4238"/>
      <c r="AI15" s="4286"/>
      <c r="AJ15" s="4231"/>
      <c r="AK15" s="4231"/>
      <c r="AL15" s="4231"/>
      <c r="AM15" s="4238"/>
      <c r="AN15" s="4286"/>
      <c r="AO15" s="4231"/>
      <c r="AP15" s="4231"/>
      <c r="AQ15" s="4231"/>
      <c r="AR15" s="4238"/>
      <c r="AS15" s="4286"/>
      <c r="AT15" s="4231"/>
      <c r="AU15" s="4231"/>
      <c r="AV15" s="4231"/>
      <c r="AW15" s="4238"/>
      <c r="AX15" s="4286"/>
      <c r="AY15" s="4231"/>
      <c r="AZ15" s="4231"/>
      <c r="BA15" s="4231"/>
      <c r="BB15" s="4286"/>
    </row>
    <row r="16" spans="1:54" ht="15">
      <c r="A16" s="4290">
        <v>1611</v>
      </c>
      <c r="B16" s="4239" t="s">
        <v>4933</v>
      </c>
      <c r="C16" s="4231"/>
      <c r="D16" s="4231"/>
      <c r="E16" s="4231"/>
      <c r="F16" s="4231"/>
      <c r="G16" s="4231"/>
      <c r="H16" s="4231"/>
      <c r="I16" s="4238"/>
      <c r="J16" s="4286"/>
      <c r="K16" s="4231"/>
      <c r="L16" s="4231"/>
      <c r="M16" s="4231"/>
      <c r="N16" s="4238"/>
      <c r="O16" s="4286"/>
      <c r="P16" s="4231"/>
      <c r="Q16" s="4231"/>
      <c r="R16" s="4231"/>
      <c r="S16" s="4238"/>
      <c r="T16" s="4286"/>
      <c r="U16" s="4231"/>
      <c r="V16" s="4231"/>
      <c r="W16" s="4231"/>
      <c r="X16" s="4238"/>
      <c r="Y16" s="4286"/>
      <c r="Z16" s="4231"/>
      <c r="AA16" s="4231"/>
      <c r="AB16" s="4231"/>
      <c r="AC16" s="4238"/>
      <c r="AD16" s="4286"/>
      <c r="AE16" s="4231"/>
      <c r="AF16" s="4231"/>
      <c r="AG16" s="4231"/>
      <c r="AH16" s="4238"/>
      <c r="AI16" s="4286"/>
      <c r="AJ16" s="4231"/>
      <c r="AK16" s="4231"/>
      <c r="AL16" s="4231"/>
      <c r="AM16" s="4238"/>
      <c r="AN16" s="4286"/>
      <c r="AO16" s="4231"/>
      <c r="AP16" s="4231"/>
      <c r="AQ16" s="4231"/>
      <c r="AR16" s="4238"/>
      <c r="AS16" s="4286"/>
      <c r="AT16" s="4231"/>
      <c r="AU16" s="4231"/>
      <c r="AV16" s="4231"/>
      <c r="AW16" s="4238"/>
      <c r="AX16" s="4286"/>
      <c r="AY16" s="4231"/>
      <c r="AZ16" s="4231"/>
      <c r="BA16" s="4231"/>
      <c r="BB16" s="4286"/>
    </row>
    <row r="17" spans="1:54" ht="15">
      <c r="A17" s="4290">
        <v>16112</v>
      </c>
      <c r="B17" s="4234" t="s">
        <v>4934</v>
      </c>
      <c r="C17" s="4235"/>
      <c r="D17" s="4235"/>
      <c r="E17" s="4235"/>
      <c r="F17" s="4235"/>
      <c r="G17" s="4235"/>
      <c r="H17" s="4235"/>
      <c r="I17" s="4238"/>
      <c r="J17" s="4286"/>
      <c r="K17" s="4235"/>
      <c r="L17" s="4235"/>
      <c r="M17" s="4235"/>
      <c r="N17" s="4238"/>
      <c r="O17" s="4286"/>
      <c r="P17" s="4235"/>
      <c r="Q17" s="4235"/>
      <c r="R17" s="4235"/>
      <c r="S17" s="4238"/>
      <c r="T17" s="4286"/>
      <c r="U17" s="4235"/>
      <c r="V17" s="4235"/>
      <c r="W17" s="4235"/>
      <c r="X17" s="4238"/>
      <c r="Y17" s="4286"/>
      <c r="Z17" s="4235"/>
      <c r="AA17" s="4235"/>
      <c r="AB17" s="4235"/>
      <c r="AC17" s="4238"/>
      <c r="AD17" s="4286"/>
      <c r="AE17" s="4235"/>
      <c r="AF17" s="4235"/>
      <c r="AG17" s="4235"/>
      <c r="AH17" s="4238"/>
      <c r="AI17" s="4286"/>
      <c r="AJ17" s="4235"/>
      <c r="AK17" s="4235"/>
      <c r="AL17" s="4235"/>
      <c r="AM17" s="4238"/>
      <c r="AN17" s="4286"/>
      <c r="AO17" s="4235"/>
      <c r="AP17" s="4235"/>
      <c r="AQ17" s="4235"/>
      <c r="AR17" s="4238"/>
      <c r="AS17" s="4286"/>
      <c r="AT17" s="4235"/>
      <c r="AU17" s="4235"/>
      <c r="AV17" s="4235"/>
      <c r="AW17" s="4238"/>
      <c r="AX17" s="4286"/>
      <c r="AY17" s="4235"/>
      <c r="AZ17" s="4235"/>
      <c r="BA17" s="4235"/>
      <c r="BB17" s="4286"/>
    </row>
    <row r="18" spans="1:54" ht="15">
      <c r="A18" s="4290">
        <v>1612</v>
      </c>
      <c r="B18" s="4239" t="s">
        <v>235</v>
      </c>
      <c r="C18" s="4231"/>
      <c r="D18" s="4231"/>
      <c r="E18" s="4231"/>
      <c r="F18" s="4231"/>
      <c r="G18" s="4231"/>
      <c r="H18" s="4231"/>
      <c r="I18" s="4238"/>
      <c r="J18" s="4286"/>
      <c r="K18" s="4231"/>
      <c r="L18" s="4231"/>
      <c r="M18" s="4231"/>
      <c r="N18" s="4238"/>
      <c r="O18" s="4286"/>
      <c r="P18" s="4231"/>
      <c r="Q18" s="4231"/>
      <c r="R18" s="4231"/>
      <c r="S18" s="4238"/>
      <c r="T18" s="4286"/>
      <c r="U18" s="4231"/>
      <c r="V18" s="4231"/>
      <c r="W18" s="4231"/>
      <c r="X18" s="4238"/>
      <c r="Y18" s="4286"/>
      <c r="Z18" s="4231"/>
      <c r="AA18" s="4231"/>
      <c r="AB18" s="4231"/>
      <c r="AC18" s="4238"/>
      <c r="AD18" s="4286"/>
      <c r="AE18" s="4231"/>
      <c r="AF18" s="4231"/>
      <c r="AG18" s="4231"/>
      <c r="AH18" s="4238"/>
      <c r="AI18" s="4286"/>
      <c r="AJ18" s="4231"/>
      <c r="AK18" s="4231"/>
      <c r="AL18" s="4231"/>
      <c r="AM18" s="4238"/>
      <c r="AN18" s="4286"/>
      <c r="AO18" s="4231"/>
      <c r="AP18" s="4231"/>
      <c r="AQ18" s="4231"/>
      <c r="AR18" s="4238"/>
      <c r="AS18" s="4286"/>
      <c r="AT18" s="4231"/>
      <c r="AU18" s="4231"/>
      <c r="AV18" s="4231"/>
      <c r="AW18" s="4238"/>
      <c r="AX18" s="4286"/>
      <c r="AY18" s="4231"/>
      <c r="AZ18" s="4231"/>
      <c r="BA18" s="4231"/>
      <c r="BB18" s="4286"/>
    </row>
    <row r="19" spans="1:54" ht="15">
      <c r="A19" s="4290">
        <v>16122</v>
      </c>
      <c r="B19" s="4234" t="s">
        <v>4934</v>
      </c>
      <c r="C19" s="4231"/>
      <c r="D19" s="4231"/>
      <c r="E19" s="4231"/>
      <c r="F19" s="4231"/>
      <c r="G19" s="4231"/>
      <c r="H19" s="4231"/>
      <c r="I19" s="4238"/>
      <c r="J19" s="4286"/>
      <c r="K19" s="4231"/>
      <c r="L19" s="4231"/>
      <c r="M19" s="4231"/>
      <c r="N19" s="4238"/>
      <c r="O19" s="4286"/>
      <c r="P19" s="4231"/>
      <c r="Q19" s="4231"/>
      <c r="R19" s="4231"/>
      <c r="S19" s="4238"/>
      <c r="T19" s="4286"/>
      <c r="U19" s="4231"/>
      <c r="V19" s="4231"/>
      <c r="W19" s="4231"/>
      <c r="X19" s="4238"/>
      <c r="Y19" s="4286"/>
      <c r="Z19" s="4231"/>
      <c r="AA19" s="4231"/>
      <c r="AB19" s="4231"/>
      <c r="AC19" s="4238"/>
      <c r="AD19" s="4286"/>
      <c r="AE19" s="4231"/>
      <c r="AF19" s="4231"/>
      <c r="AG19" s="4231"/>
      <c r="AH19" s="4238"/>
      <c r="AI19" s="4286"/>
      <c r="AJ19" s="4231"/>
      <c r="AK19" s="4231"/>
      <c r="AL19" s="4231"/>
      <c r="AM19" s="4238"/>
      <c r="AN19" s="4286"/>
      <c r="AO19" s="4231"/>
      <c r="AP19" s="4231"/>
      <c r="AQ19" s="4231"/>
      <c r="AR19" s="4238"/>
      <c r="AS19" s="4286"/>
      <c r="AT19" s="4231"/>
      <c r="AU19" s="4231"/>
      <c r="AV19" s="4231"/>
      <c r="AW19" s="4238"/>
      <c r="AX19" s="4286"/>
      <c r="AY19" s="4231"/>
      <c r="AZ19" s="4231"/>
      <c r="BA19" s="4231"/>
      <c r="BB19" s="4286"/>
    </row>
    <row r="20" spans="1:54" ht="15">
      <c r="A20" s="4290"/>
      <c r="B20" s="4240" t="s">
        <v>4935</v>
      </c>
      <c r="C20" s="4235"/>
      <c r="D20" s="4235"/>
      <c r="E20" s="4235"/>
      <c r="F20" s="4235"/>
      <c r="G20" s="4235"/>
      <c r="H20" s="4235"/>
      <c r="I20" s="4238"/>
      <c r="J20" s="4286"/>
      <c r="K20" s="4235"/>
      <c r="L20" s="4235"/>
      <c r="M20" s="4235"/>
      <c r="N20" s="4238"/>
      <c r="O20" s="4286"/>
      <c r="P20" s="4235"/>
      <c r="Q20" s="4235"/>
      <c r="R20" s="4235"/>
      <c r="S20" s="4238"/>
      <c r="T20" s="4286"/>
      <c r="U20" s="4235"/>
      <c r="V20" s="4235"/>
      <c r="W20" s="4235"/>
      <c r="X20" s="4238"/>
      <c r="Y20" s="4286"/>
      <c r="Z20" s="4235"/>
      <c r="AA20" s="4235"/>
      <c r="AB20" s="4235"/>
      <c r="AC20" s="4238"/>
      <c r="AD20" s="4286"/>
      <c r="AE20" s="4235"/>
      <c r="AF20" s="4235"/>
      <c r="AG20" s="4235"/>
      <c r="AH20" s="4238"/>
      <c r="AI20" s="4286"/>
      <c r="AJ20" s="4235"/>
      <c r="AK20" s="4235"/>
      <c r="AL20" s="4235"/>
      <c r="AM20" s="4238"/>
      <c r="AN20" s="4286"/>
      <c r="AO20" s="4235"/>
      <c r="AP20" s="4235"/>
      <c r="AQ20" s="4235"/>
      <c r="AR20" s="4238"/>
      <c r="AS20" s="4286"/>
      <c r="AT20" s="4235"/>
      <c r="AU20" s="4235"/>
      <c r="AV20" s="4235"/>
      <c r="AW20" s="4238"/>
      <c r="AX20" s="4286"/>
      <c r="AY20" s="4235"/>
      <c r="AZ20" s="4235"/>
      <c r="BA20" s="4235"/>
      <c r="BB20" s="4286"/>
    </row>
    <row r="21" spans="1:54" ht="15">
      <c r="A21" s="4290"/>
      <c r="B21" s="4240" t="s">
        <v>4936</v>
      </c>
      <c r="C21" s="4235"/>
      <c r="D21" s="4235"/>
      <c r="E21" s="4235"/>
      <c r="F21" s="4235"/>
      <c r="G21" s="4235"/>
      <c r="H21" s="4235"/>
      <c r="I21" s="4238"/>
      <c r="J21" s="4286"/>
      <c r="K21" s="4235"/>
      <c r="L21" s="4235"/>
      <c r="M21" s="4235"/>
      <c r="N21" s="4238"/>
      <c r="O21" s="4286"/>
      <c r="P21" s="4235"/>
      <c r="Q21" s="4235"/>
      <c r="R21" s="4235"/>
      <c r="S21" s="4238"/>
      <c r="T21" s="4286"/>
      <c r="U21" s="4235"/>
      <c r="V21" s="4235"/>
      <c r="W21" s="4235"/>
      <c r="X21" s="4238"/>
      <c r="Y21" s="4286"/>
      <c r="Z21" s="4235"/>
      <c r="AA21" s="4235"/>
      <c r="AB21" s="4235"/>
      <c r="AC21" s="4238"/>
      <c r="AD21" s="4286"/>
      <c r="AE21" s="4235"/>
      <c r="AF21" s="4235"/>
      <c r="AG21" s="4235"/>
      <c r="AH21" s="4238"/>
      <c r="AI21" s="4286"/>
      <c r="AJ21" s="4235"/>
      <c r="AK21" s="4235"/>
      <c r="AL21" s="4235"/>
      <c r="AM21" s="4238"/>
      <c r="AN21" s="4286"/>
      <c r="AO21" s="4235"/>
      <c r="AP21" s="4235"/>
      <c r="AQ21" s="4235"/>
      <c r="AR21" s="4238"/>
      <c r="AS21" s="4286"/>
      <c r="AT21" s="4235"/>
      <c r="AU21" s="4235"/>
      <c r="AV21" s="4235"/>
      <c r="AW21" s="4238"/>
      <c r="AX21" s="4286"/>
      <c r="AY21" s="4235"/>
      <c r="AZ21" s="4235"/>
      <c r="BA21" s="4235"/>
      <c r="BB21" s="4286"/>
    </row>
    <row r="22" spans="1:54" ht="15">
      <c r="A22" s="4290"/>
      <c r="B22" s="4240" t="s">
        <v>4937</v>
      </c>
      <c r="C22" s="4235"/>
      <c r="D22" s="4235"/>
      <c r="E22" s="4235"/>
      <c r="F22" s="4235"/>
      <c r="G22" s="4235"/>
      <c r="H22" s="4235"/>
      <c r="I22" s="4238"/>
      <c r="J22" s="4286"/>
      <c r="K22" s="4235"/>
      <c r="L22" s="4235"/>
      <c r="M22" s="4235"/>
      <c r="N22" s="4238"/>
      <c r="O22" s="4286"/>
      <c r="P22" s="4235"/>
      <c r="Q22" s="4235"/>
      <c r="R22" s="4235"/>
      <c r="S22" s="4238"/>
      <c r="T22" s="4286"/>
      <c r="U22" s="4235"/>
      <c r="V22" s="4235"/>
      <c r="W22" s="4235"/>
      <c r="X22" s="4238"/>
      <c r="Y22" s="4286"/>
      <c r="Z22" s="4235"/>
      <c r="AA22" s="4235"/>
      <c r="AB22" s="4235"/>
      <c r="AC22" s="4238"/>
      <c r="AD22" s="4286"/>
      <c r="AE22" s="4235"/>
      <c r="AF22" s="4235"/>
      <c r="AG22" s="4235"/>
      <c r="AH22" s="4238"/>
      <c r="AI22" s="4286"/>
      <c r="AJ22" s="4235"/>
      <c r="AK22" s="4235"/>
      <c r="AL22" s="4235"/>
      <c r="AM22" s="4238"/>
      <c r="AN22" s="4286"/>
      <c r="AO22" s="4235"/>
      <c r="AP22" s="4235"/>
      <c r="AQ22" s="4235"/>
      <c r="AR22" s="4238"/>
      <c r="AS22" s="4286"/>
      <c r="AT22" s="4235"/>
      <c r="AU22" s="4235"/>
      <c r="AV22" s="4235"/>
      <c r="AW22" s="4238"/>
      <c r="AX22" s="4286"/>
      <c r="AY22" s="4235"/>
      <c r="AZ22" s="4235"/>
      <c r="BA22" s="4235"/>
      <c r="BB22" s="4286"/>
    </row>
    <row r="23" spans="1:54" ht="15">
      <c r="A23" s="4291">
        <v>162</v>
      </c>
      <c r="B23" s="4230" t="s">
        <v>4938</v>
      </c>
      <c r="C23" s="4231"/>
      <c r="D23" s="4231"/>
      <c r="E23" s="4231"/>
      <c r="F23" s="4231"/>
      <c r="G23" s="4231"/>
      <c r="H23" s="4231"/>
      <c r="I23" s="4238"/>
      <c r="J23" s="4286"/>
      <c r="K23" s="4231"/>
      <c r="L23" s="4231"/>
      <c r="M23" s="4231"/>
      <c r="N23" s="4238"/>
      <c r="O23" s="4286"/>
      <c r="P23" s="4231"/>
      <c r="Q23" s="4231"/>
      <c r="R23" s="4231"/>
      <c r="S23" s="4238"/>
      <c r="T23" s="4286"/>
      <c r="U23" s="4231"/>
      <c r="V23" s="4231"/>
      <c r="W23" s="4231"/>
      <c r="X23" s="4238"/>
      <c r="Y23" s="4286"/>
      <c r="Z23" s="4231"/>
      <c r="AA23" s="4231"/>
      <c r="AB23" s="4231"/>
      <c r="AC23" s="4238"/>
      <c r="AD23" s="4286"/>
      <c r="AE23" s="4231"/>
      <c r="AF23" s="4231"/>
      <c r="AG23" s="4231"/>
      <c r="AH23" s="4238"/>
      <c r="AI23" s="4286"/>
      <c r="AJ23" s="4231"/>
      <c r="AK23" s="4231"/>
      <c r="AL23" s="4231"/>
      <c r="AM23" s="4238"/>
      <c r="AN23" s="4286"/>
      <c r="AO23" s="4231"/>
      <c r="AP23" s="4231"/>
      <c r="AQ23" s="4231"/>
      <c r="AR23" s="4238"/>
      <c r="AS23" s="4286"/>
      <c r="AT23" s="4231"/>
      <c r="AU23" s="4231"/>
      <c r="AV23" s="4231"/>
      <c r="AW23" s="4238"/>
      <c r="AX23" s="4286"/>
      <c r="AY23" s="4231"/>
      <c r="AZ23" s="4231"/>
      <c r="BA23" s="4231"/>
      <c r="BB23" s="4286"/>
    </row>
    <row r="24" spans="1:54" ht="15">
      <c r="A24" s="4290">
        <v>1621</v>
      </c>
      <c r="B24" s="4239" t="s">
        <v>4933</v>
      </c>
      <c r="C24" s="4235"/>
      <c r="D24" s="4235"/>
      <c r="E24" s="4235"/>
      <c r="F24" s="4235"/>
      <c r="G24" s="4235"/>
      <c r="H24" s="4235"/>
      <c r="I24" s="4238"/>
      <c r="J24" s="4286"/>
      <c r="K24" s="4235"/>
      <c r="L24" s="4235"/>
      <c r="M24" s="4235"/>
      <c r="N24" s="4238"/>
      <c r="O24" s="4286"/>
      <c r="P24" s="4235"/>
      <c r="Q24" s="4235"/>
      <c r="R24" s="4235"/>
      <c r="S24" s="4238"/>
      <c r="T24" s="4286"/>
      <c r="U24" s="4235"/>
      <c r="V24" s="4235"/>
      <c r="W24" s="4235"/>
      <c r="X24" s="4238"/>
      <c r="Y24" s="4286"/>
      <c r="Z24" s="4235"/>
      <c r="AA24" s="4235"/>
      <c r="AB24" s="4235"/>
      <c r="AC24" s="4238"/>
      <c r="AD24" s="4286"/>
      <c r="AE24" s="4235"/>
      <c r="AF24" s="4235"/>
      <c r="AG24" s="4235"/>
      <c r="AH24" s="4238"/>
      <c r="AI24" s="4286"/>
      <c r="AJ24" s="4235"/>
      <c r="AK24" s="4235"/>
      <c r="AL24" s="4235"/>
      <c r="AM24" s="4238"/>
      <c r="AN24" s="4286"/>
      <c r="AO24" s="4235"/>
      <c r="AP24" s="4235"/>
      <c r="AQ24" s="4235"/>
      <c r="AR24" s="4238"/>
      <c r="AS24" s="4286"/>
      <c r="AT24" s="4235"/>
      <c r="AU24" s="4235"/>
      <c r="AV24" s="4235"/>
      <c r="AW24" s="4238"/>
      <c r="AX24" s="4286"/>
      <c r="AY24" s="4235"/>
      <c r="AZ24" s="4235"/>
      <c r="BA24" s="4235"/>
      <c r="BB24" s="4286"/>
    </row>
    <row r="25" spans="1:54" ht="15">
      <c r="A25" s="4290">
        <v>1622</v>
      </c>
      <c r="B25" s="4239" t="s">
        <v>235</v>
      </c>
      <c r="C25" s="4231"/>
      <c r="D25" s="4231"/>
      <c r="E25" s="4231"/>
      <c r="F25" s="4231"/>
      <c r="G25" s="4231"/>
      <c r="H25" s="4231"/>
      <c r="I25" s="4238"/>
      <c r="J25" s="4286"/>
      <c r="K25" s="4231"/>
      <c r="L25" s="4231"/>
      <c r="M25" s="4231"/>
      <c r="N25" s="4238"/>
      <c r="O25" s="4286"/>
      <c r="P25" s="4231"/>
      <c r="Q25" s="4231"/>
      <c r="R25" s="4231"/>
      <c r="S25" s="4238"/>
      <c r="T25" s="4286"/>
      <c r="U25" s="4231"/>
      <c r="V25" s="4231"/>
      <c r="W25" s="4231"/>
      <c r="X25" s="4238"/>
      <c r="Y25" s="4286"/>
      <c r="Z25" s="4231"/>
      <c r="AA25" s="4231"/>
      <c r="AB25" s="4231"/>
      <c r="AC25" s="4238"/>
      <c r="AD25" s="4286"/>
      <c r="AE25" s="4231"/>
      <c r="AF25" s="4231"/>
      <c r="AG25" s="4231"/>
      <c r="AH25" s="4238"/>
      <c r="AI25" s="4286"/>
      <c r="AJ25" s="4231"/>
      <c r="AK25" s="4231"/>
      <c r="AL25" s="4231"/>
      <c r="AM25" s="4238"/>
      <c r="AN25" s="4286"/>
      <c r="AO25" s="4231"/>
      <c r="AP25" s="4231"/>
      <c r="AQ25" s="4231"/>
      <c r="AR25" s="4238"/>
      <c r="AS25" s="4286"/>
      <c r="AT25" s="4231"/>
      <c r="AU25" s="4231"/>
      <c r="AV25" s="4231"/>
      <c r="AW25" s="4238"/>
      <c r="AX25" s="4286"/>
      <c r="AY25" s="4231"/>
      <c r="AZ25" s="4231"/>
      <c r="BA25" s="4231"/>
      <c r="BB25" s="4286"/>
    </row>
    <row r="26" spans="1:54" ht="15">
      <c r="A26" s="4290"/>
      <c r="B26" s="4240" t="s">
        <v>4935</v>
      </c>
      <c r="C26" s="4235"/>
      <c r="D26" s="4235"/>
      <c r="E26" s="4235"/>
      <c r="F26" s="4235"/>
      <c r="G26" s="4235"/>
      <c r="H26" s="4235"/>
      <c r="I26" s="4238"/>
      <c r="J26" s="4286"/>
      <c r="K26" s="4235"/>
      <c r="L26" s="4235"/>
      <c r="M26" s="4235"/>
      <c r="N26" s="4238"/>
      <c r="O26" s="4286"/>
      <c r="P26" s="4235"/>
      <c r="Q26" s="4235"/>
      <c r="R26" s="4235"/>
      <c r="S26" s="4238"/>
      <c r="T26" s="4286"/>
      <c r="U26" s="4235"/>
      <c r="V26" s="4235"/>
      <c r="W26" s="4235"/>
      <c r="X26" s="4238"/>
      <c r="Y26" s="4286"/>
      <c r="Z26" s="4235"/>
      <c r="AA26" s="4235"/>
      <c r="AB26" s="4235"/>
      <c r="AC26" s="4238"/>
      <c r="AD26" s="4286"/>
      <c r="AE26" s="4235"/>
      <c r="AF26" s="4235"/>
      <c r="AG26" s="4235"/>
      <c r="AH26" s="4238"/>
      <c r="AI26" s="4286"/>
      <c r="AJ26" s="4235"/>
      <c r="AK26" s="4235"/>
      <c r="AL26" s="4235"/>
      <c r="AM26" s="4238"/>
      <c r="AN26" s="4286"/>
      <c r="AO26" s="4235"/>
      <c r="AP26" s="4235"/>
      <c r="AQ26" s="4235"/>
      <c r="AR26" s="4238"/>
      <c r="AS26" s="4286"/>
      <c r="AT26" s="4235"/>
      <c r="AU26" s="4235"/>
      <c r="AV26" s="4235"/>
      <c r="AW26" s="4238"/>
      <c r="AX26" s="4286"/>
      <c r="AY26" s="4235"/>
      <c r="AZ26" s="4235"/>
      <c r="BA26" s="4235"/>
      <c r="BB26" s="4286"/>
    </row>
    <row r="27" spans="1:54" ht="15">
      <c r="A27" s="4290"/>
      <c r="B27" s="4240" t="s">
        <v>4936</v>
      </c>
      <c r="C27" s="4235"/>
      <c r="D27" s="4235"/>
      <c r="E27" s="4235"/>
      <c r="F27" s="4235"/>
      <c r="G27" s="4235"/>
      <c r="H27" s="4235"/>
      <c r="I27" s="4238"/>
      <c r="J27" s="4286"/>
      <c r="K27" s="4235"/>
      <c r="L27" s="4235"/>
      <c r="M27" s="4235"/>
      <c r="N27" s="4238"/>
      <c r="O27" s="4286"/>
      <c r="P27" s="4235"/>
      <c r="Q27" s="4235"/>
      <c r="R27" s="4235"/>
      <c r="S27" s="4238"/>
      <c r="T27" s="4286"/>
      <c r="U27" s="4235"/>
      <c r="V27" s="4235"/>
      <c r="W27" s="4235"/>
      <c r="X27" s="4238"/>
      <c r="Y27" s="4286"/>
      <c r="Z27" s="4235"/>
      <c r="AA27" s="4235"/>
      <c r="AB27" s="4235"/>
      <c r="AC27" s="4238"/>
      <c r="AD27" s="4286"/>
      <c r="AE27" s="4235"/>
      <c r="AF27" s="4235"/>
      <c r="AG27" s="4235"/>
      <c r="AH27" s="4238"/>
      <c r="AI27" s="4286"/>
      <c r="AJ27" s="4235"/>
      <c r="AK27" s="4235"/>
      <c r="AL27" s="4235"/>
      <c r="AM27" s="4238"/>
      <c r="AN27" s="4286"/>
      <c r="AO27" s="4235"/>
      <c r="AP27" s="4235"/>
      <c r="AQ27" s="4235"/>
      <c r="AR27" s="4238"/>
      <c r="AS27" s="4286"/>
      <c r="AT27" s="4235"/>
      <c r="AU27" s="4235"/>
      <c r="AV27" s="4235"/>
      <c r="AW27" s="4238"/>
      <c r="AX27" s="4286"/>
      <c r="AY27" s="4235"/>
      <c r="AZ27" s="4235"/>
      <c r="BA27" s="4235"/>
      <c r="BB27" s="4286"/>
    </row>
    <row r="28" spans="1:54" ht="15">
      <c r="A28" s="4290"/>
      <c r="B28" s="4240" t="s">
        <v>4937</v>
      </c>
      <c r="C28" s="4235"/>
      <c r="D28" s="4235"/>
      <c r="E28" s="4235"/>
      <c r="F28" s="4235"/>
      <c r="G28" s="4235"/>
      <c r="H28" s="4235"/>
      <c r="I28" s="4238"/>
      <c r="J28" s="4286"/>
      <c r="K28" s="4235"/>
      <c r="L28" s="4235"/>
      <c r="M28" s="4235"/>
      <c r="N28" s="4238"/>
      <c r="O28" s="4286"/>
      <c r="P28" s="4235"/>
      <c r="Q28" s="4235"/>
      <c r="R28" s="4235"/>
      <c r="S28" s="4238"/>
      <c r="T28" s="4286"/>
      <c r="U28" s="4235"/>
      <c r="V28" s="4235"/>
      <c r="W28" s="4235"/>
      <c r="X28" s="4238"/>
      <c r="Y28" s="4286"/>
      <c r="Z28" s="4235"/>
      <c r="AA28" s="4235"/>
      <c r="AB28" s="4235"/>
      <c r="AC28" s="4238"/>
      <c r="AD28" s="4286"/>
      <c r="AE28" s="4235"/>
      <c r="AF28" s="4235"/>
      <c r="AG28" s="4235"/>
      <c r="AH28" s="4238"/>
      <c r="AI28" s="4286"/>
      <c r="AJ28" s="4235"/>
      <c r="AK28" s="4235"/>
      <c r="AL28" s="4235"/>
      <c r="AM28" s="4238"/>
      <c r="AN28" s="4286"/>
      <c r="AO28" s="4235"/>
      <c r="AP28" s="4235"/>
      <c r="AQ28" s="4235"/>
      <c r="AR28" s="4238"/>
      <c r="AS28" s="4286"/>
      <c r="AT28" s="4235"/>
      <c r="AU28" s="4235"/>
      <c r="AV28" s="4235"/>
      <c r="AW28" s="4238"/>
      <c r="AX28" s="4286"/>
      <c r="AY28" s="4235"/>
      <c r="AZ28" s="4235"/>
      <c r="BA28" s="4235"/>
      <c r="BB28" s="4286"/>
    </row>
    <row r="29" spans="1:54" ht="14.25">
      <c r="A29" s="4282">
        <v>27</v>
      </c>
      <c r="B29" s="4237" t="s">
        <v>4939</v>
      </c>
      <c r="C29" s="4242"/>
      <c r="D29" s="4238"/>
      <c r="E29" s="4242"/>
      <c r="F29" s="4242"/>
      <c r="G29" s="4238"/>
      <c r="H29" s="4242"/>
      <c r="I29" s="4238"/>
      <c r="J29" s="4286"/>
      <c r="K29" s="4242"/>
      <c r="L29" s="4238"/>
      <c r="M29" s="4242"/>
      <c r="N29" s="4238"/>
      <c r="O29" s="4286"/>
      <c r="P29" s="4242"/>
      <c r="Q29" s="4238"/>
      <c r="R29" s="4242"/>
      <c r="S29" s="4238"/>
      <c r="T29" s="4286"/>
      <c r="U29" s="4242"/>
      <c r="V29" s="4238"/>
      <c r="W29" s="4242"/>
      <c r="X29" s="4238"/>
      <c r="Y29" s="4286"/>
      <c r="Z29" s="4242"/>
      <c r="AA29" s="4238"/>
      <c r="AB29" s="4242"/>
      <c r="AC29" s="4238"/>
      <c r="AD29" s="4286"/>
      <c r="AE29" s="4242"/>
      <c r="AF29" s="4238"/>
      <c r="AG29" s="4242"/>
      <c r="AH29" s="4238"/>
      <c r="AI29" s="4286"/>
      <c r="AJ29" s="4242"/>
      <c r="AK29" s="4238"/>
      <c r="AL29" s="4242"/>
      <c r="AM29" s="4238"/>
      <c r="AN29" s="4286"/>
      <c r="AO29" s="4242"/>
      <c r="AP29" s="4238"/>
      <c r="AQ29" s="4242"/>
      <c r="AR29" s="4238"/>
      <c r="AS29" s="4286"/>
      <c r="AT29" s="4242"/>
      <c r="AU29" s="4238"/>
      <c r="AV29" s="4242"/>
      <c r="AW29" s="4238"/>
      <c r="AX29" s="4286"/>
      <c r="AY29" s="4242"/>
      <c r="AZ29" s="4238"/>
      <c r="BA29" s="4242"/>
      <c r="BB29" s="4286"/>
    </row>
    <row r="30" spans="1:54" ht="15">
      <c r="A30" s="4291">
        <v>271</v>
      </c>
      <c r="B30" s="4230" t="s">
        <v>87</v>
      </c>
      <c r="C30" s="4231"/>
      <c r="D30" s="4231"/>
      <c r="E30" s="4231"/>
      <c r="F30" s="4231"/>
      <c r="G30" s="4231"/>
      <c r="H30" s="4231"/>
      <c r="I30" s="4238"/>
      <c r="J30" s="4286"/>
      <c r="K30" s="4231"/>
      <c r="L30" s="4231"/>
      <c r="M30" s="4231"/>
      <c r="N30" s="4238"/>
      <c r="O30" s="4286"/>
      <c r="P30" s="4231"/>
      <c r="Q30" s="4231"/>
      <c r="R30" s="4231"/>
      <c r="S30" s="4238"/>
      <c r="T30" s="4286"/>
      <c r="U30" s="4231"/>
      <c r="V30" s="4231"/>
      <c r="W30" s="4231"/>
      <c r="X30" s="4238"/>
      <c r="Y30" s="4286"/>
      <c r="Z30" s="4231"/>
      <c r="AA30" s="4231"/>
      <c r="AB30" s="4231"/>
      <c r="AC30" s="4238"/>
      <c r="AD30" s="4286"/>
      <c r="AE30" s="4231"/>
      <c r="AF30" s="4231"/>
      <c r="AG30" s="4231"/>
      <c r="AH30" s="4238"/>
      <c r="AI30" s="4286"/>
      <c r="AJ30" s="4231"/>
      <c r="AK30" s="4231"/>
      <c r="AL30" s="4231"/>
      <c r="AM30" s="4238"/>
      <c r="AN30" s="4286"/>
      <c r="AO30" s="4231"/>
      <c r="AP30" s="4231"/>
      <c r="AQ30" s="4231"/>
      <c r="AR30" s="4238"/>
      <c r="AS30" s="4286"/>
      <c r="AT30" s="4231"/>
      <c r="AU30" s="4231"/>
      <c r="AV30" s="4231"/>
      <c r="AW30" s="4238"/>
      <c r="AX30" s="4286"/>
      <c r="AY30" s="4231"/>
      <c r="AZ30" s="4231"/>
      <c r="BA30" s="4231"/>
      <c r="BB30" s="4286"/>
    </row>
    <row r="31" spans="1:54" ht="15">
      <c r="A31" s="4290">
        <v>2711</v>
      </c>
      <c r="B31" s="4234" t="s">
        <v>498</v>
      </c>
      <c r="C31" s="4235"/>
      <c r="D31" s="4235"/>
      <c r="E31" s="4235"/>
      <c r="F31" s="4235"/>
      <c r="G31" s="4235"/>
      <c r="H31" s="4235"/>
      <c r="I31" s="4238"/>
      <c r="J31" s="4286"/>
      <c r="K31" s="4235"/>
      <c r="L31" s="4235"/>
      <c r="M31" s="4235"/>
      <c r="N31" s="4238"/>
      <c r="O31" s="4286"/>
      <c r="P31" s="4235"/>
      <c r="Q31" s="4235"/>
      <c r="R31" s="4235"/>
      <c r="S31" s="4238"/>
      <c r="T31" s="4286"/>
      <c r="U31" s="4235"/>
      <c r="V31" s="4235"/>
      <c r="W31" s="4235"/>
      <c r="X31" s="4238"/>
      <c r="Y31" s="4286"/>
      <c r="Z31" s="4235"/>
      <c r="AA31" s="4235"/>
      <c r="AB31" s="4235"/>
      <c r="AC31" s="4238"/>
      <c r="AD31" s="4286"/>
      <c r="AE31" s="4235"/>
      <c r="AF31" s="4235"/>
      <c r="AG31" s="4235"/>
      <c r="AH31" s="4238"/>
      <c r="AI31" s="4286"/>
      <c r="AJ31" s="4235"/>
      <c r="AK31" s="4235"/>
      <c r="AL31" s="4235"/>
      <c r="AM31" s="4238"/>
      <c r="AN31" s="4286"/>
      <c r="AO31" s="4235"/>
      <c r="AP31" s="4235"/>
      <c r="AQ31" s="4235"/>
      <c r="AR31" s="4238"/>
      <c r="AS31" s="4286"/>
      <c r="AT31" s="4235"/>
      <c r="AU31" s="4235"/>
      <c r="AV31" s="4235"/>
      <c r="AW31" s="4238"/>
      <c r="AX31" s="4286"/>
      <c r="AY31" s="4235"/>
      <c r="AZ31" s="4235"/>
      <c r="BA31" s="4235"/>
      <c r="BB31" s="4286"/>
    </row>
    <row r="32" spans="1:54" ht="15">
      <c r="A32" s="4290">
        <v>2712</v>
      </c>
      <c r="B32" s="4234" t="s">
        <v>4940</v>
      </c>
      <c r="C32" s="4235"/>
      <c r="D32" s="4235"/>
      <c r="E32" s="4235"/>
      <c r="F32" s="4235"/>
      <c r="G32" s="4235"/>
      <c r="H32" s="4235"/>
      <c r="I32" s="4238"/>
      <c r="J32" s="4286"/>
      <c r="K32" s="4235"/>
      <c r="L32" s="4235"/>
      <c r="M32" s="4235"/>
      <c r="N32" s="4238"/>
      <c r="O32" s="4286"/>
      <c r="P32" s="4235"/>
      <c r="Q32" s="4235"/>
      <c r="R32" s="4235"/>
      <c r="S32" s="4238"/>
      <c r="T32" s="4286"/>
      <c r="U32" s="4235"/>
      <c r="V32" s="4235"/>
      <c r="W32" s="4235"/>
      <c r="X32" s="4238"/>
      <c r="Y32" s="4286"/>
      <c r="Z32" s="4235"/>
      <c r="AA32" s="4235"/>
      <c r="AB32" s="4235"/>
      <c r="AC32" s="4238"/>
      <c r="AD32" s="4286"/>
      <c r="AE32" s="4235"/>
      <c r="AF32" s="4235"/>
      <c r="AG32" s="4235"/>
      <c r="AH32" s="4238"/>
      <c r="AI32" s="4286"/>
      <c r="AJ32" s="4235"/>
      <c r="AK32" s="4235"/>
      <c r="AL32" s="4235"/>
      <c r="AM32" s="4238"/>
      <c r="AN32" s="4286"/>
      <c r="AO32" s="4235"/>
      <c r="AP32" s="4235"/>
      <c r="AQ32" s="4235"/>
      <c r="AR32" s="4238"/>
      <c r="AS32" s="4286"/>
      <c r="AT32" s="4235"/>
      <c r="AU32" s="4235"/>
      <c r="AV32" s="4235"/>
      <c r="AW32" s="4238"/>
      <c r="AX32" s="4286"/>
      <c r="AY32" s="4235"/>
      <c r="AZ32" s="4235"/>
      <c r="BA32" s="4235"/>
      <c r="BB32" s="4286"/>
    </row>
    <row r="33" spans="1:54" ht="15">
      <c r="A33" s="4290">
        <v>2713</v>
      </c>
      <c r="B33" s="4234" t="s">
        <v>4941</v>
      </c>
      <c r="C33" s="4235"/>
      <c r="D33" s="4235"/>
      <c r="E33" s="4235"/>
      <c r="F33" s="4235"/>
      <c r="G33" s="4235"/>
      <c r="H33" s="4235"/>
      <c r="I33" s="4238"/>
      <c r="J33" s="4286"/>
      <c r="K33" s="4235"/>
      <c r="L33" s="4235"/>
      <c r="M33" s="4235"/>
      <c r="N33" s="4238"/>
      <c r="O33" s="4286"/>
      <c r="P33" s="4235"/>
      <c r="Q33" s="4235"/>
      <c r="R33" s="4235"/>
      <c r="S33" s="4238"/>
      <c r="T33" s="4286"/>
      <c r="U33" s="4235"/>
      <c r="V33" s="4235"/>
      <c r="W33" s="4235"/>
      <c r="X33" s="4238"/>
      <c r="Y33" s="4286"/>
      <c r="Z33" s="4235"/>
      <c r="AA33" s="4235"/>
      <c r="AB33" s="4235"/>
      <c r="AC33" s="4238"/>
      <c r="AD33" s="4286"/>
      <c r="AE33" s="4235"/>
      <c r="AF33" s="4235"/>
      <c r="AG33" s="4235"/>
      <c r="AH33" s="4238"/>
      <c r="AI33" s="4286"/>
      <c r="AJ33" s="4235"/>
      <c r="AK33" s="4235"/>
      <c r="AL33" s="4235"/>
      <c r="AM33" s="4238"/>
      <c r="AN33" s="4286"/>
      <c r="AO33" s="4235"/>
      <c r="AP33" s="4235"/>
      <c r="AQ33" s="4235"/>
      <c r="AR33" s="4238"/>
      <c r="AS33" s="4286"/>
      <c r="AT33" s="4235"/>
      <c r="AU33" s="4235"/>
      <c r="AV33" s="4235"/>
      <c r="AW33" s="4238"/>
      <c r="AX33" s="4286"/>
      <c r="AY33" s="4235"/>
      <c r="AZ33" s="4235"/>
      <c r="BA33" s="4235"/>
      <c r="BB33" s="4286"/>
    </row>
    <row r="34" spans="1:54" ht="15">
      <c r="A34" s="4290">
        <v>2714</v>
      </c>
      <c r="B34" s="4234" t="s">
        <v>4942</v>
      </c>
      <c r="C34" s="4235"/>
      <c r="D34" s="4235"/>
      <c r="E34" s="4235"/>
      <c r="F34" s="4235"/>
      <c r="G34" s="4235"/>
      <c r="H34" s="4235"/>
      <c r="I34" s="4238"/>
      <c r="J34" s="4286"/>
      <c r="K34" s="4235"/>
      <c r="L34" s="4235"/>
      <c r="M34" s="4235"/>
      <c r="N34" s="4238"/>
      <c r="O34" s="4286"/>
      <c r="P34" s="4235"/>
      <c r="Q34" s="4235"/>
      <c r="R34" s="4235"/>
      <c r="S34" s="4238"/>
      <c r="T34" s="4286"/>
      <c r="U34" s="4235"/>
      <c r="V34" s="4235"/>
      <c r="W34" s="4235"/>
      <c r="X34" s="4238"/>
      <c r="Y34" s="4286"/>
      <c r="Z34" s="4235"/>
      <c r="AA34" s="4235"/>
      <c r="AB34" s="4235"/>
      <c r="AC34" s="4238"/>
      <c r="AD34" s="4286"/>
      <c r="AE34" s="4235"/>
      <c r="AF34" s="4235"/>
      <c r="AG34" s="4235"/>
      <c r="AH34" s="4238"/>
      <c r="AI34" s="4286"/>
      <c r="AJ34" s="4235"/>
      <c r="AK34" s="4235"/>
      <c r="AL34" s="4235"/>
      <c r="AM34" s="4238"/>
      <c r="AN34" s="4286"/>
      <c r="AO34" s="4235"/>
      <c r="AP34" s="4235"/>
      <c r="AQ34" s="4235"/>
      <c r="AR34" s="4238"/>
      <c r="AS34" s="4286"/>
      <c r="AT34" s="4235"/>
      <c r="AU34" s="4235"/>
      <c r="AV34" s="4235"/>
      <c r="AW34" s="4238"/>
      <c r="AX34" s="4286"/>
      <c r="AY34" s="4235"/>
      <c r="AZ34" s="4235"/>
      <c r="BA34" s="4235"/>
      <c r="BB34" s="4286"/>
    </row>
    <row r="35" spans="1:54" ht="15">
      <c r="A35" s="4290">
        <v>2717</v>
      </c>
      <c r="B35" s="4234" t="s">
        <v>4943</v>
      </c>
      <c r="C35" s="4235"/>
      <c r="D35" s="4235"/>
      <c r="E35" s="4235"/>
      <c r="F35" s="4235"/>
      <c r="G35" s="4235"/>
      <c r="H35" s="4235"/>
      <c r="I35" s="4238"/>
      <c r="J35" s="4286"/>
      <c r="K35" s="4235"/>
      <c r="L35" s="4235"/>
      <c r="M35" s="4235"/>
      <c r="N35" s="4238"/>
      <c r="O35" s="4286"/>
      <c r="P35" s="4235"/>
      <c r="Q35" s="4235"/>
      <c r="R35" s="4235"/>
      <c r="S35" s="4238"/>
      <c r="T35" s="4286"/>
      <c r="U35" s="4235"/>
      <c r="V35" s="4235"/>
      <c r="W35" s="4235"/>
      <c r="X35" s="4238"/>
      <c r="Y35" s="4286"/>
      <c r="Z35" s="4235"/>
      <c r="AA35" s="4235"/>
      <c r="AB35" s="4235"/>
      <c r="AC35" s="4238"/>
      <c r="AD35" s="4286"/>
      <c r="AE35" s="4235"/>
      <c r="AF35" s="4235"/>
      <c r="AG35" s="4235"/>
      <c r="AH35" s="4238"/>
      <c r="AI35" s="4286"/>
      <c r="AJ35" s="4235"/>
      <c r="AK35" s="4235"/>
      <c r="AL35" s="4235"/>
      <c r="AM35" s="4238"/>
      <c r="AN35" s="4286"/>
      <c r="AO35" s="4235"/>
      <c r="AP35" s="4235"/>
      <c r="AQ35" s="4235"/>
      <c r="AR35" s="4238"/>
      <c r="AS35" s="4286"/>
      <c r="AT35" s="4235"/>
      <c r="AU35" s="4235"/>
      <c r="AV35" s="4235"/>
      <c r="AW35" s="4238"/>
      <c r="AX35" s="4286"/>
      <c r="AY35" s="4235"/>
      <c r="AZ35" s="4235"/>
      <c r="BA35" s="4235"/>
      <c r="BB35" s="4286"/>
    </row>
    <row r="36" spans="1:54" ht="15">
      <c r="A36" s="4291">
        <v>272</v>
      </c>
      <c r="B36" s="4230" t="s">
        <v>4944</v>
      </c>
      <c r="C36" s="4231"/>
      <c r="D36" s="4231"/>
      <c r="E36" s="4231"/>
      <c r="F36" s="4231"/>
      <c r="G36" s="4231"/>
      <c r="H36" s="4231"/>
      <c r="I36" s="4238"/>
      <c r="J36" s="4286"/>
      <c r="K36" s="4231"/>
      <c r="L36" s="4231"/>
      <c r="M36" s="4231"/>
      <c r="N36" s="4238"/>
      <c r="O36" s="4286"/>
      <c r="P36" s="4231"/>
      <c r="Q36" s="4231"/>
      <c r="R36" s="4231"/>
      <c r="S36" s="4238"/>
      <c r="T36" s="4286"/>
      <c r="U36" s="4231"/>
      <c r="V36" s="4231"/>
      <c r="W36" s="4231"/>
      <c r="X36" s="4238"/>
      <c r="Y36" s="4286"/>
      <c r="Z36" s="4231"/>
      <c r="AA36" s="4231"/>
      <c r="AB36" s="4231"/>
      <c r="AC36" s="4238"/>
      <c r="AD36" s="4286"/>
      <c r="AE36" s="4231"/>
      <c r="AF36" s="4231"/>
      <c r="AG36" s="4231"/>
      <c r="AH36" s="4238"/>
      <c r="AI36" s="4286"/>
      <c r="AJ36" s="4231"/>
      <c r="AK36" s="4231"/>
      <c r="AL36" s="4231"/>
      <c r="AM36" s="4238"/>
      <c r="AN36" s="4286"/>
      <c r="AO36" s="4231"/>
      <c r="AP36" s="4231"/>
      <c r="AQ36" s="4231"/>
      <c r="AR36" s="4238"/>
      <c r="AS36" s="4286"/>
      <c r="AT36" s="4231"/>
      <c r="AU36" s="4231"/>
      <c r="AV36" s="4231"/>
      <c r="AW36" s="4238"/>
      <c r="AX36" s="4286"/>
      <c r="AY36" s="4231"/>
      <c r="AZ36" s="4231"/>
      <c r="BA36" s="4231"/>
      <c r="BB36" s="4286"/>
    </row>
    <row r="37" spans="1:54" ht="15">
      <c r="A37" s="4290">
        <v>2721</v>
      </c>
      <c r="B37" s="4234" t="s">
        <v>498</v>
      </c>
      <c r="C37" s="4235"/>
      <c r="D37" s="4235"/>
      <c r="E37" s="4235"/>
      <c r="F37" s="4235"/>
      <c r="G37" s="4235"/>
      <c r="H37" s="4235"/>
      <c r="I37" s="4238"/>
      <c r="J37" s="4286"/>
      <c r="K37" s="4235"/>
      <c r="L37" s="4235"/>
      <c r="M37" s="4235"/>
      <c r="N37" s="4238"/>
      <c r="O37" s="4286"/>
      <c r="P37" s="4235"/>
      <c r="Q37" s="4235"/>
      <c r="R37" s="4235"/>
      <c r="S37" s="4238"/>
      <c r="T37" s="4286"/>
      <c r="U37" s="4235"/>
      <c r="V37" s="4235"/>
      <c r="W37" s="4235"/>
      <c r="X37" s="4238"/>
      <c r="Y37" s="4286"/>
      <c r="Z37" s="4235"/>
      <c r="AA37" s="4235"/>
      <c r="AB37" s="4235"/>
      <c r="AC37" s="4238"/>
      <c r="AD37" s="4286"/>
      <c r="AE37" s="4235"/>
      <c r="AF37" s="4235"/>
      <c r="AG37" s="4235"/>
      <c r="AH37" s="4238"/>
      <c r="AI37" s="4286"/>
      <c r="AJ37" s="4235"/>
      <c r="AK37" s="4235"/>
      <c r="AL37" s="4235"/>
      <c r="AM37" s="4238"/>
      <c r="AN37" s="4286"/>
      <c r="AO37" s="4235"/>
      <c r="AP37" s="4235"/>
      <c r="AQ37" s="4235"/>
      <c r="AR37" s="4238"/>
      <c r="AS37" s="4286"/>
      <c r="AT37" s="4235"/>
      <c r="AU37" s="4235"/>
      <c r="AV37" s="4235"/>
      <c r="AW37" s="4238"/>
      <c r="AX37" s="4286"/>
      <c r="AY37" s="4235"/>
      <c r="AZ37" s="4235"/>
      <c r="BA37" s="4235"/>
      <c r="BB37" s="4286"/>
    </row>
    <row r="38" spans="1:54" ht="15">
      <c r="A38" s="4290">
        <v>2722</v>
      </c>
      <c r="B38" s="4234" t="s">
        <v>4940</v>
      </c>
      <c r="C38" s="4235"/>
      <c r="D38" s="4235"/>
      <c r="E38" s="4235"/>
      <c r="F38" s="4235"/>
      <c r="G38" s="4235"/>
      <c r="H38" s="4235"/>
      <c r="I38" s="4238"/>
      <c r="J38" s="4286"/>
      <c r="K38" s="4235"/>
      <c r="L38" s="4235"/>
      <c r="M38" s="4235"/>
      <c r="N38" s="4238"/>
      <c r="O38" s="4286"/>
      <c r="P38" s="4235"/>
      <c r="Q38" s="4235"/>
      <c r="R38" s="4235"/>
      <c r="S38" s="4238"/>
      <c r="T38" s="4286"/>
      <c r="U38" s="4235"/>
      <c r="V38" s="4235"/>
      <c r="W38" s="4235"/>
      <c r="X38" s="4238"/>
      <c r="Y38" s="4286"/>
      <c r="Z38" s="4235"/>
      <c r="AA38" s="4235"/>
      <c r="AB38" s="4235"/>
      <c r="AC38" s="4238"/>
      <c r="AD38" s="4286"/>
      <c r="AE38" s="4235"/>
      <c r="AF38" s="4235"/>
      <c r="AG38" s="4235"/>
      <c r="AH38" s="4238"/>
      <c r="AI38" s="4286"/>
      <c r="AJ38" s="4235"/>
      <c r="AK38" s="4235"/>
      <c r="AL38" s="4235"/>
      <c r="AM38" s="4238"/>
      <c r="AN38" s="4286"/>
      <c r="AO38" s="4235"/>
      <c r="AP38" s="4235"/>
      <c r="AQ38" s="4235"/>
      <c r="AR38" s="4238"/>
      <c r="AS38" s="4286"/>
      <c r="AT38" s="4235"/>
      <c r="AU38" s="4235"/>
      <c r="AV38" s="4235"/>
      <c r="AW38" s="4238"/>
      <c r="AX38" s="4286"/>
      <c r="AY38" s="4235"/>
      <c r="AZ38" s="4235"/>
      <c r="BA38" s="4235"/>
      <c r="BB38" s="4286"/>
    </row>
    <row r="39" spans="1:54" ht="15">
      <c r="A39" s="4290">
        <v>2723</v>
      </c>
      <c r="B39" s="4234" t="s">
        <v>4941</v>
      </c>
      <c r="C39" s="4235"/>
      <c r="D39" s="4235"/>
      <c r="E39" s="4235"/>
      <c r="F39" s="4235"/>
      <c r="G39" s="4235"/>
      <c r="H39" s="4235"/>
      <c r="I39" s="4238"/>
      <c r="J39" s="4286"/>
      <c r="K39" s="4235"/>
      <c r="L39" s="4235"/>
      <c r="M39" s="4235"/>
      <c r="N39" s="4238"/>
      <c r="O39" s="4286"/>
      <c r="P39" s="4235"/>
      <c r="Q39" s="4235"/>
      <c r="R39" s="4235"/>
      <c r="S39" s="4238"/>
      <c r="T39" s="4286"/>
      <c r="U39" s="4235"/>
      <c r="V39" s="4235"/>
      <c r="W39" s="4235"/>
      <c r="X39" s="4238"/>
      <c r="Y39" s="4286"/>
      <c r="Z39" s="4235"/>
      <c r="AA39" s="4235"/>
      <c r="AB39" s="4235"/>
      <c r="AC39" s="4238"/>
      <c r="AD39" s="4286"/>
      <c r="AE39" s="4235"/>
      <c r="AF39" s="4235"/>
      <c r="AG39" s="4235"/>
      <c r="AH39" s="4238"/>
      <c r="AI39" s="4286"/>
      <c r="AJ39" s="4235"/>
      <c r="AK39" s="4235"/>
      <c r="AL39" s="4235"/>
      <c r="AM39" s="4238"/>
      <c r="AN39" s="4286"/>
      <c r="AO39" s="4235"/>
      <c r="AP39" s="4235"/>
      <c r="AQ39" s="4235"/>
      <c r="AR39" s="4238"/>
      <c r="AS39" s="4286"/>
      <c r="AT39" s="4235"/>
      <c r="AU39" s="4235"/>
      <c r="AV39" s="4235"/>
      <c r="AW39" s="4238"/>
      <c r="AX39" s="4286"/>
      <c r="AY39" s="4235"/>
      <c r="AZ39" s="4235"/>
      <c r="BA39" s="4235"/>
      <c r="BB39" s="4286"/>
    </row>
    <row r="40" spans="1:54" ht="15">
      <c r="A40" s="4290">
        <v>2724</v>
      </c>
      <c r="B40" s="4234" t="s">
        <v>4942</v>
      </c>
      <c r="C40" s="4235"/>
      <c r="D40" s="4235"/>
      <c r="E40" s="4235"/>
      <c r="F40" s="4235"/>
      <c r="G40" s="4235"/>
      <c r="H40" s="4235"/>
      <c r="I40" s="4238"/>
      <c r="J40" s="4286"/>
      <c r="K40" s="4235"/>
      <c r="L40" s="4235"/>
      <c r="M40" s="4235"/>
      <c r="N40" s="4238"/>
      <c r="O40" s="4286"/>
      <c r="P40" s="4235"/>
      <c r="Q40" s="4235"/>
      <c r="R40" s="4235"/>
      <c r="S40" s="4238"/>
      <c r="T40" s="4286"/>
      <c r="U40" s="4235"/>
      <c r="V40" s="4235"/>
      <c r="W40" s="4235"/>
      <c r="X40" s="4238"/>
      <c r="Y40" s="4286"/>
      <c r="Z40" s="4235"/>
      <c r="AA40" s="4235"/>
      <c r="AB40" s="4235"/>
      <c r="AC40" s="4238"/>
      <c r="AD40" s="4286"/>
      <c r="AE40" s="4235"/>
      <c r="AF40" s="4235"/>
      <c r="AG40" s="4235"/>
      <c r="AH40" s="4238"/>
      <c r="AI40" s="4286"/>
      <c r="AJ40" s="4235"/>
      <c r="AK40" s="4235"/>
      <c r="AL40" s="4235"/>
      <c r="AM40" s="4238"/>
      <c r="AN40" s="4286"/>
      <c r="AO40" s="4235"/>
      <c r="AP40" s="4235"/>
      <c r="AQ40" s="4235"/>
      <c r="AR40" s="4238"/>
      <c r="AS40" s="4286"/>
      <c r="AT40" s="4235"/>
      <c r="AU40" s="4235"/>
      <c r="AV40" s="4235"/>
      <c r="AW40" s="4238"/>
      <c r="AX40" s="4286"/>
      <c r="AY40" s="4235"/>
      <c r="AZ40" s="4235"/>
      <c r="BA40" s="4235"/>
      <c r="BB40" s="4286"/>
    </row>
    <row r="41" spans="1:54" ht="15">
      <c r="A41" s="4290">
        <v>2727</v>
      </c>
      <c r="B41" s="4234" t="s">
        <v>4943</v>
      </c>
      <c r="C41" s="4235"/>
      <c r="D41" s="4235"/>
      <c r="E41" s="4235"/>
      <c r="F41" s="4235"/>
      <c r="G41" s="4235"/>
      <c r="H41" s="4235"/>
      <c r="I41" s="4238"/>
      <c r="J41" s="4286"/>
      <c r="K41" s="4235"/>
      <c r="L41" s="4235"/>
      <c r="M41" s="4235"/>
      <c r="N41" s="4238"/>
      <c r="O41" s="4286"/>
      <c r="P41" s="4235"/>
      <c r="Q41" s="4235"/>
      <c r="R41" s="4235"/>
      <c r="S41" s="4238"/>
      <c r="T41" s="4286"/>
      <c r="U41" s="4235"/>
      <c r="V41" s="4235"/>
      <c r="W41" s="4235"/>
      <c r="X41" s="4238"/>
      <c r="Y41" s="4286"/>
      <c r="Z41" s="4235"/>
      <c r="AA41" s="4235"/>
      <c r="AB41" s="4235"/>
      <c r="AC41" s="4238"/>
      <c r="AD41" s="4286"/>
      <c r="AE41" s="4235"/>
      <c r="AF41" s="4235"/>
      <c r="AG41" s="4235"/>
      <c r="AH41" s="4238"/>
      <c r="AI41" s="4286"/>
      <c r="AJ41" s="4235"/>
      <c r="AK41" s="4235"/>
      <c r="AL41" s="4235"/>
      <c r="AM41" s="4238"/>
      <c r="AN41" s="4286"/>
      <c r="AO41" s="4235"/>
      <c r="AP41" s="4235"/>
      <c r="AQ41" s="4235"/>
      <c r="AR41" s="4238"/>
      <c r="AS41" s="4286"/>
      <c r="AT41" s="4235"/>
      <c r="AU41" s="4235"/>
      <c r="AV41" s="4235"/>
      <c r="AW41" s="4238"/>
      <c r="AX41" s="4286"/>
      <c r="AY41" s="4235"/>
      <c r="AZ41" s="4235"/>
      <c r="BA41" s="4235"/>
      <c r="BB41" s="4286"/>
    </row>
    <row r="42" spans="1:54" ht="15">
      <c r="A42" s="4291">
        <v>273</v>
      </c>
      <c r="B42" s="4230" t="s">
        <v>849</v>
      </c>
      <c r="C42" s="4231"/>
      <c r="D42" s="4231"/>
      <c r="E42" s="4231"/>
      <c r="F42" s="4231"/>
      <c r="G42" s="4231"/>
      <c r="H42" s="4231"/>
      <c r="I42" s="4238"/>
      <c r="J42" s="4286"/>
      <c r="K42" s="4231"/>
      <c r="L42" s="4231"/>
      <c r="M42" s="4231"/>
      <c r="N42" s="4238"/>
      <c r="O42" s="4286"/>
      <c r="P42" s="4231"/>
      <c r="Q42" s="4231"/>
      <c r="R42" s="4231"/>
      <c r="S42" s="4238"/>
      <c r="T42" s="4286"/>
      <c r="U42" s="4231"/>
      <c r="V42" s="4231"/>
      <c r="W42" s="4231"/>
      <c r="X42" s="4238"/>
      <c r="Y42" s="4286"/>
      <c r="Z42" s="4231"/>
      <c r="AA42" s="4231"/>
      <c r="AB42" s="4231"/>
      <c r="AC42" s="4238"/>
      <c r="AD42" s="4286"/>
      <c r="AE42" s="4231"/>
      <c r="AF42" s="4231"/>
      <c r="AG42" s="4231"/>
      <c r="AH42" s="4238"/>
      <c r="AI42" s="4286"/>
      <c r="AJ42" s="4231"/>
      <c r="AK42" s="4231"/>
      <c r="AL42" s="4231"/>
      <c r="AM42" s="4238"/>
      <c r="AN42" s="4286"/>
      <c r="AO42" s="4231"/>
      <c r="AP42" s="4231"/>
      <c r="AQ42" s="4231"/>
      <c r="AR42" s="4238"/>
      <c r="AS42" s="4286"/>
      <c r="AT42" s="4231"/>
      <c r="AU42" s="4231"/>
      <c r="AV42" s="4231"/>
      <c r="AW42" s="4238"/>
      <c r="AX42" s="4286"/>
      <c r="AY42" s="4231"/>
      <c r="AZ42" s="4231"/>
      <c r="BA42" s="4231"/>
      <c r="BB42" s="4286"/>
    </row>
    <row r="43" spans="1:54" ht="15">
      <c r="A43" s="4290">
        <v>2731</v>
      </c>
      <c r="B43" s="4234" t="s">
        <v>498</v>
      </c>
      <c r="C43" s="4231"/>
      <c r="D43" s="4231"/>
      <c r="E43" s="4231"/>
      <c r="F43" s="4231"/>
      <c r="G43" s="4231"/>
      <c r="H43" s="4231"/>
      <c r="I43" s="4238"/>
      <c r="J43" s="4286"/>
      <c r="K43" s="4231"/>
      <c r="L43" s="4231"/>
      <c r="M43" s="4231"/>
      <c r="N43" s="4238"/>
      <c r="O43" s="4286"/>
      <c r="P43" s="4231"/>
      <c r="Q43" s="4231"/>
      <c r="R43" s="4231"/>
      <c r="S43" s="4238"/>
      <c r="T43" s="4286"/>
      <c r="U43" s="4231"/>
      <c r="V43" s="4231"/>
      <c r="W43" s="4231"/>
      <c r="X43" s="4238"/>
      <c r="Y43" s="4286"/>
      <c r="Z43" s="4231"/>
      <c r="AA43" s="4231"/>
      <c r="AB43" s="4231"/>
      <c r="AC43" s="4238"/>
      <c r="AD43" s="4286"/>
      <c r="AE43" s="4231"/>
      <c r="AF43" s="4231"/>
      <c r="AG43" s="4231"/>
      <c r="AH43" s="4238"/>
      <c r="AI43" s="4286"/>
      <c r="AJ43" s="4231"/>
      <c r="AK43" s="4231"/>
      <c r="AL43" s="4231"/>
      <c r="AM43" s="4238"/>
      <c r="AN43" s="4286"/>
      <c r="AO43" s="4231"/>
      <c r="AP43" s="4231"/>
      <c r="AQ43" s="4231"/>
      <c r="AR43" s="4238"/>
      <c r="AS43" s="4286"/>
      <c r="AT43" s="4231"/>
      <c r="AU43" s="4231"/>
      <c r="AV43" s="4231"/>
      <c r="AW43" s="4238"/>
      <c r="AX43" s="4286"/>
      <c r="AY43" s="4231"/>
      <c r="AZ43" s="4231"/>
      <c r="BA43" s="4231"/>
      <c r="BB43" s="4286"/>
    </row>
    <row r="44" spans="1:54" ht="15">
      <c r="A44" s="4290"/>
      <c r="B44" s="4292" t="s">
        <v>4935</v>
      </c>
      <c r="C44" s="4235"/>
      <c r="D44" s="4235"/>
      <c r="E44" s="4235"/>
      <c r="F44" s="4235"/>
      <c r="G44" s="4235"/>
      <c r="H44" s="4235"/>
      <c r="I44" s="4238"/>
      <c r="J44" s="4286"/>
      <c r="K44" s="4235"/>
      <c r="L44" s="4235"/>
      <c r="M44" s="4235"/>
      <c r="N44" s="4238"/>
      <c r="O44" s="4286"/>
      <c r="P44" s="4235"/>
      <c r="Q44" s="4235"/>
      <c r="R44" s="4235"/>
      <c r="S44" s="4238"/>
      <c r="T44" s="4286"/>
      <c r="U44" s="4235"/>
      <c r="V44" s="4235"/>
      <c r="W44" s="4235"/>
      <c r="X44" s="4238"/>
      <c r="Y44" s="4286"/>
      <c r="Z44" s="4235"/>
      <c r="AA44" s="4235"/>
      <c r="AB44" s="4235"/>
      <c r="AC44" s="4238"/>
      <c r="AD44" s="4286"/>
      <c r="AE44" s="4235"/>
      <c r="AF44" s="4235"/>
      <c r="AG44" s="4235"/>
      <c r="AH44" s="4238"/>
      <c r="AI44" s="4286"/>
      <c r="AJ44" s="4235"/>
      <c r="AK44" s="4235"/>
      <c r="AL44" s="4235"/>
      <c r="AM44" s="4238"/>
      <c r="AN44" s="4286"/>
      <c r="AO44" s="4235"/>
      <c r="AP44" s="4235"/>
      <c r="AQ44" s="4235"/>
      <c r="AR44" s="4238"/>
      <c r="AS44" s="4286"/>
      <c r="AT44" s="4235"/>
      <c r="AU44" s="4235"/>
      <c r="AV44" s="4235"/>
      <c r="AW44" s="4238"/>
      <c r="AX44" s="4286"/>
      <c r="AY44" s="4235"/>
      <c r="AZ44" s="4235"/>
      <c r="BA44" s="4235"/>
      <c r="BB44" s="4286"/>
    </row>
    <row r="45" spans="1:54" ht="15">
      <c r="A45" s="4290"/>
      <c r="B45" s="4292" t="s">
        <v>4936</v>
      </c>
      <c r="C45" s="4235"/>
      <c r="D45" s="4235"/>
      <c r="E45" s="4235"/>
      <c r="F45" s="4235"/>
      <c r="G45" s="4235"/>
      <c r="H45" s="4235"/>
      <c r="I45" s="4238"/>
      <c r="J45" s="4286"/>
      <c r="K45" s="4235"/>
      <c r="L45" s="4235"/>
      <c r="M45" s="4235"/>
      <c r="N45" s="4238"/>
      <c r="O45" s="4286"/>
      <c r="P45" s="4235"/>
      <c r="Q45" s="4235"/>
      <c r="R45" s="4235"/>
      <c r="S45" s="4238"/>
      <c r="T45" s="4286"/>
      <c r="U45" s="4235"/>
      <c r="V45" s="4235"/>
      <c r="W45" s="4235"/>
      <c r="X45" s="4238"/>
      <c r="Y45" s="4286"/>
      <c r="Z45" s="4235"/>
      <c r="AA45" s="4235"/>
      <c r="AB45" s="4235"/>
      <c r="AC45" s="4238"/>
      <c r="AD45" s="4286"/>
      <c r="AE45" s="4235"/>
      <c r="AF45" s="4235"/>
      <c r="AG45" s="4235"/>
      <c r="AH45" s="4238"/>
      <c r="AI45" s="4286"/>
      <c r="AJ45" s="4235"/>
      <c r="AK45" s="4235"/>
      <c r="AL45" s="4235"/>
      <c r="AM45" s="4238"/>
      <c r="AN45" s="4286"/>
      <c r="AO45" s="4235"/>
      <c r="AP45" s="4235"/>
      <c r="AQ45" s="4235"/>
      <c r="AR45" s="4238"/>
      <c r="AS45" s="4286"/>
      <c r="AT45" s="4235"/>
      <c r="AU45" s="4235"/>
      <c r="AV45" s="4235"/>
      <c r="AW45" s="4238"/>
      <c r="AX45" s="4286"/>
      <c r="AY45" s="4235"/>
      <c r="AZ45" s="4235"/>
      <c r="BA45" s="4235"/>
      <c r="BB45" s="4286"/>
    </row>
    <row r="46" spans="1:54" ht="15">
      <c r="A46" s="4290"/>
      <c r="B46" s="4239" t="s">
        <v>4937</v>
      </c>
      <c r="C46" s="4235"/>
      <c r="D46" s="4235"/>
      <c r="E46" s="4235"/>
      <c r="F46" s="4235"/>
      <c r="G46" s="4235"/>
      <c r="H46" s="4235"/>
      <c r="I46" s="4238"/>
      <c r="J46" s="4286"/>
      <c r="K46" s="4235"/>
      <c r="L46" s="4235"/>
      <c r="M46" s="4235"/>
      <c r="N46" s="4238"/>
      <c r="O46" s="4286"/>
      <c r="P46" s="4235"/>
      <c r="Q46" s="4235"/>
      <c r="R46" s="4235"/>
      <c r="S46" s="4238"/>
      <c r="T46" s="4286"/>
      <c r="U46" s="4235"/>
      <c r="V46" s="4235"/>
      <c r="W46" s="4235"/>
      <c r="X46" s="4238"/>
      <c r="Y46" s="4286"/>
      <c r="Z46" s="4235"/>
      <c r="AA46" s="4235"/>
      <c r="AB46" s="4235"/>
      <c r="AC46" s="4238"/>
      <c r="AD46" s="4286"/>
      <c r="AE46" s="4235"/>
      <c r="AF46" s="4235"/>
      <c r="AG46" s="4235"/>
      <c r="AH46" s="4238"/>
      <c r="AI46" s="4286"/>
      <c r="AJ46" s="4235"/>
      <c r="AK46" s="4235"/>
      <c r="AL46" s="4235"/>
      <c r="AM46" s="4238"/>
      <c r="AN46" s="4286"/>
      <c r="AO46" s="4235"/>
      <c r="AP46" s="4235"/>
      <c r="AQ46" s="4235"/>
      <c r="AR46" s="4238"/>
      <c r="AS46" s="4286"/>
      <c r="AT46" s="4235"/>
      <c r="AU46" s="4235"/>
      <c r="AV46" s="4235"/>
      <c r="AW46" s="4238"/>
      <c r="AX46" s="4286"/>
      <c r="AY46" s="4235"/>
      <c r="AZ46" s="4235"/>
      <c r="BA46" s="4235"/>
      <c r="BB46" s="4286"/>
    </row>
    <row r="47" spans="1:54" ht="15">
      <c r="A47" s="4290">
        <v>2732</v>
      </c>
      <c r="B47" s="4234" t="s">
        <v>4940</v>
      </c>
      <c r="C47" s="4231"/>
      <c r="D47" s="4231"/>
      <c r="E47" s="4231"/>
      <c r="F47" s="4231"/>
      <c r="G47" s="4231"/>
      <c r="H47" s="4231"/>
      <c r="I47" s="4238"/>
      <c r="J47" s="4286"/>
      <c r="K47" s="4231"/>
      <c r="L47" s="4231"/>
      <c r="M47" s="4231"/>
      <c r="N47" s="4238"/>
      <c r="O47" s="4286"/>
      <c r="P47" s="4231"/>
      <c r="Q47" s="4231"/>
      <c r="R47" s="4231"/>
      <c r="S47" s="4238"/>
      <c r="T47" s="4286"/>
      <c r="U47" s="4231"/>
      <c r="V47" s="4231"/>
      <c r="W47" s="4231"/>
      <c r="X47" s="4238"/>
      <c r="Y47" s="4286"/>
      <c r="Z47" s="4231"/>
      <c r="AA47" s="4231"/>
      <c r="AB47" s="4231"/>
      <c r="AC47" s="4238"/>
      <c r="AD47" s="4286"/>
      <c r="AE47" s="4231"/>
      <c r="AF47" s="4231"/>
      <c r="AG47" s="4231"/>
      <c r="AH47" s="4238"/>
      <c r="AI47" s="4286"/>
      <c r="AJ47" s="4231"/>
      <c r="AK47" s="4231"/>
      <c r="AL47" s="4231"/>
      <c r="AM47" s="4238"/>
      <c r="AN47" s="4286"/>
      <c r="AO47" s="4231"/>
      <c r="AP47" s="4231"/>
      <c r="AQ47" s="4231"/>
      <c r="AR47" s="4238"/>
      <c r="AS47" s="4286"/>
      <c r="AT47" s="4231"/>
      <c r="AU47" s="4231"/>
      <c r="AV47" s="4231"/>
      <c r="AW47" s="4238"/>
      <c r="AX47" s="4286"/>
      <c r="AY47" s="4231"/>
      <c r="AZ47" s="4231"/>
      <c r="BA47" s="4231"/>
      <c r="BB47" s="4286"/>
    </row>
    <row r="48" spans="1:54" ht="15">
      <c r="A48" s="4290"/>
      <c r="B48" s="4292" t="s">
        <v>4935</v>
      </c>
      <c r="C48" s="4235"/>
      <c r="D48" s="4235"/>
      <c r="E48" s="4235"/>
      <c r="F48" s="4235"/>
      <c r="G48" s="4235"/>
      <c r="H48" s="4235"/>
      <c r="I48" s="4238"/>
      <c r="J48" s="4286"/>
      <c r="K48" s="4235"/>
      <c r="L48" s="4235"/>
      <c r="M48" s="4235"/>
      <c r="N48" s="4238"/>
      <c r="O48" s="4286"/>
      <c r="P48" s="4235"/>
      <c r="Q48" s="4235"/>
      <c r="R48" s="4235"/>
      <c r="S48" s="4238"/>
      <c r="T48" s="4286"/>
      <c r="U48" s="4235"/>
      <c r="V48" s="4235"/>
      <c r="W48" s="4235"/>
      <c r="X48" s="4238"/>
      <c r="Y48" s="4286"/>
      <c r="Z48" s="4235"/>
      <c r="AA48" s="4235"/>
      <c r="AB48" s="4235"/>
      <c r="AC48" s="4238"/>
      <c r="AD48" s="4286"/>
      <c r="AE48" s="4235"/>
      <c r="AF48" s="4235"/>
      <c r="AG48" s="4235"/>
      <c r="AH48" s="4238"/>
      <c r="AI48" s="4286"/>
      <c r="AJ48" s="4235"/>
      <c r="AK48" s="4235"/>
      <c r="AL48" s="4235"/>
      <c r="AM48" s="4238"/>
      <c r="AN48" s="4286"/>
      <c r="AO48" s="4235"/>
      <c r="AP48" s="4235"/>
      <c r="AQ48" s="4235"/>
      <c r="AR48" s="4238"/>
      <c r="AS48" s="4286"/>
      <c r="AT48" s="4235"/>
      <c r="AU48" s="4235"/>
      <c r="AV48" s="4235"/>
      <c r="AW48" s="4238"/>
      <c r="AX48" s="4286"/>
      <c r="AY48" s="4235"/>
      <c r="AZ48" s="4235"/>
      <c r="BA48" s="4235"/>
      <c r="BB48" s="4286"/>
    </row>
    <row r="49" spans="1:54" ht="15">
      <c r="A49" s="4290"/>
      <c r="B49" s="4292" t="s">
        <v>4936</v>
      </c>
      <c r="C49" s="4235"/>
      <c r="D49" s="4235"/>
      <c r="E49" s="4235"/>
      <c r="F49" s="4235"/>
      <c r="G49" s="4235"/>
      <c r="H49" s="4235"/>
      <c r="I49" s="4238"/>
      <c r="J49" s="4286"/>
      <c r="K49" s="4235"/>
      <c r="L49" s="4235"/>
      <c r="M49" s="4235"/>
      <c r="N49" s="4238"/>
      <c r="O49" s="4286"/>
      <c r="P49" s="4235"/>
      <c r="Q49" s="4235"/>
      <c r="R49" s="4235"/>
      <c r="S49" s="4238"/>
      <c r="T49" s="4286"/>
      <c r="U49" s="4235"/>
      <c r="V49" s="4235"/>
      <c r="W49" s="4235"/>
      <c r="X49" s="4238"/>
      <c r="Y49" s="4286"/>
      <c r="Z49" s="4235"/>
      <c r="AA49" s="4235"/>
      <c r="AB49" s="4235"/>
      <c r="AC49" s="4238"/>
      <c r="AD49" s="4286"/>
      <c r="AE49" s="4235"/>
      <c r="AF49" s="4235"/>
      <c r="AG49" s="4235"/>
      <c r="AH49" s="4238"/>
      <c r="AI49" s="4286"/>
      <c r="AJ49" s="4235"/>
      <c r="AK49" s="4235"/>
      <c r="AL49" s="4235"/>
      <c r="AM49" s="4238"/>
      <c r="AN49" s="4286"/>
      <c r="AO49" s="4235"/>
      <c r="AP49" s="4235"/>
      <c r="AQ49" s="4235"/>
      <c r="AR49" s="4238"/>
      <c r="AS49" s="4286"/>
      <c r="AT49" s="4235"/>
      <c r="AU49" s="4235"/>
      <c r="AV49" s="4235"/>
      <c r="AW49" s="4238"/>
      <c r="AX49" s="4286"/>
      <c r="AY49" s="4235"/>
      <c r="AZ49" s="4235"/>
      <c r="BA49" s="4235"/>
      <c r="BB49" s="4286"/>
    </row>
    <row r="50" spans="1:54" ht="15">
      <c r="A50" s="4290"/>
      <c r="B50" s="4239" t="s">
        <v>4937</v>
      </c>
      <c r="C50" s="4235"/>
      <c r="D50" s="4235"/>
      <c r="E50" s="4235"/>
      <c r="F50" s="4235"/>
      <c r="G50" s="4235"/>
      <c r="H50" s="4235"/>
      <c r="I50" s="4238"/>
      <c r="J50" s="4286"/>
      <c r="K50" s="4235"/>
      <c r="L50" s="4235"/>
      <c r="M50" s="4235"/>
      <c r="N50" s="4238"/>
      <c r="O50" s="4286"/>
      <c r="P50" s="4235"/>
      <c r="Q50" s="4235"/>
      <c r="R50" s="4235"/>
      <c r="S50" s="4238"/>
      <c r="T50" s="4286"/>
      <c r="U50" s="4235"/>
      <c r="V50" s="4235"/>
      <c r="W50" s="4235"/>
      <c r="X50" s="4238"/>
      <c r="Y50" s="4286"/>
      <c r="Z50" s="4235"/>
      <c r="AA50" s="4235"/>
      <c r="AB50" s="4235"/>
      <c r="AC50" s="4238"/>
      <c r="AD50" s="4286"/>
      <c r="AE50" s="4235"/>
      <c r="AF50" s="4235"/>
      <c r="AG50" s="4235"/>
      <c r="AH50" s="4238"/>
      <c r="AI50" s="4286"/>
      <c r="AJ50" s="4235"/>
      <c r="AK50" s="4235"/>
      <c r="AL50" s="4235"/>
      <c r="AM50" s="4238"/>
      <c r="AN50" s="4286"/>
      <c r="AO50" s="4235"/>
      <c r="AP50" s="4235"/>
      <c r="AQ50" s="4235"/>
      <c r="AR50" s="4238"/>
      <c r="AS50" s="4286"/>
      <c r="AT50" s="4235"/>
      <c r="AU50" s="4235"/>
      <c r="AV50" s="4235"/>
      <c r="AW50" s="4238"/>
      <c r="AX50" s="4286"/>
      <c r="AY50" s="4235"/>
      <c r="AZ50" s="4235"/>
      <c r="BA50" s="4235"/>
      <c r="BB50" s="4286"/>
    </row>
    <row r="51" spans="1:54" ht="15">
      <c r="A51" s="4290">
        <v>2733</v>
      </c>
      <c r="B51" s="4234" t="s">
        <v>4941</v>
      </c>
      <c r="C51" s="4231"/>
      <c r="D51" s="4231"/>
      <c r="E51" s="4231"/>
      <c r="F51" s="4231"/>
      <c r="G51" s="4231"/>
      <c r="H51" s="4231"/>
      <c r="I51" s="4238"/>
      <c r="J51" s="4286"/>
      <c r="K51" s="4231"/>
      <c r="L51" s="4231"/>
      <c r="M51" s="4231"/>
      <c r="N51" s="4238"/>
      <c r="O51" s="4286"/>
      <c r="P51" s="4231"/>
      <c r="Q51" s="4231"/>
      <c r="R51" s="4231"/>
      <c r="S51" s="4238"/>
      <c r="T51" s="4286"/>
      <c r="U51" s="4231"/>
      <c r="V51" s="4231"/>
      <c r="W51" s="4231"/>
      <c r="X51" s="4238"/>
      <c r="Y51" s="4286"/>
      <c r="Z51" s="4231"/>
      <c r="AA51" s="4231"/>
      <c r="AB51" s="4231"/>
      <c r="AC51" s="4238"/>
      <c r="AD51" s="4286"/>
      <c r="AE51" s="4231"/>
      <c r="AF51" s="4231"/>
      <c r="AG51" s="4231"/>
      <c r="AH51" s="4238"/>
      <c r="AI51" s="4286"/>
      <c r="AJ51" s="4231"/>
      <c r="AK51" s="4231"/>
      <c r="AL51" s="4231"/>
      <c r="AM51" s="4238"/>
      <c r="AN51" s="4286"/>
      <c r="AO51" s="4231"/>
      <c r="AP51" s="4231"/>
      <c r="AQ51" s="4231"/>
      <c r="AR51" s="4238"/>
      <c r="AS51" s="4286"/>
      <c r="AT51" s="4231"/>
      <c r="AU51" s="4231"/>
      <c r="AV51" s="4231"/>
      <c r="AW51" s="4238"/>
      <c r="AX51" s="4286"/>
      <c r="AY51" s="4231"/>
      <c r="AZ51" s="4231"/>
      <c r="BA51" s="4231"/>
      <c r="BB51" s="4286"/>
    </row>
    <row r="52" spans="1:54" ht="15">
      <c r="A52" s="4290"/>
      <c r="B52" s="4292" t="s">
        <v>4935</v>
      </c>
      <c r="C52" s="4235"/>
      <c r="D52" s="4235"/>
      <c r="E52" s="4235"/>
      <c r="F52" s="4235"/>
      <c r="G52" s="4235"/>
      <c r="H52" s="4235"/>
      <c r="I52" s="4238"/>
      <c r="J52" s="4286"/>
      <c r="K52" s="4235"/>
      <c r="L52" s="4235"/>
      <c r="M52" s="4235"/>
      <c r="N52" s="4238"/>
      <c r="O52" s="4286"/>
      <c r="P52" s="4235"/>
      <c r="Q52" s="4235"/>
      <c r="R52" s="4235"/>
      <c r="S52" s="4238"/>
      <c r="T52" s="4286"/>
      <c r="U52" s="4235"/>
      <c r="V52" s="4235"/>
      <c r="W52" s="4235"/>
      <c r="X52" s="4238"/>
      <c r="Y52" s="4286"/>
      <c r="Z52" s="4235"/>
      <c r="AA52" s="4235"/>
      <c r="AB52" s="4235"/>
      <c r="AC52" s="4238"/>
      <c r="AD52" s="4286"/>
      <c r="AE52" s="4235"/>
      <c r="AF52" s="4235"/>
      <c r="AG52" s="4235"/>
      <c r="AH52" s="4238"/>
      <c r="AI52" s="4286"/>
      <c r="AJ52" s="4235"/>
      <c r="AK52" s="4235"/>
      <c r="AL52" s="4235"/>
      <c r="AM52" s="4238"/>
      <c r="AN52" s="4286"/>
      <c r="AO52" s="4235"/>
      <c r="AP52" s="4235"/>
      <c r="AQ52" s="4235"/>
      <c r="AR52" s="4238"/>
      <c r="AS52" s="4286"/>
      <c r="AT52" s="4235"/>
      <c r="AU52" s="4235"/>
      <c r="AV52" s="4235"/>
      <c r="AW52" s="4238"/>
      <c r="AX52" s="4286"/>
      <c r="AY52" s="4235"/>
      <c r="AZ52" s="4235"/>
      <c r="BA52" s="4235"/>
      <c r="BB52" s="4286"/>
    </row>
    <row r="53" spans="1:54" ht="15">
      <c r="A53" s="4290"/>
      <c r="B53" s="4292" t="s">
        <v>4936</v>
      </c>
      <c r="C53" s="4235"/>
      <c r="D53" s="4235"/>
      <c r="E53" s="4235"/>
      <c r="F53" s="4235"/>
      <c r="G53" s="4235"/>
      <c r="H53" s="4235"/>
      <c r="I53" s="4238"/>
      <c r="J53" s="4286"/>
      <c r="K53" s="4235"/>
      <c r="L53" s="4235"/>
      <c r="M53" s="4235"/>
      <c r="N53" s="4238"/>
      <c r="O53" s="4286"/>
      <c r="P53" s="4235"/>
      <c r="Q53" s="4235"/>
      <c r="R53" s="4235"/>
      <c r="S53" s="4238"/>
      <c r="T53" s="4286"/>
      <c r="U53" s="4235"/>
      <c r="V53" s="4235"/>
      <c r="W53" s="4235"/>
      <c r="X53" s="4238"/>
      <c r="Y53" s="4286"/>
      <c r="Z53" s="4235"/>
      <c r="AA53" s="4235"/>
      <c r="AB53" s="4235"/>
      <c r="AC53" s="4238"/>
      <c r="AD53" s="4286"/>
      <c r="AE53" s="4235"/>
      <c r="AF53" s="4235"/>
      <c r="AG53" s="4235"/>
      <c r="AH53" s="4238"/>
      <c r="AI53" s="4286"/>
      <c r="AJ53" s="4235"/>
      <c r="AK53" s="4235"/>
      <c r="AL53" s="4235"/>
      <c r="AM53" s="4238"/>
      <c r="AN53" s="4286"/>
      <c r="AO53" s="4235"/>
      <c r="AP53" s="4235"/>
      <c r="AQ53" s="4235"/>
      <c r="AR53" s="4238"/>
      <c r="AS53" s="4286"/>
      <c r="AT53" s="4235"/>
      <c r="AU53" s="4235"/>
      <c r="AV53" s="4235"/>
      <c r="AW53" s="4238"/>
      <c r="AX53" s="4286"/>
      <c r="AY53" s="4235"/>
      <c r="AZ53" s="4235"/>
      <c r="BA53" s="4235"/>
      <c r="BB53" s="4286"/>
    </row>
    <row r="54" spans="1:54" ht="15">
      <c r="A54" s="4290"/>
      <c r="B54" s="4239" t="s">
        <v>4937</v>
      </c>
      <c r="C54" s="4235"/>
      <c r="D54" s="4235"/>
      <c r="E54" s="4235"/>
      <c r="F54" s="4235"/>
      <c r="G54" s="4235"/>
      <c r="H54" s="4235"/>
      <c r="I54" s="4238"/>
      <c r="J54" s="4286"/>
      <c r="K54" s="4235"/>
      <c r="L54" s="4235"/>
      <c r="M54" s="4235"/>
      <c r="N54" s="4238"/>
      <c r="O54" s="4286"/>
      <c r="P54" s="4235"/>
      <c r="Q54" s="4235"/>
      <c r="R54" s="4235"/>
      <c r="S54" s="4238"/>
      <c r="T54" s="4286"/>
      <c r="U54" s="4235"/>
      <c r="V54" s="4235"/>
      <c r="W54" s="4235"/>
      <c r="X54" s="4238"/>
      <c r="Y54" s="4286"/>
      <c r="Z54" s="4235"/>
      <c r="AA54" s="4235"/>
      <c r="AB54" s="4235"/>
      <c r="AC54" s="4238"/>
      <c r="AD54" s="4286"/>
      <c r="AE54" s="4235"/>
      <c r="AF54" s="4235"/>
      <c r="AG54" s="4235"/>
      <c r="AH54" s="4238"/>
      <c r="AI54" s="4286"/>
      <c r="AJ54" s="4235"/>
      <c r="AK54" s="4235"/>
      <c r="AL54" s="4235"/>
      <c r="AM54" s="4238"/>
      <c r="AN54" s="4286"/>
      <c r="AO54" s="4235"/>
      <c r="AP54" s="4235"/>
      <c r="AQ54" s="4235"/>
      <c r="AR54" s="4238"/>
      <c r="AS54" s="4286"/>
      <c r="AT54" s="4235"/>
      <c r="AU54" s="4235"/>
      <c r="AV54" s="4235"/>
      <c r="AW54" s="4238"/>
      <c r="AX54" s="4286"/>
      <c r="AY54" s="4235"/>
      <c r="AZ54" s="4235"/>
      <c r="BA54" s="4235"/>
      <c r="BB54" s="4286"/>
    </row>
    <row r="55" spans="1:54" ht="15">
      <c r="A55" s="4290">
        <v>2734</v>
      </c>
      <c r="B55" s="4234" t="s">
        <v>4942</v>
      </c>
      <c r="C55" s="4231"/>
      <c r="D55" s="4231"/>
      <c r="E55" s="4231"/>
      <c r="F55" s="4231"/>
      <c r="G55" s="4231"/>
      <c r="H55" s="4231"/>
      <c r="I55" s="4238"/>
      <c r="J55" s="4286"/>
      <c r="K55" s="4231"/>
      <c r="L55" s="4231"/>
      <c r="M55" s="4231"/>
      <c r="N55" s="4238"/>
      <c r="O55" s="4286"/>
      <c r="P55" s="4231"/>
      <c r="Q55" s="4231"/>
      <c r="R55" s="4231"/>
      <c r="S55" s="4238"/>
      <c r="T55" s="4286"/>
      <c r="U55" s="4231"/>
      <c r="V55" s="4231"/>
      <c r="W55" s="4231"/>
      <c r="X55" s="4238"/>
      <c r="Y55" s="4286"/>
      <c r="Z55" s="4231"/>
      <c r="AA55" s="4231"/>
      <c r="AB55" s="4231"/>
      <c r="AC55" s="4238"/>
      <c r="AD55" s="4286"/>
      <c r="AE55" s="4231"/>
      <c r="AF55" s="4231"/>
      <c r="AG55" s="4231"/>
      <c r="AH55" s="4238"/>
      <c r="AI55" s="4286"/>
      <c r="AJ55" s="4231"/>
      <c r="AK55" s="4231"/>
      <c r="AL55" s="4231"/>
      <c r="AM55" s="4238"/>
      <c r="AN55" s="4286"/>
      <c r="AO55" s="4231"/>
      <c r="AP55" s="4231"/>
      <c r="AQ55" s="4231"/>
      <c r="AR55" s="4238"/>
      <c r="AS55" s="4286"/>
      <c r="AT55" s="4231"/>
      <c r="AU55" s="4231"/>
      <c r="AV55" s="4231"/>
      <c r="AW55" s="4238"/>
      <c r="AX55" s="4286"/>
      <c r="AY55" s="4231"/>
      <c r="AZ55" s="4231"/>
      <c r="BA55" s="4231"/>
      <c r="BB55" s="4286"/>
    </row>
    <row r="56" spans="1:54" ht="15">
      <c r="A56" s="4290"/>
      <c r="B56" s="4292" t="s">
        <v>4935</v>
      </c>
      <c r="C56" s="4235"/>
      <c r="D56" s="4235"/>
      <c r="E56" s="4235"/>
      <c r="F56" s="4235"/>
      <c r="G56" s="4235"/>
      <c r="H56" s="4235"/>
      <c r="I56" s="4238"/>
      <c r="J56" s="4286"/>
      <c r="K56" s="4235"/>
      <c r="L56" s="4235"/>
      <c r="M56" s="4235"/>
      <c r="N56" s="4238"/>
      <c r="O56" s="4286"/>
      <c r="P56" s="4235"/>
      <c r="Q56" s="4235"/>
      <c r="R56" s="4235"/>
      <c r="S56" s="4238"/>
      <c r="T56" s="4286"/>
      <c r="U56" s="4235"/>
      <c r="V56" s="4235"/>
      <c r="W56" s="4235"/>
      <c r="X56" s="4238"/>
      <c r="Y56" s="4286"/>
      <c r="Z56" s="4235"/>
      <c r="AA56" s="4235"/>
      <c r="AB56" s="4235"/>
      <c r="AC56" s="4238"/>
      <c r="AD56" s="4286"/>
      <c r="AE56" s="4235"/>
      <c r="AF56" s="4235"/>
      <c r="AG56" s="4235"/>
      <c r="AH56" s="4238"/>
      <c r="AI56" s="4286"/>
      <c r="AJ56" s="4235"/>
      <c r="AK56" s="4235"/>
      <c r="AL56" s="4235"/>
      <c r="AM56" s="4238"/>
      <c r="AN56" s="4286"/>
      <c r="AO56" s="4235"/>
      <c r="AP56" s="4235"/>
      <c r="AQ56" s="4235"/>
      <c r="AR56" s="4238"/>
      <c r="AS56" s="4286"/>
      <c r="AT56" s="4235"/>
      <c r="AU56" s="4235"/>
      <c r="AV56" s="4235"/>
      <c r="AW56" s="4238"/>
      <c r="AX56" s="4286"/>
      <c r="AY56" s="4235"/>
      <c r="AZ56" s="4235"/>
      <c r="BA56" s="4235"/>
      <c r="BB56" s="4286"/>
    </row>
    <row r="57" spans="1:54" ht="15">
      <c r="A57" s="4290"/>
      <c r="B57" s="4292" t="s">
        <v>4936</v>
      </c>
      <c r="C57" s="4235"/>
      <c r="D57" s="4235"/>
      <c r="E57" s="4235"/>
      <c r="F57" s="4235"/>
      <c r="G57" s="4235"/>
      <c r="H57" s="4235"/>
      <c r="I57" s="4238"/>
      <c r="J57" s="4286"/>
      <c r="K57" s="4235"/>
      <c r="L57" s="4235"/>
      <c r="M57" s="4235"/>
      <c r="N57" s="4238"/>
      <c r="O57" s="4286"/>
      <c r="P57" s="4235"/>
      <c r="Q57" s="4235"/>
      <c r="R57" s="4235"/>
      <c r="S57" s="4238"/>
      <c r="T57" s="4286"/>
      <c r="U57" s="4235"/>
      <c r="V57" s="4235"/>
      <c r="W57" s="4235"/>
      <c r="X57" s="4238"/>
      <c r="Y57" s="4286"/>
      <c r="Z57" s="4235"/>
      <c r="AA57" s="4235"/>
      <c r="AB57" s="4235"/>
      <c r="AC57" s="4238"/>
      <c r="AD57" s="4286"/>
      <c r="AE57" s="4235"/>
      <c r="AF57" s="4235"/>
      <c r="AG57" s="4235"/>
      <c r="AH57" s="4238"/>
      <c r="AI57" s="4286"/>
      <c r="AJ57" s="4235"/>
      <c r="AK57" s="4235"/>
      <c r="AL57" s="4235"/>
      <c r="AM57" s="4238"/>
      <c r="AN57" s="4286"/>
      <c r="AO57" s="4235"/>
      <c r="AP57" s="4235"/>
      <c r="AQ57" s="4235"/>
      <c r="AR57" s="4238"/>
      <c r="AS57" s="4286"/>
      <c r="AT57" s="4235"/>
      <c r="AU57" s="4235"/>
      <c r="AV57" s="4235"/>
      <c r="AW57" s="4238"/>
      <c r="AX57" s="4286"/>
      <c r="AY57" s="4235"/>
      <c r="AZ57" s="4235"/>
      <c r="BA57" s="4235"/>
      <c r="BB57" s="4286"/>
    </row>
    <row r="58" spans="1:54" ht="15">
      <c r="A58" s="4290"/>
      <c r="B58" s="4239" t="s">
        <v>4937</v>
      </c>
      <c r="C58" s="4235"/>
      <c r="D58" s="4235"/>
      <c r="E58" s="4235"/>
      <c r="F58" s="4235"/>
      <c r="G58" s="4235"/>
      <c r="H58" s="4235"/>
      <c r="I58" s="4238"/>
      <c r="J58" s="4286"/>
      <c r="K58" s="4235"/>
      <c r="L58" s="4235"/>
      <c r="M58" s="4235"/>
      <c r="N58" s="4238"/>
      <c r="O58" s="4286"/>
      <c r="P58" s="4235"/>
      <c r="Q58" s="4235"/>
      <c r="R58" s="4235"/>
      <c r="S58" s="4238"/>
      <c r="T58" s="4286"/>
      <c r="U58" s="4235"/>
      <c r="V58" s="4235"/>
      <c r="W58" s="4235"/>
      <c r="X58" s="4238"/>
      <c r="Y58" s="4286"/>
      <c r="Z58" s="4235"/>
      <c r="AA58" s="4235"/>
      <c r="AB58" s="4235"/>
      <c r="AC58" s="4238"/>
      <c r="AD58" s="4286"/>
      <c r="AE58" s="4235"/>
      <c r="AF58" s="4235"/>
      <c r="AG58" s="4235"/>
      <c r="AH58" s="4238"/>
      <c r="AI58" s="4286"/>
      <c r="AJ58" s="4235"/>
      <c r="AK58" s="4235"/>
      <c r="AL58" s="4235"/>
      <c r="AM58" s="4238"/>
      <c r="AN58" s="4286"/>
      <c r="AO58" s="4235"/>
      <c r="AP58" s="4235"/>
      <c r="AQ58" s="4235"/>
      <c r="AR58" s="4238"/>
      <c r="AS58" s="4286"/>
      <c r="AT58" s="4235"/>
      <c r="AU58" s="4235"/>
      <c r="AV58" s="4235"/>
      <c r="AW58" s="4238"/>
      <c r="AX58" s="4286"/>
      <c r="AY58" s="4235"/>
      <c r="AZ58" s="4235"/>
      <c r="BA58" s="4235"/>
      <c r="BB58" s="4286"/>
    </row>
    <row r="59" spans="1:54" ht="15">
      <c r="A59" s="4290">
        <v>2737</v>
      </c>
      <c r="B59" s="4234" t="s">
        <v>4943</v>
      </c>
      <c r="C59" s="4231"/>
      <c r="D59" s="4231"/>
      <c r="E59" s="4231"/>
      <c r="F59" s="4231"/>
      <c r="G59" s="4231"/>
      <c r="H59" s="4231"/>
      <c r="I59" s="4238"/>
      <c r="J59" s="4286"/>
      <c r="K59" s="4231"/>
      <c r="L59" s="4231"/>
      <c r="M59" s="4231"/>
      <c r="N59" s="4238"/>
      <c r="O59" s="4286"/>
      <c r="P59" s="4231"/>
      <c r="Q59" s="4231"/>
      <c r="R59" s="4231"/>
      <c r="S59" s="4238"/>
      <c r="T59" s="4286"/>
      <c r="U59" s="4231"/>
      <c r="V59" s="4231"/>
      <c r="W59" s="4231"/>
      <c r="X59" s="4238"/>
      <c r="Y59" s="4286"/>
      <c r="Z59" s="4231"/>
      <c r="AA59" s="4231"/>
      <c r="AB59" s="4231"/>
      <c r="AC59" s="4238"/>
      <c r="AD59" s="4286"/>
      <c r="AE59" s="4231"/>
      <c r="AF59" s="4231"/>
      <c r="AG59" s="4231"/>
      <c r="AH59" s="4238"/>
      <c r="AI59" s="4286"/>
      <c r="AJ59" s="4231"/>
      <c r="AK59" s="4231"/>
      <c r="AL59" s="4231"/>
      <c r="AM59" s="4238"/>
      <c r="AN59" s="4286"/>
      <c r="AO59" s="4231"/>
      <c r="AP59" s="4231"/>
      <c r="AQ59" s="4231"/>
      <c r="AR59" s="4238"/>
      <c r="AS59" s="4286"/>
      <c r="AT59" s="4231"/>
      <c r="AU59" s="4231"/>
      <c r="AV59" s="4231"/>
      <c r="AW59" s="4238"/>
      <c r="AX59" s="4286"/>
      <c r="AY59" s="4231"/>
      <c r="AZ59" s="4231"/>
      <c r="BA59" s="4231"/>
      <c r="BB59" s="4286"/>
    </row>
    <row r="60" spans="1:54" ht="15">
      <c r="A60" s="4290"/>
      <c r="B60" s="4292" t="s">
        <v>4935</v>
      </c>
      <c r="C60" s="4235"/>
      <c r="D60" s="4235"/>
      <c r="E60" s="4235"/>
      <c r="F60" s="4235"/>
      <c r="G60" s="4235"/>
      <c r="H60" s="4235"/>
      <c r="I60" s="4238"/>
      <c r="J60" s="4286"/>
      <c r="K60" s="4235"/>
      <c r="L60" s="4235"/>
      <c r="M60" s="4235"/>
      <c r="N60" s="4238"/>
      <c r="O60" s="4286"/>
      <c r="P60" s="4235"/>
      <c r="Q60" s="4235"/>
      <c r="R60" s="4235"/>
      <c r="S60" s="4238"/>
      <c r="T60" s="4286"/>
      <c r="U60" s="4235"/>
      <c r="V60" s="4235"/>
      <c r="W60" s="4235"/>
      <c r="X60" s="4238"/>
      <c r="Y60" s="4286"/>
      <c r="Z60" s="4235"/>
      <c r="AA60" s="4235"/>
      <c r="AB60" s="4235"/>
      <c r="AC60" s="4238"/>
      <c r="AD60" s="4286"/>
      <c r="AE60" s="4235"/>
      <c r="AF60" s="4235"/>
      <c r="AG60" s="4235"/>
      <c r="AH60" s="4238"/>
      <c r="AI60" s="4286"/>
      <c r="AJ60" s="4235"/>
      <c r="AK60" s="4235"/>
      <c r="AL60" s="4235"/>
      <c r="AM60" s="4238"/>
      <c r="AN60" s="4286"/>
      <c r="AO60" s="4235"/>
      <c r="AP60" s="4235"/>
      <c r="AQ60" s="4235"/>
      <c r="AR60" s="4238"/>
      <c r="AS60" s="4286"/>
      <c r="AT60" s="4235"/>
      <c r="AU60" s="4235"/>
      <c r="AV60" s="4235"/>
      <c r="AW60" s="4238"/>
      <c r="AX60" s="4286"/>
      <c r="AY60" s="4235"/>
      <c r="AZ60" s="4235"/>
      <c r="BA60" s="4235"/>
      <c r="BB60" s="4286"/>
    </row>
    <row r="61" spans="1:54" ht="15">
      <c r="A61" s="4290"/>
      <c r="B61" s="4292" t="s">
        <v>4936</v>
      </c>
      <c r="C61" s="4235"/>
      <c r="D61" s="4235"/>
      <c r="E61" s="4235"/>
      <c r="F61" s="4235"/>
      <c r="G61" s="4235"/>
      <c r="H61" s="4235"/>
      <c r="I61" s="4238"/>
      <c r="J61" s="4286"/>
      <c r="K61" s="4235"/>
      <c r="L61" s="4235"/>
      <c r="M61" s="4235"/>
      <c r="N61" s="4238"/>
      <c r="O61" s="4286"/>
      <c r="P61" s="4235"/>
      <c r="Q61" s="4235"/>
      <c r="R61" s="4235"/>
      <c r="S61" s="4238"/>
      <c r="T61" s="4286"/>
      <c r="U61" s="4235"/>
      <c r="V61" s="4235"/>
      <c r="W61" s="4235"/>
      <c r="X61" s="4238"/>
      <c r="Y61" s="4286"/>
      <c r="Z61" s="4235"/>
      <c r="AA61" s="4235"/>
      <c r="AB61" s="4235"/>
      <c r="AC61" s="4238"/>
      <c r="AD61" s="4286"/>
      <c r="AE61" s="4235"/>
      <c r="AF61" s="4235"/>
      <c r="AG61" s="4235"/>
      <c r="AH61" s="4238"/>
      <c r="AI61" s="4286"/>
      <c r="AJ61" s="4235"/>
      <c r="AK61" s="4235"/>
      <c r="AL61" s="4235"/>
      <c r="AM61" s="4238"/>
      <c r="AN61" s="4286"/>
      <c r="AO61" s="4235"/>
      <c r="AP61" s="4235"/>
      <c r="AQ61" s="4235"/>
      <c r="AR61" s="4238"/>
      <c r="AS61" s="4286"/>
      <c r="AT61" s="4235"/>
      <c r="AU61" s="4235"/>
      <c r="AV61" s="4235"/>
      <c r="AW61" s="4238"/>
      <c r="AX61" s="4286"/>
      <c r="AY61" s="4235"/>
      <c r="AZ61" s="4235"/>
      <c r="BA61" s="4235"/>
      <c r="BB61" s="4286"/>
    </row>
    <row r="62" spans="1:54" ht="15">
      <c r="A62" s="4290"/>
      <c r="B62" s="4239" t="s">
        <v>4937</v>
      </c>
      <c r="C62" s="4235"/>
      <c r="D62" s="4235"/>
      <c r="E62" s="4235"/>
      <c r="F62" s="4235"/>
      <c r="G62" s="4235"/>
      <c r="H62" s="4235"/>
      <c r="I62" s="4238"/>
      <c r="J62" s="4286"/>
      <c r="K62" s="4235"/>
      <c r="L62" s="4235"/>
      <c r="M62" s="4235"/>
      <c r="N62" s="4238"/>
      <c r="O62" s="4286"/>
      <c r="P62" s="4235"/>
      <c r="Q62" s="4235"/>
      <c r="R62" s="4235"/>
      <c r="S62" s="4238"/>
      <c r="T62" s="4286"/>
      <c r="U62" s="4235"/>
      <c r="V62" s="4235"/>
      <c r="W62" s="4235"/>
      <c r="X62" s="4238"/>
      <c r="Y62" s="4286"/>
      <c r="Z62" s="4235"/>
      <c r="AA62" s="4235"/>
      <c r="AB62" s="4235"/>
      <c r="AC62" s="4238"/>
      <c r="AD62" s="4286"/>
      <c r="AE62" s="4235"/>
      <c r="AF62" s="4235"/>
      <c r="AG62" s="4235"/>
      <c r="AH62" s="4238"/>
      <c r="AI62" s="4286"/>
      <c r="AJ62" s="4235"/>
      <c r="AK62" s="4235"/>
      <c r="AL62" s="4235"/>
      <c r="AM62" s="4238"/>
      <c r="AN62" s="4286"/>
      <c r="AO62" s="4235"/>
      <c r="AP62" s="4235"/>
      <c r="AQ62" s="4235"/>
      <c r="AR62" s="4238"/>
      <c r="AS62" s="4286"/>
      <c r="AT62" s="4235"/>
      <c r="AU62" s="4235"/>
      <c r="AV62" s="4235"/>
      <c r="AW62" s="4238"/>
      <c r="AX62" s="4286"/>
      <c r="AY62" s="4235"/>
      <c r="AZ62" s="4235"/>
      <c r="BA62" s="4235"/>
      <c r="BB62" s="4286"/>
    </row>
    <row r="63" spans="1:54" ht="15">
      <c r="A63" s="4293">
        <v>274</v>
      </c>
      <c r="B63" s="4248" t="s">
        <v>4945</v>
      </c>
      <c r="C63" s="4231"/>
      <c r="D63" s="4231"/>
      <c r="E63" s="4231"/>
      <c r="F63" s="4231"/>
      <c r="G63" s="4231"/>
      <c r="H63" s="4231"/>
      <c r="I63" s="4238"/>
      <c r="J63" s="4286"/>
      <c r="K63" s="4231"/>
      <c r="L63" s="4231"/>
      <c r="M63" s="4231"/>
      <c r="N63" s="4238"/>
      <c r="O63" s="4286"/>
      <c r="P63" s="4231"/>
      <c r="Q63" s="4231"/>
      <c r="R63" s="4231"/>
      <c r="S63" s="4238"/>
      <c r="T63" s="4286"/>
      <c r="U63" s="4231"/>
      <c r="V63" s="4231"/>
      <c r="W63" s="4231"/>
      <c r="X63" s="4238"/>
      <c r="Y63" s="4286"/>
      <c r="Z63" s="4231"/>
      <c r="AA63" s="4231"/>
      <c r="AB63" s="4231"/>
      <c r="AC63" s="4238"/>
      <c r="AD63" s="4286"/>
      <c r="AE63" s="4231"/>
      <c r="AF63" s="4231"/>
      <c r="AG63" s="4231"/>
      <c r="AH63" s="4238"/>
      <c r="AI63" s="4286"/>
      <c r="AJ63" s="4231"/>
      <c r="AK63" s="4231"/>
      <c r="AL63" s="4231"/>
      <c r="AM63" s="4238"/>
      <c r="AN63" s="4286"/>
      <c r="AO63" s="4231"/>
      <c r="AP63" s="4231"/>
      <c r="AQ63" s="4231"/>
      <c r="AR63" s="4238"/>
      <c r="AS63" s="4286"/>
      <c r="AT63" s="4231"/>
      <c r="AU63" s="4231"/>
      <c r="AV63" s="4231"/>
      <c r="AW63" s="4238"/>
      <c r="AX63" s="4286"/>
      <c r="AY63" s="4231"/>
      <c r="AZ63" s="4231"/>
      <c r="BA63" s="4231"/>
      <c r="BB63" s="4286"/>
    </row>
    <row r="64" spans="1:54" ht="15">
      <c r="A64" s="4294">
        <v>2741</v>
      </c>
      <c r="B64" s="4251" t="s">
        <v>4946</v>
      </c>
      <c r="C64" s="4231"/>
      <c r="D64" s="4231"/>
      <c r="E64" s="4231"/>
      <c r="F64" s="4231"/>
      <c r="G64" s="4231"/>
      <c r="H64" s="4231"/>
      <c r="I64" s="4238"/>
      <c r="J64" s="4286"/>
      <c r="K64" s="4231"/>
      <c r="L64" s="4231"/>
      <c r="M64" s="4231"/>
      <c r="N64" s="4238"/>
      <c r="O64" s="4286"/>
      <c r="P64" s="4231"/>
      <c r="Q64" s="4231"/>
      <c r="R64" s="4231"/>
      <c r="S64" s="4238"/>
      <c r="T64" s="4286"/>
      <c r="U64" s="4231"/>
      <c r="V64" s="4231"/>
      <c r="W64" s="4231"/>
      <c r="X64" s="4238"/>
      <c r="Y64" s="4286"/>
      <c r="Z64" s="4231"/>
      <c r="AA64" s="4231"/>
      <c r="AB64" s="4231"/>
      <c r="AC64" s="4238"/>
      <c r="AD64" s="4286"/>
      <c r="AE64" s="4231"/>
      <c r="AF64" s="4231"/>
      <c r="AG64" s="4231"/>
      <c r="AH64" s="4238"/>
      <c r="AI64" s="4286"/>
      <c r="AJ64" s="4231"/>
      <c r="AK64" s="4231"/>
      <c r="AL64" s="4231"/>
      <c r="AM64" s="4238"/>
      <c r="AN64" s="4286"/>
      <c r="AO64" s="4231"/>
      <c r="AP64" s="4231"/>
      <c r="AQ64" s="4231"/>
      <c r="AR64" s="4238"/>
      <c r="AS64" s="4286"/>
      <c r="AT64" s="4231"/>
      <c r="AU64" s="4231"/>
      <c r="AV64" s="4231"/>
      <c r="AW64" s="4238"/>
      <c r="AX64" s="4286"/>
      <c r="AY64" s="4231"/>
      <c r="AZ64" s="4231"/>
      <c r="BA64" s="4231"/>
      <c r="BB64" s="4286"/>
    </row>
    <row r="65" spans="1:54" ht="15">
      <c r="A65" s="4295">
        <v>27411</v>
      </c>
      <c r="B65" s="4234" t="s">
        <v>498</v>
      </c>
      <c r="C65" s="4231"/>
      <c r="D65" s="4231"/>
      <c r="E65" s="4231"/>
      <c r="F65" s="4231"/>
      <c r="G65" s="4231"/>
      <c r="H65" s="4231"/>
      <c r="I65" s="4238"/>
      <c r="J65" s="4286"/>
      <c r="K65" s="4231"/>
      <c r="L65" s="4231"/>
      <c r="M65" s="4231"/>
      <c r="N65" s="4238"/>
      <c r="O65" s="4286"/>
      <c r="P65" s="4231"/>
      <c r="Q65" s="4231"/>
      <c r="R65" s="4231"/>
      <c r="S65" s="4238"/>
      <c r="T65" s="4286"/>
      <c r="U65" s="4231"/>
      <c r="V65" s="4231"/>
      <c r="W65" s="4231"/>
      <c r="X65" s="4238"/>
      <c r="Y65" s="4286"/>
      <c r="Z65" s="4231"/>
      <c r="AA65" s="4231"/>
      <c r="AB65" s="4231"/>
      <c r="AC65" s="4238"/>
      <c r="AD65" s="4286"/>
      <c r="AE65" s="4231"/>
      <c r="AF65" s="4231"/>
      <c r="AG65" s="4231"/>
      <c r="AH65" s="4238"/>
      <c r="AI65" s="4286"/>
      <c r="AJ65" s="4231"/>
      <c r="AK65" s="4231"/>
      <c r="AL65" s="4231"/>
      <c r="AM65" s="4238"/>
      <c r="AN65" s="4286"/>
      <c r="AO65" s="4231"/>
      <c r="AP65" s="4231"/>
      <c r="AQ65" s="4231"/>
      <c r="AR65" s="4238"/>
      <c r="AS65" s="4286"/>
      <c r="AT65" s="4231"/>
      <c r="AU65" s="4231"/>
      <c r="AV65" s="4231"/>
      <c r="AW65" s="4238"/>
      <c r="AX65" s="4286"/>
      <c r="AY65" s="4231"/>
      <c r="AZ65" s="4231"/>
      <c r="BA65" s="4231"/>
      <c r="BB65" s="4286"/>
    </row>
    <row r="66" spans="1:54" ht="15">
      <c r="A66" s="4295"/>
      <c r="B66" s="4292" t="s">
        <v>4935</v>
      </c>
      <c r="C66" s="4235"/>
      <c r="D66" s="4235"/>
      <c r="E66" s="4235"/>
      <c r="F66" s="4235"/>
      <c r="G66" s="4235"/>
      <c r="H66" s="4235"/>
      <c r="I66" s="4238"/>
      <c r="J66" s="4286"/>
      <c r="K66" s="4235"/>
      <c r="L66" s="4235"/>
      <c r="M66" s="4235"/>
      <c r="N66" s="4238"/>
      <c r="O66" s="4286"/>
      <c r="P66" s="4235"/>
      <c r="Q66" s="4235"/>
      <c r="R66" s="4235"/>
      <c r="S66" s="4238"/>
      <c r="T66" s="4286"/>
      <c r="U66" s="4235"/>
      <c r="V66" s="4235"/>
      <c r="W66" s="4235"/>
      <c r="X66" s="4238"/>
      <c r="Y66" s="4286"/>
      <c r="Z66" s="4235"/>
      <c r="AA66" s="4235"/>
      <c r="AB66" s="4235"/>
      <c r="AC66" s="4238"/>
      <c r="AD66" s="4286"/>
      <c r="AE66" s="4235"/>
      <c r="AF66" s="4235"/>
      <c r="AG66" s="4235"/>
      <c r="AH66" s="4238"/>
      <c r="AI66" s="4286"/>
      <c r="AJ66" s="4235"/>
      <c r="AK66" s="4235"/>
      <c r="AL66" s="4235"/>
      <c r="AM66" s="4238"/>
      <c r="AN66" s="4286"/>
      <c r="AO66" s="4235"/>
      <c r="AP66" s="4235"/>
      <c r="AQ66" s="4235"/>
      <c r="AR66" s="4238"/>
      <c r="AS66" s="4286"/>
      <c r="AT66" s="4235"/>
      <c r="AU66" s="4235"/>
      <c r="AV66" s="4235"/>
      <c r="AW66" s="4238"/>
      <c r="AX66" s="4286"/>
      <c r="AY66" s="4235"/>
      <c r="AZ66" s="4235"/>
      <c r="BA66" s="4235"/>
      <c r="BB66" s="4286"/>
    </row>
    <row r="67" spans="1:54" ht="15">
      <c r="A67" s="4295"/>
      <c r="B67" s="4292" t="s">
        <v>4936</v>
      </c>
      <c r="C67" s="4235"/>
      <c r="D67" s="4235"/>
      <c r="E67" s="4235"/>
      <c r="F67" s="4235"/>
      <c r="G67" s="4235"/>
      <c r="H67" s="4235"/>
      <c r="I67" s="4238"/>
      <c r="J67" s="4286"/>
      <c r="K67" s="4235"/>
      <c r="L67" s="4235"/>
      <c r="M67" s="4235"/>
      <c r="N67" s="4238"/>
      <c r="O67" s="4286"/>
      <c r="P67" s="4235"/>
      <c r="Q67" s="4235"/>
      <c r="R67" s="4235"/>
      <c r="S67" s="4238"/>
      <c r="T67" s="4286"/>
      <c r="U67" s="4235"/>
      <c r="V67" s="4235"/>
      <c r="W67" s="4235"/>
      <c r="X67" s="4238"/>
      <c r="Y67" s="4286"/>
      <c r="Z67" s="4235"/>
      <c r="AA67" s="4235"/>
      <c r="AB67" s="4235"/>
      <c r="AC67" s="4238"/>
      <c r="AD67" s="4286"/>
      <c r="AE67" s="4235"/>
      <c r="AF67" s="4235"/>
      <c r="AG67" s="4235"/>
      <c r="AH67" s="4238"/>
      <c r="AI67" s="4286"/>
      <c r="AJ67" s="4235"/>
      <c r="AK67" s="4235"/>
      <c r="AL67" s="4235"/>
      <c r="AM67" s="4238"/>
      <c r="AN67" s="4286"/>
      <c r="AO67" s="4235"/>
      <c r="AP67" s="4235"/>
      <c r="AQ67" s="4235"/>
      <c r="AR67" s="4238"/>
      <c r="AS67" s="4286"/>
      <c r="AT67" s="4235"/>
      <c r="AU67" s="4235"/>
      <c r="AV67" s="4235"/>
      <c r="AW67" s="4238"/>
      <c r="AX67" s="4286"/>
      <c r="AY67" s="4235"/>
      <c r="AZ67" s="4235"/>
      <c r="BA67" s="4235"/>
      <c r="BB67" s="4286"/>
    </row>
    <row r="68" spans="1:54" ht="15">
      <c r="A68" s="4295"/>
      <c r="B68" s="4239" t="s">
        <v>4937</v>
      </c>
      <c r="C68" s="4235"/>
      <c r="D68" s="4235"/>
      <c r="E68" s="4235"/>
      <c r="F68" s="4235"/>
      <c r="G68" s="4235"/>
      <c r="H68" s="4235"/>
      <c r="I68" s="4238"/>
      <c r="J68" s="4286"/>
      <c r="K68" s="4235"/>
      <c r="L68" s="4235"/>
      <c r="M68" s="4235"/>
      <c r="N68" s="4238"/>
      <c r="O68" s="4286"/>
      <c r="P68" s="4235"/>
      <c r="Q68" s="4235"/>
      <c r="R68" s="4235"/>
      <c r="S68" s="4238"/>
      <c r="T68" s="4286"/>
      <c r="U68" s="4235"/>
      <c r="V68" s="4235"/>
      <c r="W68" s="4235"/>
      <c r="X68" s="4238"/>
      <c r="Y68" s="4286"/>
      <c r="Z68" s="4235"/>
      <c r="AA68" s="4235"/>
      <c r="AB68" s="4235"/>
      <c r="AC68" s="4238"/>
      <c r="AD68" s="4286"/>
      <c r="AE68" s="4235"/>
      <c r="AF68" s="4235"/>
      <c r="AG68" s="4235"/>
      <c r="AH68" s="4238"/>
      <c r="AI68" s="4286"/>
      <c r="AJ68" s="4235"/>
      <c r="AK68" s="4235"/>
      <c r="AL68" s="4235"/>
      <c r="AM68" s="4238"/>
      <c r="AN68" s="4286"/>
      <c r="AO68" s="4235"/>
      <c r="AP68" s="4235"/>
      <c r="AQ68" s="4235"/>
      <c r="AR68" s="4238"/>
      <c r="AS68" s="4286"/>
      <c r="AT68" s="4235"/>
      <c r="AU68" s="4235"/>
      <c r="AV68" s="4235"/>
      <c r="AW68" s="4238"/>
      <c r="AX68" s="4286"/>
      <c r="AY68" s="4235"/>
      <c r="AZ68" s="4235"/>
      <c r="BA68" s="4235"/>
      <c r="BB68" s="4286"/>
    </row>
    <row r="69" spans="1:54" ht="15">
      <c r="A69" s="4295">
        <v>27412</v>
      </c>
      <c r="B69" s="4234" t="s">
        <v>4940</v>
      </c>
      <c r="C69" s="4231"/>
      <c r="D69" s="4231"/>
      <c r="E69" s="4231"/>
      <c r="F69" s="4231"/>
      <c r="G69" s="4231"/>
      <c r="H69" s="4231"/>
      <c r="I69" s="4238"/>
      <c r="J69" s="4286"/>
      <c r="K69" s="4231"/>
      <c r="L69" s="4231"/>
      <c r="M69" s="4231"/>
      <c r="N69" s="4238"/>
      <c r="O69" s="4286"/>
      <c r="P69" s="4231"/>
      <c r="Q69" s="4231"/>
      <c r="R69" s="4231"/>
      <c r="S69" s="4238"/>
      <c r="T69" s="4286"/>
      <c r="U69" s="4231"/>
      <c r="V69" s="4231"/>
      <c r="W69" s="4231"/>
      <c r="X69" s="4238"/>
      <c r="Y69" s="4286"/>
      <c r="Z69" s="4231"/>
      <c r="AA69" s="4231"/>
      <c r="AB69" s="4231"/>
      <c r="AC69" s="4238"/>
      <c r="AD69" s="4286"/>
      <c r="AE69" s="4231"/>
      <c r="AF69" s="4231"/>
      <c r="AG69" s="4231"/>
      <c r="AH69" s="4238"/>
      <c r="AI69" s="4286"/>
      <c r="AJ69" s="4231"/>
      <c r="AK69" s="4231"/>
      <c r="AL69" s="4231"/>
      <c r="AM69" s="4238"/>
      <c r="AN69" s="4286"/>
      <c r="AO69" s="4231"/>
      <c r="AP69" s="4231"/>
      <c r="AQ69" s="4231"/>
      <c r="AR69" s="4238"/>
      <c r="AS69" s="4286"/>
      <c r="AT69" s="4231"/>
      <c r="AU69" s="4231"/>
      <c r="AV69" s="4231"/>
      <c r="AW69" s="4238"/>
      <c r="AX69" s="4286"/>
      <c r="AY69" s="4231"/>
      <c r="AZ69" s="4231"/>
      <c r="BA69" s="4231"/>
      <c r="BB69" s="4286"/>
    </row>
    <row r="70" spans="1:54" ht="15">
      <c r="A70" s="4295"/>
      <c r="B70" s="4292" t="s">
        <v>4935</v>
      </c>
      <c r="C70" s="4235"/>
      <c r="D70" s="4235"/>
      <c r="E70" s="4235"/>
      <c r="F70" s="4235"/>
      <c r="G70" s="4235"/>
      <c r="H70" s="4235"/>
      <c r="I70" s="4238"/>
      <c r="J70" s="4286"/>
      <c r="K70" s="4235"/>
      <c r="L70" s="4235"/>
      <c r="M70" s="4235"/>
      <c r="N70" s="4238"/>
      <c r="O70" s="4286"/>
      <c r="P70" s="4235"/>
      <c r="Q70" s="4235"/>
      <c r="R70" s="4235"/>
      <c r="S70" s="4238"/>
      <c r="T70" s="4286"/>
      <c r="U70" s="4235"/>
      <c r="V70" s="4235"/>
      <c r="W70" s="4235"/>
      <c r="X70" s="4238"/>
      <c r="Y70" s="4286"/>
      <c r="Z70" s="4235"/>
      <c r="AA70" s="4235"/>
      <c r="AB70" s="4235"/>
      <c r="AC70" s="4238"/>
      <c r="AD70" s="4286"/>
      <c r="AE70" s="4235"/>
      <c r="AF70" s="4235"/>
      <c r="AG70" s="4235"/>
      <c r="AH70" s="4238"/>
      <c r="AI70" s="4286"/>
      <c r="AJ70" s="4235"/>
      <c r="AK70" s="4235"/>
      <c r="AL70" s="4235"/>
      <c r="AM70" s="4238"/>
      <c r="AN70" s="4286"/>
      <c r="AO70" s="4235"/>
      <c r="AP70" s="4235"/>
      <c r="AQ70" s="4235"/>
      <c r="AR70" s="4238"/>
      <c r="AS70" s="4286"/>
      <c r="AT70" s="4235"/>
      <c r="AU70" s="4235"/>
      <c r="AV70" s="4235"/>
      <c r="AW70" s="4238"/>
      <c r="AX70" s="4286"/>
      <c r="AY70" s="4235"/>
      <c r="AZ70" s="4235"/>
      <c r="BA70" s="4235"/>
      <c r="BB70" s="4286"/>
    </row>
    <row r="71" spans="1:54" ht="15">
      <c r="A71" s="4295"/>
      <c r="B71" s="4292" t="s">
        <v>4936</v>
      </c>
      <c r="C71" s="4235"/>
      <c r="D71" s="4235"/>
      <c r="E71" s="4235"/>
      <c r="F71" s="4235"/>
      <c r="G71" s="4235"/>
      <c r="H71" s="4235"/>
      <c r="I71" s="4238"/>
      <c r="J71" s="4286"/>
      <c r="K71" s="4235"/>
      <c r="L71" s="4235"/>
      <c r="M71" s="4235"/>
      <c r="N71" s="4238"/>
      <c r="O71" s="4286"/>
      <c r="P71" s="4235"/>
      <c r="Q71" s="4235"/>
      <c r="R71" s="4235"/>
      <c r="S71" s="4238"/>
      <c r="T71" s="4286"/>
      <c r="U71" s="4235"/>
      <c r="V71" s="4235"/>
      <c r="W71" s="4235"/>
      <c r="X71" s="4238"/>
      <c r="Y71" s="4286"/>
      <c r="Z71" s="4235"/>
      <c r="AA71" s="4235"/>
      <c r="AB71" s="4235"/>
      <c r="AC71" s="4238"/>
      <c r="AD71" s="4286"/>
      <c r="AE71" s="4235"/>
      <c r="AF71" s="4235"/>
      <c r="AG71" s="4235"/>
      <c r="AH71" s="4238"/>
      <c r="AI71" s="4286"/>
      <c r="AJ71" s="4235"/>
      <c r="AK71" s="4235"/>
      <c r="AL71" s="4235"/>
      <c r="AM71" s="4238"/>
      <c r="AN71" s="4286"/>
      <c r="AO71" s="4235"/>
      <c r="AP71" s="4235"/>
      <c r="AQ71" s="4235"/>
      <c r="AR71" s="4238"/>
      <c r="AS71" s="4286"/>
      <c r="AT71" s="4235"/>
      <c r="AU71" s="4235"/>
      <c r="AV71" s="4235"/>
      <c r="AW71" s="4238"/>
      <c r="AX71" s="4286"/>
      <c r="AY71" s="4235"/>
      <c r="AZ71" s="4235"/>
      <c r="BA71" s="4235"/>
      <c r="BB71" s="4286"/>
    </row>
    <row r="72" spans="1:54" ht="15">
      <c r="A72" s="4295"/>
      <c r="B72" s="4239" t="s">
        <v>4937</v>
      </c>
      <c r="C72" s="4235"/>
      <c r="D72" s="4235"/>
      <c r="E72" s="4235"/>
      <c r="F72" s="4235"/>
      <c r="G72" s="4235"/>
      <c r="H72" s="4235"/>
      <c r="I72" s="4238"/>
      <c r="J72" s="4286"/>
      <c r="K72" s="4235"/>
      <c r="L72" s="4235"/>
      <c r="M72" s="4235"/>
      <c r="N72" s="4238"/>
      <c r="O72" s="4286"/>
      <c r="P72" s="4235"/>
      <c r="Q72" s="4235"/>
      <c r="R72" s="4235"/>
      <c r="S72" s="4238"/>
      <c r="T72" s="4286"/>
      <c r="U72" s="4235"/>
      <c r="V72" s="4235"/>
      <c r="W72" s="4235"/>
      <c r="X72" s="4238"/>
      <c r="Y72" s="4286"/>
      <c r="Z72" s="4235"/>
      <c r="AA72" s="4235"/>
      <c r="AB72" s="4235"/>
      <c r="AC72" s="4238"/>
      <c r="AD72" s="4286"/>
      <c r="AE72" s="4235"/>
      <c r="AF72" s="4235"/>
      <c r="AG72" s="4235"/>
      <c r="AH72" s="4238"/>
      <c r="AI72" s="4286"/>
      <c r="AJ72" s="4235"/>
      <c r="AK72" s="4235"/>
      <c r="AL72" s="4235"/>
      <c r="AM72" s="4238"/>
      <c r="AN72" s="4286"/>
      <c r="AO72" s="4235"/>
      <c r="AP72" s="4235"/>
      <c r="AQ72" s="4235"/>
      <c r="AR72" s="4238"/>
      <c r="AS72" s="4286"/>
      <c r="AT72" s="4235"/>
      <c r="AU72" s="4235"/>
      <c r="AV72" s="4235"/>
      <c r="AW72" s="4238"/>
      <c r="AX72" s="4286"/>
      <c r="AY72" s="4235"/>
      <c r="AZ72" s="4235"/>
      <c r="BA72" s="4235"/>
      <c r="BB72" s="4286"/>
    </row>
    <row r="73" spans="1:54" ht="15">
      <c r="A73" s="4295">
        <v>27413</v>
      </c>
      <c r="B73" s="4234" t="s">
        <v>4941</v>
      </c>
      <c r="C73" s="4231"/>
      <c r="D73" s="4231"/>
      <c r="E73" s="4231"/>
      <c r="F73" s="4231"/>
      <c r="G73" s="4231"/>
      <c r="H73" s="4231"/>
      <c r="I73" s="4238"/>
      <c r="J73" s="4286"/>
      <c r="K73" s="4231"/>
      <c r="L73" s="4231"/>
      <c r="M73" s="4231"/>
      <c r="N73" s="4238"/>
      <c r="O73" s="4286"/>
      <c r="P73" s="4231"/>
      <c r="Q73" s="4231"/>
      <c r="R73" s="4231"/>
      <c r="S73" s="4238"/>
      <c r="T73" s="4286"/>
      <c r="U73" s="4231"/>
      <c r="V73" s="4231"/>
      <c r="W73" s="4231"/>
      <c r="X73" s="4238"/>
      <c r="Y73" s="4286"/>
      <c r="Z73" s="4231"/>
      <c r="AA73" s="4231"/>
      <c r="AB73" s="4231"/>
      <c r="AC73" s="4238"/>
      <c r="AD73" s="4286"/>
      <c r="AE73" s="4231"/>
      <c r="AF73" s="4231"/>
      <c r="AG73" s="4231"/>
      <c r="AH73" s="4238"/>
      <c r="AI73" s="4286"/>
      <c r="AJ73" s="4231"/>
      <c r="AK73" s="4231"/>
      <c r="AL73" s="4231"/>
      <c r="AM73" s="4238"/>
      <c r="AN73" s="4286"/>
      <c r="AO73" s="4231"/>
      <c r="AP73" s="4231"/>
      <c r="AQ73" s="4231"/>
      <c r="AR73" s="4238"/>
      <c r="AS73" s="4286"/>
      <c r="AT73" s="4231"/>
      <c r="AU73" s="4231"/>
      <c r="AV73" s="4231"/>
      <c r="AW73" s="4238"/>
      <c r="AX73" s="4286"/>
      <c r="AY73" s="4231"/>
      <c r="AZ73" s="4231"/>
      <c r="BA73" s="4231"/>
      <c r="BB73" s="4286"/>
    </row>
    <row r="74" spans="1:54" ht="15">
      <c r="A74" s="4295"/>
      <c r="B74" s="4292" t="s">
        <v>4935</v>
      </c>
      <c r="C74" s="4235"/>
      <c r="D74" s="4235"/>
      <c r="E74" s="4235"/>
      <c r="F74" s="4235"/>
      <c r="G74" s="4235"/>
      <c r="H74" s="4235"/>
      <c r="I74" s="4238"/>
      <c r="J74" s="4286"/>
      <c r="K74" s="4235"/>
      <c r="L74" s="4235"/>
      <c r="M74" s="4235"/>
      <c r="N74" s="4238"/>
      <c r="O74" s="4286"/>
      <c r="P74" s="4235"/>
      <c r="Q74" s="4235"/>
      <c r="R74" s="4235"/>
      <c r="S74" s="4238"/>
      <c r="T74" s="4286"/>
      <c r="U74" s="4235"/>
      <c r="V74" s="4235"/>
      <c r="W74" s="4235"/>
      <c r="X74" s="4238"/>
      <c r="Y74" s="4286"/>
      <c r="Z74" s="4235"/>
      <c r="AA74" s="4235"/>
      <c r="AB74" s="4235"/>
      <c r="AC74" s="4238"/>
      <c r="AD74" s="4286"/>
      <c r="AE74" s="4235"/>
      <c r="AF74" s="4235"/>
      <c r="AG74" s="4235"/>
      <c r="AH74" s="4238"/>
      <c r="AI74" s="4286"/>
      <c r="AJ74" s="4235"/>
      <c r="AK74" s="4235"/>
      <c r="AL74" s="4235"/>
      <c r="AM74" s="4238"/>
      <c r="AN74" s="4286"/>
      <c r="AO74" s="4235"/>
      <c r="AP74" s="4235"/>
      <c r="AQ74" s="4235"/>
      <c r="AR74" s="4238"/>
      <c r="AS74" s="4286"/>
      <c r="AT74" s="4235"/>
      <c r="AU74" s="4235"/>
      <c r="AV74" s="4235"/>
      <c r="AW74" s="4238"/>
      <c r="AX74" s="4286"/>
      <c r="AY74" s="4235"/>
      <c r="AZ74" s="4235"/>
      <c r="BA74" s="4235"/>
      <c r="BB74" s="4286"/>
    </row>
    <row r="75" spans="1:54" ht="15">
      <c r="A75" s="4295"/>
      <c r="B75" s="4292" t="s">
        <v>4936</v>
      </c>
      <c r="C75" s="4235"/>
      <c r="D75" s="4235"/>
      <c r="E75" s="4235"/>
      <c r="F75" s="4235"/>
      <c r="G75" s="4235"/>
      <c r="H75" s="4235"/>
      <c r="I75" s="4238"/>
      <c r="J75" s="4286"/>
      <c r="K75" s="4235"/>
      <c r="L75" s="4235"/>
      <c r="M75" s="4235"/>
      <c r="N75" s="4238"/>
      <c r="O75" s="4286"/>
      <c r="P75" s="4235"/>
      <c r="Q75" s="4235"/>
      <c r="R75" s="4235"/>
      <c r="S75" s="4238"/>
      <c r="T75" s="4286"/>
      <c r="U75" s="4235"/>
      <c r="V75" s="4235"/>
      <c r="W75" s="4235"/>
      <c r="X75" s="4238"/>
      <c r="Y75" s="4286"/>
      <c r="Z75" s="4235"/>
      <c r="AA75" s="4235"/>
      <c r="AB75" s="4235"/>
      <c r="AC75" s="4238"/>
      <c r="AD75" s="4286"/>
      <c r="AE75" s="4235"/>
      <c r="AF75" s="4235"/>
      <c r="AG75" s="4235"/>
      <c r="AH75" s="4238"/>
      <c r="AI75" s="4286"/>
      <c r="AJ75" s="4235"/>
      <c r="AK75" s="4235"/>
      <c r="AL75" s="4235"/>
      <c r="AM75" s="4238"/>
      <c r="AN75" s="4286"/>
      <c r="AO75" s="4235"/>
      <c r="AP75" s="4235"/>
      <c r="AQ75" s="4235"/>
      <c r="AR75" s="4238"/>
      <c r="AS75" s="4286"/>
      <c r="AT75" s="4235"/>
      <c r="AU75" s="4235"/>
      <c r="AV75" s="4235"/>
      <c r="AW75" s="4238"/>
      <c r="AX75" s="4286"/>
      <c r="AY75" s="4235"/>
      <c r="AZ75" s="4235"/>
      <c r="BA75" s="4235"/>
      <c r="BB75" s="4286"/>
    </row>
    <row r="76" spans="1:54" ht="15">
      <c r="A76" s="4295"/>
      <c r="B76" s="4239" t="s">
        <v>4937</v>
      </c>
      <c r="C76" s="4235"/>
      <c r="D76" s="4235"/>
      <c r="E76" s="4235"/>
      <c r="F76" s="4235"/>
      <c r="G76" s="4235"/>
      <c r="H76" s="4235"/>
      <c r="I76" s="4238"/>
      <c r="J76" s="4286"/>
      <c r="K76" s="4235"/>
      <c r="L76" s="4235"/>
      <c r="M76" s="4235"/>
      <c r="N76" s="4238"/>
      <c r="O76" s="4286"/>
      <c r="P76" s="4235"/>
      <c r="Q76" s="4235"/>
      <c r="R76" s="4235"/>
      <c r="S76" s="4238"/>
      <c r="T76" s="4286"/>
      <c r="U76" s="4235"/>
      <c r="V76" s="4235"/>
      <c r="W76" s="4235"/>
      <c r="X76" s="4238"/>
      <c r="Y76" s="4286"/>
      <c r="Z76" s="4235"/>
      <c r="AA76" s="4235"/>
      <c r="AB76" s="4235"/>
      <c r="AC76" s="4238"/>
      <c r="AD76" s="4286"/>
      <c r="AE76" s="4235"/>
      <c r="AF76" s="4235"/>
      <c r="AG76" s="4235"/>
      <c r="AH76" s="4238"/>
      <c r="AI76" s="4286"/>
      <c r="AJ76" s="4235"/>
      <c r="AK76" s="4235"/>
      <c r="AL76" s="4235"/>
      <c r="AM76" s="4238"/>
      <c r="AN76" s="4286"/>
      <c r="AO76" s="4235"/>
      <c r="AP76" s="4235"/>
      <c r="AQ76" s="4235"/>
      <c r="AR76" s="4238"/>
      <c r="AS76" s="4286"/>
      <c r="AT76" s="4235"/>
      <c r="AU76" s="4235"/>
      <c r="AV76" s="4235"/>
      <c r="AW76" s="4238"/>
      <c r="AX76" s="4286"/>
      <c r="AY76" s="4235"/>
      <c r="AZ76" s="4235"/>
      <c r="BA76" s="4235"/>
      <c r="BB76" s="4286"/>
    </row>
    <row r="77" spans="1:54" ht="15">
      <c r="A77" s="4295">
        <v>27414</v>
      </c>
      <c r="B77" s="4234" t="s">
        <v>4942</v>
      </c>
      <c r="C77" s="4231"/>
      <c r="D77" s="4231"/>
      <c r="E77" s="4231"/>
      <c r="F77" s="4231"/>
      <c r="G77" s="4231"/>
      <c r="H77" s="4231"/>
      <c r="I77" s="4238"/>
      <c r="J77" s="4286"/>
      <c r="K77" s="4231"/>
      <c r="L77" s="4231"/>
      <c r="M77" s="4231"/>
      <c r="N77" s="4238"/>
      <c r="O77" s="4286"/>
      <c r="P77" s="4231"/>
      <c r="Q77" s="4231"/>
      <c r="R77" s="4231"/>
      <c r="S77" s="4238"/>
      <c r="T77" s="4286"/>
      <c r="U77" s="4231"/>
      <c r="V77" s="4231"/>
      <c r="W77" s="4231"/>
      <c r="X77" s="4238"/>
      <c r="Y77" s="4286"/>
      <c r="Z77" s="4231"/>
      <c r="AA77" s="4231"/>
      <c r="AB77" s="4231"/>
      <c r="AC77" s="4238"/>
      <c r="AD77" s="4286"/>
      <c r="AE77" s="4231"/>
      <c r="AF77" s="4231"/>
      <c r="AG77" s="4231"/>
      <c r="AH77" s="4238"/>
      <c r="AI77" s="4286"/>
      <c r="AJ77" s="4231"/>
      <c r="AK77" s="4231"/>
      <c r="AL77" s="4231"/>
      <c r="AM77" s="4238"/>
      <c r="AN77" s="4286"/>
      <c r="AO77" s="4231"/>
      <c r="AP77" s="4231"/>
      <c r="AQ77" s="4231"/>
      <c r="AR77" s="4238"/>
      <c r="AS77" s="4286"/>
      <c r="AT77" s="4231"/>
      <c r="AU77" s="4231"/>
      <c r="AV77" s="4231"/>
      <c r="AW77" s="4238"/>
      <c r="AX77" s="4286"/>
      <c r="AY77" s="4231"/>
      <c r="AZ77" s="4231"/>
      <c r="BA77" s="4231"/>
      <c r="BB77" s="4286"/>
    </row>
    <row r="78" spans="1:54" ht="15">
      <c r="A78" s="4295"/>
      <c r="B78" s="4292" t="s">
        <v>4935</v>
      </c>
      <c r="C78" s="4235"/>
      <c r="D78" s="4235"/>
      <c r="E78" s="4235"/>
      <c r="F78" s="4235"/>
      <c r="G78" s="4235"/>
      <c r="H78" s="4235"/>
      <c r="I78" s="4238"/>
      <c r="J78" s="4286"/>
      <c r="K78" s="4235"/>
      <c r="L78" s="4235"/>
      <c r="M78" s="4235"/>
      <c r="N78" s="4238"/>
      <c r="O78" s="4286"/>
      <c r="P78" s="4235"/>
      <c r="Q78" s="4235"/>
      <c r="R78" s="4235"/>
      <c r="S78" s="4238"/>
      <c r="T78" s="4286"/>
      <c r="U78" s="4235"/>
      <c r="V78" s="4235"/>
      <c r="W78" s="4235"/>
      <c r="X78" s="4238"/>
      <c r="Y78" s="4286"/>
      <c r="Z78" s="4235"/>
      <c r="AA78" s="4235"/>
      <c r="AB78" s="4235"/>
      <c r="AC78" s="4238"/>
      <c r="AD78" s="4286"/>
      <c r="AE78" s="4235"/>
      <c r="AF78" s="4235"/>
      <c r="AG78" s="4235"/>
      <c r="AH78" s="4238"/>
      <c r="AI78" s="4286"/>
      <c r="AJ78" s="4235"/>
      <c r="AK78" s="4235"/>
      <c r="AL78" s="4235"/>
      <c r="AM78" s="4238"/>
      <c r="AN78" s="4286"/>
      <c r="AO78" s="4235"/>
      <c r="AP78" s="4235"/>
      <c r="AQ78" s="4235"/>
      <c r="AR78" s="4238"/>
      <c r="AS78" s="4286"/>
      <c r="AT78" s="4235"/>
      <c r="AU78" s="4235"/>
      <c r="AV78" s="4235"/>
      <c r="AW78" s="4238"/>
      <c r="AX78" s="4286"/>
      <c r="AY78" s="4235"/>
      <c r="AZ78" s="4235"/>
      <c r="BA78" s="4235"/>
      <c r="BB78" s="4286"/>
    </row>
    <row r="79" spans="1:54" ht="15">
      <c r="A79" s="4295"/>
      <c r="B79" s="4292" t="s">
        <v>4936</v>
      </c>
      <c r="C79" s="4235"/>
      <c r="D79" s="4235"/>
      <c r="E79" s="4235"/>
      <c r="F79" s="4235"/>
      <c r="G79" s="4235"/>
      <c r="H79" s="4235"/>
      <c r="I79" s="4238"/>
      <c r="J79" s="4286"/>
      <c r="K79" s="4235"/>
      <c r="L79" s="4235"/>
      <c r="M79" s="4235"/>
      <c r="N79" s="4238"/>
      <c r="O79" s="4286"/>
      <c r="P79" s="4235"/>
      <c r="Q79" s="4235"/>
      <c r="R79" s="4235"/>
      <c r="S79" s="4238"/>
      <c r="T79" s="4286"/>
      <c r="U79" s="4235"/>
      <c r="V79" s="4235"/>
      <c r="W79" s="4235"/>
      <c r="X79" s="4238"/>
      <c r="Y79" s="4286"/>
      <c r="Z79" s="4235"/>
      <c r="AA79" s="4235"/>
      <c r="AB79" s="4235"/>
      <c r="AC79" s="4238"/>
      <c r="AD79" s="4286"/>
      <c r="AE79" s="4235"/>
      <c r="AF79" s="4235"/>
      <c r="AG79" s="4235"/>
      <c r="AH79" s="4238"/>
      <c r="AI79" s="4286"/>
      <c r="AJ79" s="4235"/>
      <c r="AK79" s="4235"/>
      <c r="AL79" s="4235"/>
      <c r="AM79" s="4238"/>
      <c r="AN79" s="4286"/>
      <c r="AO79" s="4235"/>
      <c r="AP79" s="4235"/>
      <c r="AQ79" s="4235"/>
      <c r="AR79" s="4238"/>
      <c r="AS79" s="4286"/>
      <c r="AT79" s="4235"/>
      <c r="AU79" s="4235"/>
      <c r="AV79" s="4235"/>
      <c r="AW79" s="4238"/>
      <c r="AX79" s="4286"/>
      <c r="AY79" s="4235"/>
      <c r="AZ79" s="4235"/>
      <c r="BA79" s="4235"/>
      <c r="BB79" s="4286"/>
    </row>
    <row r="80" spans="1:54" ht="15">
      <c r="A80" s="4295"/>
      <c r="B80" s="4239" t="s">
        <v>4937</v>
      </c>
      <c r="C80" s="4235"/>
      <c r="D80" s="4235"/>
      <c r="E80" s="4235"/>
      <c r="F80" s="4235"/>
      <c r="G80" s="4235"/>
      <c r="H80" s="4235"/>
      <c r="I80" s="4238"/>
      <c r="J80" s="4286"/>
      <c r="K80" s="4235"/>
      <c r="L80" s="4235"/>
      <c r="M80" s="4235"/>
      <c r="N80" s="4238"/>
      <c r="O80" s="4286"/>
      <c r="P80" s="4235"/>
      <c r="Q80" s="4235"/>
      <c r="R80" s="4235"/>
      <c r="S80" s="4238"/>
      <c r="T80" s="4286"/>
      <c r="U80" s="4235"/>
      <c r="V80" s="4235"/>
      <c r="W80" s="4235"/>
      <c r="X80" s="4238"/>
      <c r="Y80" s="4286"/>
      <c r="Z80" s="4235"/>
      <c r="AA80" s="4235"/>
      <c r="AB80" s="4235"/>
      <c r="AC80" s="4238"/>
      <c r="AD80" s="4286"/>
      <c r="AE80" s="4235"/>
      <c r="AF80" s="4235"/>
      <c r="AG80" s="4235"/>
      <c r="AH80" s="4238"/>
      <c r="AI80" s="4286"/>
      <c r="AJ80" s="4235"/>
      <c r="AK80" s="4235"/>
      <c r="AL80" s="4235"/>
      <c r="AM80" s="4238"/>
      <c r="AN80" s="4286"/>
      <c r="AO80" s="4235"/>
      <c r="AP80" s="4235"/>
      <c r="AQ80" s="4235"/>
      <c r="AR80" s="4238"/>
      <c r="AS80" s="4286"/>
      <c r="AT80" s="4235"/>
      <c r="AU80" s="4235"/>
      <c r="AV80" s="4235"/>
      <c r="AW80" s="4238"/>
      <c r="AX80" s="4286"/>
      <c r="AY80" s="4235"/>
      <c r="AZ80" s="4235"/>
      <c r="BA80" s="4235"/>
      <c r="BB80" s="4286"/>
    </row>
    <row r="81" spans="1:54" ht="15">
      <c r="A81" s="4295">
        <v>27415</v>
      </c>
      <c r="B81" s="4234" t="s">
        <v>4943</v>
      </c>
      <c r="C81" s="4231"/>
      <c r="D81" s="4231"/>
      <c r="E81" s="4231"/>
      <c r="F81" s="4231"/>
      <c r="G81" s="4231"/>
      <c r="H81" s="4231"/>
      <c r="I81" s="4238"/>
      <c r="J81" s="4286"/>
      <c r="K81" s="4231"/>
      <c r="L81" s="4231"/>
      <c r="M81" s="4231"/>
      <c r="N81" s="4238"/>
      <c r="O81" s="4286"/>
      <c r="P81" s="4231"/>
      <c r="Q81" s="4231"/>
      <c r="R81" s="4231"/>
      <c r="S81" s="4238"/>
      <c r="T81" s="4286"/>
      <c r="U81" s="4231"/>
      <c r="V81" s="4231"/>
      <c r="W81" s="4231"/>
      <c r="X81" s="4238"/>
      <c r="Y81" s="4286"/>
      <c r="Z81" s="4231"/>
      <c r="AA81" s="4231"/>
      <c r="AB81" s="4231"/>
      <c r="AC81" s="4238"/>
      <c r="AD81" s="4286"/>
      <c r="AE81" s="4231"/>
      <c r="AF81" s="4231"/>
      <c r="AG81" s="4231"/>
      <c r="AH81" s="4238"/>
      <c r="AI81" s="4286"/>
      <c r="AJ81" s="4231"/>
      <c r="AK81" s="4231"/>
      <c r="AL81" s="4231"/>
      <c r="AM81" s="4238"/>
      <c r="AN81" s="4286"/>
      <c r="AO81" s="4231"/>
      <c r="AP81" s="4231"/>
      <c r="AQ81" s="4231"/>
      <c r="AR81" s="4238"/>
      <c r="AS81" s="4286"/>
      <c r="AT81" s="4231"/>
      <c r="AU81" s="4231"/>
      <c r="AV81" s="4231"/>
      <c r="AW81" s="4238"/>
      <c r="AX81" s="4286"/>
      <c r="AY81" s="4231"/>
      <c r="AZ81" s="4231"/>
      <c r="BA81" s="4231"/>
      <c r="BB81" s="4286"/>
    </row>
    <row r="82" spans="1:54" ht="15">
      <c r="A82" s="4295"/>
      <c r="B82" s="4292" t="s">
        <v>4935</v>
      </c>
      <c r="C82" s="4235"/>
      <c r="D82" s="4235"/>
      <c r="E82" s="4235"/>
      <c r="F82" s="4235"/>
      <c r="G82" s="4235"/>
      <c r="H82" s="4235"/>
      <c r="I82" s="4238"/>
      <c r="J82" s="4286"/>
      <c r="K82" s="4235"/>
      <c r="L82" s="4235"/>
      <c r="M82" s="4235"/>
      <c r="N82" s="4238"/>
      <c r="O82" s="4286"/>
      <c r="P82" s="4235"/>
      <c r="Q82" s="4235"/>
      <c r="R82" s="4235"/>
      <c r="S82" s="4238"/>
      <c r="T82" s="4286"/>
      <c r="U82" s="4235"/>
      <c r="V82" s="4235"/>
      <c r="W82" s="4235"/>
      <c r="X82" s="4238"/>
      <c r="Y82" s="4286"/>
      <c r="Z82" s="4235"/>
      <c r="AA82" s="4235"/>
      <c r="AB82" s="4235"/>
      <c r="AC82" s="4238"/>
      <c r="AD82" s="4286"/>
      <c r="AE82" s="4235"/>
      <c r="AF82" s="4235"/>
      <c r="AG82" s="4235"/>
      <c r="AH82" s="4238"/>
      <c r="AI82" s="4286"/>
      <c r="AJ82" s="4235"/>
      <c r="AK82" s="4235"/>
      <c r="AL82" s="4235"/>
      <c r="AM82" s="4238"/>
      <c r="AN82" s="4286"/>
      <c r="AO82" s="4235"/>
      <c r="AP82" s="4235"/>
      <c r="AQ82" s="4235"/>
      <c r="AR82" s="4238"/>
      <c r="AS82" s="4286"/>
      <c r="AT82" s="4235"/>
      <c r="AU82" s="4235"/>
      <c r="AV82" s="4235"/>
      <c r="AW82" s="4238"/>
      <c r="AX82" s="4286"/>
      <c r="AY82" s="4235"/>
      <c r="AZ82" s="4235"/>
      <c r="BA82" s="4235"/>
      <c r="BB82" s="4286"/>
    </row>
    <row r="83" spans="1:54" ht="15">
      <c r="A83" s="4295"/>
      <c r="B83" s="4292" t="s">
        <v>4936</v>
      </c>
      <c r="C83" s="4235"/>
      <c r="D83" s="4235"/>
      <c r="E83" s="4235"/>
      <c r="F83" s="4235"/>
      <c r="G83" s="4235"/>
      <c r="H83" s="4235"/>
      <c r="I83" s="4238"/>
      <c r="J83" s="4286"/>
      <c r="K83" s="4235"/>
      <c r="L83" s="4235"/>
      <c r="M83" s="4235"/>
      <c r="N83" s="4238"/>
      <c r="O83" s="4286"/>
      <c r="P83" s="4235"/>
      <c r="Q83" s="4235"/>
      <c r="R83" s="4235"/>
      <c r="S83" s="4238"/>
      <c r="T83" s="4286"/>
      <c r="U83" s="4235"/>
      <c r="V83" s="4235"/>
      <c r="W83" s="4235"/>
      <c r="X83" s="4238"/>
      <c r="Y83" s="4286"/>
      <c r="Z83" s="4235"/>
      <c r="AA83" s="4235"/>
      <c r="AB83" s="4235"/>
      <c r="AC83" s="4238"/>
      <c r="AD83" s="4286"/>
      <c r="AE83" s="4235"/>
      <c r="AF83" s="4235"/>
      <c r="AG83" s="4235"/>
      <c r="AH83" s="4238"/>
      <c r="AI83" s="4286"/>
      <c r="AJ83" s="4235"/>
      <c r="AK83" s="4235"/>
      <c r="AL83" s="4235"/>
      <c r="AM83" s="4238"/>
      <c r="AN83" s="4286"/>
      <c r="AO83" s="4235"/>
      <c r="AP83" s="4235"/>
      <c r="AQ83" s="4235"/>
      <c r="AR83" s="4238"/>
      <c r="AS83" s="4286"/>
      <c r="AT83" s="4235"/>
      <c r="AU83" s="4235"/>
      <c r="AV83" s="4235"/>
      <c r="AW83" s="4238"/>
      <c r="AX83" s="4286"/>
      <c r="AY83" s="4235"/>
      <c r="AZ83" s="4235"/>
      <c r="BA83" s="4235"/>
      <c r="BB83" s="4286"/>
    </row>
    <row r="84" spans="1:54" ht="15">
      <c r="A84" s="4295"/>
      <c r="B84" s="4239" t="s">
        <v>4937</v>
      </c>
      <c r="C84" s="4235"/>
      <c r="D84" s="4235"/>
      <c r="E84" s="4235"/>
      <c r="F84" s="4235"/>
      <c r="G84" s="4235"/>
      <c r="H84" s="4235"/>
      <c r="I84" s="4238"/>
      <c r="J84" s="4286"/>
      <c r="K84" s="4235"/>
      <c r="L84" s="4235"/>
      <c r="M84" s="4235"/>
      <c r="N84" s="4238"/>
      <c r="O84" s="4286"/>
      <c r="P84" s="4235"/>
      <c r="Q84" s="4235"/>
      <c r="R84" s="4235"/>
      <c r="S84" s="4238"/>
      <c r="T84" s="4286"/>
      <c r="U84" s="4235"/>
      <c r="V84" s="4235"/>
      <c r="W84" s="4235"/>
      <c r="X84" s="4238"/>
      <c r="Y84" s="4286"/>
      <c r="Z84" s="4235"/>
      <c r="AA84" s="4235"/>
      <c r="AB84" s="4235"/>
      <c r="AC84" s="4238"/>
      <c r="AD84" s="4286"/>
      <c r="AE84" s="4235"/>
      <c r="AF84" s="4235"/>
      <c r="AG84" s="4235"/>
      <c r="AH84" s="4238"/>
      <c r="AI84" s="4286"/>
      <c r="AJ84" s="4235"/>
      <c r="AK84" s="4235"/>
      <c r="AL84" s="4235"/>
      <c r="AM84" s="4238"/>
      <c r="AN84" s="4286"/>
      <c r="AO84" s="4235"/>
      <c r="AP84" s="4235"/>
      <c r="AQ84" s="4235"/>
      <c r="AR84" s="4238"/>
      <c r="AS84" s="4286"/>
      <c r="AT84" s="4235"/>
      <c r="AU84" s="4235"/>
      <c r="AV84" s="4235"/>
      <c r="AW84" s="4238"/>
      <c r="AX84" s="4286"/>
      <c r="AY84" s="4235"/>
      <c r="AZ84" s="4235"/>
      <c r="BA84" s="4235"/>
      <c r="BB84" s="4286"/>
    </row>
    <row r="85" spans="1:54" ht="15">
      <c r="A85" s="4294">
        <v>2742</v>
      </c>
      <c r="B85" s="4253" t="s">
        <v>4947</v>
      </c>
      <c r="C85" s="4231"/>
      <c r="D85" s="4231"/>
      <c r="E85" s="4231"/>
      <c r="F85" s="4231"/>
      <c r="G85" s="4231"/>
      <c r="H85" s="4231"/>
      <c r="I85" s="4238"/>
      <c r="J85" s="4286"/>
      <c r="K85" s="4231"/>
      <c r="L85" s="4231"/>
      <c r="M85" s="4231"/>
      <c r="N85" s="4238"/>
      <c r="O85" s="4286"/>
      <c r="P85" s="4231"/>
      <c r="Q85" s="4231"/>
      <c r="R85" s="4231"/>
      <c r="S85" s="4238"/>
      <c r="T85" s="4286"/>
      <c r="U85" s="4231"/>
      <c r="V85" s="4231"/>
      <c r="W85" s="4231"/>
      <c r="X85" s="4238"/>
      <c r="Y85" s="4286"/>
      <c r="Z85" s="4231"/>
      <c r="AA85" s="4231"/>
      <c r="AB85" s="4231"/>
      <c r="AC85" s="4238"/>
      <c r="AD85" s="4286"/>
      <c r="AE85" s="4231"/>
      <c r="AF85" s="4231"/>
      <c r="AG85" s="4231"/>
      <c r="AH85" s="4238"/>
      <c r="AI85" s="4286"/>
      <c r="AJ85" s="4231"/>
      <c r="AK85" s="4231"/>
      <c r="AL85" s="4231"/>
      <c r="AM85" s="4238"/>
      <c r="AN85" s="4286"/>
      <c r="AO85" s="4231"/>
      <c r="AP85" s="4231"/>
      <c r="AQ85" s="4231"/>
      <c r="AR85" s="4238"/>
      <c r="AS85" s="4286"/>
      <c r="AT85" s="4231"/>
      <c r="AU85" s="4231"/>
      <c r="AV85" s="4231"/>
      <c r="AW85" s="4238"/>
      <c r="AX85" s="4286"/>
      <c r="AY85" s="4231"/>
      <c r="AZ85" s="4231"/>
      <c r="BA85" s="4231"/>
      <c r="BB85" s="4286"/>
    </row>
    <row r="86" spans="1:54" ht="15">
      <c r="A86" s="4295">
        <v>27421</v>
      </c>
      <c r="B86" s="4254" t="s">
        <v>333</v>
      </c>
      <c r="C86" s="4235"/>
      <c r="D86" s="4235"/>
      <c r="E86" s="4235"/>
      <c r="F86" s="4235"/>
      <c r="G86" s="4235"/>
      <c r="H86" s="4235"/>
      <c r="I86" s="4238"/>
      <c r="J86" s="4286"/>
      <c r="K86" s="4235"/>
      <c r="L86" s="4235"/>
      <c r="M86" s="4235"/>
      <c r="N86" s="4238"/>
      <c r="O86" s="4286"/>
      <c r="P86" s="4235"/>
      <c r="Q86" s="4235"/>
      <c r="R86" s="4235"/>
      <c r="S86" s="4238"/>
      <c r="T86" s="4286"/>
      <c r="U86" s="4235"/>
      <c r="V86" s="4235"/>
      <c r="W86" s="4235"/>
      <c r="X86" s="4238"/>
      <c r="Y86" s="4286"/>
      <c r="Z86" s="4235"/>
      <c r="AA86" s="4235"/>
      <c r="AB86" s="4235"/>
      <c r="AC86" s="4238"/>
      <c r="AD86" s="4286"/>
      <c r="AE86" s="4235"/>
      <c r="AF86" s="4235"/>
      <c r="AG86" s="4235"/>
      <c r="AH86" s="4238"/>
      <c r="AI86" s="4286"/>
      <c r="AJ86" s="4235"/>
      <c r="AK86" s="4235"/>
      <c r="AL86" s="4235"/>
      <c r="AM86" s="4238"/>
      <c r="AN86" s="4286"/>
      <c r="AO86" s="4235"/>
      <c r="AP86" s="4235"/>
      <c r="AQ86" s="4235"/>
      <c r="AR86" s="4238"/>
      <c r="AS86" s="4286"/>
      <c r="AT86" s="4235"/>
      <c r="AU86" s="4235"/>
      <c r="AV86" s="4235"/>
      <c r="AW86" s="4238"/>
      <c r="AX86" s="4286"/>
      <c r="AY86" s="4235"/>
      <c r="AZ86" s="4235"/>
      <c r="BA86" s="4235"/>
      <c r="BB86" s="4286"/>
    </row>
    <row r="87" spans="1:54" ht="14.25">
      <c r="A87" s="4282">
        <v>34</v>
      </c>
      <c r="B87" s="4237" t="s">
        <v>4948</v>
      </c>
      <c r="C87" s="4238"/>
      <c r="D87" s="4238"/>
      <c r="E87" s="4238"/>
      <c r="F87" s="4238"/>
      <c r="G87" s="4238"/>
      <c r="H87" s="4238"/>
      <c r="I87" s="4238"/>
      <c r="J87" s="4286"/>
      <c r="K87" s="4238"/>
      <c r="L87" s="4238"/>
      <c r="M87" s="4238"/>
      <c r="N87" s="4238"/>
      <c r="O87" s="4286"/>
      <c r="P87" s="4238"/>
      <c r="Q87" s="4238"/>
      <c r="R87" s="4238"/>
      <c r="S87" s="4238"/>
      <c r="T87" s="4286"/>
      <c r="U87" s="4238"/>
      <c r="V87" s="4238"/>
      <c r="W87" s="4238"/>
      <c r="X87" s="4238"/>
      <c r="Y87" s="4286"/>
      <c r="Z87" s="4238"/>
      <c r="AA87" s="4238"/>
      <c r="AB87" s="4238"/>
      <c r="AC87" s="4238"/>
      <c r="AD87" s="4286"/>
      <c r="AE87" s="4238"/>
      <c r="AF87" s="4238"/>
      <c r="AG87" s="4238"/>
      <c r="AH87" s="4238"/>
      <c r="AI87" s="4286"/>
      <c r="AJ87" s="4238"/>
      <c r="AK87" s="4238"/>
      <c r="AL87" s="4238"/>
      <c r="AM87" s="4238"/>
      <c r="AN87" s="4286"/>
      <c r="AO87" s="4238"/>
      <c r="AP87" s="4238"/>
      <c r="AQ87" s="4238"/>
      <c r="AR87" s="4238"/>
      <c r="AS87" s="4286"/>
      <c r="AT87" s="4238"/>
      <c r="AU87" s="4238"/>
      <c r="AV87" s="4238"/>
      <c r="AW87" s="4238"/>
      <c r="AX87" s="4286"/>
      <c r="AY87" s="4238"/>
      <c r="AZ87" s="4238"/>
      <c r="BA87" s="4238"/>
      <c r="BB87" s="4286"/>
    </row>
    <row r="88" spans="1:54" ht="15.75" thickBot="1">
      <c r="A88" s="4293">
        <v>342</v>
      </c>
      <c r="B88" s="4248" t="s">
        <v>4949</v>
      </c>
      <c r="C88" s="4257"/>
      <c r="D88" s="4257"/>
      <c r="E88" s="4257"/>
      <c r="F88" s="4257"/>
      <c r="G88" s="4257"/>
      <c r="H88" s="4257"/>
      <c r="I88" s="4296"/>
      <c r="J88" s="4286"/>
      <c r="K88" s="4257"/>
      <c r="L88" s="4257"/>
      <c r="M88" s="4257"/>
      <c r="N88" s="4296"/>
      <c r="O88" s="4286"/>
      <c r="P88" s="4257"/>
      <c r="Q88" s="4257"/>
      <c r="R88" s="4257"/>
      <c r="S88" s="4296"/>
      <c r="T88" s="4286"/>
      <c r="U88" s="4257"/>
      <c r="V88" s="4257"/>
      <c r="W88" s="4257"/>
      <c r="X88" s="4296"/>
      <c r="Y88" s="4286"/>
      <c r="Z88" s="4257"/>
      <c r="AA88" s="4257"/>
      <c r="AB88" s="4257"/>
      <c r="AC88" s="4296"/>
      <c r="AD88" s="4286"/>
      <c r="AE88" s="4257"/>
      <c r="AF88" s="4257"/>
      <c r="AG88" s="4257"/>
      <c r="AH88" s="4296"/>
      <c r="AI88" s="4286"/>
      <c r="AJ88" s="4257"/>
      <c r="AK88" s="4257"/>
      <c r="AL88" s="4257"/>
      <c r="AM88" s="4296"/>
      <c r="AN88" s="4286"/>
      <c r="AO88" s="4257"/>
      <c r="AP88" s="4257"/>
      <c r="AQ88" s="4257"/>
      <c r="AR88" s="4296"/>
      <c r="AS88" s="4286"/>
      <c r="AT88" s="4257"/>
      <c r="AU88" s="4257"/>
      <c r="AV88" s="4257"/>
      <c r="AW88" s="4296"/>
      <c r="AX88" s="4286"/>
      <c r="AY88" s="4257"/>
      <c r="AZ88" s="4257"/>
      <c r="BA88" s="4257"/>
      <c r="BB88" s="4286"/>
    </row>
    <row r="89" spans="1:54" ht="15" thickBot="1">
      <c r="A89" s="4295"/>
      <c r="B89" s="4297" t="s">
        <v>174</v>
      </c>
      <c r="C89" s="4262"/>
      <c r="D89" s="4262"/>
      <c r="E89" s="4262"/>
      <c r="F89" s="4262"/>
      <c r="G89" s="4262"/>
      <c r="H89" s="4262"/>
      <c r="I89" s="4298"/>
      <c r="J89" s="4286"/>
      <c r="K89" s="4262"/>
      <c r="L89" s="4262"/>
      <c r="M89" s="4262"/>
      <c r="N89" s="4298"/>
      <c r="O89" s="4286"/>
      <c r="P89" s="4262"/>
      <c r="Q89" s="4262"/>
      <c r="R89" s="4262"/>
      <c r="S89" s="4298"/>
      <c r="T89" s="4286"/>
      <c r="U89" s="4262"/>
      <c r="V89" s="4262"/>
      <c r="W89" s="4262"/>
      <c r="X89" s="4298"/>
      <c r="Y89" s="4286"/>
      <c r="Z89" s="4262"/>
      <c r="AA89" s="4262"/>
      <c r="AB89" s="4262"/>
      <c r="AC89" s="4298"/>
      <c r="AD89" s="4286"/>
      <c r="AE89" s="4262"/>
      <c r="AF89" s="4262"/>
      <c r="AG89" s="4262"/>
      <c r="AH89" s="4298"/>
      <c r="AI89" s="4286"/>
      <c r="AJ89" s="4262"/>
      <c r="AK89" s="4262"/>
      <c r="AL89" s="4262"/>
      <c r="AM89" s="4298"/>
      <c r="AN89" s="4286"/>
      <c r="AO89" s="4262"/>
      <c r="AP89" s="4262"/>
      <c r="AQ89" s="4262"/>
      <c r="AR89" s="4298"/>
      <c r="AS89" s="4286"/>
      <c r="AT89" s="4262"/>
      <c r="AU89" s="4262"/>
      <c r="AV89" s="4262"/>
      <c r="AW89" s="4298"/>
      <c r="AX89" s="4286"/>
      <c r="AY89" s="4262"/>
      <c r="AZ89" s="4262"/>
      <c r="BA89" s="4262"/>
      <c r="BB89" s="4286"/>
    </row>
    <row r="92" spans="1:54">
      <c r="B92" s="4219"/>
      <c r="C92" s="4264"/>
      <c r="D92" s="4265"/>
      <c r="E92" s="4266"/>
      <c r="H92" s="4220"/>
      <c r="I92" s="4220"/>
      <c r="J92" s="4220"/>
      <c r="K92" s="4220"/>
      <c r="Q92" s="4220"/>
    </row>
    <row r="93" spans="1:54" s="4267" customFormat="1">
      <c r="B93" s="4269" t="s">
        <v>4950</v>
      </c>
      <c r="D93" s="4269"/>
      <c r="E93" s="4270"/>
      <c r="F93" s="4271"/>
      <c r="G93" s="4271"/>
      <c r="H93" s="4271"/>
      <c r="I93" s="4271"/>
      <c r="J93" s="4271"/>
      <c r="K93" s="4271"/>
      <c r="Q93" s="4271"/>
    </row>
    <row r="94" spans="1:54" ht="12.75" customHeight="1">
      <c r="F94" s="4244"/>
      <c r="G94" s="4244"/>
    </row>
    <row r="95" spans="1:54" s="4267" customFormat="1" ht="13.5" customHeight="1"/>
    <row r="96" spans="1:54">
      <c r="F96" s="4244"/>
      <c r="G96" s="4244"/>
    </row>
    <row r="97" spans="6:7">
      <c r="F97" s="4244"/>
      <c r="G97" s="4244"/>
    </row>
    <row r="98" spans="6:7">
      <c r="F98" s="4244"/>
      <c r="G98" s="4244"/>
    </row>
    <row r="99" spans="6:7">
      <c r="F99" s="4244"/>
      <c r="G99" s="4244"/>
    </row>
  </sheetData>
  <mergeCells count="23">
    <mergeCell ref="AS7:AS8"/>
    <mergeCell ref="AT7:AV7"/>
    <mergeCell ref="AX7:AX8"/>
    <mergeCell ref="AY7:BA7"/>
    <mergeCell ref="BB7:BB8"/>
    <mergeCell ref="AO7:AQ7"/>
    <mergeCell ref="O7:O8"/>
    <mergeCell ref="P7:R7"/>
    <mergeCell ref="T7:T8"/>
    <mergeCell ref="U7:W7"/>
    <mergeCell ref="Y7:Y8"/>
    <mergeCell ref="Z7:AB7"/>
    <mergeCell ref="AD7:AD8"/>
    <mergeCell ref="AE7:AG7"/>
    <mergeCell ref="AI7:AI8"/>
    <mergeCell ref="AJ7:AL7"/>
    <mergeCell ref="AN7:AN8"/>
    <mergeCell ref="K7:M7"/>
    <mergeCell ref="A7:A8"/>
    <mergeCell ref="B7:B8"/>
    <mergeCell ref="C7:E7"/>
    <mergeCell ref="F7:H7"/>
    <mergeCell ref="J7:J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97"/>
  <sheetViews>
    <sheetView zoomScale="85" zoomScaleNormal="85" workbookViewId="0"/>
  </sheetViews>
  <sheetFormatPr defaultRowHeight="15"/>
  <cols>
    <col min="1" max="1" width="7.5703125" style="9" customWidth="1"/>
    <col min="2" max="2" width="74.42578125" style="9" customWidth="1"/>
    <col min="3" max="3" width="12.140625" style="9" customWidth="1"/>
    <col min="4" max="4" width="13.28515625" style="9" customWidth="1"/>
    <col min="5" max="5" width="11.140625" style="9" customWidth="1"/>
    <col min="6" max="6" width="8.42578125" style="9" customWidth="1"/>
    <col min="7" max="7" width="9" style="9" customWidth="1"/>
    <col min="8" max="8" width="12" style="9" customWidth="1"/>
    <col min="9" max="80" width="10" style="9" customWidth="1"/>
    <col min="81" max="81" width="12.85546875" style="9" customWidth="1"/>
    <col min="82" max="82" width="13.85546875" style="9" customWidth="1"/>
    <col min="83" max="83" width="9.140625" style="9" customWidth="1"/>
    <col min="84" max="84" width="13.42578125" style="9" bestFit="1" customWidth="1"/>
    <col min="85" max="85" width="9.140625" style="52"/>
    <col min="86" max="16384" width="9.140625" style="9"/>
  </cols>
  <sheetData>
    <row r="1" spans="1:85">
      <c r="A1" s="361"/>
      <c r="B1" s="95" t="s">
        <v>120</v>
      </c>
      <c r="C1" s="521">
        <v>1</v>
      </c>
      <c r="D1" s="522"/>
      <c r="E1" s="523"/>
      <c r="K1" s="45"/>
    </row>
    <row r="2" spans="1:85">
      <c r="A2" s="361"/>
      <c r="B2" s="95" t="s">
        <v>106</v>
      </c>
      <c r="C2" s="31" t="s">
        <v>800</v>
      </c>
      <c r="D2" s="522"/>
      <c r="E2" s="524"/>
      <c r="G2" s="45"/>
      <c r="H2" s="45"/>
      <c r="I2" s="45"/>
      <c r="K2" s="45"/>
      <c r="L2" s="45"/>
    </row>
    <row r="3" spans="1:85">
      <c r="A3" s="361"/>
      <c r="B3" s="95" t="s">
        <v>108</v>
      </c>
      <c r="C3" s="32" t="s">
        <v>801</v>
      </c>
      <c r="D3" s="525"/>
      <c r="E3" s="526"/>
      <c r="H3" s="45"/>
      <c r="BW3" s="45"/>
    </row>
    <row r="4" spans="1:85">
      <c r="A4" s="361"/>
      <c r="B4" s="95" t="s">
        <v>110</v>
      </c>
      <c r="C4" s="9" t="s">
        <v>4</v>
      </c>
      <c r="D4" s="525"/>
      <c r="E4" s="527"/>
      <c r="K4" s="45"/>
      <c r="N4" s="45"/>
      <c r="AD4" s="45"/>
    </row>
    <row r="5" spans="1:85">
      <c r="A5" s="361"/>
      <c r="B5" s="95" t="s">
        <v>111</v>
      </c>
      <c r="C5" s="338" t="s">
        <v>124</v>
      </c>
      <c r="D5" s="525"/>
      <c r="E5" s="528"/>
      <c r="S5" s="45"/>
    </row>
    <row r="6" spans="1:85">
      <c r="D6" s="45"/>
      <c r="F6" s="45"/>
      <c r="H6" s="45"/>
      <c r="J6" s="45"/>
      <c r="L6" s="45"/>
      <c r="N6" s="45"/>
      <c r="P6" s="45"/>
      <c r="R6" s="45"/>
      <c r="T6" s="45"/>
      <c r="V6" s="45"/>
      <c r="X6" s="45"/>
      <c r="Z6" s="45"/>
      <c r="AB6" s="45"/>
      <c r="AD6" s="45"/>
      <c r="AF6" s="45"/>
      <c r="AH6" s="45"/>
      <c r="AJ6" s="45"/>
      <c r="AL6" s="45"/>
      <c r="AN6" s="45"/>
      <c r="AP6" s="45"/>
      <c r="AR6" s="45"/>
      <c r="AT6" s="45"/>
      <c r="AV6" s="45"/>
      <c r="AX6" s="45"/>
      <c r="AZ6" s="45"/>
      <c r="BB6" s="45"/>
      <c r="BD6" s="45"/>
      <c r="BF6" s="45"/>
      <c r="BH6" s="45"/>
      <c r="BJ6" s="45"/>
      <c r="BL6" s="45"/>
      <c r="BN6" s="45"/>
      <c r="BP6" s="45"/>
      <c r="BR6" s="45"/>
      <c r="BT6" s="45"/>
      <c r="BV6" s="45"/>
      <c r="BX6" s="45"/>
      <c r="BZ6" s="45"/>
      <c r="CB6" s="45"/>
    </row>
    <row r="7" spans="1:85" s="529" customFormat="1">
      <c r="A7" s="4439"/>
      <c r="B7" s="4439" t="s">
        <v>802</v>
      </c>
      <c r="C7" s="4437" t="s">
        <v>803</v>
      </c>
      <c r="D7" s="4438"/>
      <c r="E7" s="4437" t="s">
        <v>804</v>
      </c>
      <c r="F7" s="4438"/>
      <c r="G7" s="4437" t="s">
        <v>805</v>
      </c>
      <c r="H7" s="4438"/>
      <c r="I7" s="4437" t="s">
        <v>806</v>
      </c>
      <c r="J7" s="4438"/>
      <c r="K7" s="4437" t="s">
        <v>807</v>
      </c>
      <c r="L7" s="4438"/>
      <c r="M7" s="4437" t="s">
        <v>808</v>
      </c>
      <c r="N7" s="4438"/>
      <c r="O7" s="4437" t="s">
        <v>809</v>
      </c>
      <c r="P7" s="4438"/>
      <c r="Q7" s="4437" t="s">
        <v>810</v>
      </c>
      <c r="R7" s="4438"/>
      <c r="S7" s="4437" t="s">
        <v>811</v>
      </c>
      <c r="T7" s="4438"/>
      <c r="U7" s="4437" t="s">
        <v>812</v>
      </c>
      <c r="V7" s="4438"/>
      <c r="W7" s="4437" t="s">
        <v>813</v>
      </c>
      <c r="X7" s="4438"/>
      <c r="Y7" s="4437" t="s">
        <v>814</v>
      </c>
      <c r="Z7" s="4438"/>
      <c r="AA7" s="4437" t="s">
        <v>815</v>
      </c>
      <c r="AB7" s="4438"/>
      <c r="AC7" s="4437" t="s">
        <v>816</v>
      </c>
      <c r="AD7" s="4438"/>
      <c r="AE7" s="4437" t="s">
        <v>817</v>
      </c>
      <c r="AF7" s="4438"/>
      <c r="AG7" s="4437" t="s">
        <v>818</v>
      </c>
      <c r="AH7" s="4438"/>
      <c r="AI7" s="4437" t="s">
        <v>819</v>
      </c>
      <c r="AJ7" s="4438"/>
      <c r="AK7" s="4437" t="s">
        <v>820</v>
      </c>
      <c r="AL7" s="4438"/>
      <c r="AM7" s="4437" t="s">
        <v>821</v>
      </c>
      <c r="AN7" s="4438"/>
      <c r="AO7" s="4437" t="s">
        <v>822</v>
      </c>
      <c r="AP7" s="4438"/>
      <c r="AQ7" s="4437" t="s">
        <v>823</v>
      </c>
      <c r="AR7" s="4438"/>
      <c r="AS7" s="4437" t="s">
        <v>824</v>
      </c>
      <c r="AT7" s="4438"/>
      <c r="AU7" s="4437" t="s">
        <v>825</v>
      </c>
      <c r="AV7" s="4438"/>
      <c r="AW7" s="4437" t="s">
        <v>826</v>
      </c>
      <c r="AX7" s="4438"/>
      <c r="AY7" s="4437" t="s">
        <v>827</v>
      </c>
      <c r="AZ7" s="4438"/>
      <c r="BA7" s="4437" t="s">
        <v>828</v>
      </c>
      <c r="BB7" s="4438"/>
      <c r="BC7" s="4437" t="s">
        <v>829</v>
      </c>
      <c r="BD7" s="4438"/>
      <c r="BE7" s="4437" t="s">
        <v>830</v>
      </c>
      <c r="BF7" s="4438"/>
      <c r="BG7" s="4437" t="s">
        <v>831</v>
      </c>
      <c r="BH7" s="4438"/>
      <c r="BI7" s="4437" t="s">
        <v>832</v>
      </c>
      <c r="BJ7" s="4438"/>
      <c r="BK7" s="4437" t="s">
        <v>833</v>
      </c>
      <c r="BL7" s="4438"/>
      <c r="BM7" s="4437" t="s">
        <v>834</v>
      </c>
      <c r="BN7" s="4438"/>
      <c r="BO7" s="4437" t="s">
        <v>835</v>
      </c>
      <c r="BP7" s="4438"/>
      <c r="BQ7" s="4437" t="s">
        <v>836</v>
      </c>
      <c r="BR7" s="4438"/>
      <c r="BS7" s="4437" t="s">
        <v>837</v>
      </c>
      <c r="BT7" s="4438"/>
      <c r="BU7" s="4437" t="s">
        <v>838</v>
      </c>
      <c r="BV7" s="4438"/>
      <c r="BW7" s="4437" t="s">
        <v>839</v>
      </c>
      <c r="BX7" s="4438"/>
      <c r="BY7" s="4437" t="s">
        <v>840</v>
      </c>
      <c r="BZ7" s="4438"/>
      <c r="CA7" s="4437" t="s">
        <v>841</v>
      </c>
      <c r="CB7" s="4438"/>
      <c r="CC7" s="4437" t="s">
        <v>842</v>
      </c>
      <c r="CD7" s="4438"/>
      <c r="CG7" s="530"/>
    </row>
    <row r="8" spans="1:85" s="532" customFormat="1" ht="26.25">
      <c r="A8" s="4440"/>
      <c r="B8" s="4440"/>
      <c r="C8" s="531" t="s">
        <v>843</v>
      </c>
      <c r="D8" s="531" t="s">
        <v>88</v>
      </c>
      <c r="E8" s="531" t="s">
        <v>843</v>
      </c>
      <c r="F8" s="531" t="s">
        <v>88</v>
      </c>
      <c r="G8" s="531" t="s">
        <v>843</v>
      </c>
      <c r="H8" s="531" t="s">
        <v>88</v>
      </c>
      <c r="I8" s="531" t="s">
        <v>843</v>
      </c>
      <c r="J8" s="531" t="s">
        <v>88</v>
      </c>
      <c r="K8" s="531" t="s">
        <v>843</v>
      </c>
      <c r="L8" s="531" t="s">
        <v>88</v>
      </c>
      <c r="M8" s="531" t="s">
        <v>843</v>
      </c>
      <c r="N8" s="531" t="s">
        <v>88</v>
      </c>
      <c r="O8" s="531" t="s">
        <v>843</v>
      </c>
      <c r="P8" s="531" t="s">
        <v>88</v>
      </c>
      <c r="Q8" s="531" t="s">
        <v>843</v>
      </c>
      <c r="R8" s="531" t="s">
        <v>88</v>
      </c>
      <c r="S8" s="531" t="s">
        <v>843</v>
      </c>
      <c r="T8" s="531" t="s">
        <v>88</v>
      </c>
      <c r="U8" s="531" t="s">
        <v>843</v>
      </c>
      <c r="V8" s="531" t="s">
        <v>88</v>
      </c>
      <c r="W8" s="531" t="s">
        <v>843</v>
      </c>
      <c r="X8" s="531" t="s">
        <v>88</v>
      </c>
      <c r="Y8" s="531" t="s">
        <v>843</v>
      </c>
      <c r="Z8" s="531" t="s">
        <v>88</v>
      </c>
      <c r="AA8" s="531" t="s">
        <v>843</v>
      </c>
      <c r="AB8" s="531" t="s">
        <v>88</v>
      </c>
      <c r="AC8" s="531" t="s">
        <v>843</v>
      </c>
      <c r="AD8" s="531" t="s">
        <v>88</v>
      </c>
      <c r="AE8" s="531" t="s">
        <v>843</v>
      </c>
      <c r="AF8" s="531" t="s">
        <v>88</v>
      </c>
      <c r="AG8" s="531" t="s">
        <v>843</v>
      </c>
      <c r="AH8" s="531" t="s">
        <v>88</v>
      </c>
      <c r="AI8" s="531" t="s">
        <v>843</v>
      </c>
      <c r="AJ8" s="531" t="s">
        <v>88</v>
      </c>
      <c r="AK8" s="531" t="s">
        <v>843</v>
      </c>
      <c r="AL8" s="531" t="s">
        <v>88</v>
      </c>
      <c r="AM8" s="531" t="s">
        <v>843</v>
      </c>
      <c r="AN8" s="531" t="s">
        <v>88</v>
      </c>
      <c r="AO8" s="531" t="s">
        <v>843</v>
      </c>
      <c r="AP8" s="531" t="s">
        <v>88</v>
      </c>
      <c r="AQ8" s="531" t="s">
        <v>843</v>
      </c>
      <c r="AR8" s="531" t="s">
        <v>88</v>
      </c>
      <c r="AS8" s="531" t="s">
        <v>843</v>
      </c>
      <c r="AT8" s="531" t="s">
        <v>88</v>
      </c>
      <c r="AU8" s="531" t="s">
        <v>843</v>
      </c>
      <c r="AV8" s="531" t="s">
        <v>88</v>
      </c>
      <c r="AW8" s="531" t="s">
        <v>843</v>
      </c>
      <c r="AX8" s="531" t="s">
        <v>88</v>
      </c>
      <c r="AY8" s="531" t="s">
        <v>843</v>
      </c>
      <c r="AZ8" s="531" t="s">
        <v>88</v>
      </c>
      <c r="BA8" s="531" t="s">
        <v>843</v>
      </c>
      <c r="BB8" s="531" t="s">
        <v>88</v>
      </c>
      <c r="BC8" s="531" t="s">
        <v>843</v>
      </c>
      <c r="BD8" s="531" t="s">
        <v>88</v>
      </c>
      <c r="BE8" s="531" t="s">
        <v>843</v>
      </c>
      <c r="BF8" s="531" t="s">
        <v>88</v>
      </c>
      <c r="BG8" s="531" t="s">
        <v>843</v>
      </c>
      <c r="BH8" s="531" t="s">
        <v>88</v>
      </c>
      <c r="BI8" s="531" t="s">
        <v>843</v>
      </c>
      <c r="BJ8" s="531" t="s">
        <v>88</v>
      </c>
      <c r="BK8" s="531" t="s">
        <v>843</v>
      </c>
      <c r="BL8" s="531" t="s">
        <v>88</v>
      </c>
      <c r="BM8" s="531" t="s">
        <v>843</v>
      </c>
      <c r="BN8" s="531" t="s">
        <v>88</v>
      </c>
      <c r="BO8" s="531" t="s">
        <v>843</v>
      </c>
      <c r="BP8" s="531" t="s">
        <v>88</v>
      </c>
      <c r="BQ8" s="531" t="s">
        <v>843</v>
      </c>
      <c r="BR8" s="531" t="s">
        <v>88</v>
      </c>
      <c r="BS8" s="531" t="s">
        <v>843</v>
      </c>
      <c r="BT8" s="531" t="s">
        <v>88</v>
      </c>
      <c r="BU8" s="531" t="s">
        <v>843</v>
      </c>
      <c r="BV8" s="531" t="s">
        <v>88</v>
      </c>
      <c r="BW8" s="531" t="s">
        <v>843</v>
      </c>
      <c r="BX8" s="531" t="s">
        <v>88</v>
      </c>
      <c r="BY8" s="531" t="s">
        <v>843</v>
      </c>
      <c r="BZ8" s="531" t="s">
        <v>88</v>
      </c>
      <c r="CA8" s="531" t="s">
        <v>843</v>
      </c>
      <c r="CB8" s="531" t="s">
        <v>88</v>
      </c>
      <c r="CC8" s="531" t="s">
        <v>843</v>
      </c>
      <c r="CD8" s="531" t="s">
        <v>88</v>
      </c>
      <c r="CG8" s="533"/>
    </row>
    <row r="9" spans="1:85" s="532" customFormat="1" ht="24.75" customHeight="1">
      <c r="A9" s="4441"/>
      <c r="B9" s="4441"/>
      <c r="C9" s="534" t="s">
        <v>844</v>
      </c>
      <c r="D9" s="534" t="s">
        <v>845</v>
      </c>
      <c r="E9" s="534" t="s">
        <v>844</v>
      </c>
      <c r="F9" s="534" t="s">
        <v>846</v>
      </c>
      <c r="G9" s="534" t="s">
        <v>844</v>
      </c>
      <c r="H9" s="534" t="s">
        <v>846</v>
      </c>
      <c r="I9" s="534" t="s">
        <v>844</v>
      </c>
      <c r="J9" s="534" t="s">
        <v>846</v>
      </c>
      <c r="K9" s="534" t="s">
        <v>844</v>
      </c>
      <c r="L9" s="534" t="s">
        <v>846</v>
      </c>
      <c r="M9" s="534" t="s">
        <v>844</v>
      </c>
      <c r="N9" s="534" t="s">
        <v>846</v>
      </c>
      <c r="O9" s="534" t="s">
        <v>844</v>
      </c>
      <c r="P9" s="534" t="s">
        <v>846</v>
      </c>
      <c r="Q9" s="534" t="s">
        <v>844</v>
      </c>
      <c r="R9" s="534" t="s">
        <v>846</v>
      </c>
      <c r="S9" s="534" t="s">
        <v>844</v>
      </c>
      <c r="T9" s="534" t="s">
        <v>846</v>
      </c>
      <c r="U9" s="534" t="s">
        <v>844</v>
      </c>
      <c r="V9" s="534" t="s">
        <v>846</v>
      </c>
      <c r="W9" s="534" t="s">
        <v>844</v>
      </c>
      <c r="X9" s="534" t="s">
        <v>846</v>
      </c>
      <c r="Y9" s="534" t="s">
        <v>844</v>
      </c>
      <c r="Z9" s="534" t="s">
        <v>846</v>
      </c>
      <c r="AA9" s="534" t="s">
        <v>844</v>
      </c>
      <c r="AB9" s="534" t="s">
        <v>846</v>
      </c>
      <c r="AC9" s="534" t="s">
        <v>844</v>
      </c>
      <c r="AD9" s="534" t="s">
        <v>846</v>
      </c>
      <c r="AE9" s="534" t="s">
        <v>844</v>
      </c>
      <c r="AF9" s="534" t="s">
        <v>846</v>
      </c>
      <c r="AG9" s="534" t="s">
        <v>844</v>
      </c>
      <c r="AH9" s="534" t="s">
        <v>846</v>
      </c>
      <c r="AI9" s="534" t="s">
        <v>844</v>
      </c>
      <c r="AJ9" s="534" t="s">
        <v>846</v>
      </c>
      <c r="AK9" s="534" t="s">
        <v>844</v>
      </c>
      <c r="AL9" s="534" t="s">
        <v>846</v>
      </c>
      <c r="AM9" s="534" t="s">
        <v>844</v>
      </c>
      <c r="AN9" s="534" t="s">
        <v>846</v>
      </c>
      <c r="AO9" s="534" t="s">
        <v>844</v>
      </c>
      <c r="AP9" s="534" t="s">
        <v>846</v>
      </c>
      <c r="AQ9" s="534" t="s">
        <v>844</v>
      </c>
      <c r="AR9" s="534" t="s">
        <v>846</v>
      </c>
      <c r="AS9" s="534" t="s">
        <v>844</v>
      </c>
      <c r="AT9" s="534" t="s">
        <v>846</v>
      </c>
      <c r="AU9" s="534" t="s">
        <v>844</v>
      </c>
      <c r="AV9" s="534" t="s">
        <v>846</v>
      </c>
      <c r="AW9" s="534" t="s">
        <v>844</v>
      </c>
      <c r="AX9" s="534" t="s">
        <v>846</v>
      </c>
      <c r="AY9" s="534" t="s">
        <v>844</v>
      </c>
      <c r="AZ9" s="534" t="s">
        <v>846</v>
      </c>
      <c r="BA9" s="534" t="s">
        <v>844</v>
      </c>
      <c r="BB9" s="534" t="s">
        <v>846</v>
      </c>
      <c r="BC9" s="534" t="s">
        <v>844</v>
      </c>
      <c r="BD9" s="534" t="s">
        <v>846</v>
      </c>
      <c r="BE9" s="534" t="s">
        <v>844</v>
      </c>
      <c r="BF9" s="534" t="s">
        <v>846</v>
      </c>
      <c r="BG9" s="534" t="s">
        <v>844</v>
      </c>
      <c r="BH9" s="534" t="s">
        <v>846</v>
      </c>
      <c r="BI9" s="534" t="s">
        <v>844</v>
      </c>
      <c r="BJ9" s="534" t="s">
        <v>846</v>
      </c>
      <c r="BK9" s="534" t="s">
        <v>844</v>
      </c>
      <c r="BL9" s="534" t="s">
        <v>846</v>
      </c>
      <c r="BM9" s="534" t="s">
        <v>844</v>
      </c>
      <c r="BN9" s="534" t="s">
        <v>846</v>
      </c>
      <c r="BO9" s="534" t="s">
        <v>844</v>
      </c>
      <c r="BP9" s="534" t="s">
        <v>846</v>
      </c>
      <c r="BQ9" s="534" t="s">
        <v>844</v>
      </c>
      <c r="BR9" s="534" t="s">
        <v>846</v>
      </c>
      <c r="BS9" s="534" t="s">
        <v>844</v>
      </c>
      <c r="BT9" s="534" t="s">
        <v>846</v>
      </c>
      <c r="BU9" s="534" t="s">
        <v>844</v>
      </c>
      <c r="BV9" s="534" t="s">
        <v>846</v>
      </c>
      <c r="BW9" s="534" t="s">
        <v>844</v>
      </c>
      <c r="BX9" s="534" t="s">
        <v>846</v>
      </c>
      <c r="BY9" s="534" t="s">
        <v>844</v>
      </c>
      <c r="BZ9" s="534" t="s">
        <v>846</v>
      </c>
      <c r="CA9" s="534" t="s">
        <v>844</v>
      </c>
      <c r="CB9" s="534" t="s">
        <v>846</v>
      </c>
      <c r="CC9" s="534" t="s">
        <v>844</v>
      </c>
      <c r="CD9" s="534" t="s">
        <v>846</v>
      </c>
      <c r="CG9" s="533"/>
    </row>
    <row r="10" spans="1:85">
      <c r="A10" s="535" t="s">
        <v>4</v>
      </c>
      <c r="B10" s="536" t="s">
        <v>87</v>
      </c>
      <c r="C10" s="537">
        <f>SUM(C11:C20)</f>
        <v>0</v>
      </c>
      <c r="D10" s="537">
        <f t="shared" ref="D10:BO10" si="0">SUM(D11:D20)</f>
        <v>0</v>
      </c>
      <c r="E10" s="537">
        <f t="shared" si="0"/>
        <v>0</v>
      </c>
      <c r="F10" s="537">
        <f t="shared" si="0"/>
        <v>0</v>
      </c>
      <c r="G10" s="537">
        <f t="shared" si="0"/>
        <v>0</v>
      </c>
      <c r="H10" s="537">
        <f t="shared" si="0"/>
        <v>0</v>
      </c>
      <c r="I10" s="537">
        <f t="shared" si="0"/>
        <v>0</v>
      </c>
      <c r="J10" s="537">
        <f t="shared" si="0"/>
        <v>0</v>
      </c>
      <c r="K10" s="537">
        <f t="shared" si="0"/>
        <v>0</v>
      </c>
      <c r="L10" s="537">
        <f t="shared" si="0"/>
        <v>0</v>
      </c>
      <c r="M10" s="537">
        <f t="shared" si="0"/>
        <v>0</v>
      </c>
      <c r="N10" s="537">
        <f t="shared" si="0"/>
        <v>0</v>
      </c>
      <c r="O10" s="537">
        <f t="shared" si="0"/>
        <v>0</v>
      </c>
      <c r="P10" s="537">
        <f t="shared" si="0"/>
        <v>0</v>
      </c>
      <c r="Q10" s="537">
        <f t="shared" si="0"/>
        <v>0</v>
      </c>
      <c r="R10" s="537">
        <f t="shared" si="0"/>
        <v>0</v>
      </c>
      <c r="S10" s="537">
        <f t="shared" si="0"/>
        <v>0</v>
      </c>
      <c r="T10" s="537">
        <f t="shared" si="0"/>
        <v>0</v>
      </c>
      <c r="U10" s="537">
        <f t="shared" si="0"/>
        <v>0</v>
      </c>
      <c r="V10" s="537">
        <f t="shared" si="0"/>
        <v>0</v>
      </c>
      <c r="W10" s="537">
        <f t="shared" si="0"/>
        <v>0</v>
      </c>
      <c r="X10" s="537">
        <f t="shared" si="0"/>
        <v>0</v>
      </c>
      <c r="Y10" s="537">
        <f t="shared" si="0"/>
        <v>0</v>
      </c>
      <c r="Z10" s="537">
        <f t="shared" si="0"/>
        <v>0</v>
      </c>
      <c r="AA10" s="537">
        <f t="shared" si="0"/>
        <v>0</v>
      </c>
      <c r="AB10" s="537">
        <f t="shared" si="0"/>
        <v>0</v>
      </c>
      <c r="AC10" s="537">
        <f t="shared" si="0"/>
        <v>0</v>
      </c>
      <c r="AD10" s="537">
        <f t="shared" si="0"/>
        <v>0</v>
      </c>
      <c r="AE10" s="537">
        <f t="shared" si="0"/>
        <v>0</v>
      </c>
      <c r="AF10" s="537">
        <f t="shared" si="0"/>
        <v>0</v>
      </c>
      <c r="AG10" s="537">
        <f t="shared" si="0"/>
        <v>0</v>
      </c>
      <c r="AH10" s="537">
        <f t="shared" si="0"/>
        <v>0</v>
      </c>
      <c r="AI10" s="537">
        <f t="shared" si="0"/>
        <v>0</v>
      </c>
      <c r="AJ10" s="537">
        <f t="shared" si="0"/>
        <v>0</v>
      </c>
      <c r="AK10" s="537">
        <f t="shared" si="0"/>
        <v>0</v>
      </c>
      <c r="AL10" s="537">
        <f t="shared" si="0"/>
        <v>0</v>
      </c>
      <c r="AM10" s="537">
        <f t="shared" si="0"/>
        <v>0</v>
      </c>
      <c r="AN10" s="537">
        <f t="shared" si="0"/>
        <v>0</v>
      </c>
      <c r="AO10" s="537">
        <f t="shared" si="0"/>
        <v>0</v>
      </c>
      <c r="AP10" s="537">
        <f t="shared" si="0"/>
        <v>0</v>
      </c>
      <c r="AQ10" s="537">
        <f t="shared" si="0"/>
        <v>0</v>
      </c>
      <c r="AR10" s="537">
        <f t="shared" si="0"/>
        <v>0</v>
      </c>
      <c r="AS10" s="537">
        <f t="shared" si="0"/>
        <v>0</v>
      </c>
      <c r="AT10" s="537">
        <f t="shared" si="0"/>
        <v>0</v>
      </c>
      <c r="AU10" s="537">
        <f t="shared" si="0"/>
        <v>0</v>
      </c>
      <c r="AV10" s="537">
        <f t="shared" si="0"/>
        <v>0</v>
      </c>
      <c r="AW10" s="537">
        <f t="shared" si="0"/>
        <v>0</v>
      </c>
      <c r="AX10" s="537">
        <f t="shared" si="0"/>
        <v>0</v>
      </c>
      <c r="AY10" s="537">
        <f t="shared" si="0"/>
        <v>0</v>
      </c>
      <c r="AZ10" s="537">
        <f t="shared" si="0"/>
        <v>0</v>
      </c>
      <c r="BA10" s="537">
        <f t="shared" si="0"/>
        <v>0</v>
      </c>
      <c r="BB10" s="537">
        <f t="shared" si="0"/>
        <v>0</v>
      </c>
      <c r="BC10" s="537">
        <f t="shared" si="0"/>
        <v>0</v>
      </c>
      <c r="BD10" s="537">
        <f t="shared" si="0"/>
        <v>0</v>
      </c>
      <c r="BE10" s="537">
        <f t="shared" si="0"/>
        <v>0</v>
      </c>
      <c r="BF10" s="537">
        <f t="shared" si="0"/>
        <v>0</v>
      </c>
      <c r="BG10" s="537">
        <f t="shared" si="0"/>
        <v>0</v>
      </c>
      <c r="BH10" s="537">
        <f t="shared" si="0"/>
        <v>0</v>
      </c>
      <c r="BI10" s="537">
        <f t="shared" si="0"/>
        <v>0</v>
      </c>
      <c r="BJ10" s="537">
        <f t="shared" si="0"/>
        <v>0</v>
      </c>
      <c r="BK10" s="537">
        <f t="shared" si="0"/>
        <v>0</v>
      </c>
      <c r="BL10" s="537">
        <f t="shared" si="0"/>
        <v>0</v>
      </c>
      <c r="BM10" s="537">
        <f t="shared" si="0"/>
        <v>0</v>
      </c>
      <c r="BN10" s="537">
        <f t="shared" si="0"/>
        <v>0</v>
      </c>
      <c r="BO10" s="537">
        <f t="shared" si="0"/>
        <v>0</v>
      </c>
      <c r="BP10" s="537">
        <f t="shared" ref="BP10:CA10" si="1">SUM(BP11:BP20)</f>
        <v>0</v>
      </c>
      <c r="BQ10" s="537">
        <f t="shared" si="1"/>
        <v>0</v>
      </c>
      <c r="BR10" s="537">
        <f t="shared" si="1"/>
        <v>0</v>
      </c>
      <c r="BS10" s="537">
        <f t="shared" si="1"/>
        <v>0</v>
      </c>
      <c r="BT10" s="537">
        <f t="shared" si="1"/>
        <v>0</v>
      </c>
      <c r="BU10" s="537">
        <f t="shared" si="1"/>
        <v>0</v>
      </c>
      <c r="BV10" s="537">
        <f t="shared" si="1"/>
        <v>0</v>
      </c>
      <c r="BW10" s="537">
        <f t="shared" si="1"/>
        <v>0</v>
      </c>
      <c r="BX10" s="537">
        <f t="shared" si="1"/>
        <v>0</v>
      </c>
      <c r="BY10" s="537">
        <f t="shared" si="1"/>
        <v>0</v>
      </c>
      <c r="BZ10" s="537">
        <f t="shared" si="1"/>
        <v>0</v>
      </c>
      <c r="CA10" s="537">
        <f t="shared" si="1"/>
        <v>0</v>
      </c>
      <c r="CB10" s="537">
        <f>SUM(CB11:CB20)</f>
        <v>0</v>
      </c>
      <c r="CC10" s="537">
        <f t="shared" ref="CC10:CD10" si="2">SUM(CC11:CC20)</f>
        <v>0</v>
      </c>
      <c r="CD10" s="537">
        <f t="shared" si="2"/>
        <v>0</v>
      </c>
      <c r="CG10" s="52">
        <v>1</v>
      </c>
    </row>
    <row r="11" spans="1:85">
      <c r="A11" s="538"/>
      <c r="B11" s="539" t="s">
        <v>91</v>
      </c>
      <c r="C11" s="540">
        <v>0</v>
      </c>
      <c r="D11" s="540">
        <v>0</v>
      </c>
      <c r="E11" s="540">
        <v>0</v>
      </c>
      <c r="F11" s="540">
        <v>0</v>
      </c>
      <c r="G11" s="540">
        <v>0</v>
      </c>
      <c r="H11" s="540">
        <v>0</v>
      </c>
      <c r="I11" s="540">
        <v>0</v>
      </c>
      <c r="J11" s="540">
        <v>0</v>
      </c>
      <c r="K11" s="540">
        <v>0</v>
      </c>
      <c r="L11" s="540">
        <v>0</v>
      </c>
      <c r="M11" s="540">
        <v>0</v>
      </c>
      <c r="N11" s="540">
        <v>0</v>
      </c>
      <c r="O11" s="540">
        <v>0</v>
      </c>
      <c r="P11" s="540">
        <v>0</v>
      </c>
      <c r="Q11" s="540">
        <v>0</v>
      </c>
      <c r="R11" s="540">
        <v>0</v>
      </c>
      <c r="S11" s="540">
        <v>0</v>
      </c>
      <c r="T11" s="540">
        <v>0</v>
      </c>
      <c r="U11" s="540">
        <v>0</v>
      </c>
      <c r="V11" s="540">
        <v>0</v>
      </c>
      <c r="W11" s="540">
        <v>0</v>
      </c>
      <c r="X11" s="540">
        <v>0</v>
      </c>
      <c r="Y11" s="540">
        <v>0</v>
      </c>
      <c r="Z11" s="540">
        <v>0</v>
      </c>
      <c r="AA11" s="540">
        <v>0</v>
      </c>
      <c r="AB11" s="540">
        <v>0</v>
      </c>
      <c r="AC11" s="540">
        <v>0</v>
      </c>
      <c r="AD11" s="540">
        <v>0</v>
      </c>
      <c r="AE11" s="540">
        <v>0</v>
      </c>
      <c r="AF11" s="540">
        <v>0</v>
      </c>
      <c r="AG11" s="540">
        <v>0</v>
      </c>
      <c r="AH11" s="540">
        <v>0</v>
      </c>
      <c r="AI11" s="540">
        <v>0</v>
      </c>
      <c r="AJ11" s="540">
        <v>0</v>
      </c>
      <c r="AK11" s="540">
        <v>0</v>
      </c>
      <c r="AL11" s="540">
        <v>0</v>
      </c>
      <c r="AM11" s="540">
        <v>0</v>
      </c>
      <c r="AN11" s="540">
        <v>0</v>
      </c>
      <c r="AO11" s="540">
        <v>0</v>
      </c>
      <c r="AP11" s="540">
        <v>0</v>
      </c>
      <c r="AQ11" s="540">
        <v>0</v>
      </c>
      <c r="AR11" s="540">
        <v>0</v>
      </c>
      <c r="AS11" s="540">
        <v>0</v>
      </c>
      <c r="AT11" s="540">
        <v>0</v>
      </c>
      <c r="AU11" s="540">
        <v>0</v>
      </c>
      <c r="AV11" s="540">
        <v>0</v>
      </c>
      <c r="AW11" s="540">
        <v>0</v>
      </c>
      <c r="AX11" s="540">
        <v>0</v>
      </c>
      <c r="AY11" s="540">
        <v>0</v>
      </c>
      <c r="AZ11" s="540">
        <v>0</v>
      </c>
      <c r="BA11" s="540">
        <v>0</v>
      </c>
      <c r="BB11" s="540">
        <v>0</v>
      </c>
      <c r="BC11" s="540">
        <v>0</v>
      </c>
      <c r="BD11" s="540">
        <v>0</v>
      </c>
      <c r="BE11" s="540">
        <v>0</v>
      </c>
      <c r="BF11" s="540">
        <v>0</v>
      </c>
      <c r="BG11" s="540">
        <v>0</v>
      </c>
      <c r="BH11" s="540">
        <v>0</v>
      </c>
      <c r="BI11" s="540">
        <v>0</v>
      </c>
      <c r="BJ11" s="540">
        <v>0</v>
      </c>
      <c r="BK11" s="540">
        <v>0</v>
      </c>
      <c r="BL11" s="540">
        <v>0</v>
      </c>
      <c r="BM11" s="540">
        <v>0</v>
      </c>
      <c r="BN11" s="540">
        <v>0</v>
      </c>
      <c r="BO11" s="540">
        <v>0</v>
      </c>
      <c r="BP11" s="540">
        <v>0</v>
      </c>
      <c r="BQ11" s="540">
        <v>0</v>
      </c>
      <c r="BR11" s="540">
        <v>0</v>
      </c>
      <c r="BS11" s="540">
        <v>0</v>
      </c>
      <c r="BT11" s="540">
        <v>0</v>
      </c>
      <c r="BU11" s="540">
        <v>0</v>
      </c>
      <c r="BV11" s="540">
        <v>0</v>
      </c>
      <c r="BW11" s="540">
        <v>0</v>
      </c>
      <c r="BX11" s="540">
        <v>0</v>
      </c>
      <c r="BY11" s="540">
        <v>0</v>
      </c>
      <c r="BZ11" s="540">
        <v>0</v>
      </c>
      <c r="CA11" s="540">
        <v>0</v>
      </c>
      <c r="CB11" s="540">
        <v>0</v>
      </c>
      <c r="CC11" s="541">
        <f>C11+E11+G11+I11+K11+M11+O11+Q11+S11+U11+W11+Y11+AA11+AC11+AE11+AG11+AI11+AK11+AM11+AO11+AQ11+AS11+AU11+AW11+AY11+BA11+BC11+BE11+BG11+BI11+BK11+BM11+BO11+BQ11+BS11+BU11+BW11+BY11+CA11</f>
        <v>0</v>
      </c>
      <c r="CD11" s="541">
        <f>D11+F11+H11+J11+L11+N11+P11+R11+T11+V11+X11+Z11+AB11+AD11+AF11+AH11+AJ11+AL11+AN11+AP11+AR11+AT11+AV11+AX11+AZ11+BB11+BD11+BF11+BH11+BJ11+BL11+BN11+BP11+BR11+BT11+BV11+BX11+BZ11+CB11</f>
        <v>0</v>
      </c>
      <c r="CF11" s="45"/>
      <c r="CG11" s="52">
        <v>2</v>
      </c>
    </row>
    <row r="12" spans="1:85">
      <c r="A12" s="542"/>
      <c r="B12" s="543" t="s">
        <v>92</v>
      </c>
      <c r="C12" s="540">
        <v>0</v>
      </c>
      <c r="D12" s="540">
        <v>0</v>
      </c>
      <c r="E12" s="540">
        <v>0</v>
      </c>
      <c r="F12" s="540">
        <v>0</v>
      </c>
      <c r="G12" s="540">
        <v>0</v>
      </c>
      <c r="H12" s="540">
        <v>0</v>
      </c>
      <c r="I12" s="540">
        <v>0</v>
      </c>
      <c r="J12" s="540">
        <v>0</v>
      </c>
      <c r="K12" s="540">
        <v>0</v>
      </c>
      <c r="L12" s="540">
        <v>0</v>
      </c>
      <c r="M12" s="540">
        <v>0</v>
      </c>
      <c r="N12" s="540">
        <v>0</v>
      </c>
      <c r="O12" s="540">
        <v>0</v>
      </c>
      <c r="P12" s="540">
        <v>0</v>
      </c>
      <c r="Q12" s="540">
        <v>0</v>
      </c>
      <c r="R12" s="540">
        <v>0</v>
      </c>
      <c r="S12" s="540">
        <v>0</v>
      </c>
      <c r="T12" s="540">
        <v>0</v>
      </c>
      <c r="U12" s="540">
        <v>0</v>
      </c>
      <c r="V12" s="540">
        <v>0</v>
      </c>
      <c r="W12" s="540">
        <v>0</v>
      </c>
      <c r="X12" s="540">
        <v>0</v>
      </c>
      <c r="Y12" s="540">
        <v>0</v>
      </c>
      <c r="Z12" s="540">
        <v>0</v>
      </c>
      <c r="AA12" s="540">
        <v>0</v>
      </c>
      <c r="AB12" s="540">
        <v>0</v>
      </c>
      <c r="AC12" s="540">
        <v>0</v>
      </c>
      <c r="AD12" s="540">
        <v>0</v>
      </c>
      <c r="AE12" s="540">
        <v>0</v>
      </c>
      <c r="AF12" s="540">
        <v>0</v>
      </c>
      <c r="AG12" s="540">
        <v>0</v>
      </c>
      <c r="AH12" s="540">
        <v>0</v>
      </c>
      <c r="AI12" s="540">
        <v>0</v>
      </c>
      <c r="AJ12" s="540">
        <v>0</v>
      </c>
      <c r="AK12" s="540">
        <v>0</v>
      </c>
      <c r="AL12" s="540">
        <v>0</v>
      </c>
      <c r="AM12" s="540">
        <v>0</v>
      </c>
      <c r="AN12" s="540">
        <v>0</v>
      </c>
      <c r="AO12" s="540">
        <v>0</v>
      </c>
      <c r="AP12" s="540">
        <v>0</v>
      </c>
      <c r="AQ12" s="540">
        <v>0</v>
      </c>
      <c r="AR12" s="540">
        <v>0</v>
      </c>
      <c r="AS12" s="540">
        <v>0</v>
      </c>
      <c r="AT12" s="540">
        <v>0</v>
      </c>
      <c r="AU12" s="540">
        <v>0</v>
      </c>
      <c r="AV12" s="540">
        <v>0</v>
      </c>
      <c r="AW12" s="540">
        <v>0</v>
      </c>
      <c r="AX12" s="540">
        <v>0</v>
      </c>
      <c r="AY12" s="540">
        <v>0</v>
      </c>
      <c r="AZ12" s="540">
        <v>0</v>
      </c>
      <c r="BA12" s="540">
        <v>0</v>
      </c>
      <c r="BB12" s="540">
        <v>0</v>
      </c>
      <c r="BC12" s="540">
        <v>0</v>
      </c>
      <c r="BD12" s="540">
        <v>0</v>
      </c>
      <c r="BE12" s="540">
        <v>0</v>
      </c>
      <c r="BF12" s="540">
        <v>0</v>
      </c>
      <c r="BG12" s="540">
        <v>0</v>
      </c>
      <c r="BH12" s="540">
        <v>0</v>
      </c>
      <c r="BI12" s="540">
        <v>0</v>
      </c>
      <c r="BJ12" s="540">
        <v>0</v>
      </c>
      <c r="BK12" s="540">
        <v>0</v>
      </c>
      <c r="BL12" s="540">
        <v>0</v>
      </c>
      <c r="BM12" s="540">
        <v>0</v>
      </c>
      <c r="BN12" s="540">
        <v>0</v>
      </c>
      <c r="BO12" s="540">
        <v>0</v>
      </c>
      <c r="BP12" s="540">
        <v>0</v>
      </c>
      <c r="BQ12" s="540">
        <v>0</v>
      </c>
      <c r="BR12" s="540">
        <v>0</v>
      </c>
      <c r="BS12" s="540">
        <v>0</v>
      </c>
      <c r="BT12" s="540">
        <v>0</v>
      </c>
      <c r="BU12" s="540">
        <v>0</v>
      </c>
      <c r="BV12" s="540">
        <v>0</v>
      </c>
      <c r="BW12" s="540">
        <v>0</v>
      </c>
      <c r="BX12" s="540">
        <v>0</v>
      </c>
      <c r="BY12" s="540">
        <v>0</v>
      </c>
      <c r="BZ12" s="540">
        <v>0</v>
      </c>
      <c r="CA12" s="540">
        <v>0</v>
      </c>
      <c r="CB12" s="540">
        <v>0</v>
      </c>
      <c r="CC12" s="541">
        <f t="shared" ref="CC12:CD20" si="3">C12+E12+G12+I12+K12+M12+O12+Q12+S12+U12+W12+Y12+AA12+AC12+AE12+AG12+AI12+AK12+AM12+AO12+AQ12+AS12+AU12+AW12+AY12+BA12+BC12+BE12+BG12+BI12+BK12+BM12+BO12+BQ12+BS12+BU12+BW12+BY12+CA12</f>
        <v>0</v>
      </c>
      <c r="CD12" s="541">
        <f t="shared" si="3"/>
        <v>0</v>
      </c>
      <c r="CF12" s="45"/>
      <c r="CG12" s="52">
        <v>3</v>
      </c>
    </row>
    <row r="13" spans="1:85">
      <c r="A13" s="542"/>
      <c r="B13" s="543" t="s">
        <v>592</v>
      </c>
      <c r="C13" s="540">
        <v>0</v>
      </c>
      <c r="D13" s="540">
        <v>0</v>
      </c>
      <c r="E13" s="540">
        <v>0</v>
      </c>
      <c r="F13" s="540">
        <v>0</v>
      </c>
      <c r="G13" s="540">
        <v>0</v>
      </c>
      <c r="H13" s="540">
        <v>0</v>
      </c>
      <c r="I13" s="540">
        <v>0</v>
      </c>
      <c r="J13" s="540">
        <v>0</v>
      </c>
      <c r="K13" s="540">
        <v>0</v>
      </c>
      <c r="L13" s="540">
        <v>0</v>
      </c>
      <c r="M13" s="540">
        <v>0</v>
      </c>
      <c r="N13" s="540">
        <v>0</v>
      </c>
      <c r="O13" s="540">
        <v>0</v>
      </c>
      <c r="P13" s="540">
        <v>0</v>
      </c>
      <c r="Q13" s="540">
        <v>0</v>
      </c>
      <c r="R13" s="540">
        <v>0</v>
      </c>
      <c r="S13" s="540">
        <v>0</v>
      </c>
      <c r="T13" s="540">
        <v>0</v>
      </c>
      <c r="U13" s="540">
        <v>0</v>
      </c>
      <c r="V13" s="540">
        <v>0</v>
      </c>
      <c r="W13" s="540">
        <v>0</v>
      </c>
      <c r="X13" s="540">
        <v>0</v>
      </c>
      <c r="Y13" s="540">
        <v>0</v>
      </c>
      <c r="Z13" s="540">
        <v>0</v>
      </c>
      <c r="AA13" s="540">
        <v>0</v>
      </c>
      <c r="AB13" s="540">
        <v>0</v>
      </c>
      <c r="AC13" s="540">
        <v>0</v>
      </c>
      <c r="AD13" s="540">
        <v>0</v>
      </c>
      <c r="AE13" s="540">
        <v>0</v>
      </c>
      <c r="AF13" s="540">
        <v>0</v>
      </c>
      <c r="AG13" s="540">
        <v>0</v>
      </c>
      <c r="AH13" s="540">
        <v>0</v>
      </c>
      <c r="AI13" s="540">
        <v>0</v>
      </c>
      <c r="AJ13" s="540">
        <v>0</v>
      </c>
      <c r="AK13" s="540">
        <v>0</v>
      </c>
      <c r="AL13" s="540">
        <v>0</v>
      </c>
      <c r="AM13" s="540">
        <v>0</v>
      </c>
      <c r="AN13" s="540">
        <v>0</v>
      </c>
      <c r="AO13" s="540">
        <v>0</v>
      </c>
      <c r="AP13" s="540">
        <v>0</v>
      </c>
      <c r="AQ13" s="540">
        <v>0</v>
      </c>
      <c r="AR13" s="540">
        <v>0</v>
      </c>
      <c r="AS13" s="540">
        <v>0</v>
      </c>
      <c r="AT13" s="540">
        <v>0</v>
      </c>
      <c r="AU13" s="540">
        <v>0</v>
      </c>
      <c r="AV13" s="540">
        <v>0</v>
      </c>
      <c r="AW13" s="540">
        <v>0</v>
      </c>
      <c r="AX13" s="540">
        <v>0</v>
      </c>
      <c r="AY13" s="540">
        <v>0</v>
      </c>
      <c r="AZ13" s="540">
        <v>0</v>
      </c>
      <c r="BA13" s="540">
        <v>0</v>
      </c>
      <c r="BB13" s="540">
        <v>0</v>
      </c>
      <c r="BC13" s="540">
        <v>0</v>
      </c>
      <c r="BD13" s="540">
        <v>0</v>
      </c>
      <c r="BE13" s="540">
        <v>0</v>
      </c>
      <c r="BF13" s="540">
        <v>0</v>
      </c>
      <c r="BG13" s="540">
        <v>0</v>
      </c>
      <c r="BH13" s="540">
        <v>0</v>
      </c>
      <c r="BI13" s="540">
        <v>0</v>
      </c>
      <c r="BJ13" s="540">
        <v>0</v>
      </c>
      <c r="BK13" s="540">
        <v>0</v>
      </c>
      <c r="BL13" s="540">
        <v>0</v>
      </c>
      <c r="BM13" s="540">
        <v>0</v>
      </c>
      <c r="BN13" s="540">
        <v>0</v>
      </c>
      <c r="BO13" s="540">
        <v>0</v>
      </c>
      <c r="BP13" s="540">
        <v>0</v>
      </c>
      <c r="BQ13" s="540">
        <v>0</v>
      </c>
      <c r="BR13" s="540">
        <v>0</v>
      </c>
      <c r="BS13" s="540">
        <v>0</v>
      </c>
      <c r="BT13" s="540">
        <v>0</v>
      </c>
      <c r="BU13" s="540">
        <v>0</v>
      </c>
      <c r="BV13" s="540">
        <v>0</v>
      </c>
      <c r="BW13" s="540">
        <v>0</v>
      </c>
      <c r="BX13" s="540">
        <v>0</v>
      </c>
      <c r="BY13" s="540">
        <v>0</v>
      </c>
      <c r="BZ13" s="540">
        <v>0</v>
      </c>
      <c r="CA13" s="540">
        <v>0</v>
      </c>
      <c r="CB13" s="540">
        <v>0</v>
      </c>
      <c r="CC13" s="541">
        <f t="shared" si="3"/>
        <v>0</v>
      </c>
      <c r="CD13" s="541">
        <f t="shared" si="3"/>
        <v>0</v>
      </c>
      <c r="CF13" s="45"/>
      <c r="CG13" s="52">
        <v>4</v>
      </c>
    </row>
    <row r="14" spans="1:85">
      <c r="A14" s="542"/>
      <c r="B14" s="543" t="s">
        <v>93</v>
      </c>
      <c r="C14" s="540">
        <v>0</v>
      </c>
      <c r="D14" s="540">
        <v>0</v>
      </c>
      <c r="E14" s="540">
        <v>0</v>
      </c>
      <c r="F14" s="540">
        <v>0</v>
      </c>
      <c r="G14" s="540">
        <v>0</v>
      </c>
      <c r="H14" s="540">
        <v>0</v>
      </c>
      <c r="I14" s="540">
        <v>0</v>
      </c>
      <c r="J14" s="540">
        <v>0</v>
      </c>
      <c r="K14" s="540">
        <v>0</v>
      </c>
      <c r="L14" s="540">
        <v>0</v>
      </c>
      <c r="M14" s="540">
        <v>0</v>
      </c>
      <c r="N14" s="540">
        <v>0</v>
      </c>
      <c r="O14" s="540">
        <v>0</v>
      </c>
      <c r="P14" s="540">
        <v>0</v>
      </c>
      <c r="Q14" s="540">
        <v>0</v>
      </c>
      <c r="R14" s="540">
        <v>0</v>
      </c>
      <c r="S14" s="540">
        <v>0</v>
      </c>
      <c r="T14" s="540">
        <v>0</v>
      </c>
      <c r="U14" s="540">
        <v>0</v>
      </c>
      <c r="V14" s="540">
        <v>0</v>
      </c>
      <c r="W14" s="540">
        <v>0</v>
      </c>
      <c r="X14" s="540">
        <v>0</v>
      </c>
      <c r="Y14" s="540">
        <v>0</v>
      </c>
      <c r="Z14" s="540">
        <v>0</v>
      </c>
      <c r="AA14" s="540">
        <v>0</v>
      </c>
      <c r="AB14" s="540">
        <v>0</v>
      </c>
      <c r="AC14" s="540">
        <v>0</v>
      </c>
      <c r="AD14" s="540">
        <v>0</v>
      </c>
      <c r="AE14" s="540">
        <v>0</v>
      </c>
      <c r="AF14" s="540">
        <v>0</v>
      </c>
      <c r="AG14" s="540">
        <v>0</v>
      </c>
      <c r="AH14" s="540">
        <v>0</v>
      </c>
      <c r="AI14" s="540">
        <v>0</v>
      </c>
      <c r="AJ14" s="540">
        <v>0</v>
      </c>
      <c r="AK14" s="540">
        <v>0</v>
      </c>
      <c r="AL14" s="540">
        <v>0</v>
      </c>
      <c r="AM14" s="540">
        <v>0</v>
      </c>
      <c r="AN14" s="540">
        <v>0</v>
      </c>
      <c r="AO14" s="540">
        <v>0</v>
      </c>
      <c r="AP14" s="540">
        <v>0</v>
      </c>
      <c r="AQ14" s="540">
        <v>0</v>
      </c>
      <c r="AR14" s="540">
        <v>0</v>
      </c>
      <c r="AS14" s="540">
        <v>0</v>
      </c>
      <c r="AT14" s="540">
        <v>0</v>
      </c>
      <c r="AU14" s="540">
        <v>0</v>
      </c>
      <c r="AV14" s="540">
        <v>0</v>
      </c>
      <c r="AW14" s="540">
        <v>0</v>
      </c>
      <c r="AX14" s="540">
        <v>0</v>
      </c>
      <c r="AY14" s="540">
        <v>0</v>
      </c>
      <c r="AZ14" s="540">
        <v>0</v>
      </c>
      <c r="BA14" s="540">
        <v>0</v>
      </c>
      <c r="BB14" s="540">
        <v>0</v>
      </c>
      <c r="BC14" s="540">
        <v>0</v>
      </c>
      <c r="BD14" s="540">
        <v>0</v>
      </c>
      <c r="BE14" s="540">
        <v>0</v>
      </c>
      <c r="BF14" s="540">
        <v>0</v>
      </c>
      <c r="BG14" s="540">
        <v>0</v>
      </c>
      <c r="BH14" s="540">
        <v>0</v>
      </c>
      <c r="BI14" s="540">
        <v>0</v>
      </c>
      <c r="BJ14" s="540">
        <v>0</v>
      </c>
      <c r="BK14" s="540">
        <v>0</v>
      </c>
      <c r="BL14" s="540">
        <v>0</v>
      </c>
      <c r="BM14" s="540">
        <v>0</v>
      </c>
      <c r="BN14" s="540">
        <v>0</v>
      </c>
      <c r="BO14" s="540">
        <v>0</v>
      </c>
      <c r="BP14" s="540">
        <v>0</v>
      </c>
      <c r="BQ14" s="540">
        <v>0</v>
      </c>
      <c r="BR14" s="540">
        <v>0</v>
      </c>
      <c r="BS14" s="540">
        <v>0</v>
      </c>
      <c r="BT14" s="540">
        <v>0</v>
      </c>
      <c r="BU14" s="540">
        <v>0</v>
      </c>
      <c r="BV14" s="540">
        <v>0</v>
      </c>
      <c r="BW14" s="540">
        <v>0</v>
      </c>
      <c r="BX14" s="540">
        <v>0</v>
      </c>
      <c r="BY14" s="540">
        <v>0</v>
      </c>
      <c r="BZ14" s="540">
        <v>0</v>
      </c>
      <c r="CA14" s="540">
        <v>0</v>
      </c>
      <c r="CB14" s="540">
        <v>0</v>
      </c>
      <c r="CC14" s="541">
        <f t="shared" si="3"/>
        <v>0</v>
      </c>
      <c r="CD14" s="541">
        <f t="shared" si="3"/>
        <v>0</v>
      </c>
      <c r="CF14" s="45"/>
      <c r="CG14" s="52">
        <v>5</v>
      </c>
    </row>
    <row r="15" spans="1:85">
      <c r="A15" s="542"/>
      <c r="B15" s="543" t="s">
        <v>94</v>
      </c>
      <c r="C15" s="540">
        <v>0</v>
      </c>
      <c r="D15" s="540">
        <v>0</v>
      </c>
      <c r="E15" s="540">
        <v>0</v>
      </c>
      <c r="F15" s="540">
        <v>0</v>
      </c>
      <c r="G15" s="540">
        <v>0</v>
      </c>
      <c r="H15" s="540">
        <v>0</v>
      </c>
      <c r="I15" s="540">
        <v>0</v>
      </c>
      <c r="J15" s="540">
        <v>0</v>
      </c>
      <c r="K15" s="540">
        <v>0</v>
      </c>
      <c r="L15" s="540">
        <v>0</v>
      </c>
      <c r="M15" s="540">
        <v>0</v>
      </c>
      <c r="N15" s="540">
        <v>0</v>
      </c>
      <c r="O15" s="540">
        <v>0</v>
      </c>
      <c r="P15" s="540">
        <v>0</v>
      </c>
      <c r="Q15" s="540">
        <v>0</v>
      </c>
      <c r="R15" s="540">
        <v>0</v>
      </c>
      <c r="S15" s="540">
        <v>0</v>
      </c>
      <c r="T15" s="540">
        <v>0</v>
      </c>
      <c r="U15" s="540">
        <v>0</v>
      </c>
      <c r="V15" s="540">
        <v>0</v>
      </c>
      <c r="W15" s="540">
        <v>0</v>
      </c>
      <c r="X15" s="540">
        <v>0</v>
      </c>
      <c r="Y15" s="540">
        <v>0</v>
      </c>
      <c r="Z15" s="540">
        <v>0</v>
      </c>
      <c r="AA15" s="540">
        <v>0</v>
      </c>
      <c r="AB15" s="540">
        <v>0</v>
      </c>
      <c r="AC15" s="540">
        <v>0</v>
      </c>
      <c r="AD15" s="540">
        <v>0</v>
      </c>
      <c r="AE15" s="540">
        <v>0</v>
      </c>
      <c r="AF15" s="540">
        <v>0</v>
      </c>
      <c r="AG15" s="540">
        <v>0</v>
      </c>
      <c r="AH15" s="540">
        <v>0</v>
      </c>
      <c r="AI15" s="540">
        <v>0</v>
      </c>
      <c r="AJ15" s="540">
        <v>0</v>
      </c>
      <c r="AK15" s="540">
        <v>0</v>
      </c>
      <c r="AL15" s="540">
        <v>0</v>
      </c>
      <c r="AM15" s="540">
        <v>0</v>
      </c>
      <c r="AN15" s="540">
        <v>0</v>
      </c>
      <c r="AO15" s="540">
        <v>0</v>
      </c>
      <c r="AP15" s="540">
        <v>0</v>
      </c>
      <c r="AQ15" s="540">
        <v>0</v>
      </c>
      <c r="AR15" s="540">
        <v>0</v>
      </c>
      <c r="AS15" s="540">
        <v>0</v>
      </c>
      <c r="AT15" s="540">
        <v>0</v>
      </c>
      <c r="AU15" s="540">
        <v>0</v>
      </c>
      <c r="AV15" s="540">
        <v>0</v>
      </c>
      <c r="AW15" s="540">
        <v>0</v>
      </c>
      <c r="AX15" s="540">
        <v>0</v>
      </c>
      <c r="AY15" s="540">
        <v>0</v>
      </c>
      <c r="AZ15" s="540">
        <v>0</v>
      </c>
      <c r="BA15" s="540">
        <v>0</v>
      </c>
      <c r="BB15" s="540">
        <v>0</v>
      </c>
      <c r="BC15" s="540">
        <v>0</v>
      </c>
      <c r="BD15" s="540">
        <v>0</v>
      </c>
      <c r="BE15" s="540">
        <v>0</v>
      </c>
      <c r="BF15" s="540">
        <v>0</v>
      </c>
      <c r="BG15" s="540">
        <v>0</v>
      </c>
      <c r="BH15" s="540">
        <v>0</v>
      </c>
      <c r="BI15" s="540">
        <v>0</v>
      </c>
      <c r="BJ15" s="540">
        <v>0</v>
      </c>
      <c r="BK15" s="540">
        <v>0</v>
      </c>
      <c r="BL15" s="540">
        <v>0</v>
      </c>
      <c r="BM15" s="540">
        <v>0</v>
      </c>
      <c r="BN15" s="540">
        <v>0</v>
      </c>
      <c r="BO15" s="540">
        <v>0</v>
      </c>
      <c r="BP15" s="540">
        <v>0</v>
      </c>
      <c r="BQ15" s="540">
        <v>0</v>
      </c>
      <c r="BR15" s="540">
        <v>0</v>
      </c>
      <c r="BS15" s="540">
        <v>0</v>
      </c>
      <c r="BT15" s="540">
        <v>0</v>
      </c>
      <c r="BU15" s="540">
        <v>0</v>
      </c>
      <c r="BV15" s="540">
        <v>0</v>
      </c>
      <c r="BW15" s="540">
        <v>0</v>
      </c>
      <c r="BX15" s="540">
        <v>0</v>
      </c>
      <c r="BY15" s="540">
        <v>0</v>
      </c>
      <c r="BZ15" s="540">
        <v>0</v>
      </c>
      <c r="CA15" s="540">
        <v>0</v>
      </c>
      <c r="CB15" s="540">
        <v>0</v>
      </c>
      <c r="CC15" s="541">
        <f t="shared" si="3"/>
        <v>0</v>
      </c>
      <c r="CD15" s="541">
        <f t="shared" si="3"/>
        <v>0</v>
      </c>
      <c r="CF15" s="45"/>
      <c r="CG15" s="52">
        <v>6</v>
      </c>
    </row>
    <row r="16" spans="1:85">
      <c r="A16" s="542"/>
      <c r="B16" s="544" t="s">
        <v>847</v>
      </c>
      <c r="C16" s="540">
        <v>0</v>
      </c>
      <c r="D16" s="540">
        <v>0</v>
      </c>
      <c r="E16" s="540">
        <v>0</v>
      </c>
      <c r="F16" s="540">
        <v>0</v>
      </c>
      <c r="G16" s="540">
        <v>0</v>
      </c>
      <c r="H16" s="540">
        <v>0</v>
      </c>
      <c r="I16" s="540">
        <v>0</v>
      </c>
      <c r="J16" s="540">
        <v>0</v>
      </c>
      <c r="K16" s="540">
        <v>0</v>
      </c>
      <c r="L16" s="540">
        <v>0</v>
      </c>
      <c r="M16" s="540">
        <v>0</v>
      </c>
      <c r="N16" s="540">
        <v>0</v>
      </c>
      <c r="O16" s="540">
        <v>0</v>
      </c>
      <c r="P16" s="540">
        <v>0</v>
      </c>
      <c r="Q16" s="540">
        <v>0</v>
      </c>
      <c r="R16" s="540">
        <v>0</v>
      </c>
      <c r="S16" s="540">
        <v>0</v>
      </c>
      <c r="T16" s="540">
        <v>0</v>
      </c>
      <c r="U16" s="540">
        <v>0</v>
      </c>
      <c r="V16" s="540">
        <v>0</v>
      </c>
      <c r="W16" s="540">
        <v>0</v>
      </c>
      <c r="X16" s="540">
        <v>0</v>
      </c>
      <c r="Y16" s="540">
        <v>0</v>
      </c>
      <c r="Z16" s="540">
        <v>0</v>
      </c>
      <c r="AA16" s="540">
        <v>0</v>
      </c>
      <c r="AB16" s="540">
        <v>0</v>
      </c>
      <c r="AC16" s="540">
        <v>0</v>
      </c>
      <c r="AD16" s="540">
        <v>0</v>
      </c>
      <c r="AE16" s="540">
        <v>0</v>
      </c>
      <c r="AF16" s="540">
        <v>0</v>
      </c>
      <c r="AG16" s="540">
        <v>0</v>
      </c>
      <c r="AH16" s="540">
        <v>0</v>
      </c>
      <c r="AI16" s="540">
        <v>0</v>
      </c>
      <c r="AJ16" s="540">
        <v>0</v>
      </c>
      <c r="AK16" s="540">
        <v>0</v>
      </c>
      <c r="AL16" s="540">
        <v>0</v>
      </c>
      <c r="AM16" s="540">
        <v>0</v>
      </c>
      <c r="AN16" s="540">
        <v>0</v>
      </c>
      <c r="AO16" s="540">
        <v>0</v>
      </c>
      <c r="AP16" s="540">
        <v>0</v>
      </c>
      <c r="AQ16" s="540">
        <v>0</v>
      </c>
      <c r="AR16" s="540">
        <v>0</v>
      </c>
      <c r="AS16" s="540">
        <v>0</v>
      </c>
      <c r="AT16" s="540">
        <v>0</v>
      </c>
      <c r="AU16" s="540">
        <v>0</v>
      </c>
      <c r="AV16" s="540">
        <v>0</v>
      </c>
      <c r="AW16" s="540">
        <v>0</v>
      </c>
      <c r="AX16" s="540">
        <v>0</v>
      </c>
      <c r="AY16" s="540">
        <v>0</v>
      </c>
      <c r="AZ16" s="540">
        <v>0</v>
      </c>
      <c r="BA16" s="540">
        <v>0</v>
      </c>
      <c r="BB16" s="540">
        <v>0</v>
      </c>
      <c r="BC16" s="540">
        <v>0</v>
      </c>
      <c r="BD16" s="540">
        <v>0</v>
      </c>
      <c r="BE16" s="540">
        <v>0</v>
      </c>
      <c r="BF16" s="540">
        <v>0</v>
      </c>
      <c r="BG16" s="540">
        <v>0</v>
      </c>
      <c r="BH16" s="540">
        <v>0</v>
      </c>
      <c r="BI16" s="540">
        <v>0</v>
      </c>
      <c r="BJ16" s="540">
        <v>0</v>
      </c>
      <c r="BK16" s="540">
        <v>0</v>
      </c>
      <c r="BL16" s="540">
        <v>0</v>
      </c>
      <c r="BM16" s="540">
        <v>0</v>
      </c>
      <c r="BN16" s="540">
        <v>0</v>
      </c>
      <c r="BO16" s="540">
        <v>0</v>
      </c>
      <c r="BP16" s="540">
        <v>0</v>
      </c>
      <c r="BQ16" s="540">
        <v>0</v>
      </c>
      <c r="BR16" s="540">
        <v>0</v>
      </c>
      <c r="BS16" s="540">
        <v>0</v>
      </c>
      <c r="BT16" s="540">
        <v>0</v>
      </c>
      <c r="BU16" s="540">
        <v>0</v>
      </c>
      <c r="BV16" s="540">
        <v>0</v>
      </c>
      <c r="BW16" s="540">
        <v>0</v>
      </c>
      <c r="BX16" s="540">
        <v>0</v>
      </c>
      <c r="BY16" s="540">
        <v>0</v>
      </c>
      <c r="BZ16" s="540">
        <v>0</v>
      </c>
      <c r="CA16" s="540">
        <v>0</v>
      </c>
      <c r="CB16" s="540">
        <v>0</v>
      </c>
      <c r="CC16" s="541">
        <f t="shared" si="3"/>
        <v>0</v>
      </c>
      <c r="CD16" s="541">
        <f t="shared" si="3"/>
        <v>0</v>
      </c>
      <c r="CF16" s="45"/>
      <c r="CG16" s="52">
        <v>7</v>
      </c>
    </row>
    <row r="17" spans="1:85">
      <c r="A17" s="542"/>
      <c r="B17" s="544" t="s">
        <v>848</v>
      </c>
      <c r="C17" s="540">
        <v>0</v>
      </c>
      <c r="D17" s="540">
        <v>0</v>
      </c>
      <c r="E17" s="540">
        <v>0</v>
      </c>
      <c r="F17" s="540">
        <v>0</v>
      </c>
      <c r="G17" s="540">
        <v>0</v>
      </c>
      <c r="H17" s="540">
        <v>0</v>
      </c>
      <c r="I17" s="540">
        <v>0</v>
      </c>
      <c r="J17" s="540">
        <v>0</v>
      </c>
      <c r="K17" s="540">
        <v>0</v>
      </c>
      <c r="L17" s="540">
        <v>0</v>
      </c>
      <c r="M17" s="540">
        <v>0</v>
      </c>
      <c r="N17" s="540">
        <v>0</v>
      </c>
      <c r="O17" s="540">
        <v>0</v>
      </c>
      <c r="P17" s="540">
        <v>0</v>
      </c>
      <c r="Q17" s="540">
        <v>0</v>
      </c>
      <c r="R17" s="540">
        <v>0</v>
      </c>
      <c r="S17" s="540">
        <v>0</v>
      </c>
      <c r="T17" s="540">
        <v>0</v>
      </c>
      <c r="U17" s="540">
        <v>0</v>
      </c>
      <c r="V17" s="540">
        <v>0</v>
      </c>
      <c r="W17" s="540">
        <v>0</v>
      </c>
      <c r="X17" s="540">
        <v>0</v>
      </c>
      <c r="Y17" s="540">
        <v>0</v>
      </c>
      <c r="Z17" s="540">
        <v>0</v>
      </c>
      <c r="AA17" s="540">
        <v>0</v>
      </c>
      <c r="AB17" s="540">
        <v>0</v>
      </c>
      <c r="AC17" s="540">
        <v>0</v>
      </c>
      <c r="AD17" s="540">
        <v>0</v>
      </c>
      <c r="AE17" s="540">
        <v>0</v>
      </c>
      <c r="AF17" s="540">
        <v>0</v>
      </c>
      <c r="AG17" s="540">
        <v>0</v>
      </c>
      <c r="AH17" s="540">
        <v>0</v>
      </c>
      <c r="AI17" s="540">
        <v>0</v>
      </c>
      <c r="AJ17" s="540">
        <v>0</v>
      </c>
      <c r="AK17" s="540">
        <v>0</v>
      </c>
      <c r="AL17" s="540">
        <v>0</v>
      </c>
      <c r="AM17" s="540">
        <v>0</v>
      </c>
      <c r="AN17" s="540">
        <v>0</v>
      </c>
      <c r="AO17" s="540">
        <v>0</v>
      </c>
      <c r="AP17" s="540">
        <v>0</v>
      </c>
      <c r="AQ17" s="540">
        <v>0</v>
      </c>
      <c r="AR17" s="540">
        <v>0</v>
      </c>
      <c r="AS17" s="540">
        <v>0</v>
      </c>
      <c r="AT17" s="540">
        <v>0</v>
      </c>
      <c r="AU17" s="540">
        <v>0</v>
      </c>
      <c r="AV17" s="540">
        <v>0</v>
      </c>
      <c r="AW17" s="540">
        <v>0</v>
      </c>
      <c r="AX17" s="540">
        <v>0</v>
      </c>
      <c r="AY17" s="540">
        <v>0</v>
      </c>
      <c r="AZ17" s="540">
        <v>0</v>
      </c>
      <c r="BA17" s="540">
        <v>0</v>
      </c>
      <c r="BB17" s="540">
        <v>0</v>
      </c>
      <c r="BC17" s="540">
        <v>0</v>
      </c>
      <c r="BD17" s="540">
        <v>0</v>
      </c>
      <c r="BE17" s="540">
        <v>0</v>
      </c>
      <c r="BF17" s="540">
        <v>0</v>
      </c>
      <c r="BG17" s="540">
        <v>0</v>
      </c>
      <c r="BH17" s="540">
        <v>0</v>
      </c>
      <c r="BI17" s="540">
        <v>0</v>
      </c>
      <c r="BJ17" s="540">
        <v>0</v>
      </c>
      <c r="BK17" s="540">
        <v>0</v>
      </c>
      <c r="BL17" s="540">
        <v>0</v>
      </c>
      <c r="BM17" s="540">
        <v>0</v>
      </c>
      <c r="BN17" s="540">
        <v>0</v>
      </c>
      <c r="BO17" s="540">
        <v>0</v>
      </c>
      <c r="BP17" s="540">
        <v>0</v>
      </c>
      <c r="BQ17" s="540">
        <v>0</v>
      </c>
      <c r="BR17" s="540">
        <v>0</v>
      </c>
      <c r="BS17" s="540">
        <v>0</v>
      </c>
      <c r="BT17" s="540">
        <v>0</v>
      </c>
      <c r="BU17" s="540">
        <v>0</v>
      </c>
      <c r="BV17" s="540">
        <v>0</v>
      </c>
      <c r="BW17" s="540">
        <v>0</v>
      </c>
      <c r="BX17" s="540">
        <v>0</v>
      </c>
      <c r="BY17" s="540">
        <v>0</v>
      </c>
      <c r="BZ17" s="540">
        <v>0</v>
      </c>
      <c r="CA17" s="540">
        <v>0</v>
      </c>
      <c r="CB17" s="540">
        <v>0</v>
      </c>
      <c r="CC17" s="541">
        <f t="shared" si="3"/>
        <v>0</v>
      </c>
      <c r="CD17" s="541">
        <f t="shared" si="3"/>
        <v>0</v>
      </c>
      <c r="CF17" s="45"/>
      <c r="CG17" s="52">
        <v>8</v>
      </c>
    </row>
    <row r="18" spans="1:85">
      <c r="A18" s="542"/>
      <c r="B18" s="544" t="s">
        <v>96</v>
      </c>
      <c r="C18" s="540">
        <v>0</v>
      </c>
      <c r="D18" s="540">
        <v>0</v>
      </c>
      <c r="E18" s="540">
        <v>0</v>
      </c>
      <c r="F18" s="540">
        <v>0</v>
      </c>
      <c r="G18" s="540">
        <v>0</v>
      </c>
      <c r="H18" s="540">
        <v>0</v>
      </c>
      <c r="I18" s="540">
        <v>0</v>
      </c>
      <c r="J18" s="540">
        <v>0</v>
      </c>
      <c r="K18" s="540">
        <v>0</v>
      </c>
      <c r="L18" s="540">
        <v>0</v>
      </c>
      <c r="M18" s="540">
        <v>0</v>
      </c>
      <c r="N18" s="540">
        <v>0</v>
      </c>
      <c r="O18" s="540">
        <v>0</v>
      </c>
      <c r="P18" s="540">
        <v>0</v>
      </c>
      <c r="Q18" s="540">
        <v>0</v>
      </c>
      <c r="R18" s="540">
        <v>0</v>
      </c>
      <c r="S18" s="540">
        <v>0</v>
      </c>
      <c r="T18" s="540">
        <v>0</v>
      </c>
      <c r="U18" s="540">
        <v>0</v>
      </c>
      <c r="V18" s="540">
        <v>0</v>
      </c>
      <c r="W18" s="540">
        <v>0</v>
      </c>
      <c r="X18" s="540">
        <v>0</v>
      </c>
      <c r="Y18" s="540">
        <v>0</v>
      </c>
      <c r="Z18" s="540">
        <v>0</v>
      </c>
      <c r="AA18" s="540">
        <v>0</v>
      </c>
      <c r="AB18" s="540">
        <v>0</v>
      </c>
      <c r="AC18" s="540">
        <v>0</v>
      </c>
      <c r="AD18" s="540">
        <v>0</v>
      </c>
      <c r="AE18" s="540">
        <v>0</v>
      </c>
      <c r="AF18" s="540">
        <v>0</v>
      </c>
      <c r="AG18" s="540">
        <v>0</v>
      </c>
      <c r="AH18" s="540">
        <v>0</v>
      </c>
      <c r="AI18" s="540">
        <v>0</v>
      </c>
      <c r="AJ18" s="540">
        <v>0</v>
      </c>
      <c r="AK18" s="540">
        <v>0</v>
      </c>
      <c r="AL18" s="540">
        <v>0</v>
      </c>
      <c r="AM18" s="540">
        <v>0</v>
      </c>
      <c r="AN18" s="540">
        <v>0</v>
      </c>
      <c r="AO18" s="540">
        <v>0</v>
      </c>
      <c r="AP18" s="540">
        <v>0</v>
      </c>
      <c r="AQ18" s="540">
        <v>0</v>
      </c>
      <c r="AR18" s="540">
        <v>0</v>
      </c>
      <c r="AS18" s="540">
        <v>0</v>
      </c>
      <c r="AT18" s="540">
        <v>0</v>
      </c>
      <c r="AU18" s="540">
        <v>0</v>
      </c>
      <c r="AV18" s="540">
        <v>0</v>
      </c>
      <c r="AW18" s="540">
        <v>0</v>
      </c>
      <c r="AX18" s="540">
        <v>0</v>
      </c>
      <c r="AY18" s="540">
        <v>0</v>
      </c>
      <c r="AZ18" s="540">
        <v>0</v>
      </c>
      <c r="BA18" s="540">
        <v>0</v>
      </c>
      <c r="BB18" s="540">
        <v>0</v>
      </c>
      <c r="BC18" s="540">
        <v>0</v>
      </c>
      <c r="BD18" s="540">
        <v>0</v>
      </c>
      <c r="BE18" s="540">
        <v>0</v>
      </c>
      <c r="BF18" s="540">
        <v>0</v>
      </c>
      <c r="BG18" s="540">
        <v>0</v>
      </c>
      <c r="BH18" s="540">
        <v>0</v>
      </c>
      <c r="BI18" s="540">
        <v>0</v>
      </c>
      <c r="BJ18" s="540">
        <v>0</v>
      </c>
      <c r="BK18" s="540">
        <v>0</v>
      </c>
      <c r="BL18" s="540">
        <v>0</v>
      </c>
      <c r="BM18" s="540">
        <v>0</v>
      </c>
      <c r="BN18" s="540">
        <v>0</v>
      </c>
      <c r="BO18" s="540">
        <v>0</v>
      </c>
      <c r="BP18" s="540">
        <v>0</v>
      </c>
      <c r="BQ18" s="540">
        <v>0</v>
      </c>
      <c r="BR18" s="540">
        <v>0</v>
      </c>
      <c r="BS18" s="540">
        <v>0</v>
      </c>
      <c r="BT18" s="540">
        <v>0</v>
      </c>
      <c r="BU18" s="540">
        <v>0</v>
      </c>
      <c r="BV18" s="540">
        <v>0</v>
      </c>
      <c r="BW18" s="540">
        <v>0</v>
      </c>
      <c r="BX18" s="540">
        <v>0</v>
      </c>
      <c r="BY18" s="540">
        <v>0</v>
      </c>
      <c r="BZ18" s="540">
        <v>0</v>
      </c>
      <c r="CA18" s="540">
        <v>0</v>
      </c>
      <c r="CB18" s="540">
        <v>0</v>
      </c>
      <c r="CC18" s="541">
        <f t="shared" si="3"/>
        <v>0</v>
      </c>
      <c r="CD18" s="541">
        <f t="shared" si="3"/>
        <v>0</v>
      </c>
      <c r="CF18" s="45"/>
      <c r="CG18" s="52">
        <v>9</v>
      </c>
    </row>
    <row r="19" spans="1:85">
      <c r="A19" s="542"/>
      <c r="B19" s="544" t="s">
        <v>97</v>
      </c>
      <c r="C19" s="540">
        <v>0</v>
      </c>
      <c r="D19" s="540">
        <v>0</v>
      </c>
      <c r="E19" s="540">
        <v>0</v>
      </c>
      <c r="F19" s="540">
        <v>0</v>
      </c>
      <c r="G19" s="540">
        <v>0</v>
      </c>
      <c r="H19" s="540">
        <v>0</v>
      </c>
      <c r="I19" s="540">
        <v>0</v>
      </c>
      <c r="J19" s="540">
        <v>0</v>
      </c>
      <c r="K19" s="540">
        <v>0</v>
      </c>
      <c r="L19" s="540">
        <v>0</v>
      </c>
      <c r="M19" s="540">
        <v>0</v>
      </c>
      <c r="N19" s="540">
        <v>0</v>
      </c>
      <c r="O19" s="540">
        <v>0</v>
      </c>
      <c r="P19" s="540">
        <v>0</v>
      </c>
      <c r="Q19" s="540">
        <v>0</v>
      </c>
      <c r="R19" s="540">
        <v>0</v>
      </c>
      <c r="S19" s="540">
        <v>0</v>
      </c>
      <c r="T19" s="540">
        <v>0</v>
      </c>
      <c r="U19" s="540">
        <v>0</v>
      </c>
      <c r="V19" s="540">
        <v>0</v>
      </c>
      <c r="W19" s="540">
        <v>0</v>
      </c>
      <c r="X19" s="540">
        <v>0</v>
      </c>
      <c r="Y19" s="540">
        <v>0</v>
      </c>
      <c r="Z19" s="540">
        <v>0</v>
      </c>
      <c r="AA19" s="540">
        <v>0</v>
      </c>
      <c r="AB19" s="540">
        <v>0</v>
      </c>
      <c r="AC19" s="540">
        <v>0</v>
      </c>
      <c r="AD19" s="540">
        <v>0</v>
      </c>
      <c r="AE19" s="540">
        <v>0</v>
      </c>
      <c r="AF19" s="540">
        <v>0</v>
      </c>
      <c r="AG19" s="540">
        <v>0</v>
      </c>
      <c r="AH19" s="540">
        <v>0</v>
      </c>
      <c r="AI19" s="540">
        <v>0</v>
      </c>
      <c r="AJ19" s="540">
        <v>0</v>
      </c>
      <c r="AK19" s="540">
        <v>0</v>
      </c>
      <c r="AL19" s="540">
        <v>0</v>
      </c>
      <c r="AM19" s="540">
        <v>0</v>
      </c>
      <c r="AN19" s="540">
        <v>0</v>
      </c>
      <c r="AO19" s="540">
        <v>0</v>
      </c>
      <c r="AP19" s="540">
        <v>0</v>
      </c>
      <c r="AQ19" s="540">
        <v>0</v>
      </c>
      <c r="AR19" s="540">
        <v>0</v>
      </c>
      <c r="AS19" s="540">
        <v>0</v>
      </c>
      <c r="AT19" s="540">
        <v>0</v>
      </c>
      <c r="AU19" s="540">
        <v>0</v>
      </c>
      <c r="AV19" s="540">
        <v>0</v>
      </c>
      <c r="AW19" s="540">
        <v>0</v>
      </c>
      <c r="AX19" s="540">
        <v>0</v>
      </c>
      <c r="AY19" s="540">
        <v>0</v>
      </c>
      <c r="AZ19" s="540">
        <v>0</v>
      </c>
      <c r="BA19" s="540">
        <v>0</v>
      </c>
      <c r="BB19" s="540">
        <v>0</v>
      </c>
      <c r="BC19" s="540">
        <v>0</v>
      </c>
      <c r="BD19" s="540">
        <v>0</v>
      </c>
      <c r="BE19" s="540">
        <v>0</v>
      </c>
      <c r="BF19" s="540">
        <v>0</v>
      </c>
      <c r="BG19" s="540">
        <v>0</v>
      </c>
      <c r="BH19" s="540">
        <v>0</v>
      </c>
      <c r="BI19" s="540">
        <v>0</v>
      </c>
      <c r="BJ19" s="540">
        <v>0</v>
      </c>
      <c r="BK19" s="540">
        <v>0</v>
      </c>
      <c r="BL19" s="540">
        <v>0</v>
      </c>
      <c r="BM19" s="540">
        <v>0</v>
      </c>
      <c r="BN19" s="540">
        <v>0</v>
      </c>
      <c r="BO19" s="540">
        <v>0</v>
      </c>
      <c r="BP19" s="540">
        <v>0</v>
      </c>
      <c r="BQ19" s="540">
        <v>0</v>
      </c>
      <c r="BR19" s="540">
        <v>0</v>
      </c>
      <c r="BS19" s="540">
        <v>0</v>
      </c>
      <c r="BT19" s="540">
        <v>0</v>
      </c>
      <c r="BU19" s="540">
        <v>0</v>
      </c>
      <c r="BV19" s="540">
        <v>0</v>
      </c>
      <c r="BW19" s="540">
        <v>0</v>
      </c>
      <c r="BX19" s="540">
        <v>0</v>
      </c>
      <c r="BY19" s="540">
        <v>0</v>
      </c>
      <c r="BZ19" s="540">
        <v>0</v>
      </c>
      <c r="CA19" s="540">
        <v>0</v>
      </c>
      <c r="CB19" s="540">
        <v>0</v>
      </c>
      <c r="CC19" s="541">
        <f t="shared" si="3"/>
        <v>0</v>
      </c>
      <c r="CD19" s="541">
        <f t="shared" si="3"/>
        <v>0</v>
      </c>
      <c r="CF19" s="45"/>
      <c r="CG19" s="52">
        <v>10</v>
      </c>
    </row>
    <row r="20" spans="1:85">
      <c r="A20" s="545"/>
      <c r="B20" s="546" t="s">
        <v>614</v>
      </c>
      <c r="C20" s="540">
        <v>0</v>
      </c>
      <c r="D20" s="540">
        <v>0</v>
      </c>
      <c r="E20" s="540">
        <v>0</v>
      </c>
      <c r="F20" s="540">
        <v>0</v>
      </c>
      <c r="G20" s="540">
        <v>0</v>
      </c>
      <c r="H20" s="540">
        <v>0</v>
      </c>
      <c r="I20" s="540">
        <v>0</v>
      </c>
      <c r="J20" s="540">
        <v>0</v>
      </c>
      <c r="K20" s="540">
        <v>0</v>
      </c>
      <c r="L20" s="540">
        <v>0</v>
      </c>
      <c r="M20" s="540">
        <v>0</v>
      </c>
      <c r="N20" s="540">
        <v>0</v>
      </c>
      <c r="O20" s="540">
        <v>0</v>
      </c>
      <c r="P20" s="540">
        <v>0</v>
      </c>
      <c r="Q20" s="540">
        <v>0</v>
      </c>
      <c r="R20" s="540">
        <v>0</v>
      </c>
      <c r="S20" s="540">
        <v>0</v>
      </c>
      <c r="T20" s="540">
        <v>0</v>
      </c>
      <c r="U20" s="540">
        <v>0</v>
      </c>
      <c r="V20" s="540">
        <v>0</v>
      </c>
      <c r="W20" s="540">
        <v>0</v>
      </c>
      <c r="X20" s="540">
        <v>0</v>
      </c>
      <c r="Y20" s="540">
        <v>0</v>
      </c>
      <c r="Z20" s="540">
        <v>0</v>
      </c>
      <c r="AA20" s="540">
        <v>0</v>
      </c>
      <c r="AB20" s="540">
        <v>0</v>
      </c>
      <c r="AC20" s="540">
        <v>0</v>
      </c>
      <c r="AD20" s="540">
        <v>0</v>
      </c>
      <c r="AE20" s="540">
        <v>0</v>
      </c>
      <c r="AF20" s="540">
        <v>0</v>
      </c>
      <c r="AG20" s="540">
        <v>0</v>
      </c>
      <c r="AH20" s="540">
        <v>0</v>
      </c>
      <c r="AI20" s="540">
        <v>0</v>
      </c>
      <c r="AJ20" s="540">
        <v>0</v>
      </c>
      <c r="AK20" s="540">
        <v>0</v>
      </c>
      <c r="AL20" s="540">
        <v>0</v>
      </c>
      <c r="AM20" s="540">
        <v>0</v>
      </c>
      <c r="AN20" s="540">
        <v>0</v>
      </c>
      <c r="AO20" s="540">
        <v>0</v>
      </c>
      <c r="AP20" s="540">
        <v>0</v>
      </c>
      <c r="AQ20" s="540">
        <v>0</v>
      </c>
      <c r="AR20" s="540">
        <v>0</v>
      </c>
      <c r="AS20" s="540">
        <v>0</v>
      </c>
      <c r="AT20" s="540">
        <v>0</v>
      </c>
      <c r="AU20" s="540">
        <v>0</v>
      </c>
      <c r="AV20" s="540">
        <v>0</v>
      </c>
      <c r="AW20" s="540">
        <v>0</v>
      </c>
      <c r="AX20" s="540">
        <v>0</v>
      </c>
      <c r="AY20" s="540">
        <v>0</v>
      </c>
      <c r="AZ20" s="540">
        <v>0</v>
      </c>
      <c r="BA20" s="540">
        <v>0</v>
      </c>
      <c r="BB20" s="540">
        <v>0</v>
      </c>
      <c r="BC20" s="540">
        <v>0</v>
      </c>
      <c r="BD20" s="540">
        <v>0</v>
      </c>
      <c r="BE20" s="540">
        <v>0</v>
      </c>
      <c r="BF20" s="540">
        <v>0</v>
      </c>
      <c r="BG20" s="540">
        <v>0</v>
      </c>
      <c r="BH20" s="540">
        <v>0</v>
      </c>
      <c r="BI20" s="540">
        <v>0</v>
      </c>
      <c r="BJ20" s="540">
        <v>0</v>
      </c>
      <c r="BK20" s="540">
        <v>0</v>
      </c>
      <c r="BL20" s="540">
        <v>0</v>
      </c>
      <c r="BM20" s="540">
        <v>0</v>
      </c>
      <c r="BN20" s="540">
        <v>0</v>
      </c>
      <c r="BO20" s="540">
        <v>0</v>
      </c>
      <c r="BP20" s="540">
        <v>0</v>
      </c>
      <c r="BQ20" s="540">
        <v>0</v>
      </c>
      <c r="BR20" s="540">
        <v>0</v>
      </c>
      <c r="BS20" s="540">
        <v>0</v>
      </c>
      <c r="BT20" s="540">
        <v>0</v>
      </c>
      <c r="BU20" s="540">
        <v>0</v>
      </c>
      <c r="BV20" s="540">
        <v>0</v>
      </c>
      <c r="BW20" s="540">
        <v>0</v>
      </c>
      <c r="BX20" s="540">
        <v>0</v>
      </c>
      <c r="BY20" s="540">
        <v>0</v>
      </c>
      <c r="BZ20" s="540">
        <v>0</v>
      </c>
      <c r="CA20" s="540">
        <v>0</v>
      </c>
      <c r="CB20" s="540">
        <v>0</v>
      </c>
      <c r="CC20" s="541">
        <f t="shared" si="3"/>
        <v>0</v>
      </c>
      <c r="CD20" s="541">
        <f t="shared" si="3"/>
        <v>0</v>
      </c>
      <c r="CF20" s="45"/>
      <c r="CG20" s="52">
        <v>11</v>
      </c>
    </row>
    <row r="21" spans="1:85">
      <c r="A21" s="508" t="s">
        <v>4</v>
      </c>
      <c r="B21" s="536" t="s">
        <v>32</v>
      </c>
      <c r="C21" s="537">
        <f>SUM(C22:C31)</f>
        <v>0</v>
      </c>
      <c r="D21" s="537">
        <f t="shared" ref="D21:BO21" si="4">SUM(D22:D31)</f>
        <v>0</v>
      </c>
      <c r="E21" s="537">
        <f t="shared" si="4"/>
        <v>0</v>
      </c>
      <c r="F21" s="537">
        <f t="shared" si="4"/>
        <v>0</v>
      </c>
      <c r="G21" s="537">
        <f t="shared" si="4"/>
        <v>0</v>
      </c>
      <c r="H21" s="537">
        <f t="shared" si="4"/>
        <v>0</v>
      </c>
      <c r="I21" s="537">
        <f t="shared" si="4"/>
        <v>0</v>
      </c>
      <c r="J21" s="537">
        <f t="shared" si="4"/>
        <v>0</v>
      </c>
      <c r="K21" s="537">
        <f t="shared" si="4"/>
        <v>0</v>
      </c>
      <c r="L21" s="537">
        <f t="shared" si="4"/>
        <v>0</v>
      </c>
      <c r="M21" s="537">
        <f t="shared" si="4"/>
        <v>0</v>
      </c>
      <c r="N21" s="537">
        <f t="shared" si="4"/>
        <v>0</v>
      </c>
      <c r="O21" s="537">
        <f t="shared" si="4"/>
        <v>0</v>
      </c>
      <c r="P21" s="537">
        <f t="shared" si="4"/>
        <v>0</v>
      </c>
      <c r="Q21" s="537">
        <f t="shared" si="4"/>
        <v>0</v>
      </c>
      <c r="R21" s="537">
        <f t="shared" si="4"/>
        <v>0</v>
      </c>
      <c r="S21" s="537">
        <f t="shared" si="4"/>
        <v>0</v>
      </c>
      <c r="T21" s="537">
        <f t="shared" si="4"/>
        <v>0</v>
      </c>
      <c r="U21" s="537">
        <f t="shared" si="4"/>
        <v>0</v>
      </c>
      <c r="V21" s="537">
        <f t="shared" si="4"/>
        <v>0</v>
      </c>
      <c r="W21" s="537">
        <f t="shared" si="4"/>
        <v>0</v>
      </c>
      <c r="X21" s="537">
        <f t="shared" si="4"/>
        <v>0</v>
      </c>
      <c r="Y21" s="537">
        <f t="shared" si="4"/>
        <v>0</v>
      </c>
      <c r="Z21" s="537">
        <f t="shared" si="4"/>
        <v>0</v>
      </c>
      <c r="AA21" s="537">
        <f t="shared" si="4"/>
        <v>0</v>
      </c>
      <c r="AB21" s="537">
        <f t="shared" si="4"/>
        <v>0</v>
      </c>
      <c r="AC21" s="537">
        <f t="shared" si="4"/>
        <v>0</v>
      </c>
      <c r="AD21" s="537">
        <f t="shared" si="4"/>
        <v>0</v>
      </c>
      <c r="AE21" s="537">
        <f t="shared" si="4"/>
        <v>0</v>
      </c>
      <c r="AF21" s="537">
        <f t="shared" si="4"/>
        <v>0</v>
      </c>
      <c r="AG21" s="537">
        <f t="shared" si="4"/>
        <v>0</v>
      </c>
      <c r="AH21" s="537">
        <f t="shared" si="4"/>
        <v>0</v>
      </c>
      <c r="AI21" s="537">
        <f t="shared" si="4"/>
        <v>0</v>
      </c>
      <c r="AJ21" s="537">
        <f t="shared" si="4"/>
        <v>0</v>
      </c>
      <c r="AK21" s="537">
        <f t="shared" si="4"/>
        <v>0</v>
      </c>
      <c r="AL21" s="537">
        <f t="shared" si="4"/>
        <v>0</v>
      </c>
      <c r="AM21" s="537">
        <f t="shared" si="4"/>
        <v>0</v>
      </c>
      <c r="AN21" s="537">
        <f t="shared" si="4"/>
        <v>0</v>
      </c>
      <c r="AO21" s="537">
        <f t="shared" si="4"/>
        <v>0</v>
      </c>
      <c r="AP21" s="537">
        <f t="shared" si="4"/>
        <v>0</v>
      </c>
      <c r="AQ21" s="537">
        <f t="shared" si="4"/>
        <v>0</v>
      </c>
      <c r="AR21" s="537">
        <f t="shared" si="4"/>
        <v>0</v>
      </c>
      <c r="AS21" s="537">
        <f t="shared" si="4"/>
        <v>0</v>
      </c>
      <c r="AT21" s="537">
        <f t="shared" si="4"/>
        <v>0</v>
      </c>
      <c r="AU21" s="537">
        <f t="shared" si="4"/>
        <v>0</v>
      </c>
      <c r="AV21" s="537">
        <f t="shared" si="4"/>
        <v>0</v>
      </c>
      <c r="AW21" s="537">
        <f t="shared" si="4"/>
        <v>0</v>
      </c>
      <c r="AX21" s="537">
        <f t="shared" si="4"/>
        <v>0</v>
      </c>
      <c r="AY21" s="537">
        <f t="shared" si="4"/>
        <v>0</v>
      </c>
      <c r="AZ21" s="537">
        <f t="shared" si="4"/>
        <v>0</v>
      </c>
      <c r="BA21" s="537">
        <f t="shared" si="4"/>
        <v>0</v>
      </c>
      <c r="BB21" s="537">
        <f t="shared" si="4"/>
        <v>0</v>
      </c>
      <c r="BC21" s="537">
        <f t="shared" si="4"/>
        <v>0</v>
      </c>
      <c r="BD21" s="537">
        <f t="shared" si="4"/>
        <v>0</v>
      </c>
      <c r="BE21" s="537">
        <f t="shared" si="4"/>
        <v>0</v>
      </c>
      <c r="BF21" s="537">
        <f t="shared" si="4"/>
        <v>0</v>
      </c>
      <c r="BG21" s="537">
        <f t="shared" si="4"/>
        <v>0</v>
      </c>
      <c r="BH21" s="537">
        <f t="shared" si="4"/>
        <v>0</v>
      </c>
      <c r="BI21" s="537">
        <f t="shared" si="4"/>
        <v>0</v>
      </c>
      <c r="BJ21" s="537">
        <f t="shared" si="4"/>
        <v>0</v>
      </c>
      <c r="BK21" s="537">
        <f t="shared" si="4"/>
        <v>0</v>
      </c>
      <c r="BL21" s="537">
        <f t="shared" si="4"/>
        <v>0</v>
      </c>
      <c r="BM21" s="537">
        <f t="shared" si="4"/>
        <v>0</v>
      </c>
      <c r="BN21" s="537">
        <f t="shared" si="4"/>
        <v>0</v>
      </c>
      <c r="BO21" s="537">
        <f t="shared" si="4"/>
        <v>0</v>
      </c>
      <c r="BP21" s="537">
        <f t="shared" ref="BP21:CA21" si="5">SUM(BP22:BP31)</f>
        <v>0</v>
      </c>
      <c r="BQ21" s="537">
        <f t="shared" si="5"/>
        <v>0</v>
      </c>
      <c r="BR21" s="537">
        <f t="shared" si="5"/>
        <v>0</v>
      </c>
      <c r="BS21" s="537">
        <f t="shared" si="5"/>
        <v>0</v>
      </c>
      <c r="BT21" s="537">
        <f t="shared" si="5"/>
        <v>0</v>
      </c>
      <c r="BU21" s="537">
        <f t="shared" si="5"/>
        <v>0</v>
      </c>
      <c r="BV21" s="537">
        <f t="shared" si="5"/>
        <v>0</v>
      </c>
      <c r="BW21" s="537">
        <f t="shared" si="5"/>
        <v>0</v>
      </c>
      <c r="BX21" s="537">
        <f t="shared" si="5"/>
        <v>0</v>
      </c>
      <c r="BY21" s="537">
        <f t="shared" si="5"/>
        <v>0</v>
      </c>
      <c r="BZ21" s="537">
        <f t="shared" si="5"/>
        <v>0</v>
      </c>
      <c r="CA21" s="537">
        <f t="shared" si="5"/>
        <v>0</v>
      </c>
      <c r="CB21" s="537">
        <f>SUM(CB22:CB31)</f>
        <v>0</v>
      </c>
      <c r="CC21" s="537">
        <f>SUM(CC22:CC31)</f>
        <v>0</v>
      </c>
      <c r="CD21" s="537">
        <f>SUM(CD22:CD31)</f>
        <v>0</v>
      </c>
      <c r="CF21" s="45"/>
      <c r="CG21" s="52">
        <v>12</v>
      </c>
    </row>
    <row r="22" spans="1:85">
      <c r="A22" s="547"/>
      <c r="B22" s="140" t="s">
        <v>91</v>
      </c>
      <c r="C22" s="540">
        <v>0</v>
      </c>
      <c r="D22" s="540">
        <v>0</v>
      </c>
      <c r="E22" s="540">
        <v>0</v>
      </c>
      <c r="F22" s="540">
        <v>0</v>
      </c>
      <c r="G22" s="540">
        <v>0</v>
      </c>
      <c r="H22" s="540">
        <v>0</v>
      </c>
      <c r="I22" s="540">
        <v>0</v>
      </c>
      <c r="J22" s="540">
        <v>0</v>
      </c>
      <c r="K22" s="540">
        <v>0</v>
      </c>
      <c r="L22" s="540">
        <v>0</v>
      </c>
      <c r="M22" s="540">
        <v>0</v>
      </c>
      <c r="N22" s="540">
        <v>0</v>
      </c>
      <c r="O22" s="540">
        <v>0</v>
      </c>
      <c r="P22" s="540">
        <v>0</v>
      </c>
      <c r="Q22" s="540">
        <v>0</v>
      </c>
      <c r="R22" s="540">
        <v>0</v>
      </c>
      <c r="S22" s="540">
        <v>0</v>
      </c>
      <c r="T22" s="540">
        <v>0</v>
      </c>
      <c r="U22" s="540">
        <v>0</v>
      </c>
      <c r="V22" s="540">
        <v>0</v>
      </c>
      <c r="W22" s="540">
        <v>0</v>
      </c>
      <c r="X22" s="540">
        <v>0</v>
      </c>
      <c r="Y22" s="540">
        <v>0</v>
      </c>
      <c r="Z22" s="540">
        <v>0</v>
      </c>
      <c r="AA22" s="540">
        <v>0</v>
      </c>
      <c r="AB22" s="540">
        <v>0</v>
      </c>
      <c r="AC22" s="540">
        <v>0</v>
      </c>
      <c r="AD22" s="540">
        <v>0</v>
      </c>
      <c r="AE22" s="540">
        <v>0</v>
      </c>
      <c r="AF22" s="540">
        <v>0</v>
      </c>
      <c r="AG22" s="540">
        <v>0</v>
      </c>
      <c r="AH22" s="540">
        <v>0</v>
      </c>
      <c r="AI22" s="540">
        <v>0</v>
      </c>
      <c r="AJ22" s="540">
        <v>0</v>
      </c>
      <c r="AK22" s="540">
        <v>0</v>
      </c>
      <c r="AL22" s="540">
        <v>0</v>
      </c>
      <c r="AM22" s="540">
        <v>0</v>
      </c>
      <c r="AN22" s="540">
        <v>0</v>
      </c>
      <c r="AO22" s="540">
        <v>0</v>
      </c>
      <c r="AP22" s="540">
        <v>0</v>
      </c>
      <c r="AQ22" s="540">
        <v>0</v>
      </c>
      <c r="AR22" s="540">
        <v>0</v>
      </c>
      <c r="AS22" s="540">
        <v>0</v>
      </c>
      <c r="AT22" s="540">
        <v>0</v>
      </c>
      <c r="AU22" s="540">
        <v>0</v>
      </c>
      <c r="AV22" s="540">
        <v>0</v>
      </c>
      <c r="AW22" s="540">
        <v>0</v>
      </c>
      <c r="AX22" s="540">
        <v>0</v>
      </c>
      <c r="AY22" s="540">
        <v>0</v>
      </c>
      <c r="AZ22" s="540">
        <v>0</v>
      </c>
      <c r="BA22" s="540">
        <v>0</v>
      </c>
      <c r="BB22" s="540">
        <v>0</v>
      </c>
      <c r="BC22" s="540">
        <v>0</v>
      </c>
      <c r="BD22" s="540">
        <v>0</v>
      </c>
      <c r="BE22" s="540">
        <v>0</v>
      </c>
      <c r="BF22" s="540">
        <v>0</v>
      </c>
      <c r="BG22" s="540">
        <v>0</v>
      </c>
      <c r="BH22" s="540">
        <v>0</v>
      </c>
      <c r="BI22" s="540">
        <v>0</v>
      </c>
      <c r="BJ22" s="540">
        <v>0</v>
      </c>
      <c r="BK22" s="540">
        <v>0</v>
      </c>
      <c r="BL22" s="540">
        <v>0</v>
      </c>
      <c r="BM22" s="540">
        <v>0</v>
      </c>
      <c r="BN22" s="540">
        <v>0</v>
      </c>
      <c r="BO22" s="540">
        <v>0</v>
      </c>
      <c r="BP22" s="540">
        <v>0</v>
      </c>
      <c r="BQ22" s="540">
        <v>0</v>
      </c>
      <c r="BR22" s="540">
        <v>0</v>
      </c>
      <c r="BS22" s="540">
        <v>0</v>
      </c>
      <c r="BT22" s="540">
        <v>0</v>
      </c>
      <c r="BU22" s="540">
        <v>0</v>
      </c>
      <c r="BV22" s="540">
        <v>0</v>
      </c>
      <c r="BW22" s="540">
        <v>0</v>
      </c>
      <c r="BX22" s="540">
        <v>0</v>
      </c>
      <c r="BY22" s="540">
        <v>0</v>
      </c>
      <c r="BZ22" s="540">
        <v>0</v>
      </c>
      <c r="CA22" s="540">
        <v>0</v>
      </c>
      <c r="CB22" s="540">
        <v>0</v>
      </c>
      <c r="CC22" s="541">
        <f t="shared" ref="CC22:CD31" si="6">C22+E22+G22+I22+K22+M22+O22+Q22+S22+U22+W22+Y22+AA22+AC22+AE22+AG22+AI22+AK22+AM22+AO22+AQ22+AS22+AU22+AW22+AY22+BA22+BC22+BE22+BG22+BI22+BK22+BM22+BO22+BQ22+BS22+BU22+BW22+BY22+CA22</f>
        <v>0</v>
      </c>
      <c r="CD22" s="541">
        <f t="shared" si="6"/>
        <v>0</v>
      </c>
      <c r="CF22" s="45"/>
      <c r="CG22" s="52">
        <v>13</v>
      </c>
    </row>
    <row r="23" spans="1:85">
      <c r="A23" s="547"/>
      <c r="B23" s="16" t="s">
        <v>92</v>
      </c>
      <c r="C23" s="540">
        <v>0</v>
      </c>
      <c r="D23" s="540">
        <v>0</v>
      </c>
      <c r="E23" s="540">
        <v>0</v>
      </c>
      <c r="F23" s="540">
        <v>0</v>
      </c>
      <c r="G23" s="540">
        <v>0</v>
      </c>
      <c r="H23" s="540">
        <v>0</v>
      </c>
      <c r="I23" s="540">
        <v>0</v>
      </c>
      <c r="J23" s="540">
        <v>0</v>
      </c>
      <c r="K23" s="540">
        <v>0</v>
      </c>
      <c r="L23" s="540">
        <v>0</v>
      </c>
      <c r="M23" s="540">
        <v>0</v>
      </c>
      <c r="N23" s="540">
        <v>0</v>
      </c>
      <c r="O23" s="540">
        <v>0</v>
      </c>
      <c r="P23" s="540">
        <v>0</v>
      </c>
      <c r="Q23" s="540">
        <v>0</v>
      </c>
      <c r="R23" s="540">
        <v>0</v>
      </c>
      <c r="S23" s="540">
        <v>0</v>
      </c>
      <c r="T23" s="540">
        <v>0</v>
      </c>
      <c r="U23" s="540">
        <v>0</v>
      </c>
      <c r="V23" s="540">
        <v>0</v>
      </c>
      <c r="W23" s="540">
        <v>0</v>
      </c>
      <c r="X23" s="540">
        <v>0</v>
      </c>
      <c r="Y23" s="540">
        <v>0</v>
      </c>
      <c r="Z23" s="540">
        <v>0</v>
      </c>
      <c r="AA23" s="540">
        <v>0</v>
      </c>
      <c r="AB23" s="540">
        <v>0</v>
      </c>
      <c r="AC23" s="540">
        <v>0</v>
      </c>
      <c r="AD23" s="540">
        <v>0</v>
      </c>
      <c r="AE23" s="540">
        <v>0</v>
      </c>
      <c r="AF23" s="540">
        <v>0</v>
      </c>
      <c r="AG23" s="540">
        <v>0</v>
      </c>
      <c r="AH23" s="540">
        <v>0</v>
      </c>
      <c r="AI23" s="540">
        <v>0</v>
      </c>
      <c r="AJ23" s="540">
        <v>0</v>
      </c>
      <c r="AK23" s="540">
        <v>0</v>
      </c>
      <c r="AL23" s="540">
        <v>0</v>
      </c>
      <c r="AM23" s="540">
        <v>0</v>
      </c>
      <c r="AN23" s="540">
        <v>0</v>
      </c>
      <c r="AO23" s="540">
        <v>0</v>
      </c>
      <c r="AP23" s="540">
        <v>0</v>
      </c>
      <c r="AQ23" s="540">
        <v>0</v>
      </c>
      <c r="AR23" s="540">
        <v>0</v>
      </c>
      <c r="AS23" s="540">
        <v>0</v>
      </c>
      <c r="AT23" s="540">
        <v>0</v>
      </c>
      <c r="AU23" s="540">
        <v>0</v>
      </c>
      <c r="AV23" s="540">
        <v>0</v>
      </c>
      <c r="AW23" s="540">
        <v>0</v>
      </c>
      <c r="AX23" s="540">
        <v>0</v>
      </c>
      <c r="AY23" s="540">
        <v>0</v>
      </c>
      <c r="AZ23" s="540">
        <v>0</v>
      </c>
      <c r="BA23" s="540">
        <v>0</v>
      </c>
      <c r="BB23" s="540">
        <v>0</v>
      </c>
      <c r="BC23" s="540">
        <v>0</v>
      </c>
      <c r="BD23" s="540">
        <v>0</v>
      </c>
      <c r="BE23" s="540">
        <v>0</v>
      </c>
      <c r="BF23" s="540">
        <v>0</v>
      </c>
      <c r="BG23" s="540">
        <v>0</v>
      </c>
      <c r="BH23" s="540">
        <v>0</v>
      </c>
      <c r="BI23" s="540">
        <v>0</v>
      </c>
      <c r="BJ23" s="540">
        <v>0</v>
      </c>
      <c r="BK23" s="540">
        <v>0</v>
      </c>
      <c r="BL23" s="540">
        <v>0</v>
      </c>
      <c r="BM23" s="540">
        <v>0</v>
      </c>
      <c r="BN23" s="540">
        <v>0</v>
      </c>
      <c r="BO23" s="540">
        <v>0</v>
      </c>
      <c r="BP23" s="540">
        <v>0</v>
      </c>
      <c r="BQ23" s="540">
        <v>0</v>
      </c>
      <c r="BR23" s="540">
        <v>0</v>
      </c>
      <c r="BS23" s="540">
        <v>0</v>
      </c>
      <c r="BT23" s="540">
        <v>0</v>
      </c>
      <c r="BU23" s="540">
        <v>0</v>
      </c>
      <c r="BV23" s="540">
        <v>0</v>
      </c>
      <c r="BW23" s="540">
        <v>0</v>
      </c>
      <c r="BX23" s="540">
        <v>0</v>
      </c>
      <c r="BY23" s="540">
        <v>0</v>
      </c>
      <c r="BZ23" s="540">
        <v>0</v>
      </c>
      <c r="CA23" s="540">
        <v>0</v>
      </c>
      <c r="CB23" s="540">
        <v>0</v>
      </c>
      <c r="CC23" s="541">
        <f t="shared" si="6"/>
        <v>0</v>
      </c>
      <c r="CD23" s="541">
        <f t="shared" si="6"/>
        <v>0</v>
      </c>
      <c r="CF23" s="45"/>
      <c r="CG23" s="52">
        <v>14</v>
      </c>
    </row>
    <row r="24" spans="1:85">
      <c r="A24" s="547"/>
      <c r="B24" s="16" t="s">
        <v>592</v>
      </c>
      <c r="C24" s="540">
        <v>0</v>
      </c>
      <c r="D24" s="540">
        <v>0</v>
      </c>
      <c r="E24" s="540">
        <v>0</v>
      </c>
      <c r="F24" s="540">
        <v>0</v>
      </c>
      <c r="G24" s="540">
        <v>0</v>
      </c>
      <c r="H24" s="540">
        <v>0</v>
      </c>
      <c r="I24" s="540">
        <v>0</v>
      </c>
      <c r="J24" s="540">
        <v>0</v>
      </c>
      <c r="K24" s="540">
        <v>0</v>
      </c>
      <c r="L24" s="540">
        <v>0</v>
      </c>
      <c r="M24" s="540">
        <v>0</v>
      </c>
      <c r="N24" s="540">
        <v>0</v>
      </c>
      <c r="O24" s="540">
        <v>0</v>
      </c>
      <c r="P24" s="540">
        <v>0</v>
      </c>
      <c r="Q24" s="540">
        <v>0</v>
      </c>
      <c r="R24" s="540">
        <v>0</v>
      </c>
      <c r="S24" s="540">
        <v>0</v>
      </c>
      <c r="T24" s="540">
        <v>0</v>
      </c>
      <c r="U24" s="540">
        <v>0</v>
      </c>
      <c r="V24" s="540">
        <v>0</v>
      </c>
      <c r="W24" s="540">
        <v>0</v>
      </c>
      <c r="X24" s="540">
        <v>0</v>
      </c>
      <c r="Y24" s="540">
        <v>0</v>
      </c>
      <c r="Z24" s="540">
        <v>0</v>
      </c>
      <c r="AA24" s="540">
        <v>0</v>
      </c>
      <c r="AB24" s="540">
        <v>0</v>
      </c>
      <c r="AC24" s="540">
        <v>0</v>
      </c>
      <c r="AD24" s="540">
        <v>0</v>
      </c>
      <c r="AE24" s="540">
        <v>0</v>
      </c>
      <c r="AF24" s="540">
        <v>0</v>
      </c>
      <c r="AG24" s="540">
        <v>0</v>
      </c>
      <c r="AH24" s="540">
        <v>0</v>
      </c>
      <c r="AI24" s="540">
        <v>0</v>
      </c>
      <c r="AJ24" s="540">
        <v>0</v>
      </c>
      <c r="AK24" s="540">
        <v>0</v>
      </c>
      <c r="AL24" s="540">
        <v>0</v>
      </c>
      <c r="AM24" s="540">
        <v>0</v>
      </c>
      <c r="AN24" s="540">
        <v>0</v>
      </c>
      <c r="AO24" s="540">
        <v>0</v>
      </c>
      <c r="AP24" s="540">
        <v>0</v>
      </c>
      <c r="AQ24" s="540">
        <v>0</v>
      </c>
      <c r="AR24" s="540">
        <v>0</v>
      </c>
      <c r="AS24" s="540">
        <v>0</v>
      </c>
      <c r="AT24" s="540">
        <v>0</v>
      </c>
      <c r="AU24" s="540">
        <v>0</v>
      </c>
      <c r="AV24" s="540">
        <v>0</v>
      </c>
      <c r="AW24" s="540">
        <v>0</v>
      </c>
      <c r="AX24" s="540">
        <v>0</v>
      </c>
      <c r="AY24" s="540">
        <v>0</v>
      </c>
      <c r="AZ24" s="540">
        <v>0</v>
      </c>
      <c r="BA24" s="540">
        <v>0</v>
      </c>
      <c r="BB24" s="540">
        <v>0</v>
      </c>
      <c r="BC24" s="540">
        <v>0</v>
      </c>
      <c r="BD24" s="540">
        <v>0</v>
      </c>
      <c r="BE24" s="540">
        <v>0</v>
      </c>
      <c r="BF24" s="540">
        <v>0</v>
      </c>
      <c r="BG24" s="540">
        <v>0</v>
      </c>
      <c r="BH24" s="540">
        <v>0</v>
      </c>
      <c r="BI24" s="540">
        <v>0</v>
      </c>
      <c r="BJ24" s="540">
        <v>0</v>
      </c>
      <c r="BK24" s="540">
        <v>0</v>
      </c>
      <c r="BL24" s="540">
        <v>0</v>
      </c>
      <c r="BM24" s="540">
        <v>0</v>
      </c>
      <c r="BN24" s="540">
        <v>0</v>
      </c>
      <c r="BO24" s="540">
        <v>0</v>
      </c>
      <c r="BP24" s="540">
        <v>0</v>
      </c>
      <c r="BQ24" s="540">
        <v>0</v>
      </c>
      <c r="BR24" s="540">
        <v>0</v>
      </c>
      <c r="BS24" s="540">
        <v>0</v>
      </c>
      <c r="BT24" s="540">
        <v>0</v>
      </c>
      <c r="BU24" s="540">
        <v>0</v>
      </c>
      <c r="BV24" s="540">
        <v>0</v>
      </c>
      <c r="BW24" s="540">
        <v>0</v>
      </c>
      <c r="BX24" s="540">
        <v>0</v>
      </c>
      <c r="BY24" s="540">
        <v>0</v>
      </c>
      <c r="BZ24" s="540">
        <v>0</v>
      </c>
      <c r="CA24" s="540">
        <v>0</v>
      </c>
      <c r="CB24" s="540">
        <v>0</v>
      </c>
      <c r="CC24" s="541">
        <f t="shared" si="6"/>
        <v>0</v>
      </c>
      <c r="CD24" s="541">
        <f t="shared" si="6"/>
        <v>0</v>
      </c>
      <c r="CF24" s="45"/>
      <c r="CG24" s="52">
        <v>15</v>
      </c>
    </row>
    <row r="25" spans="1:85">
      <c r="A25" s="547"/>
      <c r="B25" s="16" t="s">
        <v>93</v>
      </c>
      <c r="C25" s="540">
        <v>0</v>
      </c>
      <c r="D25" s="540">
        <v>0</v>
      </c>
      <c r="E25" s="540">
        <v>0</v>
      </c>
      <c r="F25" s="540">
        <v>0</v>
      </c>
      <c r="G25" s="540">
        <v>0</v>
      </c>
      <c r="H25" s="540">
        <v>0</v>
      </c>
      <c r="I25" s="540">
        <v>0</v>
      </c>
      <c r="J25" s="540">
        <v>0</v>
      </c>
      <c r="K25" s="540">
        <v>0</v>
      </c>
      <c r="L25" s="540">
        <v>0</v>
      </c>
      <c r="M25" s="540">
        <v>0</v>
      </c>
      <c r="N25" s="540">
        <v>0</v>
      </c>
      <c r="O25" s="540">
        <v>0</v>
      </c>
      <c r="P25" s="540">
        <v>0</v>
      </c>
      <c r="Q25" s="540">
        <v>0</v>
      </c>
      <c r="R25" s="540">
        <v>0</v>
      </c>
      <c r="S25" s="540">
        <v>0</v>
      </c>
      <c r="T25" s="540">
        <v>0</v>
      </c>
      <c r="U25" s="540">
        <v>0</v>
      </c>
      <c r="V25" s="540">
        <v>0</v>
      </c>
      <c r="W25" s="540">
        <v>0</v>
      </c>
      <c r="X25" s="540">
        <v>0</v>
      </c>
      <c r="Y25" s="540">
        <v>0</v>
      </c>
      <c r="Z25" s="540">
        <v>0</v>
      </c>
      <c r="AA25" s="540">
        <v>0</v>
      </c>
      <c r="AB25" s="540">
        <v>0</v>
      </c>
      <c r="AC25" s="540">
        <v>0</v>
      </c>
      <c r="AD25" s="540">
        <v>0</v>
      </c>
      <c r="AE25" s="540">
        <v>0</v>
      </c>
      <c r="AF25" s="540">
        <v>0</v>
      </c>
      <c r="AG25" s="540">
        <v>0</v>
      </c>
      <c r="AH25" s="540">
        <v>0</v>
      </c>
      <c r="AI25" s="540">
        <v>0</v>
      </c>
      <c r="AJ25" s="540">
        <v>0</v>
      </c>
      <c r="AK25" s="540">
        <v>0</v>
      </c>
      <c r="AL25" s="540">
        <v>0</v>
      </c>
      <c r="AM25" s="540">
        <v>0</v>
      </c>
      <c r="AN25" s="540">
        <v>0</v>
      </c>
      <c r="AO25" s="540">
        <v>0</v>
      </c>
      <c r="AP25" s="540">
        <v>0</v>
      </c>
      <c r="AQ25" s="540">
        <v>0</v>
      </c>
      <c r="AR25" s="540">
        <v>0</v>
      </c>
      <c r="AS25" s="540">
        <v>0</v>
      </c>
      <c r="AT25" s="540">
        <v>0</v>
      </c>
      <c r="AU25" s="540">
        <v>0</v>
      </c>
      <c r="AV25" s="540">
        <v>0</v>
      </c>
      <c r="AW25" s="540">
        <v>0</v>
      </c>
      <c r="AX25" s="540">
        <v>0</v>
      </c>
      <c r="AY25" s="540">
        <v>0</v>
      </c>
      <c r="AZ25" s="540">
        <v>0</v>
      </c>
      <c r="BA25" s="540">
        <v>0</v>
      </c>
      <c r="BB25" s="540">
        <v>0</v>
      </c>
      <c r="BC25" s="540">
        <v>0</v>
      </c>
      <c r="BD25" s="540">
        <v>0</v>
      </c>
      <c r="BE25" s="540">
        <v>0</v>
      </c>
      <c r="BF25" s="540">
        <v>0</v>
      </c>
      <c r="BG25" s="540">
        <v>0</v>
      </c>
      <c r="BH25" s="540">
        <v>0</v>
      </c>
      <c r="BI25" s="540">
        <v>0</v>
      </c>
      <c r="BJ25" s="540">
        <v>0</v>
      </c>
      <c r="BK25" s="540">
        <v>0</v>
      </c>
      <c r="BL25" s="540">
        <v>0</v>
      </c>
      <c r="BM25" s="540">
        <v>0</v>
      </c>
      <c r="BN25" s="540">
        <v>0</v>
      </c>
      <c r="BO25" s="540">
        <v>0</v>
      </c>
      <c r="BP25" s="540">
        <v>0</v>
      </c>
      <c r="BQ25" s="540">
        <v>0</v>
      </c>
      <c r="BR25" s="540">
        <v>0</v>
      </c>
      <c r="BS25" s="540">
        <v>0</v>
      </c>
      <c r="BT25" s="540">
        <v>0</v>
      </c>
      <c r="BU25" s="540">
        <v>0</v>
      </c>
      <c r="BV25" s="540">
        <v>0</v>
      </c>
      <c r="BW25" s="540">
        <v>0</v>
      </c>
      <c r="BX25" s="540">
        <v>0</v>
      </c>
      <c r="BY25" s="540">
        <v>0</v>
      </c>
      <c r="BZ25" s="540">
        <v>0</v>
      </c>
      <c r="CA25" s="540">
        <v>0</v>
      </c>
      <c r="CB25" s="540">
        <v>0</v>
      </c>
      <c r="CC25" s="541">
        <f t="shared" si="6"/>
        <v>0</v>
      </c>
      <c r="CD25" s="541">
        <f t="shared" si="6"/>
        <v>0</v>
      </c>
      <c r="CF25" s="45"/>
      <c r="CG25" s="52">
        <v>16</v>
      </c>
    </row>
    <row r="26" spans="1:85">
      <c r="A26" s="547"/>
      <c r="B26" s="16" t="s">
        <v>94</v>
      </c>
      <c r="C26" s="540">
        <v>0</v>
      </c>
      <c r="D26" s="540">
        <v>0</v>
      </c>
      <c r="E26" s="540">
        <v>0</v>
      </c>
      <c r="F26" s="540">
        <v>0</v>
      </c>
      <c r="G26" s="540">
        <v>0</v>
      </c>
      <c r="H26" s="540">
        <v>0</v>
      </c>
      <c r="I26" s="540">
        <v>0</v>
      </c>
      <c r="J26" s="540">
        <v>0</v>
      </c>
      <c r="K26" s="540">
        <v>0</v>
      </c>
      <c r="L26" s="540">
        <v>0</v>
      </c>
      <c r="M26" s="540">
        <v>0</v>
      </c>
      <c r="N26" s="540">
        <v>0</v>
      </c>
      <c r="O26" s="540">
        <v>0</v>
      </c>
      <c r="P26" s="540">
        <v>0</v>
      </c>
      <c r="Q26" s="540">
        <v>0</v>
      </c>
      <c r="R26" s="540">
        <v>0</v>
      </c>
      <c r="S26" s="540">
        <v>0</v>
      </c>
      <c r="T26" s="540">
        <v>0</v>
      </c>
      <c r="U26" s="540">
        <v>0</v>
      </c>
      <c r="V26" s="540">
        <v>0</v>
      </c>
      <c r="W26" s="540">
        <v>0</v>
      </c>
      <c r="X26" s="540">
        <v>0</v>
      </c>
      <c r="Y26" s="540">
        <v>0</v>
      </c>
      <c r="Z26" s="540">
        <v>0</v>
      </c>
      <c r="AA26" s="540">
        <v>0</v>
      </c>
      <c r="AB26" s="540">
        <v>0</v>
      </c>
      <c r="AC26" s="540">
        <v>0</v>
      </c>
      <c r="AD26" s="540">
        <v>0</v>
      </c>
      <c r="AE26" s="540">
        <v>0</v>
      </c>
      <c r="AF26" s="540">
        <v>0</v>
      </c>
      <c r="AG26" s="540">
        <v>0</v>
      </c>
      <c r="AH26" s="540">
        <v>0</v>
      </c>
      <c r="AI26" s="540">
        <v>0</v>
      </c>
      <c r="AJ26" s="540">
        <v>0</v>
      </c>
      <c r="AK26" s="540">
        <v>0</v>
      </c>
      <c r="AL26" s="540">
        <v>0</v>
      </c>
      <c r="AM26" s="540">
        <v>0</v>
      </c>
      <c r="AN26" s="540">
        <v>0</v>
      </c>
      <c r="AO26" s="540">
        <v>0</v>
      </c>
      <c r="AP26" s="540">
        <v>0</v>
      </c>
      <c r="AQ26" s="540">
        <v>0</v>
      </c>
      <c r="AR26" s="540">
        <v>0</v>
      </c>
      <c r="AS26" s="540">
        <v>0</v>
      </c>
      <c r="AT26" s="540">
        <v>0</v>
      </c>
      <c r="AU26" s="540">
        <v>0</v>
      </c>
      <c r="AV26" s="540">
        <v>0</v>
      </c>
      <c r="AW26" s="540">
        <v>0</v>
      </c>
      <c r="AX26" s="540">
        <v>0</v>
      </c>
      <c r="AY26" s="540">
        <v>0</v>
      </c>
      <c r="AZ26" s="540">
        <v>0</v>
      </c>
      <c r="BA26" s="540">
        <v>0</v>
      </c>
      <c r="BB26" s="540">
        <v>0</v>
      </c>
      <c r="BC26" s="540">
        <v>0</v>
      </c>
      <c r="BD26" s="540">
        <v>0</v>
      </c>
      <c r="BE26" s="540">
        <v>0</v>
      </c>
      <c r="BF26" s="540">
        <v>0</v>
      </c>
      <c r="BG26" s="540">
        <v>0</v>
      </c>
      <c r="BH26" s="540">
        <v>0</v>
      </c>
      <c r="BI26" s="540">
        <v>0</v>
      </c>
      <c r="BJ26" s="540">
        <v>0</v>
      </c>
      <c r="BK26" s="540">
        <v>0</v>
      </c>
      <c r="BL26" s="540">
        <v>0</v>
      </c>
      <c r="BM26" s="540">
        <v>0</v>
      </c>
      <c r="BN26" s="540">
        <v>0</v>
      </c>
      <c r="BO26" s="540">
        <v>0</v>
      </c>
      <c r="BP26" s="540">
        <v>0</v>
      </c>
      <c r="BQ26" s="540">
        <v>0</v>
      </c>
      <c r="BR26" s="540">
        <v>0</v>
      </c>
      <c r="BS26" s="540">
        <v>0</v>
      </c>
      <c r="BT26" s="540">
        <v>0</v>
      </c>
      <c r="BU26" s="540">
        <v>0</v>
      </c>
      <c r="BV26" s="540">
        <v>0</v>
      </c>
      <c r="BW26" s="540">
        <v>0</v>
      </c>
      <c r="BX26" s="540">
        <v>0</v>
      </c>
      <c r="BY26" s="540">
        <v>0</v>
      </c>
      <c r="BZ26" s="540">
        <v>0</v>
      </c>
      <c r="CA26" s="540">
        <v>0</v>
      </c>
      <c r="CB26" s="540">
        <v>0</v>
      </c>
      <c r="CC26" s="541">
        <f t="shared" si="6"/>
        <v>0</v>
      </c>
      <c r="CD26" s="541">
        <f t="shared" si="6"/>
        <v>0</v>
      </c>
      <c r="CF26" s="45"/>
      <c r="CG26" s="52">
        <v>17</v>
      </c>
    </row>
    <row r="27" spans="1:85">
      <c r="A27" s="547"/>
      <c r="B27" s="10" t="s">
        <v>847</v>
      </c>
      <c r="C27" s="540">
        <v>0</v>
      </c>
      <c r="D27" s="540">
        <v>0</v>
      </c>
      <c r="E27" s="540">
        <v>0</v>
      </c>
      <c r="F27" s="540">
        <v>0</v>
      </c>
      <c r="G27" s="540">
        <v>0</v>
      </c>
      <c r="H27" s="540">
        <v>0</v>
      </c>
      <c r="I27" s="540">
        <v>0</v>
      </c>
      <c r="J27" s="540">
        <v>0</v>
      </c>
      <c r="K27" s="540">
        <v>0</v>
      </c>
      <c r="L27" s="540">
        <v>0</v>
      </c>
      <c r="M27" s="540">
        <v>0</v>
      </c>
      <c r="N27" s="540">
        <v>0</v>
      </c>
      <c r="O27" s="540">
        <v>0</v>
      </c>
      <c r="P27" s="540">
        <v>0</v>
      </c>
      <c r="Q27" s="540">
        <v>0</v>
      </c>
      <c r="R27" s="540">
        <v>0</v>
      </c>
      <c r="S27" s="540">
        <v>0</v>
      </c>
      <c r="T27" s="540">
        <v>0</v>
      </c>
      <c r="U27" s="540">
        <v>0</v>
      </c>
      <c r="V27" s="540">
        <v>0</v>
      </c>
      <c r="W27" s="540">
        <v>0</v>
      </c>
      <c r="X27" s="540">
        <v>0</v>
      </c>
      <c r="Y27" s="540">
        <v>0</v>
      </c>
      <c r="Z27" s="540">
        <v>0</v>
      </c>
      <c r="AA27" s="540">
        <v>0</v>
      </c>
      <c r="AB27" s="540">
        <v>0</v>
      </c>
      <c r="AC27" s="540">
        <v>0</v>
      </c>
      <c r="AD27" s="540">
        <v>0</v>
      </c>
      <c r="AE27" s="540">
        <v>0</v>
      </c>
      <c r="AF27" s="540">
        <v>0</v>
      </c>
      <c r="AG27" s="540">
        <v>0</v>
      </c>
      <c r="AH27" s="540">
        <v>0</v>
      </c>
      <c r="AI27" s="540">
        <v>0</v>
      </c>
      <c r="AJ27" s="540">
        <v>0</v>
      </c>
      <c r="AK27" s="540">
        <v>0</v>
      </c>
      <c r="AL27" s="540">
        <v>0</v>
      </c>
      <c r="AM27" s="540">
        <v>0</v>
      </c>
      <c r="AN27" s="540">
        <v>0</v>
      </c>
      <c r="AO27" s="540">
        <v>0</v>
      </c>
      <c r="AP27" s="540">
        <v>0</v>
      </c>
      <c r="AQ27" s="540">
        <v>0</v>
      </c>
      <c r="AR27" s="540">
        <v>0</v>
      </c>
      <c r="AS27" s="540">
        <v>0</v>
      </c>
      <c r="AT27" s="540">
        <v>0</v>
      </c>
      <c r="AU27" s="540">
        <v>0</v>
      </c>
      <c r="AV27" s="540">
        <v>0</v>
      </c>
      <c r="AW27" s="540">
        <v>0</v>
      </c>
      <c r="AX27" s="540">
        <v>0</v>
      </c>
      <c r="AY27" s="540">
        <v>0</v>
      </c>
      <c r="AZ27" s="540">
        <v>0</v>
      </c>
      <c r="BA27" s="540">
        <v>0</v>
      </c>
      <c r="BB27" s="540">
        <v>0</v>
      </c>
      <c r="BC27" s="540">
        <v>0</v>
      </c>
      <c r="BD27" s="540">
        <v>0</v>
      </c>
      <c r="BE27" s="540">
        <v>0</v>
      </c>
      <c r="BF27" s="540">
        <v>0</v>
      </c>
      <c r="BG27" s="540">
        <v>0</v>
      </c>
      <c r="BH27" s="540">
        <v>0</v>
      </c>
      <c r="BI27" s="540">
        <v>0</v>
      </c>
      <c r="BJ27" s="540">
        <v>0</v>
      </c>
      <c r="BK27" s="540">
        <v>0</v>
      </c>
      <c r="BL27" s="540">
        <v>0</v>
      </c>
      <c r="BM27" s="540">
        <v>0</v>
      </c>
      <c r="BN27" s="540">
        <v>0</v>
      </c>
      <c r="BO27" s="540">
        <v>0</v>
      </c>
      <c r="BP27" s="540">
        <v>0</v>
      </c>
      <c r="BQ27" s="540">
        <v>0</v>
      </c>
      <c r="BR27" s="540">
        <v>0</v>
      </c>
      <c r="BS27" s="540">
        <v>0</v>
      </c>
      <c r="BT27" s="540">
        <v>0</v>
      </c>
      <c r="BU27" s="540">
        <v>0</v>
      </c>
      <c r="BV27" s="540">
        <v>0</v>
      </c>
      <c r="BW27" s="540">
        <v>0</v>
      </c>
      <c r="BX27" s="540">
        <v>0</v>
      </c>
      <c r="BY27" s="540">
        <v>0</v>
      </c>
      <c r="BZ27" s="540">
        <v>0</v>
      </c>
      <c r="CA27" s="540">
        <v>0</v>
      </c>
      <c r="CB27" s="540">
        <v>0</v>
      </c>
      <c r="CC27" s="541">
        <f t="shared" si="6"/>
        <v>0</v>
      </c>
      <c r="CD27" s="541">
        <f t="shared" si="6"/>
        <v>0</v>
      </c>
      <c r="CF27" s="45"/>
      <c r="CG27" s="52">
        <v>18</v>
      </c>
    </row>
    <row r="28" spans="1:85">
      <c r="A28" s="547"/>
      <c r="B28" s="10" t="s">
        <v>848</v>
      </c>
      <c r="C28" s="540">
        <v>0</v>
      </c>
      <c r="D28" s="540">
        <v>0</v>
      </c>
      <c r="E28" s="540">
        <v>0</v>
      </c>
      <c r="F28" s="540">
        <v>0</v>
      </c>
      <c r="G28" s="540">
        <v>0</v>
      </c>
      <c r="H28" s="540">
        <v>0</v>
      </c>
      <c r="I28" s="540">
        <v>0</v>
      </c>
      <c r="J28" s="540">
        <v>0</v>
      </c>
      <c r="K28" s="540">
        <v>0</v>
      </c>
      <c r="L28" s="540">
        <v>0</v>
      </c>
      <c r="M28" s="540">
        <v>0</v>
      </c>
      <c r="N28" s="540">
        <v>0</v>
      </c>
      <c r="O28" s="540">
        <v>0</v>
      </c>
      <c r="P28" s="540">
        <v>0</v>
      </c>
      <c r="Q28" s="540">
        <v>0</v>
      </c>
      <c r="R28" s="540">
        <v>0</v>
      </c>
      <c r="S28" s="540">
        <v>0</v>
      </c>
      <c r="T28" s="540">
        <v>0</v>
      </c>
      <c r="U28" s="540">
        <v>0</v>
      </c>
      <c r="V28" s="540">
        <v>0</v>
      </c>
      <c r="W28" s="540">
        <v>0</v>
      </c>
      <c r="X28" s="540">
        <v>0</v>
      </c>
      <c r="Y28" s="540">
        <v>0</v>
      </c>
      <c r="Z28" s="540">
        <v>0</v>
      </c>
      <c r="AA28" s="540">
        <v>0</v>
      </c>
      <c r="AB28" s="540">
        <v>0</v>
      </c>
      <c r="AC28" s="540">
        <v>0</v>
      </c>
      <c r="AD28" s="540">
        <v>0</v>
      </c>
      <c r="AE28" s="540">
        <v>0</v>
      </c>
      <c r="AF28" s="540">
        <v>0</v>
      </c>
      <c r="AG28" s="540">
        <v>0</v>
      </c>
      <c r="AH28" s="540">
        <v>0</v>
      </c>
      <c r="AI28" s="540">
        <v>0</v>
      </c>
      <c r="AJ28" s="540">
        <v>0</v>
      </c>
      <c r="AK28" s="540">
        <v>0</v>
      </c>
      <c r="AL28" s="540">
        <v>0</v>
      </c>
      <c r="AM28" s="540">
        <v>0</v>
      </c>
      <c r="AN28" s="540">
        <v>0</v>
      </c>
      <c r="AO28" s="540">
        <v>0</v>
      </c>
      <c r="AP28" s="540">
        <v>0</v>
      </c>
      <c r="AQ28" s="540">
        <v>0</v>
      </c>
      <c r="AR28" s="540">
        <v>0</v>
      </c>
      <c r="AS28" s="540">
        <v>0</v>
      </c>
      <c r="AT28" s="540">
        <v>0</v>
      </c>
      <c r="AU28" s="540">
        <v>0</v>
      </c>
      <c r="AV28" s="540">
        <v>0</v>
      </c>
      <c r="AW28" s="540">
        <v>0</v>
      </c>
      <c r="AX28" s="540">
        <v>0</v>
      </c>
      <c r="AY28" s="540">
        <v>0</v>
      </c>
      <c r="AZ28" s="540">
        <v>0</v>
      </c>
      <c r="BA28" s="540">
        <v>0</v>
      </c>
      <c r="BB28" s="540">
        <v>0</v>
      </c>
      <c r="BC28" s="540">
        <v>0</v>
      </c>
      <c r="BD28" s="540">
        <v>0</v>
      </c>
      <c r="BE28" s="540">
        <v>0</v>
      </c>
      <c r="BF28" s="540">
        <v>0</v>
      </c>
      <c r="BG28" s="540">
        <v>0</v>
      </c>
      <c r="BH28" s="540">
        <v>0</v>
      </c>
      <c r="BI28" s="540">
        <v>0</v>
      </c>
      <c r="BJ28" s="540">
        <v>0</v>
      </c>
      <c r="BK28" s="540">
        <v>0</v>
      </c>
      <c r="BL28" s="540">
        <v>0</v>
      </c>
      <c r="BM28" s="540">
        <v>0</v>
      </c>
      <c r="BN28" s="540">
        <v>0</v>
      </c>
      <c r="BO28" s="540">
        <v>0</v>
      </c>
      <c r="BP28" s="540">
        <v>0</v>
      </c>
      <c r="BQ28" s="540">
        <v>0</v>
      </c>
      <c r="BR28" s="540">
        <v>0</v>
      </c>
      <c r="BS28" s="540">
        <v>0</v>
      </c>
      <c r="BT28" s="540">
        <v>0</v>
      </c>
      <c r="BU28" s="540">
        <v>0</v>
      </c>
      <c r="BV28" s="540">
        <v>0</v>
      </c>
      <c r="BW28" s="540">
        <v>0</v>
      </c>
      <c r="BX28" s="540">
        <v>0</v>
      </c>
      <c r="BY28" s="540">
        <v>0</v>
      </c>
      <c r="BZ28" s="540">
        <v>0</v>
      </c>
      <c r="CA28" s="540">
        <v>0</v>
      </c>
      <c r="CB28" s="540">
        <v>0</v>
      </c>
      <c r="CC28" s="541">
        <f t="shared" si="6"/>
        <v>0</v>
      </c>
      <c r="CD28" s="541">
        <f t="shared" si="6"/>
        <v>0</v>
      </c>
      <c r="CF28" s="45"/>
      <c r="CG28" s="52">
        <v>19</v>
      </c>
    </row>
    <row r="29" spans="1:85">
      <c r="A29" s="547"/>
      <c r="B29" s="10" t="s">
        <v>96</v>
      </c>
      <c r="C29" s="540">
        <v>0</v>
      </c>
      <c r="D29" s="540">
        <v>0</v>
      </c>
      <c r="E29" s="540">
        <v>0</v>
      </c>
      <c r="F29" s="540">
        <v>0</v>
      </c>
      <c r="G29" s="540">
        <v>0</v>
      </c>
      <c r="H29" s="540">
        <v>0</v>
      </c>
      <c r="I29" s="540">
        <v>0</v>
      </c>
      <c r="J29" s="540">
        <v>0</v>
      </c>
      <c r="K29" s="540">
        <v>0</v>
      </c>
      <c r="L29" s="540">
        <v>0</v>
      </c>
      <c r="M29" s="540">
        <v>0</v>
      </c>
      <c r="N29" s="540">
        <v>0</v>
      </c>
      <c r="O29" s="540">
        <v>0</v>
      </c>
      <c r="P29" s="540">
        <v>0</v>
      </c>
      <c r="Q29" s="540">
        <v>0</v>
      </c>
      <c r="R29" s="540">
        <v>0</v>
      </c>
      <c r="S29" s="540">
        <v>0</v>
      </c>
      <c r="T29" s="540">
        <v>0</v>
      </c>
      <c r="U29" s="540">
        <v>0</v>
      </c>
      <c r="V29" s="540">
        <v>0</v>
      </c>
      <c r="W29" s="540">
        <v>0</v>
      </c>
      <c r="X29" s="540">
        <v>0</v>
      </c>
      <c r="Y29" s="540">
        <v>0</v>
      </c>
      <c r="Z29" s="540">
        <v>0</v>
      </c>
      <c r="AA29" s="540">
        <v>0</v>
      </c>
      <c r="AB29" s="540">
        <v>0</v>
      </c>
      <c r="AC29" s="540">
        <v>0</v>
      </c>
      <c r="AD29" s="540">
        <v>0</v>
      </c>
      <c r="AE29" s="540">
        <v>0</v>
      </c>
      <c r="AF29" s="540">
        <v>0</v>
      </c>
      <c r="AG29" s="540">
        <v>0</v>
      </c>
      <c r="AH29" s="540">
        <v>0</v>
      </c>
      <c r="AI29" s="540">
        <v>0</v>
      </c>
      <c r="AJ29" s="540">
        <v>0</v>
      </c>
      <c r="AK29" s="540">
        <v>0</v>
      </c>
      <c r="AL29" s="540">
        <v>0</v>
      </c>
      <c r="AM29" s="540">
        <v>0</v>
      </c>
      <c r="AN29" s="540">
        <v>0</v>
      </c>
      <c r="AO29" s="540">
        <v>0</v>
      </c>
      <c r="AP29" s="540">
        <v>0</v>
      </c>
      <c r="AQ29" s="540">
        <v>0</v>
      </c>
      <c r="AR29" s="540">
        <v>0</v>
      </c>
      <c r="AS29" s="540">
        <v>0</v>
      </c>
      <c r="AT29" s="540">
        <v>0</v>
      </c>
      <c r="AU29" s="540">
        <v>0</v>
      </c>
      <c r="AV29" s="540">
        <v>0</v>
      </c>
      <c r="AW29" s="540">
        <v>0</v>
      </c>
      <c r="AX29" s="540">
        <v>0</v>
      </c>
      <c r="AY29" s="540">
        <v>0</v>
      </c>
      <c r="AZ29" s="540">
        <v>0</v>
      </c>
      <c r="BA29" s="540">
        <v>0</v>
      </c>
      <c r="BB29" s="540">
        <v>0</v>
      </c>
      <c r="BC29" s="540">
        <v>0</v>
      </c>
      <c r="BD29" s="540">
        <v>0</v>
      </c>
      <c r="BE29" s="540">
        <v>0</v>
      </c>
      <c r="BF29" s="540">
        <v>0</v>
      </c>
      <c r="BG29" s="540">
        <v>0</v>
      </c>
      <c r="BH29" s="540">
        <v>0</v>
      </c>
      <c r="BI29" s="540">
        <v>0</v>
      </c>
      <c r="BJ29" s="540">
        <v>0</v>
      </c>
      <c r="BK29" s="540">
        <v>0</v>
      </c>
      <c r="BL29" s="540">
        <v>0</v>
      </c>
      <c r="BM29" s="540">
        <v>0</v>
      </c>
      <c r="BN29" s="540">
        <v>0</v>
      </c>
      <c r="BO29" s="540">
        <v>0</v>
      </c>
      <c r="BP29" s="540">
        <v>0</v>
      </c>
      <c r="BQ29" s="540">
        <v>0</v>
      </c>
      <c r="BR29" s="540">
        <v>0</v>
      </c>
      <c r="BS29" s="540">
        <v>0</v>
      </c>
      <c r="BT29" s="540">
        <v>0</v>
      </c>
      <c r="BU29" s="540">
        <v>0</v>
      </c>
      <c r="BV29" s="540">
        <v>0</v>
      </c>
      <c r="BW29" s="540">
        <v>0</v>
      </c>
      <c r="BX29" s="540">
        <v>0</v>
      </c>
      <c r="BY29" s="540">
        <v>0</v>
      </c>
      <c r="BZ29" s="540">
        <v>0</v>
      </c>
      <c r="CA29" s="540">
        <v>0</v>
      </c>
      <c r="CB29" s="540">
        <v>0</v>
      </c>
      <c r="CC29" s="541">
        <f t="shared" si="6"/>
        <v>0</v>
      </c>
      <c r="CD29" s="541">
        <f t="shared" si="6"/>
        <v>0</v>
      </c>
      <c r="CF29" s="45"/>
      <c r="CG29" s="52">
        <v>20</v>
      </c>
    </row>
    <row r="30" spans="1:85">
      <c r="A30" s="547"/>
      <c r="B30" s="10" t="s">
        <v>97</v>
      </c>
      <c r="C30" s="540">
        <v>0</v>
      </c>
      <c r="D30" s="540">
        <v>0</v>
      </c>
      <c r="E30" s="540">
        <v>0</v>
      </c>
      <c r="F30" s="540">
        <v>0</v>
      </c>
      <c r="G30" s="540">
        <v>0</v>
      </c>
      <c r="H30" s="540">
        <v>0</v>
      </c>
      <c r="I30" s="540">
        <v>0</v>
      </c>
      <c r="J30" s="540">
        <v>0</v>
      </c>
      <c r="K30" s="540">
        <v>0</v>
      </c>
      <c r="L30" s="540">
        <v>0</v>
      </c>
      <c r="M30" s="540">
        <v>0</v>
      </c>
      <c r="N30" s="540">
        <v>0</v>
      </c>
      <c r="O30" s="540">
        <v>0</v>
      </c>
      <c r="P30" s="540">
        <v>0</v>
      </c>
      <c r="Q30" s="540">
        <v>0</v>
      </c>
      <c r="R30" s="540">
        <v>0</v>
      </c>
      <c r="S30" s="540">
        <v>0</v>
      </c>
      <c r="T30" s="540">
        <v>0</v>
      </c>
      <c r="U30" s="540">
        <v>0</v>
      </c>
      <c r="V30" s="540">
        <v>0</v>
      </c>
      <c r="W30" s="540">
        <v>0</v>
      </c>
      <c r="X30" s="540">
        <v>0</v>
      </c>
      <c r="Y30" s="540">
        <v>0</v>
      </c>
      <c r="Z30" s="540">
        <v>0</v>
      </c>
      <c r="AA30" s="540">
        <v>0</v>
      </c>
      <c r="AB30" s="540">
        <v>0</v>
      </c>
      <c r="AC30" s="540">
        <v>0</v>
      </c>
      <c r="AD30" s="540">
        <v>0</v>
      </c>
      <c r="AE30" s="540">
        <v>0</v>
      </c>
      <c r="AF30" s="540">
        <v>0</v>
      </c>
      <c r="AG30" s="540">
        <v>0</v>
      </c>
      <c r="AH30" s="540">
        <v>0</v>
      </c>
      <c r="AI30" s="540">
        <v>0</v>
      </c>
      <c r="AJ30" s="540">
        <v>0</v>
      </c>
      <c r="AK30" s="540">
        <v>0</v>
      </c>
      <c r="AL30" s="540">
        <v>0</v>
      </c>
      <c r="AM30" s="540">
        <v>0</v>
      </c>
      <c r="AN30" s="540">
        <v>0</v>
      </c>
      <c r="AO30" s="540">
        <v>0</v>
      </c>
      <c r="AP30" s="540">
        <v>0</v>
      </c>
      <c r="AQ30" s="540">
        <v>0</v>
      </c>
      <c r="AR30" s="540">
        <v>0</v>
      </c>
      <c r="AS30" s="540">
        <v>0</v>
      </c>
      <c r="AT30" s="540">
        <v>0</v>
      </c>
      <c r="AU30" s="540">
        <v>0</v>
      </c>
      <c r="AV30" s="540">
        <v>0</v>
      </c>
      <c r="AW30" s="540">
        <v>0</v>
      </c>
      <c r="AX30" s="540">
        <v>0</v>
      </c>
      <c r="AY30" s="540">
        <v>0</v>
      </c>
      <c r="AZ30" s="540">
        <v>0</v>
      </c>
      <c r="BA30" s="540">
        <v>0</v>
      </c>
      <c r="BB30" s="540">
        <v>0</v>
      </c>
      <c r="BC30" s="540">
        <v>0</v>
      </c>
      <c r="BD30" s="540">
        <v>0</v>
      </c>
      <c r="BE30" s="540">
        <v>0</v>
      </c>
      <c r="BF30" s="540">
        <v>0</v>
      </c>
      <c r="BG30" s="540">
        <v>0</v>
      </c>
      <c r="BH30" s="540">
        <v>0</v>
      </c>
      <c r="BI30" s="540">
        <v>0</v>
      </c>
      <c r="BJ30" s="540">
        <v>0</v>
      </c>
      <c r="BK30" s="540">
        <v>0</v>
      </c>
      <c r="BL30" s="540">
        <v>0</v>
      </c>
      <c r="BM30" s="540">
        <v>0</v>
      </c>
      <c r="BN30" s="540">
        <v>0</v>
      </c>
      <c r="BO30" s="540">
        <v>0</v>
      </c>
      <c r="BP30" s="540">
        <v>0</v>
      </c>
      <c r="BQ30" s="540">
        <v>0</v>
      </c>
      <c r="BR30" s="540">
        <v>0</v>
      </c>
      <c r="BS30" s="540">
        <v>0</v>
      </c>
      <c r="BT30" s="540">
        <v>0</v>
      </c>
      <c r="BU30" s="540">
        <v>0</v>
      </c>
      <c r="BV30" s="540">
        <v>0</v>
      </c>
      <c r="BW30" s="540">
        <v>0</v>
      </c>
      <c r="BX30" s="540">
        <v>0</v>
      </c>
      <c r="BY30" s="540">
        <v>0</v>
      </c>
      <c r="BZ30" s="540">
        <v>0</v>
      </c>
      <c r="CA30" s="540">
        <v>0</v>
      </c>
      <c r="CB30" s="540">
        <v>0</v>
      </c>
      <c r="CC30" s="541">
        <f t="shared" si="6"/>
        <v>0</v>
      </c>
      <c r="CD30" s="541">
        <f t="shared" si="6"/>
        <v>0</v>
      </c>
      <c r="CF30" s="45"/>
      <c r="CG30" s="52">
        <v>21</v>
      </c>
    </row>
    <row r="31" spans="1:85">
      <c r="A31" s="547"/>
      <c r="B31" s="548" t="s">
        <v>614</v>
      </c>
      <c r="C31" s="540">
        <v>0</v>
      </c>
      <c r="D31" s="540">
        <v>0</v>
      </c>
      <c r="E31" s="540">
        <v>0</v>
      </c>
      <c r="F31" s="540">
        <v>0</v>
      </c>
      <c r="G31" s="540">
        <v>0</v>
      </c>
      <c r="H31" s="540">
        <v>0</v>
      </c>
      <c r="I31" s="540">
        <v>0</v>
      </c>
      <c r="J31" s="540">
        <v>0</v>
      </c>
      <c r="K31" s="540">
        <v>0</v>
      </c>
      <c r="L31" s="540">
        <v>0</v>
      </c>
      <c r="M31" s="540">
        <v>0</v>
      </c>
      <c r="N31" s="540">
        <v>0</v>
      </c>
      <c r="O31" s="540">
        <v>0</v>
      </c>
      <c r="P31" s="540">
        <v>0</v>
      </c>
      <c r="Q31" s="540">
        <v>0</v>
      </c>
      <c r="R31" s="540">
        <v>0</v>
      </c>
      <c r="S31" s="540">
        <v>0</v>
      </c>
      <c r="T31" s="540">
        <v>0</v>
      </c>
      <c r="U31" s="540">
        <v>0</v>
      </c>
      <c r="V31" s="540">
        <v>0</v>
      </c>
      <c r="W31" s="540">
        <v>0</v>
      </c>
      <c r="X31" s="540">
        <v>0</v>
      </c>
      <c r="Y31" s="540">
        <v>0</v>
      </c>
      <c r="Z31" s="540">
        <v>0</v>
      </c>
      <c r="AA31" s="540">
        <v>0</v>
      </c>
      <c r="AB31" s="540">
        <v>0</v>
      </c>
      <c r="AC31" s="540">
        <v>0</v>
      </c>
      <c r="AD31" s="540">
        <v>0</v>
      </c>
      <c r="AE31" s="540">
        <v>0</v>
      </c>
      <c r="AF31" s="540">
        <v>0</v>
      </c>
      <c r="AG31" s="540">
        <v>0</v>
      </c>
      <c r="AH31" s="540">
        <v>0</v>
      </c>
      <c r="AI31" s="540">
        <v>0</v>
      </c>
      <c r="AJ31" s="540">
        <v>0</v>
      </c>
      <c r="AK31" s="540">
        <v>0</v>
      </c>
      <c r="AL31" s="540">
        <v>0</v>
      </c>
      <c r="AM31" s="540">
        <v>0</v>
      </c>
      <c r="AN31" s="540">
        <v>0</v>
      </c>
      <c r="AO31" s="540">
        <v>0</v>
      </c>
      <c r="AP31" s="540">
        <v>0</v>
      </c>
      <c r="AQ31" s="540">
        <v>0</v>
      </c>
      <c r="AR31" s="540">
        <v>0</v>
      </c>
      <c r="AS31" s="540">
        <v>0</v>
      </c>
      <c r="AT31" s="540">
        <v>0</v>
      </c>
      <c r="AU31" s="540">
        <v>0</v>
      </c>
      <c r="AV31" s="540">
        <v>0</v>
      </c>
      <c r="AW31" s="540">
        <v>0</v>
      </c>
      <c r="AX31" s="540">
        <v>0</v>
      </c>
      <c r="AY31" s="540">
        <v>0</v>
      </c>
      <c r="AZ31" s="540">
        <v>0</v>
      </c>
      <c r="BA31" s="540">
        <v>0</v>
      </c>
      <c r="BB31" s="540">
        <v>0</v>
      </c>
      <c r="BC31" s="540">
        <v>0</v>
      </c>
      <c r="BD31" s="540">
        <v>0</v>
      </c>
      <c r="BE31" s="540">
        <v>0</v>
      </c>
      <c r="BF31" s="540">
        <v>0</v>
      </c>
      <c r="BG31" s="540">
        <v>0</v>
      </c>
      <c r="BH31" s="540">
        <v>0</v>
      </c>
      <c r="BI31" s="540">
        <v>0</v>
      </c>
      <c r="BJ31" s="540">
        <v>0</v>
      </c>
      <c r="BK31" s="540">
        <v>0</v>
      </c>
      <c r="BL31" s="540">
        <v>0</v>
      </c>
      <c r="BM31" s="540">
        <v>0</v>
      </c>
      <c r="BN31" s="540">
        <v>0</v>
      </c>
      <c r="BO31" s="540">
        <v>0</v>
      </c>
      <c r="BP31" s="540">
        <v>0</v>
      </c>
      <c r="BQ31" s="540">
        <v>0</v>
      </c>
      <c r="BR31" s="540">
        <v>0</v>
      </c>
      <c r="BS31" s="540">
        <v>0</v>
      </c>
      <c r="BT31" s="540">
        <v>0</v>
      </c>
      <c r="BU31" s="540">
        <v>0</v>
      </c>
      <c r="BV31" s="540">
        <v>0</v>
      </c>
      <c r="BW31" s="540">
        <v>0</v>
      </c>
      <c r="BX31" s="540">
        <v>0</v>
      </c>
      <c r="BY31" s="540">
        <v>0</v>
      </c>
      <c r="BZ31" s="540">
        <v>0</v>
      </c>
      <c r="CA31" s="540">
        <v>0</v>
      </c>
      <c r="CB31" s="540">
        <v>0</v>
      </c>
      <c r="CC31" s="541">
        <f>C31+E31+G31+I31+K31+M31+O31+Q31+S31+U31+W31+Y31+AA31+AC31+AE31+AG31+AI31+AK31+AM31+AO31+AQ31+AS31+AU31+AW31+AY31+BA31+BC31+BE31+BG31+BI31+BK31+BM31+BO31+BQ31+BS31+BU31+BW31+BY31+CA31</f>
        <v>0</v>
      </c>
      <c r="CD31" s="541">
        <f t="shared" si="6"/>
        <v>0</v>
      </c>
      <c r="CF31" s="45"/>
      <c r="CG31" s="52">
        <v>22</v>
      </c>
    </row>
    <row r="32" spans="1:85">
      <c r="A32" s="508" t="s">
        <v>4</v>
      </c>
      <c r="B32" s="536" t="s">
        <v>849</v>
      </c>
      <c r="C32" s="537">
        <f>SUM(C33:C42)</f>
        <v>0</v>
      </c>
      <c r="D32" s="537">
        <f t="shared" ref="D32:BO32" si="7">SUM(D33:D42)</f>
        <v>0</v>
      </c>
      <c r="E32" s="537">
        <f t="shared" si="7"/>
        <v>0</v>
      </c>
      <c r="F32" s="537">
        <f t="shared" si="7"/>
        <v>0</v>
      </c>
      <c r="G32" s="537">
        <f t="shared" si="7"/>
        <v>0</v>
      </c>
      <c r="H32" s="537">
        <f t="shared" si="7"/>
        <v>0</v>
      </c>
      <c r="I32" s="537">
        <f>SUM(I33:I42)</f>
        <v>0</v>
      </c>
      <c r="J32" s="537">
        <f t="shared" si="7"/>
        <v>0</v>
      </c>
      <c r="K32" s="537">
        <f t="shared" si="7"/>
        <v>0</v>
      </c>
      <c r="L32" s="537">
        <f t="shared" si="7"/>
        <v>0</v>
      </c>
      <c r="M32" s="537">
        <f t="shared" si="7"/>
        <v>0</v>
      </c>
      <c r="N32" s="537">
        <f t="shared" si="7"/>
        <v>0</v>
      </c>
      <c r="O32" s="537">
        <f t="shared" si="7"/>
        <v>0</v>
      </c>
      <c r="P32" s="537">
        <f t="shared" si="7"/>
        <v>0</v>
      </c>
      <c r="Q32" s="537">
        <f t="shared" si="7"/>
        <v>0</v>
      </c>
      <c r="R32" s="537">
        <f t="shared" si="7"/>
        <v>0</v>
      </c>
      <c r="S32" s="537">
        <f t="shared" si="7"/>
        <v>0</v>
      </c>
      <c r="T32" s="537">
        <f t="shared" si="7"/>
        <v>0</v>
      </c>
      <c r="U32" s="537">
        <f t="shared" si="7"/>
        <v>0</v>
      </c>
      <c r="V32" s="537">
        <f t="shared" si="7"/>
        <v>0</v>
      </c>
      <c r="W32" s="537">
        <f t="shared" si="7"/>
        <v>0</v>
      </c>
      <c r="X32" s="537">
        <f t="shared" si="7"/>
        <v>0</v>
      </c>
      <c r="Y32" s="537">
        <f t="shared" si="7"/>
        <v>0</v>
      </c>
      <c r="Z32" s="537">
        <f t="shared" si="7"/>
        <v>0</v>
      </c>
      <c r="AA32" s="537">
        <f t="shared" si="7"/>
        <v>0</v>
      </c>
      <c r="AB32" s="537">
        <f t="shared" si="7"/>
        <v>0</v>
      </c>
      <c r="AC32" s="537">
        <f t="shared" si="7"/>
        <v>0</v>
      </c>
      <c r="AD32" s="537">
        <f t="shared" si="7"/>
        <v>0</v>
      </c>
      <c r="AE32" s="537">
        <f t="shared" si="7"/>
        <v>0</v>
      </c>
      <c r="AF32" s="537">
        <f t="shared" si="7"/>
        <v>0</v>
      </c>
      <c r="AG32" s="537">
        <f t="shared" si="7"/>
        <v>0</v>
      </c>
      <c r="AH32" s="537">
        <f t="shared" si="7"/>
        <v>0</v>
      </c>
      <c r="AI32" s="537">
        <f t="shared" si="7"/>
        <v>0</v>
      </c>
      <c r="AJ32" s="537">
        <f t="shared" si="7"/>
        <v>0</v>
      </c>
      <c r="AK32" s="537">
        <f t="shared" si="7"/>
        <v>0</v>
      </c>
      <c r="AL32" s="537">
        <f t="shared" si="7"/>
        <v>0</v>
      </c>
      <c r="AM32" s="537">
        <f t="shared" si="7"/>
        <v>0</v>
      </c>
      <c r="AN32" s="537">
        <f t="shared" si="7"/>
        <v>0</v>
      </c>
      <c r="AO32" s="537">
        <f t="shared" si="7"/>
        <v>0</v>
      </c>
      <c r="AP32" s="537">
        <f t="shared" si="7"/>
        <v>0</v>
      </c>
      <c r="AQ32" s="537">
        <f t="shared" si="7"/>
        <v>0</v>
      </c>
      <c r="AR32" s="537">
        <f t="shared" si="7"/>
        <v>0</v>
      </c>
      <c r="AS32" s="537">
        <f t="shared" si="7"/>
        <v>0</v>
      </c>
      <c r="AT32" s="537">
        <f t="shared" si="7"/>
        <v>0</v>
      </c>
      <c r="AU32" s="537">
        <f t="shared" si="7"/>
        <v>0</v>
      </c>
      <c r="AV32" s="537">
        <f t="shared" si="7"/>
        <v>0</v>
      </c>
      <c r="AW32" s="537">
        <f t="shared" si="7"/>
        <v>0</v>
      </c>
      <c r="AX32" s="537">
        <f t="shared" si="7"/>
        <v>0</v>
      </c>
      <c r="AY32" s="537">
        <f t="shared" si="7"/>
        <v>0</v>
      </c>
      <c r="AZ32" s="537">
        <f t="shared" si="7"/>
        <v>0</v>
      </c>
      <c r="BA32" s="537">
        <f t="shared" si="7"/>
        <v>0</v>
      </c>
      <c r="BB32" s="537">
        <f t="shared" si="7"/>
        <v>0</v>
      </c>
      <c r="BC32" s="537">
        <f t="shared" si="7"/>
        <v>0</v>
      </c>
      <c r="BD32" s="537">
        <f t="shared" si="7"/>
        <v>0</v>
      </c>
      <c r="BE32" s="537">
        <f t="shared" si="7"/>
        <v>0</v>
      </c>
      <c r="BF32" s="537">
        <f t="shared" si="7"/>
        <v>0</v>
      </c>
      <c r="BG32" s="537">
        <f t="shared" si="7"/>
        <v>0</v>
      </c>
      <c r="BH32" s="537">
        <f t="shared" si="7"/>
        <v>0</v>
      </c>
      <c r="BI32" s="537">
        <f t="shared" si="7"/>
        <v>0</v>
      </c>
      <c r="BJ32" s="537">
        <f t="shared" si="7"/>
        <v>0</v>
      </c>
      <c r="BK32" s="537">
        <f t="shared" si="7"/>
        <v>0</v>
      </c>
      <c r="BL32" s="537">
        <f t="shared" si="7"/>
        <v>0</v>
      </c>
      <c r="BM32" s="537">
        <f t="shared" si="7"/>
        <v>0</v>
      </c>
      <c r="BN32" s="537">
        <f t="shared" si="7"/>
        <v>0</v>
      </c>
      <c r="BO32" s="537">
        <f t="shared" si="7"/>
        <v>0</v>
      </c>
      <c r="BP32" s="537">
        <f t="shared" ref="BP32:BZ32" si="8">SUM(BP33:BP42)</f>
        <v>0</v>
      </c>
      <c r="BQ32" s="537">
        <f t="shared" si="8"/>
        <v>0</v>
      </c>
      <c r="BR32" s="537">
        <f t="shared" si="8"/>
        <v>0</v>
      </c>
      <c r="BS32" s="537">
        <f t="shared" si="8"/>
        <v>0</v>
      </c>
      <c r="BT32" s="537">
        <f t="shared" si="8"/>
        <v>0</v>
      </c>
      <c r="BU32" s="537">
        <f t="shared" si="8"/>
        <v>0</v>
      </c>
      <c r="BV32" s="537">
        <f t="shared" si="8"/>
        <v>0</v>
      </c>
      <c r="BW32" s="537">
        <f t="shared" si="8"/>
        <v>0</v>
      </c>
      <c r="BX32" s="537">
        <f t="shared" si="8"/>
        <v>0</v>
      </c>
      <c r="BY32" s="537">
        <f t="shared" si="8"/>
        <v>0</v>
      </c>
      <c r="BZ32" s="537">
        <f t="shared" si="8"/>
        <v>0</v>
      </c>
      <c r="CA32" s="537">
        <f>SUM(CA33:CA42)</f>
        <v>0</v>
      </c>
      <c r="CB32" s="537">
        <f>SUM(CB33:CB42)</f>
        <v>0</v>
      </c>
      <c r="CC32" s="537">
        <f>SUM(CC33:CC42)</f>
        <v>0</v>
      </c>
      <c r="CD32" s="537">
        <f t="shared" ref="CD32" si="9">SUM(CD33:CD42)</f>
        <v>0</v>
      </c>
      <c r="CG32" s="52">
        <v>23</v>
      </c>
    </row>
    <row r="33" spans="1:86">
      <c r="A33" s="549"/>
      <c r="B33" s="140" t="s">
        <v>91</v>
      </c>
      <c r="C33" s="540">
        <v>0</v>
      </c>
      <c r="D33" s="540">
        <v>0</v>
      </c>
      <c r="E33" s="540">
        <v>0</v>
      </c>
      <c r="F33" s="540">
        <v>0</v>
      </c>
      <c r="G33" s="540">
        <v>0</v>
      </c>
      <c r="H33" s="540">
        <v>0</v>
      </c>
      <c r="I33" s="540">
        <v>0</v>
      </c>
      <c r="J33" s="540">
        <v>0</v>
      </c>
      <c r="K33" s="540">
        <v>0</v>
      </c>
      <c r="L33" s="540">
        <v>0</v>
      </c>
      <c r="M33" s="540">
        <v>0</v>
      </c>
      <c r="N33" s="540">
        <v>0</v>
      </c>
      <c r="O33" s="540">
        <v>0</v>
      </c>
      <c r="P33" s="540">
        <v>0</v>
      </c>
      <c r="Q33" s="540">
        <v>0</v>
      </c>
      <c r="R33" s="540">
        <v>0</v>
      </c>
      <c r="S33" s="540">
        <v>0</v>
      </c>
      <c r="T33" s="540">
        <v>0</v>
      </c>
      <c r="U33" s="540">
        <v>0</v>
      </c>
      <c r="V33" s="540">
        <v>0</v>
      </c>
      <c r="W33" s="540">
        <v>0</v>
      </c>
      <c r="X33" s="540">
        <v>0</v>
      </c>
      <c r="Y33" s="540">
        <v>0</v>
      </c>
      <c r="Z33" s="540">
        <v>0</v>
      </c>
      <c r="AA33" s="540">
        <v>0</v>
      </c>
      <c r="AB33" s="540">
        <v>0</v>
      </c>
      <c r="AC33" s="540">
        <v>0</v>
      </c>
      <c r="AD33" s="540">
        <v>0</v>
      </c>
      <c r="AE33" s="540">
        <v>0</v>
      </c>
      <c r="AF33" s="540">
        <v>0</v>
      </c>
      <c r="AG33" s="540">
        <v>0</v>
      </c>
      <c r="AH33" s="540">
        <v>0</v>
      </c>
      <c r="AI33" s="540">
        <v>0</v>
      </c>
      <c r="AJ33" s="540">
        <v>0</v>
      </c>
      <c r="AK33" s="540">
        <v>0</v>
      </c>
      <c r="AL33" s="540">
        <v>0</v>
      </c>
      <c r="AM33" s="540">
        <v>0</v>
      </c>
      <c r="AN33" s="540">
        <v>0</v>
      </c>
      <c r="AO33" s="540">
        <v>0</v>
      </c>
      <c r="AP33" s="540">
        <v>0</v>
      </c>
      <c r="AQ33" s="540">
        <v>0</v>
      </c>
      <c r="AR33" s="540">
        <v>0</v>
      </c>
      <c r="AS33" s="540">
        <v>0</v>
      </c>
      <c r="AT33" s="540">
        <v>0</v>
      </c>
      <c r="AU33" s="540">
        <v>0</v>
      </c>
      <c r="AV33" s="540">
        <v>0</v>
      </c>
      <c r="AW33" s="540">
        <v>0</v>
      </c>
      <c r="AX33" s="540">
        <v>0</v>
      </c>
      <c r="AY33" s="540">
        <v>0</v>
      </c>
      <c r="AZ33" s="540">
        <v>0</v>
      </c>
      <c r="BA33" s="540">
        <v>0</v>
      </c>
      <c r="BB33" s="540">
        <v>0</v>
      </c>
      <c r="BC33" s="540">
        <v>0</v>
      </c>
      <c r="BD33" s="540">
        <v>0</v>
      </c>
      <c r="BE33" s="540">
        <v>0</v>
      </c>
      <c r="BF33" s="540">
        <v>0</v>
      </c>
      <c r="BG33" s="540">
        <v>0</v>
      </c>
      <c r="BH33" s="540">
        <v>0</v>
      </c>
      <c r="BI33" s="540">
        <v>0</v>
      </c>
      <c r="BJ33" s="540">
        <v>0</v>
      </c>
      <c r="BK33" s="540">
        <v>0</v>
      </c>
      <c r="BL33" s="540">
        <v>0</v>
      </c>
      <c r="BM33" s="540">
        <v>0</v>
      </c>
      <c r="BN33" s="540">
        <v>0</v>
      </c>
      <c r="BO33" s="540">
        <v>0</v>
      </c>
      <c r="BP33" s="540">
        <v>0</v>
      </c>
      <c r="BQ33" s="540">
        <v>0</v>
      </c>
      <c r="BR33" s="540">
        <v>0</v>
      </c>
      <c r="BS33" s="540">
        <v>0</v>
      </c>
      <c r="BT33" s="540">
        <v>0</v>
      </c>
      <c r="BU33" s="540">
        <v>0</v>
      </c>
      <c r="BV33" s="540">
        <v>0</v>
      </c>
      <c r="BW33" s="540">
        <v>0</v>
      </c>
      <c r="BX33" s="540">
        <v>0</v>
      </c>
      <c r="BY33" s="540">
        <v>0</v>
      </c>
      <c r="BZ33" s="540">
        <v>0</v>
      </c>
      <c r="CA33" s="540">
        <v>0</v>
      </c>
      <c r="CB33" s="540">
        <v>0</v>
      </c>
      <c r="CC33" s="541">
        <f t="shared" ref="CC33:CD42" si="10">C33+E33+G33+I33+K33+M33+O33+Q33+S33+U33+W33+Y33+AA33+AC33+AE33+AG33+AI33+AK33+AM33+AO33+AQ33+AS33+AU33+AW33+AY33+BA33+BC33+BE33+BG33+BI33+BK33+BM33+BO33+BQ33+BS33+BU33+BW33+BY33+CA33</f>
        <v>0</v>
      </c>
      <c r="CD33" s="541">
        <f t="shared" si="10"/>
        <v>0</v>
      </c>
      <c r="CG33" s="52">
        <v>24</v>
      </c>
    </row>
    <row r="34" spans="1:86">
      <c r="A34" s="547"/>
      <c r="B34" s="16" t="s">
        <v>92</v>
      </c>
      <c r="C34" s="540">
        <v>0</v>
      </c>
      <c r="D34" s="540">
        <v>0</v>
      </c>
      <c r="E34" s="540">
        <v>0</v>
      </c>
      <c r="F34" s="540">
        <v>0</v>
      </c>
      <c r="G34" s="540">
        <v>0</v>
      </c>
      <c r="H34" s="540">
        <v>0</v>
      </c>
      <c r="I34" s="540">
        <v>0</v>
      </c>
      <c r="J34" s="540">
        <v>0</v>
      </c>
      <c r="K34" s="540">
        <v>0</v>
      </c>
      <c r="L34" s="540">
        <v>0</v>
      </c>
      <c r="M34" s="540">
        <v>0</v>
      </c>
      <c r="N34" s="540">
        <v>0</v>
      </c>
      <c r="O34" s="540">
        <v>0</v>
      </c>
      <c r="P34" s="540">
        <v>0</v>
      </c>
      <c r="Q34" s="540">
        <v>0</v>
      </c>
      <c r="R34" s="540">
        <v>0</v>
      </c>
      <c r="S34" s="540">
        <v>0</v>
      </c>
      <c r="T34" s="540">
        <v>0</v>
      </c>
      <c r="U34" s="540">
        <v>0</v>
      </c>
      <c r="V34" s="540">
        <v>0</v>
      </c>
      <c r="W34" s="540">
        <v>0</v>
      </c>
      <c r="X34" s="540">
        <v>0</v>
      </c>
      <c r="Y34" s="540">
        <v>0</v>
      </c>
      <c r="Z34" s="540">
        <v>0</v>
      </c>
      <c r="AA34" s="540">
        <v>0</v>
      </c>
      <c r="AB34" s="540">
        <v>0</v>
      </c>
      <c r="AC34" s="540">
        <v>0</v>
      </c>
      <c r="AD34" s="540">
        <v>0</v>
      </c>
      <c r="AE34" s="540">
        <v>0</v>
      </c>
      <c r="AF34" s="540">
        <v>0</v>
      </c>
      <c r="AG34" s="540">
        <v>0</v>
      </c>
      <c r="AH34" s="540">
        <v>0</v>
      </c>
      <c r="AI34" s="540">
        <v>0</v>
      </c>
      <c r="AJ34" s="540">
        <v>0</v>
      </c>
      <c r="AK34" s="540">
        <v>0</v>
      </c>
      <c r="AL34" s="540">
        <v>0</v>
      </c>
      <c r="AM34" s="540">
        <v>0</v>
      </c>
      <c r="AN34" s="540">
        <v>0</v>
      </c>
      <c r="AO34" s="540">
        <v>0</v>
      </c>
      <c r="AP34" s="540">
        <v>0</v>
      </c>
      <c r="AQ34" s="540">
        <v>0</v>
      </c>
      <c r="AR34" s="540">
        <v>0</v>
      </c>
      <c r="AS34" s="540">
        <v>0</v>
      </c>
      <c r="AT34" s="540">
        <v>0</v>
      </c>
      <c r="AU34" s="540">
        <v>0</v>
      </c>
      <c r="AV34" s="540">
        <v>0</v>
      </c>
      <c r="AW34" s="540">
        <v>0</v>
      </c>
      <c r="AX34" s="540">
        <v>0</v>
      </c>
      <c r="AY34" s="540">
        <v>0</v>
      </c>
      <c r="AZ34" s="540">
        <v>0</v>
      </c>
      <c r="BA34" s="540">
        <v>0</v>
      </c>
      <c r="BB34" s="540">
        <v>0</v>
      </c>
      <c r="BC34" s="540">
        <v>0</v>
      </c>
      <c r="BD34" s="540">
        <v>0</v>
      </c>
      <c r="BE34" s="540">
        <v>0</v>
      </c>
      <c r="BF34" s="540">
        <v>0</v>
      </c>
      <c r="BG34" s="540">
        <v>0</v>
      </c>
      <c r="BH34" s="540">
        <v>0</v>
      </c>
      <c r="BI34" s="540">
        <v>0</v>
      </c>
      <c r="BJ34" s="540">
        <v>0</v>
      </c>
      <c r="BK34" s="540">
        <v>0</v>
      </c>
      <c r="BL34" s="540">
        <v>0</v>
      </c>
      <c r="BM34" s="540">
        <v>0</v>
      </c>
      <c r="BN34" s="540">
        <v>0</v>
      </c>
      <c r="BO34" s="540">
        <v>0</v>
      </c>
      <c r="BP34" s="540">
        <v>0</v>
      </c>
      <c r="BQ34" s="540">
        <v>0</v>
      </c>
      <c r="BR34" s="540">
        <v>0</v>
      </c>
      <c r="BS34" s="540">
        <v>0</v>
      </c>
      <c r="BT34" s="540">
        <v>0</v>
      </c>
      <c r="BU34" s="540">
        <v>0</v>
      </c>
      <c r="BV34" s="540">
        <v>0</v>
      </c>
      <c r="BW34" s="540">
        <v>0</v>
      </c>
      <c r="BX34" s="540">
        <v>0</v>
      </c>
      <c r="BY34" s="540">
        <v>0</v>
      </c>
      <c r="BZ34" s="540">
        <v>0</v>
      </c>
      <c r="CA34" s="540">
        <v>0</v>
      </c>
      <c r="CB34" s="540">
        <v>0</v>
      </c>
      <c r="CC34" s="541">
        <f t="shared" si="10"/>
        <v>0</v>
      </c>
      <c r="CD34" s="541">
        <f t="shared" si="10"/>
        <v>0</v>
      </c>
      <c r="CG34" s="52">
        <v>25</v>
      </c>
    </row>
    <row r="35" spans="1:86">
      <c r="A35" s="547"/>
      <c r="B35" s="16" t="s">
        <v>592</v>
      </c>
      <c r="C35" s="540">
        <v>0</v>
      </c>
      <c r="D35" s="540">
        <v>0</v>
      </c>
      <c r="E35" s="540">
        <v>0</v>
      </c>
      <c r="F35" s="540">
        <v>0</v>
      </c>
      <c r="G35" s="540">
        <v>0</v>
      </c>
      <c r="H35" s="540">
        <v>0</v>
      </c>
      <c r="I35" s="540">
        <v>0</v>
      </c>
      <c r="J35" s="540">
        <v>0</v>
      </c>
      <c r="K35" s="540">
        <v>0</v>
      </c>
      <c r="L35" s="540">
        <v>0</v>
      </c>
      <c r="M35" s="540">
        <v>0</v>
      </c>
      <c r="N35" s="540">
        <v>0</v>
      </c>
      <c r="O35" s="540">
        <v>0</v>
      </c>
      <c r="P35" s="540">
        <v>0</v>
      </c>
      <c r="Q35" s="540">
        <v>0</v>
      </c>
      <c r="R35" s="540">
        <v>0</v>
      </c>
      <c r="S35" s="540">
        <v>0</v>
      </c>
      <c r="T35" s="540">
        <v>0</v>
      </c>
      <c r="U35" s="540">
        <v>0</v>
      </c>
      <c r="V35" s="540">
        <v>0</v>
      </c>
      <c r="W35" s="540">
        <v>0</v>
      </c>
      <c r="X35" s="540">
        <v>0</v>
      </c>
      <c r="Y35" s="540">
        <v>0</v>
      </c>
      <c r="Z35" s="540">
        <v>0</v>
      </c>
      <c r="AA35" s="540">
        <v>0</v>
      </c>
      <c r="AB35" s="540">
        <v>0</v>
      </c>
      <c r="AC35" s="540">
        <v>0</v>
      </c>
      <c r="AD35" s="540">
        <v>0</v>
      </c>
      <c r="AE35" s="540">
        <v>0</v>
      </c>
      <c r="AF35" s="540">
        <v>0</v>
      </c>
      <c r="AG35" s="540">
        <v>0</v>
      </c>
      <c r="AH35" s="540">
        <v>0</v>
      </c>
      <c r="AI35" s="540">
        <v>0</v>
      </c>
      <c r="AJ35" s="540">
        <v>0</v>
      </c>
      <c r="AK35" s="540">
        <v>0</v>
      </c>
      <c r="AL35" s="540">
        <v>0</v>
      </c>
      <c r="AM35" s="540">
        <v>0</v>
      </c>
      <c r="AN35" s="540">
        <v>0</v>
      </c>
      <c r="AO35" s="540">
        <v>0</v>
      </c>
      <c r="AP35" s="540">
        <v>0</v>
      </c>
      <c r="AQ35" s="540">
        <v>0</v>
      </c>
      <c r="AR35" s="540">
        <v>0</v>
      </c>
      <c r="AS35" s="540">
        <v>0</v>
      </c>
      <c r="AT35" s="540">
        <v>0</v>
      </c>
      <c r="AU35" s="540">
        <v>0</v>
      </c>
      <c r="AV35" s="540">
        <v>0</v>
      </c>
      <c r="AW35" s="540">
        <v>0</v>
      </c>
      <c r="AX35" s="540">
        <v>0</v>
      </c>
      <c r="AY35" s="540">
        <v>0</v>
      </c>
      <c r="AZ35" s="540">
        <v>0</v>
      </c>
      <c r="BA35" s="540">
        <v>0</v>
      </c>
      <c r="BB35" s="540">
        <v>0</v>
      </c>
      <c r="BC35" s="540">
        <v>0</v>
      </c>
      <c r="BD35" s="540">
        <v>0</v>
      </c>
      <c r="BE35" s="540">
        <v>0</v>
      </c>
      <c r="BF35" s="540">
        <v>0</v>
      </c>
      <c r="BG35" s="540">
        <v>0</v>
      </c>
      <c r="BH35" s="540">
        <v>0</v>
      </c>
      <c r="BI35" s="540">
        <v>0</v>
      </c>
      <c r="BJ35" s="540">
        <v>0</v>
      </c>
      <c r="BK35" s="540">
        <v>0</v>
      </c>
      <c r="BL35" s="540">
        <v>0</v>
      </c>
      <c r="BM35" s="540">
        <v>0</v>
      </c>
      <c r="BN35" s="540">
        <v>0</v>
      </c>
      <c r="BO35" s="540">
        <v>0</v>
      </c>
      <c r="BP35" s="540">
        <v>0</v>
      </c>
      <c r="BQ35" s="540">
        <v>0</v>
      </c>
      <c r="BR35" s="540">
        <v>0</v>
      </c>
      <c r="BS35" s="540">
        <v>0</v>
      </c>
      <c r="BT35" s="540">
        <v>0</v>
      </c>
      <c r="BU35" s="540">
        <v>0</v>
      </c>
      <c r="BV35" s="540">
        <v>0</v>
      </c>
      <c r="BW35" s="540">
        <v>0</v>
      </c>
      <c r="BX35" s="540">
        <v>0</v>
      </c>
      <c r="BY35" s="540">
        <v>0</v>
      </c>
      <c r="BZ35" s="540">
        <v>0</v>
      </c>
      <c r="CA35" s="540">
        <v>0</v>
      </c>
      <c r="CB35" s="540">
        <v>0</v>
      </c>
      <c r="CC35" s="541">
        <f t="shared" si="10"/>
        <v>0</v>
      </c>
      <c r="CD35" s="541">
        <f t="shared" si="10"/>
        <v>0</v>
      </c>
      <c r="CG35" s="52">
        <v>26</v>
      </c>
    </row>
    <row r="36" spans="1:86">
      <c r="A36" s="547"/>
      <c r="B36" s="16" t="s">
        <v>93</v>
      </c>
      <c r="C36" s="540">
        <v>0</v>
      </c>
      <c r="D36" s="540">
        <v>0</v>
      </c>
      <c r="E36" s="540">
        <v>0</v>
      </c>
      <c r="F36" s="540">
        <v>0</v>
      </c>
      <c r="G36" s="540">
        <v>0</v>
      </c>
      <c r="H36" s="540">
        <v>0</v>
      </c>
      <c r="I36" s="540">
        <v>0</v>
      </c>
      <c r="J36" s="540">
        <v>0</v>
      </c>
      <c r="K36" s="540">
        <v>0</v>
      </c>
      <c r="L36" s="540">
        <v>0</v>
      </c>
      <c r="M36" s="540">
        <v>0</v>
      </c>
      <c r="N36" s="540">
        <v>0</v>
      </c>
      <c r="O36" s="540">
        <v>0</v>
      </c>
      <c r="P36" s="540">
        <v>0</v>
      </c>
      <c r="Q36" s="540">
        <v>0</v>
      </c>
      <c r="R36" s="540">
        <v>0</v>
      </c>
      <c r="S36" s="540">
        <v>0</v>
      </c>
      <c r="T36" s="540">
        <v>0</v>
      </c>
      <c r="U36" s="540">
        <v>0</v>
      </c>
      <c r="V36" s="540">
        <v>0</v>
      </c>
      <c r="W36" s="540">
        <v>0</v>
      </c>
      <c r="X36" s="540">
        <v>0</v>
      </c>
      <c r="Y36" s="540">
        <v>0</v>
      </c>
      <c r="Z36" s="540">
        <v>0</v>
      </c>
      <c r="AA36" s="540">
        <v>0</v>
      </c>
      <c r="AB36" s="540">
        <v>0</v>
      </c>
      <c r="AC36" s="540">
        <v>0</v>
      </c>
      <c r="AD36" s="540">
        <v>0</v>
      </c>
      <c r="AE36" s="540">
        <v>0</v>
      </c>
      <c r="AF36" s="540">
        <v>0</v>
      </c>
      <c r="AG36" s="540">
        <v>0</v>
      </c>
      <c r="AH36" s="540">
        <v>0</v>
      </c>
      <c r="AI36" s="540">
        <v>0</v>
      </c>
      <c r="AJ36" s="540">
        <v>0</v>
      </c>
      <c r="AK36" s="540">
        <v>0</v>
      </c>
      <c r="AL36" s="540">
        <v>0</v>
      </c>
      <c r="AM36" s="540">
        <v>0</v>
      </c>
      <c r="AN36" s="540">
        <v>0</v>
      </c>
      <c r="AO36" s="540">
        <v>0</v>
      </c>
      <c r="AP36" s="540">
        <v>0</v>
      </c>
      <c r="AQ36" s="540">
        <v>0</v>
      </c>
      <c r="AR36" s="540">
        <v>0</v>
      </c>
      <c r="AS36" s="540">
        <v>0</v>
      </c>
      <c r="AT36" s="540">
        <v>0</v>
      </c>
      <c r="AU36" s="540">
        <v>0</v>
      </c>
      <c r="AV36" s="540">
        <v>0</v>
      </c>
      <c r="AW36" s="540">
        <v>0</v>
      </c>
      <c r="AX36" s="540">
        <v>0</v>
      </c>
      <c r="AY36" s="540">
        <v>0</v>
      </c>
      <c r="AZ36" s="540">
        <v>0</v>
      </c>
      <c r="BA36" s="540">
        <v>0</v>
      </c>
      <c r="BB36" s="540">
        <v>0</v>
      </c>
      <c r="BC36" s="540">
        <v>0</v>
      </c>
      <c r="BD36" s="540">
        <v>0</v>
      </c>
      <c r="BE36" s="540">
        <v>0</v>
      </c>
      <c r="BF36" s="540">
        <v>0</v>
      </c>
      <c r="BG36" s="540">
        <v>0</v>
      </c>
      <c r="BH36" s="540">
        <v>0</v>
      </c>
      <c r="BI36" s="540">
        <v>0</v>
      </c>
      <c r="BJ36" s="540">
        <v>0</v>
      </c>
      <c r="BK36" s="540">
        <v>0</v>
      </c>
      <c r="BL36" s="540">
        <v>0</v>
      </c>
      <c r="BM36" s="540">
        <v>0</v>
      </c>
      <c r="BN36" s="540">
        <v>0</v>
      </c>
      <c r="BO36" s="540">
        <v>0</v>
      </c>
      <c r="BP36" s="540">
        <v>0</v>
      </c>
      <c r="BQ36" s="540">
        <v>0</v>
      </c>
      <c r="BR36" s="540">
        <v>0</v>
      </c>
      <c r="BS36" s="540">
        <v>0</v>
      </c>
      <c r="BT36" s="540">
        <v>0</v>
      </c>
      <c r="BU36" s="540">
        <v>0</v>
      </c>
      <c r="BV36" s="540">
        <v>0</v>
      </c>
      <c r="BW36" s="540">
        <v>0</v>
      </c>
      <c r="BX36" s="540">
        <v>0</v>
      </c>
      <c r="BY36" s="540">
        <v>0</v>
      </c>
      <c r="BZ36" s="540">
        <v>0</v>
      </c>
      <c r="CA36" s="540">
        <v>0</v>
      </c>
      <c r="CB36" s="540">
        <v>0</v>
      </c>
      <c r="CC36" s="541">
        <f t="shared" si="10"/>
        <v>0</v>
      </c>
      <c r="CD36" s="541">
        <f t="shared" si="10"/>
        <v>0</v>
      </c>
      <c r="CG36" s="52">
        <v>27</v>
      </c>
    </row>
    <row r="37" spans="1:86">
      <c r="A37" s="547"/>
      <c r="B37" s="16" t="s">
        <v>94</v>
      </c>
      <c r="C37" s="540">
        <v>0</v>
      </c>
      <c r="D37" s="540">
        <v>0</v>
      </c>
      <c r="E37" s="540">
        <v>0</v>
      </c>
      <c r="F37" s="540">
        <v>0</v>
      </c>
      <c r="G37" s="540">
        <v>0</v>
      </c>
      <c r="H37" s="540">
        <v>0</v>
      </c>
      <c r="I37" s="540">
        <v>0</v>
      </c>
      <c r="J37" s="540">
        <v>0</v>
      </c>
      <c r="K37" s="540">
        <v>0</v>
      </c>
      <c r="L37" s="540">
        <v>0</v>
      </c>
      <c r="M37" s="540">
        <v>0</v>
      </c>
      <c r="N37" s="540">
        <v>0</v>
      </c>
      <c r="O37" s="540">
        <v>0</v>
      </c>
      <c r="P37" s="540">
        <v>0</v>
      </c>
      <c r="Q37" s="540">
        <v>0</v>
      </c>
      <c r="R37" s="540">
        <v>0</v>
      </c>
      <c r="S37" s="540">
        <v>0</v>
      </c>
      <c r="T37" s="540">
        <v>0</v>
      </c>
      <c r="U37" s="540">
        <v>0</v>
      </c>
      <c r="V37" s="540">
        <v>0</v>
      </c>
      <c r="W37" s="540">
        <v>0</v>
      </c>
      <c r="X37" s="540">
        <v>0</v>
      </c>
      <c r="Y37" s="540">
        <v>0</v>
      </c>
      <c r="Z37" s="540">
        <v>0</v>
      </c>
      <c r="AA37" s="540">
        <v>0</v>
      </c>
      <c r="AB37" s="540">
        <v>0</v>
      </c>
      <c r="AC37" s="540">
        <v>0</v>
      </c>
      <c r="AD37" s="540">
        <v>0</v>
      </c>
      <c r="AE37" s="540">
        <v>0</v>
      </c>
      <c r="AF37" s="540">
        <v>0</v>
      </c>
      <c r="AG37" s="540">
        <v>0</v>
      </c>
      <c r="AH37" s="540">
        <v>0</v>
      </c>
      <c r="AI37" s="540">
        <v>0</v>
      </c>
      <c r="AJ37" s="540">
        <v>0</v>
      </c>
      <c r="AK37" s="540">
        <v>0</v>
      </c>
      <c r="AL37" s="540">
        <v>0</v>
      </c>
      <c r="AM37" s="540">
        <v>0</v>
      </c>
      <c r="AN37" s="540">
        <v>0</v>
      </c>
      <c r="AO37" s="540">
        <v>0</v>
      </c>
      <c r="AP37" s="540">
        <v>0</v>
      </c>
      <c r="AQ37" s="540">
        <v>0</v>
      </c>
      <c r="AR37" s="540">
        <v>0</v>
      </c>
      <c r="AS37" s="540">
        <v>0</v>
      </c>
      <c r="AT37" s="540">
        <v>0</v>
      </c>
      <c r="AU37" s="540">
        <v>0</v>
      </c>
      <c r="AV37" s="540">
        <v>0</v>
      </c>
      <c r="AW37" s="540">
        <v>0</v>
      </c>
      <c r="AX37" s="540">
        <v>0</v>
      </c>
      <c r="AY37" s="540">
        <v>0</v>
      </c>
      <c r="AZ37" s="540">
        <v>0</v>
      </c>
      <c r="BA37" s="540">
        <v>0</v>
      </c>
      <c r="BB37" s="540">
        <v>0</v>
      </c>
      <c r="BC37" s="540">
        <v>0</v>
      </c>
      <c r="BD37" s="540">
        <v>0</v>
      </c>
      <c r="BE37" s="540">
        <v>0</v>
      </c>
      <c r="BF37" s="540">
        <v>0</v>
      </c>
      <c r="BG37" s="540">
        <v>0</v>
      </c>
      <c r="BH37" s="540">
        <v>0</v>
      </c>
      <c r="BI37" s="540">
        <v>0</v>
      </c>
      <c r="BJ37" s="540">
        <v>0</v>
      </c>
      <c r="BK37" s="540">
        <v>0</v>
      </c>
      <c r="BL37" s="540">
        <v>0</v>
      </c>
      <c r="BM37" s="540">
        <v>0</v>
      </c>
      <c r="BN37" s="540">
        <v>0</v>
      </c>
      <c r="BO37" s="540">
        <v>0</v>
      </c>
      <c r="BP37" s="540">
        <v>0</v>
      </c>
      <c r="BQ37" s="540">
        <v>0</v>
      </c>
      <c r="BR37" s="540">
        <v>0</v>
      </c>
      <c r="BS37" s="540">
        <v>0</v>
      </c>
      <c r="BT37" s="540">
        <v>0</v>
      </c>
      <c r="BU37" s="540">
        <v>0</v>
      </c>
      <c r="BV37" s="540">
        <v>0</v>
      </c>
      <c r="BW37" s="540">
        <v>0</v>
      </c>
      <c r="BX37" s="540">
        <v>0</v>
      </c>
      <c r="BY37" s="540">
        <v>0</v>
      </c>
      <c r="BZ37" s="540">
        <v>0</v>
      </c>
      <c r="CA37" s="540">
        <v>0</v>
      </c>
      <c r="CB37" s="540">
        <v>0</v>
      </c>
      <c r="CC37" s="541">
        <f t="shared" si="10"/>
        <v>0</v>
      </c>
      <c r="CD37" s="541">
        <f t="shared" si="10"/>
        <v>0</v>
      </c>
      <c r="CG37" s="52">
        <v>28</v>
      </c>
    </row>
    <row r="38" spans="1:86">
      <c r="A38" s="547"/>
      <c r="B38" s="10" t="s">
        <v>847</v>
      </c>
      <c r="C38" s="540">
        <v>0</v>
      </c>
      <c r="D38" s="540">
        <v>0</v>
      </c>
      <c r="E38" s="540">
        <v>0</v>
      </c>
      <c r="F38" s="540">
        <v>0</v>
      </c>
      <c r="G38" s="540">
        <v>0</v>
      </c>
      <c r="H38" s="540">
        <v>0</v>
      </c>
      <c r="I38" s="540">
        <v>0</v>
      </c>
      <c r="J38" s="540">
        <v>0</v>
      </c>
      <c r="K38" s="540">
        <v>0</v>
      </c>
      <c r="L38" s="540">
        <v>0</v>
      </c>
      <c r="M38" s="540">
        <v>0</v>
      </c>
      <c r="N38" s="540">
        <v>0</v>
      </c>
      <c r="O38" s="540">
        <v>0</v>
      </c>
      <c r="P38" s="540">
        <v>0</v>
      </c>
      <c r="Q38" s="540">
        <v>0</v>
      </c>
      <c r="R38" s="540">
        <v>0</v>
      </c>
      <c r="S38" s="540">
        <v>0</v>
      </c>
      <c r="T38" s="540">
        <v>0</v>
      </c>
      <c r="U38" s="540">
        <v>0</v>
      </c>
      <c r="V38" s="540">
        <v>0</v>
      </c>
      <c r="W38" s="540">
        <v>0</v>
      </c>
      <c r="X38" s="540">
        <v>0</v>
      </c>
      <c r="Y38" s="540">
        <v>0</v>
      </c>
      <c r="Z38" s="540">
        <v>0</v>
      </c>
      <c r="AA38" s="540">
        <v>0</v>
      </c>
      <c r="AB38" s="540">
        <v>0</v>
      </c>
      <c r="AC38" s="540">
        <v>0</v>
      </c>
      <c r="AD38" s="540">
        <v>0</v>
      </c>
      <c r="AE38" s="540">
        <v>0</v>
      </c>
      <c r="AF38" s="540">
        <v>0</v>
      </c>
      <c r="AG38" s="540">
        <v>0</v>
      </c>
      <c r="AH38" s="540">
        <v>0</v>
      </c>
      <c r="AI38" s="540">
        <v>0</v>
      </c>
      <c r="AJ38" s="540">
        <v>0</v>
      </c>
      <c r="AK38" s="540">
        <v>0</v>
      </c>
      <c r="AL38" s="540">
        <v>0</v>
      </c>
      <c r="AM38" s="540">
        <v>0</v>
      </c>
      <c r="AN38" s="540">
        <v>0</v>
      </c>
      <c r="AO38" s="540">
        <v>0</v>
      </c>
      <c r="AP38" s="540">
        <v>0</v>
      </c>
      <c r="AQ38" s="540">
        <v>0</v>
      </c>
      <c r="AR38" s="540">
        <v>0</v>
      </c>
      <c r="AS38" s="540">
        <v>0</v>
      </c>
      <c r="AT38" s="540">
        <v>0</v>
      </c>
      <c r="AU38" s="540">
        <v>0</v>
      </c>
      <c r="AV38" s="540">
        <v>0</v>
      </c>
      <c r="AW38" s="540">
        <v>0</v>
      </c>
      <c r="AX38" s="540">
        <v>0</v>
      </c>
      <c r="AY38" s="540">
        <v>0</v>
      </c>
      <c r="AZ38" s="540">
        <v>0</v>
      </c>
      <c r="BA38" s="540">
        <v>0</v>
      </c>
      <c r="BB38" s="540">
        <v>0</v>
      </c>
      <c r="BC38" s="540">
        <v>0</v>
      </c>
      <c r="BD38" s="540">
        <v>0</v>
      </c>
      <c r="BE38" s="540">
        <v>0</v>
      </c>
      <c r="BF38" s="540">
        <v>0</v>
      </c>
      <c r="BG38" s="540">
        <v>0</v>
      </c>
      <c r="BH38" s="540">
        <v>0</v>
      </c>
      <c r="BI38" s="540">
        <v>0</v>
      </c>
      <c r="BJ38" s="540">
        <v>0</v>
      </c>
      <c r="BK38" s="540">
        <v>0</v>
      </c>
      <c r="BL38" s="540">
        <v>0</v>
      </c>
      <c r="BM38" s="540">
        <v>0</v>
      </c>
      <c r="BN38" s="540">
        <v>0</v>
      </c>
      <c r="BO38" s="540">
        <v>0</v>
      </c>
      <c r="BP38" s="540">
        <v>0</v>
      </c>
      <c r="BQ38" s="540">
        <v>0</v>
      </c>
      <c r="BR38" s="540">
        <v>0</v>
      </c>
      <c r="BS38" s="540">
        <v>0</v>
      </c>
      <c r="BT38" s="540">
        <v>0</v>
      </c>
      <c r="BU38" s="540">
        <v>0</v>
      </c>
      <c r="BV38" s="540">
        <v>0</v>
      </c>
      <c r="BW38" s="540">
        <v>0</v>
      </c>
      <c r="BX38" s="540">
        <v>0</v>
      </c>
      <c r="BY38" s="540">
        <v>0</v>
      </c>
      <c r="BZ38" s="540">
        <v>0</v>
      </c>
      <c r="CA38" s="540">
        <v>0</v>
      </c>
      <c r="CB38" s="540">
        <v>0</v>
      </c>
      <c r="CC38" s="541">
        <f t="shared" si="10"/>
        <v>0</v>
      </c>
      <c r="CD38" s="541">
        <f t="shared" si="10"/>
        <v>0</v>
      </c>
      <c r="CG38" s="52">
        <v>29</v>
      </c>
    </row>
    <row r="39" spans="1:86">
      <c r="A39" s="547"/>
      <c r="B39" s="10" t="s">
        <v>848</v>
      </c>
      <c r="C39" s="540">
        <v>0</v>
      </c>
      <c r="D39" s="540">
        <v>0</v>
      </c>
      <c r="E39" s="540">
        <v>0</v>
      </c>
      <c r="F39" s="540">
        <v>0</v>
      </c>
      <c r="G39" s="540">
        <v>0</v>
      </c>
      <c r="H39" s="540">
        <v>0</v>
      </c>
      <c r="I39" s="540">
        <v>0</v>
      </c>
      <c r="J39" s="540">
        <v>0</v>
      </c>
      <c r="K39" s="540">
        <v>0</v>
      </c>
      <c r="L39" s="540">
        <v>0</v>
      </c>
      <c r="M39" s="540">
        <v>0</v>
      </c>
      <c r="N39" s="540">
        <v>0</v>
      </c>
      <c r="O39" s="540">
        <v>0</v>
      </c>
      <c r="P39" s="540">
        <v>0</v>
      </c>
      <c r="Q39" s="540">
        <v>0</v>
      </c>
      <c r="R39" s="540">
        <v>0</v>
      </c>
      <c r="S39" s="540">
        <v>0</v>
      </c>
      <c r="T39" s="540">
        <v>0</v>
      </c>
      <c r="U39" s="540">
        <v>0</v>
      </c>
      <c r="V39" s="540">
        <v>0</v>
      </c>
      <c r="W39" s="540">
        <v>0</v>
      </c>
      <c r="X39" s="540">
        <v>0</v>
      </c>
      <c r="Y39" s="540">
        <v>0</v>
      </c>
      <c r="Z39" s="540">
        <v>0</v>
      </c>
      <c r="AA39" s="540">
        <v>0</v>
      </c>
      <c r="AB39" s="540">
        <v>0</v>
      </c>
      <c r="AC39" s="540">
        <v>0</v>
      </c>
      <c r="AD39" s="540">
        <v>0</v>
      </c>
      <c r="AE39" s="540">
        <v>0</v>
      </c>
      <c r="AF39" s="540">
        <v>0</v>
      </c>
      <c r="AG39" s="540">
        <v>0</v>
      </c>
      <c r="AH39" s="540">
        <v>0</v>
      </c>
      <c r="AI39" s="540">
        <v>0</v>
      </c>
      <c r="AJ39" s="540">
        <v>0</v>
      </c>
      <c r="AK39" s="540">
        <v>0</v>
      </c>
      <c r="AL39" s="540">
        <v>0</v>
      </c>
      <c r="AM39" s="540">
        <v>0</v>
      </c>
      <c r="AN39" s="540">
        <v>0</v>
      </c>
      <c r="AO39" s="540">
        <v>0</v>
      </c>
      <c r="AP39" s="540">
        <v>0</v>
      </c>
      <c r="AQ39" s="540">
        <v>0</v>
      </c>
      <c r="AR39" s="540">
        <v>0</v>
      </c>
      <c r="AS39" s="540">
        <v>0</v>
      </c>
      <c r="AT39" s="540">
        <v>0</v>
      </c>
      <c r="AU39" s="540">
        <v>0</v>
      </c>
      <c r="AV39" s="540">
        <v>0</v>
      </c>
      <c r="AW39" s="540">
        <v>0</v>
      </c>
      <c r="AX39" s="540">
        <v>0</v>
      </c>
      <c r="AY39" s="540">
        <v>0</v>
      </c>
      <c r="AZ39" s="540">
        <v>0</v>
      </c>
      <c r="BA39" s="540">
        <v>0</v>
      </c>
      <c r="BB39" s="540">
        <v>0</v>
      </c>
      <c r="BC39" s="540">
        <v>0</v>
      </c>
      <c r="BD39" s="540">
        <v>0</v>
      </c>
      <c r="BE39" s="540">
        <v>0</v>
      </c>
      <c r="BF39" s="540">
        <v>0</v>
      </c>
      <c r="BG39" s="540">
        <v>0</v>
      </c>
      <c r="BH39" s="540">
        <v>0</v>
      </c>
      <c r="BI39" s="540">
        <v>0</v>
      </c>
      <c r="BJ39" s="540">
        <v>0</v>
      </c>
      <c r="BK39" s="540">
        <v>0</v>
      </c>
      <c r="BL39" s="540">
        <v>0</v>
      </c>
      <c r="BM39" s="540">
        <v>0</v>
      </c>
      <c r="BN39" s="540">
        <v>0</v>
      </c>
      <c r="BO39" s="540">
        <v>0</v>
      </c>
      <c r="BP39" s="540">
        <v>0</v>
      </c>
      <c r="BQ39" s="540">
        <v>0</v>
      </c>
      <c r="BR39" s="540">
        <v>0</v>
      </c>
      <c r="BS39" s="540">
        <v>0</v>
      </c>
      <c r="BT39" s="540">
        <v>0</v>
      </c>
      <c r="BU39" s="540">
        <v>0</v>
      </c>
      <c r="BV39" s="540">
        <v>0</v>
      </c>
      <c r="BW39" s="540">
        <v>0</v>
      </c>
      <c r="BX39" s="540">
        <v>0</v>
      </c>
      <c r="BY39" s="540">
        <v>0</v>
      </c>
      <c r="BZ39" s="540">
        <v>0</v>
      </c>
      <c r="CA39" s="540">
        <v>0</v>
      </c>
      <c r="CB39" s="540">
        <v>0</v>
      </c>
      <c r="CC39" s="541">
        <f t="shared" si="10"/>
        <v>0</v>
      </c>
      <c r="CD39" s="541">
        <f t="shared" si="10"/>
        <v>0</v>
      </c>
      <c r="CG39" s="52">
        <v>30</v>
      </c>
    </row>
    <row r="40" spans="1:86">
      <c r="A40" s="547"/>
      <c r="B40" s="10" t="s">
        <v>96</v>
      </c>
      <c r="C40" s="540">
        <v>0</v>
      </c>
      <c r="D40" s="540">
        <v>0</v>
      </c>
      <c r="E40" s="540">
        <v>0</v>
      </c>
      <c r="F40" s="540">
        <v>0</v>
      </c>
      <c r="G40" s="540">
        <v>0</v>
      </c>
      <c r="H40" s="540">
        <v>0</v>
      </c>
      <c r="I40" s="540">
        <v>0</v>
      </c>
      <c r="J40" s="540">
        <v>0</v>
      </c>
      <c r="K40" s="540">
        <v>0</v>
      </c>
      <c r="L40" s="540">
        <v>0</v>
      </c>
      <c r="M40" s="540">
        <v>0</v>
      </c>
      <c r="N40" s="540">
        <v>0</v>
      </c>
      <c r="O40" s="540">
        <v>0</v>
      </c>
      <c r="P40" s="540">
        <v>0</v>
      </c>
      <c r="Q40" s="540">
        <v>0</v>
      </c>
      <c r="R40" s="540">
        <v>0</v>
      </c>
      <c r="S40" s="540">
        <v>0</v>
      </c>
      <c r="T40" s="540">
        <v>0</v>
      </c>
      <c r="U40" s="540">
        <v>0</v>
      </c>
      <c r="V40" s="540">
        <v>0</v>
      </c>
      <c r="W40" s="540">
        <v>0</v>
      </c>
      <c r="X40" s="540">
        <v>0</v>
      </c>
      <c r="Y40" s="540">
        <v>0</v>
      </c>
      <c r="Z40" s="540">
        <v>0</v>
      </c>
      <c r="AA40" s="540">
        <v>0</v>
      </c>
      <c r="AB40" s="540">
        <v>0</v>
      </c>
      <c r="AC40" s="540">
        <v>0</v>
      </c>
      <c r="AD40" s="540">
        <v>0</v>
      </c>
      <c r="AE40" s="540">
        <v>0</v>
      </c>
      <c r="AF40" s="540">
        <v>0</v>
      </c>
      <c r="AG40" s="540">
        <v>0</v>
      </c>
      <c r="AH40" s="540">
        <v>0</v>
      </c>
      <c r="AI40" s="540">
        <v>0</v>
      </c>
      <c r="AJ40" s="540">
        <v>0</v>
      </c>
      <c r="AK40" s="540">
        <v>0</v>
      </c>
      <c r="AL40" s="540">
        <v>0</v>
      </c>
      <c r="AM40" s="540">
        <v>0</v>
      </c>
      <c r="AN40" s="540">
        <v>0</v>
      </c>
      <c r="AO40" s="540">
        <v>0</v>
      </c>
      <c r="AP40" s="540">
        <v>0</v>
      </c>
      <c r="AQ40" s="540">
        <v>0</v>
      </c>
      <c r="AR40" s="540">
        <v>0</v>
      </c>
      <c r="AS40" s="540">
        <v>0</v>
      </c>
      <c r="AT40" s="540">
        <v>0</v>
      </c>
      <c r="AU40" s="540">
        <v>0</v>
      </c>
      <c r="AV40" s="540">
        <v>0</v>
      </c>
      <c r="AW40" s="540">
        <v>0</v>
      </c>
      <c r="AX40" s="540">
        <v>0</v>
      </c>
      <c r="AY40" s="540">
        <v>0</v>
      </c>
      <c r="AZ40" s="540">
        <v>0</v>
      </c>
      <c r="BA40" s="540">
        <v>0</v>
      </c>
      <c r="BB40" s="540">
        <v>0</v>
      </c>
      <c r="BC40" s="540">
        <v>0</v>
      </c>
      <c r="BD40" s="540">
        <v>0</v>
      </c>
      <c r="BE40" s="540">
        <v>0</v>
      </c>
      <c r="BF40" s="540">
        <v>0</v>
      </c>
      <c r="BG40" s="540">
        <v>0</v>
      </c>
      <c r="BH40" s="540">
        <v>0</v>
      </c>
      <c r="BI40" s="540">
        <v>0</v>
      </c>
      <c r="BJ40" s="540">
        <v>0</v>
      </c>
      <c r="BK40" s="540">
        <v>0</v>
      </c>
      <c r="BL40" s="540">
        <v>0</v>
      </c>
      <c r="BM40" s="540">
        <v>0</v>
      </c>
      <c r="BN40" s="540">
        <v>0</v>
      </c>
      <c r="BO40" s="540">
        <v>0</v>
      </c>
      <c r="BP40" s="540">
        <v>0</v>
      </c>
      <c r="BQ40" s="540">
        <v>0</v>
      </c>
      <c r="BR40" s="540">
        <v>0</v>
      </c>
      <c r="BS40" s="540">
        <v>0</v>
      </c>
      <c r="BT40" s="540">
        <v>0</v>
      </c>
      <c r="BU40" s="540">
        <v>0</v>
      </c>
      <c r="BV40" s="540">
        <v>0</v>
      </c>
      <c r="BW40" s="540">
        <v>0</v>
      </c>
      <c r="BX40" s="540">
        <v>0</v>
      </c>
      <c r="BY40" s="540">
        <v>0</v>
      </c>
      <c r="BZ40" s="540">
        <v>0</v>
      </c>
      <c r="CA40" s="540">
        <v>0</v>
      </c>
      <c r="CB40" s="540">
        <v>0</v>
      </c>
      <c r="CC40" s="541">
        <f t="shared" si="10"/>
        <v>0</v>
      </c>
      <c r="CD40" s="541">
        <f t="shared" si="10"/>
        <v>0</v>
      </c>
      <c r="CG40" s="52">
        <v>31</v>
      </c>
    </row>
    <row r="41" spans="1:86">
      <c r="A41" s="547"/>
      <c r="B41" s="10" t="s">
        <v>97</v>
      </c>
      <c r="C41" s="540">
        <v>0</v>
      </c>
      <c r="D41" s="540">
        <v>0</v>
      </c>
      <c r="E41" s="540">
        <v>0</v>
      </c>
      <c r="F41" s="540">
        <v>0</v>
      </c>
      <c r="G41" s="540">
        <v>0</v>
      </c>
      <c r="H41" s="540">
        <v>0</v>
      </c>
      <c r="I41" s="540">
        <v>0</v>
      </c>
      <c r="J41" s="540">
        <v>0</v>
      </c>
      <c r="K41" s="540">
        <v>0</v>
      </c>
      <c r="L41" s="540">
        <v>0</v>
      </c>
      <c r="M41" s="540">
        <v>0</v>
      </c>
      <c r="N41" s="540">
        <v>0</v>
      </c>
      <c r="O41" s="540">
        <v>0</v>
      </c>
      <c r="P41" s="540">
        <v>0</v>
      </c>
      <c r="Q41" s="540">
        <v>0</v>
      </c>
      <c r="R41" s="540">
        <v>0</v>
      </c>
      <c r="S41" s="540">
        <v>0</v>
      </c>
      <c r="T41" s="540">
        <v>0</v>
      </c>
      <c r="U41" s="540">
        <v>0</v>
      </c>
      <c r="V41" s="540">
        <v>0</v>
      </c>
      <c r="W41" s="540">
        <v>0</v>
      </c>
      <c r="X41" s="540">
        <v>0</v>
      </c>
      <c r="Y41" s="540">
        <v>0</v>
      </c>
      <c r="Z41" s="540">
        <v>0</v>
      </c>
      <c r="AA41" s="540">
        <v>0</v>
      </c>
      <c r="AB41" s="540">
        <v>0</v>
      </c>
      <c r="AC41" s="540">
        <v>0</v>
      </c>
      <c r="AD41" s="540">
        <v>0</v>
      </c>
      <c r="AE41" s="540">
        <v>0</v>
      </c>
      <c r="AF41" s="540">
        <v>0</v>
      </c>
      <c r="AG41" s="540">
        <v>0</v>
      </c>
      <c r="AH41" s="540">
        <v>0</v>
      </c>
      <c r="AI41" s="540">
        <v>0</v>
      </c>
      <c r="AJ41" s="540">
        <v>0</v>
      </c>
      <c r="AK41" s="540">
        <v>0</v>
      </c>
      <c r="AL41" s="540">
        <v>0</v>
      </c>
      <c r="AM41" s="540">
        <v>0</v>
      </c>
      <c r="AN41" s="540">
        <v>0</v>
      </c>
      <c r="AO41" s="540">
        <v>0</v>
      </c>
      <c r="AP41" s="540">
        <v>0</v>
      </c>
      <c r="AQ41" s="540">
        <v>0</v>
      </c>
      <c r="AR41" s="540">
        <v>0</v>
      </c>
      <c r="AS41" s="540">
        <v>0</v>
      </c>
      <c r="AT41" s="540">
        <v>0</v>
      </c>
      <c r="AU41" s="540">
        <v>0</v>
      </c>
      <c r="AV41" s="540">
        <v>0</v>
      </c>
      <c r="AW41" s="540">
        <v>0</v>
      </c>
      <c r="AX41" s="540">
        <v>0</v>
      </c>
      <c r="AY41" s="540">
        <v>0</v>
      </c>
      <c r="AZ41" s="540">
        <v>0</v>
      </c>
      <c r="BA41" s="540">
        <v>0</v>
      </c>
      <c r="BB41" s="540">
        <v>0</v>
      </c>
      <c r="BC41" s="540">
        <v>0</v>
      </c>
      <c r="BD41" s="540">
        <v>0</v>
      </c>
      <c r="BE41" s="540">
        <v>0</v>
      </c>
      <c r="BF41" s="540">
        <v>0</v>
      </c>
      <c r="BG41" s="540">
        <v>0</v>
      </c>
      <c r="BH41" s="540">
        <v>0</v>
      </c>
      <c r="BI41" s="540">
        <v>0</v>
      </c>
      <c r="BJ41" s="540">
        <v>0</v>
      </c>
      <c r="BK41" s="540">
        <v>0</v>
      </c>
      <c r="BL41" s="540">
        <v>0</v>
      </c>
      <c r="BM41" s="540">
        <v>0</v>
      </c>
      <c r="BN41" s="540">
        <v>0</v>
      </c>
      <c r="BO41" s="540">
        <v>0</v>
      </c>
      <c r="BP41" s="540">
        <v>0</v>
      </c>
      <c r="BQ41" s="540">
        <v>0</v>
      </c>
      <c r="BR41" s="540">
        <v>0</v>
      </c>
      <c r="BS41" s="540">
        <v>0</v>
      </c>
      <c r="BT41" s="540">
        <v>0</v>
      </c>
      <c r="BU41" s="540">
        <v>0</v>
      </c>
      <c r="BV41" s="540">
        <v>0</v>
      </c>
      <c r="BW41" s="540">
        <v>0</v>
      </c>
      <c r="BX41" s="540">
        <v>0</v>
      </c>
      <c r="BY41" s="540">
        <v>0</v>
      </c>
      <c r="BZ41" s="540">
        <v>0</v>
      </c>
      <c r="CA41" s="540">
        <v>0</v>
      </c>
      <c r="CB41" s="540">
        <v>0</v>
      </c>
      <c r="CC41" s="541">
        <f t="shared" si="10"/>
        <v>0</v>
      </c>
      <c r="CD41" s="541">
        <f t="shared" si="10"/>
        <v>0</v>
      </c>
      <c r="CG41" s="52">
        <v>32</v>
      </c>
    </row>
    <row r="42" spans="1:86">
      <c r="A42" s="547"/>
      <c r="B42" s="548" t="s">
        <v>614</v>
      </c>
      <c r="C42" s="540">
        <v>0</v>
      </c>
      <c r="D42" s="540">
        <v>0</v>
      </c>
      <c r="E42" s="540">
        <v>0</v>
      </c>
      <c r="F42" s="540">
        <v>0</v>
      </c>
      <c r="G42" s="540">
        <v>0</v>
      </c>
      <c r="H42" s="540">
        <v>0</v>
      </c>
      <c r="I42" s="540">
        <v>0</v>
      </c>
      <c r="J42" s="540">
        <v>0</v>
      </c>
      <c r="K42" s="540">
        <v>0</v>
      </c>
      <c r="L42" s="540">
        <v>0</v>
      </c>
      <c r="M42" s="540">
        <v>0</v>
      </c>
      <c r="N42" s="540">
        <v>0</v>
      </c>
      <c r="O42" s="540">
        <v>0</v>
      </c>
      <c r="P42" s="540">
        <v>0</v>
      </c>
      <c r="Q42" s="540">
        <v>0</v>
      </c>
      <c r="R42" s="540">
        <v>0</v>
      </c>
      <c r="S42" s="540">
        <v>0</v>
      </c>
      <c r="T42" s="540">
        <v>0</v>
      </c>
      <c r="U42" s="540">
        <v>0</v>
      </c>
      <c r="V42" s="540">
        <v>0</v>
      </c>
      <c r="W42" s="540">
        <v>0</v>
      </c>
      <c r="X42" s="540">
        <v>0</v>
      </c>
      <c r="Y42" s="540">
        <v>0</v>
      </c>
      <c r="Z42" s="540">
        <v>0</v>
      </c>
      <c r="AA42" s="540">
        <v>0</v>
      </c>
      <c r="AB42" s="540">
        <v>0</v>
      </c>
      <c r="AC42" s="540">
        <v>0</v>
      </c>
      <c r="AD42" s="540">
        <v>0</v>
      </c>
      <c r="AE42" s="540">
        <v>0</v>
      </c>
      <c r="AF42" s="540">
        <v>0</v>
      </c>
      <c r="AG42" s="540">
        <v>0</v>
      </c>
      <c r="AH42" s="540">
        <v>0</v>
      </c>
      <c r="AI42" s="540">
        <v>0</v>
      </c>
      <c r="AJ42" s="540">
        <v>0</v>
      </c>
      <c r="AK42" s="540">
        <v>0</v>
      </c>
      <c r="AL42" s="540">
        <v>0</v>
      </c>
      <c r="AM42" s="540">
        <v>0</v>
      </c>
      <c r="AN42" s="540">
        <v>0</v>
      </c>
      <c r="AO42" s="540">
        <v>0</v>
      </c>
      <c r="AP42" s="540">
        <v>0</v>
      </c>
      <c r="AQ42" s="540">
        <v>0</v>
      </c>
      <c r="AR42" s="540">
        <v>0</v>
      </c>
      <c r="AS42" s="540">
        <v>0</v>
      </c>
      <c r="AT42" s="540">
        <v>0</v>
      </c>
      <c r="AU42" s="540">
        <v>0</v>
      </c>
      <c r="AV42" s="540">
        <v>0</v>
      </c>
      <c r="AW42" s="540">
        <v>0</v>
      </c>
      <c r="AX42" s="540">
        <v>0</v>
      </c>
      <c r="AY42" s="540">
        <v>0</v>
      </c>
      <c r="AZ42" s="540">
        <v>0</v>
      </c>
      <c r="BA42" s="540">
        <v>0</v>
      </c>
      <c r="BB42" s="540">
        <v>0</v>
      </c>
      <c r="BC42" s="540">
        <v>0</v>
      </c>
      <c r="BD42" s="540">
        <v>0</v>
      </c>
      <c r="BE42" s="540">
        <v>0</v>
      </c>
      <c r="BF42" s="540">
        <v>0</v>
      </c>
      <c r="BG42" s="540">
        <v>0</v>
      </c>
      <c r="BH42" s="540">
        <v>0</v>
      </c>
      <c r="BI42" s="540">
        <v>0</v>
      </c>
      <c r="BJ42" s="540">
        <v>0</v>
      </c>
      <c r="BK42" s="540">
        <v>0</v>
      </c>
      <c r="BL42" s="540">
        <v>0</v>
      </c>
      <c r="BM42" s="540">
        <v>0</v>
      </c>
      <c r="BN42" s="540">
        <v>0</v>
      </c>
      <c r="BO42" s="540">
        <v>0</v>
      </c>
      <c r="BP42" s="540">
        <v>0</v>
      </c>
      <c r="BQ42" s="540">
        <v>0</v>
      </c>
      <c r="BR42" s="540">
        <v>0</v>
      </c>
      <c r="BS42" s="540">
        <v>0</v>
      </c>
      <c r="BT42" s="540">
        <v>0</v>
      </c>
      <c r="BU42" s="540">
        <v>0</v>
      </c>
      <c r="BV42" s="540">
        <v>0</v>
      </c>
      <c r="BW42" s="540">
        <v>0</v>
      </c>
      <c r="BX42" s="540">
        <v>0</v>
      </c>
      <c r="BY42" s="540">
        <v>0</v>
      </c>
      <c r="BZ42" s="540">
        <v>0</v>
      </c>
      <c r="CA42" s="540">
        <v>0</v>
      </c>
      <c r="CB42" s="540">
        <v>0</v>
      </c>
      <c r="CC42" s="541">
        <f t="shared" si="10"/>
        <v>0</v>
      </c>
      <c r="CD42" s="541">
        <f t="shared" si="10"/>
        <v>0</v>
      </c>
      <c r="CG42" s="52">
        <v>33</v>
      </c>
      <c r="CH42" s="45"/>
    </row>
    <row r="43" spans="1:86">
      <c r="A43" s="508" t="s">
        <v>4</v>
      </c>
      <c r="B43" s="536" t="s">
        <v>850</v>
      </c>
      <c r="C43" s="537">
        <f>SUM(C44:C53)</f>
        <v>0</v>
      </c>
      <c r="D43" s="537">
        <f t="shared" ref="D43:BO43" si="11">SUM(D44:D53)</f>
        <v>0</v>
      </c>
      <c r="E43" s="537">
        <f t="shared" si="11"/>
        <v>0</v>
      </c>
      <c r="F43" s="537">
        <f t="shared" si="11"/>
        <v>0</v>
      </c>
      <c r="G43" s="537">
        <f t="shared" si="11"/>
        <v>0</v>
      </c>
      <c r="H43" s="537">
        <f t="shared" si="11"/>
        <v>0</v>
      </c>
      <c r="I43" s="537">
        <f t="shared" si="11"/>
        <v>0</v>
      </c>
      <c r="J43" s="537">
        <f t="shared" si="11"/>
        <v>0</v>
      </c>
      <c r="K43" s="537">
        <f t="shared" si="11"/>
        <v>0</v>
      </c>
      <c r="L43" s="537">
        <f t="shared" si="11"/>
        <v>0</v>
      </c>
      <c r="M43" s="537">
        <f t="shared" si="11"/>
        <v>0</v>
      </c>
      <c r="N43" s="537">
        <f t="shared" si="11"/>
        <v>0</v>
      </c>
      <c r="O43" s="537">
        <f t="shared" si="11"/>
        <v>0</v>
      </c>
      <c r="P43" s="537">
        <f t="shared" si="11"/>
        <v>0</v>
      </c>
      <c r="Q43" s="537">
        <f t="shared" si="11"/>
        <v>0</v>
      </c>
      <c r="R43" s="537">
        <f t="shared" si="11"/>
        <v>0</v>
      </c>
      <c r="S43" s="537">
        <f t="shared" si="11"/>
        <v>0</v>
      </c>
      <c r="T43" s="537">
        <f t="shared" si="11"/>
        <v>0</v>
      </c>
      <c r="U43" s="537">
        <f t="shared" si="11"/>
        <v>0</v>
      </c>
      <c r="V43" s="537">
        <f t="shared" si="11"/>
        <v>0</v>
      </c>
      <c r="W43" s="537">
        <f t="shared" si="11"/>
        <v>0</v>
      </c>
      <c r="X43" s="537">
        <f t="shared" si="11"/>
        <v>0</v>
      </c>
      <c r="Y43" s="537">
        <f t="shared" si="11"/>
        <v>0</v>
      </c>
      <c r="Z43" s="537">
        <f t="shared" si="11"/>
        <v>0</v>
      </c>
      <c r="AA43" s="537">
        <f t="shared" si="11"/>
        <v>0</v>
      </c>
      <c r="AB43" s="537">
        <f t="shared" si="11"/>
        <v>0</v>
      </c>
      <c r="AC43" s="537">
        <f t="shared" si="11"/>
        <v>0</v>
      </c>
      <c r="AD43" s="537">
        <f t="shared" si="11"/>
        <v>0</v>
      </c>
      <c r="AE43" s="537">
        <f t="shared" si="11"/>
        <v>0</v>
      </c>
      <c r="AF43" s="537">
        <f t="shared" si="11"/>
        <v>0</v>
      </c>
      <c r="AG43" s="537">
        <f t="shared" si="11"/>
        <v>0</v>
      </c>
      <c r="AH43" s="537">
        <f t="shared" si="11"/>
        <v>0</v>
      </c>
      <c r="AI43" s="537">
        <f t="shared" si="11"/>
        <v>0</v>
      </c>
      <c r="AJ43" s="537">
        <f t="shared" si="11"/>
        <v>0</v>
      </c>
      <c r="AK43" s="537">
        <f t="shared" si="11"/>
        <v>0</v>
      </c>
      <c r="AL43" s="537">
        <f t="shared" si="11"/>
        <v>0</v>
      </c>
      <c r="AM43" s="537">
        <f t="shared" si="11"/>
        <v>0</v>
      </c>
      <c r="AN43" s="537">
        <f t="shared" si="11"/>
        <v>0</v>
      </c>
      <c r="AO43" s="537">
        <f t="shared" si="11"/>
        <v>0</v>
      </c>
      <c r="AP43" s="537">
        <f t="shared" si="11"/>
        <v>0</v>
      </c>
      <c r="AQ43" s="537">
        <f t="shared" si="11"/>
        <v>0</v>
      </c>
      <c r="AR43" s="537">
        <f t="shared" si="11"/>
        <v>0</v>
      </c>
      <c r="AS43" s="537">
        <f t="shared" si="11"/>
        <v>0</v>
      </c>
      <c r="AT43" s="537">
        <f t="shared" si="11"/>
        <v>0</v>
      </c>
      <c r="AU43" s="537">
        <f t="shared" si="11"/>
        <v>0</v>
      </c>
      <c r="AV43" s="537">
        <f t="shared" si="11"/>
        <v>0</v>
      </c>
      <c r="AW43" s="537">
        <f t="shared" si="11"/>
        <v>0</v>
      </c>
      <c r="AX43" s="537">
        <f t="shared" si="11"/>
        <v>0</v>
      </c>
      <c r="AY43" s="537">
        <f t="shared" si="11"/>
        <v>0</v>
      </c>
      <c r="AZ43" s="537">
        <f t="shared" si="11"/>
        <v>0</v>
      </c>
      <c r="BA43" s="537">
        <f t="shared" si="11"/>
        <v>0</v>
      </c>
      <c r="BB43" s="537">
        <f t="shared" si="11"/>
        <v>0</v>
      </c>
      <c r="BC43" s="537">
        <f t="shared" si="11"/>
        <v>0</v>
      </c>
      <c r="BD43" s="537">
        <f t="shared" si="11"/>
        <v>0</v>
      </c>
      <c r="BE43" s="537">
        <f t="shared" si="11"/>
        <v>0</v>
      </c>
      <c r="BF43" s="537">
        <f t="shared" si="11"/>
        <v>0</v>
      </c>
      <c r="BG43" s="537">
        <f t="shared" si="11"/>
        <v>0</v>
      </c>
      <c r="BH43" s="537">
        <f t="shared" si="11"/>
        <v>0</v>
      </c>
      <c r="BI43" s="537">
        <f t="shared" si="11"/>
        <v>0</v>
      </c>
      <c r="BJ43" s="537">
        <f t="shared" si="11"/>
        <v>0</v>
      </c>
      <c r="BK43" s="537">
        <f t="shared" si="11"/>
        <v>0</v>
      </c>
      <c r="BL43" s="537">
        <f t="shared" si="11"/>
        <v>0</v>
      </c>
      <c r="BM43" s="537">
        <f t="shared" si="11"/>
        <v>0</v>
      </c>
      <c r="BN43" s="537">
        <f t="shared" si="11"/>
        <v>0</v>
      </c>
      <c r="BO43" s="537">
        <f t="shared" si="11"/>
        <v>0</v>
      </c>
      <c r="BP43" s="537">
        <f t="shared" ref="BP43:CA43" si="12">SUM(BP44:BP53)</f>
        <v>0</v>
      </c>
      <c r="BQ43" s="537">
        <f t="shared" si="12"/>
        <v>0</v>
      </c>
      <c r="BR43" s="537">
        <f t="shared" si="12"/>
        <v>0</v>
      </c>
      <c r="BS43" s="537">
        <f t="shared" si="12"/>
        <v>0</v>
      </c>
      <c r="BT43" s="537">
        <f t="shared" si="12"/>
        <v>0</v>
      </c>
      <c r="BU43" s="537">
        <f t="shared" si="12"/>
        <v>0</v>
      </c>
      <c r="BV43" s="537">
        <f t="shared" si="12"/>
        <v>0</v>
      </c>
      <c r="BW43" s="537">
        <f t="shared" si="12"/>
        <v>0</v>
      </c>
      <c r="BX43" s="537">
        <f t="shared" si="12"/>
        <v>0</v>
      </c>
      <c r="BY43" s="537">
        <f t="shared" si="12"/>
        <v>0</v>
      </c>
      <c r="BZ43" s="537">
        <f>SUM(BZ44:BZ53)</f>
        <v>0</v>
      </c>
      <c r="CA43" s="537">
        <f t="shared" si="12"/>
        <v>0</v>
      </c>
      <c r="CB43" s="537">
        <f>SUM(CB44:CB53)</f>
        <v>0</v>
      </c>
      <c r="CC43" s="537">
        <f>SUM(CC44:CC53)</f>
        <v>0</v>
      </c>
      <c r="CD43" s="537">
        <f>SUM(CD44:CD53)</f>
        <v>0</v>
      </c>
      <c r="CG43" s="52">
        <v>34</v>
      </c>
    </row>
    <row r="44" spans="1:86">
      <c r="A44" s="549"/>
      <c r="B44" s="140" t="s">
        <v>91</v>
      </c>
      <c r="C44" s="540">
        <v>0</v>
      </c>
      <c r="D44" s="540">
        <v>0</v>
      </c>
      <c r="E44" s="540">
        <v>0</v>
      </c>
      <c r="F44" s="540">
        <v>0</v>
      </c>
      <c r="G44" s="540">
        <v>0</v>
      </c>
      <c r="H44" s="540">
        <v>0</v>
      </c>
      <c r="I44" s="540">
        <v>0</v>
      </c>
      <c r="J44" s="540">
        <v>0</v>
      </c>
      <c r="K44" s="540">
        <v>0</v>
      </c>
      <c r="L44" s="540">
        <v>0</v>
      </c>
      <c r="M44" s="540">
        <v>0</v>
      </c>
      <c r="N44" s="540">
        <v>0</v>
      </c>
      <c r="O44" s="540">
        <v>0</v>
      </c>
      <c r="P44" s="540">
        <v>0</v>
      </c>
      <c r="Q44" s="540">
        <v>0</v>
      </c>
      <c r="R44" s="540">
        <v>0</v>
      </c>
      <c r="S44" s="540">
        <v>0</v>
      </c>
      <c r="T44" s="540">
        <v>0</v>
      </c>
      <c r="U44" s="540">
        <v>0</v>
      </c>
      <c r="V44" s="540">
        <v>0</v>
      </c>
      <c r="W44" s="540">
        <v>0</v>
      </c>
      <c r="X44" s="540">
        <v>0</v>
      </c>
      <c r="Y44" s="540">
        <v>0</v>
      </c>
      <c r="Z44" s="540">
        <v>0</v>
      </c>
      <c r="AA44" s="540">
        <v>0</v>
      </c>
      <c r="AB44" s="540">
        <v>0</v>
      </c>
      <c r="AC44" s="540">
        <v>0</v>
      </c>
      <c r="AD44" s="540">
        <v>0</v>
      </c>
      <c r="AE44" s="540">
        <v>0</v>
      </c>
      <c r="AF44" s="540">
        <v>0</v>
      </c>
      <c r="AG44" s="540">
        <v>0</v>
      </c>
      <c r="AH44" s="540">
        <v>0</v>
      </c>
      <c r="AI44" s="540">
        <v>0</v>
      </c>
      <c r="AJ44" s="540">
        <v>0</v>
      </c>
      <c r="AK44" s="540">
        <v>0</v>
      </c>
      <c r="AL44" s="540">
        <v>0</v>
      </c>
      <c r="AM44" s="540">
        <v>0</v>
      </c>
      <c r="AN44" s="540">
        <v>0</v>
      </c>
      <c r="AO44" s="540">
        <v>0</v>
      </c>
      <c r="AP44" s="540">
        <v>0</v>
      </c>
      <c r="AQ44" s="540">
        <v>0</v>
      </c>
      <c r="AR44" s="540">
        <v>0</v>
      </c>
      <c r="AS44" s="540">
        <v>0</v>
      </c>
      <c r="AT44" s="540">
        <v>0</v>
      </c>
      <c r="AU44" s="540">
        <v>0</v>
      </c>
      <c r="AV44" s="540">
        <v>0</v>
      </c>
      <c r="AW44" s="540">
        <v>0</v>
      </c>
      <c r="AX44" s="540">
        <v>0</v>
      </c>
      <c r="AY44" s="540">
        <v>0</v>
      </c>
      <c r="AZ44" s="540">
        <v>0</v>
      </c>
      <c r="BA44" s="540">
        <v>0</v>
      </c>
      <c r="BB44" s="540">
        <v>0</v>
      </c>
      <c r="BC44" s="540">
        <v>0</v>
      </c>
      <c r="BD44" s="540">
        <v>0</v>
      </c>
      <c r="BE44" s="540">
        <v>0</v>
      </c>
      <c r="BF44" s="540">
        <v>0</v>
      </c>
      <c r="BG44" s="540">
        <v>0</v>
      </c>
      <c r="BH44" s="540">
        <v>0</v>
      </c>
      <c r="BI44" s="540">
        <v>0</v>
      </c>
      <c r="BJ44" s="540">
        <v>0</v>
      </c>
      <c r="BK44" s="540">
        <v>0</v>
      </c>
      <c r="BL44" s="540">
        <v>0</v>
      </c>
      <c r="BM44" s="540">
        <v>0</v>
      </c>
      <c r="BN44" s="540">
        <v>0</v>
      </c>
      <c r="BO44" s="540">
        <v>0</v>
      </c>
      <c r="BP44" s="540">
        <v>0</v>
      </c>
      <c r="BQ44" s="540">
        <v>0</v>
      </c>
      <c r="BR44" s="540">
        <v>0</v>
      </c>
      <c r="BS44" s="540">
        <v>0</v>
      </c>
      <c r="BT44" s="540">
        <v>0</v>
      </c>
      <c r="BU44" s="540">
        <v>0</v>
      </c>
      <c r="BV44" s="540">
        <v>0</v>
      </c>
      <c r="BW44" s="540">
        <v>0</v>
      </c>
      <c r="BX44" s="540">
        <v>0</v>
      </c>
      <c r="BY44" s="540">
        <v>0</v>
      </c>
      <c r="BZ44" s="540">
        <v>0</v>
      </c>
      <c r="CA44" s="540">
        <v>0</v>
      </c>
      <c r="CB44" s="540">
        <v>0</v>
      </c>
      <c r="CC44" s="541">
        <f t="shared" ref="CC44:CD53" si="13">C44+E44+G44+I44+K44+M44+O44+Q44+S44+U44+W44+Y44+AA44+AC44+AE44+AG44+AI44+AK44+AM44+AO44+AQ44+AS44+AU44+AW44+AY44+BA44+BC44+BE44+BG44+BI44+BK44+BM44+BO44+BQ44+BS44+BU44+BW44+BY44+CA44</f>
        <v>0</v>
      </c>
      <c r="CD44" s="541">
        <f t="shared" si="13"/>
        <v>0</v>
      </c>
      <c r="CG44" s="52">
        <v>35</v>
      </c>
    </row>
    <row r="45" spans="1:86">
      <c r="A45" s="547"/>
      <c r="B45" s="16" t="s">
        <v>92</v>
      </c>
      <c r="C45" s="540">
        <v>0</v>
      </c>
      <c r="D45" s="540">
        <v>0</v>
      </c>
      <c r="E45" s="540">
        <v>0</v>
      </c>
      <c r="F45" s="540">
        <v>0</v>
      </c>
      <c r="G45" s="540">
        <v>0</v>
      </c>
      <c r="H45" s="540">
        <v>0</v>
      </c>
      <c r="I45" s="540">
        <v>0</v>
      </c>
      <c r="J45" s="540">
        <v>0</v>
      </c>
      <c r="K45" s="540">
        <v>0</v>
      </c>
      <c r="L45" s="540">
        <v>0</v>
      </c>
      <c r="M45" s="540">
        <v>0</v>
      </c>
      <c r="N45" s="540">
        <v>0</v>
      </c>
      <c r="O45" s="540">
        <v>0</v>
      </c>
      <c r="P45" s="540">
        <v>0</v>
      </c>
      <c r="Q45" s="540">
        <v>0</v>
      </c>
      <c r="R45" s="540">
        <v>0</v>
      </c>
      <c r="S45" s="540">
        <v>0</v>
      </c>
      <c r="T45" s="540">
        <v>0</v>
      </c>
      <c r="U45" s="540">
        <v>0</v>
      </c>
      <c r="V45" s="540">
        <v>0</v>
      </c>
      <c r="W45" s="540">
        <v>0</v>
      </c>
      <c r="X45" s="540">
        <v>0</v>
      </c>
      <c r="Y45" s="540">
        <v>0</v>
      </c>
      <c r="Z45" s="540">
        <v>0</v>
      </c>
      <c r="AA45" s="540">
        <v>0</v>
      </c>
      <c r="AB45" s="540">
        <v>0</v>
      </c>
      <c r="AC45" s="540">
        <v>0</v>
      </c>
      <c r="AD45" s="540">
        <v>0</v>
      </c>
      <c r="AE45" s="540">
        <v>0</v>
      </c>
      <c r="AF45" s="540">
        <v>0</v>
      </c>
      <c r="AG45" s="540">
        <v>0</v>
      </c>
      <c r="AH45" s="540">
        <v>0</v>
      </c>
      <c r="AI45" s="540">
        <v>0</v>
      </c>
      <c r="AJ45" s="540">
        <v>0</v>
      </c>
      <c r="AK45" s="540">
        <v>0</v>
      </c>
      <c r="AL45" s="540">
        <v>0</v>
      </c>
      <c r="AM45" s="540">
        <v>0</v>
      </c>
      <c r="AN45" s="540">
        <v>0</v>
      </c>
      <c r="AO45" s="540">
        <v>0</v>
      </c>
      <c r="AP45" s="540">
        <v>0</v>
      </c>
      <c r="AQ45" s="540">
        <v>0</v>
      </c>
      <c r="AR45" s="540">
        <v>0</v>
      </c>
      <c r="AS45" s="540">
        <v>0</v>
      </c>
      <c r="AT45" s="540">
        <v>0</v>
      </c>
      <c r="AU45" s="540">
        <v>0</v>
      </c>
      <c r="AV45" s="540">
        <v>0</v>
      </c>
      <c r="AW45" s="540">
        <v>0</v>
      </c>
      <c r="AX45" s="540">
        <v>0</v>
      </c>
      <c r="AY45" s="540">
        <v>0</v>
      </c>
      <c r="AZ45" s="540">
        <v>0</v>
      </c>
      <c r="BA45" s="540">
        <v>0</v>
      </c>
      <c r="BB45" s="540">
        <v>0</v>
      </c>
      <c r="BC45" s="540">
        <v>0</v>
      </c>
      <c r="BD45" s="540">
        <v>0</v>
      </c>
      <c r="BE45" s="540">
        <v>0</v>
      </c>
      <c r="BF45" s="540">
        <v>0</v>
      </c>
      <c r="BG45" s="540">
        <v>0</v>
      </c>
      <c r="BH45" s="540">
        <v>0</v>
      </c>
      <c r="BI45" s="540">
        <v>0</v>
      </c>
      <c r="BJ45" s="540">
        <v>0</v>
      </c>
      <c r="BK45" s="540">
        <v>0</v>
      </c>
      <c r="BL45" s="540">
        <v>0</v>
      </c>
      <c r="BM45" s="540">
        <v>0</v>
      </c>
      <c r="BN45" s="540">
        <v>0</v>
      </c>
      <c r="BO45" s="540">
        <v>0</v>
      </c>
      <c r="BP45" s="540">
        <v>0</v>
      </c>
      <c r="BQ45" s="540">
        <v>0</v>
      </c>
      <c r="BR45" s="540">
        <v>0</v>
      </c>
      <c r="BS45" s="540">
        <v>0</v>
      </c>
      <c r="BT45" s="540">
        <v>0</v>
      </c>
      <c r="BU45" s="540">
        <v>0</v>
      </c>
      <c r="BV45" s="540">
        <v>0</v>
      </c>
      <c r="BW45" s="540">
        <v>0</v>
      </c>
      <c r="BX45" s="540">
        <v>0</v>
      </c>
      <c r="BY45" s="540">
        <v>0</v>
      </c>
      <c r="BZ45" s="540">
        <v>0</v>
      </c>
      <c r="CA45" s="540">
        <v>0</v>
      </c>
      <c r="CB45" s="540">
        <v>0</v>
      </c>
      <c r="CC45" s="541">
        <f t="shared" si="13"/>
        <v>0</v>
      </c>
      <c r="CD45" s="541">
        <f t="shared" si="13"/>
        <v>0</v>
      </c>
      <c r="CG45" s="52">
        <v>36</v>
      </c>
    </row>
    <row r="46" spans="1:86">
      <c r="A46" s="547"/>
      <c r="B46" s="16" t="s">
        <v>592</v>
      </c>
      <c r="C46" s="540">
        <v>0</v>
      </c>
      <c r="D46" s="540">
        <v>0</v>
      </c>
      <c r="E46" s="540">
        <v>0</v>
      </c>
      <c r="F46" s="540">
        <v>0</v>
      </c>
      <c r="G46" s="540">
        <v>0</v>
      </c>
      <c r="H46" s="540">
        <v>0</v>
      </c>
      <c r="I46" s="540">
        <v>0</v>
      </c>
      <c r="J46" s="540">
        <v>0</v>
      </c>
      <c r="K46" s="540">
        <v>0</v>
      </c>
      <c r="L46" s="540">
        <v>0</v>
      </c>
      <c r="M46" s="540">
        <v>0</v>
      </c>
      <c r="N46" s="540">
        <v>0</v>
      </c>
      <c r="O46" s="540">
        <v>0</v>
      </c>
      <c r="P46" s="540">
        <v>0</v>
      </c>
      <c r="Q46" s="540">
        <v>0</v>
      </c>
      <c r="R46" s="540">
        <v>0</v>
      </c>
      <c r="S46" s="540">
        <v>0</v>
      </c>
      <c r="T46" s="540">
        <v>0</v>
      </c>
      <c r="U46" s="540">
        <v>0</v>
      </c>
      <c r="V46" s="540">
        <v>0</v>
      </c>
      <c r="W46" s="540">
        <v>0</v>
      </c>
      <c r="X46" s="540">
        <v>0</v>
      </c>
      <c r="Y46" s="540">
        <v>0</v>
      </c>
      <c r="Z46" s="540">
        <v>0</v>
      </c>
      <c r="AA46" s="540">
        <v>0</v>
      </c>
      <c r="AB46" s="540">
        <v>0</v>
      </c>
      <c r="AC46" s="540">
        <v>0</v>
      </c>
      <c r="AD46" s="540">
        <v>0</v>
      </c>
      <c r="AE46" s="540">
        <v>0</v>
      </c>
      <c r="AF46" s="540">
        <v>0</v>
      </c>
      <c r="AG46" s="540">
        <v>0</v>
      </c>
      <c r="AH46" s="540">
        <v>0</v>
      </c>
      <c r="AI46" s="540">
        <v>0</v>
      </c>
      <c r="AJ46" s="540">
        <v>0</v>
      </c>
      <c r="AK46" s="540">
        <v>0</v>
      </c>
      <c r="AL46" s="540">
        <v>0</v>
      </c>
      <c r="AM46" s="540">
        <v>0</v>
      </c>
      <c r="AN46" s="540">
        <v>0</v>
      </c>
      <c r="AO46" s="540">
        <v>0</v>
      </c>
      <c r="AP46" s="540">
        <v>0</v>
      </c>
      <c r="AQ46" s="540">
        <v>0</v>
      </c>
      <c r="AR46" s="540">
        <v>0</v>
      </c>
      <c r="AS46" s="540">
        <v>0</v>
      </c>
      <c r="AT46" s="540">
        <v>0</v>
      </c>
      <c r="AU46" s="540">
        <v>0</v>
      </c>
      <c r="AV46" s="540">
        <v>0</v>
      </c>
      <c r="AW46" s="540">
        <v>0</v>
      </c>
      <c r="AX46" s="540">
        <v>0</v>
      </c>
      <c r="AY46" s="540">
        <v>0</v>
      </c>
      <c r="AZ46" s="540">
        <v>0</v>
      </c>
      <c r="BA46" s="540">
        <v>0</v>
      </c>
      <c r="BB46" s="540">
        <v>0</v>
      </c>
      <c r="BC46" s="540">
        <v>0</v>
      </c>
      <c r="BD46" s="540">
        <v>0</v>
      </c>
      <c r="BE46" s="540">
        <v>0</v>
      </c>
      <c r="BF46" s="540">
        <v>0</v>
      </c>
      <c r="BG46" s="540">
        <v>0</v>
      </c>
      <c r="BH46" s="540">
        <v>0</v>
      </c>
      <c r="BI46" s="540">
        <v>0</v>
      </c>
      <c r="BJ46" s="540">
        <v>0</v>
      </c>
      <c r="BK46" s="540">
        <v>0</v>
      </c>
      <c r="BL46" s="540">
        <v>0</v>
      </c>
      <c r="BM46" s="540">
        <v>0</v>
      </c>
      <c r="BN46" s="540">
        <v>0</v>
      </c>
      <c r="BO46" s="540">
        <v>0</v>
      </c>
      <c r="BP46" s="540">
        <v>0</v>
      </c>
      <c r="BQ46" s="540">
        <v>0</v>
      </c>
      <c r="BR46" s="540">
        <v>0</v>
      </c>
      <c r="BS46" s="540">
        <v>0</v>
      </c>
      <c r="BT46" s="540">
        <v>0</v>
      </c>
      <c r="BU46" s="540">
        <v>0</v>
      </c>
      <c r="BV46" s="540">
        <v>0</v>
      </c>
      <c r="BW46" s="540">
        <v>0</v>
      </c>
      <c r="BX46" s="540">
        <v>0</v>
      </c>
      <c r="BY46" s="540">
        <v>0</v>
      </c>
      <c r="BZ46" s="540">
        <v>0</v>
      </c>
      <c r="CA46" s="540">
        <v>0</v>
      </c>
      <c r="CB46" s="540">
        <v>0</v>
      </c>
      <c r="CC46" s="541">
        <f t="shared" si="13"/>
        <v>0</v>
      </c>
      <c r="CD46" s="541">
        <f t="shared" si="13"/>
        <v>0</v>
      </c>
      <c r="CG46" s="52">
        <v>37</v>
      </c>
    </row>
    <row r="47" spans="1:86">
      <c r="A47" s="547"/>
      <c r="B47" s="16" t="s">
        <v>93</v>
      </c>
      <c r="C47" s="540">
        <v>0</v>
      </c>
      <c r="D47" s="540">
        <v>0</v>
      </c>
      <c r="E47" s="540">
        <v>0</v>
      </c>
      <c r="F47" s="540">
        <v>0</v>
      </c>
      <c r="G47" s="540">
        <v>0</v>
      </c>
      <c r="H47" s="540">
        <v>0</v>
      </c>
      <c r="I47" s="540">
        <v>0</v>
      </c>
      <c r="J47" s="540">
        <v>0</v>
      </c>
      <c r="K47" s="540">
        <v>0</v>
      </c>
      <c r="L47" s="540">
        <v>0</v>
      </c>
      <c r="M47" s="540">
        <v>0</v>
      </c>
      <c r="N47" s="540">
        <v>0</v>
      </c>
      <c r="O47" s="540">
        <v>0</v>
      </c>
      <c r="P47" s="540">
        <v>0</v>
      </c>
      <c r="Q47" s="540">
        <v>0</v>
      </c>
      <c r="R47" s="540">
        <v>0</v>
      </c>
      <c r="S47" s="540">
        <v>0</v>
      </c>
      <c r="T47" s="540">
        <v>0</v>
      </c>
      <c r="U47" s="540">
        <v>0</v>
      </c>
      <c r="V47" s="540">
        <v>0</v>
      </c>
      <c r="W47" s="540">
        <v>0</v>
      </c>
      <c r="X47" s="540">
        <v>0</v>
      </c>
      <c r="Y47" s="540">
        <v>0</v>
      </c>
      <c r="Z47" s="540">
        <v>0</v>
      </c>
      <c r="AA47" s="540">
        <v>0</v>
      </c>
      <c r="AB47" s="540">
        <v>0</v>
      </c>
      <c r="AC47" s="540">
        <v>0</v>
      </c>
      <c r="AD47" s="540">
        <v>0</v>
      </c>
      <c r="AE47" s="540">
        <v>0</v>
      </c>
      <c r="AF47" s="540">
        <v>0</v>
      </c>
      <c r="AG47" s="540">
        <v>0</v>
      </c>
      <c r="AH47" s="540">
        <v>0</v>
      </c>
      <c r="AI47" s="540">
        <v>0</v>
      </c>
      <c r="AJ47" s="540">
        <v>0</v>
      </c>
      <c r="AK47" s="540">
        <v>0</v>
      </c>
      <c r="AL47" s="540">
        <v>0</v>
      </c>
      <c r="AM47" s="540">
        <v>0</v>
      </c>
      <c r="AN47" s="540">
        <v>0</v>
      </c>
      <c r="AO47" s="540">
        <v>0</v>
      </c>
      <c r="AP47" s="540">
        <v>0</v>
      </c>
      <c r="AQ47" s="540">
        <v>0</v>
      </c>
      <c r="AR47" s="540">
        <v>0</v>
      </c>
      <c r="AS47" s="540">
        <v>0</v>
      </c>
      <c r="AT47" s="540">
        <v>0</v>
      </c>
      <c r="AU47" s="540">
        <v>0</v>
      </c>
      <c r="AV47" s="540">
        <v>0</v>
      </c>
      <c r="AW47" s="540">
        <v>0</v>
      </c>
      <c r="AX47" s="540">
        <v>0</v>
      </c>
      <c r="AY47" s="540">
        <v>0</v>
      </c>
      <c r="AZ47" s="540">
        <v>0</v>
      </c>
      <c r="BA47" s="540">
        <v>0</v>
      </c>
      <c r="BB47" s="540">
        <v>0</v>
      </c>
      <c r="BC47" s="540">
        <v>0</v>
      </c>
      <c r="BD47" s="540">
        <v>0</v>
      </c>
      <c r="BE47" s="540">
        <v>0</v>
      </c>
      <c r="BF47" s="540">
        <v>0</v>
      </c>
      <c r="BG47" s="540">
        <v>0</v>
      </c>
      <c r="BH47" s="540">
        <v>0</v>
      </c>
      <c r="BI47" s="540">
        <v>0</v>
      </c>
      <c r="BJ47" s="540">
        <v>0</v>
      </c>
      <c r="BK47" s="540">
        <v>0</v>
      </c>
      <c r="BL47" s="540">
        <v>0</v>
      </c>
      <c r="BM47" s="540">
        <v>0</v>
      </c>
      <c r="BN47" s="540">
        <v>0</v>
      </c>
      <c r="BO47" s="540">
        <v>0</v>
      </c>
      <c r="BP47" s="540">
        <v>0</v>
      </c>
      <c r="BQ47" s="540">
        <v>0</v>
      </c>
      <c r="BR47" s="540">
        <v>0</v>
      </c>
      <c r="BS47" s="540">
        <v>0</v>
      </c>
      <c r="BT47" s="540">
        <v>0</v>
      </c>
      <c r="BU47" s="540">
        <v>0</v>
      </c>
      <c r="BV47" s="540">
        <v>0</v>
      </c>
      <c r="BW47" s="540">
        <v>0</v>
      </c>
      <c r="BX47" s="540">
        <v>0</v>
      </c>
      <c r="BY47" s="540">
        <v>0</v>
      </c>
      <c r="BZ47" s="540">
        <v>0</v>
      </c>
      <c r="CA47" s="540">
        <v>0</v>
      </c>
      <c r="CB47" s="540">
        <v>0</v>
      </c>
      <c r="CC47" s="541">
        <f t="shared" si="13"/>
        <v>0</v>
      </c>
      <c r="CD47" s="541">
        <f t="shared" si="13"/>
        <v>0</v>
      </c>
      <c r="CG47" s="52">
        <v>38</v>
      </c>
    </row>
    <row r="48" spans="1:86">
      <c r="A48" s="547"/>
      <c r="B48" s="16" t="s">
        <v>94</v>
      </c>
      <c r="C48" s="540">
        <v>0</v>
      </c>
      <c r="D48" s="540">
        <v>0</v>
      </c>
      <c r="E48" s="540">
        <v>0</v>
      </c>
      <c r="F48" s="540">
        <v>0</v>
      </c>
      <c r="G48" s="540">
        <v>0</v>
      </c>
      <c r="H48" s="540">
        <v>0</v>
      </c>
      <c r="I48" s="540">
        <v>0</v>
      </c>
      <c r="J48" s="540">
        <v>0</v>
      </c>
      <c r="K48" s="540">
        <v>0</v>
      </c>
      <c r="L48" s="540">
        <v>0</v>
      </c>
      <c r="M48" s="540">
        <v>0</v>
      </c>
      <c r="N48" s="540">
        <v>0</v>
      </c>
      <c r="O48" s="540">
        <v>0</v>
      </c>
      <c r="P48" s="540">
        <v>0</v>
      </c>
      <c r="Q48" s="540">
        <v>0</v>
      </c>
      <c r="R48" s="540">
        <v>0</v>
      </c>
      <c r="S48" s="540">
        <v>0</v>
      </c>
      <c r="T48" s="540">
        <v>0</v>
      </c>
      <c r="U48" s="540">
        <v>0</v>
      </c>
      <c r="V48" s="540">
        <v>0</v>
      </c>
      <c r="W48" s="540">
        <v>0</v>
      </c>
      <c r="X48" s="540">
        <v>0</v>
      </c>
      <c r="Y48" s="540">
        <v>0</v>
      </c>
      <c r="Z48" s="540">
        <v>0</v>
      </c>
      <c r="AA48" s="540">
        <v>0</v>
      </c>
      <c r="AB48" s="540">
        <v>0</v>
      </c>
      <c r="AC48" s="540">
        <v>0</v>
      </c>
      <c r="AD48" s="540">
        <v>0</v>
      </c>
      <c r="AE48" s="540">
        <v>0</v>
      </c>
      <c r="AF48" s="540">
        <v>0</v>
      </c>
      <c r="AG48" s="540">
        <v>0</v>
      </c>
      <c r="AH48" s="540">
        <v>0</v>
      </c>
      <c r="AI48" s="540">
        <v>0</v>
      </c>
      <c r="AJ48" s="540">
        <v>0</v>
      </c>
      <c r="AK48" s="540">
        <v>0</v>
      </c>
      <c r="AL48" s="540">
        <v>0</v>
      </c>
      <c r="AM48" s="540">
        <v>0</v>
      </c>
      <c r="AN48" s="540">
        <v>0</v>
      </c>
      <c r="AO48" s="540">
        <v>0</v>
      </c>
      <c r="AP48" s="540">
        <v>0</v>
      </c>
      <c r="AQ48" s="540">
        <v>0</v>
      </c>
      <c r="AR48" s="540">
        <v>0</v>
      </c>
      <c r="AS48" s="540">
        <v>0</v>
      </c>
      <c r="AT48" s="540">
        <v>0</v>
      </c>
      <c r="AU48" s="540">
        <v>0</v>
      </c>
      <c r="AV48" s="540">
        <v>0</v>
      </c>
      <c r="AW48" s="540">
        <v>0</v>
      </c>
      <c r="AX48" s="540">
        <v>0</v>
      </c>
      <c r="AY48" s="540">
        <v>0</v>
      </c>
      <c r="AZ48" s="540">
        <v>0</v>
      </c>
      <c r="BA48" s="540">
        <v>0</v>
      </c>
      <c r="BB48" s="540">
        <v>0</v>
      </c>
      <c r="BC48" s="540">
        <v>0</v>
      </c>
      <c r="BD48" s="540">
        <v>0</v>
      </c>
      <c r="BE48" s="540">
        <v>0</v>
      </c>
      <c r="BF48" s="540">
        <v>0</v>
      </c>
      <c r="BG48" s="540">
        <v>0</v>
      </c>
      <c r="BH48" s="540">
        <v>0</v>
      </c>
      <c r="BI48" s="540">
        <v>0</v>
      </c>
      <c r="BJ48" s="540">
        <v>0</v>
      </c>
      <c r="BK48" s="540">
        <v>0</v>
      </c>
      <c r="BL48" s="540">
        <v>0</v>
      </c>
      <c r="BM48" s="540">
        <v>0</v>
      </c>
      <c r="BN48" s="540">
        <v>0</v>
      </c>
      <c r="BO48" s="540">
        <v>0</v>
      </c>
      <c r="BP48" s="540">
        <v>0</v>
      </c>
      <c r="BQ48" s="540">
        <v>0</v>
      </c>
      <c r="BR48" s="540">
        <v>0</v>
      </c>
      <c r="BS48" s="540">
        <v>0</v>
      </c>
      <c r="BT48" s="540">
        <v>0</v>
      </c>
      <c r="BU48" s="540">
        <v>0</v>
      </c>
      <c r="BV48" s="540">
        <v>0</v>
      </c>
      <c r="BW48" s="540">
        <v>0</v>
      </c>
      <c r="BX48" s="540">
        <v>0</v>
      </c>
      <c r="BY48" s="540">
        <v>0</v>
      </c>
      <c r="BZ48" s="540">
        <v>0</v>
      </c>
      <c r="CA48" s="540">
        <v>0</v>
      </c>
      <c r="CB48" s="540">
        <v>0</v>
      </c>
      <c r="CC48" s="541">
        <f t="shared" si="13"/>
        <v>0</v>
      </c>
      <c r="CD48" s="541">
        <f t="shared" si="13"/>
        <v>0</v>
      </c>
      <c r="CG48" s="52">
        <v>39</v>
      </c>
    </row>
    <row r="49" spans="1:86">
      <c r="A49" s="547"/>
      <c r="B49" s="10" t="s">
        <v>847</v>
      </c>
      <c r="C49" s="540">
        <v>0</v>
      </c>
      <c r="D49" s="540">
        <v>0</v>
      </c>
      <c r="E49" s="540">
        <v>0</v>
      </c>
      <c r="F49" s="540">
        <v>0</v>
      </c>
      <c r="G49" s="540">
        <v>0</v>
      </c>
      <c r="H49" s="540">
        <v>0</v>
      </c>
      <c r="I49" s="540">
        <v>0</v>
      </c>
      <c r="J49" s="540">
        <v>0</v>
      </c>
      <c r="K49" s="540">
        <v>0</v>
      </c>
      <c r="L49" s="540">
        <v>0</v>
      </c>
      <c r="M49" s="540">
        <v>0</v>
      </c>
      <c r="N49" s="540">
        <v>0</v>
      </c>
      <c r="O49" s="540">
        <v>0</v>
      </c>
      <c r="P49" s="540">
        <v>0</v>
      </c>
      <c r="Q49" s="540">
        <v>0</v>
      </c>
      <c r="R49" s="540">
        <v>0</v>
      </c>
      <c r="S49" s="540">
        <v>0</v>
      </c>
      <c r="T49" s="540">
        <v>0</v>
      </c>
      <c r="U49" s="540">
        <v>0</v>
      </c>
      <c r="V49" s="540">
        <v>0</v>
      </c>
      <c r="W49" s="540">
        <v>0</v>
      </c>
      <c r="X49" s="540">
        <v>0</v>
      </c>
      <c r="Y49" s="540">
        <v>0</v>
      </c>
      <c r="Z49" s="540">
        <v>0</v>
      </c>
      <c r="AA49" s="540">
        <v>0</v>
      </c>
      <c r="AB49" s="540">
        <v>0</v>
      </c>
      <c r="AC49" s="540">
        <v>0</v>
      </c>
      <c r="AD49" s="540">
        <v>0</v>
      </c>
      <c r="AE49" s="540">
        <v>0</v>
      </c>
      <c r="AF49" s="540">
        <v>0</v>
      </c>
      <c r="AG49" s="540">
        <v>0</v>
      </c>
      <c r="AH49" s="540">
        <v>0</v>
      </c>
      <c r="AI49" s="540">
        <v>0</v>
      </c>
      <c r="AJ49" s="540">
        <v>0</v>
      </c>
      <c r="AK49" s="540">
        <v>0</v>
      </c>
      <c r="AL49" s="540">
        <v>0</v>
      </c>
      <c r="AM49" s="540">
        <v>0</v>
      </c>
      <c r="AN49" s="540">
        <v>0</v>
      </c>
      <c r="AO49" s="540">
        <v>0</v>
      </c>
      <c r="AP49" s="540">
        <v>0</v>
      </c>
      <c r="AQ49" s="540">
        <v>0</v>
      </c>
      <c r="AR49" s="540">
        <v>0</v>
      </c>
      <c r="AS49" s="540">
        <v>0</v>
      </c>
      <c r="AT49" s="540">
        <v>0</v>
      </c>
      <c r="AU49" s="540">
        <v>0</v>
      </c>
      <c r="AV49" s="540">
        <v>0</v>
      </c>
      <c r="AW49" s="540">
        <v>0</v>
      </c>
      <c r="AX49" s="540">
        <v>0</v>
      </c>
      <c r="AY49" s="540">
        <v>0</v>
      </c>
      <c r="AZ49" s="540">
        <v>0</v>
      </c>
      <c r="BA49" s="540">
        <v>0</v>
      </c>
      <c r="BB49" s="540">
        <v>0</v>
      </c>
      <c r="BC49" s="540">
        <v>0</v>
      </c>
      <c r="BD49" s="540">
        <v>0</v>
      </c>
      <c r="BE49" s="540">
        <v>0</v>
      </c>
      <c r="BF49" s="540">
        <v>0</v>
      </c>
      <c r="BG49" s="540">
        <v>0</v>
      </c>
      <c r="BH49" s="540">
        <v>0</v>
      </c>
      <c r="BI49" s="540">
        <v>0</v>
      </c>
      <c r="BJ49" s="540">
        <v>0</v>
      </c>
      <c r="BK49" s="540">
        <v>0</v>
      </c>
      <c r="BL49" s="540">
        <v>0</v>
      </c>
      <c r="BM49" s="540">
        <v>0</v>
      </c>
      <c r="BN49" s="540">
        <v>0</v>
      </c>
      <c r="BO49" s="540">
        <v>0</v>
      </c>
      <c r="BP49" s="540">
        <v>0</v>
      </c>
      <c r="BQ49" s="540">
        <v>0</v>
      </c>
      <c r="BR49" s="540">
        <v>0</v>
      </c>
      <c r="BS49" s="540">
        <v>0</v>
      </c>
      <c r="BT49" s="540">
        <v>0</v>
      </c>
      <c r="BU49" s="540">
        <v>0</v>
      </c>
      <c r="BV49" s="540">
        <v>0</v>
      </c>
      <c r="BW49" s="540">
        <v>0</v>
      </c>
      <c r="BX49" s="540">
        <v>0</v>
      </c>
      <c r="BY49" s="540">
        <v>0</v>
      </c>
      <c r="BZ49" s="540">
        <v>0</v>
      </c>
      <c r="CA49" s="540">
        <v>0</v>
      </c>
      <c r="CB49" s="540">
        <v>0</v>
      </c>
      <c r="CC49" s="541">
        <f t="shared" si="13"/>
        <v>0</v>
      </c>
      <c r="CD49" s="541">
        <f t="shared" si="13"/>
        <v>0</v>
      </c>
      <c r="CG49" s="52">
        <v>40</v>
      </c>
    </row>
    <row r="50" spans="1:86">
      <c r="A50" s="547"/>
      <c r="B50" s="10" t="s">
        <v>848</v>
      </c>
      <c r="C50" s="540">
        <v>0</v>
      </c>
      <c r="D50" s="540">
        <v>0</v>
      </c>
      <c r="E50" s="540">
        <v>0</v>
      </c>
      <c r="F50" s="540">
        <v>0</v>
      </c>
      <c r="G50" s="540">
        <v>0</v>
      </c>
      <c r="H50" s="540">
        <v>0</v>
      </c>
      <c r="I50" s="540">
        <v>0</v>
      </c>
      <c r="J50" s="540">
        <v>0</v>
      </c>
      <c r="K50" s="540">
        <v>0</v>
      </c>
      <c r="L50" s="540">
        <v>0</v>
      </c>
      <c r="M50" s="540">
        <v>0</v>
      </c>
      <c r="N50" s="540">
        <v>0</v>
      </c>
      <c r="O50" s="540">
        <v>0</v>
      </c>
      <c r="P50" s="540">
        <v>0</v>
      </c>
      <c r="Q50" s="540">
        <v>0</v>
      </c>
      <c r="R50" s="540">
        <v>0</v>
      </c>
      <c r="S50" s="540">
        <v>0</v>
      </c>
      <c r="T50" s="540">
        <v>0</v>
      </c>
      <c r="U50" s="540">
        <v>0</v>
      </c>
      <c r="V50" s="540">
        <v>0</v>
      </c>
      <c r="W50" s="540">
        <v>0</v>
      </c>
      <c r="X50" s="540">
        <v>0</v>
      </c>
      <c r="Y50" s="540">
        <v>0</v>
      </c>
      <c r="Z50" s="540">
        <v>0</v>
      </c>
      <c r="AA50" s="540">
        <v>0</v>
      </c>
      <c r="AB50" s="540">
        <v>0</v>
      </c>
      <c r="AC50" s="540">
        <v>0</v>
      </c>
      <c r="AD50" s="540">
        <v>0</v>
      </c>
      <c r="AE50" s="540">
        <v>0</v>
      </c>
      <c r="AF50" s="540">
        <v>0</v>
      </c>
      <c r="AG50" s="540">
        <v>0</v>
      </c>
      <c r="AH50" s="540">
        <v>0</v>
      </c>
      <c r="AI50" s="540">
        <v>0</v>
      </c>
      <c r="AJ50" s="540">
        <v>0</v>
      </c>
      <c r="AK50" s="540">
        <v>0</v>
      </c>
      <c r="AL50" s="540">
        <v>0</v>
      </c>
      <c r="AM50" s="540">
        <v>0</v>
      </c>
      <c r="AN50" s="540">
        <v>0</v>
      </c>
      <c r="AO50" s="540">
        <v>0</v>
      </c>
      <c r="AP50" s="540">
        <v>0</v>
      </c>
      <c r="AQ50" s="540">
        <v>0</v>
      </c>
      <c r="AR50" s="540">
        <v>0</v>
      </c>
      <c r="AS50" s="540">
        <v>0</v>
      </c>
      <c r="AT50" s="540">
        <v>0</v>
      </c>
      <c r="AU50" s="540">
        <v>0</v>
      </c>
      <c r="AV50" s="540">
        <v>0</v>
      </c>
      <c r="AW50" s="540">
        <v>0</v>
      </c>
      <c r="AX50" s="540">
        <v>0</v>
      </c>
      <c r="AY50" s="540">
        <v>0</v>
      </c>
      <c r="AZ50" s="540">
        <v>0</v>
      </c>
      <c r="BA50" s="540">
        <v>0</v>
      </c>
      <c r="BB50" s="540">
        <v>0</v>
      </c>
      <c r="BC50" s="540">
        <v>0</v>
      </c>
      <c r="BD50" s="540">
        <v>0</v>
      </c>
      <c r="BE50" s="540">
        <v>0</v>
      </c>
      <c r="BF50" s="540">
        <v>0</v>
      </c>
      <c r="BG50" s="540">
        <v>0</v>
      </c>
      <c r="BH50" s="540">
        <v>0</v>
      </c>
      <c r="BI50" s="540">
        <v>0</v>
      </c>
      <c r="BJ50" s="540">
        <v>0</v>
      </c>
      <c r="BK50" s="540">
        <v>0</v>
      </c>
      <c r="BL50" s="540">
        <v>0</v>
      </c>
      <c r="BM50" s="540">
        <v>0</v>
      </c>
      <c r="BN50" s="540">
        <v>0</v>
      </c>
      <c r="BO50" s="540">
        <v>0</v>
      </c>
      <c r="BP50" s="540">
        <v>0</v>
      </c>
      <c r="BQ50" s="540">
        <v>0</v>
      </c>
      <c r="BR50" s="540">
        <v>0</v>
      </c>
      <c r="BS50" s="540">
        <v>0</v>
      </c>
      <c r="BT50" s="540">
        <v>0</v>
      </c>
      <c r="BU50" s="540">
        <v>0</v>
      </c>
      <c r="BV50" s="540">
        <v>0</v>
      </c>
      <c r="BW50" s="540">
        <v>0</v>
      </c>
      <c r="BX50" s="540">
        <v>0</v>
      </c>
      <c r="BY50" s="540">
        <v>0</v>
      </c>
      <c r="BZ50" s="540">
        <v>0</v>
      </c>
      <c r="CA50" s="540">
        <v>0</v>
      </c>
      <c r="CB50" s="540">
        <v>0</v>
      </c>
      <c r="CC50" s="541">
        <f t="shared" si="13"/>
        <v>0</v>
      </c>
      <c r="CD50" s="541">
        <f t="shared" si="13"/>
        <v>0</v>
      </c>
      <c r="CG50" s="52">
        <v>41</v>
      </c>
    </row>
    <row r="51" spans="1:86">
      <c r="A51" s="547"/>
      <c r="B51" s="10" t="s">
        <v>96</v>
      </c>
      <c r="C51" s="540">
        <v>0</v>
      </c>
      <c r="D51" s="540">
        <v>0</v>
      </c>
      <c r="E51" s="540">
        <v>0</v>
      </c>
      <c r="F51" s="540">
        <v>0</v>
      </c>
      <c r="G51" s="540">
        <v>0</v>
      </c>
      <c r="H51" s="540">
        <v>0</v>
      </c>
      <c r="I51" s="540">
        <v>0</v>
      </c>
      <c r="J51" s="540">
        <v>0</v>
      </c>
      <c r="K51" s="540">
        <v>0</v>
      </c>
      <c r="L51" s="540">
        <v>0</v>
      </c>
      <c r="M51" s="540">
        <v>0</v>
      </c>
      <c r="N51" s="540">
        <v>0</v>
      </c>
      <c r="O51" s="540">
        <v>0</v>
      </c>
      <c r="P51" s="540">
        <v>0</v>
      </c>
      <c r="Q51" s="540">
        <v>0</v>
      </c>
      <c r="R51" s="540">
        <v>0</v>
      </c>
      <c r="S51" s="540">
        <v>0</v>
      </c>
      <c r="T51" s="540">
        <v>0</v>
      </c>
      <c r="U51" s="540">
        <v>0</v>
      </c>
      <c r="V51" s="540">
        <v>0</v>
      </c>
      <c r="W51" s="540">
        <v>0</v>
      </c>
      <c r="X51" s="540">
        <v>0</v>
      </c>
      <c r="Y51" s="540">
        <v>0</v>
      </c>
      <c r="Z51" s="540">
        <v>0</v>
      </c>
      <c r="AA51" s="540">
        <v>0</v>
      </c>
      <c r="AB51" s="540">
        <v>0</v>
      </c>
      <c r="AC51" s="540">
        <v>0</v>
      </c>
      <c r="AD51" s="540">
        <v>0</v>
      </c>
      <c r="AE51" s="540">
        <v>0</v>
      </c>
      <c r="AF51" s="540">
        <v>0</v>
      </c>
      <c r="AG51" s="540">
        <v>0</v>
      </c>
      <c r="AH51" s="540">
        <v>0</v>
      </c>
      <c r="AI51" s="540">
        <v>0</v>
      </c>
      <c r="AJ51" s="540">
        <v>0</v>
      </c>
      <c r="AK51" s="540">
        <v>0</v>
      </c>
      <c r="AL51" s="540">
        <v>0</v>
      </c>
      <c r="AM51" s="540">
        <v>0</v>
      </c>
      <c r="AN51" s="540">
        <v>0</v>
      </c>
      <c r="AO51" s="540">
        <v>0</v>
      </c>
      <c r="AP51" s="540">
        <v>0</v>
      </c>
      <c r="AQ51" s="540">
        <v>0</v>
      </c>
      <c r="AR51" s="540">
        <v>0</v>
      </c>
      <c r="AS51" s="540">
        <v>0</v>
      </c>
      <c r="AT51" s="540">
        <v>0</v>
      </c>
      <c r="AU51" s="540">
        <v>0</v>
      </c>
      <c r="AV51" s="540">
        <v>0</v>
      </c>
      <c r="AW51" s="540">
        <v>0</v>
      </c>
      <c r="AX51" s="540">
        <v>0</v>
      </c>
      <c r="AY51" s="540">
        <v>0</v>
      </c>
      <c r="AZ51" s="540">
        <v>0</v>
      </c>
      <c r="BA51" s="540">
        <v>0</v>
      </c>
      <c r="BB51" s="540">
        <v>0</v>
      </c>
      <c r="BC51" s="540">
        <v>0</v>
      </c>
      <c r="BD51" s="540">
        <v>0</v>
      </c>
      <c r="BE51" s="540">
        <v>0</v>
      </c>
      <c r="BF51" s="540">
        <v>0</v>
      </c>
      <c r="BG51" s="540">
        <v>0</v>
      </c>
      <c r="BH51" s="540">
        <v>0</v>
      </c>
      <c r="BI51" s="540">
        <v>0</v>
      </c>
      <c r="BJ51" s="540">
        <v>0</v>
      </c>
      <c r="BK51" s="540">
        <v>0</v>
      </c>
      <c r="BL51" s="540">
        <v>0</v>
      </c>
      <c r="BM51" s="540">
        <v>0</v>
      </c>
      <c r="BN51" s="540">
        <v>0</v>
      </c>
      <c r="BO51" s="540">
        <v>0</v>
      </c>
      <c r="BP51" s="540">
        <v>0</v>
      </c>
      <c r="BQ51" s="540">
        <v>0</v>
      </c>
      <c r="BR51" s="540">
        <v>0</v>
      </c>
      <c r="BS51" s="540">
        <v>0</v>
      </c>
      <c r="BT51" s="540">
        <v>0</v>
      </c>
      <c r="BU51" s="540">
        <v>0</v>
      </c>
      <c r="BV51" s="540">
        <v>0</v>
      </c>
      <c r="BW51" s="540">
        <v>0</v>
      </c>
      <c r="BX51" s="540">
        <v>0</v>
      </c>
      <c r="BY51" s="540">
        <v>0</v>
      </c>
      <c r="BZ51" s="540">
        <v>0</v>
      </c>
      <c r="CA51" s="540">
        <v>0</v>
      </c>
      <c r="CB51" s="540">
        <v>0</v>
      </c>
      <c r="CC51" s="541">
        <f t="shared" si="13"/>
        <v>0</v>
      </c>
      <c r="CD51" s="541">
        <f t="shared" si="13"/>
        <v>0</v>
      </c>
      <c r="CG51" s="52">
        <v>42</v>
      </c>
    </row>
    <row r="52" spans="1:86">
      <c r="A52" s="547"/>
      <c r="B52" s="10" t="s">
        <v>97</v>
      </c>
      <c r="C52" s="540">
        <v>0</v>
      </c>
      <c r="D52" s="540">
        <v>0</v>
      </c>
      <c r="E52" s="540">
        <v>0</v>
      </c>
      <c r="F52" s="540">
        <v>0</v>
      </c>
      <c r="G52" s="540">
        <v>0</v>
      </c>
      <c r="H52" s="540">
        <v>0</v>
      </c>
      <c r="I52" s="540">
        <v>0</v>
      </c>
      <c r="J52" s="540">
        <v>0</v>
      </c>
      <c r="K52" s="540">
        <v>0</v>
      </c>
      <c r="L52" s="540">
        <v>0</v>
      </c>
      <c r="M52" s="540">
        <v>0</v>
      </c>
      <c r="N52" s="540">
        <v>0</v>
      </c>
      <c r="O52" s="540">
        <v>0</v>
      </c>
      <c r="P52" s="540">
        <v>0</v>
      </c>
      <c r="Q52" s="540">
        <v>0</v>
      </c>
      <c r="R52" s="540">
        <v>0</v>
      </c>
      <c r="S52" s="540">
        <v>0</v>
      </c>
      <c r="T52" s="540">
        <v>0</v>
      </c>
      <c r="U52" s="540">
        <v>0</v>
      </c>
      <c r="V52" s="540">
        <v>0</v>
      </c>
      <c r="W52" s="540">
        <v>0</v>
      </c>
      <c r="X52" s="540">
        <v>0</v>
      </c>
      <c r="Y52" s="540">
        <v>0</v>
      </c>
      <c r="Z52" s="540">
        <v>0</v>
      </c>
      <c r="AA52" s="540">
        <v>0</v>
      </c>
      <c r="AB52" s="540">
        <v>0</v>
      </c>
      <c r="AC52" s="540">
        <v>0</v>
      </c>
      <c r="AD52" s="540">
        <v>0</v>
      </c>
      <c r="AE52" s="540">
        <v>0</v>
      </c>
      <c r="AF52" s="540">
        <v>0</v>
      </c>
      <c r="AG52" s="540">
        <v>0</v>
      </c>
      <c r="AH52" s="540">
        <v>0</v>
      </c>
      <c r="AI52" s="540">
        <v>0</v>
      </c>
      <c r="AJ52" s="540">
        <v>0</v>
      </c>
      <c r="AK52" s="540">
        <v>0</v>
      </c>
      <c r="AL52" s="540">
        <v>0</v>
      </c>
      <c r="AM52" s="540">
        <v>0</v>
      </c>
      <c r="AN52" s="540">
        <v>0</v>
      </c>
      <c r="AO52" s="540">
        <v>0</v>
      </c>
      <c r="AP52" s="540">
        <v>0</v>
      </c>
      <c r="AQ52" s="540">
        <v>0</v>
      </c>
      <c r="AR52" s="540">
        <v>0</v>
      </c>
      <c r="AS52" s="540">
        <v>0</v>
      </c>
      <c r="AT52" s="540">
        <v>0</v>
      </c>
      <c r="AU52" s="540">
        <v>0</v>
      </c>
      <c r="AV52" s="540">
        <v>0</v>
      </c>
      <c r="AW52" s="540">
        <v>0</v>
      </c>
      <c r="AX52" s="540">
        <v>0</v>
      </c>
      <c r="AY52" s="540">
        <v>0</v>
      </c>
      <c r="AZ52" s="540">
        <v>0</v>
      </c>
      <c r="BA52" s="540">
        <v>0</v>
      </c>
      <c r="BB52" s="540">
        <v>0</v>
      </c>
      <c r="BC52" s="540">
        <v>0</v>
      </c>
      <c r="BD52" s="540">
        <v>0</v>
      </c>
      <c r="BE52" s="540">
        <v>0</v>
      </c>
      <c r="BF52" s="540">
        <v>0</v>
      </c>
      <c r="BG52" s="540">
        <v>0</v>
      </c>
      <c r="BH52" s="540">
        <v>0</v>
      </c>
      <c r="BI52" s="540">
        <v>0</v>
      </c>
      <c r="BJ52" s="540">
        <v>0</v>
      </c>
      <c r="BK52" s="540">
        <v>0</v>
      </c>
      <c r="BL52" s="540">
        <v>0</v>
      </c>
      <c r="BM52" s="540">
        <v>0</v>
      </c>
      <c r="BN52" s="540">
        <v>0</v>
      </c>
      <c r="BO52" s="540">
        <v>0</v>
      </c>
      <c r="BP52" s="540">
        <v>0</v>
      </c>
      <c r="BQ52" s="540">
        <v>0</v>
      </c>
      <c r="BR52" s="540">
        <v>0</v>
      </c>
      <c r="BS52" s="540">
        <v>0</v>
      </c>
      <c r="BT52" s="540">
        <v>0</v>
      </c>
      <c r="BU52" s="540">
        <v>0</v>
      </c>
      <c r="BV52" s="540">
        <v>0</v>
      </c>
      <c r="BW52" s="540">
        <v>0</v>
      </c>
      <c r="BX52" s="540">
        <v>0</v>
      </c>
      <c r="BY52" s="540">
        <v>0</v>
      </c>
      <c r="BZ52" s="540">
        <v>0</v>
      </c>
      <c r="CA52" s="540">
        <v>0</v>
      </c>
      <c r="CB52" s="540">
        <v>0</v>
      </c>
      <c r="CC52" s="541">
        <f t="shared" si="13"/>
        <v>0</v>
      </c>
      <c r="CD52" s="541">
        <f t="shared" si="13"/>
        <v>0</v>
      </c>
      <c r="CG52" s="52">
        <v>43</v>
      </c>
    </row>
    <row r="53" spans="1:86">
      <c r="A53" s="547"/>
      <c r="B53" s="548" t="s">
        <v>614</v>
      </c>
      <c r="C53" s="540">
        <v>0</v>
      </c>
      <c r="D53" s="540">
        <v>0</v>
      </c>
      <c r="E53" s="540">
        <v>0</v>
      </c>
      <c r="F53" s="540">
        <v>0</v>
      </c>
      <c r="G53" s="540">
        <v>0</v>
      </c>
      <c r="H53" s="540">
        <v>0</v>
      </c>
      <c r="I53" s="540">
        <v>0</v>
      </c>
      <c r="J53" s="540">
        <v>0</v>
      </c>
      <c r="K53" s="540">
        <v>0</v>
      </c>
      <c r="L53" s="540">
        <v>0</v>
      </c>
      <c r="M53" s="540">
        <v>0</v>
      </c>
      <c r="N53" s="540">
        <v>0</v>
      </c>
      <c r="O53" s="540">
        <v>0</v>
      </c>
      <c r="P53" s="540">
        <v>0</v>
      </c>
      <c r="Q53" s="540">
        <v>0</v>
      </c>
      <c r="R53" s="540">
        <v>0</v>
      </c>
      <c r="S53" s="540">
        <v>0</v>
      </c>
      <c r="T53" s="540">
        <v>0</v>
      </c>
      <c r="U53" s="540">
        <v>0</v>
      </c>
      <c r="V53" s="540">
        <v>0</v>
      </c>
      <c r="W53" s="540">
        <v>0</v>
      </c>
      <c r="X53" s="540">
        <v>0</v>
      </c>
      <c r="Y53" s="540">
        <v>0</v>
      </c>
      <c r="Z53" s="540">
        <v>0</v>
      </c>
      <c r="AA53" s="540">
        <v>0</v>
      </c>
      <c r="AB53" s="540">
        <v>0</v>
      </c>
      <c r="AC53" s="540">
        <v>0</v>
      </c>
      <c r="AD53" s="540">
        <v>0</v>
      </c>
      <c r="AE53" s="540">
        <v>0</v>
      </c>
      <c r="AF53" s="540">
        <v>0</v>
      </c>
      <c r="AG53" s="540">
        <v>0</v>
      </c>
      <c r="AH53" s="540">
        <v>0</v>
      </c>
      <c r="AI53" s="540">
        <v>0</v>
      </c>
      <c r="AJ53" s="540">
        <v>0</v>
      </c>
      <c r="AK53" s="540">
        <v>0</v>
      </c>
      <c r="AL53" s="540">
        <v>0</v>
      </c>
      <c r="AM53" s="540">
        <v>0</v>
      </c>
      <c r="AN53" s="540">
        <v>0</v>
      </c>
      <c r="AO53" s="540">
        <v>0</v>
      </c>
      <c r="AP53" s="540">
        <v>0</v>
      </c>
      <c r="AQ53" s="540">
        <v>0</v>
      </c>
      <c r="AR53" s="540">
        <v>0</v>
      </c>
      <c r="AS53" s="540">
        <v>0</v>
      </c>
      <c r="AT53" s="540">
        <v>0</v>
      </c>
      <c r="AU53" s="540">
        <v>0</v>
      </c>
      <c r="AV53" s="540">
        <v>0</v>
      </c>
      <c r="AW53" s="540">
        <v>0</v>
      </c>
      <c r="AX53" s="540">
        <v>0</v>
      </c>
      <c r="AY53" s="540">
        <v>0</v>
      </c>
      <c r="AZ53" s="540">
        <v>0</v>
      </c>
      <c r="BA53" s="540">
        <v>0</v>
      </c>
      <c r="BB53" s="540">
        <v>0</v>
      </c>
      <c r="BC53" s="540">
        <v>0</v>
      </c>
      <c r="BD53" s="540">
        <v>0</v>
      </c>
      <c r="BE53" s="540">
        <v>0</v>
      </c>
      <c r="BF53" s="540">
        <v>0</v>
      </c>
      <c r="BG53" s="540">
        <v>0</v>
      </c>
      <c r="BH53" s="540">
        <v>0</v>
      </c>
      <c r="BI53" s="540">
        <v>0</v>
      </c>
      <c r="BJ53" s="540">
        <v>0</v>
      </c>
      <c r="BK53" s="540">
        <v>0</v>
      </c>
      <c r="BL53" s="540">
        <v>0</v>
      </c>
      <c r="BM53" s="540">
        <v>0</v>
      </c>
      <c r="BN53" s="540">
        <v>0</v>
      </c>
      <c r="BO53" s="540">
        <v>0</v>
      </c>
      <c r="BP53" s="540">
        <v>0</v>
      </c>
      <c r="BQ53" s="540">
        <v>0</v>
      </c>
      <c r="BR53" s="540">
        <v>0</v>
      </c>
      <c r="BS53" s="540">
        <v>0</v>
      </c>
      <c r="BT53" s="540">
        <v>0</v>
      </c>
      <c r="BU53" s="540">
        <v>0</v>
      </c>
      <c r="BV53" s="540">
        <v>0</v>
      </c>
      <c r="BW53" s="540">
        <v>0</v>
      </c>
      <c r="BX53" s="540">
        <v>0</v>
      </c>
      <c r="BY53" s="540">
        <v>0</v>
      </c>
      <c r="BZ53" s="540">
        <v>0</v>
      </c>
      <c r="CA53" s="540">
        <v>0</v>
      </c>
      <c r="CB53" s="540">
        <v>0</v>
      </c>
      <c r="CC53" s="541">
        <f t="shared" si="13"/>
        <v>0</v>
      </c>
      <c r="CD53" s="541">
        <f t="shared" si="13"/>
        <v>0</v>
      </c>
      <c r="CG53" s="52">
        <v>44</v>
      </c>
      <c r="CH53" s="45"/>
    </row>
    <row r="54" spans="1:86">
      <c r="A54" s="508"/>
      <c r="B54" s="536" t="s">
        <v>851</v>
      </c>
      <c r="C54" s="537">
        <f>C43+C32+C21+C10</f>
        <v>0</v>
      </c>
      <c r="D54" s="537">
        <f t="shared" ref="D54:BO54" si="14">D43+D32+D21+D10</f>
        <v>0</v>
      </c>
      <c r="E54" s="537">
        <f t="shared" si="14"/>
        <v>0</v>
      </c>
      <c r="F54" s="537">
        <f t="shared" si="14"/>
        <v>0</v>
      </c>
      <c r="G54" s="537">
        <f t="shared" si="14"/>
        <v>0</v>
      </c>
      <c r="H54" s="537">
        <f t="shared" si="14"/>
        <v>0</v>
      </c>
      <c r="I54" s="537">
        <f t="shared" si="14"/>
        <v>0</v>
      </c>
      <c r="J54" s="537">
        <f t="shared" si="14"/>
        <v>0</v>
      </c>
      <c r="K54" s="537">
        <f t="shared" si="14"/>
        <v>0</v>
      </c>
      <c r="L54" s="537">
        <f t="shared" si="14"/>
        <v>0</v>
      </c>
      <c r="M54" s="537">
        <f t="shared" si="14"/>
        <v>0</v>
      </c>
      <c r="N54" s="537">
        <f t="shared" si="14"/>
        <v>0</v>
      </c>
      <c r="O54" s="537">
        <f t="shared" si="14"/>
        <v>0</v>
      </c>
      <c r="P54" s="537">
        <f t="shared" si="14"/>
        <v>0</v>
      </c>
      <c r="Q54" s="537">
        <f t="shared" si="14"/>
        <v>0</v>
      </c>
      <c r="R54" s="537">
        <f t="shared" si="14"/>
        <v>0</v>
      </c>
      <c r="S54" s="537">
        <f t="shared" si="14"/>
        <v>0</v>
      </c>
      <c r="T54" s="537">
        <f t="shared" si="14"/>
        <v>0</v>
      </c>
      <c r="U54" s="537">
        <f t="shared" si="14"/>
        <v>0</v>
      </c>
      <c r="V54" s="537">
        <f t="shared" si="14"/>
        <v>0</v>
      </c>
      <c r="W54" s="537">
        <f t="shared" si="14"/>
        <v>0</v>
      </c>
      <c r="X54" s="537">
        <f t="shared" si="14"/>
        <v>0</v>
      </c>
      <c r="Y54" s="537">
        <f t="shared" si="14"/>
        <v>0</v>
      </c>
      <c r="Z54" s="537">
        <f t="shared" si="14"/>
        <v>0</v>
      </c>
      <c r="AA54" s="537">
        <f t="shared" si="14"/>
        <v>0</v>
      </c>
      <c r="AB54" s="537">
        <f t="shared" si="14"/>
        <v>0</v>
      </c>
      <c r="AC54" s="537">
        <f t="shared" si="14"/>
        <v>0</v>
      </c>
      <c r="AD54" s="537">
        <f t="shared" si="14"/>
        <v>0</v>
      </c>
      <c r="AE54" s="537">
        <f t="shared" si="14"/>
        <v>0</v>
      </c>
      <c r="AF54" s="537">
        <f t="shared" si="14"/>
        <v>0</v>
      </c>
      <c r="AG54" s="537">
        <f t="shared" si="14"/>
        <v>0</v>
      </c>
      <c r="AH54" s="537">
        <f t="shared" si="14"/>
        <v>0</v>
      </c>
      <c r="AI54" s="537">
        <f t="shared" si="14"/>
        <v>0</v>
      </c>
      <c r="AJ54" s="537">
        <f t="shared" si="14"/>
        <v>0</v>
      </c>
      <c r="AK54" s="537">
        <f t="shared" si="14"/>
        <v>0</v>
      </c>
      <c r="AL54" s="537">
        <f t="shared" si="14"/>
        <v>0</v>
      </c>
      <c r="AM54" s="537">
        <f t="shared" si="14"/>
        <v>0</v>
      </c>
      <c r="AN54" s="537">
        <f t="shared" si="14"/>
        <v>0</v>
      </c>
      <c r="AO54" s="537">
        <f t="shared" si="14"/>
        <v>0</v>
      </c>
      <c r="AP54" s="537">
        <f t="shared" si="14"/>
        <v>0</v>
      </c>
      <c r="AQ54" s="537">
        <f t="shared" si="14"/>
        <v>0</v>
      </c>
      <c r="AR54" s="537">
        <f t="shared" si="14"/>
        <v>0</v>
      </c>
      <c r="AS54" s="537">
        <f t="shared" si="14"/>
        <v>0</v>
      </c>
      <c r="AT54" s="537">
        <f t="shared" si="14"/>
        <v>0</v>
      </c>
      <c r="AU54" s="537">
        <f t="shared" si="14"/>
        <v>0</v>
      </c>
      <c r="AV54" s="537">
        <f t="shared" si="14"/>
        <v>0</v>
      </c>
      <c r="AW54" s="537">
        <f t="shared" si="14"/>
        <v>0</v>
      </c>
      <c r="AX54" s="537">
        <f t="shared" si="14"/>
        <v>0</v>
      </c>
      <c r="AY54" s="537">
        <f t="shared" si="14"/>
        <v>0</v>
      </c>
      <c r="AZ54" s="537">
        <f t="shared" si="14"/>
        <v>0</v>
      </c>
      <c r="BA54" s="537">
        <f t="shared" si="14"/>
        <v>0</v>
      </c>
      <c r="BB54" s="537">
        <f t="shared" si="14"/>
        <v>0</v>
      </c>
      <c r="BC54" s="537">
        <f t="shared" si="14"/>
        <v>0</v>
      </c>
      <c r="BD54" s="537">
        <f t="shared" si="14"/>
        <v>0</v>
      </c>
      <c r="BE54" s="537">
        <f t="shared" si="14"/>
        <v>0</v>
      </c>
      <c r="BF54" s="537">
        <f t="shared" si="14"/>
        <v>0</v>
      </c>
      <c r="BG54" s="537">
        <f t="shared" si="14"/>
        <v>0</v>
      </c>
      <c r="BH54" s="537">
        <f t="shared" si="14"/>
        <v>0</v>
      </c>
      <c r="BI54" s="537">
        <f t="shared" si="14"/>
        <v>0</v>
      </c>
      <c r="BJ54" s="537">
        <f t="shared" si="14"/>
        <v>0</v>
      </c>
      <c r="BK54" s="537">
        <f t="shared" si="14"/>
        <v>0</v>
      </c>
      <c r="BL54" s="537">
        <f t="shared" si="14"/>
        <v>0</v>
      </c>
      <c r="BM54" s="537">
        <f t="shared" si="14"/>
        <v>0</v>
      </c>
      <c r="BN54" s="537">
        <f t="shared" si="14"/>
        <v>0</v>
      </c>
      <c r="BO54" s="537">
        <f t="shared" si="14"/>
        <v>0</v>
      </c>
      <c r="BP54" s="537">
        <f t="shared" ref="BP54:CD54" si="15">BP43+BP32+BP21+BP10</f>
        <v>0</v>
      </c>
      <c r="BQ54" s="537">
        <f t="shared" si="15"/>
        <v>0</v>
      </c>
      <c r="BR54" s="537">
        <f t="shared" si="15"/>
        <v>0</v>
      </c>
      <c r="BS54" s="537">
        <f t="shared" si="15"/>
        <v>0</v>
      </c>
      <c r="BT54" s="537">
        <f t="shared" si="15"/>
        <v>0</v>
      </c>
      <c r="BU54" s="537">
        <f t="shared" si="15"/>
        <v>0</v>
      </c>
      <c r="BV54" s="537">
        <f t="shared" si="15"/>
        <v>0</v>
      </c>
      <c r="BW54" s="537">
        <f t="shared" si="15"/>
        <v>0</v>
      </c>
      <c r="BX54" s="537">
        <f t="shared" si="15"/>
        <v>0</v>
      </c>
      <c r="BY54" s="537">
        <f t="shared" si="15"/>
        <v>0</v>
      </c>
      <c r="BZ54" s="537">
        <f t="shared" si="15"/>
        <v>0</v>
      </c>
      <c r="CA54" s="537">
        <f t="shared" si="15"/>
        <v>0</v>
      </c>
      <c r="CB54" s="537">
        <f t="shared" si="15"/>
        <v>0</v>
      </c>
      <c r="CC54" s="537">
        <f t="shared" si="15"/>
        <v>0</v>
      </c>
      <c r="CD54" s="537">
        <f t="shared" si="15"/>
        <v>0</v>
      </c>
      <c r="CG54" s="52">
        <v>45</v>
      </c>
    </row>
    <row r="55" spans="1:86">
      <c r="A55" s="535" t="s">
        <v>6</v>
      </c>
      <c r="B55" s="536" t="s">
        <v>87</v>
      </c>
      <c r="C55" s="537">
        <f>SUM(C56:C65)</f>
        <v>0</v>
      </c>
      <c r="D55" s="537">
        <f t="shared" ref="D55:BO55" si="16">SUM(D56:D65)</f>
        <v>0</v>
      </c>
      <c r="E55" s="537">
        <f t="shared" si="16"/>
        <v>0</v>
      </c>
      <c r="F55" s="537">
        <f t="shared" si="16"/>
        <v>0</v>
      </c>
      <c r="G55" s="537">
        <f t="shared" si="16"/>
        <v>0</v>
      </c>
      <c r="H55" s="537">
        <f t="shared" si="16"/>
        <v>0</v>
      </c>
      <c r="I55" s="537">
        <f t="shared" si="16"/>
        <v>0</v>
      </c>
      <c r="J55" s="537">
        <f t="shared" si="16"/>
        <v>0</v>
      </c>
      <c r="K55" s="537">
        <f t="shared" si="16"/>
        <v>0</v>
      </c>
      <c r="L55" s="537">
        <f t="shared" si="16"/>
        <v>0</v>
      </c>
      <c r="M55" s="537">
        <f t="shared" si="16"/>
        <v>0</v>
      </c>
      <c r="N55" s="537">
        <f t="shared" si="16"/>
        <v>0</v>
      </c>
      <c r="O55" s="537">
        <f t="shared" si="16"/>
        <v>0</v>
      </c>
      <c r="P55" s="537">
        <f t="shared" si="16"/>
        <v>0</v>
      </c>
      <c r="Q55" s="537">
        <f t="shared" si="16"/>
        <v>0</v>
      </c>
      <c r="R55" s="537">
        <f t="shared" si="16"/>
        <v>0</v>
      </c>
      <c r="S55" s="537">
        <f t="shared" si="16"/>
        <v>0</v>
      </c>
      <c r="T55" s="537">
        <f t="shared" si="16"/>
        <v>0</v>
      </c>
      <c r="U55" s="537">
        <f t="shared" si="16"/>
        <v>0</v>
      </c>
      <c r="V55" s="537">
        <f t="shared" si="16"/>
        <v>0</v>
      </c>
      <c r="W55" s="537">
        <f t="shared" si="16"/>
        <v>0</v>
      </c>
      <c r="X55" s="537">
        <f t="shared" si="16"/>
        <v>0</v>
      </c>
      <c r="Y55" s="537">
        <f t="shared" si="16"/>
        <v>0</v>
      </c>
      <c r="Z55" s="537">
        <f t="shared" si="16"/>
        <v>0</v>
      </c>
      <c r="AA55" s="537">
        <f t="shared" si="16"/>
        <v>0</v>
      </c>
      <c r="AB55" s="537">
        <f t="shared" si="16"/>
        <v>0</v>
      </c>
      <c r="AC55" s="537">
        <f t="shared" si="16"/>
        <v>0</v>
      </c>
      <c r="AD55" s="537">
        <f t="shared" si="16"/>
        <v>0</v>
      </c>
      <c r="AE55" s="537">
        <f t="shared" si="16"/>
        <v>0</v>
      </c>
      <c r="AF55" s="537">
        <f t="shared" si="16"/>
        <v>0</v>
      </c>
      <c r="AG55" s="537">
        <f t="shared" si="16"/>
        <v>0</v>
      </c>
      <c r="AH55" s="537">
        <f t="shared" si="16"/>
        <v>0</v>
      </c>
      <c r="AI55" s="537">
        <f t="shared" si="16"/>
        <v>0</v>
      </c>
      <c r="AJ55" s="537">
        <f t="shared" si="16"/>
        <v>0</v>
      </c>
      <c r="AK55" s="537">
        <f t="shared" si="16"/>
        <v>0</v>
      </c>
      <c r="AL55" s="537">
        <f t="shared" si="16"/>
        <v>0</v>
      </c>
      <c r="AM55" s="537">
        <f t="shared" si="16"/>
        <v>0</v>
      </c>
      <c r="AN55" s="537">
        <f t="shared" si="16"/>
        <v>0</v>
      </c>
      <c r="AO55" s="537">
        <f t="shared" si="16"/>
        <v>0</v>
      </c>
      <c r="AP55" s="537">
        <f t="shared" si="16"/>
        <v>0</v>
      </c>
      <c r="AQ55" s="537">
        <f t="shared" si="16"/>
        <v>0</v>
      </c>
      <c r="AR55" s="537">
        <f t="shared" si="16"/>
        <v>0</v>
      </c>
      <c r="AS55" s="537">
        <f t="shared" si="16"/>
        <v>0</v>
      </c>
      <c r="AT55" s="537">
        <f t="shared" si="16"/>
        <v>0</v>
      </c>
      <c r="AU55" s="537">
        <f t="shared" si="16"/>
        <v>0</v>
      </c>
      <c r="AV55" s="537">
        <f t="shared" si="16"/>
        <v>0</v>
      </c>
      <c r="AW55" s="537">
        <f t="shared" si="16"/>
        <v>0</v>
      </c>
      <c r="AX55" s="537">
        <f t="shared" si="16"/>
        <v>0</v>
      </c>
      <c r="AY55" s="537">
        <f t="shared" si="16"/>
        <v>0</v>
      </c>
      <c r="AZ55" s="537">
        <f t="shared" si="16"/>
        <v>0</v>
      </c>
      <c r="BA55" s="537">
        <f t="shared" si="16"/>
        <v>0</v>
      </c>
      <c r="BB55" s="537">
        <f t="shared" si="16"/>
        <v>0</v>
      </c>
      <c r="BC55" s="537">
        <f t="shared" si="16"/>
        <v>0</v>
      </c>
      <c r="BD55" s="537">
        <f t="shared" si="16"/>
        <v>0</v>
      </c>
      <c r="BE55" s="537">
        <f t="shared" si="16"/>
        <v>0</v>
      </c>
      <c r="BF55" s="537">
        <f t="shared" si="16"/>
        <v>0</v>
      </c>
      <c r="BG55" s="537">
        <f t="shared" si="16"/>
        <v>0</v>
      </c>
      <c r="BH55" s="537">
        <f t="shared" si="16"/>
        <v>0</v>
      </c>
      <c r="BI55" s="537">
        <f t="shared" si="16"/>
        <v>0</v>
      </c>
      <c r="BJ55" s="537">
        <f t="shared" si="16"/>
        <v>0</v>
      </c>
      <c r="BK55" s="537">
        <f t="shared" si="16"/>
        <v>0</v>
      </c>
      <c r="BL55" s="537">
        <f t="shared" si="16"/>
        <v>0</v>
      </c>
      <c r="BM55" s="537">
        <f t="shared" si="16"/>
        <v>0</v>
      </c>
      <c r="BN55" s="537">
        <f t="shared" si="16"/>
        <v>0</v>
      </c>
      <c r="BO55" s="537">
        <f t="shared" si="16"/>
        <v>0</v>
      </c>
      <c r="BP55" s="537">
        <f t="shared" ref="BP55:CA55" si="17">SUM(BP56:BP65)</f>
        <v>0</v>
      </c>
      <c r="BQ55" s="537">
        <f t="shared" si="17"/>
        <v>0</v>
      </c>
      <c r="BR55" s="537">
        <f t="shared" si="17"/>
        <v>0</v>
      </c>
      <c r="BS55" s="537">
        <f t="shared" si="17"/>
        <v>0</v>
      </c>
      <c r="BT55" s="537">
        <f t="shared" si="17"/>
        <v>0</v>
      </c>
      <c r="BU55" s="537">
        <f t="shared" si="17"/>
        <v>0</v>
      </c>
      <c r="BV55" s="537">
        <f t="shared" si="17"/>
        <v>0</v>
      </c>
      <c r="BW55" s="537">
        <f t="shared" si="17"/>
        <v>0</v>
      </c>
      <c r="BX55" s="537">
        <f t="shared" si="17"/>
        <v>0</v>
      </c>
      <c r="BY55" s="537">
        <f t="shared" si="17"/>
        <v>0</v>
      </c>
      <c r="BZ55" s="537">
        <f>SUM(BZ56:BZ65)</f>
        <v>0</v>
      </c>
      <c r="CA55" s="537">
        <f t="shared" si="17"/>
        <v>0</v>
      </c>
      <c r="CB55" s="537">
        <f>SUM(CB56:CB65)</f>
        <v>0</v>
      </c>
      <c r="CC55" s="537">
        <f>SUM(CC56:CC65)</f>
        <v>0</v>
      </c>
      <c r="CD55" s="537">
        <f>SUM(CD56:CD65)</f>
        <v>0</v>
      </c>
      <c r="CG55" s="52">
        <v>46</v>
      </c>
    </row>
    <row r="56" spans="1:86">
      <c r="A56" s="549"/>
      <c r="B56" s="140" t="s">
        <v>91</v>
      </c>
      <c r="C56" s="540">
        <v>0</v>
      </c>
      <c r="D56" s="540">
        <v>0</v>
      </c>
      <c r="E56" s="540">
        <v>0</v>
      </c>
      <c r="F56" s="540">
        <v>0</v>
      </c>
      <c r="G56" s="540">
        <v>0</v>
      </c>
      <c r="H56" s="540">
        <v>0</v>
      </c>
      <c r="I56" s="540">
        <v>0</v>
      </c>
      <c r="J56" s="540">
        <v>0</v>
      </c>
      <c r="K56" s="540">
        <v>0</v>
      </c>
      <c r="L56" s="540">
        <v>0</v>
      </c>
      <c r="M56" s="540">
        <v>0</v>
      </c>
      <c r="N56" s="540">
        <v>0</v>
      </c>
      <c r="O56" s="540">
        <v>0</v>
      </c>
      <c r="P56" s="540">
        <v>0</v>
      </c>
      <c r="Q56" s="540">
        <v>0</v>
      </c>
      <c r="R56" s="540">
        <v>0</v>
      </c>
      <c r="S56" s="540">
        <v>0</v>
      </c>
      <c r="T56" s="540">
        <v>0</v>
      </c>
      <c r="U56" s="540">
        <v>0</v>
      </c>
      <c r="V56" s="540">
        <v>0</v>
      </c>
      <c r="W56" s="540">
        <v>0</v>
      </c>
      <c r="X56" s="540">
        <v>0</v>
      </c>
      <c r="Y56" s="540">
        <v>0</v>
      </c>
      <c r="Z56" s="540">
        <v>0</v>
      </c>
      <c r="AA56" s="540">
        <v>0</v>
      </c>
      <c r="AB56" s="540">
        <v>0</v>
      </c>
      <c r="AC56" s="540">
        <v>0</v>
      </c>
      <c r="AD56" s="540">
        <v>0</v>
      </c>
      <c r="AE56" s="540">
        <v>0</v>
      </c>
      <c r="AF56" s="540">
        <v>0</v>
      </c>
      <c r="AG56" s="540">
        <v>0</v>
      </c>
      <c r="AH56" s="540">
        <v>0</v>
      </c>
      <c r="AI56" s="540">
        <v>0</v>
      </c>
      <c r="AJ56" s="540">
        <v>0</v>
      </c>
      <c r="AK56" s="540">
        <v>0</v>
      </c>
      <c r="AL56" s="540">
        <v>0</v>
      </c>
      <c r="AM56" s="540">
        <v>0</v>
      </c>
      <c r="AN56" s="540">
        <v>0</v>
      </c>
      <c r="AO56" s="540">
        <v>0</v>
      </c>
      <c r="AP56" s="540">
        <v>0</v>
      </c>
      <c r="AQ56" s="540">
        <v>0</v>
      </c>
      <c r="AR56" s="540">
        <v>0</v>
      </c>
      <c r="AS56" s="540">
        <v>0</v>
      </c>
      <c r="AT56" s="540">
        <v>0</v>
      </c>
      <c r="AU56" s="540">
        <v>0</v>
      </c>
      <c r="AV56" s="540">
        <v>0</v>
      </c>
      <c r="AW56" s="540">
        <v>0</v>
      </c>
      <c r="AX56" s="540">
        <v>0</v>
      </c>
      <c r="AY56" s="540">
        <v>0</v>
      </c>
      <c r="AZ56" s="540">
        <v>0</v>
      </c>
      <c r="BA56" s="540">
        <v>0</v>
      </c>
      <c r="BB56" s="540">
        <v>0</v>
      </c>
      <c r="BC56" s="540">
        <v>0</v>
      </c>
      <c r="BD56" s="540">
        <v>0</v>
      </c>
      <c r="BE56" s="540">
        <v>0</v>
      </c>
      <c r="BF56" s="540">
        <v>0</v>
      </c>
      <c r="BG56" s="540">
        <v>0</v>
      </c>
      <c r="BH56" s="540">
        <v>0</v>
      </c>
      <c r="BI56" s="540">
        <v>0</v>
      </c>
      <c r="BJ56" s="540">
        <v>0</v>
      </c>
      <c r="BK56" s="540">
        <v>0</v>
      </c>
      <c r="BL56" s="540">
        <v>0</v>
      </c>
      <c r="BM56" s="540">
        <v>0</v>
      </c>
      <c r="BN56" s="540">
        <v>0</v>
      </c>
      <c r="BO56" s="540">
        <v>0</v>
      </c>
      <c r="BP56" s="540">
        <v>0</v>
      </c>
      <c r="BQ56" s="540">
        <v>0</v>
      </c>
      <c r="BR56" s="540">
        <v>0</v>
      </c>
      <c r="BS56" s="540">
        <v>0</v>
      </c>
      <c r="BT56" s="540">
        <v>0</v>
      </c>
      <c r="BU56" s="540">
        <v>0</v>
      </c>
      <c r="BV56" s="540">
        <v>0</v>
      </c>
      <c r="BW56" s="540">
        <v>0</v>
      </c>
      <c r="BX56" s="540">
        <v>0</v>
      </c>
      <c r="BY56" s="540">
        <v>0</v>
      </c>
      <c r="BZ56" s="540">
        <v>0</v>
      </c>
      <c r="CA56" s="540">
        <v>0</v>
      </c>
      <c r="CB56" s="540">
        <v>0</v>
      </c>
      <c r="CC56" s="541">
        <f>C56+E56+G56+I56+K56+M56+O56+Q56+S56+U56+W56+Y56+AA56+AC56+AE56+AG56+AI56+AK56+AM56+AO56+AQ56+AS56+AU56+AW56+AY56+BA56+BC56+BE56+BG56+BI56+BK56+BM56+BO56+BQ56+BS56+BU56+BW56+BY56+CA56</f>
        <v>0</v>
      </c>
      <c r="CD56" s="541">
        <f>D56+F56+H56+J56+L56+N56+P56+R56+T56+V56+X56+Z56+AB56+AD56+AF56+AH56+AJ56+AL56+AN56+AP56+AR56+AT56+AV56+AX56+AZ56+BB56+BD56+BF56+BH56+BJ56+BL56+BN56+BP56+BR56+BT56+BV56+BX56+BZ56+CB56</f>
        <v>0</v>
      </c>
      <c r="CF56" s="45"/>
      <c r="CG56" s="52">
        <v>47</v>
      </c>
    </row>
    <row r="57" spans="1:86">
      <c r="A57" s="547"/>
      <c r="B57" s="16" t="s">
        <v>92</v>
      </c>
      <c r="C57" s="540">
        <v>0</v>
      </c>
      <c r="D57" s="540">
        <v>0</v>
      </c>
      <c r="E57" s="540">
        <v>0</v>
      </c>
      <c r="F57" s="540">
        <v>0</v>
      </c>
      <c r="G57" s="540">
        <v>0</v>
      </c>
      <c r="H57" s="540">
        <v>0</v>
      </c>
      <c r="I57" s="540">
        <v>0</v>
      </c>
      <c r="J57" s="540">
        <v>0</v>
      </c>
      <c r="K57" s="540">
        <v>0</v>
      </c>
      <c r="L57" s="540">
        <v>0</v>
      </c>
      <c r="M57" s="540">
        <v>0</v>
      </c>
      <c r="N57" s="540">
        <v>0</v>
      </c>
      <c r="O57" s="540">
        <v>0</v>
      </c>
      <c r="P57" s="540">
        <v>0</v>
      </c>
      <c r="Q57" s="540">
        <v>0</v>
      </c>
      <c r="R57" s="540">
        <v>0</v>
      </c>
      <c r="S57" s="540">
        <v>0</v>
      </c>
      <c r="T57" s="540">
        <v>0</v>
      </c>
      <c r="U57" s="540">
        <v>0</v>
      </c>
      <c r="V57" s="540">
        <v>0</v>
      </c>
      <c r="W57" s="540">
        <v>0</v>
      </c>
      <c r="X57" s="540">
        <v>0</v>
      </c>
      <c r="Y57" s="540">
        <v>0</v>
      </c>
      <c r="Z57" s="540">
        <v>0</v>
      </c>
      <c r="AA57" s="540">
        <v>0</v>
      </c>
      <c r="AB57" s="540">
        <v>0</v>
      </c>
      <c r="AC57" s="540">
        <v>0</v>
      </c>
      <c r="AD57" s="540">
        <v>0</v>
      </c>
      <c r="AE57" s="540">
        <v>0</v>
      </c>
      <c r="AF57" s="540">
        <v>0</v>
      </c>
      <c r="AG57" s="540">
        <v>0</v>
      </c>
      <c r="AH57" s="540">
        <v>0</v>
      </c>
      <c r="AI57" s="540">
        <v>0</v>
      </c>
      <c r="AJ57" s="540">
        <v>0</v>
      </c>
      <c r="AK57" s="540">
        <v>0</v>
      </c>
      <c r="AL57" s="540">
        <v>0</v>
      </c>
      <c r="AM57" s="540">
        <v>0</v>
      </c>
      <c r="AN57" s="540">
        <v>0</v>
      </c>
      <c r="AO57" s="540">
        <v>0</v>
      </c>
      <c r="AP57" s="540">
        <v>0</v>
      </c>
      <c r="AQ57" s="540">
        <v>0</v>
      </c>
      <c r="AR57" s="540">
        <v>0</v>
      </c>
      <c r="AS57" s="540">
        <v>0</v>
      </c>
      <c r="AT57" s="540">
        <v>0</v>
      </c>
      <c r="AU57" s="540">
        <v>0</v>
      </c>
      <c r="AV57" s="540">
        <v>0</v>
      </c>
      <c r="AW57" s="540">
        <v>0</v>
      </c>
      <c r="AX57" s="540">
        <v>0</v>
      </c>
      <c r="AY57" s="540">
        <v>0</v>
      </c>
      <c r="AZ57" s="540">
        <v>0</v>
      </c>
      <c r="BA57" s="540">
        <v>0</v>
      </c>
      <c r="BB57" s="540">
        <v>0</v>
      </c>
      <c r="BC57" s="540">
        <v>0</v>
      </c>
      <c r="BD57" s="540">
        <v>0</v>
      </c>
      <c r="BE57" s="540">
        <v>0</v>
      </c>
      <c r="BF57" s="540">
        <v>0</v>
      </c>
      <c r="BG57" s="540">
        <v>0</v>
      </c>
      <c r="BH57" s="540">
        <v>0</v>
      </c>
      <c r="BI57" s="540">
        <v>0</v>
      </c>
      <c r="BJ57" s="540">
        <v>0</v>
      </c>
      <c r="BK57" s="540">
        <v>0</v>
      </c>
      <c r="BL57" s="540">
        <v>0</v>
      </c>
      <c r="BM57" s="540">
        <v>0</v>
      </c>
      <c r="BN57" s="540">
        <v>0</v>
      </c>
      <c r="BO57" s="540">
        <v>0</v>
      </c>
      <c r="BP57" s="540">
        <v>0</v>
      </c>
      <c r="BQ57" s="540">
        <v>0</v>
      </c>
      <c r="BR57" s="540">
        <v>0</v>
      </c>
      <c r="BS57" s="540">
        <v>0</v>
      </c>
      <c r="BT57" s="540">
        <v>0</v>
      </c>
      <c r="BU57" s="540">
        <v>0</v>
      </c>
      <c r="BV57" s="540">
        <v>0</v>
      </c>
      <c r="BW57" s="540">
        <v>0</v>
      </c>
      <c r="BX57" s="540">
        <v>0</v>
      </c>
      <c r="BY57" s="540">
        <v>0</v>
      </c>
      <c r="BZ57" s="540">
        <v>0</v>
      </c>
      <c r="CA57" s="540">
        <v>0</v>
      </c>
      <c r="CB57" s="540">
        <v>0</v>
      </c>
      <c r="CC57" s="541">
        <f t="shared" ref="CC57:CD98" si="18">C57+E57+G57+I57+K57+M57+O57+Q57+S57+U57+W57+Y57+AA57+AC57+AE57+AG57+AI57+AK57+AM57+AO57+AQ57+AS57+AU57+AW57+AY57+BA57+BC57+BE57+BG57+BI57+BK57+BM57+BO57+BQ57+BS57+BU57+BW57+BY57+CA57</f>
        <v>0</v>
      </c>
      <c r="CD57" s="541">
        <f t="shared" si="18"/>
        <v>0</v>
      </c>
      <c r="CF57" s="45"/>
      <c r="CG57" s="52">
        <v>48</v>
      </c>
    </row>
    <row r="58" spans="1:86">
      <c r="A58" s="547"/>
      <c r="B58" s="16" t="s">
        <v>592</v>
      </c>
      <c r="C58" s="540">
        <v>0</v>
      </c>
      <c r="D58" s="540">
        <v>0</v>
      </c>
      <c r="E58" s="540">
        <v>0</v>
      </c>
      <c r="F58" s="540">
        <v>0</v>
      </c>
      <c r="G58" s="540">
        <v>0</v>
      </c>
      <c r="H58" s="540">
        <v>0</v>
      </c>
      <c r="I58" s="540">
        <v>0</v>
      </c>
      <c r="J58" s="540">
        <v>0</v>
      </c>
      <c r="K58" s="540">
        <v>0</v>
      </c>
      <c r="L58" s="540">
        <v>0</v>
      </c>
      <c r="M58" s="540">
        <v>0</v>
      </c>
      <c r="N58" s="540">
        <v>0</v>
      </c>
      <c r="O58" s="540">
        <v>0</v>
      </c>
      <c r="P58" s="540">
        <v>0</v>
      </c>
      <c r="Q58" s="540">
        <v>0</v>
      </c>
      <c r="R58" s="540">
        <v>0</v>
      </c>
      <c r="S58" s="540">
        <v>0</v>
      </c>
      <c r="T58" s="540">
        <v>0</v>
      </c>
      <c r="U58" s="540">
        <v>0</v>
      </c>
      <c r="V58" s="540">
        <v>0</v>
      </c>
      <c r="W58" s="540">
        <v>0</v>
      </c>
      <c r="X58" s="540">
        <v>0</v>
      </c>
      <c r="Y58" s="540">
        <v>0</v>
      </c>
      <c r="Z58" s="540">
        <v>0</v>
      </c>
      <c r="AA58" s="540">
        <v>0</v>
      </c>
      <c r="AB58" s="540">
        <v>0</v>
      </c>
      <c r="AC58" s="540">
        <v>0</v>
      </c>
      <c r="AD58" s="540">
        <v>0</v>
      </c>
      <c r="AE58" s="540">
        <v>0</v>
      </c>
      <c r="AF58" s="540">
        <v>0</v>
      </c>
      <c r="AG58" s="540">
        <v>0</v>
      </c>
      <c r="AH58" s="540">
        <v>0</v>
      </c>
      <c r="AI58" s="540">
        <v>0</v>
      </c>
      <c r="AJ58" s="540">
        <v>0</v>
      </c>
      <c r="AK58" s="540">
        <v>0</v>
      </c>
      <c r="AL58" s="540">
        <v>0</v>
      </c>
      <c r="AM58" s="540">
        <v>0</v>
      </c>
      <c r="AN58" s="540">
        <v>0</v>
      </c>
      <c r="AO58" s="540">
        <v>0</v>
      </c>
      <c r="AP58" s="540">
        <v>0</v>
      </c>
      <c r="AQ58" s="540">
        <v>0</v>
      </c>
      <c r="AR58" s="540">
        <v>0</v>
      </c>
      <c r="AS58" s="540">
        <v>0</v>
      </c>
      <c r="AT58" s="540">
        <v>0</v>
      </c>
      <c r="AU58" s="540">
        <v>0</v>
      </c>
      <c r="AV58" s="540">
        <v>0</v>
      </c>
      <c r="AW58" s="540">
        <v>0</v>
      </c>
      <c r="AX58" s="540">
        <v>0</v>
      </c>
      <c r="AY58" s="540">
        <v>0</v>
      </c>
      <c r="AZ58" s="540">
        <v>0</v>
      </c>
      <c r="BA58" s="540">
        <v>0</v>
      </c>
      <c r="BB58" s="540">
        <v>0</v>
      </c>
      <c r="BC58" s="540">
        <v>0</v>
      </c>
      <c r="BD58" s="540">
        <v>0</v>
      </c>
      <c r="BE58" s="540">
        <v>0</v>
      </c>
      <c r="BF58" s="540">
        <v>0</v>
      </c>
      <c r="BG58" s="540">
        <v>0</v>
      </c>
      <c r="BH58" s="540">
        <v>0</v>
      </c>
      <c r="BI58" s="540">
        <v>0</v>
      </c>
      <c r="BJ58" s="540">
        <v>0</v>
      </c>
      <c r="BK58" s="540">
        <v>0</v>
      </c>
      <c r="BL58" s="540">
        <v>0</v>
      </c>
      <c r="BM58" s="540">
        <v>0</v>
      </c>
      <c r="BN58" s="540">
        <v>0</v>
      </c>
      <c r="BO58" s="540">
        <v>0</v>
      </c>
      <c r="BP58" s="540">
        <v>0</v>
      </c>
      <c r="BQ58" s="540">
        <v>0</v>
      </c>
      <c r="BR58" s="540">
        <v>0</v>
      </c>
      <c r="BS58" s="540">
        <v>0</v>
      </c>
      <c r="BT58" s="540">
        <v>0</v>
      </c>
      <c r="BU58" s="540">
        <v>0</v>
      </c>
      <c r="BV58" s="540">
        <v>0</v>
      </c>
      <c r="BW58" s="540">
        <v>0</v>
      </c>
      <c r="BX58" s="540">
        <v>0</v>
      </c>
      <c r="BY58" s="540">
        <v>0</v>
      </c>
      <c r="BZ58" s="540">
        <v>0</v>
      </c>
      <c r="CA58" s="540">
        <v>0</v>
      </c>
      <c r="CB58" s="540">
        <v>0</v>
      </c>
      <c r="CC58" s="541">
        <f t="shared" si="18"/>
        <v>0</v>
      </c>
      <c r="CD58" s="541">
        <f t="shared" si="18"/>
        <v>0</v>
      </c>
      <c r="CF58" s="45"/>
      <c r="CG58" s="52">
        <v>49</v>
      </c>
    </row>
    <row r="59" spans="1:86">
      <c r="A59" s="547"/>
      <c r="B59" s="16" t="s">
        <v>93</v>
      </c>
      <c r="C59" s="540">
        <v>0</v>
      </c>
      <c r="D59" s="540">
        <v>0</v>
      </c>
      <c r="E59" s="540">
        <v>0</v>
      </c>
      <c r="F59" s="540">
        <v>0</v>
      </c>
      <c r="G59" s="540">
        <v>0</v>
      </c>
      <c r="H59" s="540">
        <v>0</v>
      </c>
      <c r="I59" s="540">
        <v>0</v>
      </c>
      <c r="J59" s="540">
        <v>0</v>
      </c>
      <c r="K59" s="540">
        <v>0</v>
      </c>
      <c r="L59" s="540">
        <v>0</v>
      </c>
      <c r="M59" s="540">
        <v>0</v>
      </c>
      <c r="N59" s="540">
        <v>0</v>
      </c>
      <c r="O59" s="540">
        <v>0</v>
      </c>
      <c r="P59" s="540">
        <v>0</v>
      </c>
      <c r="Q59" s="540">
        <v>0</v>
      </c>
      <c r="R59" s="540">
        <v>0</v>
      </c>
      <c r="S59" s="540">
        <v>0</v>
      </c>
      <c r="T59" s="540">
        <v>0</v>
      </c>
      <c r="U59" s="540">
        <v>0</v>
      </c>
      <c r="V59" s="540">
        <v>0</v>
      </c>
      <c r="W59" s="540">
        <v>0</v>
      </c>
      <c r="X59" s="540">
        <v>0</v>
      </c>
      <c r="Y59" s="540">
        <v>0</v>
      </c>
      <c r="Z59" s="540">
        <v>0</v>
      </c>
      <c r="AA59" s="540">
        <v>0</v>
      </c>
      <c r="AB59" s="540">
        <v>0</v>
      </c>
      <c r="AC59" s="540">
        <v>0</v>
      </c>
      <c r="AD59" s="540">
        <v>0</v>
      </c>
      <c r="AE59" s="540">
        <v>0</v>
      </c>
      <c r="AF59" s="540">
        <v>0</v>
      </c>
      <c r="AG59" s="540">
        <v>0</v>
      </c>
      <c r="AH59" s="540">
        <v>0</v>
      </c>
      <c r="AI59" s="540">
        <v>0</v>
      </c>
      <c r="AJ59" s="540">
        <v>0</v>
      </c>
      <c r="AK59" s="540">
        <v>0</v>
      </c>
      <c r="AL59" s="540">
        <v>0</v>
      </c>
      <c r="AM59" s="540">
        <v>0</v>
      </c>
      <c r="AN59" s="540">
        <v>0</v>
      </c>
      <c r="AO59" s="540">
        <v>0</v>
      </c>
      <c r="AP59" s="540">
        <v>0</v>
      </c>
      <c r="AQ59" s="540">
        <v>0</v>
      </c>
      <c r="AR59" s="540">
        <v>0</v>
      </c>
      <c r="AS59" s="540">
        <v>0</v>
      </c>
      <c r="AT59" s="540">
        <v>0</v>
      </c>
      <c r="AU59" s="540">
        <v>0</v>
      </c>
      <c r="AV59" s="540">
        <v>0</v>
      </c>
      <c r="AW59" s="540">
        <v>0</v>
      </c>
      <c r="AX59" s="540">
        <v>0</v>
      </c>
      <c r="AY59" s="540">
        <v>0</v>
      </c>
      <c r="AZ59" s="540">
        <v>0</v>
      </c>
      <c r="BA59" s="540">
        <v>0</v>
      </c>
      <c r="BB59" s="540">
        <v>0</v>
      </c>
      <c r="BC59" s="540">
        <v>0</v>
      </c>
      <c r="BD59" s="540">
        <v>0</v>
      </c>
      <c r="BE59" s="540">
        <v>0</v>
      </c>
      <c r="BF59" s="540">
        <v>0</v>
      </c>
      <c r="BG59" s="540">
        <v>0</v>
      </c>
      <c r="BH59" s="540">
        <v>0</v>
      </c>
      <c r="BI59" s="540">
        <v>0</v>
      </c>
      <c r="BJ59" s="540">
        <v>0</v>
      </c>
      <c r="BK59" s="540">
        <v>0</v>
      </c>
      <c r="BL59" s="540">
        <v>0</v>
      </c>
      <c r="BM59" s="540">
        <v>0</v>
      </c>
      <c r="BN59" s="540">
        <v>0</v>
      </c>
      <c r="BO59" s="540">
        <v>0</v>
      </c>
      <c r="BP59" s="540">
        <v>0</v>
      </c>
      <c r="BQ59" s="540">
        <v>0</v>
      </c>
      <c r="BR59" s="540">
        <v>0</v>
      </c>
      <c r="BS59" s="540">
        <v>0</v>
      </c>
      <c r="BT59" s="540">
        <v>0</v>
      </c>
      <c r="BU59" s="540">
        <v>0</v>
      </c>
      <c r="BV59" s="540">
        <v>0</v>
      </c>
      <c r="BW59" s="540">
        <v>0</v>
      </c>
      <c r="BX59" s="540">
        <v>0</v>
      </c>
      <c r="BY59" s="540">
        <v>0</v>
      </c>
      <c r="BZ59" s="540">
        <v>0</v>
      </c>
      <c r="CA59" s="540">
        <v>0</v>
      </c>
      <c r="CB59" s="540">
        <v>0</v>
      </c>
      <c r="CC59" s="541">
        <f t="shared" si="18"/>
        <v>0</v>
      </c>
      <c r="CD59" s="541">
        <f t="shared" si="18"/>
        <v>0</v>
      </c>
      <c r="CF59" s="45"/>
      <c r="CG59" s="52">
        <v>50</v>
      </c>
    </row>
    <row r="60" spans="1:86">
      <c r="A60" s="547"/>
      <c r="B60" s="16" t="s">
        <v>94</v>
      </c>
      <c r="C60" s="540">
        <v>0</v>
      </c>
      <c r="D60" s="540">
        <v>0</v>
      </c>
      <c r="E60" s="540">
        <v>0</v>
      </c>
      <c r="F60" s="540">
        <v>0</v>
      </c>
      <c r="G60" s="540">
        <v>0</v>
      </c>
      <c r="H60" s="540">
        <v>0</v>
      </c>
      <c r="I60" s="540">
        <v>0</v>
      </c>
      <c r="J60" s="540">
        <v>0</v>
      </c>
      <c r="K60" s="540">
        <v>0</v>
      </c>
      <c r="L60" s="540">
        <v>0</v>
      </c>
      <c r="M60" s="540">
        <v>0</v>
      </c>
      <c r="N60" s="540">
        <v>0</v>
      </c>
      <c r="O60" s="540">
        <v>0</v>
      </c>
      <c r="P60" s="540">
        <v>0</v>
      </c>
      <c r="Q60" s="540">
        <v>0</v>
      </c>
      <c r="R60" s="540">
        <v>0</v>
      </c>
      <c r="S60" s="540">
        <v>0</v>
      </c>
      <c r="T60" s="540">
        <v>0</v>
      </c>
      <c r="U60" s="540">
        <v>0</v>
      </c>
      <c r="V60" s="540">
        <v>0</v>
      </c>
      <c r="W60" s="540">
        <v>0</v>
      </c>
      <c r="X60" s="540">
        <v>0</v>
      </c>
      <c r="Y60" s="540">
        <v>0</v>
      </c>
      <c r="Z60" s="540">
        <v>0</v>
      </c>
      <c r="AA60" s="540">
        <v>0</v>
      </c>
      <c r="AB60" s="540">
        <v>0</v>
      </c>
      <c r="AC60" s="540">
        <v>0</v>
      </c>
      <c r="AD60" s="540">
        <v>0</v>
      </c>
      <c r="AE60" s="540">
        <v>0</v>
      </c>
      <c r="AF60" s="540">
        <v>0</v>
      </c>
      <c r="AG60" s="540">
        <v>0</v>
      </c>
      <c r="AH60" s="540">
        <v>0</v>
      </c>
      <c r="AI60" s="540">
        <v>0</v>
      </c>
      <c r="AJ60" s="540">
        <v>0</v>
      </c>
      <c r="AK60" s="540">
        <v>0</v>
      </c>
      <c r="AL60" s="540">
        <v>0</v>
      </c>
      <c r="AM60" s="540">
        <v>0</v>
      </c>
      <c r="AN60" s="540">
        <v>0</v>
      </c>
      <c r="AO60" s="540">
        <v>0</v>
      </c>
      <c r="AP60" s="540">
        <v>0</v>
      </c>
      <c r="AQ60" s="540">
        <v>0</v>
      </c>
      <c r="AR60" s="540">
        <v>0</v>
      </c>
      <c r="AS60" s="540">
        <v>0</v>
      </c>
      <c r="AT60" s="540">
        <v>0</v>
      </c>
      <c r="AU60" s="540">
        <v>0</v>
      </c>
      <c r="AV60" s="540">
        <v>0</v>
      </c>
      <c r="AW60" s="540">
        <v>0</v>
      </c>
      <c r="AX60" s="540">
        <v>0</v>
      </c>
      <c r="AY60" s="540">
        <v>0</v>
      </c>
      <c r="AZ60" s="540">
        <v>0</v>
      </c>
      <c r="BA60" s="540">
        <v>0</v>
      </c>
      <c r="BB60" s="540">
        <v>0</v>
      </c>
      <c r="BC60" s="540">
        <v>0</v>
      </c>
      <c r="BD60" s="540">
        <v>0</v>
      </c>
      <c r="BE60" s="540">
        <v>0</v>
      </c>
      <c r="BF60" s="540">
        <v>0</v>
      </c>
      <c r="BG60" s="540">
        <v>0</v>
      </c>
      <c r="BH60" s="540">
        <v>0</v>
      </c>
      <c r="BI60" s="540">
        <v>0</v>
      </c>
      <c r="BJ60" s="540">
        <v>0</v>
      </c>
      <c r="BK60" s="540">
        <v>0</v>
      </c>
      <c r="BL60" s="540">
        <v>0</v>
      </c>
      <c r="BM60" s="540">
        <v>0</v>
      </c>
      <c r="BN60" s="540">
        <v>0</v>
      </c>
      <c r="BO60" s="540">
        <v>0</v>
      </c>
      <c r="BP60" s="540">
        <v>0</v>
      </c>
      <c r="BQ60" s="540">
        <v>0</v>
      </c>
      <c r="BR60" s="540">
        <v>0</v>
      </c>
      <c r="BS60" s="540">
        <v>0</v>
      </c>
      <c r="BT60" s="540">
        <v>0</v>
      </c>
      <c r="BU60" s="540">
        <v>0</v>
      </c>
      <c r="BV60" s="540">
        <v>0</v>
      </c>
      <c r="BW60" s="540">
        <v>0</v>
      </c>
      <c r="BX60" s="540">
        <v>0</v>
      </c>
      <c r="BY60" s="540">
        <v>0</v>
      </c>
      <c r="BZ60" s="540">
        <v>0</v>
      </c>
      <c r="CA60" s="540">
        <v>0</v>
      </c>
      <c r="CB60" s="540">
        <v>0</v>
      </c>
      <c r="CC60" s="541">
        <f t="shared" si="18"/>
        <v>0</v>
      </c>
      <c r="CD60" s="541">
        <f t="shared" si="18"/>
        <v>0</v>
      </c>
      <c r="CF60" s="45"/>
      <c r="CG60" s="52">
        <v>51</v>
      </c>
    </row>
    <row r="61" spans="1:86">
      <c r="A61" s="547"/>
      <c r="B61" s="10" t="s">
        <v>847</v>
      </c>
      <c r="C61" s="540">
        <v>0</v>
      </c>
      <c r="D61" s="540">
        <v>0</v>
      </c>
      <c r="E61" s="540">
        <v>0</v>
      </c>
      <c r="F61" s="540">
        <v>0</v>
      </c>
      <c r="G61" s="540">
        <v>0</v>
      </c>
      <c r="H61" s="540">
        <v>0</v>
      </c>
      <c r="I61" s="540">
        <v>0</v>
      </c>
      <c r="J61" s="540">
        <v>0</v>
      </c>
      <c r="K61" s="540">
        <v>0</v>
      </c>
      <c r="L61" s="540">
        <v>0</v>
      </c>
      <c r="M61" s="540">
        <v>0</v>
      </c>
      <c r="N61" s="540">
        <v>0</v>
      </c>
      <c r="O61" s="540">
        <v>0</v>
      </c>
      <c r="P61" s="540">
        <v>0</v>
      </c>
      <c r="Q61" s="540">
        <v>0</v>
      </c>
      <c r="R61" s="540">
        <v>0</v>
      </c>
      <c r="S61" s="540">
        <v>0</v>
      </c>
      <c r="T61" s="540">
        <v>0</v>
      </c>
      <c r="U61" s="540">
        <v>0</v>
      </c>
      <c r="V61" s="540">
        <v>0</v>
      </c>
      <c r="W61" s="540">
        <v>0</v>
      </c>
      <c r="X61" s="540">
        <v>0</v>
      </c>
      <c r="Y61" s="540">
        <v>0</v>
      </c>
      <c r="Z61" s="540">
        <v>0</v>
      </c>
      <c r="AA61" s="540">
        <v>0</v>
      </c>
      <c r="AB61" s="540">
        <v>0</v>
      </c>
      <c r="AC61" s="540">
        <v>0</v>
      </c>
      <c r="AD61" s="540">
        <v>0</v>
      </c>
      <c r="AE61" s="540">
        <v>0</v>
      </c>
      <c r="AF61" s="540">
        <v>0</v>
      </c>
      <c r="AG61" s="540">
        <v>0</v>
      </c>
      <c r="AH61" s="540">
        <v>0</v>
      </c>
      <c r="AI61" s="540">
        <v>0</v>
      </c>
      <c r="AJ61" s="540">
        <v>0</v>
      </c>
      <c r="AK61" s="540">
        <v>0</v>
      </c>
      <c r="AL61" s="540">
        <v>0</v>
      </c>
      <c r="AM61" s="540">
        <v>0</v>
      </c>
      <c r="AN61" s="540">
        <v>0</v>
      </c>
      <c r="AO61" s="540">
        <v>0</v>
      </c>
      <c r="AP61" s="540">
        <v>0</v>
      </c>
      <c r="AQ61" s="540">
        <v>0</v>
      </c>
      <c r="AR61" s="540">
        <v>0</v>
      </c>
      <c r="AS61" s="540">
        <v>0</v>
      </c>
      <c r="AT61" s="540">
        <v>0</v>
      </c>
      <c r="AU61" s="540">
        <v>0</v>
      </c>
      <c r="AV61" s="540">
        <v>0</v>
      </c>
      <c r="AW61" s="540">
        <v>0</v>
      </c>
      <c r="AX61" s="540">
        <v>0</v>
      </c>
      <c r="AY61" s="540">
        <v>0</v>
      </c>
      <c r="AZ61" s="540">
        <v>0</v>
      </c>
      <c r="BA61" s="540">
        <v>0</v>
      </c>
      <c r="BB61" s="540">
        <v>0</v>
      </c>
      <c r="BC61" s="540">
        <v>0</v>
      </c>
      <c r="BD61" s="540">
        <v>0</v>
      </c>
      <c r="BE61" s="540">
        <v>0</v>
      </c>
      <c r="BF61" s="540">
        <v>0</v>
      </c>
      <c r="BG61" s="540">
        <v>0</v>
      </c>
      <c r="BH61" s="540">
        <v>0</v>
      </c>
      <c r="BI61" s="540">
        <v>0</v>
      </c>
      <c r="BJ61" s="540">
        <v>0</v>
      </c>
      <c r="BK61" s="540">
        <v>0</v>
      </c>
      <c r="BL61" s="540">
        <v>0</v>
      </c>
      <c r="BM61" s="540">
        <v>0</v>
      </c>
      <c r="BN61" s="540">
        <v>0</v>
      </c>
      <c r="BO61" s="540">
        <v>0</v>
      </c>
      <c r="BP61" s="540">
        <v>0</v>
      </c>
      <c r="BQ61" s="540">
        <v>0</v>
      </c>
      <c r="BR61" s="540">
        <v>0</v>
      </c>
      <c r="BS61" s="540">
        <v>0</v>
      </c>
      <c r="BT61" s="540">
        <v>0</v>
      </c>
      <c r="BU61" s="540">
        <v>0</v>
      </c>
      <c r="BV61" s="540">
        <v>0</v>
      </c>
      <c r="BW61" s="540">
        <v>0</v>
      </c>
      <c r="BX61" s="540">
        <v>0</v>
      </c>
      <c r="BY61" s="540">
        <v>0</v>
      </c>
      <c r="BZ61" s="540">
        <v>0</v>
      </c>
      <c r="CA61" s="540">
        <v>0</v>
      </c>
      <c r="CB61" s="540">
        <v>0</v>
      </c>
      <c r="CC61" s="541">
        <f t="shared" si="18"/>
        <v>0</v>
      </c>
      <c r="CD61" s="541">
        <f t="shared" si="18"/>
        <v>0</v>
      </c>
      <c r="CF61" s="45"/>
      <c r="CG61" s="52">
        <v>52</v>
      </c>
    </row>
    <row r="62" spans="1:86">
      <c r="A62" s="547"/>
      <c r="B62" s="10" t="s">
        <v>848</v>
      </c>
      <c r="C62" s="540">
        <v>0</v>
      </c>
      <c r="D62" s="540">
        <v>0</v>
      </c>
      <c r="E62" s="540">
        <v>0</v>
      </c>
      <c r="F62" s="540">
        <v>0</v>
      </c>
      <c r="G62" s="540">
        <v>0</v>
      </c>
      <c r="H62" s="540">
        <v>0</v>
      </c>
      <c r="I62" s="540">
        <v>0</v>
      </c>
      <c r="J62" s="540">
        <v>0</v>
      </c>
      <c r="K62" s="540">
        <v>0</v>
      </c>
      <c r="L62" s="540">
        <v>0</v>
      </c>
      <c r="M62" s="540">
        <v>0</v>
      </c>
      <c r="N62" s="540">
        <v>0</v>
      </c>
      <c r="O62" s="540">
        <v>0</v>
      </c>
      <c r="P62" s="540">
        <v>0</v>
      </c>
      <c r="Q62" s="540">
        <v>0</v>
      </c>
      <c r="R62" s="540">
        <v>0</v>
      </c>
      <c r="S62" s="540">
        <v>0</v>
      </c>
      <c r="T62" s="540">
        <v>0</v>
      </c>
      <c r="U62" s="540">
        <v>0</v>
      </c>
      <c r="V62" s="540">
        <v>0</v>
      </c>
      <c r="W62" s="540">
        <v>0</v>
      </c>
      <c r="X62" s="540">
        <v>0</v>
      </c>
      <c r="Y62" s="540">
        <v>0</v>
      </c>
      <c r="Z62" s="540">
        <v>0</v>
      </c>
      <c r="AA62" s="540">
        <v>0</v>
      </c>
      <c r="AB62" s="540">
        <v>0</v>
      </c>
      <c r="AC62" s="540">
        <v>0</v>
      </c>
      <c r="AD62" s="540">
        <v>0</v>
      </c>
      <c r="AE62" s="540">
        <v>0</v>
      </c>
      <c r="AF62" s="540">
        <v>0</v>
      </c>
      <c r="AG62" s="540">
        <v>0</v>
      </c>
      <c r="AH62" s="540">
        <v>0</v>
      </c>
      <c r="AI62" s="540">
        <v>0</v>
      </c>
      <c r="AJ62" s="540">
        <v>0</v>
      </c>
      <c r="AK62" s="540">
        <v>0</v>
      </c>
      <c r="AL62" s="540">
        <v>0</v>
      </c>
      <c r="AM62" s="540">
        <v>0</v>
      </c>
      <c r="AN62" s="540">
        <v>0</v>
      </c>
      <c r="AO62" s="540">
        <v>0</v>
      </c>
      <c r="AP62" s="540">
        <v>0</v>
      </c>
      <c r="AQ62" s="540">
        <v>0</v>
      </c>
      <c r="AR62" s="540">
        <v>0</v>
      </c>
      <c r="AS62" s="540">
        <v>0</v>
      </c>
      <c r="AT62" s="540">
        <v>0</v>
      </c>
      <c r="AU62" s="540">
        <v>0</v>
      </c>
      <c r="AV62" s="540">
        <v>0</v>
      </c>
      <c r="AW62" s="540">
        <v>0</v>
      </c>
      <c r="AX62" s="540">
        <v>0</v>
      </c>
      <c r="AY62" s="540">
        <v>0</v>
      </c>
      <c r="AZ62" s="540">
        <v>0</v>
      </c>
      <c r="BA62" s="540">
        <v>0</v>
      </c>
      <c r="BB62" s="540">
        <v>0</v>
      </c>
      <c r="BC62" s="540">
        <v>0</v>
      </c>
      <c r="BD62" s="540">
        <v>0</v>
      </c>
      <c r="BE62" s="540">
        <v>0</v>
      </c>
      <c r="BF62" s="540">
        <v>0</v>
      </c>
      <c r="BG62" s="540">
        <v>0</v>
      </c>
      <c r="BH62" s="540">
        <v>0</v>
      </c>
      <c r="BI62" s="540">
        <v>0</v>
      </c>
      <c r="BJ62" s="540">
        <v>0</v>
      </c>
      <c r="BK62" s="540">
        <v>0</v>
      </c>
      <c r="BL62" s="540">
        <v>0</v>
      </c>
      <c r="BM62" s="540">
        <v>0</v>
      </c>
      <c r="BN62" s="540">
        <v>0</v>
      </c>
      <c r="BO62" s="540">
        <v>0</v>
      </c>
      <c r="BP62" s="540">
        <v>0</v>
      </c>
      <c r="BQ62" s="540">
        <v>0</v>
      </c>
      <c r="BR62" s="540">
        <v>0</v>
      </c>
      <c r="BS62" s="540">
        <v>0</v>
      </c>
      <c r="BT62" s="540">
        <v>0</v>
      </c>
      <c r="BU62" s="540">
        <v>0</v>
      </c>
      <c r="BV62" s="540">
        <v>0</v>
      </c>
      <c r="BW62" s="540">
        <v>0</v>
      </c>
      <c r="BX62" s="540">
        <v>0</v>
      </c>
      <c r="BY62" s="540">
        <v>0</v>
      </c>
      <c r="BZ62" s="540">
        <v>0</v>
      </c>
      <c r="CA62" s="540">
        <v>0</v>
      </c>
      <c r="CB62" s="540">
        <v>0</v>
      </c>
      <c r="CC62" s="541">
        <f t="shared" si="18"/>
        <v>0</v>
      </c>
      <c r="CD62" s="541">
        <f t="shared" si="18"/>
        <v>0</v>
      </c>
      <c r="CF62" s="45"/>
      <c r="CG62" s="52">
        <v>53</v>
      </c>
    </row>
    <row r="63" spans="1:86">
      <c r="A63" s="547"/>
      <c r="B63" s="10" t="s">
        <v>96</v>
      </c>
      <c r="C63" s="540">
        <v>0</v>
      </c>
      <c r="D63" s="540">
        <v>0</v>
      </c>
      <c r="E63" s="540">
        <v>0</v>
      </c>
      <c r="F63" s="540">
        <v>0</v>
      </c>
      <c r="G63" s="540">
        <v>0</v>
      </c>
      <c r="H63" s="540">
        <v>0</v>
      </c>
      <c r="I63" s="540">
        <v>0</v>
      </c>
      <c r="J63" s="540">
        <v>0</v>
      </c>
      <c r="K63" s="540">
        <v>0</v>
      </c>
      <c r="L63" s="540">
        <v>0</v>
      </c>
      <c r="M63" s="540">
        <v>0</v>
      </c>
      <c r="N63" s="540">
        <v>0</v>
      </c>
      <c r="O63" s="540">
        <v>0</v>
      </c>
      <c r="P63" s="540">
        <v>0</v>
      </c>
      <c r="Q63" s="540">
        <v>0</v>
      </c>
      <c r="R63" s="540">
        <v>0</v>
      </c>
      <c r="S63" s="540">
        <v>0</v>
      </c>
      <c r="T63" s="540">
        <v>0</v>
      </c>
      <c r="U63" s="540">
        <v>0</v>
      </c>
      <c r="V63" s="540">
        <v>0</v>
      </c>
      <c r="W63" s="540">
        <v>0</v>
      </c>
      <c r="X63" s="540">
        <v>0</v>
      </c>
      <c r="Y63" s="540">
        <v>0</v>
      </c>
      <c r="Z63" s="540">
        <v>0</v>
      </c>
      <c r="AA63" s="540">
        <v>0</v>
      </c>
      <c r="AB63" s="540">
        <v>0</v>
      </c>
      <c r="AC63" s="540">
        <v>0</v>
      </c>
      <c r="AD63" s="540">
        <v>0</v>
      </c>
      <c r="AE63" s="540">
        <v>0</v>
      </c>
      <c r="AF63" s="540">
        <v>0</v>
      </c>
      <c r="AG63" s="540">
        <v>0</v>
      </c>
      <c r="AH63" s="540">
        <v>0</v>
      </c>
      <c r="AI63" s="540">
        <v>0</v>
      </c>
      <c r="AJ63" s="540">
        <v>0</v>
      </c>
      <c r="AK63" s="540">
        <v>0</v>
      </c>
      <c r="AL63" s="540">
        <v>0</v>
      </c>
      <c r="AM63" s="540">
        <v>0</v>
      </c>
      <c r="AN63" s="540">
        <v>0</v>
      </c>
      <c r="AO63" s="540">
        <v>0</v>
      </c>
      <c r="AP63" s="540">
        <v>0</v>
      </c>
      <c r="AQ63" s="540">
        <v>0</v>
      </c>
      <c r="AR63" s="540">
        <v>0</v>
      </c>
      <c r="AS63" s="540">
        <v>0</v>
      </c>
      <c r="AT63" s="540">
        <v>0</v>
      </c>
      <c r="AU63" s="540">
        <v>0</v>
      </c>
      <c r="AV63" s="540">
        <v>0</v>
      </c>
      <c r="AW63" s="540">
        <v>0</v>
      </c>
      <c r="AX63" s="540">
        <v>0</v>
      </c>
      <c r="AY63" s="540">
        <v>0</v>
      </c>
      <c r="AZ63" s="540">
        <v>0</v>
      </c>
      <c r="BA63" s="540">
        <v>0</v>
      </c>
      <c r="BB63" s="540">
        <v>0</v>
      </c>
      <c r="BC63" s="540">
        <v>0</v>
      </c>
      <c r="BD63" s="540">
        <v>0</v>
      </c>
      <c r="BE63" s="540">
        <v>0</v>
      </c>
      <c r="BF63" s="540">
        <v>0</v>
      </c>
      <c r="BG63" s="540">
        <v>0</v>
      </c>
      <c r="BH63" s="540">
        <v>0</v>
      </c>
      <c r="BI63" s="540">
        <v>0</v>
      </c>
      <c r="BJ63" s="540">
        <v>0</v>
      </c>
      <c r="BK63" s="540">
        <v>0</v>
      </c>
      <c r="BL63" s="540">
        <v>0</v>
      </c>
      <c r="BM63" s="540">
        <v>0</v>
      </c>
      <c r="BN63" s="540">
        <v>0</v>
      </c>
      <c r="BO63" s="540">
        <v>0</v>
      </c>
      <c r="BP63" s="540">
        <v>0</v>
      </c>
      <c r="BQ63" s="540">
        <v>0</v>
      </c>
      <c r="BR63" s="540">
        <v>0</v>
      </c>
      <c r="BS63" s="540">
        <v>0</v>
      </c>
      <c r="BT63" s="540">
        <v>0</v>
      </c>
      <c r="BU63" s="540">
        <v>0</v>
      </c>
      <c r="BV63" s="540">
        <v>0</v>
      </c>
      <c r="BW63" s="540">
        <v>0</v>
      </c>
      <c r="BX63" s="540">
        <v>0</v>
      </c>
      <c r="BY63" s="540">
        <v>0</v>
      </c>
      <c r="BZ63" s="540">
        <v>0</v>
      </c>
      <c r="CA63" s="540">
        <v>0</v>
      </c>
      <c r="CB63" s="540">
        <v>0</v>
      </c>
      <c r="CC63" s="541">
        <f t="shared" si="18"/>
        <v>0</v>
      </c>
      <c r="CD63" s="541">
        <f t="shared" si="18"/>
        <v>0</v>
      </c>
      <c r="CF63" s="45"/>
      <c r="CG63" s="52">
        <v>54</v>
      </c>
    </row>
    <row r="64" spans="1:86">
      <c r="A64" s="547"/>
      <c r="B64" s="10" t="s">
        <v>97</v>
      </c>
      <c r="C64" s="540">
        <v>0</v>
      </c>
      <c r="D64" s="540">
        <v>0</v>
      </c>
      <c r="E64" s="540">
        <v>0</v>
      </c>
      <c r="F64" s="540">
        <v>0</v>
      </c>
      <c r="G64" s="540">
        <v>0</v>
      </c>
      <c r="H64" s="540">
        <v>0</v>
      </c>
      <c r="I64" s="540">
        <v>0</v>
      </c>
      <c r="J64" s="540">
        <v>0</v>
      </c>
      <c r="K64" s="540">
        <v>0</v>
      </c>
      <c r="L64" s="540">
        <v>0</v>
      </c>
      <c r="M64" s="540">
        <v>0</v>
      </c>
      <c r="N64" s="540">
        <v>0</v>
      </c>
      <c r="O64" s="540">
        <v>0</v>
      </c>
      <c r="P64" s="540">
        <v>0</v>
      </c>
      <c r="Q64" s="540">
        <v>0</v>
      </c>
      <c r="R64" s="540">
        <v>0</v>
      </c>
      <c r="S64" s="540">
        <v>0</v>
      </c>
      <c r="T64" s="540">
        <v>0</v>
      </c>
      <c r="U64" s="540">
        <v>0</v>
      </c>
      <c r="V64" s="540">
        <v>0</v>
      </c>
      <c r="W64" s="540">
        <v>0</v>
      </c>
      <c r="X64" s="540">
        <v>0</v>
      </c>
      <c r="Y64" s="540">
        <v>0</v>
      </c>
      <c r="Z64" s="540">
        <v>0</v>
      </c>
      <c r="AA64" s="540">
        <v>0</v>
      </c>
      <c r="AB64" s="540">
        <v>0</v>
      </c>
      <c r="AC64" s="540">
        <v>0</v>
      </c>
      <c r="AD64" s="540">
        <v>0</v>
      </c>
      <c r="AE64" s="540">
        <v>0</v>
      </c>
      <c r="AF64" s="540">
        <v>0</v>
      </c>
      <c r="AG64" s="540">
        <v>0</v>
      </c>
      <c r="AH64" s="540">
        <v>0</v>
      </c>
      <c r="AI64" s="540">
        <v>0</v>
      </c>
      <c r="AJ64" s="540">
        <v>0</v>
      </c>
      <c r="AK64" s="540">
        <v>0</v>
      </c>
      <c r="AL64" s="540">
        <v>0</v>
      </c>
      <c r="AM64" s="540">
        <v>0</v>
      </c>
      <c r="AN64" s="540">
        <v>0</v>
      </c>
      <c r="AO64" s="540">
        <v>0</v>
      </c>
      <c r="AP64" s="540">
        <v>0</v>
      </c>
      <c r="AQ64" s="540">
        <v>0</v>
      </c>
      <c r="AR64" s="540">
        <v>0</v>
      </c>
      <c r="AS64" s="540">
        <v>0</v>
      </c>
      <c r="AT64" s="540">
        <v>0</v>
      </c>
      <c r="AU64" s="540">
        <v>0</v>
      </c>
      <c r="AV64" s="540">
        <v>0</v>
      </c>
      <c r="AW64" s="540">
        <v>0</v>
      </c>
      <c r="AX64" s="540">
        <v>0</v>
      </c>
      <c r="AY64" s="540">
        <v>0</v>
      </c>
      <c r="AZ64" s="540">
        <v>0</v>
      </c>
      <c r="BA64" s="540">
        <v>0</v>
      </c>
      <c r="BB64" s="540">
        <v>0</v>
      </c>
      <c r="BC64" s="540">
        <v>0</v>
      </c>
      <c r="BD64" s="540">
        <v>0</v>
      </c>
      <c r="BE64" s="540">
        <v>0</v>
      </c>
      <c r="BF64" s="540">
        <v>0</v>
      </c>
      <c r="BG64" s="540">
        <v>0</v>
      </c>
      <c r="BH64" s="540">
        <v>0</v>
      </c>
      <c r="BI64" s="540">
        <v>0</v>
      </c>
      <c r="BJ64" s="540">
        <v>0</v>
      </c>
      <c r="BK64" s="540">
        <v>0</v>
      </c>
      <c r="BL64" s="540">
        <v>0</v>
      </c>
      <c r="BM64" s="540">
        <v>0</v>
      </c>
      <c r="BN64" s="540">
        <v>0</v>
      </c>
      <c r="BO64" s="540">
        <v>0</v>
      </c>
      <c r="BP64" s="540">
        <v>0</v>
      </c>
      <c r="BQ64" s="540">
        <v>0</v>
      </c>
      <c r="BR64" s="540">
        <v>0</v>
      </c>
      <c r="BS64" s="540">
        <v>0</v>
      </c>
      <c r="BT64" s="540">
        <v>0</v>
      </c>
      <c r="BU64" s="540">
        <v>0</v>
      </c>
      <c r="BV64" s="540">
        <v>0</v>
      </c>
      <c r="BW64" s="540">
        <v>0</v>
      </c>
      <c r="BX64" s="540">
        <v>0</v>
      </c>
      <c r="BY64" s="540">
        <v>0</v>
      </c>
      <c r="BZ64" s="540">
        <v>0</v>
      </c>
      <c r="CA64" s="540">
        <v>0</v>
      </c>
      <c r="CB64" s="540">
        <v>0</v>
      </c>
      <c r="CC64" s="541">
        <f t="shared" si="18"/>
        <v>0</v>
      </c>
      <c r="CD64" s="541">
        <f t="shared" si="18"/>
        <v>0</v>
      </c>
      <c r="CF64" s="45"/>
      <c r="CG64" s="52">
        <v>55</v>
      </c>
    </row>
    <row r="65" spans="1:85">
      <c r="A65" s="547"/>
      <c r="B65" s="548" t="s">
        <v>614</v>
      </c>
      <c r="C65" s="540">
        <v>0</v>
      </c>
      <c r="D65" s="540">
        <v>0</v>
      </c>
      <c r="E65" s="540">
        <v>0</v>
      </c>
      <c r="F65" s="540">
        <v>0</v>
      </c>
      <c r="G65" s="540">
        <v>0</v>
      </c>
      <c r="H65" s="540">
        <v>0</v>
      </c>
      <c r="I65" s="540">
        <v>0</v>
      </c>
      <c r="J65" s="540">
        <v>0</v>
      </c>
      <c r="K65" s="540">
        <v>0</v>
      </c>
      <c r="L65" s="540">
        <v>0</v>
      </c>
      <c r="M65" s="540">
        <v>0</v>
      </c>
      <c r="N65" s="540">
        <v>0</v>
      </c>
      <c r="O65" s="540">
        <v>0</v>
      </c>
      <c r="P65" s="540">
        <v>0</v>
      </c>
      <c r="Q65" s="540">
        <v>0</v>
      </c>
      <c r="R65" s="540">
        <v>0</v>
      </c>
      <c r="S65" s="540">
        <v>0</v>
      </c>
      <c r="T65" s="540">
        <v>0</v>
      </c>
      <c r="U65" s="540">
        <v>0</v>
      </c>
      <c r="V65" s="540">
        <v>0</v>
      </c>
      <c r="W65" s="540">
        <v>0</v>
      </c>
      <c r="X65" s="540">
        <v>0</v>
      </c>
      <c r="Y65" s="540">
        <v>0</v>
      </c>
      <c r="Z65" s="540">
        <v>0</v>
      </c>
      <c r="AA65" s="540">
        <v>0</v>
      </c>
      <c r="AB65" s="540">
        <v>0</v>
      </c>
      <c r="AC65" s="540">
        <v>0</v>
      </c>
      <c r="AD65" s="540">
        <v>0</v>
      </c>
      <c r="AE65" s="540">
        <v>0</v>
      </c>
      <c r="AF65" s="540">
        <v>0</v>
      </c>
      <c r="AG65" s="540">
        <v>0</v>
      </c>
      <c r="AH65" s="540">
        <v>0</v>
      </c>
      <c r="AI65" s="540">
        <v>0</v>
      </c>
      <c r="AJ65" s="540">
        <v>0</v>
      </c>
      <c r="AK65" s="540">
        <v>0</v>
      </c>
      <c r="AL65" s="540">
        <v>0</v>
      </c>
      <c r="AM65" s="540">
        <v>0</v>
      </c>
      <c r="AN65" s="540">
        <v>0</v>
      </c>
      <c r="AO65" s="540">
        <v>0</v>
      </c>
      <c r="AP65" s="540">
        <v>0</v>
      </c>
      <c r="AQ65" s="540">
        <v>0</v>
      </c>
      <c r="AR65" s="540">
        <v>0</v>
      </c>
      <c r="AS65" s="540">
        <v>0</v>
      </c>
      <c r="AT65" s="540">
        <v>0</v>
      </c>
      <c r="AU65" s="540">
        <v>0</v>
      </c>
      <c r="AV65" s="540">
        <v>0</v>
      </c>
      <c r="AW65" s="540">
        <v>0</v>
      </c>
      <c r="AX65" s="540">
        <v>0</v>
      </c>
      <c r="AY65" s="540">
        <v>0</v>
      </c>
      <c r="AZ65" s="540">
        <v>0</v>
      </c>
      <c r="BA65" s="540">
        <v>0</v>
      </c>
      <c r="BB65" s="540">
        <v>0</v>
      </c>
      <c r="BC65" s="540">
        <v>0</v>
      </c>
      <c r="BD65" s="540">
        <v>0</v>
      </c>
      <c r="BE65" s="540">
        <v>0</v>
      </c>
      <c r="BF65" s="540">
        <v>0</v>
      </c>
      <c r="BG65" s="540">
        <v>0</v>
      </c>
      <c r="BH65" s="540">
        <v>0</v>
      </c>
      <c r="BI65" s="540">
        <v>0</v>
      </c>
      <c r="BJ65" s="540">
        <v>0</v>
      </c>
      <c r="BK65" s="540">
        <v>0</v>
      </c>
      <c r="BL65" s="540">
        <v>0</v>
      </c>
      <c r="BM65" s="540">
        <v>0</v>
      </c>
      <c r="BN65" s="540">
        <v>0</v>
      </c>
      <c r="BO65" s="540">
        <v>0</v>
      </c>
      <c r="BP65" s="540">
        <v>0</v>
      </c>
      <c r="BQ65" s="540">
        <v>0</v>
      </c>
      <c r="BR65" s="540">
        <v>0</v>
      </c>
      <c r="BS65" s="540">
        <v>0</v>
      </c>
      <c r="BT65" s="540">
        <v>0</v>
      </c>
      <c r="BU65" s="540">
        <v>0</v>
      </c>
      <c r="BV65" s="540">
        <v>0</v>
      </c>
      <c r="BW65" s="540">
        <v>0</v>
      </c>
      <c r="BX65" s="540">
        <v>0</v>
      </c>
      <c r="BY65" s="540">
        <v>0</v>
      </c>
      <c r="BZ65" s="540">
        <v>0</v>
      </c>
      <c r="CA65" s="540">
        <v>0</v>
      </c>
      <c r="CB65" s="540">
        <v>0</v>
      </c>
      <c r="CC65" s="541">
        <f t="shared" si="18"/>
        <v>0</v>
      </c>
      <c r="CD65" s="541">
        <f t="shared" si="18"/>
        <v>0</v>
      </c>
      <c r="CF65" s="45"/>
      <c r="CG65" s="52">
        <v>56</v>
      </c>
    </row>
    <row r="66" spans="1:85">
      <c r="A66" s="508" t="s">
        <v>6</v>
      </c>
      <c r="B66" s="536" t="s">
        <v>32</v>
      </c>
      <c r="C66" s="537">
        <f>SUM(C67:C76)</f>
        <v>0</v>
      </c>
      <c r="D66" s="537">
        <f t="shared" ref="D66:BO66" si="19">SUM(D67:D76)</f>
        <v>0</v>
      </c>
      <c r="E66" s="537">
        <f t="shared" si="19"/>
        <v>0</v>
      </c>
      <c r="F66" s="537">
        <f t="shared" si="19"/>
        <v>0</v>
      </c>
      <c r="G66" s="537">
        <f t="shared" si="19"/>
        <v>0</v>
      </c>
      <c r="H66" s="537">
        <f t="shared" si="19"/>
        <v>0</v>
      </c>
      <c r="I66" s="537">
        <f t="shared" si="19"/>
        <v>0</v>
      </c>
      <c r="J66" s="537">
        <f t="shared" si="19"/>
        <v>0</v>
      </c>
      <c r="K66" s="537">
        <f t="shared" si="19"/>
        <v>0</v>
      </c>
      <c r="L66" s="537">
        <f t="shared" si="19"/>
        <v>0</v>
      </c>
      <c r="M66" s="537">
        <f t="shared" si="19"/>
        <v>0</v>
      </c>
      <c r="N66" s="537">
        <f t="shared" si="19"/>
        <v>0</v>
      </c>
      <c r="O66" s="537">
        <f t="shared" si="19"/>
        <v>0</v>
      </c>
      <c r="P66" s="537">
        <f t="shared" si="19"/>
        <v>0</v>
      </c>
      <c r="Q66" s="537">
        <f t="shared" si="19"/>
        <v>0</v>
      </c>
      <c r="R66" s="537">
        <f t="shared" si="19"/>
        <v>0</v>
      </c>
      <c r="S66" s="537">
        <f t="shared" si="19"/>
        <v>0</v>
      </c>
      <c r="T66" s="537">
        <f t="shared" si="19"/>
        <v>0</v>
      </c>
      <c r="U66" s="537">
        <f t="shared" si="19"/>
        <v>0</v>
      </c>
      <c r="V66" s="537">
        <f t="shared" si="19"/>
        <v>0</v>
      </c>
      <c r="W66" s="537">
        <f t="shared" si="19"/>
        <v>0</v>
      </c>
      <c r="X66" s="537">
        <f t="shared" si="19"/>
        <v>0</v>
      </c>
      <c r="Y66" s="537">
        <f t="shared" si="19"/>
        <v>0</v>
      </c>
      <c r="Z66" s="537">
        <f t="shared" si="19"/>
        <v>0</v>
      </c>
      <c r="AA66" s="537">
        <f t="shared" si="19"/>
        <v>0</v>
      </c>
      <c r="AB66" s="537">
        <f t="shared" si="19"/>
        <v>0</v>
      </c>
      <c r="AC66" s="537">
        <f t="shared" si="19"/>
        <v>0</v>
      </c>
      <c r="AD66" s="537">
        <f t="shared" si="19"/>
        <v>0</v>
      </c>
      <c r="AE66" s="537">
        <f t="shared" si="19"/>
        <v>0</v>
      </c>
      <c r="AF66" s="537">
        <f t="shared" si="19"/>
        <v>0</v>
      </c>
      <c r="AG66" s="537">
        <f t="shared" si="19"/>
        <v>0</v>
      </c>
      <c r="AH66" s="537">
        <f t="shared" si="19"/>
        <v>0</v>
      </c>
      <c r="AI66" s="537">
        <f t="shared" si="19"/>
        <v>0</v>
      </c>
      <c r="AJ66" s="537">
        <f t="shared" si="19"/>
        <v>0</v>
      </c>
      <c r="AK66" s="537">
        <f t="shared" si="19"/>
        <v>0</v>
      </c>
      <c r="AL66" s="537">
        <f t="shared" si="19"/>
        <v>0</v>
      </c>
      <c r="AM66" s="537">
        <f t="shared" si="19"/>
        <v>0</v>
      </c>
      <c r="AN66" s="537">
        <f t="shared" si="19"/>
        <v>0</v>
      </c>
      <c r="AO66" s="537">
        <f t="shared" si="19"/>
        <v>0</v>
      </c>
      <c r="AP66" s="537">
        <f t="shared" si="19"/>
        <v>0</v>
      </c>
      <c r="AQ66" s="537">
        <f t="shared" si="19"/>
        <v>0</v>
      </c>
      <c r="AR66" s="537">
        <f t="shared" si="19"/>
        <v>0</v>
      </c>
      <c r="AS66" s="537">
        <f t="shared" si="19"/>
        <v>0</v>
      </c>
      <c r="AT66" s="537">
        <f t="shared" si="19"/>
        <v>0</v>
      </c>
      <c r="AU66" s="537">
        <f t="shared" si="19"/>
        <v>0</v>
      </c>
      <c r="AV66" s="537">
        <f t="shared" si="19"/>
        <v>0</v>
      </c>
      <c r="AW66" s="537">
        <f t="shared" si="19"/>
        <v>0</v>
      </c>
      <c r="AX66" s="537">
        <f t="shared" si="19"/>
        <v>0</v>
      </c>
      <c r="AY66" s="537">
        <f t="shared" si="19"/>
        <v>0</v>
      </c>
      <c r="AZ66" s="537">
        <f t="shared" si="19"/>
        <v>0</v>
      </c>
      <c r="BA66" s="537">
        <f t="shared" si="19"/>
        <v>0</v>
      </c>
      <c r="BB66" s="537">
        <f t="shared" si="19"/>
        <v>0</v>
      </c>
      <c r="BC66" s="537">
        <f t="shared" si="19"/>
        <v>0</v>
      </c>
      <c r="BD66" s="537">
        <f t="shared" si="19"/>
        <v>0</v>
      </c>
      <c r="BE66" s="537">
        <f t="shared" si="19"/>
        <v>0</v>
      </c>
      <c r="BF66" s="537">
        <f t="shared" si="19"/>
        <v>0</v>
      </c>
      <c r="BG66" s="537">
        <f t="shared" si="19"/>
        <v>0</v>
      </c>
      <c r="BH66" s="537">
        <f t="shared" si="19"/>
        <v>0</v>
      </c>
      <c r="BI66" s="537">
        <f t="shared" si="19"/>
        <v>0</v>
      </c>
      <c r="BJ66" s="537">
        <f t="shared" si="19"/>
        <v>0</v>
      </c>
      <c r="BK66" s="537">
        <f t="shared" si="19"/>
        <v>0</v>
      </c>
      <c r="BL66" s="537">
        <f t="shared" si="19"/>
        <v>0</v>
      </c>
      <c r="BM66" s="537">
        <f t="shared" si="19"/>
        <v>0</v>
      </c>
      <c r="BN66" s="537">
        <f t="shared" si="19"/>
        <v>0</v>
      </c>
      <c r="BO66" s="537">
        <f t="shared" si="19"/>
        <v>0</v>
      </c>
      <c r="BP66" s="537">
        <f t="shared" ref="BP66:CA66" si="20">SUM(BP67:BP76)</f>
        <v>0</v>
      </c>
      <c r="BQ66" s="537">
        <f t="shared" si="20"/>
        <v>0</v>
      </c>
      <c r="BR66" s="537">
        <f t="shared" si="20"/>
        <v>0</v>
      </c>
      <c r="BS66" s="537">
        <f t="shared" si="20"/>
        <v>0</v>
      </c>
      <c r="BT66" s="537">
        <f t="shared" si="20"/>
        <v>0</v>
      </c>
      <c r="BU66" s="537">
        <f t="shared" si="20"/>
        <v>0</v>
      </c>
      <c r="BV66" s="537">
        <f t="shared" si="20"/>
        <v>0</v>
      </c>
      <c r="BW66" s="537">
        <f t="shared" si="20"/>
        <v>0</v>
      </c>
      <c r="BX66" s="537">
        <f t="shared" si="20"/>
        <v>0</v>
      </c>
      <c r="BY66" s="537">
        <f t="shared" si="20"/>
        <v>0</v>
      </c>
      <c r="BZ66" s="537">
        <f t="shared" si="20"/>
        <v>0</v>
      </c>
      <c r="CA66" s="537">
        <f t="shared" si="20"/>
        <v>0</v>
      </c>
      <c r="CB66" s="537">
        <f>SUM(CB67:CB76)</f>
        <v>0</v>
      </c>
      <c r="CC66" s="537">
        <f>SUM(CC67:CC76)</f>
        <v>0</v>
      </c>
      <c r="CD66" s="537">
        <f>SUM(CD67:CD76)</f>
        <v>0</v>
      </c>
      <c r="CF66" s="45"/>
      <c r="CG66" s="52">
        <v>57</v>
      </c>
    </row>
    <row r="67" spans="1:85">
      <c r="A67" s="547"/>
      <c r="B67" s="140" t="s">
        <v>91</v>
      </c>
      <c r="C67" s="540">
        <v>0</v>
      </c>
      <c r="D67" s="540">
        <v>0</v>
      </c>
      <c r="E67" s="540">
        <v>0</v>
      </c>
      <c r="F67" s="540">
        <v>0</v>
      </c>
      <c r="G67" s="540">
        <v>0</v>
      </c>
      <c r="H67" s="540">
        <v>0</v>
      </c>
      <c r="I67" s="540">
        <v>0</v>
      </c>
      <c r="J67" s="540">
        <v>0</v>
      </c>
      <c r="K67" s="540">
        <v>0</v>
      </c>
      <c r="L67" s="540">
        <v>0</v>
      </c>
      <c r="M67" s="540">
        <v>0</v>
      </c>
      <c r="N67" s="540">
        <v>0</v>
      </c>
      <c r="O67" s="540">
        <v>0</v>
      </c>
      <c r="P67" s="540">
        <v>0</v>
      </c>
      <c r="Q67" s="540">
        <v>0</v>
      </c>
      <c r="R67" s="540">
        <v>0</v>
      </c>
      <c r="S67" s="540">
        <v>0</v>
      </c>
      <c r="T67" s="540">
        <v>0</v>
      </c>
      <c r="U67" s="540">
        <v>0</v>
      </c>
      <c r="V67" s="540">
        <v>0</v>
      </c>
      <c r="W67" s="540">
        <v>0</v>
      </c>
      <c r="X67" s="540">
        <v>0</v>
      </c>
      <c r="Y67" s="540">
        <v>0</v>
      </c>
      <c r="Z67" s="540">
        <v>0</v>
      </c>
      <c r="AA67" s="540">
        <v>0</v>
      </c>
      <c r="AB67" s="540">
        <v>0</v>
      </c>
      <c r="AC67" s="540">
        <v>0</v>
      </c>
      <c r="AD67" s="540">
        <v>0</v>
      </c>
      <c r="AE67" s="540">
        <v>0</v>
      </c>
      <c r="AF67" s="540">
        <v>0</v>
      </c>
      <c r="AG67" s="540">
        <v>0</v>
      </c>
      <c r="AH67" s="540">
        <v>0</v>
      </c>
      <c r="AI67" s="540">
        <v>0</v>
      </c>
      <c r="AJ67" s="540">
        <v>0</v>
      </c>
      <c r="AK67" s="540">
        <v>0</v>
      </c>
      <c r="AL67" s="540">
        <v>0</v>
      </c>
      <c r="AM67" s="540">
        <v>0</v>
      </c>
      <c r="AN67" s="540">
        <v>0</v>
      </c>
      <c r="AO67" s="540">
        <v>0</v>
      </c>
      <c r="AP67" s="540">
        <v>0</v>
      </c>
      <c r="AQ67" s="540">
        <v>0</v>
      </c>
      <c r="AR67" s="540">
        <v>0</v>
      </c>
      <c r="AS67" s="540">
        <v>0</v>
      </c>
      <c r="AT67" s="540">
        <v>0</v>
      </c>
      <c r="AU67" s="540">
        <v>0</v>
      </c>
      <c r="AV67" s="540">
        <v>0</v>
      </c>
      <c r="AW67" s="540">
        <v>0</v>
      </c>
      <c r="AX67" s="540">
        <v>0</v>
      </c>
      <c r="AY67" s="540">
        <v>0</v>
      </c>
      <c r="AZ67" s="540">
        <v>0</v>
      </c>
      <c r="BA67" s="540">
        <v>0</v>
      </c>
      <c r="BB67" s="540">
        <v>0</v>
      </c>
      <c r="BC67" s="540">
        <v>0</v>
      </c>
      <c r="BD67" s="540">
        <v>0</v>
      </c>
      <c r="BE67" s="540">
        <v>0</v>
      </c>
      <c r="BF67" s="540">
        <v>0</v>
      </c>
      <c r="BG67" s="540">
        <v>0</v>
      </c>
      <c r="BH67" s="540">
        <v>0</v>
      </c>
      <c r="BI67" s="540">
        <v>0</v>
      </c>
      <c r="BJ67" s="540">
        <v>0</v>
      </c>
      <c r="BK67" s="540">
        <v>0</v>
      </c>
      <c r="BL67" s="540">
        <v>0</v>
      </c>
      <c r="BM67" s="540">
        <v>0</v>
      </c>
      <c r="BN67" s="540">
        <v>0</v>
      </c>
      <c r="BO67" s="540">
        <v>0</v>
      </c>
      <c r="BP67" s="540">
        <v>0</v>
      </c>
      <c r="BQ67" s="540">
        <v>0</v>
      </c>
      <c r="BR67" s="540">
        <v>0</v>
      </c>
      <c r="BS67" s="540">
        <v>0</v>
      </c>
      <c r="BT67" s="540">
        <v>0</v>
      </c>
      <c r="BU67" s="540">
        <v>0</v>
      </c>
      <c r="BV67" s="540">
        <v>0</v>
      </c>
      <c r="BW67" s="540">
        <v>0</v>
      </c>
      <c r="BX67" s="540">
        <v>0</v>
      </c>
      <c r="BY67" s="540">
        <v>0</v>
      </c>
      <c r="BZ67" s="540">
        <v>0</v>
      </c>
      <c r="CA67" s="540">
        <v>0</v>
      </c>
      <c r="CB67" s="540">
        <v>0</v>
      </c>
      <c r="CC67" s="541">
        <f t="shared" si="18"/>
        <v>0</v>
      </c>
      <c r="CD67" s="541">
        <f t="shared" si="18"/>
        <v>0</v>
      </c>
      <c r="CF67" s="45"/>
      <c r="CG67" s="52">
        <v>58</v>
      </c>
    </row>
    <row r="68" spans="1:85">
      <c r="A68" s="547"/>
      <c r="B68" s="16" t="s">
        <v>92</v>
      </c>
      <c r="C68" s="540">
        <v>0</v>
      </c>
      <c r="D68" s="540">
        <v>0</v>
      </c>
      <c r="E68" s="540">
        <v>0</v>
      </c>
      <c r="F68" s="540">
        <v>0</v>
      </c>
      <c r="G68" s="540">
        <v>0</v>
      </c>
      <c r="H68" s="540">
        <v>0</v>
      </c>
      <c r="I68" s="540">
        <v>0</v>
      </c>
      <c r="J68" s="540">
        <v>0</v>
      </c>
      <c r="K68" s="540">
        <v>0</v>
      </c>
      <c r="L68" s="540">
        <v>0</v>
      </c>
      <c r="M68" s="540">
        <v>0</v>
      </c>
      <c r="N68" s="540">
        <v>0</v>
      </c>
      <c r="O68" s="540">
        <v>0</v>
      </c>
      <c r="P68" s="540">
        <v>0</v>
      </c>
      <c r="Q68" s="540">
        <v>0</v>
      </c>
      <c r="R68" s="540">
        <v>0</v>
      </c>
      <c r="S68" s="540">
        <v>0</v>
      </c>
      <c r="T68" s="540">
        <v>0</v>
      </c>
      <c r="U68" s="540">
        <v>0</v>
      </c>
      <c r="V68" s="540">
        <v>0</v>
      </c>
      <c r="W68" s="540">
        <v>0</v>
      </c>
      <c r="X68" s="540">
        <v>0</v>
      </c>
      <c r="Y68" s="540">
        <v>0</v>
      </c>
      <c r="Z68" s="540">
        <v>0</v>
      </c>
      <c r="AA68" s="540">
        <v>0</v>
      </c>
      <c r="AB68" s="540">
        <v>0</v>
      </c>
      <c r="AC68" s="540">
        <v>0</v>
      </c>
      <c r="AD68" s="540">
        <v>0</v>
      </c>
      <c r="AE68" s="540">
        <v>0</v>
      </c>
      <c r="AF68" s="540">
        <v>0</v>
      </c>
      <c r="AG68" s="540">
        <v>0</v>
      </c>
      <c r="AH68" s="540">
        <v>0</v>
      </c>
      <c r="AI68" s="540">
        <v>0</v>
      </c>
      <c r="AJ68" s="540">
        <v>0</v>
      </c>
      <c r="AK68" s="540">
        <v>0</v>
      </c>
      <c r="AL68" s="540">
        <v>0</v>
      </c>
      <c r="AM68" s="540">
        <v>0</v>
      </c>
      <c r="AN68" s="540">
        <v>0</v>
      </c>
      <c r="AO68" s="540">
        <v>0</v>
      </c>
      <c r="AP68" s="540">
        <v>0</v>
      </c>
      <c r="AQ68" s="540">
        <v>0</v>
      </c>
      <c r="AR68" s="540">
        <v>0</v>
      </c>
      <c r="AS68" s="540">
        <v>0</v>
      </c>
      <c r="AT68" s="540">
        <v>0</v>
      </c>
      <c r="AU68" s="540">
        <v>0</v>
      </c>
      <c r="AV68" s="540">
        <v>0</v>
      </c>
      <c r="AW68" s="540">
        <v>0</v>
      </c>
      <c r="AX68" s="540">
        <v>0</v>
      </c>
      <c r="AY68" s="540">
        <v>0</v>
      </c>
      <c r="AZ68" s="540">
        <v>0</v>
      </c>
      <c r="BA68" s="540">
        <v>0</v>
      </c>
      <c r="BB68" s="540">
        <v>0</v>
      </c>
      <c r="BC68" s="540">
        <v>0</v>
      </c>
      <c r="BD68" s="540">
        <v>0</v>
      </c>
      <c r="BE68" s="540">
        <v>0</v>
      </c>
      <c r="BF68" s="540">
        <v>0</v>
      </c>
      <c r="BG68" s="540">
        <v>0</v>
      </c>
      <c r="BH68" s="540">
        <v>0</v>
      </c>
      <c r="BI68" s="540">
        <v>0</v>
      </c>
      <c r="BJ68" s="540">
        <v>0</v>
      </c>
      <c r="BK68" s="540">
        <v>0</v>
      </c>
      <c r="BL68" s="540">
        <v>0</v>
      </c>
      <c r="BM68" s="540">
        <v>0</v>
      </c>
      <c r="BN68" s="540">
        <v>0</v>
      </c>
      <c r="BO68" s="540">
        <v>0</v>
      </c>
      <c r="BP68" s="540">
        <v>0</v>
      </c>
      <c r="BQ68" s="540">
        <v>0</v>
      </c>
      <c r="BR68" s="540">
        <v>0</v>
      </c>
      <c r="BS68" s="540">
        <v>0</v>
      </c>
      <c r="BT68" s="540">
        <v>0</v>
      </c>
      <c r="BU68" s="540">
        <v>0</v>
      </c>
      <c r="BV68" s="540">
        <v>0</v>
      </c>
      <c r="BW68" s="540">
        <v>0</v>
      </c>
      <c r="BX68" s="540">
        <v>0</v>
      </c>
      <c r="BY68" s="540">
        <v>0</v>
      </c>
      <c r="BZ68" s="540">
        <v>0</v>
      </c>
      <c r="CA68" s="540">
        <v>0</v>
      </c>
      <c r="CB68" s="540">
        <v>0</v>
      </c>
      <c r="CC68" s="541">
        <f t="shared" si="18"/>
        <v>0</v>
      </c>
      <c r="CD68" s="541">
        <f t="shared" si="18"/>
        <v>0</v>
      </c>
      <c r="CF68" s="45"/>
      <c r="CG68" s="52">
        <v>59</v>
      </c>
    </row>
    <row r="69" spans="1:85">
      <c r="A69" s="547"/>
      <c r="B69" s="16" t="s">
        <v>592</v>
      </c>
      <c r="C69" s="540">
        <v>0</v>
      </c>
      <c r="D69" s="540">
        <v>0</v>
      </c>
      <c r="E69" s="540">
        <v>0</v>
      </c>
      <c r="F69" s="540">
        <v>0</v>
      </c>
      <c r="G69" s="540">
        <v>0</v>
      </c>
      <c r="H69" s="540">
        <v>0</v>
      </c>
      <c r="I69" s="540">
        <v>0</v>
      </c>
      <c r="J69" s="540">
        <v>0</v>
      </c>
      <c r="K69" s="540">
        <v>0</v>
      </c>
      <c r="L69" s="540">
        <v>0</v>
      </c>
      <c r="M69" s="540">
        <v>0</v>
      </c>
      <c r="N69" s="540">
        <v>0</v>
      </c>
      <c r="O69" s="540">
        <v>0</v>
      </c>
      <c r="P69" s="540">
        <v>0</v>
      </c>
      <c r="Q69" s="540">
        <v>0</v>
      </c>
      <c r="R69" s="540">
        <v>0</v>
      </c>
      <c r="S69" s="540">
        <v>0</v>
      </c>
      <c r="T69" s="540">
        <v>0</v>
      </c>
      <c r="U69" s="540">
        <v>0</v>
      </c>
      <c r="V69" s="540">
        <v>0</v>
      </c>
      <c r="W69" s="540">
        <v>0</v>
      </c>
      <c r="X69" s="540">
        <v>0</v>
      </c>
      <c r="Y69" s="540">
        <v>0</v>
      </c>
      <c r="Z69" s="540">
        <v>0</v>
      </c>
      <c r="AA69" s="540">
        <v>0</v>
      </c>
      <c r="AB69" s="540">
        <v>0</v>
      </c>
      <c r="AC69" s="540">
        <v>0</v>
      </c>
      <c r="AD69" s="540">
        <v>0</v>
      </c>
      <c r="AE69" s="540">
        <v>0</v>
      </c>
      <c r="AF69" s="540">
        <v>0</v>
      </c>
      <c r="AG69" s="540">
        <v>0</v>
      </c>
      <c r="AH69" s="540">
        <v>0</v>
      </c>
      <c r="AI69" s="540">
        <v>0</v>
      </c>
      <c r="AJ69" s="540">
        <v>0</v>
      </c>
      <c r="AK69" s="540">
        <v>0</v>
      </c>
      <c r="AL69" s="540">
        <v>0</v>
      </c>
      <c r="AM69" s="540">
        <v>0</v>
      </c>
      <c r="AN69" s="540">
        <v>0</v>
      </c>
      <c r="AO69" s="540">
        <v>0</v>
      </c>
      <c r="AP69" s="540">
        <v>0</v>
      </c>
      <c r="AQ69" s="540">
        <v>0</v>
      </c>
      <c r="AR69" s="540">
        <v>0</v>
      </c>
      <c r="AS69" s="540">
        <v>0</v>
      </c>
      <c r="AT69" s="540">
        <v>0</v>
      </c>
      <c r="AU69" s="540">
        <v>0</v>
      </c>
      <c r="AV69" s="540">
        <v>0</v>
      </c>
      <c r="AW69" s="540">
        <v>0</v>
      </c>
      <c r="AX69" s="540">
        <v>0</v>
      </c>
      <c r="AY69" s="540">
        <v>0</v>
      </c>
      <c r="AZ69" s="540">
        <v>0</v>
      </c>
      <c r="BA69" s="540">
        <v>0</v>
      </c>
      <c r="BB69" s="540">
        <v>0</v>
      </c>
      <c r="BC69" s="540">
        <v>0</v>
      </c>
      <c r="BD69" s="540">
        <v>0</v>
      </c>
      <c r="BE69" s="540">
        <v>0</v>
      </c>
      <c r="BF69" s="540">
        <v>0</v>
      </c>
      <c r="BG69" s="540">
        <v>0</v>
      </c>
      <c r="BH69" s="540">
        <v>0</v>
      </c>
      <c r="BI69" s="540">
        <v>0</v>
      </c>
      <c r="BJ69" s="540">
        <v>0</v>
      </c>
      <c r="BK69" s="540">
        <v>0</v>
      </c>
      <c r="BL69" s="540">
        <v>0</v>
      </c>
      <c r="BM69" s="540">
        <v>0</v>
      </c>
      <c r="BN69" s="540">
        <v>0</v>
      </c>
      <c r="BO69" s="540">
        <v>0</v>
      </c>
      <c r="BP69" s="540">
        <v>0</v>
      </c>
      <c r="BQ69" s="540">
        <v>0</v>
      </c>
      <c r="BR69" s="540">
        <v>0</v>
      </c>
      <c r="BS69" s="540">
        <v>0</v>
      </c>
      <c r="BT69" s="540">
        <v>0</v>
      </c>
      <c r="BU69" s="540">
        <v>0</v>
      </c>
      <c r="BV69" s="540">
        <v>0</v>
      </c>
      <c r="BW69" s="540">
        <v>0</v>
      </c>
      <c r="BX69" s="540">
        <v>0</v>
      </c>
      <c r="BY69" s="540">
        <v>0</v>
      </c>
      <c r="BZ69" s="540">
        <v>0</v>
      </c>
      <c r="CA69" s="540">
        <v>0</v>
      </c>
      <c r="CB69" s="540">
        <v>0</v>
      </c>
      <c r="CC69" s="541">
        <f t="shared" si="18"/>
        <v>0</v>
      </c>
      <c r="CD69" s="541">
        <f t="shared" si="18"/>
        <v>0</v>
      </c>
      <c r="CF69" s="45"/>
      <c r="CG69" s="52">
        <v>60</v>
      </c>
    </row>
    <row r="70" spans="1:85">
      <c r="A70" s="547"/>
      <c r="B70" s="16" t="s">
        <v>93</v>
      </c>
      <c r="C70" s="540">
        <v>0</v>
      </c>
      <c r="D70" s="540">
        <v>0</v>
      </c>
      <c r="E70" s="540">
        <v>0</v>
      </c>
      <c r="F70" s="540">
        <v>0</v>
      </c>
      <c r="G70" s="540">
        <v>0</v>
      </c>
      <c r="H70" s="540">
        <v>0</v>
      </c>
      <c r="I70" s="540">
        <v>0</v>
      </c>
      <c r="J70" s="540">
        <v>0</v>
      </c>
      <c r="K70" s="540">
        <v>0</v>
      </c>
      <c r="L70" s="540">
        <v>0</v>
      </c>
      <c r="M70" s="540">
        <v>0</v>
      </c>
      <c r="N70" s="540">
        <v>0</v>
      </c>
      <c r="O70" s="540">
        <v>0</v>
      </c>
      <c r="P70" s="540">
        <v>0</v>
      </c>
      <c r="Q70" s="540">
        <v>0</v>
      </c>
      <c r="R70" s="540">
        <v>0</v>
      </c>
      <c r="S70" s="540">
        <v>0</v>
      </c>
      <c r="T70" s="540">
        <v>0</v>
      </c>
      <c r="U70" s="540">
        <v>0</v>
      </c>
      <c r="V70" s="540">
        <v>0</v>
      </c>
      <c r="W70" s="540">
        <v>0</v>
      </c>
      <c r="X70" s="540">
        <v>0</v>
      </c>
      <c r="Y70" s="540">
        <v>0</v>
      </c>
      <c r="Z70" s="540">
        <v>0</v>
      </c>
      <c r="AA70" s="540">
        <v>0</v>
      </c>
      <c r="AB70" s="540">
        <v>0</v>
      </c>
      <c r="AC70" s="540">
        <v>0</v>
      </c>
      <c r="AD70" s="540">
        <v>0</v>
      </c>
      <c r="AE70" s="540">
        <v>0</v>
      </c>
      <c r="AF70" s="540">
        <v>0</v>
      </c>
      <c r="AG70" s="540">
        <v>0</v>
      </c>
      <c r="AH70" s="540">
        <v>0</v>
      </c>
      <c r="AI70" s="540">
        <v>0</v>
      </c>
      <c r="AJ70" s="540">
        <v>0</v>
      </c>
      <c r="AK70" s="540">
        <v>0</v>
      </c>
      <c r="AL70" s="540">
        <v>0</v>
      </c>
      <c r="AM70" s="540">
        <v>0</v>
      </c>
      <c r="AN70" s="540">
        <v>0</v>
      </c>
      <c r="AO70" s="540">
        <v>0</v>
      </c>
      <c r="AP70" s="540">
        <v>0</v>
      </c>
      <c r="AQ70" s="540">
        <v>0</v>
      </c>
      <c r="AR70" s="540">
        <v>0</v>
      </c>
      <c r="AS70" s="540">
        <v>0</v>
      </c>
      <c r="AT70" s="540">
        <v>0</v>
      </c>
      <c r="AU70" s="540">
        <v>0</v>
      </c>
      <c r="AV70" s="540">
        <v>0</v>
      </c>
      <c r="AW70" s="540">
        <v>0</v>
      </c>
      <c r="AX70" s="540">
        <v>0</v>
      </c>
      <c r="AY70" s="540">
        <v>0</v>
      </c>
      <c r="AZ70" s="540">
        <v>0</v>
      </c>
      <c r="BA70" s="540">
        <v>0</v>
      </c>
      <c r="BB70" s="540">
        <v>0</v>
      </c>
      <c r="BC70" s="540">
        <v>0</v>
      </c>
      <c r="BD70" s="540">
        <v>0</v>
      </c>
      <c r="BE70" s="540">
        <v>0</v>
      </c>
      <c r="BF70" s="540">
        <v>0</v>
      </c>
      <c r="BG70" s="540">
        <v>0</v>
      </c>
      <c r="BH70" s="540">
        <v>0</v>
      </c>
      <c r="BI70" s="540">
        <v>0</v>
      </c>
      <c r="BJ70" s="540">
        <v>0</v>
      </c>
      <c r="BK70" s="540">
        <v>0</v>
      </c>
      <c r="BL70" s="540">
        <v>0</v>
      </c>
      <c r="BM70" s="540">
        <v>0</v>
      </c>
      <c r="BN70" s="540">
        <v>0</v>
      </c>
      <c r="BO70" s="540">
        <v>0</v>
      </c>
      <c r="BP70" s="540">
        <v>0</v>
      </c>
      <c r="BQ70" s="540">
        <v>0</v>
      </c>
      <c r="BR70" s="540">
        <v>0</v>
      </c>
      <c r="BS70" s="540">
        <v>0</v>
      </c>
      <c r="BT70" s="540">
        <v>0</v>
      </c>
      <c r="BU70" s="540">
        <v>0</v>
      </c>
      <c r="BV70" s="540">
        <v>0</v>
      </c>
      <c r="BW70" s="540">
        <v>0</v>
      </c>
      <c r="BX70" s="540">
        <v>0</v>
      </c>
      <c r="BY70" s="540">
        <v>0</v>
      </c>
      <c r="BZ70" s="540">
        <v>0</v>
      </c>
      <c r="CA70" s="540">
        <v>0</v>
      </c>
      <c r="CB70" s="540">
        <v>0</v>
      </c>
      <c r="CC70" s="541">
        <f t="shared" si="18"/>
        <v>0</v>
      </c>
      <c r="CD70" s="541">
        <f t="shared" si="18"/>
        <v>0</v>
      </c>
      <c r="CF70" s="45"/>
      <c r="CG70" s="52">
        <v>61</v>
      </c>
    </row>
    <row r="71" spans="1:85">
      <c r="A71" s="547"/>
      <c r="B71" s="16" t="s">
        <v>94</v>
      </c>
      <c r="C71" s="540">
        <v>0</v>
      </c>
      <c r="D71" s="540">
        <v>0</v>
      </c>
      <c r="E71" s="540">
        <v>0</v>
      </c>
      <c r="F71" s="540">
        <v>0</v>
      </c>
      <c r="G71" s="540">
        <v>0</v>
      </c>
      <c r="H71" s="540">
        <v>0</v>
      </c>
      <c r="I71" s="540">
        <v>0</v>
      </c>
      <c r="J71" s="540">
        <v>0</v>
      </c>
      <c r="K71" s="540">
        <v>0</v>
      </c>
      <c r="L71" s="540">
        <v>0</v>
      </c>
      <c r="M71" s="540">
        <v>0</v>
      </c>
      <c r="N71" s="540">
        <v>0</v>
      </c>
      <c r="O71" s="540">
        <v>0</v>
      </c>
      <c r="P71" s="540">
        <v>0</v>
      </c>
      <c r="Q71" s="540">
        <v>0</v>
      </c>
      <c r="R71" s="540">
        <v>0</v>
      </c>
      <c r="S71" s="540">
        <v>0</v>
      </c>
      <c r="T71" s="540">
        <v>0</v>
      </c>
      <c r="U71" s="540">
        <v>0</v>
      </c>
      <c r="V71" s="540">
        <v>0</v>
      </c>
      <c r="W71" s="540">
        <v>0</v>
      </c>
      <c r="X71" s="540">
        <v>0</v>
      </c>
      <c r="Y71" s="540">
        <v>0</v>
      </c>
      <c r="Z71" s="540">
        <v>0</v>
      </c>
      <c r="AA71" s="540">
        <v>0</v>
      </c>
      <c r="AB71" s="540">
        <v>0</v>
      </c>
      <c r="AC71" s="540">
        <v>0</v>
      </c>
      <c r="AD71" s="540">
        <v>0</v>
      </c>
      <c r="AE71" s="540">
        <v>0</v>
      </c>
      <c r="AF71" s="540">
        <v>0</v>
      </c>
      <c r="AG71" s="540">
        <v>0</v>
      </c>
      <c r="AH71" s="540">
        <v>0</v>
      </c>
      <c r="AI71" s="540">
        <v>0</v>
      </c>
      <c r="AJ71" s="540">
        <v>0</v>
      </c>
      <c r="AK71" s="540">
        <v>0</v>
      </c>
      <c r="AL71" s="540">
        <v>0</v>
      </c>
      <c r="AM71" s="540">
        <v>0</v>
      </c>
      <c r="AN71" s="540">
        <v>0</v>
      </c>
      <c r="AO71" s="540">
        <v>0</v>
      </c>
      <c r="AP71" s="540">
        <v>0</v>
      </c>
      <c r="AQ71" s="540">
        <v>0</v>
      </c>
      <c r="AR71" s="540">
        <v>0</v>
      </c>
      <c r="AS71" s="540">
        <v>0</v>
      </c>
      <c r="AT71" s="540">
        <v>0</v>
      </c>
      <c r="AU71" s="540">
        <v>0</v>
      </c>
      <c r="AV71" s="540">
        <v>0</v>
      </c>
      <c r="AW71" s="540">
        <v>0</v>
      </c>
      <c r="AX71" s="540">
        <v>0</v>
      </c>
      <c r="AY71" s="540">
        <v>0</v>
      </c>
      <c r="AZ71" s="540">
        <v>0</v>
      </c>
      <c r="BA71" s="540">
        <v>0</v>
      </c>
      <c r="BB71" s="540">
        <v>0</v>
      </c>
      <c r="BC71" s="540">
        <v>0</v>
      </c>
      <c r="BD71" s="540">
        <v>0</v>
      </c>
      <c r="BE71" s="540">
        <v>0</v>
      </c>
      <c r="BF71" s="540">
        <v>0</v>
      </c>
      <c r="BG71" s="540">
        <v>0</v>
      </c>
      <c r="BH71" s="540">
        <v>0</v>
      </c>
      <c r="BI71" s="540">
        <v>0</v>
      </c>
      <c r="BJ71" s="540">
        <v>0</v>
      </c>
      <c r="BK71" s="540">
        <v>0</v>
      </c>
      <c r="BL71" s="540">
        <v>0</v>
      </c>
      <c r="BM71" s="540">
        <v>0</v>
      </c>
      <c r="BN71" s="540">
        <v>0</v>
      </c>
      <c r="BO71" s="540">
        <v>0</v>
      </c>
      <c r="BP71" s="540">
        <v>0</v>
      </c>
      <c r="BQ71" s="540">
        <v>0</v>
      </c>
      <c r="BR71" s="540">
        <v>0</v>
      </c>
      <c r="BS71" s="540">
        <v>0</v>
      </c>
      <c r="BT71" s="540">
        <v>0</v>
      </c>
      <c r="BU71" s="540">
        <v>0</v>
      </c>
      <c r="BV71" s="540">
        <v>0</v>
      </c>
      <c r="BW71" s="540">
        <v>0</v>
      </c>
      <c r="BX71" s="540">
        <v>0</v>
      </c>
      <c r="BY71" s="540">
        <v>0</v>
      </c>
      <c r="BZ71" s="540">
        <v>0</v>
      </c>
      <c r="CA71" s="540">
        <v>0</v>
      </c>
      <c r="CB71" s="540">
        <v>0</v>
      </c>
      <c r="CC71" s="541">
        <f t="shared" si="18"/>
        <v>0</v>
      </c>
      <c r="CD71" s="541">
        <f t="shared" si="18"/>
        <v>0</v>
      </c>
      <c r="CF71" s="45"/>
      <c r="CG71" s="52">
        <v>62</v>
      </c>
    </row>
    <row r="72" spans="1:85">
      <c r="A72" s="547"/>
      <c r="B72" s="10" t="s">
        <v>847</v>
      </c>
      <c r="C72" s="540">
        <v>0</v>
      </c>
      <c r="D72" s="540">
        <v>0</v>
      </c>
      <c r="E72" s="540">
        <v>0</v>
      </c>
      <c r="F72" s="540">
        <v>0</v>
      </c>
      <c r="G72" s="540">
        <v>0</v>
      </c>
      <c r="H72" s="540">
        <v>0</v>
      </c>
      <c r="I72" s="540">
        <v>0</v>
      </c>
      <c r="J72" s="540">
        <v>0</v>
      </c>
      <c r="K72" s="540">
        <v>0</v>
      </c>
      <c r="L72" s="540">
        <v>0</v>
      </c>
      <c r="M72" s="540">
        <v>0</v>
      </c>
      <c r="N72" s="540">
        <v>0</v>
      </c>
      <c r="O72" s="540">
        <v>0</v>
      </c>
      <c r="P72" s="540">
        <v>0</v>
      </c>
      <c r="Q72" s="540">
        <v>0</v>
      </c>
      <c r="R72" s="540">
        <v>0</v>
      </c>
      <c r="S72" s="540">
        <v>0</v>
      </c>
      <c r="T72" s="540">
        <v>0</v>
      </c>
      <c r="U72" s="540">
        <v>0</v>
      </c>
      <c r="V72" s="540">
        <v>0</v>
      </c>
      <c r="W72" s="540">
        <v>0</v>
      </c>
      <c r="X72" s="540">
        <v>0</v>
      </c>
      <c r="Y72" s="540">
        <v>0</v>
      </c>
      <c r="Z72" s="540">
        <v>0</v>
      </c>
      <c r="AA72" s="540">
        <v>0</v>
      </c>
      <c r="AB72" s="540">
        <v>0</v>
      </c>
      <c r="AC72" s="540">
        <v>0</v>
      </c>
      <c r="AD72" s="540">
        <v>0</v>
      </c>
      <c r="AE72" s="540">
        <v>0</v>
      </c>
      <c r="AF72" s="540">
        <v>0</v>
      </c>
      <c r="AG72" s="540">
        <v>0</v>
      </c>
      <c r="AH72" s="540">
        <v>0</v>
      </c>
      <c r="AI72" s="540">
        <v>0</v>
      </c>
      <c r="AJ72" s="540">
        <v>0</v>
      </c>
      <c r="AK72" s="540">
        <v>0</v>
      </c>
      <c r="AL72" s="540">
        <v>0</v>
      </c>
      <c r="AM72" s="540">
        <v>0</v>
      </c>
      <c r="AN72" s="540">
        <v>0</v>
      </c>
      <c r="AO72" s="540">
        <v>0</v>
      </c>
      <c r="AP72" s="540">
        <v>0</v>
      </c>
      <c r="AQ72" s="540">
        <v>0</v>
      </c>
      <c r="AR72" s="540">
        <v>0</v>
      </c>
      <c r="AS72" s="540">
        <v>0</v>
      </c>
      <c r="AT72" s="540">
        <v>0</v>
      </c>
      <c r="AU72" s="540">
        <v>0</v>
      </c>
      <c r="AV72" s="540">
        <v>0</v>
      </c>
      <c r="AW72" s="540">
        <v>0</v>
      </c>
      <c r="AX72" s="540">
        <v>0</v>
      </c>
      <c r="AY72" s="540">
        <v>0</v>
      </c>
      <c r="AZ72" s="540">
        <v>0</v>
      </c>
      <c r="BA72" s="540">
        <v>0</v>
      </c>
      <c r="BB72" s="540">
        <v>0</v>
      </c>
      <c r="BC72" s="540">
        <v>0</v>
      </c>
      <c r="BD72" s="540">
        <v>0</v>
      </c>
      <c r="BE72" s="540">
        <v>0</v>
      </c>
      <c r="BF72" s="540">
        <v>0</v>
      </c>
      <c r="BG72" s="540">
        <v>0</v>
      </c>
      <c r="BH72" s="540">
        <v>0</v>
      </c>
      <c r="BI72" s="540">
        <v>0</v>
      </c>
      <c r="BJ72" s="540">
        <v>0</v>
      </c>
      <c r="BK72" s="540">
        <v>0</v>
      </c>
      <c r="BL72" s="540">
        <v>0</v>
      </c>
      <c r="BM72" s="540">
        <v>0</v>
      </c>
      <c r="BN72" s="540">
        <v>0</v>
      </c>
      <c r="BO72" s="540">
        <v>0</v>
      </c>
      <c r="BP72" s="540">
        <v>0</v>
      </c>
      <c r="BQ72" s="540">
        <v>0</v>
      </c>
      <c r="BR72" s="540">
        <v>0</v>
      </c>
      <c r="BS72" s="540">
        <v>0</v>
      </c>
      <c r="BT72" s="540">
        <v>0</v>
      </c>
      <c r="BU72" s="540">
        <v>0</v>
      </c>
      <c r="BV72" s="540">
        <v>0</v>
      </c>
      <c r="BW72" s="540">
        <v>0</v>
      </c>
      <c r="BX72" s="540">
        <v>0</v>
      </c>
      <c r="BY72" s="540">
        <v>0</v>
      </c>
      <c r="BZ72" s="540">
        <v>0</v>
      </c>
      <c r="CA72" s="540">
        <v>0</v>
      </c>
      <c r="CB72" s="540">
        <v>0</v>
      </c>
      <c r="CC72" s="541">
        <f t="shared" si="18"/>
        <v>0</v>
      </c>
      <c r="CD72" s="541">
        <f t="shared" si="18"/>
        <v>0</v>
      </c>
      <c r="CF72" s="45"/>
      <c r="CG72" s="52">
        <v>63</v>
      </c>
    </row>
    <row r="73" spans="1:85">
      <c r="A73" s="547"/>
      <c r="B73" s="10" t="s">
        <v>848</v>
      </c>
      <c r="C73" s="540">
        <v>0</v>
      </c>
      <c r="D73" s="540">
        <v>0</v>
      </c>
      <c r="E73" s="540">
        <v>0</v>
      </c>
      <c r="F73" s="540">
        <v>0</v>
      </c>
      <c r="G73" s="540">
        <v>0</v>
      </c>
      <c r="H73" s="540">
        <v>0</v>
      </c>
      <c r="I73" s="540">
        <v>0</v>
      </c>
      <c r="J73" s="540">
        <v>0</v>
      </c>
      <c r="K73" s="540">
        <v>0</v>
      </c>
      <c r="L73" s="540">
        <v>0</v>
      </c>
      <c r="M73" s="540">
        <v>0</v>
      </c>
      <c r="N73" s="540">
        <v>0</v>
      </c>
      <c r="O73" s="540">
        <v>0</v>
      </c>
      <c r="P73" s="540">
        <v>0</v>
      </c>
      <c r="Q73" s="540">
        <v>0</v>
      </c>
      <c r="R73" s="540">
        <v>0</v>
      </c>
      <c r="S73" s="540">
        <v>0</v>
      </c>
      <c r="T73" s="540">
        <v>0</v>
      </c>
      <c r="U73" s="540">
        <v>0</v>
      </c>
      <c r="V73" s="540">
        <v>0</v>
      </c>
      <c r="W73" s="540">
        <v>0</v>
      </c>
      <c r="X73" s="540">
        <v>0</v>
      </c>
      <c r="Y73" s="540">
        <v>0</v>
      </c>
      <c r="Z73" s="540">
        <v>0</v>
      </c>
      <c r="AA73" s="540">
        <v>0</v>
      </c>
      <c r="AB73" s="540">
        <v>0</v>
      </c>
      <c r="AC73" s="540">
        <v>0</v>
      </c>
      <c r="AD73" s="540">
        <v>0</v>
      </c>
      <c r="AE73" s="540">
        <v>0</v>
      </c>
      <c r="AF73" s="540">
        <v>0</v>
      </c>
      <c r="AG73" s="540">
        <v>0</v>
      </c>
      <c r="AH73" s="540">
        <v>0</v>
      </c>
      <c r="AI73" s="540">
        <v>0</v>
      </c>
      <c r="AJ73" s="540">
        <v>0</v>
      </c>
      <c r="AK73" s="540">
        <v>0</v>
      </c>
      <c r="AL73" s="540">
        <v>0</v>
      </c>
      <c r="AM73" s="540">
        <v>0</v>
      </c>
      <c r="AN73" s="540">
        <v>0</v>
      </c>
      <c r="AO73" s="540">
        <v>0</v>
      </c>
      <c r="AP73" s="540">
        <v>0</v>
      </c>
      <c r="AQ73" s="540">
        <v>0</v>
      </c>
      <c r="AR73" s="540">
        <v>0</v>
      </c>
      <c r="AS73" s="540">
        <v>0</v>
      </c>
      <c r="AT73" s="540">
        <v>0</v>
      </c>
      <c r="AU73" s="540">
        <v>0</v>
      </c>
      <c r="AV73" s="540">
        <v>0</v>
      </c>
      <c r="AW73" s="540">
        <v>0</v>
      </c>
      <c r="AX73" s="540">
        <v>0</v>
      </c>
      <c r="AY73" s="540">
        <v>0</v>
      </c>
      <c r="AZ73" s="540">
        <v>0</v>
      </c>
      <c r="BA73" s="540">
        <v>0</v>
      </c>
      <c r="BB73" s="540">
        <v>0</v>
      </c>
      <c r="BC73" s="540">
        <v>0</v>
      </c>
      <c r="BD73" s="540">
        <v>0</v>
      </c>
      <c r="BE73" s="540">
        <v>0</v>
      </c>
      <c r="BF73" s="540">
        <v>0</v>
      </c>
      <c r="BG73" s="540">
        <v>0</v>
      </c>
      <c r="BH73" s="540">
        <v>0</v>
      </c>
      <c r="BI73" s="540">
        <v>0</v>
      </c>
      <c r="BJ73" s="540">
        <v>0</v>
      </c>
      <c r="BK73" s="540">
        <v>0</v>
      </c>
      <c r="BL73" s="540">
        <v>0</v>
      </c>
      <c r="BM73" s="540">
        <v>0</v>
      </c>
      <c r="BN73" s="540">
        <v>0</v>
      </c>
      <c r="BO73" s="540">
        <v>0</v>
      </c>
      <c r="BP73" s="540">
        <v>0</v>
      </c>
      <c r="BQ73" s="540">
        <v>0</v>
      </c>
      <c r="BR73" s="540">
        <v>0</v>
      </c>
      <c r="BS73" s="540">
        <v>0</v>
      </c>
      <c r="BT73" s="540">
        <v>0</v>
      </c>
      <c r="BU73" s="540">
        <v>0</v>
      </c>
      <c r="BV73" s="540">
        <v>0</v>
      </c>
      <c r="BW73" s="540">
        <v>0</v>
      </c>
      <c r="BX73" s="540">
        <v>0</v>
      </c>
      <c r="BY73" s="540">
        <v>0</v>
      </c>
      <c r="BZ73" s="540">
        <v>0</v>
      </c>
      <c r="CA73" s="540">
        <v>0</v>
      </c>
      <c r="CB73" s="540">
        <v>0</v>
      </c>
      <c r="CC73" s="541">
        <f t="shared" si="18"/>
        <v>0</v>
      </c>
      <c r="CD73" s="541">
        <f t="shared" si="18"/>
        <v>0</v>
      </c>
      <c r="CF73" s="45"/>
      <c r="CG73" s="52">
        <v>64</v>
      </c>
    </row>
    <row r="74" spans="1:85">
      <c r="A74" s="547"/>
      <c r="B74" s="10" t="s">
        <v>96</v>
      </c>
      <c r="C74" s="540">
        <v>0</v>
      </c>
      <c r="D74" s="540">
        <v>0</v>
      </c>
      <c r="E74" s="540">
        <v>0</v>
      </c>
      <c r="F74" s="540">
        <v>0</v>
      </c>
      <c r="G74" s="540">
        <v>0</v>
      </c>
      <c r="H74" s="540">
        <v>0</v>
      </c>
      <c r="I74" s="540">
        <v>0</v>
      </c>
      <c r="J74" s="540">
        <v>0</v>
      </c>
      <c r="K74" s="540">
        <v>0</v>
      </c>
      <c r="L74" s="540">
        <v>0</v>
      </c>
      <c r="M74" s="540">
        <v>0</v>
      </c>
      <c r="N74" s="540">
        <v>0</v>
      </c>
      <c r="O74" s="540">
        <v>0</v>
      </c>
      <c r="P74" s="540">
        <v>0</v>
      </c>
      <c r="Q74" s="540">
        <v>0</v>
      </c>
      <c r="R74" s="540">
        <v>0</v>
      </c>
      <c r="S74" s="540">
        <v>0</v>
      </c>
      <c r="T74" s="540">
        <v>0</v>
      </c>
      <c r="U74" s="540">
        <v>0</v>
      </c>
      <c r="V74" s="540">
        <v>0</v>
      </c>
      <c r="W74" s="540">
        <v>0</v>
      </c>
      <c r="X74" s="540">
        <v>0</v>
      </c>
      <c r="Y74" s="540">
        <v>0</v>
      </c>
      <c r="Z74" s="540">
        <v>0</v>
      </c>
      <c r="AA74" s="540">
        <v>0</v>
      </c>
      <c r="AB74" s="540">
        <v>0</v>
      </c>
      <c r="AC74" s="540">
        <v>0</v>
      </c>
      <c r="AD74" s="540">
        <v>0</v>
      </c>
      <c r="AE74" s="540">
        <v>0</v>
      </c>
      <c r="AF74" s="540">
        <v>0</v>
      </c>
      <c r="AG74" s="540">
        <v>0</v>
      </c>
      <c r="AH74" s="540">
        <v>0</v>
      </c>
      <c r="AI74" s="540">
        <v>0</v>
      </c>
      <c r="AJ74" s="540">
        <v>0</v>
      </c>
      <c r="AK74" s="540">
        <v>0</v>
      </c>
      <c r="AL74" s="540">
        <v>0</v>
      </c>
      <c r="AM74" s="540">
        <v>0</v>
      </c>
      <c r="AN74" s="540">
        <v>0</v>
      </c>
      <c r="AO74" s="540">
        <v>0</v>
      </c>
      <c r="AP74" s="540">
        <v>0</v>
      </c>
      <c r="AQ74" s="540">
        <v>0</v>
      </c>
      <c r="AR74" s="540">
        <v>0</v>
      </c>
      <c r="AS74" s="540">
        <v>0</v>
      </c>
      <c r="AT74" s="540">
        <v>0</v>
      </c>
      <c r="AU74" s="540">
        <v>0</v>
      </c>
      <c r="AV74" s="540">
        <v>0</v>
      </c>
      <c r="AW74" s="540">
        <v>0</v>
      </c>
      <c r="AX74" s="540">
        <v>0</v>
      </c>
      <c r="AY74" s="540">
        <v>0</v>
      </c>
      <c r="AZ74" s="540">
        <v>0</v>
      </c>
      <c r="BA74" s="540">
        <v>0</v>
      </c>
      <c r="BB74" s="540">
        <v>0</v>
      </c>
      <c r="BC74" s="540">
        <v>0</v>
      </c>
      <c r="BD74" s="540">
        <v>0</v>
      </c>
      <c r="BE74" s="540">
        <v>0</v>
      </c>
      <c r="BF74" s="540">
        <v>0</v>
      </c>
      <c r="BG74" s="540">
        <v>0</v>
      </c>
      <c r="BH74" s="540">
        <v>0</v>
      </c>
      <c r="BI74" s="540">
        <v>0</v>
      </c>
      <c r="BJ74" s="540">
        <v>0</v>
      </c>
      <c r="BK74" s="540">
        <v>0</v>
      </c>
      <c r="BL74" s="540">
        <v>0</v>
      </c>
      <c r="BM74" s="540">
        <v>0</v>
      </c>
      <c r="BN74" s="540">
        <v>0</v>
      </c>
      <c r="BO74" s="540">
        <v>0</v>
      </c>
      <c r="BP74" s="540">
        <v>0</v>
      </c>
      <c r="BQ74" s="540">
        <v>0</v>
      </c>
      <c r="BR74" s="540">
        <v>0</v>
      </c>
      <c r="BS74" s="540">
        <v>0</v>
      </c>
      <c r="BT74" s="540">
        <v>0</v>
      </c>
      <c r="BU74" s="540">
        <v>0</v>
      </c>
      <c r="BV74" s="540">
        <v>0</v>
      </c>
      <c r="BW74" s="540">
        <v>0</v>
      </c>
      <c r="BX74" s="540">
        <v>0</v>
      </c>
      <c r="BY74" s="540">
        <v>0</v>
      </c>
      <c r="BZ74" s="540">
        <v>0</v>
      </c>
      <c r="CA74" s="540">
        <v>0</v>
      </c>
      <c r="CB74" s="540">
        <v>0</v>
      </c>
      <c r="CC74" s="541">
        <f t="shared" si="18"/>
        <v>0</v>
      </c>
      <c r="CD74" s="541">
        <f t="shared" si="18"/>
        <v>0</v>
      </c>
      <c r="CF74" s="45"/>
      <c r="CG74" s="52">
        <v>65</v>
      </c>
    </row>
    <row r="75" spans="1:85">
      <c r="A75" s="547"/>
      <c r="B75" s="10" t="s">
        <v>97</v>
      </c>
      <c r="C75" s="540">
        <v>0</v>
      </c>
      <c r="D75" s="540">
        <v>0</v>
      </c>
      <c r="E75" s="540">
        <v>0</v>
      </c>
      <c r="F75" s="540">
        <v>0</v>
      </c>
      <c r="G75" s="540">
        <v>0</v>
      </c>
      <c r="H75" s="540">
        <v>0</v>
      </c>
      <c r="I75" s="540">
        <v>0</v>
      </c>
      <c r="J75" s="540">
        <v>0</v>
      </c>
      <c r="K75" s="540">
        <v>0</v>
      </c>
      <c r="L75" s="540">
        <v>0</v>
      </c>
      <c r="M75" s="540">
        <v>0</v>
      </c>
      <c r="N75" s="540">
        <v>0</v>
      </c>
      <c r="O75" s="540">
        <v>0</v>
      </c>
      <c r="P75" s="540">
        <v>0</v>
      </c>
      <c r="Q75" s="540">
        <v>0</v>
      </c>
      <c r="R75" s="540">
        <v>0</v>
      </c>
      <c r="S75" s="540">
        <v>0</v>
      </c>
      <c r="T75" s="540">
        <v>0</v>
      </c>
      <c r="U75" s="540">
        <v>0</v>
      </c>
      <c r="V75" s="540">
        <v>0</v>
      </c>
      <c r="W75" s="540">
        <v>0</v>
      </c>
      <c r="X75" s="540">
        <v>0</v>
      </c>
      <c r="Y75" s="540">
        <v>0</v>
      </c>
      <c r="Z75" s="540">
        <v>0</v>
      </c>
      <c r="AA75" s="540">
        <v>0</v>
      </c>
      <c r="AB75" s="540">
        <v>0</v>
      </c>
      <c r="AC75" s="540">
        <v>0</v>
      </c>
      <c r="AD75" s="540">
        <v>0</v>
      </c>
      <c r="AE75" s="540">
        <v>0</v>
      </c>
      <c r="AF75" s="540">
        <v>0</v>
      </c>
      <c r="AG75" s="540">
        <v>0</v>
      </c>
      <c r="AH75" s="540">
        <v>0</v>
      </c>
      <c r="AI75" s="540">
        <v>0</v>
      </c>
      <c r="AJ75" s="540">
        <v>0</v>
      </c>
      <c r="AK75" s="540">
        <v>0</v>
      </c>
      <c r="AL75" s="540">
        <v>0</v>
      </c>
      <c r="AM75" s="540">
        <v>0</v>
      </c>
      <c r="AN75" s="540">
        <v>0</v>
      </c>
      <c r="AO75" s="540">
        <v>0</v>
      </c>
      <c r="AP75" s="540">
        <v>0</v>
      </c>
      <c r="AQ75" s="540">
        <v>0</v>
      </c>
      <c r="AR75" s="540">
        <v>0</v>
      </c>
      <c r="AS75" s="540">
        <v>0</v>
      </c>
      <c r="AT75" s="540">
        <v>0</v>
      </c>
      <c r="AU75" s="540">
        <v>0</v>
      </c>
      <c r="AV75" s="540">
        <v>0</v>
      </c>
      <c r="AW75" s="540">
        <v>0</v>
      </c>
      <c r="AX75" s="540">
        <v>0</v>
      </c>
      <c r="AY75" s="540">
        <v>0</v>
      </c>
      <c r="AZ75" s="540">
        <v>0</v>
      </c>
      <c r="BA75" s="540">
        <v>0</v>
      </c>
      <c r="BB75" s="540">
        <v>0</v>
      </c>
      <c r="BC75" s="540">
        <v>0</v>
      </c>
      <c r="BD75" s="540">
        <v>0</v>
      </c>
      <c r="BE75" s="540">
        <v>0</v>
      </c>
      <c r="BF75" s="540">
        <v>0</v>
      </c>
      <c r="BG75" s="540">
        <v>0</v>
      </c>
      <c r="BH75" s="540">
        <v>0</v>
      </c>
      <c r="BI75" s="540">
        <v>0</v>
      </c>
      <c r="BJ75" s="540">
        <v>0</v>
      </c>
      <c r="BK75" s="540">
        <v>0</v>
      </c>
      <c r="BL75" s="540">
        <v>0</v>
      </c>
      <c r="BM75" s="540">
        <v>0</v>
      </c>
      <c r="BN75" s="540">
        <v>0</v>
      </c>
      <c r="BO75" s="540">
        <v>0</v>
      </c>
      <c r="BP75" s="540">
        <v>0</v>
      </c>
      <c r="BQ75" s="540">
        <v>0</v>
      </c>
      <c r="BR75" s="540">
        <v>0</v>
      </c>
      <c r="BS75" s="540">
        <v>0</v>
      </c>
      <c r="BT75" s="540">
        <v>0</v>
      </c>
      <c r="BU75" s="540">
        <v>0</v>
      </c>
      <c r="BV75" s="540">
        <v>0</v>
      </c>
      <c r="BW75" s="540">
        <v>0</v>
      </c>
      <c r="BX75" s="540">
        <v>0</v>
      </c>
      <c r="BY75" s="540">
        <v>0</v>
      </c>
      <c r="BZ75" s="540">
        <v>0</v>
      </c>
      <c r="CA75" s="540">
        <v>0</v>
      </c>
      <c r="CB75" s="540">
        <v>0</v>
      </c>
      <c r="CC75" s="541">
        <f t="shared" si="18"/>
        <v>0</v>
      </c>
      <c r="CD75" s="541">
        <f t="shared" si="18"/>
        <v>0</v>
      </c>
      <c r="CF75" s="45"/>
      <c r="CG75" s="52">
        <v>66</v>
      </c>
    </row>
    <row r="76" spans="1:85">
      <c r="A76" s="547"/>
      <c r="B76" s="548" t="s">
        <v>614</v>
      </c>
      <c r="C76" s="540">
        <v>0</v>
      </c>
      <c r="D76" s="540">
        <v>0</v>
      </c>
      <c r="E76" s="540">
        <v>0</v>
      </c>
      <c r="F76" s="540">
        <v>0</v>
      </c>
      <c r="G76" s="540">
        <v>0</v>
      </c>
      <c r="H76" s="540">
        <v>0</v>
      </c>
      <c r="I76" s="540">
        <v>0</v>
      </c>
      <c r="J76" s="540">
        <v>0</v>
      </c>
      <c r="K76" s="540">
        <v>0</v>
      </c>
      <c r="L76" s="540">
        <v>0</v>
      </c>
      <c r="M76" s="540">
        <v>0</v>
      </c>
      <c r="N76" s="540">
        <v>0</v>
      </c>
      <c r="O76" s="540">
        <v>0</v>
      </c>
      <c r="P76" s="540">
        <v>0</v>
      </c>
      <c r="Q76" s="540">
        <v>0</v>
      </c>
      <c r="R76" s="540">
        <v>0</v>
      </c>
      <c r="S76" s="540">
        <v>0</v>
      </c>
      <c r="T76" s="540">
        <v>0</v>
      </c>
      <c r="U76" s="540">
        <v>0</v>
      </c>
      <c r="V76" s="540">
        <v>0</v>
      </c>
      <c r="W76" s="540">
        <v>0</v>
      </c>
      <c r="X76" s="540">
        <v>0</v>
      </c>
      <c r="Y76" s="540">
        <v>0</v>
      </c>
      <c r="Z76" s="540">
        <v>0</v>
      </c>
      <c r="AA76" s="540">
        <v>0</v>
      </c>
      <c r="AB76" s="540">
        <v>0</v>
      </c>
      <c r="AC76" s="540">
        <v>0</v>
      </c>
      <c r="AD76" s="540">
        <v>0</v>
      </c>
      <c r="AE76" s="540">
        <v>0</v>
      </c>
      <c r="AF76" s="540">
        <v>0</v>
      </c>
      <c r="AG76" s="540">
        <v>0</v>
      </c>
      <c r="AH76" s="540">
        <v>0</v>
      </c>
      <c r="AI76" s="540">
        <v>0</v>
      </c>
      <c r="AJ76" s="540">
        <v>0</v>
      </c>
      <c r="AK76" s="540">
        <v>0</v>
      </c>
      <c r="AL76" s="540">
        <v>0</v>
      </c>
      <c r="AM76" s="540">
        <v>0</v>
      </c>
      <c r="AN76" s="540">
        <v>0</v>
      </c>
      <c r="AO76" s="540">
        <v>0</v>
      </c>
      <c r="AP76" s="540">
        <v>0</v>
      </c>
      <c r="AQ76" s="540">
        <v>0</v>
      </c>
      <c r="AR76" s="540">
        <v>0</v>
      </c>
      <c r="AS76" s="540">
        <v>0</v>
      </c>
      <c r="AT76" s="540">
        <v>0</v>
      </c>
      <c r="AU76" s="540">
        <v>0</v>
      </c>
      <c r="AV76" s="540">
        <v>0</v>
      </c>
      <c r="AW76" s="540">
        <v>0</v>
      </c>
      <c r="AX76" s="540">
        <v>0</v>
      </c>
      <c r="AY76" s="540">
        <v>0</v>
      </c>
      <c r="AZ76" s="540">
        <v>0</v>
      </c>
      <c r="BA76" s="540">
        <v>0</v>
      </c>
      <c r="BB76" s="540">
        <v>0</v>
      </c>
      <c r="BC76" s="540">
        <v>0</v>
      </c>
      <c r="BD76" s="540">
        <v>0</v>
      </c>
      <c r="BE76" s="540">
        <v>0</v>
      </c>
      <c r="BF76" s="540">
        <v>0</v>
      </c>
      <c r="BG76" s="540">
        <v>0</v>
      </c>
      <c r="BH76" s="540">
        <v>0</v>
      </c>
      <c r="BI76" s="540">
        <v>0</v>
      </c>
      <c r="BJ76" s="540">
        <v>0</v>
      </c>
      <c r="BK76" s="540">
        <v>0</v>
      </c>
      <c r="BL76" s="540">
        <v>0</v>
      </c>
      <c r="BM76" s="540">
        <v>0</v>
      </c>
      <c r="BN76" s="540">
        <v>0</v>
      </c>
      <c r="BO76" s="540">
        <v>0</v>
      </c>
      <c r="BP76" s="540">
        <v>0</v>
      </c>
      <c r="BQ76" s="540">
        <v>0</v>
      </c>
      <c r="BR76" s="540">
        <v>0</v>
      </c>
      <c r="BS76" s="540">
        <v>0</v>
      </c>
      <c r="BT76" s="540">
        <v>0</v>
      </c>
      <c r="BU76" s="540">
        <v>0</v>
      </c>
      <c r="BV76" s="540">
        <v>0</v>
      </c>
      <c r="BW76" s="540">
        <v>0</v>
      </c>
      <c r="BX76" s="540">
        <v>0</v>
      </c>
      <c r="BY76" s="540">
        <v>0</v>
      </c>
      <c r="BZ76" s="540">
        <v>0</v>
      </c>
      <c r="CA76" s="540">
        <v>0</v>
      </c>
      <c r="CB76" s="540">
        <v>0</v>
      </c>
      <c r="CC76" s="541">
        <f t="shared" si="18"/>
        <v>0</v>
      </c>
      <c r="CD76" s="541">
        <f t="shared" si="18"/>
        <v>0</v>
      </c>
      <c r="CF76" s="45"/>
      <c r="CG76" s="52">
        <v>67</v>
      </c>
    </row>
    <row r="77" spans="1:85">
      <c r="A77" s="508" t="s">
        <v>6</v>
      </c>
      <c r="B77" s="536" t="s">
        <v>849</v>
      </c>
      <c r="C77" s="537">
        <f>SUM(C78:C87)</f>
        <v>0</v>
      </c>
      <c r="D77" s="537">
        <f t="shared" ref="D77:BO77" si="21">SUM(D78:D87)</f>
        <v>0</v>
      </c>
      <c r="E77" s="537">
        <f t="shared" si="21"/>
        <v>0</v>
      </c>
      <c r="F77" s="537">
        <f t="shared" si="21"/>
        <v>0</v>
      </c>
      <c r="G77" s="537">
        <f t="shared" si="21"/>
        <v>0</v>
      </c>
      <c r="H77" s="537">
        <f t="shared" si="21"/>
        <v>0</v>
      </c>
      <c r="I77" s="537">
        <f t="shared" si="21"/>
        <v>0</v>
      </c>
      <c r="J77" s="537">
        <f t="shared" si="21"/>
        <v>0</v>
      </c>
      <c r="K77" s="537">
        <f t="shared" si="21"/>
        <v>0</v>
      </c>
      <c r="L77" s="537">
        <f t="shared" si="21"/>
        <v>0</v>
      </c>
      <c r="M77" s="537">
        <f t="shared" si="21"/>
        <v>0</v>
      </c>
      <c r="N77" s="537">
        <f t="shared" si="21"/>
        <v>0</v>
      </c>
      <c r="O77" s="537">
        <f t="shared" si="21"/>
        <v>0</v>
      </c>
      <c r="P77" s="537">
        <f t="shared" si="21"/>
        <v>0</v>
      </c>
      <c r="Q77" s="537">
        <f t="shared" si="21"/>
        <v>0</v>
      </c>
      <c r="R77" s="537">
        <f t="shared" si="21"/>
        <v>0</v>
      </c>
      <c r="S77" s="537">
        <f t="shared" si="21"/>
        <v>0</v>
      </c>
      <c r="T77" s="537">
        <f t="shared" si="21"/>
        <v>0</v>
      </c>
      <c r="U77" s="537">
        <f t="shared" si="21"/>
        <v>0</v>
      </c>
      <c r="V77" s="537">
        <f t="shared" si="21"/>
        <v>0</v>
      </c>
      <c r="W77" s="537">
        <f t="shared" si="21"/>
        <v>0</v>
      </c>
      <c r="X77" s="537">
        <f t="shared" si="21"/>
        <v>0</v>
      </c>
      <c r="Y77" s="537">
        <f t="shared" si="21"/>
        <v>0</v>
      </c>
      <c r="Z77" s="537">
        <f t="shared" si="21"/>
        <v>0</v>
      </c>
      <c r="AA77" s="537">
        <f t="shared" si="21"/>
        <v>0</v>
      </c>
      <c r="AB77" s="537">
        <f t="shared" si="21"/>
        <v>0</v>
      </c>
      <c r="AC77" s="537">
        <f t="shared" si="21"/>
        <v>0</v>
      </c>
      <c r="AD77" s="537">
        <f t="shared" si="21"/>
        <v>0</v>
      </c>
      <c r="AE77" s="537">
        <f t="shared" si="21"/>
        <v>0</v>
      </c>
      <c r="AF77" s="537">
        <f t="shared" si="21"/>
        <v>0</v>
      </c>
      <c r="AG77" s="537">
        <f t="shared" si="21"/>
        <v>0</v>
      </c>
      <c r="AH77" s="537">
        <f t="shared" si="21"/>
        <v>0</v>
      </c>
      <c r="AI77" s="537">
        <f t="shared" si="21"/>
        <v>0</v>
      </c>
      <c r="AJ77" s="537">
        <f t="shared" si="21"/>
        <v>0</v>
      </c>
      <c r="AK77" s="537">
        <f t="shared" si="21"/>
        <v>0</v>
      </c>
      <c r="AL77" s="537">
        <f t="shared" si="21"/>
        <v>0</v>
      </c>
      <c r="AM77" s="537">
        <f t="shared" si="21"/>
        <v>0</v>
      </c>
      <c r="AN77" s="537">
        <f t="shared" si="21"/>
        <v>0</v>
      </c>
      <c r="AO77" s="537">
        <f t="shared" si="21"/>
        <v>0</v>
      </c>
      <c r="AP77" s="537">
        <f t="shared" si="21"/>
        <v>0</v>
      </c>
      <c r="AQ77" s="537">
        <f t="shared" si="21"/>
        <v>0</v>
      </c>
      <c r="AR77" s="537">
        <f t="shared" si="21"/>
        <v>0</v>
      </c>
      <c r="AS77" s="537">
        <f t="shared" si="21"/>
        <v>0</v>
      </c>
      <c r="AT77" s="537">
        <f t="shared" si="21"/>
        <v>0</v>
      </c>
      <c r="AU77" s="537">
        <f t="shared" si="21"/>
        <v>0</v>
      </c>
      <c r="AV77" s="537">
        <f t="shared" si="21"/>
        <v>0</v>
      </c>
      <c r="AW77" s="537">
        <f t="shared" si="21"/>
        <v>0</v>
      </c>
      <c r="AX77" s="537">
        <f t="shared" si="21"/>
        <v>0</v>
      </c>
      <c r="AY77" s="537">
        <f t="shared" si="21"/>
        <v>0</v>
      </c>
      <c r="AZ77" s="537">
        <f t="shared" si="21"/>
        <v>0</v>
      </c>
      <c r="BA77" s="537">
        <f t="shared" si="21"/>
        <v>0</v>
      </c>
      <c r="BB77" s="537">
        <f t="shared" si="21"/>
        <v>0</v>
      </c>
      <c r="BC77" s="537">
        <f t="shared" si="21"/>
        <v>0</v>
      </c>
      <c r="BD77" s="537">
        <f t="shared" si="21"/>
        <v>0</v>
      </c>
      <c r="BE77" s="537">
        <f t="shared" si="21"/>
        <v>0</v>
      </c>
      <c r="BF77" s="537">
        <f t="shared" si="21"/>
        <v>0</v>
      </c>
      <c r="BG77" s="537">
        <f t="shared" si="21"/>
        <v>0</v>
      </c>
      <c r="BH77" s="537">
        <f t="shared" si="21"/>
        <v>0</v>
      </c>
      <c r="BI77" s="537">
        <f t="shared" si="21"/>
        <v>0</v>
      </c>
      <c r="BJ77" s="537">
        <f t="shared" si="21"/>
        <v>0</v>
      </c>
      <c r="BK77" s="537">
        <f t="shared" si="21"/>
        <v>0</v>
      </c>
      <c r="BL77" s="537">
        <f t="shared" si="21"/>
        <v>0</v>
      </c>
      <c r="BM77" s="537">
        <f t="shared" si="21"/>
        <v>0</v>
      </c>
      <c r="BN77" s="537">
        <f t="shared" si="21"/>
        <v>0</v>
      </c>
      <c r="BO77" s="537">
        <f t="shared" si="21"/>
        <v>0</v>
      </c>
      <c r="BP77" s="537">
        <f t="shared" ref="BP77:BZ77" si="22">SUM(BP78:BP87)</f>
        <v>0</v>
      </c>
      <c r="BQ77" s="537">
        <f t="shared" si="22"/>
        <v>0</v>
      </c>
      <c r="BR77" s="537">
        <f t="shared" si="22"/>
        <v>0</v>
      </c>
      <c r="BS77" s="537">
        <f t="shared" si="22"/>
        <v>0</v>
      </c>
      <c r="BT77" s="537">
        <f t="shared" si="22"/>
        <v>0</v>
      </c>
      <c r="BU77" s="537">
        <f t="shared" si="22"/>
        <v>0</v>
      </c>
      <c r="BV77" s="537">
        <f t="shared" si="22"/>
        <v>0</v>
      </c>
      <c r="BW77" s="537">
        <f t="shared" si="22"/>
        <v>0</v>
      </c>
      <c r="BX77" s="537">
        <f t="shared" si="22"/>
        <v>0</v>
      </c>
      <c r="BY77" s="537">
        <f t="shared" si="22"/>
        <v>0</v>
      </c>
      <c r="BZ77" s="537">
        <f t="shared" si="22"/>
        <v>0</v>
      </c>
      <c r="CA77" s="537">
        <f>SUM(CA78:CA87)</f>
        <v>0</v>
      </c>
      <c r="CB77" s="537">
        <f>SUM(CB78:CB87)</f>
        <v>0</v>
      </c>
      <c r="CC77" s="537">
        <f>SUM(CC78:CC87)</f>
        <v>0</v>
      </c>
      <c r="CD77" s="537">
        <f>SUM(CD78:CD87)</f>
        <v>0</v>
      </c>
      <c r="CG77" s="52">
        <v>68</v>
      </c>
    </row>
    <row r="78" spans="1:85">
      <c r="A78" s="549"/>
      <c r="B78" s="140" t="s">
        <v>91</v>
      </c>
      <c r="C78" s="540">
        <v>0</v>
      </c>
      <c r="D78" s="540">
        <v>0</v>
      </c>
      <c r="E78" s="540">
        <v>0</v>
      </c>
      <c r="F78" s="540">
        <v>0</v>
      </c>
      <c r="G78" s="540">
        <v>0</v>
      </c>
      <c r="H78" s="540">
        <v>0</v>
      </c>
      <c r="I78" s="540">
        <v>0</v>
      </c>
      <c r="J78" s="540">
        <v>0</v>
      </c>
      <c r="K78" s="540">
        <v>0</v>
      </c>
      <c r="L78" s="540">
        <v>0</v>
      </c>
      <c r="M78" s="540">
        <v>0</v>
      </c>
      <c r="N78" s="540">
        <v>0</v>
      </c>
      <c r="O78" s="540">
        <v>0</v>
      </c>
      <c r="P78" s="540">
        <v>0</v>
      </c>
      <c r="Q78" s="540">
        <v>0</v>
      </c>
      <c r="R78" s="540">
        <v>0</v>
      </c>
      <c r="S78" s="540">
        <v>0</v>
      </c>
      <c r="T78" s="540">
        <v>0</v>
      </c>
      <c r="U78" s="540">
        <v>0</v>
      </c>
      <c r="V78" s="540">
        <v>0</v>
      </c>
      <c r="W78" s="540">
        <v>0</v>
      </c>
      <c r="X78" s="540">
        <v>0</v>
      </c>
      <c r="Y78" s="540">
        <v>0</v>
      </c>
      <c r="Z78" s="540">
        <v>0</v>
      </c>
      <c r="AA78" s="540">
        <v>0</v>
      </c>
      <c r="AB78" s="540">
        <v>0</v>
      </c>
      <c r="AC78" s="540">
        <v>0</v>
      </c>
      <c r="AD78" s="540">
        <v>0</v>
      </c>
      <c r="AE78" s="540">
        <v>0</v>
      </c>
      <c r="AF78" s="540">
        <v>0</v>
      </c>
      <c r="AG78" s="540">
        <v>0</v>
      </c>
      <c r="AH78" s="540">
        <v>0</v>
      </c>
      <c r="AI78" s="540">
        <v>0</v>
      </c>
      <c r="AJ78" s="540">
        <v>0</v>
      </c>
      <c r="AK78" s="540">
        <v>0</v>
      </c>
      <c r="AL78" s="540">
        <v>0</v>
      </c>
      <c r="AM78" s="540">
        <v>0</v>
      </c>
      <c r="AN78" s="540">
        <v>0</v>
      </c>
      <c r="AO78" s="540">
        <v>0</v>
      </c>
      <c r="AP78" s="540">
        <v>0</v>
      </c>
      <c r="AQ78" s="540">
        <v>0</v>
      </c>
      <c r="AR78" s="540">
        <v>0</v>
      </c>
      <c r="AS78" s="540">
        <v>0</v>
      </c>
      <c r="AT78" s="540">
        <v>0</v>
      </c>
      <c r="AU78" s="540">
        <v>0</v>
      </c>
      <c r="AV78" s="540">
        <v>0</v>
      </c>
      <c r="AW78" s="540">
        <v>0</v>
      </c>
      <c r="AX78" s="540">
        <v>0</v>
      </c>
      <c r="AY78" s="540">
        <v>0</v>
      </c>
      <c r="AZ78" s="540">
        <v>0</v>
      </c>
      <c r="BA78" s="540">
        <v>0</v>
      </c>
      <c r="BB78" s="540">
        <v>0</v>
      </c>
      <c r="BC78" s="540">
        <v>0</v>
      </c>
      <c r="BD78" s="540">
        <v>0</v>
      </c>
      <c r="BE78" s="540">
        <v>0</v>
      </c>
      <c r="BF78" s="540">
        <v>0</v>
      </c>
      <c r="BG78" s="540">
        <v>0</v>
      </c>
      <c r="BH78" s="540">
        <v>0</v>
      </c>
      <c r="BI78" s="540">
        <v>0</v>
      </c>
      <c r="BJ78" s="540">
        <v>0</v>
      </c>
      <c r="BK78" s="540">
        <v>0</v>
      </c>
      <c r="BL78" s="540">
        <v>0</v>
      </c>
      <c r="BM78" s="540">
        <v>0</v>
      </c>
      <c r="BN78" s="540">
        <v>0</v>
      </c>
      <c r="BO78" s="540">
        <v>0</v>
      </c>
      <c r="BP78" s="540">
        <v>0</v>
      </c>
      <c r="BQ78" s="540">
        <v>0</v>
      </c>
      <c r="BR78" s="540">
        <v>0</v>
      </c>
      <c r="BS78" s="540">
        <v>0</v>
      </c>
      <c r="BT78" s="540">
        <v>0</v>
      </c>
      <c r="BU78" s="540">
        <v>0</v>
      </c>
      <c r="BV78" s="540">
        <v>0</v>
      </c>
      <c r="BW78" s="540">
        <v>0</v>
      </c>
      <c r="BX78" s="540">
        <v>0</v>
      </c>
      <c r="BY78" s="540">
        <v>0</v>
      </c>
      <c r="BZ78" s="540">
        <v>0</v>
      </c>
      <c r="CA78" s="540">
        <v>0</v>
      </c>
      <c r="CB78" s="540">
        <v>0</v>
      </c>
      <c r="CC78" s="541">
        <f t="shared" si="18"/>
        <v>0</v>
      </c>
      <c r="CD78" s="541">
        <f t="shared" si="18"/>
        <v>0</v>
      </c>
      <c r="CG78" s="52">
        <v>69</v>
      </c>
    </row>
    <row r="79" spans="1:85">
      <c r="A79" s="547"/>
      <c r="B79" s="16" t="s">
        <v>92</v>
      </c>
      <c r="C79" s="540">
        <v>0</v>
      </c>
      <c r="D79" s="540">
        <v>0</v>
      </c>
      <c r="E79" s="540">
        <v>0</v>
      </c>
      <c r="F79" s="540">
        <v>0</v>
      </c>
      <c r="G79" s="540">
        <v>0</v>
      </c>
      <c r="H79" s="540">
        <v>0</v>
      </c>
      <c r="I79" s="540">
        <v>0</v>
      </c>
      <c r="J79" s="540">
        <v>0</v>
      </c>
      <c r="K79" s="540">
        <v>0</v>
      </c>
      <c r="L79" s="540">
        <v>0</v>
      </c>
      <c r="M79" s="540">
        <v>0</v>
      </c>
      <c r="N79" s="540">
        <v>0</v>
      </c>
      <c r="O79" s="540">
        <v>0</v>
      </c>
      <c r="P79" s="540">
        <v>0</v>
      </c>
      <c r="Q79" s="540">
        <v>0</v>
      </c>
      <c r="R79" s="540">
        <v>0</v>
      </c>
      <c r="S79" s="540">
        <v>0</v>
      </c>
      <c r="T79" s="540">
        <v>0</v>
      </c>
      <c r="U79" s="540">
        <v>0</v>
      </c>
      <c r="V79" s="540">
        <v>0</v>
      </c>
      <c r="W79" s="540">
        <v>0</v>
      </c>
      <c r="X79" s="540">
        <v>0</v>
      </c>
      <c r="Y79" s="540">
        <v>0</v>
      </c>
      <c r="Z79" s="540">
        <v>0</v>
      </c>
      <c r="AA79" s="540">
        <v>0</v>
      </c>
      <c r="AB79" s="540">
        <v>0</v>
      </c>
      <c r="AC79" s="540">
        <v>0</v>
      </c>
      <c r="AD79" s="540">
        <v>0</v>
      </c>
      <c r="AE79" s="540">
        <v>0</v>
      </c>
      <c r="AF79" s="540">
        <v>0</v>
      </c>
      <c r="AG79" s="540">
        <v>0</v>
      </c>
      <c r="AH79" s="540">
        <v>0</v>
      </c>
      <c r="AI79" s="540">
        <v>0</v>
      </c>
      <c r="AJ79" s="540">
        <v>0</v>
      </c>
      <c r="AK79" s="540">
        <v>0</v>
      </c>
      <c r="AL79" s="540">
        <v>0</v>
      </c>
      <c r="AM79" s="540">
        <v>0</v>
      </c>
      <c r="AN79" s="540">
        <v>0</v>
      </c>
      <c r="AO79" s="540">
        <v>0</v>
      </c>
      <c r="AP79" s="540">
        <v>0</v>
      </c>
      <c r="AQ79" s="540">
        <v>0</v>
      </c>
      <c r="AR79" s="540">
        <v>0</v>
      </c>
      <c r="AS79" s="540">
        <v>0</v>
      </c>
      <c r="AT79" s="540">
        <v>0</v>
      </c>
      <c r="AU79" s="540">
        <v>0</v>
      </c>
      <c r="AV79" s="540">
        <v>0</v>
      </c>
      <c r="AW79" s="540">
        <v>0</v>
      </c>
      <c r="AX79" s="540">
        <v>0</v>
      </c>
      <c r="AY79" s="540">
        <v>0</v>
      </c>
      <c r="AZ79" s="540">
        <v>0</v>
      </c>
      <c r="BA79" s="540">
        <v>0</v>
      </c>
      <c r="BB79" s="540">
        <v>0</v>
      </c>
      <c r="BC79" s="540">
        <v>0</v>
      </c>
      <c r="BD79" s="540">
        <v>0</v>
      </c>
      <c r="BE79" s="540">
        <v>0</v>
      </c>
      <c r="BF79" s="540">
        <v>0</v>
      </c>
      <c r="BG79" s="540">
        <v>0</v>
      </c>
      <c r="BH79" s="540">
        <v>0</v>
      </c>
      <c r="BI79" s="540">
        <v>0</v>
      </c>
      <c r="BJ79" s="540">
        <v>0</v>
      </c>
      <c r="BK79" s="540">
        <v>0</v>
      </c>
      <c r="BL79" s="540">
        <v>0</v>
      </c>
      <c r="BM79" s="540">
        <v>0</v>
      </c>
      <c r="BN79" s="540">
        <v>0</v>
      </c>
      <c r="BO79" s="540">
        <v>0</v>
      </c>
      <c r="BP79" s="540">
        <v>0</v>
      </c>
      <c r="BQ79" s="540">
        <v>0</v>
      </c>
      <c r="BR79" s="540">
        <v>0</v>
      </c>
      <c r="BS79" s="540">
        <v>0</v>
      </c>
      <c r="BT79" s="540">
        <v>0</v>
      </c>
      <c r="BU79" s="540">
        <v>0</v>
      </c>
      <c r="BV79" s="540">
        <v>0</v>
      </c>
      <c r="BW79" s="540">
        <v>0</v>
      </c>
      <c r="BX79" s="540">
        <v>0</v>
      </c>
      <c r="BY79" s="540">
        <v>0</v>
      </c>
      <c r="BZ79" s="540">
        <v>0</v>
      </c>
      <c r="CA79" s="540">
        <v>0</v>
      </c>
      <c r="CB79" s="540">
        <v>0</v>
      </c>
      <c r="CC79" s="541">
        <f t="shared" si="18"/>
        <v>0</v>
      </c>
      <c r="CD79" s="541">
        <f t="shared" si="18"/>
        <v>0</v>
      </c>
      <c r="CG79" s="52">
        <v>70</v>
      </c>
    </row>
    <row r="80" spans="1:85">
      <c r="A80" s="547"/>
      <c r="B80" s="16" t="s">
        <v>592</v>
      </c>
      <c r="C80" s="540">
        <v>0</v>
      </c>
      <c r="D80" s="540">
        <v>0</v>
      </c>
      <c r="E80" s="540">
        <v>0</v>
      </c>
      <c r="F80" s="540">
        <v>0</v>
      </c>
      <c r="G80" s="540">
        <v>0</v>
      </c>
      <c r="H80" s="540">
        <v>0</v>
      </c>
      <c r="I80" s="540">
        <v>0</v>
      </c>
      <c r="J80" s="540">
        <v>0</v>
      </c>
      <c r="K80" s="540">
        <v>0</v>
      </c>
      <c r="L80" s="540">
        <v>0</v>
      </c>
      <c r="M80" s="540">
        <v>0</v>
      </c>
      <c r="N80" s="540">
        <v>0</v>
      </c>
      <c r="O80" s="540">
        <v>0</v>
      </c>
      <c r="P80" s="540">
        <v>0</v>
      </c>
      <c r="Q80" s="540">
        <v>0</v>
      </c>
      <c r="R80" s="540">
        <v>0</v>
      </c>
      <c r="S80" s="540">
        <v>0</v>
      </c>
      <c r="T80" s="540">
        <v>0</v>
      </c>
      <c r="U80" s="540">
        <v>0</v>
      </c>
      <c r="V80" s="540">
        <v>0</v>
      </c>
      <c r="W80" s="540">
        <v>0</v>
      </c>
      <c r="X80" s="540">
        <v>0</v>
      </c>
      <c r="Y80" s="540">
        <v>0</v>
      </c>
      <c r="Z80" s="540">
        <v>0</v>
      </c>
      <c r="AA80" s="540">
        <v>0</v>
      </c>
      <c r="AB80" s="540">
        <v>0</v>
      </c>
      <c r="AC80" s="540">
        <v>0</v>
      </c>
      <c r="AD80" s="540">
        <v>0</v>
      </c>
      <c r="AE80" s="540">
        <v>0</v>
      </c>
      <c r="AF80" s="540">
        <v>0</v>
      </c>
      <c r="AG80" s="540">
        <v>0</v>
      </c>
      <c r="AH80" s="540">
        <v>0</v>
      </c>
      <c r="AI80" s="540">
        <v>0</v>
      </c>
      <c r="AJ80" s="540">
        <v>0</v>
      </c>
      <c r="AK80" s="540">
        <v>0</v>
      </c>
      <c r="AL80" s="540">
        <v>0</v>
      </c>
      <c r="AM80" s="540">
        <v>0</v>
      </c>
      <c r="AN80" s="540">
        <v>0</v>
      </c>
      <c r="AO80" s="540">
        <v>0</v>
      </c>
      <c r="AP80" s="540">
        <v>0</v>
      </c>
      <c r="AQ80" s="540">
        <v>0</v>
      </c>
      <c r="AR80" s="540">
        <v>0</v>
      </c>
      <c r="AS80" s="540">
        <v>0</v>
      </c>
      <c r="AT80" s="540">
        <v>0</v>
      </c>
      <c r="AU80" s="540">
        <v>0</v>
      </c>
      <c r="AV80" s="540">
        <v>0</v>
      </c>
      <c r="AW80" s="540">
        <v>0</v>
      </c>
      <c r="AX80" s="540">
        <v>0</v>
      </c>
      <c r="AY80" s="540">
        <v>0</v>
      </c>
      <c r="AZ80" s="540">
        <v>0</v>
      </c>
      <c r="BA80" s="540">
        <v>0</v>
      </c>
      <c r="BB80" s="540">
        <v>0</v>
      </c>
      <c r="BC80" s="540">
        <v>0</v>
      </c>
      <c r="BD80" s="540">
        <v>0</v>
      </c>
      <c r="BE80" s="540">
        <v>0</v>
      </c>
      <c r="BF80" s="540">
        <v>0</v>
      </c>
      <c r="BG80" s="540">
        <v>0</v>
      </c>
      <c r="BH80" s="540">
        <v>0</v>
      </c>
      <c r="BI80" s="540">
        <v>0</v>
      </c>
      <c r="BJ80" s="540">
        <v>0</v>
      </c>
      <c r="BK80" s="540">
        <v>0</v>
      </c>
      <c r="BL80" s="540">
        <v>0</v>
      </c>
      <c r="BM80" s="540">
        <v>0</v>
      </c>
      <c r="BN80" s="540">
        <v>0</v>
      </c>
      <c r="BO80" s="540">
        <v>0</v>
      </c>
      <c r="BP80" s="540">
        <v>0</v>
      </c>
      <c r="BQ80" s="540">
        <v>0</v>
      </c>
      <c r="BR80" s="540">
        <v>0</v>
      </c>
      <c r="BS80" s="540">
        <v>0</v>
      </c>
      <c r="BT80" s="540">
        <v>0</v>
      </c>
      <c r="BU80" s="540">
        <v>0</v>
      </c>
      <c r="BV80" s="540">
        <v>0</v>
      </c>
      <c r="BW80" s="540">
        <v>0</v>
      </c>
      <c r="BX80" s="540">
        <v>0</v>
      </c>
      <c r="BY80" s="540">
        <v>0</v>
      </c>
      <c r="BZ80" s="540">
        <v>0</v>
      </c>
      <c r="CA80" s="540">
        <v>0</v>
      </c>
      <c r="CB80" s="540">
        <v>0</v>
      </c>
      <c r="CC80" s="541">
        <f t="shared" si="18"/>
        <v>0</v>
      </c>
      <c r="CD80" s="541">
        <f t="shared" si="18"/>
        <v>0</v>
      </c>
      <c r="CG80" s="52">
        <v>71</v>
      </c>
    </row>
    <row r="81" spans="1:86">
      <c r="A81" s="547"/>
      <c r="B81" s="16" t="s">
        <v>93</v>
      </c>
      <c r="C81" s="540">
        <v>0</v>
      </c>
      <c r="D81" s="540">
        <v>0</v>
      </c>
      <c r="E81" s="540">
        <v>0</v>
      </c>
      <c r="F81" s="540">
        <v>0</v>
      </c>
      <c r="G81" s="540">
        <v>0</v>
      </c>
      <c r="H81" s="540">
        <v>0</v>
      </c>
      <c r="I81" s="540">
        <v>0</v>
      </c>
      <c r="J81" s="540">
        <v>0</v>
      </c>
      <c r="K81" s="540">
        <v>0</v>
      </c>
      <c r="L81" s="540">
        <v>0</v>
      </c>
      <c r="M81" s="540">
        <v>0</v>
      </c>
      <c r="N81" s="540">
        <v>0</v>
      </c>
      <c r="O81" s="540">
        <v>0</v>
      </c>
      <c r="P81" s="540">
        <v>0</v>
      </c>
      <c r="Q81" s="540">
        <v>0</v>
      </c>
      <c r="R81" s="540">
        <v>0</v>
      </c>
      <c r="S81" s="540">
        <v>0</v>
      </c>
      <c r="T81" s="540">
        <v>0</v>
      </c>
      <c r="U81" s="540">
        <v>0</v>
      </c>
      <c r="V81" s="540">
        <v>0</v>
      </c>
      <c r="W81" s="540">
        <v>0</v>
      </c>
      <c r="X81" s="540">
        <v>0</v>
      </c>
      <c r="Y81" s="540">
        <v>0</v>
      </c>
      <c r="Z81" s="540">
        <v>0</v>
      </c>
      <c r="AA81" s="540">
        <v>0</v>
      </c>
      <c r="AB81" s="540">
        <v>0</v>
      </c>
      <c r="AC81" s="540">
        <v>0</v>
      </c>
      <c r="AD81" s="540">
        <v>0</v>
      </c>
      <c r="AE81" s="540">
        <v>0</v>
      </c>
      <c r="AF81" s="540">
        <v>0</v>
      </c>
      <c r="AG81" s="540">
        <v>0</v>
      </c>
      <c r="AH81" s="540">
        <v>0</v>
      </c>
      <c r="AI81" s="540">
        <v>0</v>
      </c>
      <c r="AJ81" s="540">
        <v>0</v>
      </c>
      <c r="AK81" s="540">
        <v>0</v>
      </c>
      <c r="AL81" s="540">
        <v>0</v>
      </c>
      <c r="AM81" s="540">
        <v>0</v>
      </c>
      <c r="AN81" s="540">
        <v>0</v>
      </c>
      <c r="AO81" s="540">
        <v>0</v>
      </c>
      <c r="AP81" s="540">
        <v>0</v>
      </c>
      <c r="AQ81" s="540">
        <v>0</v>
      </c>
      <c r="AR81" s="540">
        <v>0</v>
      </c>
      <c r="AS81" s="540">
        <v>0</v>
      </c>
      <c r="AT81" s="540">
        <v>0</v>
      </c>
      <c r="AU81" s="540">
        <v>0</v>
      </c>
      <c r="AV81" s="540">
        <v>0</v>
      </c>
      <c r="AW81" s="540">
        <v>0</v>
      </c>
      <c r="AX81" s="540">
        <v>0</v>
      </c>
      <c r="AY81" s="540">
        <v>0</v>
      </c>
      <c r="AZ81" s="540">
        <v>0</v>
      </c>
      <c r="BA81" s="540">
        <v>0</v>
      </c>
      <c r="BB81" s="540">
        <v>0</v>
      </c>
      <c r="BC81" s="540">
        <v>0</v>
      </c>
      <c r="BD81" s="540">
        <v>0</v>
      </c>
      <c r="BE81" s="540">
        <v>0</v>
      </c>
      <c r="BF81" s="540">
        <v>0</v>
      </c>
      <c r="BG81" s="540">
        <v>0</v>
      </c>
      <c r="BH81" s="540">
        <v>0</v>
      </c>
      <c r="BI81" s="540">
        <v>0</v>
      </c>
      <c r="BJ81" s="540">
        <v>0</v>
      </c>
      <c r="BK81" s="540">
        <v>0</v>
      </c>
      <c r="BL81" s="540">
        <v>0</v>
      </c>
      <c r="BM81" s="540">
        <v>0</v>
      </c>
      <c r="BN81" s="540">
        <v>0</v>
      </c>
      <c r="BO81" s="540">
        <v>0</v>
      </c>
      <c r="BP81" s="540">
        <v>0</v>
      </c>
      <c r="BQ81" s="540">
        <v>0</v>
      </c>
      <c r="BR81" s="540">
        <v>0</v>
      </c>
      <c r="BS81" s="540">
        <v>0</v>
      </c>
      <c r="BT81" s="540">
        <v>0</v>
      </c>
      <c r="BU81" s="540">
        <v>0</v>
      </c>
      <c r="BV81" s="540">
        <v>0</v>
      </c>
      <c r="BW81" s="540">
        <v>0</v>
      </c>
      <c r="BX81" s="540">
        <v>0</v>
      </c>
      <c r="BY81" s="540">
        <v>0</v>
      </c>
      <c r="BZ81" s="540">
        <v>0</v>
      </c>
      <c r="CA81" s="540">
        <v>0</v>
      </c>
      <c r="CB81" s="540">
        <v>0</v>
      </c>
      <c r="CC81" s="541">
        <f t="shared" si="18"/>
        <v>0</v>
      </c>
      <c r="CD81" s="541">
        <f t="shared" si="18"/>
        <v>0</v>
      </c>
      <c r="CG81" s="52">
        <v>72</v>
      </c>
    </row>
    <row r="82" spans="1:86">
      <c r="A82" s="547"/>
      <c r="B82" s="16" t="s">
        <v>94</v>
      </c>
      <c r="C82" s="540">
        <v>0</v>
      </c>
      <c r="D82" s="540">
        <v>0</v>
      </c>
      <c r="E82" s="540">
        <v>0</v>
      </c>
      <c r="F82" s="540">
        <v>0</v>
      </c>
      <c r="G82" s="540">
        <v>0</v>
      </c>
      <c r="H82" s="540">
        <v>0</v>
      </c>
      <c r="I82" s="540">
        <v>0</v>
      </c>
      <c r="J82" s="540">
        <v>0</v>
      </c>
      <c r="K82" s="540">
        <v>0</v>
      </c>
      <c r="L82" s="540">
        <v>0</v>
      </c>
      <c r="M82" s="540">
        <v>0</v>
      </c>
      <c r="N82" s="540">
        <v>0</v>
      </c>
      <c r="O82" s="540">
        <v>0</v>
      </c>
      <c r="P82" s="540">
        <v>0</v>
      </c>
      <c r="Q82" s="540">
        <v>0</v>
      </c>
      <c r="R82" s="540">
        <v>0</v>
      </c>
      <c r="S82" s="540">
        <v>0</v>
      </c>
      <c r="T82" s="540">
        <v>0</v>
      </c>
      <c r="U82" s="540">
        <v>0</v>
      </c>
      <c r="V82" s="540">
        <v>0</v>
      </c>
      <c r="W82" s="540">
        <v>0</v>
      </c>
      <c r="X82" s="540">
        <v>0</v>
      </c>
      <c r="Y82" s="540">
        <v>0</v>
      </c>
      <c r="Z82" s="540">
        <v>0</v>
      </c>
      <c r="AA82" s="540">
        <v>0</v>
      </c>
      <c r="AB82" s="540">
        <v>0</v>
      </c>
      <c r="AC82" s="540">
        <v>0</v>
      </c>
      <c r="AD82" s="540">
        <v>0</v>
      </c>
      <c r="AE82" s="540">
        <v>0</v>
      </c>
      <c r="AF82" s="540">
        <v>0</v>
      </c>
      <c r="AG82" s="540">
        <v>0</v>
      </c>
      <c r="AH82" s="540">
        <v>0</v>
      </c>
      <c r="AI82" s="540">
        <v>0</v>
      </c>
      <c r="AJ82" s="540">
        <v>0</v>
      </c>
      <c r="AK82" s="540">
        <v>0</v>
      </c>
      <c r="AL82" s="540">
        <v>0</v>
      </c>
      <c r="AM82" s="540">
        <v>0</v>
      </c>
      <c r="AN82" s="540">
        <v>0</v>
      </c>
      <c r="AO82" s="540">
        <v>0</v>
      </c>
      <c r="AP82" s="540">
        <v>0</v>
      </c>
      <c r="AQ82" s="540">
        <v>0</v>
      </c>
      <c r="AR82" s="540">
        <v>0</v>
      </c>
      <c r="AS82" s="540">
        <v>0</v>
      </c>
      <c r="AT82" s="540">
        <v>0</v>
      </c>
      <c r="AU82" s="540">
        <v>0</v>
      </c>
      <c r="AV82" s="540">
        <v>0</v>
      </c>
      <c r="AW82" s="540">
        <v>0</v>
      </c>
      <c r="AX82" s="540">
        <v>0</v>
      </c>
      <c r="AY82" s="540">
        <v>0</v>
      </c>
      <c r="AZ82" s="540">
        <v>0</v>
      </c>
      <c r="BA82" s="540">
        <v>0</v>
      </c>
      <c r="BB82" s="540">
        <v>0</v>
      </c>
      <c r="BC82" s="540">
        <v>0</v>
      </c>
      <c r="BD82" s="540">
        <v>0</v>
      </c>
      <c r="BE82" s="540">
        <v>0</v>
      </c>
      <c r="BF82" s="540">
        <v>0</v>
      </c>
      <c r="BG82" s="540">
        <v>0</v>
      </c>
      <c r="BH82" s="540">
        <v>0</v>
      </c>
      <c r="BI82" s="540">
        <v>0</v>
      </c>
      <c r="BJ82" s="540">
        <v>0</v>
      </c>
      <c r="BK82" s="540">
        <v>0</v>
      </c>
      <c r="BL82" s="540">
        <v>0</v>
      </c>
      <c r="BM82" s="540">
        <v>0</v>
      </c>
      <c r="BN82" s="540">
        <v>0</v>
      </c>
      <c r="BO82" s="540">
        <v>0</v>
      </c>
      <c r="BP82" s="540">
        <v>0</v>
      </c>
      <c r="BQ82" s="540">
        <v>0</v>
      </c>
      <c r="BR82" s="540">
        <v>0</v>
      </c>
      <c r="BS82" s="540">
        <v>0</v>
      </c>
      <c r="BT82" s="540">
        <v>0</v>
      </c>
      <c r="BU82" s="540">
        <v>0</v>
      </c>
      <c r="BV82" s="540">
        <v>0</v>
      </c>
      <c r="BW82" s="540">
        <v>0</v>
      </c>
      <c r="BX82" s="540">
        <v>0</v>
      </c>
      <c r="BY82" s="540">
        <v>0</v>
      </c>
      <c r="BZ82" s="540">
        <v>0</v>
      </c>
      <c r="CA82" s="540">
        <v>0</v>
      </c>
      <c r="CB82" s="540">
        <v>0</v>
      </c>
      <c r="CC82" s="541">
        <f t="shared" si="18"/>
        <v>0</v>
      </c>
      <c r="CD82" s="541">
        <f t="shared" si="18"/>
        <v>0</v>
      </c>
      <c r="CG82" s="52">
        <v>73</v>
      </c>
    </row>
    <row r="83" spans="1:86">
      <c r="A83" s="547"/>
      <c r="B83" s="10" t="s">
        <v>847</v>
      </c>
      <c r="C83" s="540">
        <v>0</v>
      </c>
      <c r="D83" s="540">
        <v>0</v>
      </c>
      <c r="E83" s="540">
        <v>0</v>
      </c>
      <c r="F83" s="540">
        <v>0</v>
      </c>
      <c r="G83" s="540">
        <v>0</v>
      </c>
      <c r="H83" s="540">
        <v>0</v>
      </c>
      <c r="I83" s="540">
        <v>0</v>
      </c>
      <c r="J83" s="540">
        <v>0</v>
      </c>
      <c r="K83" s="540">
        <v>0</v>
      </c>
      <c r="L83" s="540">
        <v>0</v>
      </c>
      <c r="M83" s="540">
        <v>0</v>
      </c>
      <c r="N83" s="540">
        <v>0</v>
      </c>
      <c r="O83" s="540">
        <v>0</v>
      </c>
      <c r="P83" s="540">
        <v>0</v>
      </c>
      <c r="Q83" s="540">
        <v>0</v>
      </c>
      <c r="R83" s="540">
        <v>0</v>
      </c>
      <c r="S83" s="540">
        <v>0</v>
      </c>
      <c r="T83" s="540">
        <v>0</v>
      </c>
      <c r="U83" s="540">
        <v>0</v>
      </c>
      <c r="V83" s="540">
        <v>0</v>
      </c>
      <c r="W83" s="540">
        <v>0</v>
      </c>
      <c r="X83" s="540">
        <v>0</v>
      </c>
      <c r="Y83" s="540">
        <v>0</v>
      </c>
      <c r="Z83" s="540">
        <v>0</v>
      </c>
      <c r="AA83" s="540">
        <v>0</v>
      </c>
      <c r="AB83" s="540">
        <v>0</v>
      </c>
      <c r="AC83" s="540">
        <v>0</v>
      </c>
      <c r="AD83" s="540">
        <v>0</v>
      </c>
      <c r="AE83" s="540">
        <v>0</v>
      </c>
      <c r="AF83" s="540">
        <v>0</v>
      </c>
      <c r="AG83" s="540">
        <v>0</v>
      </c>
      <c r="AH83" s="540">
        <v>0</v>
      </c>
      <c r="AI83" s="540">
        <v>0</v>
      </c>
      <c r="AJ83" s="540">
        <v>0</v>
      </c>
      <c r="AK83" s="540">
        <v>0</v>
      </c>
      <c r="AL83" s="540">
        <v>0</v>
      </c>
      <c r="AM83" s="540">
        <v>0</v>
      </c>
      <c r="AN83" s="540">
        <v>0</v>
      </c>
      <c r="AO83" s="540">
        <v>0</v>
      </c>
      <c r="AP83" s="540">
        <v>0</v>
      </c>
      <c r="AQ83" s="540">
        <v>0</v>
      </c>
      <c r="AR83" s="540">
        <v>0</v>
      </c>
      <c r="AS83" s="540">
        <v>0</v>
      </c>
      <c r="AT83" s="540">
        <v>0</v>
      </c>
      <c r="AU83" s="540">
        <v>0</v>
      </c>
      <c r="AV83" s="540">
        <v>0</v>
      </c>
      <c r="AW83" s="540">
        <v>0</v>
      </c>
      <c r="AX83" s="540">
        <v>0</v>
      </c>
      <c r="AY83" s="540">
        <v>0</v>
      </c>
      <c r="AZ83" s="540">
        <v>0</v>
      </c>
      <c r="BA83" s="540">
        <v>0</v>
      </c>
      <c r="BB83" s="540">
        <v>0</v>
      </c>
      <c r="BC83" s="540">
        <v>0</v>
      </c>
      <c r="BD83" s="540">
        <v>0</v>
      </c>
      <c r="BE83" s="540">
        <v>0</v>
      </c>
      <c r="BF83" s="540">
        <v>0</v>
      </c>
      <c r="BG83" s="540">
        <v>0</v>
      </c>
      <c r="BH83" s="540">
        <v>0</v>
      </c>
      <c r="BI83" s="540">
        <v>0</v>
      </c>
      <c r="BJ83" s="540">
        <v>0</v>
      </c>
      <c r="BK83" s="540">
        <v>0</v>
      </c>
      <c r="BL83" s="540">
        <v>0</v>
      </c>
      <c r="BM83" s="540">
        <v>0</v>
      </c>
      <c r="BN83" s="540">
        <v>0</v>
      </c>
      <c r="BO83" s="540">
        <v>0</v>
      </c>
      <c r="BP83" s="540">
        <v>0</v>
      </c>
      <c r="BQ83" s="540">
        <v>0</v>
      </c>
      <c r="BR83" s="540">
        <v>0</v>
      </c>
      <c r="BS83" s="540">
        <v>0</v>
      </c>
      <c r="BT83" s="540">
        <v>0</v>
      </c>
      <c r="BU83" s="540">
        <v>0</v>
      </c>
      <c r="BV83" s="540">
        <v>0</v>
      </c>
      <c r="BW83" s="540">
        <v>0</v>
      </c>
      <c r="BX83" s="540">
        <v>0</v>
      </c>
      <c r="BY83" s="540">
        <v>0</v>
      </c>
      <c r="BZ83" s="540">
        <v>0</v>
      </c>
      <c r="CA83" s="540">
        <v>0</v>
      </c>
      <c r="CB83" s="540">
        <v>0</v>
      </c>
      <c r="CC83" s="541">
        <f t="shared" si="18"/>
        <v>0</v>
      </c>
      <c r="CD83" s="541">
        <f t="shared" si="18"/>
        <v>0</v>
      </c>
      <c r="CG83" s="52">
        <v>74</v>
      </c>
    </row>
    <row r="84" spans="1:86">
      <c r="A84" s="547"/>
      <c r="B84" s="10" t="s">
        <v>848</v>
      </c>
      <c r="C84" s="540">
        <v>0</v>
      </c>
      <c r="D84" s="540">
        <v>0</v>
      </c>
      <c r="E84" s="540">
        <v>0</v>
      </c>
      <c r="F84" s="540">
        <v>0</v>
      </c>
      <c r="G84" s="540">
        <v>0</v>
      </c>
      <c r="H84" s="540">
        <v>0</v>
      </c>
      <c r="I84" s="540">
        <v>0</v>
      </c>
      <c r="J84" s="540">
        <v>0</v>
      </c>
      <c r="K84" s="540">
        <v>0</v>
      </c>
      <c r="L84" s="540">
        <v>0</v>
      </c>
      <c r="M84" s="540">
        <v>0</v>
      </c>
      <c r="N84" s="540">
        <v>0</v>
      </c>
      <c r="O84" s="540">
        <v>0</v>
      </c>
      <c r="P84" s="540">
        <v>0</v>
      </c>
      <c r="Q84" s="540">
        <v>0</v>
      </c>
      <c r="R84" s="540">
        <v>0</v>
      </c>
      <c r="S84" s="540">
        <v>0</v>
      </c>
      <c r="T84" s="540">
        <v>0</v>
      </c>
      <c r="U84" s="540">
        <v>0</v>
      </c>
      <c r="V84" s="540">
        <v>0</v>
      </c>
      <c r="W84" s="540">
        <v>0</v>
      </c>
      <c r="X84" s="540">
        <v>0</v>
      </c>
      <c r="Y84" s="540">
        <v>0</v>
      </c>
      <c r="Z84" s="540">
        <v>0</v>
      </c>
      <c r="AA84" s="540">
        <v>0</v>
      </c>
      <c r="AB84" s="540">
        <v>0</v>
      </c>
      <c r="AC84" s="540">
        <v>0</v>
      </c>
      <c r="AD84" s="540">
        <v>0</v>
      </c>
      <c r="AE84" s="540">
        <v>0</v>
      </c>
      <c r="AF84" s="540">
        <v>0</v>
      </c>
      <c r="AG84" s="540">
        <v>0</v>
      </c>
      <c r="AH84" s="540">
        <v>0</v>
      </c>
      <c r="AI84" s="540">
        <v>0</v>
      </c>
      <c r="AJ84" s="540">
        <v>0</v>
      </c>
      <c r="AK84" s="540">
        <v>0</v>
      </c>
      <c r="AL84" s="540">
        <v>0</v>
      </c>
      <c r="AM84" s="540">
        <v>0</v>
      </c>
      <c r="AN84" s="540">
        <v>0</v>
      </c>
      <c r="AO84" s="540">
        <v>0</v>
      </c>
      <c r="AP84" s="540">
        <v>0</v>
      </c>
      <c r="AQ84" s="540">
        <v>0</v>
      </c>
      <c r="AR84" s="540">
        <v>0</v>
      </c>
      <c r="AS84" s="540">
        <v>0</v>
      </c>
      <c r="AT84" s="540">
        <v>0</v>
      </c>
      <c r="AU84" s="540">
        <v>0</v>
      </c>
      <c r="AV84" s="540">
        <v>0</v>
      </c>
      <c r="AW84" s="540">
        <v>0</v>
      </c>
      <c r="AX84" s="540">
        <v>0</v>
      </c>
      <c r="AY84" s="540">
        <v>0</v>
      </c>
      <c r="AZ84" s="540">
        <v>0</v>
      </c>
      <c r="BA84" s="540">
        <v>0</v>
      </c>
      <c r="BB84" s="540">
        <v>0</v>
      </c>
      <c r="BC84" s="540">
        <v>0</v>
      </c>
      <c r="BD84" s="540">
        <v>0</v>
      </c>
      <c r="BE84" s="540">
        <v>0</v>
      </c>
      <c r="BF84" s="540">
        <v>0</v>
      </c>
      <c r="BG84" s="540">
        <v>0</v>
      </c>
      <c r="BH84" s="540">
        <v>0</v>
      </c>
      <c r="BI84" s="540">
        <v>0</v>
      </c>
      <c r="BJ84" s="540">
        <v>0</v>
      </c>
      <c r="BK84" s="540">
        <v>0</v>
      </c>
      <c r="BL84" s="540">
        <v>0</v>
      </c>
      <c r="BM84" s="540">
        <v>0</v>
      </c>
      <c r="BN84" s="540">
        <v>0</v>
      </c>
      <c r="BO84" s="540">
        <v>0</v>
      </c>
      <c r="BP84" s="540">
        <v>0</v>
      </c>
      <c r="BQ84" s="540">
        <v>0</v>
      </c>
      <c r="BR84" s="540">
        <v>0</v>
      </c>
      <c r="BS84" s="540">
        <v>0</v>
      </c>
      <c r="BT84" s="540">
        <v>0</v>
      </c>
      <c r="BU84" s="540">
        <v>0</v>
      </c>
      <c r="BV84" s="540">
        <v>0</v>
      </c>
      <c r="BW84" s="540">
        <v>0</v>
      </c>
      <c r="BX84" s="540">
        <v>0</v>
      </c>
      <c r="BY84" s="540">
        <v>0</v>
      </c>
      <c r="BZ84" s="540">
        <v>0</v>
      </c>
      <c r="CA84" s="540">
        <v>0</v>
      </c>
      <c r="CB84" s="540">
        <v>0</v>
      </c>
      <c r="CC84" s="541">
        <f t="shared" si="18"/>
        <v>0</v>
      </c>
      <c r="CD84" s="541">
        <f t="shared" si="18"/>
        <v>0</v>
      </c>
      <c r="CG84" s="52">
        <v>75</v>
      </c>
    </row>
    <row r="85" spans="1:86">
      <c r="A85" s="547"/>
      <c r="B85" s="10" t="s">
        <v>96</v>
      </c>
      <c r="C85" s="540">
        <v>0</v>
      </c>
      <c r="D85" s="540">
        <v>0</v>
      </c>
      <c r="E85" s="540">
        <v>0</v>
      </c>
      <c r="F85" s="540">
        <v>0</v>
      </c>
      <c r="G85" s="540">
        <v>0</v>
      </c>
      <c r="H85" s="540">
        <v>0</v>
      </c>
      <c r="I85" s="540">
        <v>0</v>
      </c>
      <c r="J85" s="540">
        <v>0</v>
      </c>
      <c r="K85" s="540">
        <v>0</v>
      </c>
      <c r="L85" s="540">
        <v>0</v>
      </c>
      <c r="M85" s="540">
        <v>0</v>
      </c>
      <c r="N85" s="540">
        <v>0</v>
      </c>
      <c r="O85" s="540">
        <v>0</v>
      </c>
      <c r="P85" s="540">
        <v>0</v>
      </c>
      <c r="Q85" s="540">
        <v>0</v>
      </c>
      <c r="R85" s="540">
        <v>0</v>
      </c>
      <c r="S85" s="540">
        <v>0</v>
      </c>
      <c r="T85" s="540">
        <v>0</v>
      </c>
      <c r="U85" s="540">
        <v>0</v>
      </c>
      <c r="V85" s="540">
        <v>0</v>
      </c>
      <c r="W85" s="540">
        <v>0</v>
      </c>
      <c r="X85" s="540">
        <v>0</v>
      </c>
      <c r="Y85" s="540">
        <v>0</v>
      </c>
      <c r="Z85" s="540">
        <v>0</v>
      </c>
      <c r="AA85" s="540">
        <v>0</v>
      </c>
      <c r="AB85" s="540">
        <v>0</v>
      </c>
      <c r="AC85" s="540">
        <v>0</v>
      </c>
      <c r="AD85" s="540">
        <v>0</v>
      </c>
      <c r="AE85" s="540">
        <v>0</v>
      </c>
      <c r="AF85" s="540">
        <v>0</v>
      </c>
      <c r="AG85" s="540">
        <v>0</v>
      </c>
      <c r="AH85" s="540">
        <v>0</v>
      </c>
      <c r="AI85" s="540">
        <v>0</v>
      </c>
      <c r="AJ85" s="540">
        <v>0</v>
      </c>
      <c r="AK85" s="540">
        <v>0</v>
      </c>
      <c r="AL85" s="540">
        <v>0</v>
      </c>
      <c r="AM85" s="540">
        <v>0</v>
      </c>
      <c r="AN85" s="540">
        <v>0</v>
      </c>
      <c r="AO85" s="540">
        <v>0</v>
      </c>
      <c r="AP85" s="540">
        <v>0</v>
      </c>
      <c r="AQ85" s="540">
        <v>0</v>
      </c>
      <c r="AR85" s="540">
        <v>0</v>
      </c>
      <c r="AS85" s="540">
        <v>0</v>
      </c>
      <c r="AT85" s="540">
        <v>0</v>
      </c>
      <c r="AU85" s="540">
        <v>0</v>
      </c>
      <c r="AV85" s="540">
        <v>0</v>
      </c>
      <c r="AW85" s="540">
        <v>0</v>
      </c>
      <c r="AX85" s="540">
        <v>0</v>
      </c>
      <c r="AY85" s="540">
        <v>0</v>
      </c>
      <c r="AZ85" s="540">
        <v>0</v>
      </c>
      <c r="BA85" s="540">
        <v>0</v>
      </c>
      <c r="BB85" s="540">
        <v>0</v>
      </c>
      <c r="BC85" s="540">
        <v>0</v>
      </c>
      <c r="BD85" s="540">
        <v>0</v>
      </c>
      <c r="BE85" s="540">
        <v>0</v>
      </c>
      <c r="BF85" s="540">
        <v>0</v>
      </c>
      <c r="BG85" s="540">
        <v>0</v>
      </c>
      <c r="BH85" s="540">
        <v>0</v>
      </c>
      <c r="BI85" s="540">
        <v>0</v>
      </c>
      <c r="BJ85" s="540">
        <v>0</v>
      </c>
      <c r="BK85" s="540">
        <v>0</v>
      </c>
      <c r="BL85" s="540">
        <v>0</v>
      </c>
      <c r="BM85" s="540">
        <v>0</v>
      </c>
      <c r="BN85" s="540">
        <v>0</v>
      </c>
      <c r="BO85" s="540">
        <v>0</v>
      </c>
      <c r="BP85" s="540">
        <v>0</v>
      </c>
      <c r="BQ85" s="540">
        <v>0</v>
      </c>
      <c r="BR85" s="540">
        <v>0</v>
      </c>
      <c r="BS85" s="540">
        <v>0</v>
      </c>
      <c r="BT85" s="540">
        <v>0</v>
      </c>
      <c r="BU85" s="540">
        <v>0</v>
      </c>
      <c r="BV85" s="540">
        <v>0</v>
      </c>
      <c r="BW85" s="540">
        <v>0</v>
      </c>
      <c r="BX85" s="540">
        <v>0</v>
      </c>
      <c r="BY85" s="540">
        <v>0</v>
      </c>
      <c r="BZ85" s="540">
        <v>0</v>
      </c>
      <c r="CA85" s="540">
        <v>0</v>
      </c>
      <c r="CB85" s="540">
        <v>0</v>
      </c>
      <c r="CC85" s="541">
        <f t="shared" si="18"/>
        <v>0</v>
      </c>
      <c r="CD85" s="541">
        <f t="shared" si="18"/>
        <v>0</v>
      </c>
      <c r="CG85" s="52">
        <v>76</v>
      </c>
    </row>
    <row r="86" spans="1:86">
      <c r="A86" s="547"/>
      <c r="B86" s="10" t="s">
        <v>97</v>
      </c>
      <c r="C86" s="540">
        <v>0</v>
      </c>
      <c r="D86" s="540">
        <v>0</v>
      </c>
      <c r="E86" s="540">
        <v>0</v>
      </c>
      <c r="F86" s="540">
        <v>0</v>
      </c>
      <c r="G86" s="540">
        <v>0</v>
      </c>
      <c r="H86" s="540">
        <v>0</v>
      </c>
      <c r="I86" s="540">
        <v>0</v>
      </c>
      <c r="J86" s="540">
        <v>0</v>
      </c>
      <c r="K86" s="540">
        <v>0</v>
      </c>
      <c r="L86" s="540">
        <v>0</v>
      </c>
      <c r="M86" s="540">
        <v>0</v>
      </c>
      <c r="N86" s="540">
        <v>0</v>
      </c>
      <c r="O86" s="540">
        <v>0</v>
      </c>
      <c r="P86" s="540">
        <v>0</v>
      </c>
      <c r="Q86" s="540">
        <v>0</v>
      </c>
      <c r="R86" s="540">
        <v>0</v>
      </c>
      <c r="S86" s="540">
        <v>0</v>
      </c>
      <c r="T86" s="540">
        <v>0</v>
      </c>
      <c r="U86" s="540">
        <v>0</v>
      </c>
      <c r="V86" s="540">
        <v>0</v>
      </c>
      <c r="W86" s="540">
        <v>0</v>
      </c>
      <c r="X86" s="540">
        <v>0</v>
      </c>
      <c r="Y86" s="540">
        <v>0</v>
      </c>
      <c r="Z86" s="540">
        <v>0</v>
      </c>
      <c r="AA86" s="540">
        <v>0</v>
      </c>
      <c r="AB86" s="540">
        <v>0</v>
      </c>
      <c r="AC86" s="540">
        <v>0</v>
      </c>
      <c r="AD86" s="540">
        <v>0</v>
      </c>
      <c r="AE86" s="540">
        <v>0</v>
      </c>
      <c r="AF86" s="540">
        <v>0</v>
      </c>
      <c r="AG86" s="540">
        <v>0</v>
      </c>
      <c r="AH86" s="540">
        <v>0</v>
      </c>
      <c r="AI86" s="540">
        <v>0</v>
      </c>
      <c r="AJ86" s="540">
        <v>0</v>
      </c>
      <c r="AK86" s="540">
        <v>0</v>
      </c>
      <c r="AL86" s="540">
        <v>0</v>
      </c>
      <c r="AM86" s="540">
        <v>0</v>
      </c>
      <c r="AN86" s="540">
        <v>0</v>
      </c>
      <c r="AO86" s="540">
        <v>0</v>
      </c>
      <c r="AP86" s="540">
        <v>0</v>
      </c>
      <c r="AQ86" s="540">
        <v>0</v>
      </c>
      <c r="AR86" s="540">
        <v>0</v>
      </c>
      <c r="AS86" s="540">
        <v>0</v>
      </c>
      <c r="AT86" s="540">
        <v>0</v>
      </c>
      <c r="AU86" s="540">
        <v>0</v>
      </c>
      <c r="AV86" s="540">
        <v>0</v>
      </c>
      <c r="AW86" s="540">
        <v>0</v>
      </c>
      <c r="AX86" s="540">
        <v>0</v>
      </c>
      <c r="AY86" s="540">
        <v>0</v>
      </c>
      <c r="AZ86" s="540">
        <v>0</v>
      </c>
      <c r="BA86" s="540">
        <v>0</v>
      </c>
      <c r="BB86" s="540">
        <v>0</v>
      </c>
      <c r="BC86" s="540">
        <v>0</v>
      </c>
      <c r="BD86" s="540">
        <v>0</v>
      </c>
      <c r="BE86" s="540">
        <v>0</v>
      </c>
      <c r="BF86" s="540">
        <v>0</v>
      </c>
      <c r="BG86" s="540">
        <v>0</v>
      </c>
      <c r="BH86" s="540">
        <v>0</v>
      </c>
      <c r="BI86" s="540">
        <v>0</v>
      </c>
      <c r="BJ86" s="540">
        <v>0</v>
      </c>
      <c r="BK86" s="540">
        <v>0</v>
      </c>
      <c r="BL86" s="540">
        <v>0</v>
      </c>
      <c r="BM86" s="540">
        <v>0</v>
      </c>
      <c r="BN86" s="540">
        <v>0</v>
      </c>
      <c r="BO86" s="540">
        <v>0</v>
      </c>
      <c r="BP86" s="540">
        <v>0</v>
      </c>
      <c r="BQ86" s="540">
        <v>0</v>
      </c>
      <c r="BR86" s="540">
        <v>0</v>
      </c>
      <c r="BS86" s="540">
        <v>0</v>
      </c>
      <c r="BT86" s="540">
        <v>0</v>
      </c>
      <c r="BU86" s="540">
        <v>0</v>
      </c>
      <c r="BV86" s="540">
        <v>0</v>
      </c>
      <c r="BW86" s="540">
        <v>0</v>
      </c>
      <c r="BX86" s="540">
        <v>0</v>
      </c>
      <c r="BY86" s="540">
        <v>0</v>
      </c>
      <c r="BZ86" s="540">
        <v>0</v>
      </c>
      <c r="CA86" s="540">
        <v>0</v>
      </c>
      <c r="CB86" s="540">
        <v>0</v>
      </c>
      <c r="CC86" s="541">
        <f t="shared" si="18"/>
        <v>0</v>
      </c>
      <c r="CD86" s="541">
        <f t="shared" si="18"/>
        <v>0</v>
      </c>
      <c r="CG86" s="52">
        <v>77</v>
      </c>
    </row>
    <row r="87" spans="1:86">
      <c r="A87" s="547"/>
      <c r="B87" s="548" t="s">
        <v>614</v>
      </c>
      <c r="C87" s="540">
        <v>0</v>
      </c>
      <c r="D87" s="540">
        <v>0</v>
      </c>
      <c r="E87" s="540">
        <v>0</v>
      </c>
      <c r="F87" s="540">
        <v>0</v>
      </c>
      <c r="G87" s="540">
        <v>0</v>
      </c>
      <c r="H87" s="540">
        <v>0</v>
      </c>
      <c r="I87" s="540">
        <v>0</v>
      </c>
      <c r="J87" s="540">
        <v>0</v>
      </c>
      <c r="K87" s="540">
        <v>0</v>
      </c>
      <c r="L87" s="540">
        <v>0</v>
      </c>
      <c r="M87" s="540">
        <v>0</v>
      </c>
      <c r="N87" s="540">
        <v>0</v>
      </c>
      <c r="O87" s="540">
        <v>0</v>
      </c>
      <c r="P87" s="540">
        <v>0</v>
      </c>
      <c r="Q87" s="540">
        <v>0</v>
      </c>
      <c r="R87" s="540">
        <v>0</v>
      </c>
      <c r="S87" s="540">
        <v>0</v>
      </c>
      <c r="T87" s="540">
        <v>0</v>
      </c>
      <c r="U87" s="540">
        <v>0</v>
      </c>
      <c r="V87" s="540">
        <v>0</v>
      </c>
      <c r="W87" s="540">
        <v>0</v>
      </c>
      <c r="X87" s="540">
        <v>0</v>
      </c>
      <c r="Y87" s="540">
        <v>0</v>
      </c>
      <c r="Z87" s="540">
        <v>0</v>
      </c>
      <c r="AA87" s="540">
        <v>0</v>
      </c>
      <c r="AB87" s="540">
        <v>0</v>
      </c>
      <c r="AC87" s="540">
        <v>0</v>
      </c>
      <c r="AD87" s="540">
        <v>0</v>
      </c>
      <c r="AE87" s="540">
        <v>0</v>
      </c>
      <c r="AF87" s="540">
        <v>0</v>
      </c>
      <c r="AG87" s="540">
        <v>0</v>
      </c>
      <c r="AH87" s="540">
        <v>0</v>
      </c>
      <c r="AI87" s="540">
        <v>0</v>
      </c>
      <c r="AJ87" s="540">
        <v>0</v>
      </c>
      <c r="AK87" s="540">
        <v>0</v>
      </c>
      <c r="AL87" s="540">
        <v>0</v>
      </c>
      <c r="AM87" s="540">
        <v>0</v>
      </c>
      <c r="AN87" s="540">
        <v>0</v>
      </c>
      <c r="AO87" s="540">
        <v>0</v>
      </c>
      <c r="AP87" s="540">
        <v>0</v>
      </c>
      <c r="AQ87" s="540">
        <v>0</v>
      </c>
      <c r="AR87" s="540">
        <v>0</v>
      </c>
      <c r="AS87" s="540">
        <v>0</v>
      </c>
      <c r="AT87" s="540">
        <v>0</v>
      </c>
      <c r="AU87" s="540">
        <v>0</v>
      </c>
      <c r="AV87" s="540">
        <v>0</v>
      </c>
      <c r="AW87" s="540">
        <v>0</v>
      </c>
      <c r="AX87" s="540">
        <v>0</v>
      </c>
      <c r="AY87" s="540">
        <v>0</v>
      </c>
      <c r="AZ87" s="540">
        <v>0</v>
      </c>
      <c r="BA87" s="540">
        <v>0</v>
      </c>
      <c r="BB87" s="540">
        <v>0</v>
      </c>
      <c r="BC87" s="540">
        <v>0</v>
      </c>
      <c r="BD87" s="540">
        <v>0</v>
      </c>
      <c r="BE87" s="540">
        <v>0</v>
      </c>
      <c r="BF87" s="540">
        <v>0</v>
      </c>
      <c r="BG87" s="540">
        <v>0</v>
      </c>
      <c r="BH87" s="540">
        <v>0</v>
      </c>
      <c r="BI87" s="540">
        <v>0</v>
      </c>
      <c r="BJ87" s="540">
        <v>0</v>
      </c>
      <c r="BK87" s="540">
        <v>0</v>
      </c>
      <c r="BL87" s="540">
        <v>0</v>
      </c>
      <c r="BM87" s="540">
        <v>0</v>
      </c>
      <c r="BN87" s="540">
        <v>0</v>
      </c>
      <c r="BO87" s="540">
        <v>0</v>
      </c>
      <c r="BP87" s="540">
        <v>0</v>
      </c>
      <c r="BQ87" s="540">
        <v>0</v>
      </c>
      <c r="BR87" s="540">
        <v>0</v>
      </c>
      <c r="BS87" s="540">
        <v>0</v>
      </c>
      <c r="BT87" s="540">
        <v>0</v>
      </c>
      <c r="BU87" s="540">
        <v>0</v>
      </c>
      <c r="BV87" s="540">
        <v>0</v>
      </c>
      <c r="BW87" s="540">
        <v>0</v>
      </c>
      <c r="BX87" s="540">
        <v>0</v>
      </c>
      <c r="BY87" s="540">
        <v>0</v>
      </c>
      <c r="BZ87" s="540">
        <v>0</v>
      </c>
      <c r="CA87" s="540">
        <v>0</v>
      </c>
      <c r="CB87" s="540">
        <v>0</v>
      </c>
      <c r="CC87" s="541">
        <f t="shared" si="18"/>
        <v>0</v>
      </c>
      <c r="CD87" s="541">
        <f t="shared" si="18"/>
        <v>0</v>
      </c>
      <c r="CG87" s="52">
        <v>78</v>
      </c>
      <c r="CH87" s="45"/>
    </row>
    <row r="88" spans="1:86">
      <c r="A88" s="508" t="s">
        <v>6</v>
      </c>
      <c r="B88" s="536" t="s">
        <v>850</v>
      </c>
      <c r="C88" s="537">
        <f>SUM(C89:C98)</f>
        <v>0</v>
      </c>
      <c r="D88" s="537">
        <f t="shared" ref="D88:BO88" si="23">SUM(D89:D98)</f>
        <v>0</v>
      </c>
      <c r="E88" s="537">
        <f t="shared" si="23"/>
        <v>0</v>
      </c>
      <c r="F88" s="537">
        <f t="shared" si="23"/>
        <v>0</v>
      </c>
      <c r="G88" s="537">
        <f t="shared" si="23"/>
        <v>0</v>
      </c>
      <c r="H88" s="537">
        <f t="shared" si="23"/>
        <v>0</v>
      </c>
      <c r="I88" s="537">
        <f t="shared" si="23"/>
        <v>0</v>
      </c>
      <c r="J88" s="537">
        <f t="shared" si="23"/>
        <v>0</v>
      </c>
      <c r="K88" s="537">
        <f t="shared" si="23"/>
        <v>0</v>
      </c>
      <c r="L88" s="537">
        <f t="shared" si="23"/>
        <v>0</v>
      </c>
      <c r="M88" s="537">
        <f t="shared" si="23"/>
        <v>0</v>
      </c>
      <c r="N88" s="537">
        <f t="shared" si="23"/>
        <v>0</v>
      </c>
      <c r="O88" s="537">
        <f t="shared" si="23"/>
        <v>0</v>
      </c>
      <c r="P88" s="537">
        <f t="shared" si="23"/>
        <v>0</v>
      </c>
      <c r="Q88" s="537">
        <f t="shared" si="23"/>
        <v>0</v>
      </c>
      <c r="R88" s="537">
        <f t="shared" si="23"/>
        <v>0</v>
      </c>
      <c r="S88" s="537">
        <f t="shared" si="23"/>
        <v>0</v>
      </c>
      <c r="T88" s="537">
        <f t="shared" si="23"/>
        <v>0</v>
      </c>
      <c r="U88" s="537">
        <f t="shared" si="23"/>
        <v>0</v>
      </c>
      <c r="V88" s="537">
        <f t="shared" si="23"/>
        <v>0</v>
      </c>
      <c r="W88" s="537">
        <f t="shared" si="23"/>
        <v>0</v>
      </c>
      <c r="X88" s="537">
        <f t="shared" si="23"/>
        <v>0</v>
      </c>
      <c r="Y88" s="537">
        <f t="shared" si="23"/>
        <v>0</v>
      </c>
      <c r="Z88" s="537">
        <f t="shared" si="23"/>
        <v>0</v>
      </c>
      <c r="AA88" s="537">
        <f t="shared" si="23"/>
        <v>0</v>
      </c>
      <c r="AB88" s="537">
        <f t="shared" si="23"/>
        <v>0</v>
      </c>
      <c r="AC88" s="537">
        <f t="shared" si="23"/>
        <v>0</v>
      </c>
      <c r="AD88" s="537">
        <f t="shared" si="23"/>
        <v>0</v>
      </c>
      <c r="AE88" s="537">
        <f t="shared" si="23"/>
        <v>0</v>
      </c>
      <c r="AF88" s="537">
        <f t="shared" si="23"/>
        <v>0</v>
      </c>
      <c r="AG88" s="537">
        <f t="shared" si="23"/>
        <v>0</v>
      </c>
      <c r="AH88" s="537">
        <f t="shared" si="23"/>
        <v>0</v>
      </c>
      <c r="AI88" s="537">
        <f t="shared" si="23"/>
        <v>0</v>
      </c>
      <c r="AJ88" s="537">
        <f t="shared" si="23"/>
        <v>0</v>
      </c>
      <c r="AK88" s="537">
        <f t="shared" si="23"/>
        <v>0</v>
      </c>
      <c r="AL88" s="537">
        <f t="shared" si="23"/>
        <v>0</v>
      </c>
      <c r="AM88" s="537">
        <f t="shared" si="23"/>
        <v>0</v>
      </c>
      <c r="AN88" s="537">
        <f t="shared" si="23"/>
        <v>0</v>
      </c>
      <c r="AO88" s="537">
        <f t="shared" si="23"/>
        <v>0</v>
      </c>
      <c r="AP88" s="537">
        <f t="shared" si="23"/>
        <v>0</v>
      </c>
      <c r="AQ88" s="537">
        <f t="shared" si="23"/>
        <v>0</v>
      </c>
      <c r="AR88" s="537">
        <f t="shared" si="23"/>
        <v>0</v>
      </c>
      <c r="AS88" s="537">
        <f t="shared" si="23"/>
        <v>0</v>
      </c>
      <c r="AT88" s="537">
        <f t="shared" si="23"/>
        <v>0</v>
      </c>
      <c r="AU88" s="537">
        <f t="shared" si="23"/>
        <v>0</v>
      </c>
      <c r="AV88" s="537">
        <f t="shared" si="23"/>
        <v>0</v>
      </c>
      <c r="AW88" s="537">
        <f t="shared" si="23"/>
        <v>0</v>
      </c>
      <c r="AX88" s="537">
        <f t="shared" si="23"/>
        <v>0</v>
      </c>
      <c r="AY88" s="537">
        <f t="shared" si="23"/>
        <v>0</v>
      </c>
      <c r="AZ88" s="537">
        <f t="shared" si="23"/>
        <v>0</v>
      </c>
      <c r="BA88" s="537">
        <f t="shared" si="23"/>
        <v>0</v>
      </c>
      <c r="BB88" s="537">
        <f t="shared" si="23"/>
        <v>0</v>
      </c>
      <c r="BC88" s="537">
        <f t="shared" si="23"/>
        <v>0</v>
      </c>
      <c r="BD88" s="537">
        <f t="shared" si="23"/>
        <v>0</v>
      </c>
      <c r="BE88" s="537">
        <f t="shared" si="23"/>
        <v>0</v>
      </c>
      <c r="BF88" s="537">
        <f t="shared" si="23"/>
        <v>0</v>
      </c>
      <c r="BG88" s="537">
        <f t="shared" si="23"/>
        <v>0</v>
      </c>
      <c r="BH88" s="537">
        <f t="shared" si="23"/>
        <v>0</v>
      </c>
      <c r="BI88" s="537">
        <f t="shared" si="23"/>
        <v>0</v>
      </c>
      <c r="BJ88" s="537">
        <f t="shared" si="23"/>
        <v>0</v>
      </c>
      <c r="BK88" s="537">
        <f t="shared" si="23"/>
        <v>0</v>
      </c>
      <c r="BL88" s="537">
        <f t="shared" si="23"/>
        <v>0</v>
      </c>
      <c r="BM88" s="537">
        <f t="shared" si="23"/>
        <v>0</v>
      </c>
      <c r="BN88" s="537">
        <f t="shared" si="23"/>
        <v>0</v>
      </c>
      <c r="BO88" s="537">
        <f t="shared" si="23"/>
        <v>0</v>
      </c>
      <c r="BP88" s="537">
        <f t="shared" ref="BP88:BZ88" si="24">SUM(BP89:BP98)</f>
        <v>0</v>
      </c>
      <c r="BQ88" s="537">
        <f t="shared" si="24"/>
        <v>0</v>
      </c>
      <c r="BR88" s="537">
        <f t="shared" si="24"/>
        <v>0</v>
      </c>
      <c r="BS88" s="537">
        <f t="shared" si="24"/>
        <v>0</v>
      </c>
      <c r="BT88" s="537">
        <f t="shared" si="24"/>
        <v>0</v>
      </c>
      <c r="BU88" s="537">
        <f t="shared" si="24"/>
        <v>0</v>
      </c>
      <c r="BV88" s="537">
        <f t="shared" si="24"/>
        <v>0</v>
      </c>
      <c r="BW88" s="537">
        <f t="shared" si="24"/>
        <v>0</v>
      </c>
      <c r="BX88" s="537">
        <f t="shared" si="24"/>
        <v>0</v>
      </c>
      <c r="BY88" s="537">
        <f t="shared" si="24"/>
        <v>0</v>
      </c>
      <c r="BZ88" s="537">
        <f t="shared" si="24"/>
        <v>0</v>
      </c>
      <c r="CA88" s="537">
        <f>SUM(CA89:CA98)</f>
        <v>0</v>
      </c>
      <c r="CB88" s="537">
        <f>SUM(CB89:CB98)</f>
        <v>0</v>
      </c>
      <c r="CC88" s="537">
        <f t="shared" ref="CC88:CD88" si="25">SUM(CC89:CC98)</f>
        <v>0</v>
      </c>
      <c r="CD88" s="537">
        <f t="shared" si="25"/>
        <v>0</v>
      </c>
      <c r="CG88" s="52">
        <v>79</v>
      </c>
    </row>
    <row r="89" spans="1:86">
      <c r="A89" s="549"/>
      <c r="B89" s="140" t="s">
        <v>91</v>
      </c>
      <c r="C89" s="540">
        <v>0</v>
      </c>
      <c r="D89" s="540">
        <v>0</v>
      </c>
      <c r="E89" s="540">
        <v>0</v>
      </c>
      <c r="F89" s="540">
        <v>0</v>
      </c>
      <c r="G89" s="540">
        <v>0</v>
      </c>
      <c r="H89" s="540">
        <v>0</v>
      </c>
      <c r="I89" s="540">
        <v>0</v>
      </c>
      <c r="J89" s="540">
        <v>0</v>
      </c>
      <c r="K89" s="540">
        <v>0</v>
      </c>
      <c r="L89" s="540">
        <v>0</v>
      </c>
      <c r="M89" s="540">
        <v>0</v>
      </c>
      <c r="N89" s="540">
        <v>0</v>
      </c>
      <c r="O89" s="540">
        <v>0</v>
      </c>
      <c r="P89" s="540">
        <v>0</v>
      </c>
      <c r="Q89" s="540">
        <v>0</v>
      </c>
      <c r="R89" s="540">
        <v>0</v>
      </c>
      <c r="S89" s="540">
        <v>0</v>
      </c>
      <c r="T89" s="540">
        <v>0</v>
      </c>
      <c r="U89" s="540">
        <v>0</v>
      </c>
      <c r="V89" s="540">
        <v>0</v>
      </c>
      <c r="W89" s="540">
        <v>0</v>
      </c>
      <c r="X89" s="540">
        <v>0</v>
      </c>
      <c r="Y89" s="540">
        <v>0</v>
      </c>
      <c r="Z89" s="540">
        <v>0</v>
      </c>
      <c r="AA89" s="540">
        <v>0</v>
      </c>
      <c r="AB89" s="540">
        <v>0</v>
      </c>
      <c r="AC89" s="540">
        <v>0</v>
      </c>
      <c r="AD89" s="540">
        <v>0</v>
      </c>
      <c r="AE89" s="540">
        <v>0</v>
      </c>
      <c r="AF89" s="540">
        <v>0</v>
      </c>
      <c r="AG89" s="540">
        <v>0</v>
      </c>
      <c r="AH89" s="540">
        <v>0</v>
      </c>
      <c r="AI89" s="540">
        <v>0</v>
      </c>
      <c r="AJ89" s="540">
        <v>0</v>
      </c>
      <c r="AK89" s="540">
        <v>0</v>
      </c>
      <c r="AL89" s="540">
        <v>0</v>
      </c>
      <c r="AM89" s="540">
        <v>0</v>
      </c>
      <c r="AN89" s="540">
        <v>0</v>
      </c>
      <c r="AO89" s="540">
        <v>0</v>
      </c>
      <c r="AP89" s="540">
        <v>0</v>
      </c>
      <c r="AQ89" s="540">
        <v>0</v>
      </c>
      <c r="AR89" s="540">
        <v>0</v>
      </c>
      <c r="AS89" s="540">
        <v>0</v>
      </c>
      <c r="AT89" s="540">
        <v>0</v>
      </c>
      <c r="AU89" s="540">
        <v>0</v>
      </c>
      <c r="AV89" s="540">
        <v>0</v>
      </c>
      <c r="AW89" s="540">
        <v>0</v>
      </c>
      <c r="AX89" s="540">
        <v>0</v>
      </c>
      <c r="AY89" s="540">
        <v>0</v>
      </c>
      <c r="AZ89" s="540">
        <v>0</v>
      </c>
      <c r="BA89" s="540">
        <v>0</v>
      </c>
      <c r="BB89" s="540">
        <v>0</v>
      </c>
      <c r="BC89" s="540">
        <v>0</v>
      </c>
      <c r="BD89" s="540">
        <v>0</v>
      </c>
      <c r="BE89" s="540">
        <v>0</v>
      </c>
      <c r="BF89" s="540">
        <v>0</v>
      </c>
      <c r="BG89" s="540">
        <v>0</v>
      </c>
      <c r="BH89" s="540">
        <v>0</v>
      </c>
      <c r="BI89" s="540">
        <v>0</v>
      </c>
      <c r="BJ89" s="540">
        <v>0</v>
      </c>
      <c r="BK89" s="540">
        <v>0</v>
      </c>
      <c r="BL89" s="540">
        <v>0</v>
      </c>
      <c r="BM89" s="540">
        <v>0</v>
      </c>
      <c r="BN89" s="540">
        <v>0</v>
      </c>
      <c r="BO89" s="540">
        <v>0</v>
      </c>
      <c r="BP89" s="540">
        <v>0</v>
      </c>
      <c r="BQ89" s="540">
        <v>0</v>
      </c>
      <c r="BR89" s="540">
        <v>0</v>
      </c>
      <c r="BS89" s="540">
        <v>0</v>
      </c>
      <c r="BT89" s="540">
        <v>0</v>
      </c>
      <c r="BU89" s="540">
        <v>0</v>
      </c>
      <c r="BV89" s="540">
        <v>0</v>
      </c>
      <c r="BW89" s="540">
        <v>0</v>
      </c>
      <c r="BX89" s="540">
        <v>0</v>
      </c>
      <c r="BY89" s="540">
        <v>0</v>
      </c>
      <c r="BZ89" s="540">
        <v>0</v>
      </c>
      <c r="CA89" s="540">
        <v>0</v>
      </c>
      <c r="CB89" s="540">
        <v>0</v>
      </c>
      <c r="CC89" s="541">
        <f t="shared" si="18"/>
        <v>0</v>
      </c>
      <c r="CD89" s="541">
        <f t="shared" si="18"/>
        <v>0</v>
      </c>
      <c r="CG89" s="52">
        <v>80</v>
      </c>
    </row>
    <row r="90" spans="1:86">
      <c r="A90" s="547"/>
      <c r="B90" s="16" t="s">
        <v>92</v>
      </c>
      <c r="C90" s="540">
        <v>0</v>
      </c>
      <c r="D90" s="540">
        <v>0</v>
      </c>
      <c r="E90" s="540">
        <v>0</v>
      </c>
      <c r="F90" s="540">
        <v>0</v>
      </c>
      <c r="G90" s="540">
        <v>0</v>
      </c>
      <c r="H90" s="540">
        <v>0</v>
      </c>
      <c r="I90" s="540">
        <v>0</v>
      </c>
      <c r="J90" s="540">
        <v>0</v>
      </c>
      <c r="K90" s="540">
        <v>0</v>
      </c>
      <c r="L90" s="540">
        <v>0</v>
      </c>
      <c r="M90" s="540">
        <v>0</v>
      </c>
      <c r="N90" s="540">
        <v>0</v>
      </c>
      <c r="O90" s="540">
        <v>0</v>
      </c>
      <c r="P90" s="540">
        <v>0</v>
      </c>
      <c r="Q90" s="540">
        <v>0</v>
      </c>
      <c r="R90" s="540">
        <v>0</v>
      </c>
      <c r="S90" s="540">
        <v>0</v>
      </c>
      <c r="T90" s="540">
        <v>0</v>
      </c>
      <c r="U90" s="540">
        <v>0</v>
      </c>
      <c r="V90" s="540">
        <v>0</v>
      </c>
      <c r="W90" s="540">
        <v>0</v>
      </c>
      <c r="X90" s="540">
        <v>0</v>
      </c>
      <c r="Y90" s="540">
        <v>0</v>
      </c>
      <c r="Z90" s="540">
        <v>0</v>
      </c>
      <c r="AA90" s="540">
        <v>0</v>
      </c>
      <c r="AB90" s="540">
        <v>0</v>
      </c>
      <c r="AC90" s="540">
        <v>0</v>
      </c>
      <c r="AD90" s="540">
        <v>0</v>
      </c>
      <c r="AE90" s="540">
        <v>0</v>
      </c>
      <c r="AF90" s="540">
        <v>0</v>
      </c>
      <c r="AG90" s="540">
        <v>0</v>
      </c>
      <c r="AH90" s="540">
        <v>0</v>
      </c>
      <c r="AI90" s="540">
        <v>0</v>
      </c>
      <c r="AJ90" s="540">
        <v>0</v>
      </c>
      <c r="AK90" s="540">
        <v>0</v>
      </c>
      <c r="AL90" s="540">
        <v>0</v>
      </c>
      <c r="AM90" s="540">
        <v>0</v>
      </c>
      <c r="AN90" s="540">
        <v>0</v>
      </c>
      <c r="AO90" s="540">
        <v>0</v>
      </c>
      <c r="AP90" s="540">
        <v>0</v>
      </c>
      <c r="AQ90" s="540">
        <v>0</v>
      </c>
      <c r="AR90" s="540">
        <v>0</v>
      </c>
      <c r="AS90" s="540">
        <v>0</v>
      </c>
      <c r="AT90" s="540">
        <v>0</v>
      </c>
      <c r="AU90" s="540">
        <v>0</v>
      </c>
      <c r="AV90" s="540">
        <v>0</v>
      </c>
      <c r="AW90" s="540">
        <v>0</v>
      </c>
      <c r="AX90" s="540">
        <v>0</v>
      </c>
      <c r="AY90" s="540">
        <v>0</v>
      </c>
      <c r="AZ90" s="540">
        <v>0</v>
      </c>
      <c r="BA90" s="540">
        <v>0</v>
      </c>
      <c r="BB90" s="540">
        <v>0</v>
      </c>
      <c r="BC90" s="540">
        <v>0</v>
      </c>
      <c r="BD90" s="540">
        <v>0</v>
      </c>
      <c r="BE90" s="540">
        <v>0</v>
      </c>
      <c r="BF90" s="540">
        <v>0</v>
      </c>
      <c r="BG90" s="540">
        <v>0</v>
      </c>
      <c r="BH90" s="540">
        <v>0</v>
      </c>
      <c r="BI90" s="540">
        <v>0</v>
      </c>
      <c r="BJ90" s="540">
        <v>0</v>
      </c>
      <c r="BK90" s="540">
        <v>0</v>
      </c>
      <c r="BL90" s="540">
        <v>0</v>
      </c>
      <c r="BM90" s="540">
        <v>0</v>
      </c>
      <c r="BN90" s="540">
        <v>0</v>
      </c>
      <c r="BO90" s="540">
        <v>0</v>
      </c>
      <c r="BP90" s="540">
        <v>0</v>
      </c>
      <c r="BQ90" s="540">
        <v>0</v>
      </c>
      <c r="BR90" s="540">
        <v>0</v>
      </c>
      <c r="BS90" s="540">
        <v>0</v>
      </c>
      <c r="BT90" s="540">
        <v>0</v>
      </c>
      <c r="BU90" s="540">
        <v>0</v>
      </c>
      <c r="BV90" s="540">
        <v>0</v>
      </c>
      <c r="BW90" s="540">
        <v>0</v>
      </c>
      <c r="BX90" s="540">
        <v>0</v>
      </c>
      <c r="BY90" s="540">
        <v>0</v>
      </c>
      <c r="BZ90" s="540">
        <v>0</v>
      </c>
      <c r="CA90" s="540">
        <v>0</v>
      </c>
      <c r="CB90" s="540">
        <v>0</v>
      </c>
      <c r="CC90" s="541">
        <f t="shared" si="18"/>
        <v>0</v>
      </c>
      <c r="CD90" s="541">
        <f t="shared" si="18"/>
        <v>0</v>
      </c>
      <c r="CG90" s="52">
        <v>81</v>
      </c>
    </row>
    <row r="91" spans="1:86">
      <c r="A91" s="547"/>
      <c r="B91" s="16" t="s">
        <v>592</v>
      </c>
      <c r="C91" s="540">
        <v>0</v>
      </c>
      <c r="D91" s="540">
        <v>0</v>
      </c>
      <c r="E91" s="540">
        <v>0</v>
      </c>
      <c r="F91" s="540">
        <v>0</v>
      </c>
      <c r="G91" s="540">
        <v>0</v>
      </c>
      <c r="H91" s="540">
        <v>0</v>
      </c>
      <c r="I91" s="540">
        <v>0</v>
      </c>
      <c r="J91" s="540">
        <v>0</v>
      </c>
      <c r="K91" s="540">
        <v>0</v>
      </c>
      <c r="L91" s="540">
        <v>0</v>
      </c>
      <c r="M91" s="540">
        <v>0</v>
      </c>
      <c r="N91" s="540">
        <v>0</v>
      </c>
      <c r="O91" s="540">
        <v>0</v>
      </c>
      <c r="P91" s="540">
        <v>0</v>
      </c>
      <c r="Q91" s="540">
        <v>0</v>
      </c>
      <c r="R91" s="540">
        <v>0</v>
      </c>
      <c r="S91" s="540">
        <v>0</v>
      </c>
      <c r="T91" s="540">
        <v>0</v>
      </c>
      <c r="U91" s="540">
        <v>0</v>
      </c>
      <c r="V91" s="540">
        <v>0</v>
      </c>
      <c r="W91" s="540">
        <v>0</v>
      </c>
      <c r="X91" s="540">
        <v>0</v>
      </c>
      <c r="Y91" s="540">
        <v>0</v>
      </c>
      <c r="Z91" s="540">
        <v>0</v>
      </c>
      <c r="AA91" s="540">
        <v>0</v>
      </c>
      <c r="AB91" s="540">
        <v>0</v>
      </c>
      <c r="AC91" s="540">
        <v>0</v>
      </c>
      <c r="AD91" s="540">
        <v>0</v>
      </c>
      <c r="AE91" s="540">
        <v>0</v>
      </c>
      <c r="AF91" s="540">
        <v>0</v>
      </c>
      <c r="AG91" s="540">
        <v>0</v>
      </c>
      <c r="AH91" s="540">
        <v>0</v>
      </c>
      <c r="AI91" s="540">
        <v>0</v>
      </c>
      <c r="AJ91" s="540">
        <v>0</v>
      </c>
      <c r="AK91" s="540">
        <v>0</v>
      </c>
      <c r="AL91" s="540">
        <v>0</v>
      </c>
      <c r="AM91" s="540">
        <v>0</v>
      </c>
      <c r="AN91" s="540">
        <v>0</v>
      </c>
      <c r="AO91" s="540">
        <v>0</v>
      </c>
      <c r="AP91" s="540">
        <v>0</v>
      </c>
      <c r="AQ91" s="540">
        <v>0</v>
      </c>
      <c r="AR91" s="540">
        <v>0</v>
      </c>
      <c r="AS91" s="540">
        <v>0</v>
      </c>
      <c r="AT91" s="540">
        <v>0</v>
      </c>
      <c r="AU91" s="540">
        <v>0</v>
      </c>
      <c r="AV91" s="540">
        <v>0</v>
      </c>
      <c r="AW91" s="540">
        <v>0</v>
      </c>
      <c r="AX91" s="540">
        <v>0</v>
      </c>
      <c r="AY91" s="540">
        <v>0</v>
      </c>
      <c r="AZ91" s="540">
        <v>0</v>
      </c>
      <c r="BA91" s="540">
        <v>0</v>
      </c>
      <c r="BB91" s="540">
        <v>0</v>
      </c>
      <c r="BC91" s="540">
        <v>0</v>
      </c>
      <c r="BD91" s="540">
        <v>0</v>
      </c>
      <c r="BE91" s="540">
        <v>0</v>
      </c>
      <c r="BF91" s="540">
        <v>0</v>
      </c>
      <c r="BG91" s="540">
        <v>0</v>
      </c>
      <c r="BH91" s="540">
        <v>0</v>
      </c>
      <c r="BI91" s="540">
        <v>0</v>
      </c>
      <c r="BJ91" s="540">
        <v>0</v>
      </c>
      <c r="BK91" s="540">
        <v>0</v>
      </c>
      <c r="BL91" s="540">
        <v>0</v>
      </c>
      <c r="BM91" s="540">
        <v>0</v>
      </c>
      <c r="BN91" s="540">
        <v>0</v>
      </c>
      <c r="BO91" s="540">
        <v>0</v>
      </c>
      <c r="BP91" s="540">
        <v>0</v>
      </c>
      <c r="BQ91" s="540">
        <v>0</v>
      </c>
      <c r="BR91" s="540">
        <v>0</v>
      </c>
      <c r="BS91" s="540">
        <v>0</v>
      </c>
      <c r="BT91" s="540">
        <v>0</v>
      </c>
      <c r="BU91" s="540">
        <v>0</v>
      </c>
      <c r="BV91" s="540">
        <v>0</v>
      </c>
      <c r="BW91" s="540">
        <v>0</v>
      </c>
      <c r="BX91" s="540">
        <v>0</v>
      </c>
      <c r="BY91" s="540">
        <v>0</v>
      </c>
      <c r="BZ91" s="540">
        <v>0</v>
      </c>
      <c r="CA91" s="540">
        <v>0</v>
      </c>
      <c r="CB91" s="540">
        <v>0</v>
      </c>
      <c r="CC91" s="541">
        <f t="shared" si="18"/>
        <v>0</v>
      </c>
      <c r="CD91" s="541">
        <f t="shared" si="18"/>
        <v>0</v>
      </c>
      <c r="CG91" s="52">
        <v>82</v>
      </c>
    </row>
    <row r="92" spans="1:86">
      <c r="A92" s="547"/>
      <c r="B92" s="16" t="s">
        <v>93</v>
      </c>
      <c r="C92" s="540">
        <v>0</v>
      </c>
      <c r="D92" s="540">
        <v>0</v>
      </c>
      <c r="E92" s="540">
        <v>0</v>
      </c>
      <c r="F92" s="540">
        <v>0</v>
      </c>
      <c r="G92" s="540">
        <v>0</v>
      </c>
      <c r="H92" s="540">
        <v>0</v>
      </c>
      <c r="I92" s="540">
        <v>0</v>
      </c>
      <c r="J92" s="540">
        <v>0</v>
      </c>
      <c r="K92" s="540">
        <v>0</v>
      </c>
      <c r="L92" s="540">
        <v>0</v>
      </c>
      <c r="M92" s="540">
        <v>0</v>
      </c>
      <c r="N92" s="540">
        <v>0</v>
      </c>
      <c r="O92" s="540">
        <v>0</v>
      </c>
      <c r="P92" s="540">
        <v>0</v>
      </c>
      <c r="Q92" s="540">
        <v>0</v>
      </c>
      <c r="R92" s="540">
        <v>0</v>
      </c>
      <c r="S92" s="540">
        <v>0</v>
      </c>
      <c r="T92" s="540">
        <v>0</v>
      </c>
      <c r="U92" s="540">
        <v>0</v>
      </c>
      <c r="V92" s="540">
        <v>0</v>
      </c>
      <c r="W92" s="540">
        <v>0</v>
      </c>
      <c r="X92" s="540">
        <v>0</v>
      </c>
      <c r="Y92" s="540">
        <v>0</v>
      </c>
      <c r="Z92" s="540">
        <v>0</v>
      </c>
      <c r="AA92" s="540">
        <v>0</v>
      </c>
      <c r="AB92" s="540">
        <v>0</v>
      </c>
      <c r="AC92" s="540">
        <v>0</v>
      </c>
      <c r="AD92" s="540">
        <v>0</v>
      </c>
      <c r="AE92" s="540">
        <v>0</v>
      </c>
      <c r="AF92" s="540">
        <v>0</v>
      </c>
      <c r="AG92" s="540">
        <v>0</v>
      </c>
      <c r="AH92" s="540">
        <v>0</v>
      </c>
      <c r="AI92" s="540">
        <v>0</v>
      </c>
      <c r="AJ92" s="540">
        <v>0</v>
      </c>
      <c r="AK92" s="540">
        <v>0</v>
      </c>
      <c r="AL92" s="540">
        <v>0</v>
      </c>
      <c r="AM92" s="540">
        <v>0</v>
      </c>
      <c r="AN92" s="540">
        <v>0</v>
      </c>
      <c r="AO92" s="540">
        <v>0</v>
      </c>
      <c r="AP92" s="540">
        <v>0</v>
      </c>
      <c r="AQ92" s="540">
        <v>0</v>
      </c>
      <c r="AR92" s="540">
        <v>0</v>
      </c>
      <c r="AS92" s="540">
        <v>0</v>
      </c>
      <c r="AT92" s="540">
        <v>0</v>
      </c>
      <c r="AU92" s="540">
        <v>0</v>
      </c>
      <c r="AV92" s="540">
        <v>0</v>
      </c>
      <c r="AW92" s="540">
        <v>0</v>
      </c>
      <c r="AX92" s="540">
        <v>0</v>
      </c>
      <c r="AY92" s="540">
        <v>0</v>
      </c>
      <c r="AZ92" s="540">
        <v>0</v>
      </c>
      <c r="BA92" s="540">
        <v>0</v>
      </c>
      <c r="BB92" s="540">
        <v>0</v>
      </c>
      <c r="BC92" s="540">
        <v>0</v>
      </c>
      <c r="BD92" s="540">
        <v>0</v>
      </c>
      <c r="BE92" s="540">
        <v>0</v>
      </c>
      <c r="BF92" s="540">
        <v>0</v>
      </c>
      <c r="BG92" s="540">
        <v>0</v>
      </c>
      <c r="BH92" s="540">
        <v>0</v>
      </c>
      <c r="BI92" s="540">
        <v>0</v>
      </c>
      <c r="BJ92" s="540">
        <v>0</v>
      </c>
      <c r="BK92" s="540">
        <v>0</v>
      </c>
      <c r="BL92" s="540">
        <v>0</v>
      </c>
      <c r="BM92" s="540">
        <v>0</v>
      </c>
      <c r="BN92" s="540">
        <v>0</v>
      </c>
      <c r="BO92" s="540">
        <v>0</v>
      </c>
      <c r="BP92" s="540">
        <v>0</v>
      </c>
      <c r="BQ92" s="540">
        <v>0</v>
      </c>
      <c r="BR92" s="540">
        <v>0</v>
      </c>
      <c r="BS92" s="540">
        <v>0</v>
      </c>
      <c r="BT92" s="540">
        <v>0</v>
      </c>
      <c r="BU92" s="540">
        <v>0</v>
      </c>
      <c r="BV92" s="540">
        <v>0</v>
      </c>
      <c r="BW92" s="540">
        <v>0</v>
      </c>
      <c r="BX92" s="540">
        <v>0</v>
      </c>
      <c r="BY92" s="540">
        <v>0</v>
      </c>
      <c r="BZ92" s="540">
        <v>0</v>
      </c>
      <c r="CA92" s="540">
        <v>0</v>
      </c>
      <c r="CB92" s="540">
        <v>0</v>
      </c>
      <c r="CC92" s="541">
        <f t="shared" si="18"/>
        <v>0</v>
      </c>
      <c r="CD92" s="541">
        <f t="shared" si="18"/>
        <v>0</v>
      </c>
      <c r="CG92" s="52">
        <v>83</v>
      </c>
    </row>
    <row r="93" spans="1:86">
      <c r="A93" s="547"/>
      <c r="B93" s="16" t="s">
        <v>94</v>
      </c>
      <c r="C93" s="540">
        <v>0</v>
      </c>
      <c r="D93" s="540">
        <v>0</v>
      </c>
      <c r="E93" s="540">
        <v>0</v>
      </c>
      <c r="F93" s="540">
        <v>0</v>
      </c>
      <c r="G93" s="540">
        <v>0</v>
      </c>
      <c r="H93" s="540">
        <v>0</v>
      </c>
      <c r="I93" s="540">
        <v>0</v>
      </c>
      <c r="J93" s="540">
        <v>0</v>
      </c>
      <c r="K93" s="540">
        <v>0</v>
      </c>
      <c r="L93" s="540">
        <v>0</v>
      </c>
      <c r="M93" s="540">
        <v>0</v>
      </c>
      <c r="N93" s="540">
        <v>0</v>
      </c>
      <c r="O93" s="540">
        <v>0</v>
      </c>
      <c r="P93" s="540">
        <v>0</v>
      </c>
      <c r="Q93" s="540">
        <v>0</v>
      </c>
      <c r="R93" s="540">
        <v>0</v>
      </c>
      <c r="S93" s="540">
        <v>0</v>
      </c>
      <c r="T93" s="540">
        <v>0</v>
      </c>
      <c r="U93" s="540">
        <v>0</v>
      </c>
      <c r="V93" s="540">
        <v>0</v>
      </c>
      <c r="W93" s="540">
        <v>0</v>
      </c>
      <c r="X93" s="540">
        <v>0</v>
      </c>
      <c r="Y93" s="540">
        <v>0</v>
      </c>
      <c r="Z93" s="540">
        <v>0</v>
      </c>
      <c r="AA93" s="540">
        <v>0</v>
      </c>
      <c r="AB93" s="540">
        <v>0</v>
      </c>
      <c r="AC93" s="540">
        <v>0</v>
      </c>
      <c r="AD93" s="540">
        <v>0</v>
      </c>
      <c r="AE93" s="540">
        <v>0</v>
      </c>
      <c r="AF93" s="540">
        <v>0</v>
      </c>
      <c r="AG93" s="540">
        <v>0</v>
      </c>
      <c r="AH93" s="540">
        <v>0</v>
      </c>
      <c r="AI93" s="540">
        <v>0</v>
      </c>
      <c r="AJ93" s="540">
        <v>0</v>
      </c>
      <c r="AK93" s="540">
        <v>0</v>
      </c>
      <c r="AL93" s="540">
        <v>0</v>
      </c>
      <c r="AM93" s="540">
        <v>0</v>
      </c>
      <c r="AN93" s="540">
        <v>0</v>
      </c>
      <c r="AO93" s="540">
        <v>0</v>
      </c>
      <c r="AP93" s="540">
        <v>0</v>
      </c>
      <c r="AQ93" s="540">
        <v>0</v>
      </c>
      <c r="AR93" s="540">
        <v>0</v>
      </c>
      <c r="AS93" s="540">
        <v>0</v>
      </c>
      <c r="AT93" s="540">
        <v>0</v>
      </c>
      <c r="AU93" s="540">
        <v>0</v>
      </c>
      <c r="AV93" s="540">
        <v>0</v>
      </c>
      <c r="AW93" s="540">
        <v>0</v>
      </c>
      <c r="AX93" s="540">
        <v>0</v>
      </c>
      <c r="AY93" s="540">
        <v>0</v>
      </c>
      <c r="AZ93" s="540">
        <v>0</v>
      </c>
      <c r="BA93" s="540">
        <v>0</v>
      </c>
      <c r="BB93" s="540">
        <v>0</v>
      </c>
      <c r="BC93" s="540">
        <v>0</v>
      </c>
      <c r="BD93" s="540">
        <v>0</v>
      </c>
      <c r="BE93" s="540">
        <v>0</v>
      </c>
      <c r="BF93" s="540">
        <v>0</v>
      </c>
      <c r="BG93" s="540">
        <v>0</v>
      </c>
      <c r="BH93" s="540">
        <v>0</v>
      </c>
      <c r="BI93" s="540">
        <v>0</v>
      </c>
      <c r="BJ93" s="540">
        <v>0</v>
      </c>
      <c r="BK93" s="540">
        <v>0</v>
      </c>
      <c r="BL93" s="540">
        <v>0</v>
      </c>
      <c r="BM93" s="540">
        <v>0</v>
      </c>
      <c r="BN93" s="540">
        <v>0</v>
      </c>
      <c r="BO93" s="540">
        <v>0</v>
      </c>
      <c r="BP93" s="540">
        <v>0</v>
      </c>
      <c r="BQ93" s="540">
        <v>0</v>
      </c>
      <c r="BR93" s="540">
        <v>0</v>
      </c>
      <c r="BS93" s="540">
        <v>0</v>
      </c>
      <c r="BT93" s="540">
        <v>0</v>
      </c>
      <c r="BU93" s="540">
        <v>0</v>
      </c>
      <c r="BV93" s="540">
        <v>0</v>
      </c>
      <c r="BW93" s="540">
        <v>0</v>
      </c>
      <c r="BX93" s="540">
        <v>0</v>
      </c>
      <c r="BY93" s="540">
        <v>0</v>
      </c>
      <c r="BZ93" s="540">
        <v>0</v>
      </c>
      <c r="CA93" s="540">
        <v>0</v>
      </c>
      <c r="CB93" s="540">
        <v>0</v>
      </c>
      <c r="CC93" s="541">
        <f t="shared" si="18"/>
        <v>0</v>
      </c>
      <c r="CD93" s="541">
        <f t="shared" si="18"/>
        <v>0</v>
      </c>
      <c r="CG93" s="52">
        <v>84</v>
      </c>
    </row>
    <row r="94" spans="1:86">
      <c r="A94" s="547"/>
      <c r="B94" s="10" t="s">
        <v>847</v>
      </c>
      <c r="C94" s="540">
        <v>0</v>
      </c>
      <c r="D94" s="540">
        <v>0</v>
      </c>
      <c r="E94" s="540">
        <v>0</v>
      </c>
      <c r="F94" s="540">
        <v>0</v>
      </c>
      <c r="G94" s="540">
        <v>0</v>
      </c>
      <c r="H94" s="540">
        <v>0</v>
      </c>
      <c r="I94" s="540">
        <v>0</v>
      </c>
      <c r="J94" s="540">
        <v>0</v>
      </c>
      <c r="K94" s="540">
        <v>0</v>
      </c>
      <c r="L94" s="540">
        <v>0</v>
      </c>
      <c r="M94" s="540">
        <v>0</v>
      </c>
      <c r="N94" s="540">
        <v>0</v>
      </c>
      <c r="O94" s="540">
        <v>0</v>
      </c>
      <c r="P94" s="540">
        <v>0</v>
      </c>
      <c r="Q94" s="540">
        <v>0</v>
      </c>
      <c r="R94" s="540">
        <v>0</v>
      </c>
      <c r="S94" s="540">
        <v>0</v>
      </c>
      <c r="T94" s="540">
        <v>0</v>
      </c>
      <c r="U94" s="540">
        <v>0</v>
      </c>
      <c r="V94" s="540">
        <v>0</v>
      </c>
      <c r="W94" s="540">
        <v>0</v>
      </c>
      <c r="X94" s="540">
        <v>0</v>
      </c>
      <c r="Y94" s="540">
        <v>0</v>
      </c>
      <c r="Z94" s="540">
        <v>0</v>
      </c>
      <c r="AA94" s="540">
        <v>0</v>
      </c>
      <c r="AB94" s="540">
        <v>0</v>
      </c>
      <c r="AC94" s="540">
        <v>0</v>
      </c>
      <c r="AD94" s="540">
        <v>0</v>
      </c>
      <c r="AE94" s="540">
        <v>0</v>
      </c>
      <c r="AF94" s="540">
        <v>0</v>
      </c>
      <c r="AG94" s="540">
        <v>0</v>
      </c>
      <c r="AH94" s="540">
        <v>0</v>
      </c>
      <c r="AI94" s="540">
        <v>0</v>
      </c>
      <c r="AJ94" s="540">
        <v>0</v>
      </c>
      <c r="AK94" s="540">
        <v>0</v>
      </c>
      <c r="AL94" s="540">
        <v>0</v>
      </c>
      <c r="AM94" s="540">
        <v>0</v>
      </c>
      <c r="AN94" s="540">
        <v>0</v>
      </c>
      <c r="AO94" s="540">
        <v>0</v>
      </c>
      <c r="AP94" s="540">
        <v>0</v>
      </c>
      <c r="AQ94" s="540">
        <v>0</v>
      </c>
      <c r="AR94" s="540">
        <v>0</v>
      </c>
      <c r="AS94" s="540">
        <v>0</v>
      </c>
      <c r="AT94" s="540">
        <v>0</v>
      </c>
      <c r="AU94" s="540">
        <v>0</v>
      </c>
      <c r="AV94" s="540">
        <v>0</v>
      </c>
      <c r="AW94" s="540">
        <v>0</v>
      </c>
      <c r="AX94" s="540">
        <v>0</v>
      </c>
      <c r="AY94" s="540">
        <v>0</v>
      </c>
      <c r="AZ94" s="540">
        <v>0</v>
      </c>
      <c r="BA94" s="540">
        <v>0</v>
      </c>
      <c r="BB94" s="540">
        <v>0</v>
      </c>
      <c r="BC94" s="540">
        <v>0</v>
      </c>
      <c r="BD94" s="540">
        <v>0</v>
      </c>
      <c r="BE94" s="540">
        <v>0</v>
      </c>
      <c r="BF94" s="540">
        <v>0</v>
      </c>
      <c r="BG94" s="540">
        <v>0</v>
      </c>
      <c r="BH94" s="540">
        <v>0</v>
      </c>
      <c r="BI94" s="540">
        <v>0</v>
      </c>
      <c r="BJ94" s="540">
        <v>0</v>
      </c>
      <c r="BK94" s="540">
        <v>0</v>
      </c>
      <c r="BL94" s="540">
        <v>0</v>
      </c>
      <c r="BM94" s="540">
        <v>0</v>
      </c>
      <c r="BN94" s="540">
        <v>0</v>
      </c>
      <c r="BO94" s="540">
        <v>0</v>
      </c>
      <c r="BP94" s="540">
        <v>0</v>
      </c>
      <c r="BQ94" s="540">
        <v>0</v>
      </c>
      <c r="BR94" s="540">
        <v>0</v>
      </c>
      <c r="BS94" s="540">
        <v>0</v>
      </c>
      <c r="BT94" s="540">
        <v>0</v>
      </c>
      <c r="BU94" s="540">
        <v>0</v>
      </c>
      <c r="BV94" s="540">
        <v>0</v>
      </c>
      <c r="BW94" s="540">
        <v>0</v>
      </c>
      <c r="BX94" s="540">
        <v>0</v>
      </c>
      <c r="BY94" s="540">
        <v>0</v>
      </c>
      <c r="BZ94" s="540">
        <v>0</v>
      </c>
      <c r="CA94" s="540">
        <v>0</v>
      </c>
      <c r="CB94" s="540">
        <v>0</v>
      </c>
      <c r="CC94" s="541">
        <f t="shared" si="18"/>
        <v>0</v>
      </c>
      <c r="CD94" s="541">
        <f t="shared" si="18"/>
        <v>0</v>
      </c>
      <c r="CG94" s="52">
        <v>85</v>
      </c>
    </row>
    <row r="95" spans="1:86">
      <c r="A95" s="547"/>
      <c r="B95" s="10" t="s">
        <v>848</v>
      </c>
      <c r="C95" s="540">
        <v>0</v>
      </c>
      <c r="D95" s="540">
        <v>0</v>
      </c>
      <c r="E95" s="540">
        <v>0</v>
      </c>
      <c r="F95" s="540">
        <v>0</v>
      </c>
      <c r="G95" s="540">
        <v>0</v>
      </c>
      <c r="H95" s="540">
        <v>0</v>
      </c>
      <c r="I95" s="540">
        <v>0</v>
      </c>
      <c r="J95" s="540">
        <v>0</v>
      </c>
      <c r="K95" s="540">
        <v>0</v>
      </c>
      <c r="L95" s="540">
        <v>0</v>
      </c>
      <c r="M95" s="540">
        <v>0</v>
      </c>
      <c r="N95" s="540">
        <v>0</v>
      </c>
      <c r="O95" s="540">
        <v>0</v>
      </c>
      <c r="P95" s="540">
        <v>0</v>
      </c>
      <c r="Q95" s="540">
        <v>0</v>
      </c>
      <c r="R95" s="540">
        <v>0</v>
      </c>
      <c r="S95" s="540">
        <v>0</v>
      </c>
      <c r="T95" s="540">
        <v>0</v>
      </c>
      <c r="U95" s="540">
        <v>0</v>
      </c>
      <c r="V95" s="540">
        <v>0</v>
      </c>
      <c r="W95" s="540">
        <v>0</v>
      </c>
      <c r="X95" s="540">
        <v>0</v>
      </c>
      <c r="Y95" s="540">
        <v>0</v>
      </c>
      <c r="Z95" s="540">
        <v>0</v>
      </c>
      <c r="AA95" s="540">
        <v>0</v>
      </c>
      <c r="AB95" s="540">
        <v>0</v>
      </c>
      <c r="AC95" s="540">
        <v>0</v>
      </c>
      <c r="AD95" s="540">
        <v>0</v>
      </c>
      <c r="AE95" s="540">
        <v>0</v>
      </c>
      <c r="AF95" s="540">
        <v>0</v>
      </c>
      <c r="AG95" s="540">
        <v>0</v>
      </c>
      <c r="AH95" s="540">
        <v>0</v>
      </c>
      <c r="AI95" s="540">
        <v>0</v>
      </c>
      <c r="AJ95" s="540">
        <v>0</v>
      </c>
      <c r="AK95" s="540">
        <v>0</v>
      </c>
      <c r="AL95" s="540">
        <v>0</v>
      </c>
      <c r="AM95" s="540">
        <v>0</v>
      </c>
      <c r="AN95" s="540">
        <v>0</v>
      </c>
      <c r="AO95" s="540">
        <v>0</v>
      </c>
      <c r="AP95" s="540">
        <v>0</v>
      </c>
      <c r="AQ95" s="540">
        <v>0</v>
      </c>
      <c r="AR95" s="540">
        <v>0</v>
      </c>
      <c r="AS95" s="540">
        <v>0</v>
      </c>
      <c r="AT95" s="540">
        <v>0</v>
      </c>
      <c r="AU95" s="540">
        <v>0</v>
      </c>
      <c r="AV95" s="540">
        <v>0</v>
      </c>
      <c r="AW95" s="540">
        <v>0</v>
      </c>
      <c r="AX95" s="540">
        <v>0</v>
      </c>
      <c r="AY95" s="540">
        <v>0</v>
      </c>
      <c r="AZ95" s="540">
        <v>0</v>
      </c>
      <c r="BA95" s="540">
        <v>0</v>
      </c>
      <c r="BB95" s="540">
        <v>0</v>
      </c>
      <c r="BC95" s="540">
        <v>0</v>
      </c>
      <c r="BD95" s="540">
        <v>0</v>
      </c>
      <c r="BE95" s="540">
        <v>0</v>
      </c>
      <c r="BF95" s="540">
        <v>0</v>
      </c>
      <c r="BG95" s="540">
        <v>0</v>
      </c>
      <c r="BH95" s="540">
        <v>0</v>
      </c>
      <c r="BI95" s="540">
        <v>0</v>
      </c>
      <c r="BJ95" s="540">
        <v>0</v>
      </c>
      <c r="BK95" s="540">
        <v>0</v>
      </c>
      <c r="BL95" s="540">
        <v>0</v>
      </c>
      <c r="BM95" s="540">
        <v>0</v>
      </c>
      <c r="BN95" s="540">
        <v>0</v>
      </c>
      <c r="BO95" s="540">
        <v>0</v>
      </c>
      <c r="BP95" s="540">
        <v>0</v>
      </c>
      <c r="BQ95" s="540">
        <v>0</v>
      </c>
      <c r="BR95" s="540">
        <v>0</v>
      </c>
      <c r="BS95" s="540">
        <v>0</v>
      </c>
      <c r="BT95" s="540">
        <v>0</v>
      </c>
      <c r="BU95" s="540">
        <v>0</v>
      </c>
      <c r="BV95" s="540">
        <v>0</v>
      </c>
      <c r="BW95" s="540">
        <v>0</v>
      </c>
      <c r="BX95" s="540">
        <v>0</v>
      </c>
      <c r="BY95" s="540">
        <v>0</v>
      </c>
      <c r="BZ95" s="540">
        <v>0</v>
      </c>
      <c r="CA95" s="540">
        <v>0</v>
      </c>
      <c r="CB95" s="540">
        <v>0</v>
      </c>
      <c r="CC95" s="541">
        <f t="shared" si="18"/>
        <v>0</v>
      </c>
      <c r="CD95" s="541">
        <f t="shared" si="18"/>
        <v>0</v>
      </c>
      <c r="CG95" s="52">
        <v>86</v>
      </c>
    </row>
    <row r="96" spans="1:86">
      <c r="A96" s="547"/>
      <c r="B96" s="10" t="s">
        <v>96</v>
      </c>
      <c r="C96" s="540">
        <v>0</v>
      </c>
      <c r="D96" s="540">
        <v>0</v>
      </c>
      <c r="E96" s="540">
        <v>0</v>
      </c>
      <c r="F96" s="540">
        <v>0</v>
      </c>
      <c r="G96" s="540">
        <v>0</v>
      </c>
      <c r="H96" s="540">
        <v>0</v>
      </c>
      <c r="I96" s="540">
        <v>0</v>
      </c>
      <c r="J96" s="540">
        <v>0</v>
      </c>
      <c r="K96" s="540">
        <v>0</v>
      </c>
      <c r="L96" s="540">
        <v>0</v>
      </c>
      <c r="M96" s="540">
        <v>0</v>
      </c>
      <c r="N96" s="540">
        <v>0</v>
      </c>
      <c r="O96" s="540">
        <v>0</v>
      </c>
      <c r="P96" s="540">
        <v>0</v>
      </c>
      <c r="Q96" s="540">
        <v>0</v>
      </c>
      <c r="R96" s="540">
        <v>0</v>
      </c>
      <c r="S96" s="540">
        <v>0</v>
      </c>
      <c r="T96" s="540">
        <v>0</v>
      </c>
      <c r="U96" s="540">
        <v>0</v>
      </c>
      <c r="V96" s="540">
        <v>0</v>
      </c>
      <c r="W96" s="540">
        <v>0</v>
      </c>
      <c r="X96" s="540">
        <v>0</v>
      </c>
      <c r="Y96" s="540">
        <v>0</v>
      </c>
      <c r="Z96" s="540">
        <v>0</v>
      </c>
      <c r="AA96" s="540">
        <v>0</v>
      </c>
      <c r="AB96" s="540">
        <v>0</v>
      </c>
      <c r="AC96" s="540">
        <v>0</v>
      </c>
      <c r="AD96" s="540">
        <v>0</v>
      </c>
      <c r="AE96" s="540">
        <v>0</v>
      </c>
      <c r="AF96" s="540">
        <v>0</v>
      </c>
      <c r="AG96" s="540">
        <v>0</v>
      </c>
      <c r="AH96" s="540">
        <v>0</v>
      </c>
      <c r="AI96" s="540">
        <v>0</v>
      </c>
      <c r="AJ96" s="540">
        <v>0</v>
      </c>
      <c r="AK96" s="540">
        <v>0</v>
      </c>
      <c r="AL96" s="540">
        <v>0</v>
      </c>
      <c r="AM96" s="540">
        <v>0</v>
      </c>
      <c r="AN96" s="540">
        <v>0</v>
      </c>
      <c r="AO96" s="540">
        <v>0</v>
      </c>
      <c r="AP96" s="540">
        <v>0</v>
      </c>
      <c r="AQ96" s="540">
        <v>0</v>
      </c>
      <c r="AR96" s="540">
        <v>0</v>
      </c>
      <c r="AS96" s="540">
        <v>0</v>
      </c>
      <c r="AT96" s="540">
        <v>0</v>
      </c>
      <c r="AU96" s="540">
        <v>0</v>
      </c>
      <c r="AV96" s="540">
        <v>0</v>
      </c>
      <c r="AW96" s="540">
        <v>0</v>
      </c>
      <c r="AX96" s="540">
        <v>0</v>
      </c>
      <c r="AY96" s="540">
        <v>0</v>
      </c>
      <c r="AZ96" s="540">
        <v>0</v>
      </c>
      <c r="BA96" s="540">
        <v>0</v>
      </c>
      <c r="BB96" s="540">
        <v>0</v>
      </c>
      <c r="BC96" s="540">
        <v>0</v>
      </c>
      <c r="BD96" s="540">
        <v>0</v>
      </c>
      <c r="BE96" s="540">
        <v>0</v>
      </c>
      <c r="BF96" s="540">
        <v>0</v>
      </c>
      <c r="BG96" s="540">
        <v>0</v>
      </c>
      <c r="BH96" s="540">
        <v>0</v>
      </c>
      <c r="BI96" s="540">
        <v>0</v>
      </c>
      <c r="BJ96" s="540">
        <v>0</v>
      </c>
      <c r="BK96" s="540">
        <v>0</v>
      </c>
      <c r="BL96" s="540">
        <v>0</v>
      </c>
      <c r="BM96" s="540">
        <v>0</v>
      </c>
      <c r="BN96" s="540">
        <v>0</v>
      </c>
      <c r="BO96" s="540">
        <v>0</v>
      </c>
      <c r="BP96" s="540">
        <v>0</v>
      </c>
      <c r="BQ96" s="540">
        <v>0</v>
      </c>
      <c r="BR96" s="540">
        <v>0</v>
      </c>
      <c r="BS96" s="540">
        <v>0</v>
      </c>
      <c r="BT96" s="540">
        <v>0</v>
      </c>
      <c r="BU96" s="540">
        <v>0</v>
      </c>
      <c r="BV96" s="540">
        <v>0</v>
      </c>
      <c r="BW96" s="540">
        <v>0</v>
      </c>
      <c r="BX96" s="540">
        <v>0</v>
      </c>
      <c r="BY96" s="540">
        <v>0</v>
      </c>
      <c r="BZ96" s="540">
        <v>0</v>
      </c>
      <c r="CA96" s="540">
        <v>0</v>
      </c>
      <c r="CB96" s="540">
        <v>0</v>
      </c>
      <c r="CC96" s="541">
        <f t="shared" si="18"/>
        <v>0</v>
      </c>
      <c r="CD96" s="541">
        <f t="shared" si="18"/>
        <v>0</v>
      </c>
      <c r="CG96" s="52">
        <v>87</v>
      </c>
    </row>
    <row r="97" spans="1:86">
      <c r="A97" s="547"/>
      <c r="B97" s="10" t="s">
        <v>97</v>
      </c>
      <c r="C97" s="540">
        <v>0</v>
      </c>
      <c r="D97" s="540">
        <v>0</v>
      </c>
      <c r="E97" s="540">
        <v>0</v>
      </c>
      <c r="F97" s="540">
        <v>0</v>
      </c>
      <c r="G97" s="540">
        <v>0</v>
      </c>
      <c r="H97" s="540">
        <v>0</v>
      </c>
      <c r="I97" s="540">
        <v>0</v>
      </c>
      <c r="J97" s="540">
        <v>0</v>
      </c>
      <c r="K97" s="540">
        <v>0</v>
      </c>
      <c r="L97" s="540">
        <v>0</v>
      </c>
      <c r="M97" s="540">
        <v>0</v>
      </c>
      <c r="N97" s="540">
        <v>0</v>
      </c>
      <c r="O97" s="540">
        <v>0</v>
      </c>
      <c r="P97" s="540">
        <v>0</v>
      </c>
      <c r="Q97" s="540">
        <v>0</v>
      </c>
      <c r="R97" s="540">
        <v>0</v>
      </c>
      <c r="S97" s="540">
        <v>0</v>
      </c>
      <c r="T97" s="540">
        <v>0</v>
      </c>
      <c r="U97" s="540">
        <v>0</v>
      </c>
      <c r="V97" s="540">
        <v>0</v>
      </c>
      <c r="W97" s="540">
        <v>0</v>
      </c>
      <c r="X97" s="540">
        <v>0</v>
      </c>
      <c r="Y97" s="540">
        <v>0</v>
      </c>
      <c r="Z97" s="540">
        <v>0</v>
      </c>
      <c r="AA97" s="540">
        <v>0</v>
      </c>
      <c r="AB97" s="540">
        <v>0</v>
      </c>
      <c r="AC97" s="540">
        <v>0</v>
      </c>
      <c r="AD97" s="540">
        <v>0</v>
      </c>
      <c r="AE97" s="540">
        <v>0</v>
      </c>
      <c r="AF97" s="540">
        <v>0</v>
      </c>
      <c r="AG97" s="540">
        <v>0</v>
      </c>
      <c r="AH97" s="540">
        <v>0</v>
      </c>
      <c r="AI97" s="540">
        <v>0</v>
      </c>
      <c r="AJ97" s="540">
        <v>0</v>
      </c>
      <c r="AK97" s="540">
        <v>0</v>
      </c>
      <c r="AL97" s="540">
        <v>0</v>
      </c>
      <c r="AM97" s="540">
        <v>0</v>
      </c>
      <c r="AN97" s="540">
        <v>0</v>
      </c>
      <c r="AO97" s="540">
        <v>0</v>
      </c>
      <c r="AP97" s="540">
        <v>0</v>
      </c>
      <c r="AQ97" s="540">
        <v>0</v>
      </c>
      <c r="AR97" s="540">
        <v>0</v>
      </c>
      <c r="AS97" s="540">
        <v>0</v>
      </c>
      <c r="AT97" s="540">
        <v>0</v>
      </c>
      <c r="AU97" s="540">
        <v>0</v>
      </c>
      <c r="AV97" s="540">
        <v>0</v>
      </c>
      <c r="AW97" s="540">
        <v>0</v>
      </c>
      <c r="AX97" s="540">
        <v>0</v>
      </c>
      <c r="AY97" s="540">
        <v>0</v>
      </c>
      <c r="AZ97" s="540">
        <v>0</v>
      </c>
      <c r="BA97" s="540">
        <v>0</v>
      </c>
      <c r="BB97" s="540">
        <v>0</v>
      </c>
      <c r="BC97" s="540">
        <v>0</v>
      </c>
      <c r="BD97" s="540">
        <v>0</v>
      </c>
      <c r="BE97" s="540">
        <v>0</v>
      </c>
      <c r="BF97" s="540">
        <v>0</v>
      </c>
      <c r="BG97" s="540">
        <v>0</v>
      </c>
      <c r="BH97" s="540">
        <v>0</v>
      </c>
      <c r="BI97" s="540">
        <v>0</v>
      </c>
      <c r="BJ97" s="540">
        <v>0</v>
      </c>
      <c r="BK97" s="540">
        <v>0</v>
      </c>
      <c r="BL97" s="540">
        <v>0</v>
      </c>
      <c r="BM97" s="540">
        <v>0</v>
      </c>
      <c r="BN97" s="540">
        <v>0</v>
      </c>
      <c r="BO97" s="540">
        <v>0</v>
      </c>
      <c r="BP97" s="540">
        <v>0</v>
      </c>
      <c r="BQ97" s="540">
        <v>0</v>
      </c>
      <c r="BR97" s="540">
        <v>0</v>
      </c>
      <c r="BS97" s="540">
        <v>0</v>
      </c>
      <c r="BT97" s="540">
        <v>0</v>
      </c>
      <c r="BU97" s="540">
        <v>0</v>
      </c>
      <c r="BV97" s="540">
        <v>0</v>
      </c>
      <c r="BW97" s="540">
        <v>0</v>
      </c>
      <c r="BX97" s="540">
        <v>0</v>
      </c>
      <c r="BY97" s="540">
        <v>0</v>
      </c>
      <c r="BZ97" s="540">
        <v>0</v>
      </c>
      <c r="CA97" s="540">
        <v>0</v>
      </c>
      <c r="CB97" s="540">
        <v>0</v>
      </c>
      <c r="CC97" s="541">
        <f t="shared" si="18"/>
        <v>0</v>
      </c>
      <c r="CD97" s="541">
        <f t="shared" si="18"/>
        <v>0</v>
      </c>
      <c r="CG97" s="52">
        <v>88</v>
      </c>
    </row>
    <row r="98" spans="1:86">
      <c r="A98" s="547"/>
      <c r="B98" s="548" t="s">
        <v>614</v>
      </c>
      <c r="C98" s="540">
        <v>0</v>
      </c>
      <c r="D98" s="540">
        <v>0</v>
      </c>
      <c r="E98" s="540">
        <v>0</v>
      </c>
      <c r="F98" s="540">
        <v>0</v>
      </c>
      <c r="G98" s="540">
        <v>0</v>
      </c>
      <c r="H98" s="540">
        <v>0</v>
      </c>
      <c r="I98" s="540">
        <v>0</v>
      </c>
      <c r="J98" s="540">
        <v>0</v>
      </c>
      <c r="K98" s="540">
        <v>0</v>
      </c>
      <c r="L98" s="540">
        <v>0</v>
      </c>
      <c r="M98" s="540">
        <v>0</v>
      </c>
      <c r="N98" s="540">
        <v>0</v>
      </c>
      <c r="O98" s="540">
        <v>0</v>
      </c>
      <c r="P98" s="540">
        <v>0</v>
      </c>
      <c r="Q98" s="540">
        <v>0</v>
      </c>
      <c r="R98" s="540">
        <v>0</v>
      </c>
      <c r="S98" s="540">
        <v>0</v>
      </c>
      <c r="T98" s="540">
        <v>0</v>
      </c>
      <c r="U98" s="540">
        <v>0</v>
      </c>
      <c r="V98" s="540">
        <v>0</v>
      </c>
      <c r="W98" s="540">
        <v>0</v>
      </c>
      <c r="X98" s="540">
        <v>0</v>
      </c>
      <c r="Y98" s="540">
        <v>0</v>
      </c>
      <c r="Z98" s="540">
        <v>0</v>
      </c>
      <c r="AA98" s="540">
        <v>0</v>
      </c>
      <c r="AB98" s="540">
        <v>0</v>
      </c>
      <c r="AC98" s="540">
        <v>0</v>
      </c>
      <c r="AD98" s="540">
        <v>0</v>
      </c>
      <c r="AE98" s="540">
        <v>0</v>
      </c>
      <c r="AF98" s="540">
        <v>0</v>
      </c>
      <c r="AG98" s="540">
        <v>0</v>
      </c>
      <c r="AH98" s="540">
        <v>0</v>
      </c>
      <c r="AI98" s="540">
        <v>0</v>
      </c>
      <c r="AJ98" s="540">
        <v>0</v>
      </c>
      <c r="AK98" s="540">
        <v>0</v>
      </c>
      <c r="AL98" s="540">
        <v>0</v>
      </c>
      <c r="AM98" s="540">
        <v>0</v>
      </c>
      <c r="AN98" s="540">
        <v>0</v>
      </c>
      <c r="AO98" s="540">
        <v>0</v>
      </c>
      <c r="AP98" s="540">
        <v>0</v>
      </c>
      <c r="AQ98" s="540">
        <v>0</v>
      </c>
      <c r="AR98" s="540">
        <v>0</v>
      </c>
      <c r="AS98" s="540">
        <v>0</v>
      </c>
      <c r="AT98" s="540">
        <v>0</v>
      </c>
      <c r="AU98" s="540">
        <v>0</v>
      </c>
      <c r="AV98" s="540">
        <v>0</v>
      </c>
      <c r="AW98" s="540">
        <v>0</v>
      </c>
      <c r="AX98" s="540">
        <v>0</v>
      </c>
      <c r="AY98" s="540">
        <v>0</v>
      </c>
      <c r="AZ98" s="540">
        <v>0</v>
      </c>
      <c r="BA98" s="540">
        <v>0</v>
      </c>
      <c r="BB98" s="540">
        <v>0</v>
      </c>
      <c r="BC98" s="540">
        <v>0</v>
      </c>
      <c r="BD98" s="540">
        <v>0</v>
      </c>
      <c r="BE98" s="540">
        <v>0</v>
      </c>
      <c r="BF98" s="540">
        <v>0</v>
      </c>
      <c r="BG98" s="540">
        <v>0</v>
      </c>
      <c r="BH98" s="540">
        <v>0</v>
      </c>
      <c r="BI98" s="540">
        <v>0</v>
      </c>
      <c r="BJ98" s="540">
        <v>0</v>
      </c>
      <c r="BK98" s="540">
        <v>0</v>
      </c>
      <c r="BL98" s="540">
        <v>0</v>
      </c>
      <c r="BM98" s="540">
        <v>0</v>
      </c>
      <c r="BN98" s="540">
        <v>0</v>
      </c>
      <c r="BO98" s="540">
        <v>0</v>
      </c>
      <c r="BP98" s="540">
        <v>0</v>
      </c>
      <c r="BQ98" s="540">
        <v>0</v>
      </c>
      <c r="BR98" s="540">
        <v>0</v>
      </c>
      <c r="BS98" s="540">
        <v>0</v>
      </c>
      <c r="BT98" s="540">
        <v>0</v>
      </c>
      <c r="BU98" s="540">
        <v>0</v>
      </c>
      <c r="BV98" s="540">
        <v>0</v>
      </c>
      <c r="BW98" s="540">
        <v>0</v>
      </c>
      <c r="BX98" s="540">
        <v>0</v>
      </c>
      <c r="BY98" s="540">
        <v>0</v>
      </c>
      <c r="BZ98" s="540">
        <v>0</v>
      </c>
      <c r="CA98" s="540">
        <v>0</v>
      </c>
      <c r="CB98" s="540">
        <v>0</v>
      </c>
      <c r="CC98" s="541">
        <f t="shared" si="18"/>
        <v>0</v>
      </c>
      <c r="CD98" s="541">
        <f t="shared" si="18"/>
        <v>0</v>
      </c>
      <c r="CG98" s="52">
        <v>89</v>
      </c>
      <c r="CH98" s="45"/>
    </row>
    <row r="99" spans="1:86">
      <c r="A99" s="508"/>
      <c r="B99" s="536" t="s">
        <v>852</v>
      </c>
      <c r="C99" s="537">
        <f>C88+C77+C66+C55</f>
        <v>0</v>
      </c>
      <c r="D99" s="537">
        <f t="shared" ref="D99:BO99" si="26">D88+D77+D66+D55</f>
        <v>0</v>
      </c>
      <c r="E99" s="537">
        <f t="shared" si="26"/>
        <v>0</v>
      </c>
      <c r="F99" s="537">
        <f t="shared" si="26"/>
        <v>0</v>
      </c>
      <c r="G99" s="537">
        <f t="shared" si="26"/>
        <v>0</v>
      </c>
      <c r="H99" s="537">
        <f t="shared" si="26"/>
        <v>0</v>
      </c>
      <c r="I99" s="537">
        <f t="shared" si="26"/>
        <v>0</v>
      </c>
      <c r="J99" s="537">
        <f t="shared" si="26"/>
        <v>0</v>
      </c>
      <c r="K99" s="537">
        <f t="shared" si="26"/>
        <v>0</v>
      </c>
      <c r="L99" s="537">
        <f t="shared" si="26"/>
        <v>0</v>
      </c>
      <c r="M99" s="537">
        <f t="shared" si="26"/>
        <v>0</v>
      </c>
      <c r="N99" s="537">
        <f t="shared" si="26"/>
        <v>0</v>
      </c>
      <c r="O99" s="537">
        <f t="shared" si="26"/>
        <v>0</v>
      </c>
      <c r="P99" s="537">
        <f t="shared" si="26"/>
        <v>0</v>
      </c>
      <c r="Q99" s="537">
        <f t="shared" si="26"/>
        <v>0</v>
      </c>
      <c r="R99" s="537">
        <f t="shared" si="26"/>
        <v>0</v>
      </c>
      <c r="S99" s="537">
        <f t="shared" si="26"/>
        <v>0</v>
      </c>
      <c r="T99" s="537">
        <f t="shared" si="26"/>
        <v>0</v>
      </c>
      <c r="U99" s="537">
        <f t="shared" si="26"/>
        <v>0</v>
      </c>
      <c r="V99" s="537">
        <f t="shared" si="26"/>
        <v>0</v>
      </c>
      <c r="W99" s="537">
        <f t="shared" si="26"/>
        <v>0</v>
      </c>
      <c r="X99" s="537">
        <f t="shared" si="26"/>
        <v>0</v>
      </c>
      <c r="Y99" s="537">
        <f t="shared" si="26"/>
        <v>0</v>
      </c>
      <c r="Z99" s="537">
        <f t="shared" si="26"/>
        <v>0</v>
      </c>
      <c r="AA99" s="537">
        <f t="shared" si="26"/>
        <v>0</v>
      </c>
      <c r="AB99" s="537">
        <f t="shared" si="26"/>
        <v>0</v>
      </c>
      <c r="AC99" s="537">
        <f t="shared" si="26"/>
        <v>0</v>
      </c>
      <c r="AD99" s="537">
        <f t="shared" si="26"/>
        <v>0</v>
      </c>
      <c r="AE99" s="537">
        <f t="shared" si="26"/>
        <v>0</v>
      </c>
      <c r="AF99" s="537">
        <f t="shared" si="26"/>
        <v>0</v>
      </c>
      <c r="AG99" s="537">
        <f t="shared" si="26"/>
        <v>0</v>
      </c>
      <c r="AH99" s="537">
        <f t="shared" si="26"/>
        <v>0</v>
      </c>
      <c r="AI99" s="537">
        <f t="shared" si="26"/>
        <v>0</v>
      </c>
      <c r="AJ99" s="537">
        <f t="shared" si="26"/>
        <v>0</v>
      </c>
      <c r="AK99" s="537">
        <f t="shared" si="26"/>
        <v>0</v>
      </c>
      <c r="AL99" s="537">
        <f t="shared" si="26"/>
        <v>0</v>
      </c>
      <c r="AM99" s="537">
        <f t="shared" si="26"/>
        <v>0</v>
      </c>
      <c r="AN99" s="537">
        <f t="shared" si="26"/>
        <v>0</v>
      </c>
      <c r="AO99" s="537">
        <f t="shared" si="26"/>
        <v>0</v>
      </c>
      <c r="AP99" s="537">
        <f t="shared" si="26"/>
        <v>0</v>
      </c>
      <c r="AQ99" s="537">
        <f t="shared" si="26"/>
        <v>0</v>
      </c>
      <c r="AR99" s="537">
        <f t="shared" si="26"/>
        <v>0</v>
      </c>
      <c r="AS99" s="537">
        <f t="shared" si="26"/>
        <v>0</v>
      </c>
      <c r="AT99" s="537">
        <f t="shared" si="26"/>
        <v>0</v>
      </c>
      <c r="AU99" s="537">
        <f t="shared" si="26"/>
        <v>0</v>
      </c>
      <c r="AV99" s="537">
        <f t="shared" si="26"/>
        <v>0</v>
      </c>
      <c r="AW99" s="537">
        <f t="shared" si="26"/>
        <v>0</v>
      </c>
      <c r="AX99" s="537">
        <f t="shared" si="26"/>
        <v>0</v>
      </c>
      <c r="AY99" s="537">
        <f t="shared" si="26"/>
        <v>0</v>
      </c>
      <c r="AZ99" s="537">
        <f t="shared" si="26"/>
        <v>0</v>
      </c>
      <c r="BA99" s="537">
        <f t="shared" si="26"/>
        <v>0</v>
      </c>
      <c r="BB99" s="537">
        <f t="shared" si="26"/>
        <v>0</v>
      </c>
      <c r="BC99" s="537">
        <f t="shared" si="26"/>
        <v>0</v>
      </c>
      <c r="BD99" s="537">
        <f t="shared" si="26"/>
        <v>0</v>
      </c>
      <c r="BE99" s="537">
        <f t="shared" si="26"/>
        <v>0</v>
      </c>
      <c r="BF99" s="537">
        <f t="shared" si="26"/>
        <v>0</v>
      </c>
      <c r="BG99" s="537">
        <f t="shared" si="26"/>
        <v>0</v>
      </c>
      <c r="BH99" s="537">
        <f t="shared" si="26"/>
        <v>0</v>
      </c>
      <c r="BI99" s="537">
        <f t="shared" si="26"/>
        <v>0</v>
      </c>
      <c r="BJ99" s="537">
        <f t="shared" si="26"/>
        <v>0</v>
      </c>
      <c r="BK99" s="537">
        <f t="shared" si="26"/>
        <v>0</v>
      </c>
      <c r="BL99" s="537">
        <f t="shared" si="26"/>
        <v>0</v>
      </c>
      <c r="BM99" s="537">
        <f t="shared" si="26"/>
        <v>0</v>
      </c>
      <c r="BN99" s="537">
        <f t="shared" si="26"/>
        <v>0</v>
      </c>
      <c r="BO99" s="537">
        <f t="shared" si="26"/>
        <v>0</v>
      </c>
      <c r="BP99" s="537">
        <f t="shared" ref="BP99:CB99" si="27">BP88+BP77+BP66+BP55</f>
        <v>0</v>
      </c>
      <c r="BQ99" s="537">
        <f t="shared" si="27"/>
        <v>0</v>
      </c>
      <c r="BR99" s="537">
        <f t="shared" si="27"/>
        <v>0</v>
      </c>
      <c r="BS99" s="537">
        <f t="shared" si="27"/>
        <v>0</v>
      </c>
      <c r="BT99" s="537">
        <f t="shared" si="27"/>
        <v>0</v>
      </c>
      <c r="BU99" s="537">
        <f t="shared" si="27"/>
        <v>0</v>
      </c>
      <c r="BV99" s="537">
        <f t="shared" si="27"/>
        <v>0</v>
      </c>
      <c r="BW99" s="537">
        <f t="shared" si="27"/>
        <v>0</v>
      </c>
      <c r="BX99" s="537">
        <f t="shared" si="27"/>
        <v>0</v>
      </c>
      <c r="BY99" s="537">
        <f t="shared" si="27"/>
        <v>0</v>
      </c>
      <c r="BZ99" s="537">
        <f t="shared" si="27"/>
        <v>0</v>
      </c>
      <c r="CA99" s="537">
        <f t="shared" si="27"/>
        <v>0</v>
      </c>
      <c r="CB99" s="537">
        <f t="shared" si="27"/>
        <v>0</v>
      </c>
      <c r="CC99" s="537">
        <f>CC88+CC77+CC66+CC55</f>
        <v>0</v>
      </c>
      <c r="CD99" s="537">
        <f>CD88+CD77+CD66+CD55</f>
        <v>0</v>
      </c>
      <c r="CG99" s="52">
        <v>90</v>
      </c>
    </row>
    <row r="100" spans="1:86">
      <c r="A100" s="535" t="s">
        <v>7</v>
      </c>
      <c r="B100" s="536" t="s">
        <v>87</v>
      </c>
      <c r="C100" s="537">
        <f>SUM(C101:C110)</f>
        <v>0</v>
      </c>
      <c r="D100" s="537">
        <f t="shared" ref="D100:BO100" si="28">SUM(D101:D110)</f>
        <v>0</v>
      </c>
      <c r="E100" s="537">
        <f t="shared" si="28"/>
        <v>0</v>
      </c>
      <c r="F100" s="537">
        <f t="shared" si="28"/>
        <v>0</v>
      </c>
      <c r="G100" s="537">
        <f t="shared" si="28"/>
        <v>0</v>
      </c>
      <c r="H100" s="537">
        <f t="shared" si="28"/>
        <v>0</v>
      </c>
      <c r="I100" s="537">
        <f t="shared" si="28"/>
        <v>0</v>
      </c>
      <c r="J100" s="537">
        <f t="shared" si="28"/>
        <v>0</v>
      </c>
      <c r="K100" s="537">
        <f t="shared" si="28"/>
        <v>0</v>
      </c>
      <c r="L100" s="537">
        <f t="shared" si="28"/>
        <v>0</v>
      </c>
      <c r="M100" s="537">
        <f t="shared" si="28"/>
        <v>0</v>
      </c>
      <c r="N100" s="537">
        <f t="shared" si="28"/>
        <v>0</v>
      </c>
      <c r="O100" s="537">
        <f t="shared" si="28"/>
        <v>0</v>
      </c>
      <c r="P100" s="537">
        <f t="shared" si="28"/>
        <v>0</v>
      </c>
      <c r="Q100" s="537">
        <f t="shared" si="28"/>
        <v>0</v>
      </c>
      <c r="R100" s="537">
        <f t="shared" si="28"/>
        <v>0</v>
      </c>
      <c r="S100" s="537">
        <f t="shared" si="28"/>
        <v>0</v>
      </c>
      <c r="T100" s="537">
        <f t="shared" si="28"/>
        <v>0</v>
      </c>
      <c r="U100" s="537">
        <f t="shared" si="28"/>
        <v>0</v>
      </c>
      <c r="V100" s="537">
        <f t="shared" si="28"/>
        <v>0</v>
      </c>
      <c r="W100" s="537">
        <f t="shared" si="28"/>
        <v>0</v>
      </c>
      <c r="X100" s="537">
        <f t="shared" si="28"/>
        <v>0</v>
      </c>
      <c r="Y100" s="537">
        <f t="shared" si="28"/>
        <v>0</v>
      </c>
      <c r="Z100" s="537">
        <f t="shared" si="28"/>
        <v>0</v>
      </c>
      <c r="AA100" s="537">
        <f t="shared" si="28"/>
        <v>0</v>
      </c>
      <c r="AB100" s="537">
        <f t="shared" si="28"/>
        <v>0</v>
      </c>
      <c r="AC100" s="537">
        <f t="shared" si="28"/>
        <v>0</v>
      </c>
      <c r="AD100" s="537">
        <f t="shared" si="28"/>
        <v>0</v>
      </c>
      <c r="AE100" s="537">
        <f t="shared" si="28"/>
        <v>0</v>
      </c>
      <c r="AF100" s="537">
        <f t="shared" si="28"/>
        <v>0</v>
      </c>
      <c r="AG100" s="537">
        <f t="shared" si="28"/>
        <v>0</v>
      </c>
      <c r="AH100" s="537">
        <f t="shared" si="28"/>
        <v>0</v>
      </c>
      <c r="AI100" s="537">
        <f t="shared" si="28"/>
        <v>0</v>
      </c>
      <c r="AJ100" s="537">
        <f t="shared" si="28"/>
        <v>0</v>
      </c>
      <c r="AK100" s="537">
        <f t="shared" si="28"/>
        <v>0</v>
      </c>
      <c r="AL100" s="537">
        <f t="shared" si="28"/>
        <v>0</v>
      </c>
      <c r="AM100" s="537">
        <f t="shared" si="28"/>
        <v>0</v>
      </c>
      <c r="AN100" s="537">
        <f t="shared" si="28"/>
        <v>0</v>
      </c>
      <c r="AO100" s="537">
        <f t="shared" si="28"/>
        <v>0</v>
      </c>
      <c r="AP100" s="537">
        <f t="shared" si="28"/>
        <v>0</v>
      </c>
      <c r="AQ100" s="537">
        <f t="shared" si="28"/>
        <v>0</v>
      </c>
      <c r="AR100" s="537">
        <f t="shared" si="28"/>
        <v>0</v>
      </c>
      <c r="AS100" s="537">
        <f t="shared" si="28"/>
        <v>0</v>
      </c>
      <c r="AT100" s="537">
        <f t="shared" si="28"/>
        <v>0</v>
      </c>
      <c r="AU100" s="537">
        <f t="shared" si="28"/>
        <v>0</v>
      </c>
      <c r="AV100" s="537">
        <f t="shared" si="28"/>
        <v>0</v>
      </c>
      <c r="AW100" s="537">
        <f t="shared" si="28"/>
        <v>0</v>
      </c>
      <c r="AX100" s="537">
        <f t="shared" si="28"/>
        <v>0</v>
      </c>
      <c r="AY100" s="537">
        <f t="shared" si="28"/>
        <v>0</v>
      </c>
      <c r="AZ100" s="537">
        <f t="shared" si="28"/>
        <v>0</v>
      </c>
      <c r="BA100" s="537">
        <f t="shared" si="28"/>
        <v>0</v>
      </c>
      <c r="BB100" s="537">
        <f t="shared" si="28"/>
        <v>0</v>
      </c>
      <c r="BC100" s="537">
        <f t="shared" si="28"/>
        <v>0</v>
      </c>
      <c r="BD100" s="537">
        <f t="shared" si="28"/>
        <v>0</v>
      </c>
      <c r="BE100" s="537">
        <f t="shared" si="28"/>
        <v>0</v>
      </c>
      <c r="BF100" s="537">
        <f t="shared" si="28"/>
        <v>0</v>
      </c>
      <c r="BG100" s="537">
        <f t="shared" si="28"/>
        <v>0</v>
      </c>
      <c r="BH100" s="537">
        <f t="shared" si="28"/>
        <v>0</v>
      </c>
      <c r="BI100" s="537">
        <f t="shared" si="28"/>
        <v>0</v>
      </c>
      <c r="BJ100" s="537">
        <f t="shared" si="28"/>
        <v>0</v>
      </c>
      <c r="BK100" s="537">
        <f t="shared" si="28"/>
        <v>0</v>
      </c>
      <c r="BL100" s="537">
        <f t="shared" si="28"/>
        <v>0</v>
      </c>
      <c r="BM100" s="537">
        <f t="shared" si="28"/>
        <v>0</v>
      </c>
      <c r="BN100" s="537">
        <f t="shared" si="28"/>
        <v>0</v>
      </c>
      <c r="BO100" s="537">
        <f t="shared" si="28"/>
        <v>0</v>
      </c>
      <c r="BP100" s="537">
        <f t="shared" ref="BP100:BZ100" si="29">SUM(BP101:BP110)</f>
        <v>0</v>
      </c>
      <c r="BQ100" s="537">
        <f t="shared" si="29"/>
        <v>0</v>
      </c>
      <c r="BR100" s="537">
        <f t="shared" si="29"/>
        <v>0</v>
      </c>
      <c r="BS100" s="537">
        <f t="shared" si="29"/>
        <v>0</v>
      </c>
      <c r="BT100" s="537">
        <f t="shared" si="29"/>
        <v>0</v>
      </c>
      <c r="BU100" s="537">
        <f t="shared" si="29"/>
        <v>0</v>
      </c>
      <c r="BV100" s="537">
        <f t="shared" si="29"/>
        <v>0</v>
      </c>
      <c r="BW100" s="537">
        <f t="shared" si="29"/>
        <v>0</v>
      </c>
      <c r="BX100" s="537">
        <f t="shared" si="29"/>
        <v>0</v>
      </c>
      <c r="BY100" s="537">
        <f t="shared" si="29"/>
        <v>0</v>
      </c>
      <c r="BZ100" s="537">
        <f t="shared" si="29"/>
        <v>0</v>
      </c>
      <c r="CA100" s="537">
        <f>SUM(CA101:CA110)</f>
        <v>0</v>
      </c>
      <c r="CB100" s="537">
        <f>SUM(CB101:CB110)</f>
        <v>0</v>
      </c>
      <c r="CC100" s="537">
        <f>SUM(CC101:CC110)</f>
        <v>0</v>
      </c>
      <c r="CD100" s="537">
        <f t="shared" ref="CD100" si="30">SUM(CD101:CD110)</f>
        <v>0</v>
      </c>
      <c r="CG100" s="52">
        <v>91</v>
      </c>
    </row>
    <row r="101" spans="1:86">
      <c r="A101" s="549"/>
      <c r="B101" s="140" t="s">
        <v>91</v>
      </c>
      <c r="C101" s="540">
        <v>0</v>
      </c>
      <c r="D101" s="540">
        <v>0</v>
      </c>
      <c r="E101" s="540">
        <v>0</v>
      </c>
      <c r="F101" s="540">
        <v>0</v>
      </c>
      <c r="G101" s="540">
        <v>0</v>
      </c>
      <c r="H101" s="540">
        <v>0</v>
      </c>
      <c r="I101" s="540">
        <v>0</v>
      </c>
      <c r="J101" s="540">
        <v>0</v>
      </c>
      <c r="K101" s="540">
        <v>0</v>
      </c>
      <c r="L101" s="540">
        <v>0</v>
      </c>
      <c r="M101" s="540">
        <v>0</v>
      </c>
      <c r="N101" s="540">
        <v>0</v>
      </c>
      <c r="O101" s="540">
        <v>0</v>
      </c>
      <c r="P101" s="540">
        <v>0</v>
      </c>
      <c r="Q101" s="540">
        <v>0</v>
      </c>
      <c r="R101" s="540">
        <v>0</v>
      </c>
      <c r="S101" s="540">
        <v>0</v>
      </c>
      <c r="T101" s="540">
        <v>0</v>
      </c>
      <c r="U101" s="540">
        <v>0</v>
      </c>
      <c r="V101" s="540">
        <v>0</v>
      </c>
      <c r="W101" s="540">
        <v>0</v>
      </c>
      <c r="X101" s="540">
        <v>0</v>
      </c>
      <c r="Y101" s="540">
        <v>0</v>
      </c>
      <c r="Z101" s="540">
        <v>0</v>
      </c>
      <c r="AA101" s="540">
        <v>0</v>
      </c>
      <c r="AB101" s="540">
        <v>0</v>
      </c>
      <c r="AC101" s="540">
        <v>0</v>
      </c>
      <c r="AD101" s="540">
        <v>0</v>
      </c>
      <c r="AE101" s="540">
        <v>0</v>
      </c>
      <c r="AF101" s="540">
        <v>0</v>
      </c>
      <c r="AG101" s="540">
        <v>0</v>
      </c>
      <c r="AH101" s="540">
        <v>0</v>
      </c>
      <c r="AI101" s="540">
        <v>0</v>
      </c>
      <c r="AJ101" s="540">
        <v>0</v>
      </c>
      <c r="AK101" s="540">
        <v>0</v>
      </c>
      <c r="AL101" s="540">
        <v>0</v>
      </c>
      <c r="AM101" s="540">
        <v>0</v>
      </c>
      <c r="AN101" s="540">
        <v>0</v>
      </c>
      <c r="AO101" s="540">
        <v>0</v>
      </c>
      <c r="AP101" s="540">
        <v>0</v>
      </c>
      <c r="AQ101" s="540">
        <v>0</v>
      </c>
      <c r="AR101" s="540">
        <v>0</v>
      </c>
      <c r="AS101" s="540">
        <v>0</v>
      </c>
      <c r="AT101" s="540">
        <v>0</v>
      </c>
      <c r="AU101" s="540">
        <v>0</v>
      </c>
      <c r="AV101" s="540">
        <v>0</v>
      </c>
      <c r="AW101" s="540">
        <v>0</v>
      </c>
      <c r="AX101" s="540">
        <v>0</v>
      </c>
      <c r="AY101" s="540">
        <v>0</v>
      </c>
      <c r="AZ101" s="540">
        <v>0</v>
      </c>
      <c r="BA101" s="540">
        <v>0</v>
      </c>
      <c r="BB101" s="540">
        <v>0</v>
      </c>
      <c r="BC101" s="540">
        <v>0</v>
      </c>
      <c r="BD101" s="540">
        <v>0</v>
      </c>
      <c r="BE101" s="540">
        <v>0</v>
      </c>
      <c r="BF101" s="540">
        <v>0</v>
      </c>
      <c r="BG101" s="540">
        <v>0</v>
      </c>
      <c r="BH101" s="540">
        <v>0</v>
      </c>
      <c r="BI101" s="540">
        <v>0</v>
      </c>
      <c r="BJ101" s="540">
        <v>0</v>
      </c>
      <c r="BK101" s="540">
        <v>0</v>
      </c>
      <c r="BL101" s="540">
        <v>0</v>
      </c>
      <c r="BM101" s="540">
        <v>0</v>
      </c>
      <c r="BN101" s="540">
        <v>0</v>
      </c>
      <c r="BO101" s="540">
        <v>0</v>
      </c>
      <c r="BP101" s="540">
        <v>0</v>
      </c>
      <c r="BQ101" s="540">
        <v>0</v>
      </c>
      <c r="BR101" s="540">
        <v>0</v>
      </c>
      <c r="BS101" s="540">
        <v>0</v>
      </c>
      <c r="BT101" s="540">
        <v>0</v>
      </c>
      <c r="BU101" s="540">
        <v>0</v>
      </c>
      <c r="BV101" s="540">
        <v>0</v>
      </c>
      <c r="BW101" s="540">
        <v>0</v>
      </c>
      <c r="BX101" s="540">
        <v>0</v>
      </c>
      <c r="BY101" s="540">
        <v>0</v>
      </c>
      <c r="BZ101" s="540">
        <v>0</v>
      </c>
      <c r="CA101" s="540">
        <v>0</v>
      </c>
      <c r="CB101" s="540">
        <v>0</v>
      </c>
      <c r="CC101" s="541">
        <f>C101+E101+G101+I101+K101+M101+O101+Q101+S101+U101+W101+Y101+AA101+AC101+AE101+AG101+AI101+AK101+AM101+AO101+AQ101+AS101+AU101+AW101+AY101+BA101+BC101+BE101+BG101+BI101+BK101+BM101+BO101+BQ101+BS101+BU101+BW101+BY101+CA101</f>
        <v>0</v>
      </c>
      <c r="CD101" s="541">
        <f>D101+F101+H101+J101+L101+N101+P101+R101+T101+V101+X101+Z101+AB101+AD101+AF101+AH101+AJ101+AL101+AN101+AP101+AR101+AT101+AV101+AX101+AZ101+BB101+BD101+BF101+BH101+BJ101+BL101+BN101+BP101+BR101+BT101+BV101+BX101+BZ101+CB101</f>
        <v>0</v>
      </c>
      <c r="CF101" s="45"/>
      <c r="CG101" s="52">
        <v>92</v>
      </c>
    </row>
    <row r="102" spans="1:86">
      <c r="A102" s="547"/>
      <c r="B102" s="16" t="s">
        <v>92</v>
      </c>
      <c r="C102" s="540">
        <v>0</v>
      </c>
      <c r="D102" s="540">
        <v>0</v>
      </c>
      <c r="E102" s="540">
        <v>0</v>
      </c>
      <c r="F102" s="540">
        <v>0</v>
      </c>
      <c r="G102" s="540">
        <v>0</v>
      </c>
      <c r="H102" s="540">
        <v>0</v>
      </c>
      <c r="I102" s="540">
        <v>0</v>
      </c>
      <c r="J102" s="540">
        <v>0</v>
      </c>
      <c r="K102" s="540">
        <v>0</v>
      </c>
      <c r="L102" s="540">
        <v>0</v>
      </c>
      <c r="M102" s="540">
        <v>0</v>
      </c>
      <c r="N102" s="540">
        <v>0</v>
      </c>
      <c r="O102" s="540">
        <v>0</v>
      </c>
      <c r="P102" s="540">
        <v>0</v>
      </c>
      <c r="Q102" s="540">
        <v>0</v>
      </c>
      <c r="R102" s="540">
        <v>0</v>
      </c>
      <c r="S102" s="540">
        <v>0</v>
      </c>
      <c r="T102" s="540">
        <v>0</v>
      </c>
      <c r="U102" s="540">
        <v>0</v>
      </c>
      <c r="V102" s="540">
        <v>0</v>
      </c>
      <c r="W102" s="540">
        <v>0</v>
      </c>
      <c r="X102" s="540">
        <v>0</v>
      </c>
      <c r="Y102" s="540">
        <v>0</v>
      </c>
      <c r="Z102" s="540">
        <v>0</v>
      </c>
      <c r="AA102" s="540">
        <v>0</v>
      </c>
      <c r="AB102" s="540">
        <v>0</v>
      </c>
      <c r="AC102" s="540">
        <v>0</v>
      </c>
      <c r="AD102" s="540">
        <v>0</v>
      </c>
      <c r="AE102" s="540">
        <v>0</v>
      </c>
      <c r="AF102" s="540">
        <v>0</v>
      </c>
      <c r="AG102" s="540">
        <v>0</v>
      </c>
      <c r="AH102" s="540">
        <v>0</v>
      </c>
      <c r="AI102" s="540">
        <v>0</v>
      </c>
      <c r="AJ102" s="540">
        <v>0</v>
      </c>
      <c r="AK102" s="540">
        <v>0</v>
      </c>
      <c r="AL102" s="540">
        <v>0</v>
      </c>
      <c r="AM102" s="540">
        <v>0</v>
      </c>
      <c r="AN102" s="540">
        <v>0</v>
      </c>
      <c r="AO102" s="540">
        <v>0</v>
      </c>
      <c r="AP102" s="540">
        <v>0</v>
      </c>
      <c r="AQ102" s="540">
        <v>0</v>
      </c>
      <c r="AR102" s="540">
        <v>0</v>
      </c>
      <c r="AS102" s="540">
        <v>0</v>
      </c>
      <c r="AT102" s="540">
        <v>0</v>
      </c>
      <c r="AU102" s="540">
        <v>0</v>
      </c>
      <c r="AV102" s="540">
        <v>0</v>
      </c>
      <c r="AW102" s="540">
        <v>0</v>
      </c>
      <c r="AX102" s="540">
        <v>0</v>
      </c>
      <c r="AY102" s="540">
        <v>0</v>
      </c>
      <c r="AZ102" s="540">
        <v>0</v>
      </c>
      <c r="BA102" s="540">
        <v>0</v>
      </c>
      <c r="BB102" s="540">
        <v>0</v>
      </c>
      <c r="BC102" s="540">
        <v>0</v>
      </c>
      <c r="BD102" s="540">
        <v>0</v>
      </c>
      <c r="BE102" s="540">
        <v>0</v>
      </c>
      <c r="BF102" s="540">
        <v>0</v>
      </c>
      <c r="BG102" s="540">
        <v>0</v>
      </c>
      <c r="BH102" s="540">
        <v>0</v>
      </c>
      <c r="BI102" s="540">
        <v>0</v>
      </c>
      <c r="BJ102" s="540">
        <v>0</v>
      </c>
      <c r="BK102" s="540">
        <v>0</v>
      </c>
      <c r="BL102" s="540">
        <v>0</v>
      </c>
      <c r="BM102" s="540">
        <v>0</v>
      </c>
      <c r="BN102" s="540">
        <v>0</v>
      </c>
      <c r="BO102" s="540">
        <v>0</v>
      </c>
      <c r="BP102" s="540">
        <v>0</v>
      </c>
      <c r="BQ102" s="540">
        <v>0</v>
      </c>
      <c r="BR102" s="540">
        <v>0</v>
      </c>
      <c r="BS102" s="540">
        <v>0</v>
      </c>
      <c r="BT102" s="540">
        <v>0</v>
      </c>
      <c r="BU102" s="540">
        <v>0</v>
      </c>
      <c r="BV102" s="540">
        <v>0</v>
      </c>
      <c r="BW102" s="540">
        <v>0</v>
      </c>
      <c r="BX102" s="540">
        <v>0</v>
      </c>
      <c r="BY102" s="540">
        <v>0</v>
      </c>
      <c r="BZ102" s="540">
        <v>0</v>
      </c>
      <c r="CA102" s="540">
        <v>0</v>
      </c>
      <c r="CB102" s="540">
        <v>0</v>
      </c>
      <c r="CC102" s="541">
        <f t="shared" ref="CC102:CD143" si="31">C102+E102+G102+I102+K102+M102+O102+Q102+S102+U102+W102+Y102+AA102+AC102+AE102+AG102+AI102+AK102+AM102+AO102+AQ102+AS102+AU102+AW102+AY102+BA102+BC102+BE102+BG102+BI102+BK102+BM102+BO102+BQ102+BS102+BU102+BW102+BY102+CA102</f>
        <v>0</v>
      </c>
      <c r="CD102" s="541">
        <f t="shared" si="31"/>
        <v>0</v>
      </c>
      <c r="CF102" s="45"/>
      <c r="CG102" s="52">
        <v>93</v>
      </c>
    </row>
    <row r="103" spans="1:86">
      <c r="A103" s="547"/>
      <c r="B103" s="16" t="s">
        <v>592</v>
      </c>
      <c r="C103" s="540">
        <v>0</v>
      </c>
      <c r="D103" s="540">
        <v>0</v>
      </c>
      <c r="E103" s="540">
        <v>0</v>
      </c>
      <c r="F103" s="540">
        <v>0</v>
      </c>
      <c r="G103" s="540">
        <v>0</v>
      </c>
      <c r="H103" s="540">
        <v>0</v>
      </c>
      <c r="I103" s="540">
        <v>0</v>
      </c>
      <c r="J103" s="540">
        <v>0</v>
      </c>
      <c r="K103" s="540">
        <v>0</v>
      </c>
      <c r="L103" s="540">
        <v>0</v>
      </c>
      <c r="M103" s="540">
        <v>0</v>
      </c>
      <c r="N103" s="540">
        <v>0</v>
      </c>
      <c r="O103" s="540">
        <v>0</v>
      </c>
      <c r="P103" s="540">
        <v>0</v>
      </c>
      <c r="Q103" s="540">
        <v>0</v>
      </c>
      <c r="R103" s="540">
        <v>0</v>
      </c>
      <c r="S103" s="540">
        <v>0</v>
      </c>
      <c r="T103" s="540">
        <v>0</v>
      </c>
      <c r="U103" s="540">
        <v>0</v>
      </c>
      <c r="V103" s="540">
        <v>0</v>
      </c>
      <c r="W103" s="540">
        <v>0</v>
      </c>
      <c r="X103" s="540">
        <v>0</v>
      </c>
      <c r="Y103" s="540">
        <v>0</v>
      </c>
      <c r="Z103" s="540">
        <v>0</v>
      </c>
      <c r="AA103" s="540">
        <v>0</v>
      </c>
      <c r="AB103" s="540">
        <v>0</v>
      </c>
      <c r="AC103" s="540">
        <v>0</v>
      </c>
      <c r="AD103" s="540">
        <v>0</v>
      </c>
      <c r="AE103" s="540">
        <v>0</v>
      </c>
      <c r="AF103" s="540">
        <v>0</v>
      </c>
      <c r="AG103" s="540">
        <v>0</v>
      </c>
      <c r="AH103" s="540">
        <v>0</v>
      </c>
      <c r="AI103" s="540">
        <v>0</v>
      </c>
      <c r="AJ103" s="540">
        <v>0</v>
      </c>
      <c r="AK103" s="540">
        <v>0</v>
      </c>
      <c r="AL103" s="540">
        <v>0</v>
      </c>
      <c r="AM103" s="540">
        <v>0</v>
      </c>
      <c r="AN103" s="540">
        <v>0</v>
      </c>
      <c r="AO103" s="540">
        <v>0</v>
      </c>
      <c r="AP103" s="540">
        <v>0</v>
      </c>
      <c r="AQ103" s="540">
        <v>0</v>
      </c>
      <c r="AR103" s="540">
        <v>0</v>
      </c>
      <c r="AS103" s="540">
        <v>0</v>
      </c>
      <c r="AT103" s="540">
        <v>0</v>
      </c>
      <c r="AU103" s="540">
        <v>0</v>
      </c>
      <c r="AV103" s="540">
        <v>0</v>
      </c>
      <c r="AW103" s="540">
        <v>0</v>
      </c>
      <c r="AX103" s="540">
        <v>0</v>
      </c>
      <c r="AY103" s="540">
        <v>0</v>
      </c>
      <c r="AZ103" s="540">
        <v>0</v>
      </c>
      <c r="BA103" s="540">
        <v>0</v>
      </c>
      <c r="BB103" s="540">
        <v>0</v>
      </c>
      <c r="BC103" s="540">
        <v>0</v>
      </c>
      <c r="BD103" s="540">
        <v>0</v>
      </c>
      <c r="BE103" s="540">
        <v>0</v>
      </c>
      <c r="BF103" s="540">
        <v>0</v>
      </c>
      <c r="BG103" s="540">
        <v>0</v>
      </c>
      <c r="BH103" s="540">
        <v>0</v>
      </c>
      <c r="BI103" s="540">
        <v>0</v>
      </c>
      <c r="BJ103" s="540">
        <v>0</v>
      </c>
      <c r="BK103" s="540">
        <v>0</v>
      </c>
      <c r="BL103" s="540">
        <v>0</v>
      </c>
      <c r="BM103" s="540">
        <v>0</v>
      </c>
      <c r="BN103" s="540">
        <v>0</v>
      </c>
      <c r="BO103" s="540">
        <v>0</v>
      </c>
      <c r="BP103" s="540">
        <v>0</v>
      </c>
      <c r="BQ103" s="540">
        <v>0</v>
      </c>
      <c r="BR103" s="540">
        <v>0</v>
      </c>
      <c r="BS103" s="540">
        <v>0</v>
      </c>
      <c r="BT103" s="540">
        <v>0</v>
      </c>
      <c r="BU103" s="540">
        <v>0</v>
      </c>
      <c r="BV103" s="540">
        <v>0</v>
      </c>
      <c r="BW103" s="540">
        <v>0</v>
      </c>
      <c r="BX103" s="540">
        <v>0</v>
      </c>
      <c r="BY103" s="540">
        <v>0</v>
      </c>
      <c r="BZ103" s="540">
        <v>0</v>
      </c>
      <c r="CA103" s="540">
        <v>0</v>
      </c>
      <c r="CB103" s="540">
        <v>0</v>
      </c>
      <c r="CC103" s="541">
        <f t="shared" si="31"/>
        <v>0</v>
      </c>
      <c r="CD103" s="541">
        <f t="shared" si="31"/>
        <v>0</v>
      </c>
      <c r="CF103" s="45"/>
      <c r="CG103" s="52">
        <v>94</v>
      </c>
    </row>
    <row r="104" spans="1:86">
      <c r="A104" s="547"/>
      <c r="B104" s="16" t="s">
        <v>93</v>
      </c>
      <c r="C104" s="540">
        <v>0</v>
      </c>
      <c r="D104" s="540">
        <v>0</v>
      </c>
      <c r="E104" s="540">
        <v>0</v>
      </c>
      <c r="F104" s="540">
        <v>0</v>
      </c>
      <c r="G104" s="540">
        <v>0</v>
      </c>
      <c r="H104" s="540">
        <v>0</v>
      </c>
      <c r="I104" s="540">
        <v>0</v>
      </c>
      <c r="J104" s="540">
        <v>0</v>
      </c>
      <c r="K104" s="540">
        <v>0</v>
      </c>
      <c r="L104" s="540">
        <v>0</v>
      </c>
      <c r="M104" s="540">
        <v>0</v>
      </c>
      <c r="N104" s="540">
        <v>0</v>
      </c>
      <c r="O104" s="540">
        <v>0</v>
      </c>
      <c r="P104" s="540">
        <v>0</v>
      </c>
      <c r="Q104" s="540">
        <v>0</v>
      </c>
      <c r="R104" s="540">
        <v>0</v>
      </c>
      <c r="S104" s="540">
        <v>0</v>
      </c>
      <c r="T104" s="540">
        <v>0</v>
      </c>
      <c r="U104" s="540">
        <v>0</v>
      </c>
      <c r="V104" s="540">
        <v>0</v>
      </c>
      <c r="W104" s="540">
        <v>0</v>
      </c>
      <c r="X104" s="540">
        <v>0</v>
      </c>
      <c r="Y104" s="540">
        <v>0</v>
      </c>
      <c r="Z104" s="540">
        <v>0</v>
      </c>
      <c r="AA104" s="540">
        <v>0</v>
      </c>
      <c r="AB104" s="540">
        <v>0</v>
      </c>
      <c r="AC104" s="540">
        <v>0</v>
      </c>
      <c r="AD104" s="540">
        <v>0</v>
      </c>
      <c r="AE104" s="540">
        <v>0</v>
      </c>
      <c r="AF104" s="540">
        <v>0</v>
      </c>
      <c r="AG104" s="540">
        <v>0</v>
      </c>
      <c r="AH104" s="540">
        <v>0</v>
      </c>
      <c r="AI104" s="540">
        <v>0</v>
      </c>
      <c r="AJ104" s="540">
        <v>0</v>
      </c>
      <c r="AK104" s="540">
        <v>0</v>
      </c>
      <c r="AL104" s="540">
        <v>0</v>
      </c>
      <c r="AM104" s="540">
        <v>0</v>
      </c>
      <c r="AN104" s="540">
        <v>0</v>
      </c>
      <c r="AO104" s="540">
        <v>0</v>
      </c>
      <c r="AP104" s="540">
        <v>0</v>
      </c>
      <c r="AQ104" s="540">
        <v>0</v>
      </c>
      <c r="AR104" s="540">
        <v>0</v>
      </c>
      <c r="AS104" s="540">
        <v>0</v>
      </c>
      <c r="AT104" s="540">
        <v>0</v>
      </c>
      <c r="AU104" s="540">
        <v>0</v>
      </c>
      <c r="AV104" s="540">
        <v>0</v>
      </c>
      <c r="AW104" s="540">
        <v>0</v>
      </c>
      <c r="AX104" s="540">
        <v>0</v>
      </c>
      <c r="AY104" s="540">
        <v>0</v>
      </c>
      <c r="AZ104" s="540">
        <v>0</v>
      </c>
      <c r="BA104" s="540">
        <v>0</v>
      </c>
      <c r="BB104" s="540">
        <v>0</v>
      </c>
      <c r="BC104" s="540">
        <v>0</v>
      </c>
      <c r="BD104" s="540">
        <v>0</v>
      </c>
      <c r="BE104" s="540">
        <v>0</v>
      </c>
      <c r="BF104" s="540">
        <v>0</v>
      </c>
      <c r="BG104" s="540">
        <v>0</v>
      </c>
      <c r="BH104" s="540">
        <v>0</v>
      </c>
      <c r="BI104" s="540">
        <v>0</v>
      </c>
      <c r="BJ104" s="540">
        <v>0</v>
      </c>
      <c r="BK104" s="540">
        <v>0</v>
      </c>
      <c r="BL104" s="540">
        <v>0</v>
      </c>
      <c r="BM104" s="540">
        <v>0</v>
      </c>
      <c r="BN104" s="540">
        <v>0</v>
      </c>
      <c r="BO104" s="540">
        <v>0</v>
      </c>
      <c r="BP104" s="540">
        <v>0</v>
      </c>
      <c r="BQ104" s="540">
        <v>0</v>
      </c>
      <c r="BR104" s="540">
        <v>0</v>
      </c>
      <c r="BS104" s="540">
        <v>0</v>
      </c>
      <c r="BT104" s="540">
        <v>0</v>
      </c>
      <c r="BU104" s="540">
        <v>0</v>
      </c>
      <c r="BV104" s="540">
        <v>0</v>
      </c>
      <c r="BW104" s="540">
        <v>0</v>
      </c>
      <c r="BX104" s="540">
        <v>0</v>
      </c>
      <c r="BY104" s="540">
        <v>0</v>
      </c>
      <c r="BZ104" s="540">
        <v>0</v>
      </c>
      <c r="CA104" s="540">
        <v>0</v>
      </c>
      <c r="CB104" s="540">
        <v>0</v>
      </c>
      <c r="CC104" s="541">
        <f t="shared" si="31"/>
        <v>0</v>
      </c>
      <c r="CD104" s="541">
        <f t="shared" si="31"/>
        <v>0</v>
      </c>
      <c r="CF104" s="45"/>
      <c r="CG104" s="52">
        <v>95</v>
      </c>
    </row>
    <row r="105" spans="1:86">
      <c r="A105" s="547"/>
      <c r="B105" s="16" t="s">
        <v>94</v>
      </c>
      <c r="C105" s="540">
        <v>0</v>
      </c>
      <c r="D105" s="540">
        <v>0</v>
      </c>
      <c r="E105" s="540">
        <v>0</v>
      </c>
      <c r="F105" s="540">
        <v>0</v>
      </c>
      <c r="G105" s="540">
        <v>0</v>
      </c>
      <c r="H105" s="540">
        <v>0</v>
      </c>
      <c r="I105" s="540">
        <v>0</v>
      </c>
      <c r="J105" s="540">
        <v>0</v>
      </c>
      <c r="K105" s="540">
        <v>0</v>
      </c>
      <c r="L105" s="540">
        <v>0</v>
      </c>
      <c r="M105" s="540">
        <v>0</v>
      </c>
      <c r="N105" s="540">
        <v>0</v>
      </c>
      <c r="O105" s="540">
        <v>0</v>
      </c>
      <c r="P105" s="540">
        <v>0</v>
      </c>
      <c r="Q105" s="540">
        <v>0</v>
      </c>
      <c r="R105" s="540">
        <v>0</v>
      </c>
      <c r="S105" s="540">
        <v>0</v>
      </c>
      <c r="T105" s="540">
        <v>0</v>
      </c>
      <c r="U105" s="540">
        <v>0</v>
      </c>
      <c r="V105" s="540">
        <v>0</v>
      </c>
      <c r="W105" s="540">
        <v>0</v>
      </c>
      <c r="X105" s="540">
        <v>0</v>
      </c>
      <c r="Y105" s="540">
        <v>0</v>
      </c>
      <c r="Z105" s="540">
        <v>0</v>
      </c>
      <c r="AA105" s="540">
        <v>0</v>
      </c>
      <c r="AB105" s="540">
        <v>0</v>
      </c>
      <c r="AC105" s="540">
        <v>0</v>
      </c>
      <c r="AD105" s="540">
        <v>0</v>
      </c>
      <c r="AE105" s="540">
        <v>0</v>
      </c>
      <c r="AF105" s="540">
        <v>0</v>
      </c>
      <c r="AG105" s="540">
        <v>0</v>
      </c>
      <c r="AH105" s="540">
        <v>0</v>
      </c>
      <c r="AI105" s="540">
        <v>0</v>
      </c>
      <c r="AJ105" s="540">
        <v>0</v>
      </c>
      <c r="AK105" s="540">
        <v>0</v>
      </c>
      <c r="AL105" s="540">
        <v>0</v>
      </c>
      <c r="AM105" s="540">
        <v>0</v>
      </c>
      <c r="AN105" s="540">
        <v>0</v>
      </c>
      <c r="AO105" s="540">
        <v>0</v>
      </c>
      <c r="AP105" s="540">
        <v>0</v>
      </c>
      <c r="AQ105" s="540">
        <v>0</v>
      </c>
      <c r="AR105" s="540">
        <v>0</v>
      </c>
      <c r="AS105" s="540">
        <v>0</v>
      </c>
      <c r="AT105" s="540">
        <v>0</v>
      </c>
      <c r="AU105" s="540">
        <v>0</v>
      </c>
      <c r="AV105" s="540">
        <v>0</v>
      </c>
      <c r="AW105" s="540">
        <v>0</v>
      </c>
      <c r="AX105" s="540">
        <v>0</v>
      </c>
      <c r="AY105" s="540">
        <v>0</v>
      </c>
      <c r="AZ105" s="540">
        <v>0</v>
      </c>
      <c r="BA105" s="540">
        <v>0</v>
      </c>
      <c r="BB105" s="540">
        <v>0</v>
      </c>
      <c r="BC105" s="540">
        <v>0</v>
      </c>
      <c r="BD105" s="540">
        <v>0</v>
      </c>
      <c r="BE105" s="540">
        <v>0</v>
      </c>
      <c r="BF105" s="540">
        <v>0</v>
      </c>
      <c r="BG105" s="540">
        <v>0</v>
      </c>
      <c r="BH105" s="540">
        <v>0</v>
      </c>
      <c r="BI105" s="540">
        <v>0</v>
      </c>
      <c r="BJ105" s="540">
        <v>0</v>
      </c>
      <c r="BK105" s="540">
        <v>0</v>
      </c>
      <c r="BL105" s="540">
        <v>0</v>
      </c>
      <c r="BM105" s="540">
        <v>0</v>
      </c>
      <c r="BN105" s="540">
        <v>0</v>
      </c>
      <c r="BO105" s="540">
        <v>0</v>
      </c>
      <c r="BP105" s="540">
        <v>0</v>
      </c>
      <c r="BQ105" s="540">
        <v>0</v>
      </c>
      <c r="BR105" s="540">
        <v>0</v>
      </c>
      <c r="BS105" s="540">
        <v>0</v>
      </c>
      <c r="BT105" s="540">
        <v>0</v>
      </c>
      <c r="BU105" s="540">
        <v>0</v>
      </c>
      <c r="BV105" s="540">
        <v>0</v>
      </c>
      <c r="BW105" s="540">
        <v>0</v>
      </c>
      <c r="BX105" s="540">
        <v>0</v>
      </c>
      <c r="BY105" s="540">
        <v>0</v>
      </c>
      <c r="BZ105" s="540">
        <v>0</v>
      </c>
      <c r="CA105" s="540">
        <v>0</v>
      </c>
      <c r="CB105" s="540">
        <v>0</v>
      </c>
      <c r="CC105" s="541">
        <f t="shared" si="31"/>
        <v>0</v>
      </c>
      <c r="CD105" s="541">
        <f t="shared" si="31"/>
        <v>0</v>
      </c>
      <c r="CF105" s="45"/>
      <c r="CG105" s="52">
        <v>96</v>
      </c>
    </row>
    <row r="106" spans="1:86">
      <c r="A106" s="547"/>
      <c r="B106" s="10" t="s">
        <v>847</v>
      </c>
      <c r="C106" s="540">
        <v>0</v>
      </c>
      <c r="D106" s="540">
        <v>0</v>
      </c>
      <c r="E106" s="540">
        <v>0</v>
      </c>
      <c r="F106" s="540">
        <v>0</v>
      </c>
      <c r="G106" s="540">
        <v>0</v>
      </c>
      <c r="H106" s="540">
        <v>0</v>
      </c>
      <c r="I106" s="540">
        <v>0</v>
      </c>
      <c r="J106" s="540">
        <v>0</v>
      </c>
      <c r="K106" s="540">
        <v>0</v>
      </c>
      <c r="L106" s="540">
        <v>0</v>
      </c>
      <c r="M106" s="540">
        <v>0</v>
      </c>
      <c r="N106" s="540">
        <v>0</v>
      </c>
      <c r="O106" s="540">
        <v>0</v>
      </c>
      <c r="P106" s="540">
        <v>0</v>
      </c>
      <c r="Q106" s="540">
        <v>0</v>
      </c>
      <c r="R106" s="540">
        <v>0</v>
      </c>
      <c r="S106" s="540">
        <v>0</v>
      </c>
      <c r="T106" s="540">
        <v>0</v>
      </c>
      <c r="U106" s="540">
        <v>0</v>
      </c>
      <c r="V106" s="540">
        <v>0</v>
      </c>
      <c r="W106" s="540">
        <v>0</v>
      </c>
      <c r="X106" s="540">
        <v>0</v>
      </c>
      <c r="Y106" s="540">
        <v>0</v>
      </c>
      <c r="Z106" s="540">
        <v>0</v>
      </c>
      <c r="AA106" s="540">
        <v>0</v>
      </c>
      <c r="AB106" s="540">
        <v>0</v>
      </c>
      <c r="AC106" s="540">
        <v>0</v>
      </c>
      <c r="AD106" s="540">
        <v>0</v>
      </c>
      <c r="AE106" s="540">
        <v>0</v>
      </c>
      <c r="AF106" s="540">
        <v>0</v>
      </c>
      <c r="AG106" s="540">
        <v>0</v>
      </c>
      <c r="AH106" s="540">
        <v>0</v>
      </c>
      <c r="AI106" s="540">
        <v>0</v>
      </c>
      <c r="AJ106" s="540">
        <v>0</v>
      </c>
      <c r="AK106" s="540">
        <v>0</v>
      </c>
      <c r="AL106" s="540">
        <v>0</v>
      </c>
      <c r="AM106" s="540">
        <v>0</v>
      </c>
      <c r="AN106" s="540">
        <v>0</v>
      </c>
      <c r="AO106" s="540">
        <v>0</v>
      </c>
      <c r="AP106" s="540">
        <v>0</v>
      </c>
      <c r="AQ106" s="540">
        <v>0</v>
      </c>
      <c r="AR106" s="540">
        <v>0</v>
      </c>
      <c r="AS106" s="540">
        <v>0</v>
      </c>
      <c r="AT106" s="540">
        <v>0</v>
      </c>
      <c r="AU106" s="540">
        <v>0</v>
      </c>
      <c r="AV106" s="540">
        <v>0</v>
      </c>
      <c r="AW106" s="540">
        <v>0</v>
      </c>
      <c r="AX106" s="540">
        <v>0</v>
      </c>
      <c r="AY106" s="540">
        <v>0</v>
      </c>
      <c r="AZ106" s="540">
        <v>0</v>
      </c>
      <c r="BA106" s="540">
        <v>0</v>
      </c>
      <c r="BB106" s="540">
        <v>0</v>
      </c>
      <c r="BC106" s="540">
        <v>0</v>
      </c>
      <c r="BD106" s="540">
        <v>0</v>
      </c>
      <c r="BE106" s="540">
        <v>0</v>
      </c>
      <c r="BF106" s="540">
        <v>0</v>
      </c>
      <c r="BG106" s="540">
        <v>0</v>
      </c>
      <c r="BH106" s="540">
        <v>0</v>
      </c>
      <c r="BI106" s="540">
        <v>0</v>
      </c>
      <c r="BJ106" s="540">
        <v>0</v>
      </c>
      <c r="BK106" s="540">
        <v>0</v>
      </c>
      <c r="BL106" s="540">
        <v>0</v>
      </c>
      <c r="BM106" s="540">
        <v>0</v>
      </c>
      <c r="BN106" s="540">
        <v>0</v>
      </c>
      <c r="BO106" s="540">
        <v>0</v>
      </c>
      <c r="BP106" s="540">
        <v>0</v>
      </c>
      <c r="BQ106" s="540">
        <v>0</v>
      </c>
      <c r="BR106" s="540">
        <v>0</v>
      </c>
      <c r="BS106" s="540">
        <v>0</v>
      </c>
      <c r="BT106" s="540">
        <v>0</v>
      </c>
      <c r="BU106" s="540">
        <v>0</v>
      </c>
      <c r="BV106" s="540">
        <v>0</v>
      </c>
      <c r="BW106" s="540">
        <v>0</v>
      </c>
      <c r="BX106" s="540">
        <v>0</v>
      </c>
      <c r="BY106" s="540">
        <v>0</v>
      </c>
      <c r="BZ106" s="540">
        <v>0</v>
      </c>
      <c r="CA106" s="540">
        <v>0</v>
      </c>
      <c r="CB106" s="540">
        <v>0</v>
      </c>
      <c r="CC106" s="541">
        <f t="shared" si="31"/>
        <v>0</v>
      </c>
      <c r="CD106" s="541">
        <f t="shared" si="31"/>
        <v>0</v>
      </c>
      <c r="CF106" s="45"/>
      <c r="CG106" s="52">
        <v>97</v>
      </c>
    </row>
    <row r="107" spans="1:86">
      <c r="A107" s="547"/>
      <c r="B107" s="10" t="s">
        <v>848</v>
      </c>
      <c r="C107" s="540">
        <v>0</v>
      </c>
      <c r="D107" s="540">
        <v>0</v>
      </c>
      <c r="E107" s="540">
        <v>0</v>
      </c>
      <c r="F107" s="540">
        <v>0</v>
      </c>
      <c r="G107" s="540">
        <v>0</v>
      </c>
      <c r="H107" s="540">
        <v>0</v>
      </c>
      <c r="I107" s="540">
        <v>0</v>
      </c>
      <c r="J107" s="540">
        <v>0</v>
      </c>
      <c r="K107" s="540">
        <v>0</v>
      </c>
      <c r="L107" s="540">
        <v>0</v>
      </c>
      <c r="M107" s="540">
        <v>0</v>
      </c>
      <c r="N107" s="540">
        <v>0</v>
      </c>
      <c r="O107" s="540">
        <v>0</v>
      </c>
      <c r="P107" s="540">
        <v>0</v>
      </c>
      <c r="Q107" s="540">
        <v>0</v>
      </c>
      <c r="R107" s="540">
        <v>0</v>
      </c>
      <c r="S107" s="540">
        <v>0</v>
      </c>
      <c r="T107" s="540">
        <v>0</v>
      </c>
      <c r="U107" s="540">
        <v>0</v>
      </c>
      <c r="V107" s="540">
        <v>0</v>
      </c>
      <c r="W107" s="540">
        <v>0</v>
      </c>
      <c r="X107" s="540">
        <v>0</v>
      </c>
      <c r="Y107" s="540">
        <v>0</v>
      </c>
      <c r="Z107" s="540">
        <v>0</v>
      </c>
      <c r="AA107" s="540">
        <v>0</v>
      </c>
      <c r="AB107" s="540">
        <v>0</v>
      </c>
      <c r="AC107" s="540">
        <v>0</v>
      </c>
      <c r="AD107" s="540">
        <v>0</v>
      </c>
      <c r="AE107" s="540">
        <v>0</v>
      </c>
      <c r="AF107" s="540">
        <v>0</v>
      </c>
      <c r="AG107" s="540">
        <v>0</v>
      </c>
      <c r="AH107" s="540">
        <v>0</v>
      </c>
      <c r="AI107" s="540">
        <v>0</v>
      </c>
      <c r="AJ107" s="540">
        <v>0</v>
      </c>
      <c r="AK107" s="540">
        <v>0</v>
      </c>
      <c r="AL107" s="540">
        <v>0</v>
      </c>
      <c r="AM107" s="540">
        <v>0</v>
      </c>
      <c r="AN107" s="540">
        <v>0</v>
      </c>
      <c r="AO107" s="540">
        <v>0</v>
      </c>
      <c r="AP107" s="540">
        <v>0</v>
      </c>
      <c r="AQ107" s="540">
        <v>0</v>
      </c>
      <c r="AR107" s="540">
        <v>0</v>
      </c>
      <c r="AS107" s="540">
        <v>0</v>
      </c>
      <c r="AT107" s="540">
        <v>0</v>
      </c>
      <c r="AU107" s="540">
        <v>0</v>
      </c>
      <c r="AV107" s="540">
        <v>0</v>
      </c>
      <c r="AW107" s="540">
        <v>0</v>
      </c>
      <c r="AX107" s="540">
        <v>0</v>
      </c>
      <c r="AY107" s="540">
        <v>0</v>
      </c>
      <c r="AZ107" s="540">
        <v>0</v>
      </c>
      <c r="BA107" s="540">
        <v>0</v>
      </c>
      <c r="BB107" s="540">
        <v>0</v>
      </c>
      <c r="BC107" s="540">
        <v>0</v>
      </c>
      <c r="BD107" s="540">
        <v>0</v>
      </c>
      <c r="BE107" s="540">
        <v>0</v>
      </c>
      <c r="BF107" s="540">
        <v>0</v>
      </c>
      <c r="BG107" s="540">
        <v>0</v>
      </c>
      <c r="BH107" s="540">
        <v>0</v>
      </c>
      <c r="BI107" s="540">
        <v>0</v>
      </c>
      <c r="BJ107" s="540">
        <v>0</v>
      </c>
      <c r="BK107" s="540">
        <v>0</v>
      </c>
      <c r="BL107" s="540">
        <v>0</v>
      </c>
      <c r="BM107" s="540">
        <v>0</v>
      </c>
      <c r="BN107" s="540">
        <v>0</v>
      </c>
      <c r="BO107" s="540">
        <v>0</v>
      </c>
      <c r="BP107" s="540">
        <v>0</v>
      </c>
      <c r="BQ107" s="540">
        <v>0</v>
      </c>
      <c r="BR107" s="540">
        <v>0</v>
      </c>
      <c r="BS107" s="540">
        <v>0</v>
      </c>
      <c r="BT107" s="540">
        <v>0</v>
      </c>
      <c r="BU107" s="540">
        <v>0</v>
      </c>
      <c r="BV107" s="540">
        <v>0</v>
      </c>
      <c r="BW107" s="540">
        <v>0</v>
      </c>
      <c r="BX107" s="540">
        <v>0</v>
      </c>
      <c r="BY107" s="540">
        <v>0</v>
      </c>
      <c r="BZ107" s="540">
        <v>0</v>
      </c>
      <c r="CA107" s="540">
        <v>0</v>
      </c>
      <c r="CB107" s="540">
        <v>0</v>
      </c>
      <c r="CC107" s="541">
        <f t="shared" si="31"/>
        <v>0</v>
      </c>
      <c r="CD107" s="541">
        <f t="shared" si="31"/>
        <v>0</v>
      </c>
      <c r="CF107" s="45"/>
      <c r="CG107" s="52">
        <v>98</v>
      </c>
    </row>
    <row r="108" spans="1:86">
      <c r="A108" s="547"/>
      <c r="B108" s="10" t="s">
        <v>96</v>
      </c>
      <c r="C108" s="540">
        <v>0</v>
      </c>
      <c r="D108" s="540">
        <v>0</v>
      </c>
      <c r="E108" s="540">
        <v>0</v>
      </c>
      <c r="F108" s="540">
        <v>0</v>
      </c>
      <c r="G108" s="540">
        <v>0</v>
      </c>
      <c r="H108" s="540">
        <v>0</v>
      </c>
      <c r="I108" s="540">
        <v>0</v>
      </c>
      <c r="J108" s="540">
        <v>0</v>
      </c>
      <c r="K108" s="540">
        <v>0</v>
      </c>
      <c r="L108" s="540">
        <v>0</v>
      </c>
      <c r="M108" s="540">
        <v>0</v>
      </c>
      <c r="N108" s="540">
        <v>0</v>
      </c>
      <c r="O108" s="540">
        <v>0</v>
      </c>
      <c r="P108" s="540">
        <v>0</v>
      </c>
      <c r="Q108" s="540">
        <v>0</v>
      </c>
      <c r="R108" s="540">
        <v>0</v>
      </c>
      <c r="S108" s="540">
        <v>0</v>
      </c>
      <c r="T108" s="540">
        <v>0</v>
      </c>
      <c r="U108" s="540">
        <v>0</v>
      </c>
      <c r="V108" s="540">
        <v>0</v>
      </c>
      <c r="W108" s="540">
        <v>0</v>
      </c>
      <c r="X108" s="540">
        <v>0</v>
      </c>
      <c r="Y108" s="540">
        <v>0</v>
      </c>
      <c r="Z108" s="540">
        <v>0</v>
      </c>
      <c r="AA108" s="540">
        <v>0</v>
      </c>
      <c r="AB108" s="540">
        <v>0</v>
      </c>
      <c r="AC108" s="540">
        <v>0</v>
      </c>
      <c r="AD108" s="540">
        <v>0</v>
      </c>
      <c r="AE108" s="540">
        <v>0</v>
      </c>
      <c r="AF108" s="540">
        <v>0</v>
      </c>
      <c r="AG108" s="540">
        <v>0</v>
      </c>
      <c r="AH108" s="540">
        <v>0</v>
      </c>
      <c r="AI108" s="540">
        <v>0</v>
      </c>
      <c r="AJ108" s="540">
        <v>0</v>
      </c>
      <c r="AK108" s="540">
        <v>0</v>
      </c>
      <c r="AL108" s="540">
        <v>0</v>
      </c>
      <c r="AM108" s="540">
        <v>0</v>
      </c>
      <c r="AN108" s="540">
        <v>0</v>
      </c>
      <c r="AO108" s="540">
        <v>0</v>
      </c>
      <c r="AP108" s="540">
        <v>0</v>
      </c>
      <c r="AQ108" s="540">
        <v>0</v>
      </c>
      <c r="AR108" s="540">
        <v>0</v>
      </c>
      <c r="AS108" s="540">
        <v>0</v>
      </c>
      <c r="AT108" s="540">
        <v>0</v>
      </c>
      <c r="AU108" s="540">
        <v>0</v>
      </c>
      <c r="AV108" s="540">
        <v>0</v>
      </c>
      <c r="AW108" s="540">
        <v>0</v>
      </c>
      <c r="AX108" s="540">
        <v>0</v>
      </c>
      <c r="AY108" s="540">
        <v>0</v>
      </c>
      <c r="AZ108" s="540">
        <v>0</v>
      </c>
      <c r="BA108" s="540">
        <v>0</v>
      </c>
      <c r="BB108" s="540">
        <v>0</v>
      </c>
      <c r="BC108" s="540">
        <v>0</v>
      </c>
      <c r="BD108" s="540">
        <v>0</v>
      </c>
      <c r="BE108" s="540">
        <v>0</v>
      </c>
      <c r="BF108" s="540">
        <v>0</v>
      </c>
      <c r="BG108" s="540">
        <v>0</v>
      </c>
      <c r="BH108" s="540">
        <v>0</v>
      </c>
      <c r="BI108" s="540">
        <v>0</v>
      </c>
      <c r="BJ108" s="540">
        <v>0</v>
      </c>
      <c r="BK108" s="540">
        <v>0</v>
      </c>
      <c r="BL108" s="540">
        <v>0</v>
      </c>
      <c r="BM108" s="540">
        <v>0</v>
      </c>
      <c r="BN108" s="540">
        <v>0</v>
      </c>
      <c r="BO108" s="540">
        <v>0</v>
      </c>
      <c r="BP108" s="540">
        <v>0</v>
      </c>
      <c r="BQ108" s="540">
        <v>0</v>
      </c>
      <c r="BR108" s="540">
        <v>0</v>
      </c>
      <c r="BS108" s="540">
        <v>0</v>
      </c>
      <c r="BT108" s="540">
        <v>0</v>
      </c>
      <c r="BU108" s="540">
        <v>0</v>
      </c>
      <c r="BV108" s="540">
        <v>0</v>
      </c>
      <c r="BW108" s="540">
        <v>0</v>
      </c>
      <c r="BX108" s="540">
        <v>0</v>
      </c>
      <c r="BY108" s="540">
        <v>0</v>
      </c>
      <c r="BZ108" s="540">
        <v>0</v>
      </c>
      <c r="CA108" s="540">
        <v>0</v>
      </c>
      <c r="CB108" s="540">
        <v>0</v>
      </c>
      <c r="CC108" s="541">
        <f t="shared" si="31"/>
        <v>0</v>
      </c>
      <c r="CD108" s="541">
        <f t="shared" si="31"/>
        <v>0</v>
      </c>
      <c r="CF108" s="45"/>
      <c r="CG108" s="52">
        <v>99</v>
      </c>
    </row>
    <row r="109" spans="1:86">
      <c r="A109" s="547"/>
      <c r="B109" s="10" t="s">
        <v>97</v>
      </c>
      <c r="C109" s="540">
        <v>0</v>
      </c>
      <c r="D109" s="540">
        <v>0</v>
      </c>
      <c r="E109" s="540">
        <v>0</v>
      </c>
      <c r="F109" s="540">
        <v>0</v>
      </c>
      <c r="G109" s="540">
        <v>0</v>
      </c>
      <c r="H109" s="540">
        <v>0</v>
      </c>
      <c r="I109" s="540">
        <v>0</v>
      </c>
      <c r="J109" s="540">
        <v>0</v>
      </c>
      <c r="K109" s="540">
        <v>0</v>
      </c>
      <c r="L109" s="540">
        <v>0</v>
      </c>
      <c r="M109" s="540">
        <v>0</v>
      </c>
      <c r="N109" s="540">
        <v>0</v>
      </c>
      <c r="O109" s="540">
        <v>0</v>
      </c>
      <c r="P109" s="540">
        <v>0</v>
      </c>
      <c r="Q109" s="540">
        <v>0</v>
      </c>
      <c r="R109" s="540">
        <v>0</v>
      </c>
      <c r="S109" s="540">
        <v>0</v>
      </c>
      <c r="T109" s="540">
        <v>0</v>
      </c>
      <c r="U109" s="540">
        <v>0</v>
      </c>
      <c r="V109" s="540">
        <v>0</v>
      </c>
      <c r="W109" s="540">
        <v>0</v>
      </c>
      <c r="X109" s="540">
        <v>0</v>
      </c>
      <c r="Y109" s="540">
        <v>0</v>
      </c>
      <c r="Z109" s="540">
        <v>0</v>
      </c>
      <c r="AA109" s="540">
        <v>0</v>
      </c>
      <c r="AB109" s="540">
        <v>0</v>
      </c>
      <c r="AC109" s="540">
        <v>0</v>
      </c>
      <c r="AD109" s="540">
        <v>0</v>
      </c>
      <c r="AE109" s="540">
        <v>0</v>
      </c>
      <c r="AF109" s="540">
        <v>0</v>
      </c>
      <c r="AG109" s="540">
        <v>0</v>
      </c>
      <c r="AH109" s="540">
        <v>0</v>
      </c>
      <c r="AI109" s="540">
        <v>0</v>
      </c>
      <c r="AJ109" s="540">
        <v>0</v>
      </c>
      <c r="AK109" s="540">
        <v>0</v>
      </c>
      <c r="AL109" s="540">
        <v>0</v>
      </c>
      <c r="AM109" s="540">
        <v>0</v>
      </c>
      <c r="AN109" s="540">
        <v>0</v>
      </c>
      <c r="AO109" s="540">
        <v>0</v>
      </c>
      <c r="AP109" s="540">
        <v>0</v>
      </c>
      <c r="AQ109" s="540">
        <v>0</v>
      </c>
      <c r="AR109" s="540">
        <v>0</v>
      </c>
      <c r="AS109" s="540">
        <v>0</v>
      </c>
      <c r="AT109" s="540">
        <v>0</v>
      </c>
      <c r="AU109" s="540">
        <v>0</v>
      </c>
      <c r="AV109" s="540">
        <v>0</v>
      </c>
      <c r="AW109" s="540">
        <v>0</v>
      </c>
      <c r="AX109" s="540">
        <v>0</v>
      </c>
      <c r="AY109" s="540">
        <v>0</v>
      </c>
      <c r="AZ109" s="540">
        <v>0</v>
      </c>
      <c r="BA109" s="540">
        <v>0</v>
      </c>
      <c r="BB109" s="540">
        <v>0</v>
      </c>
      <c r="BC109" s="540">
        <v>0</v>
      </c>
      <c r="BD109" s="540">
        <v>0</v>
      </c>
      <c r="BE109" s="540">
        <v>0</v>
      </c>
      <c r="BF109" s="540">
        <v>0</v>
      </c>
      <c r="BG109" s="540">
        <v>0</v>
      </c>
      <c r="BH109" s="540">
        <v>0</v>
      </c>
      <c r="BI109" s="540">
        <v>0</v>
      </c>
      <c r="BJ109" s="540">
        <v>0</v>
      </c>
      <c r="BK109" s="540">
        <v>0</v>
      </c>
      <c r="BL109" s="540">
        <v>0</v>
      </c>
      <c r="BM109" s="540">
        <v>0</v>
      </c>
      <c r="BN109" s="540">
        <v>0</v>
      </c>
      <c r="BO109" s="540">
        <v>0</v>
      </c>
      <c r="BP109" s="540">
        <v>0</v>
      </c>
      <c r="BQ109" s="540">
        <v>0</v>
      </c>
      <c r="BR109" s="540">
        <v>0</v>
      </c>
      <c r="BS109" s="540">
        <v>0</v>
      </c>
      <c r="BT109" s="540">
        <v>0</v>
      </c>
      <c r="BU109" s="540">
        <v>0</v>
      </c>
      <c r="BV109" s="540">
        <v>0</v>
      </c>
      <c r="BW109" s="540">
        <v>0</v>
      </c>
      <c r="BX109" s="540">
        <v>0</v>
      </c>
      <c r="BY109" s="540">
        <v>0</v>
      </c>
      <c r="BZ109" s="540">
        <v>0</v>
      </c>
      <c r="CA109" s="540">
        <v>0</v>
      </c>
      <c r="CB109" s="540">
        <v>0</v>
      </c>
      <c r="CC109" s="541">
        <f t="shared" si="31"/>
        <v>0</v>
      </c>
      <c r="CD109" s="541">
        <f t="shared" si="31"/>
        <v>0</v>
      </c>
      <c r="CF109" s="45"/>
      <c r="CG109" s="52">
        <v>100</v>
      </c>
    </row>
    <row r="110" spans="1:86">
      <c r="A110" s="547"/>
      <c r="B110" s="548" t="s">
        <v>614</v>
      </c>
      <c r="C110" s="540">
        <v>0</v>
      </c>
      <c r="D110" s="540">
        <v>0</v>
      </c>
      <c r="E110" s="540">
        <v>0</v>
      </c>
      <c r="F110" s="540">
        <v>0</v>
      </c>
      <c r="G110" s="540">
        <v>0</v>
      </c>
      <c r="H110" s="540">
        <v>0</v>
      </c>
      <c r="I110" s="540">
        <v>0</v>
      </c>
      <c r="J110" s="540">
        <v>0</v>
      </c>
      <c r="K110" s="540">
        <v>0</v>
      </c>
      <c r="L110" s="540">
        <v>0</v>
      </c>
      <c r="M110" s="540">
        <v>0</v>
      </c>
      <c r="N110" s="540">
        <v>0</v>
      </c>
      <c r="O110" s="540">
        <v>0</v>
      </c>
      <c r="P110" s="540">
        <v>0</v>
      </c>
      <c r="Q110" s="540">
        <v>0</v>
      </c>
      <c r="R110" s="540">
        <v>0</v>
      </c>
      <c r="S110" s="540">
        <v>0</v>
      </c>
      <c r="T110" s="540">
        <v>0</v>
      </c>
      <c r="U110" s="540">
        <v>0</v>
      </c>
      <c r="V110" s="540">
        <v>0</v>
      </c>
      <c r="W110" s="540">
        <v>0</v>
      </c>
      <c r="X110" s="540">
        <v>0</v>
      </c>
      <c r="Y110" s="540">
        <v>0</v>
      </c>
      <c r="Z110" s="540">
        <v>0</v>
      </c>
      <c r="AA110" s="540">
        <v>0</v>
      </c>
      <c r="AB110" s="540">
        <v>0</v>
      </c>
      <c r="AC110" s="540">
        <v>0</v>
      </c>
      <c r="AD110" s="540">
        <v>0</v>
      </c>
      <c r="AE110" s="540">
        <v>0</v>
      </c>
      <c r="AF110" s="540">
        <v>0</v>
      </c>
      <c r="AG110" s="540">
        <v>0</v>
      </c>
      <c r="AH110" s="540">
        <v>0</v>
      </c>
      <c r="AI110" s="540">
        <v>0</v>
      </c>
      <c r="AJ110" s="540">
        <v>0</v>
      </c>
      <c r="AK110" s="540">
        <v>0</v>
      </c>
      <c r="AL110" s="540">
        <v>0</v>
      </c>
      <c r="AM110" s="540">
        <v>0</v>
      </c>
      <c r="AN110" s="540">
        <v>0</v>
      </c>
      <c r="AO110" s="540">
        <v>0</v>
      </c>
      <c r="AP110" s="540">
        <v>0</v>
      </c>
      <c r="AQ110" s="540">
        <v>0</v>
      </c>
      <c r="AR110" s="540">
        <v>0</v>
      </c>
      <c r="AS110" s="540">
        <v>0</v>
      </c>
      <c r="AT110" s="540">
        <v>0</v>
      </c>
      <c r="AU110" s="540">
        <v>0</v>
      </c>
      <c r="AV110" s="540">
        <v>0</v>
      </c>
      <c r="AW110" s="540">
        <v>0</v>
      </c>
      <c r="AX110" s="540">
        <v>0</v>
      </c>
      <c r="AY110" s="540">
        <v>0</v>
      </c>
      <c r="AZ110" s="540">
        <v>0</v>
      </c>
      <c r="BA110" s="540">
        <v>0</v>
      </c>
      <c r="BB110" s="540">
        <v>0</v>
      </c>
      <c r="BC110" s="540">
        <v>0</v>
      </c>
      <c r="BD110" s="540">
        <v>0</v>
      </c>
      <c r="BE110" s="540">
        <v>0</v>
      </c>
      <c r="BF110" s="540">
        <v>0</v>
      </c>
      <c r="BG110" s="540">
        <v>0</v>
      </c>
      <c r="BH110" s="540">
        <v>0</v>
      </c>
      <c r="BI110" s="540">
        <v>0</v>
      </c>
      <c r="BJ110" s="540">
        <v>0</v>
      </c>
      <c r="BK110" s="540">
        <v>0</v>
      </c>
      <c r="BL110" s="540">
        <v>0</v>
      </c>
      <c r="BM110" s="540">
        <v>0</v>
      </c>
      <c r="BN110" s="540">
        <v>0</v>
      </c>
      <c r="BO110" s="540">
        <v>0</v>
      </c>
      <c r="BP110" s="540">
        <v>0</v>
      </c>
      <c r="BQ110" s="540">
        <v>0</v>
      </c>
      <c r="BR110" s="540">
        <v>0</v>
      </c>
      <c r="BS110" s="540">
        <v>0</v>
      </c>
      <c r="BT110" s="540">
        <v>0</v>
      </c>
      <c r="BU110" s="540">
        <v>0</v>
      </c>
      <c r="BV110" s="540">
        <v>0</v>
      </c>
      <c r="BW110" s="540">
        <v>0</v>
      </c>
      <c r="BX110" s="540">
        <v>0</v>
      </c>
      <c r="BY110" s="540">
        <v>0</v>
      </c>
      <c r="BZ110" s="540">
        <v>0</v>
      </c>
      <c r="CA110" s="540">
        <v>0</v>
      </c>
      <c r="CB110" s="540">
        <v>0</v>
      </c>
      <c r="CC110" s="541">
        <f t="shared" si="31"/>
        <v>0</v>
      </c>
      <c r="CD110" s="541">
        <f t="shared" si="31"/>
        <v>0</v>
      </c>
      <c r="CF110" s="45"/>
      <c r="CG110" s="52">
        <v>101</v>
      </c>
    </row>
    <row r="111" spans="1:86">
      <c r="A111" s="508" t="s">
        <v>7</v>
      </c>
      <c r="B111" s="536" t="s">
        <v>32</v>
      </c>
      <c r="C111" s="537">
        <f>SUM(C112:C121)</f>
        <v>0</v>
      </c>
      <c r="D111" s="537">
        <f t="shared" ref="D111:BO111" si="32">SUM(D112:D121)</f>
        <v>0</v>
      </c>
      <c r="E111" s="537">
        <f t="shared" si="32"/>
        <v>0</v>
      </c>
      <c r="F111" s="537">
        <f t="shared" si="32"/>
        <v>0</v>
      </c>
      <c r="G111" s="537">
        <f t="shared" si="32"/>
        <v>0</v>
      </c>
      <c r="H111" s="537">
        <f t="shared" si="32"/>
        <v>0</v>
      </c>
      <c r="I111" s="537">
        <f t="shared" si="32"/>
        <v>0</v>
      </c>
      <c r="J111" s="537">
        <f t="shared" si="32"/>
        <v>0</v>
      </c>
      <c r="K111" s="537">
        <f t="shared" si="32"/>
        <v>0</v>
      </c>
      <c r="L111" s="537">
        <f t="shared" si="32"/>
        <v>0</v>
      </c>
      <c r="M111" s="537">
        <f t="shared" si="32"/>
        <v>0</v>
      </c>
      <c r="N111" s="537">
        <f t="shared" si="32"/>
        <v>0</v>
      </c>
      <c r="O111" s="537">
        <f t="shared" si="32"/>
        <v>0</v>
      </c>
      <c r="P111" s="537">
        <f t="shared" si="32"/>
        <v>0</v>
      </c>
      <c r="Q111" s="537">
        <f t="shared" si="32"/>
        <v>0</v>
      </c>
      <c r="R111" s="537">
        <f t="shared" si="32"/>
        <v>0</v>
      </c>
      <c r="S111" s="537">
        <f t="shared" si="32"/>
        <v>0</v>
      </c>
      <c r="T111" s="537">
        <f t="shared" si="32"/>
        <v>0</v>
      </c>
      <c r="U111" s="537">
        <f t="shared" si="32"/>
        <v>0</v>
      </c>
      <c r="V111" s="537">
        <f t="shared" si="32"/>
        <v>0</v>
      </c>
      <c r="W111" s="537">
        <f t="shared" si="32"/>
        <v>0</v>
      </c>
      <c r="X111" s="537">
        <f t="shared" si="32"/>
        <v>0</v>
      </c>
      <c r="Y111" s="537">
        <f t="shared" si="32"/>
        <v>0</v>
      </c>
      <c r="Z111" s="537">
        <f t="shared" si="32"/>
        <v>0</v>
      </c>
      <c r="AA111" s="537">
        <f t="shared" si="32"/>
        <v>0</v>
      </c>
      <c r="AB111" s="537">
        <f t="shared" si="32"/>
        <v>0</v>
      </c>
      <c r="AC111" s="537">
        <f t="shared" si="32"/>
        <v>0</v>
      </c>
      <c r="AD111" s="537">
        <f t="shared" si="32"/>
        <v>0</v>
      </c>
      <c r="AE111" s="537">
        <f t="shared" si="32"/>
        <v>0</v>
      </c>
      <c r="AF111" s="537">
        <f t="shared" si="32"/>
        <v>0</v>
      </c>
      <c r="AG111" s="537">
        <f t="shared" si="32"/>
        <v>0</v>
      </c>
      <c r="AH111" s="537">
        <f t="shared" si="32"/>
        <v>0</v>
      </c>
      <c r="AI111" s="537">
        <f t="shared" si="32"/>
        <v>0</v>
      </c>
      <c r="AJ111" s="537">
        <f t="shared" si="32"/>
        <v>0</v>
      </c>
      <c r="AK111" s="537">
        <f t="shared" si="32"/>
        <v>0</v>
      </c>
      <c r="AL111" s="537">
        <f t="shared" si="32"/>
        <v>0</v>
      </c>
      <c r="AM111" s="537">
        <f t="shared" si="32"/>
        <v>0</v>
      </c>
      <c r="AN111" s="537">
        <f t="shared" si="32"/>
        <v>0</v>
      </c>
      <c r="AO111" s="537">
        <f t="shared" si="32"/>
        <v>0</v>
      </c>
      <c r="AP111" s="537">
        <f t="shared" si="32"/>
        <v>0</v>
      </c>
      <c r="AQ111" s="537">
        <f t="shared" si="32"/>
        <v>0</v>
      </c>
      <c r="AR111" s="537">
        <f t="shared" si="32"/>
        <v>0</v>
      </c>
      <c r="AS111" s="537">
        <f t="shared" si="32"/>
        <v>0</v>
      </c>
      <c r="AT111" s="537">
        <f t="shared" si="32"/>
        <v>0</v>
      </c>
      <c r="AU111" s="537">
        <f t="shared" si="32"/>
        <v>0</v>
      </c>
      <c r="AV111" s="537">
        <f t="shared" si="32"/>
        <v>0</v>
      </c>
      <c r="AW111" s="537">
        <f t="shared" si="32"/>
        <v>0</v>
      </c>
      <c r="AX111" s="537">
        <f t="shared" si="32"/>
        <v>0</v>
      </c>
      <c r="AY111" s="537">
        <f t="shared" si="32"/>
        <v>0</v>
      </c>
      <c r="AZ111" s="537">
        <f t="shared" si="32"/>
        <v>0</v>
      </c>
      <c r="BA111" s="537">
        <f t="shared" si="32"/>
        <v>0</v>
      </c>
      <c r="BB111" s="537">
        <f t="shared" si="32"/>
        <v>0</v>
      </c>
      <c r="BC111" s="537">
        <f t="shared" si="32"/>
        <v>0</v>
      </c>
      <c r="BD111" s="537">
        <f t="shared" si="32"/>
        <v>0</v>
      </c>
      <c r="BE111" s="537">
        <f t="shared" si="32"/>
        <v>0</v>
      </c>
      <c r="BF111" s="537">
        <f t="shared" si="32"/>
        <v>0</v>
      </c>
      <c r="BG111" s="537">
        <f t="shared" si="32"/>
        <v>0</v>
      </c>
      <c r="BH111" s="537">
        <f t="shared" si="32"/>
        <v>0</v>
      </c>
      <c r="BI111" s="537">
        <f t="shared" si="32"/>
        <v>0</v>
      </c>
      <c r="BJ111" s="537">
        <f t="shared" si="32"/>
        <v>0</v>
      </c>
      <c r="BK111" s="537">
        <f t="shared" si="32"/>
        <v>0</v>
      </c>
      <c r="BL111" s="537">
        <f t="shared" si="32"/>
        <v>0</v>
      </c>
      <c r="BM111" s="537">
        <f t="shared" si="32"/>
        <v>0</v>
      </c>
      <c r="BN111" s="537">
        <f t="shared" si="32"/>
        <v>0</v>
      </c>
      <c r="BO111" s="537">
        <f t="shared" si="32"/>
        <v>0</v>
      </c>
      <c r="BP111" s="537">
        <f t="shared" ref="BP111:CA111" si="33">SUM(BP112:BP121)</f>
        <v>0</v>
      </c>
      <c r="BQ111" s="537">
        <f t="shared" si="33"/>
        <v>0</v>
      </c>
      <c r="BR111" s="537">
        <f t="shared" si="33"/>
        <v>0</v>
      </c>
      <c r="BS111" s="537">
        <f t="shared" si="33"/>
        <v>0</v>
      </c>
      <c r="BT111" s="537">
        <f t="shared" si="33"/>
        <v>0</v>
      </c>
      <c r="BU111" s="537">
        <f t="shared" si="33"/>
        <v>0</v>
      </c>
      <c r="BV111" s="537">
        <f t="shared" si="33"/>
        <v>0</v>
      </c>
      <c r="BW111" s="537">
        <f t="shared" si="33"/>
        <v>0</v>
      </c>
      <c r="BX111" s="537">
        <f t="shared" si="33"/>
        <v>0</v>
      </c>
      <c r="BY111" s="537">
        <f t="shared" si="33"/>
        <v>0</v>
      </c>
      <c r="BZ111" s="537">
        <f t="shared" si="33"/>
        <v>0</v>
      </c>
      <c r="CA111" s="537">
        <f t="shared" si="33"/>
        <v>0</v>
      </c>
      <c r="CB111" s="537">
        <f>SUM(CB112:CB121)</f>
        <v>0</v>
      </c>
      <c r="CC111" s="537">
        <f t="shared" ref="CC111:CD111" si="34">SUM(CC112:CC121)</f>
        <v>0</v>
      </c>
      <c r="CD111" s="537">
        <f t="shared" si="34"/>
        <v>0</v>
      </c>
      <c r="CF111" s="45"/>
      <c r="CG111" s="52">
        <v>102</v>
      </c>
    </row>
    <row r="112" spans="1:86">
      <c r="A112" s="547"/>
      <c r="B112" s="140" t="s">
        <v>91</v>
      </c>
      <c r="C112" s="540">
        <v>0</v>
      </c>
      <c r="D112" s="540">
        <v>0</v>
      </c>
      <c r="E112" s="540">
        <v>0</v>
      </c>
      <c r="F112" s="540">
        <v>0</v>
      </c>
      <c r="G112" s="540">
        <v>0</v>
      </c>
      <c r="H112" s="540">
        <v>0</v>
      </c>
      <c r="I112" s="540">
        <v>0</v>
      </c>
      <c r="J112" s="540">
        <v>0</v>
      </c>
      <c r="K112" s="540">
        <v>0</v>
      </c>
      <c r="L112" s="540">
        <v>0</v>
      </c>
      <c r="M112" s="540">
        <v>0</v>
      </c>
      <c r="N112" s="540">
        <v>0</v>
      </c>
      <c r="O112" s="540">
        <v>0</v>
      </c>
      <c r="P112" s="540">
        <v>0</v>
      </c>
      <c r="Q112" s="540">
        <v>0</v>
      </c>
      <c r="R112" s="540">
        <v>0</v>
      </c>
      <c r="S112" s="540">
        <v>0</v>
      </c>
      <c r="T112" s="540">
        <v>0</v>
      </c>
      <c r="U112" s="540">
        <v>0</v>
      </c>
      <c r="V112" s="540">
        <v>0</v>
      </c>
      <c r="W112" s="540">
        <v>0</v>
      </c>
      <c r="X112" s="540">
        <v>0</v>
      </c>
      <c r="Y112" s="540">
        <v>0</v>
      </c>
      <c r="Z112" s="540">
        <v>0</v>
      </c>
      <c r="AA112" s="540">
        <v>0</v>
      </c>
      <c r="AB112" s="540">
        <v>0</v>
      </c>
      <c r="AC112" s="540">
        <v>0</v>
      </c>
      <c r="AD112" s="540">
        <v>0</v>
      </c>
      <c r="AE112" s="540">
        <v>0</v>
      </c>
      <c r="AF112" s="540">
        <v>0</v>
      </c>
      <c r="AG112" s="540">
        <v>0</v>
      </c>
      <c r="AH112" s="540">
        <v>0</v>
      </c>
      <c r="AI112" s="540">
        <v>0</v>
      </c>
      <c r="AJ112" s="540">
        <v>0</v>
      </c>
      <c r="AK112" s="540">
        <v>0</v>
      </c>
      <c r="AL112" s="540">
        <v>0</v>
      </c>
      <c r="AM112" s="540">
        <v>0</v>
      </c>
      <c r="AN112" s="540">
        <v>0</v>
      </c>
      <c r="AO112" s="540">
        <v>0</v>
      </c>
      <c r="AP112" s="540">
        <v>0</v>
      </c>
      <c r="AQ112" s="540">
        <v>0</v>
      </c>
      <c r="AR112" s="540">
        <v>0</v>
      </c>
      <c r="AS112" s="540">
        <v>0</v>
      </c>
      <c r="AT112" s="540">
        <v>0</v>
      </c>
      <c r="AU112" s="540">
        <v>0</v>
      </c>
      <c r="AV112" s="540">
        <v>0</v>
      </c>
      <c r="AW112" s="540">
        <v>0</v>
      </c>
      <c r="AX112" s="540">
        <v>0</v>
      </c>
      <c r="AY112" s="540">
        <v>0</v>
      </c>
      <c r="AZ112" s="540">
        <v>0</v>
      </c>
      <c r="BA112" s="540">
        <v>0</v>
      </c>
      <c r="BB112" s="540">
        <v>0</v>
      </c>
      <c r="BC112" s="540">
        <v>0</v>
      </c>
      <c r="BD112" s="540">
        <v>0</v>
      </c>
      <c r="BE112" s="540">
        <v>0</v>
      </c>
      <c r="BF112" s="540">
        <v>0</v>
      </c>
      <c r="BG112" s="540">
        <v>0</v>
      </c>
      <c r="BH112" s="540">
        <v>0</v>
      </c>
      <c r="BI112" s="540">
        <v>0</v>
      </c>
      <c r="BJ112" s="540">
        <v>0</v>
      </c>
      <c r="BK112" s="540">
        <v>0</v>
      </c>
      <c r="BL112" s="540">
        <v>0</v>
      </c>
      <c r="BM112" s="540">
        <v>0</v>
      </c>
      <c r="BN112" s="540">
        <v>0</v>
      </c>
      <c r="BO112" s="540">
        <v>0</v>
      </c>
      <c r="BP112" s="540">
        <v>0</v>
      </c>
      <c r="BQ112" s="540">
        <v>0</v>
      </c>
      <c r="BR112" s="540">
        <v>0</v>
      </c>
      <c r="BS112" s="540">
        <v>0</v>
      </c>
      <c r="BT112" s="540">
        <v>0</v>
      </c>
      <c r="BU112" s="540">
        <v>0</v>
      </c>
      <c r="BV112" s="540">
        <v>0</v>
      </c>
      <c r="BW112" s="540">
        <v>0</v>
      </c>
      <c r="BX112" s="540">
        <v>0</v>
      </c>
      <c r="BY112" s="540">
        <v>0</v>
      </c>
      <c r="BZ112" s="540">
        <v>0</v>
      </c>
      <c r="CA112" s="540">
        <v>0</v>
      </c>
      <c r="CB112" s="540">
        <v>0</v>
      </c>
      <c r="CC112" s="541">
        <f t="shared" si="31"/>
        <v>0</v>
      </c>
      <c r="CD112" s="541">
        <f t="shared" si="31"/>
        <v>0</v>
      </c>
      <c r="CF112" s="45"/>
      <c r="CG112" s="52">
        <v>103</v>
      </c>
    </row>
    <row r="113" spans="1:85">
      <c r="A113" s="547"/>
      <c r="B113" s="16" t="s">
        <v>92</v>
      </c>
      <c r="C113" s="540">
        <v>0</v>
      </c>
      <c r="D113" s="540">
        <v>0</v>
      </c>
      <c r="E113" s="540">
        <v>0</v>
      </c>
      <c r="F113" s="540">
        <v>0</v>
      </c>
      <c r="G113" s="540">
        <v>0</v>
      </c>
      <c r="H113" s="540">
        <v>0</v>
      </c>
      <c r="I113" s="540">
        <v>0</v>
      </c>
      <c r="J113" s="540">
        <v>0</v>
      </c>
      <c r="K113" s="540">
        <v>0</v>
      </c>
      <c r="L113" s="540">
        <v>0</v>
      </c>
      <c r="M113" s="540">
        <v>0</v>
      </c>
      <c r="N113" s="540">
        <v>0</v>
      </c>
      <c r="O113" s="540">
        <v>0</v>
      </c>
      <c r="P113" s="540">
        <v>0</v>
      </c>
      <c r="Q113" s="540">
        <v>0</v>
      </c>
      <c r="R113" s="540">
        <v>0</v>
      </c>
      <c r="S113" s="540">
        <v>0</v>
      </c>
      <c r="T113" s="540">
        <v>0</v>
      </c>
      <c r="U113" s="540">
        <v>0</v>
      </c>
      <c r="V113" s="540">
        <v>0</v>
      </c>
      <c r="W113" s="540">
        <v>0</v>
      </c>
      <c r="X113" s="540">
        <v>0</v>
      </c>
      <c r="Y113" s="540">
        <v>0</v>
      </c>
      <c r="Z113" s="540">
        <v>0</v>
      </c>
      <c r="AA113" s="540">
        <v>0</v>
      </c>
      <c r="AB113" s="540">
        <v>0</v>
      </c>
      <c r="AC113" s="540">
        <v>0</v>
      </c>
      <c r="AD113" s="540">
        <v>0</v>
      </c>
      <c r="AE113" s="540">
        <v>0</v>
      </c>
      <c r="AF113" s="540">
        <v>0</v>
      </c>
      <c r="AG113" s="540">
        <v>0</v>
      </c>
      <c r="AH113" s="540">
        <v>0</v>
      </c>
      <c r="AI113" s="540">
        <v>0</v>
      </c>
      <c r="AJ113" s="540">
        <v>0</v>
      </c>
      <c r="AK113" s="540">
        <v>0</v>
      </c>
      <c r="AL113" s="540">
        <v>0</v>
      </c>
      <c r="AM113" s="540">
        <v>0</v>
      </c>
      <c r="AN113" s="540">
        <v>0</v>
      </c>
      <c r="AO113" s="540">
        <v>0</v>
      </c>
      <c r="AP113" s="540">
        <v>0</v>
      </c>
      <c r="AQ113" s="540">
        <v>0</v>
      </c>
      <c r="AR113" s="540">
        <v>0</v>
      </c>
      <c r="AS113" s="540">
        <v>0</v>
      </c>
      <c r="AT113" s="540">
        <v>0</v>
      </c>
      <c r="AU113" s="540">
        <v>0</v>
      </c>
      <c r="AV113" s="540">
        <v>0</v>
      </c>
      <c r="AW113" s="540">
        <v>0</v>
      </c>
      <c r="AX113" s="540">
        <v>0</v>
      </c>
      <c r="AY113" s="540">
        <v>0</v>
      </c>
      <c r="AZ113" s="540">
        <v>0</v>
      </c>
      <c r="BA113" s="540">
        <v>0</v>
      </c>
      <c r="BB113" s="540">
        <v>0</v>
      </c>
      <c r="BC113" s="540">
        <v>0</v>
      </c>
      <c r="BD113" s="540">
        <v>0</v>
      </c>
      <c r="BE113" s="540">
        <v>0</v>
      </c>
      <c r="BF113" s="540">
        <v>0</v>
      </c>
      <c r="BG113" s="540">
        <v>0</v>
      </c>
      <c r="BH113" s="540">
        <v>0</v>
      </c>
      <c r="BI113" s="540">
        <v>0</v>
      </c>
      <c r="BJ113" s="540">
        <v>0</v>
      </c>
      <c r="BK113" s="540">
        <v>0</v>
      </c>
      <c r="BL113" s="540">
        <v>0</v>
      </c>
      <c r="BM113" s="540">
        <v>0</v>
      </c>
      <c r="BN113" s="540">
        <v>0</v>
      </c>
      <c r="BO113" s="540">
        <v>0</v>
      </c>
      <c r="BP113" s="540">
        <v>0</v>
      </c>
      <c r="BQ113" s="540">
        <v>0</v>
      </c>
      <c r="BR113" s="540">
        <v>0</v>
      </c>
      <c r="BS113" s="540">
        <v>0</v>
      </c>
      <c r="BT113" s="540">
        <v>0</v>
      </c>
      <c r="BU113" s="540">
        <v>0</v>
      </c>
      <c r="BV113" s="540">
        <v>0</v>
      </c>
      <c r="BW113" s="540">
        <v>0</v>
      </c>
      <c r="BX113" s="540">
        <v>0</v>
      </c>
      <c r="BY113" s="540">
        <v>0</v>
      </c>
      <c r="BZ113" s="540">
        <v>0</v>
      </c>
      <c r="CA113" s="540">
        <v>0</v>
      </c>
      <c r="CB113" s="540">
        <v>0</v>
      </c>
      <c r="CC113" s="541">
        <f t="shared" si="31"/>
        <v>0</v>
      </c>
      <c r="CD113" s="541">
        <f t="shared" si="31"/>
        <v>0</v>
      </c>
      <c r="CF113" s="45"/>
      <c r="CG113" s="52">
        <v>104</v>
      </c>
    </row>
    <row r="114" spans="1:85">
      <c r="A114" s="547"/>
      <c r="B114" s="16" t="s">
        <v>592</v>
      </c>
      <c r="C114" s="540">
        <v>0</v>
      </c>
      <c r="D114" s="540">
        <v>0</v>
      </c>
      <c r="E114" s="540">
        <v>0</v>
      </c>
      <c r="F114" s="540">
        <v>0</v>
      </c>
      <c r="G114" s="540">
        <v>0</v>
      </c>
      <c r="H114" s="540">
        <v>0</v>
      </c>
      <c r="I114" s="540">
        <v>0</v>
      </c>
      <c r="J114" s="540">
        <v>0</v>
      </c>
      <c r="K114" s="540">
        <v>0</v>
      </c>
      <c r="L114" s="540">
        <v>0</v>
      </c>
      <c r="M114" s="540">
        <v>0</v>
      </c>
      <c r="N114" s="540">
        <v>0</v>
      </c>
      <c r="O114" s="540">
        <v>0</v>
      </c>
      <c r="P114" s="540">
        <v>0</v>
      </c>
      <c r="Q114" s="540">
        <v>0</v>
      </c>
      <c r="R114" s="540">
        <v>0</v>
      </c>
      <c r="S114" s="540">
        <v>0</v>
      </c>
      <c r="T114" s="540">
        <v>0</v>
      </c>
      <c r="U114" s="540">
        <v>0</v>
      </c>
      <c r="V114" s="540">
        <v>0</v>
      </c>
      <c r="W114" s="540">
        <v>0</v>
      </c>
      <c r="X114" s="540">
        <v>0</v>
      </c>
      <c r="Y114" s="540">
        <v>0</v>
      </c>
      <c r="Z114" s="540">
        <v>0</v>
      </c>
      <c r="AA114" s="540">
        <v>0</v>
      </c>
      <c r="AB114" s="540">
        <v>0</v>
      </c>
      <c r="AC114" s="540">
        <v>0</v>
      </c>
      <c r="AD114" s="540">
        <v>0</v>
      </c>
      <c r="AE114" s="540">
        <v>0</v>
      </c>
      <c r="AF114" s="540">
        <v>0</v>
      </c>
      <c r="AG114" s="540">
        <v>0</v>
      </c>
      <c r="AH114" s="540">
        <v>0</v>
      </c>
      <c r="AI114" s="540">
        <v>0</v>
      </c>
      <c r="AJ114" s="540">
        <v>0</v>
      </c>
      <c r="AK114" s="540">
        <v>0</v>
      </c>
      <c r="AL114" s="540">
        <v>0</v>
      </c>
      <c r="AM114" s="540">
        <v>0</v>
      </c>
      <c r="AN114" s="540">
        <v>0</v>
      </c>
      <c r="AO114" s="540">
        <v>0</v>
      </c>
      <c r="AP114" s="540">
        <v>0</v>
      </c>
      <c r="AQ114" s="540">
        <v>0</v>
      </c>
      <c r="AR114" s="540">
        <v>0</v>
      </c>
      <c r="AS114" s="540">
        <v>0</v>
      </c>
      <c r="AT114" s="540">
        <v>0</v>
      </c>
      <c r="AU114" s="540">
        <v>0</v>
      </c>
      <c r="AV114" s="540">
        <v>0</v>
      </c>
      <c r="AW114" s="540">
        <v>0</v>
      </c>
      <c r="AX114" s="540">
        <v>0</v>
      </c>
      <c r="AY114" s="540">
        <v>0</v>
      </c>
      <c r="AZ114" s="540">
        <v>0</v>
      </c>
      <c r="BA114" s="540">
        <v>0</v>
      </c>
      <c r="BB114" s="540">
        <v>0</v>
      </c>
      <c r="BC114" s="540">
        <v>0</v>
      </c>
      <c r="BD114" s="540">
        <v>0</v>
      </c>
      <c r="BE114" s="540">
        <v>0</v>
      </c>
      <c r="BF114" s="540">
        <v>0</v>
      </c>
      <c r="BG114" s="540">
        <v>0</v>
      </c>
      <c r="BH114" s="540">
        <v>0</v>
      </c>
      <c r="BI114" s="540">
        <v>0</v>
      </c>
      <c r="BJ114" s="540">
        <v>0</v>
      </c>
      <c r="BK114" s="540">
        <v>0</v>
      </c>
      <c r="BL114" s="540">
        <v>0</v>
      </c>
      <c r="BM114" s="540">
        <v>0</v>
      </c>
      <c r="BN114" s="540">
        <v>0</v>
      </c>
      <c r="BO114" s="540">
        <v>0</v>
      </c>
      <c r="BP114" s="540">
        <v>0</v>
      </c>
      <c r="BQ114" s="540">
        <v>0</v>
      </c>
      <c r="BR114" s="540">
        <v>0</v>
      </c>
      <c r="BS114" s="540">
        <v>0</v>
      </c>
      <c r="BT114" s="540">
        <v>0</v>
      </c>
      <c r="BU114" s="540">
        <v>0</v>
      </c>
      <c r="BV114" s="540">
        <v>0</v>
      </c>
      <c r="BW114" s="540">
        <v>0</v>
      </c>
      <c r="BX114" s="540">
        <v>0</v>
      </c>
      <c r="BY114" s="540">
        <v>0</v>
      </c>
      <c r="BZ114" s="540">
        <v>0</v>
      </c>
      <c r="CA114" s="540">
        <v>0</v>
      </c>
      <c r="CB114" s="540">
        <v>0</v>
      </c>
      <c r="CC114" s="541">
        <f t="shared" si="31"/>
        <v>0</v>
      </c>
      <c r="CD114" s="541">
        <f t="shared" si="31"/>
        <v>0</v>
      </c>
      <c r="CF114" s="45"/>
      <c r="CG114" s="52">
        <v>105</v>
      </c>
    </row>
    <row r="115" spans="1:85">
      <c r="A115" s="547"/>
      <c r="B115" s="16" t="s">
        <v>93</v>
      </c>
      <c r="C115" s="540">
        <v>0</v>
      </c>
      <c r="D115" s="540">
        <v>0</v>
      </c>
      <c r="E115" s="540">
        <v>0</v>
      </c>
      <c r="F115" s="540">
        <v>0</v>
      </c>
      <c r="G115" s="540">
        <v>0</v>
      </c>
      <c r="H115" s="540">
        <v>0</v>
      </c>
      <c r="I115" s="540">
        <v>0</v>
      </c>
      <c r="J115" s="540">
        <v>0</v>
      </c>
      <c r="K115" s="540">
        <v>0</v>
      </c>
      <c r="L115" s="540">
        <v>0</v>
      </c>
      <c r="M115" s="540">
        <v>0</v>
      </c>
      <c r="N115" s="540">
        <v>0</v>
      </c>
      <c r="O115" s="540">
        <v>0</v>
      </c>
      <c r="P115" s="540">
        <v>0</v>
      </c>
      <c r="Q115" s="540">
        <v>0</v>
      </c>
      <c r="R115" s="540">
        <v>0</v>
      </c>
      <c r="S115" s="540">
        <v>0</v>
      </c>
      <c r="T115" s="540">
        <v>0</v>
      </c>
      <c r="U115" s="540">
        <v>0</v>
      </c>
      <c r="V115" s="540">
        <v>0</v>
      </c>
      <c r="W115" s="540">
        <v>0</v>
      </c>
      <c r="X115" s="540">
        <v>0</v>
      </c>
      <c r="Y115" s="540">
        <v>0</v>
      </c>
      <c r="Z115" s="540">
        <v>0</v>
      </c>
      <c r="AA115" s="540">
        <v>0</v>
      </c>
      <c r="AB115" s="540">
        <v>0</v>
      </c>
      <c r="AC115" s="540">
        <v>0</v>
      </c>
      <c r="AD115" s="540">
        <v>0</v>
      </c>
      <c r="AE115" s="540">
        <v>0</v>
      </c>
      <c r="AF115" s="540">
        <v>0</v>
      </c>
      <c r="AG115" s="540">
        <v>0</v>
      </c>
      <c r="AH115" s="540">
        <v>0</v>
      </c>
      <c r="AI115" s="540">
        <v>0</v>
      </c>
      <c r="AJ115" s="540">
        <v>0</v>
      </c>
      <c r="AK115" s="540">
        <v>0</v>
      </c>
      <c r="AL115" s="540">
        <v>0</v>
      </c>
      <c r="AM115" s="540">
        <v>0</v>
      </c>
      <c r="AN115" s="540">
        <v>0</v>
      </c>
      <c r="AO115" s="540">
        <v>0</v>
      </c>
      <c r="AP115" s="540">
        <v>0</v>
      </c>
      <c r="AQ115" s="540">
        <v>0</v>
      </c>
      <c r="AR115" s="540">
        <v>0</v>
      </c>
      <c r="AS115" s="540">
        <v>0</v>
      </c>
      <c r="AT115" s="540">
        <v>0</v>
      </c>
      <c r="AU115" s="540">
        <v>0</v>
      </c>
      <c r="AV115" s="540">
        <v>0</v>
      </c>
      <c r="AW115" s="540">
        <v>0</v>
      </c>
      <c r="AX115" s="540">
        <v>0</v>
      </c>
      <c r="AY115" s="540">
        <v>0</v>
      </c>
      <c r="AZ115" s="540">
        <v>0</v>
      </c>
      <c r="BA115" s="540">
        <v>0</v>
      </c>
      <c r="BB115" s="540">
        <v>0</v>
      </c>
      <c r="BC115" s="540">
        <v>0</v>
      </c>
      <c r="BD115" s="540">
        <v>0</v>
      </c>
      <c r="BE115" s="540">
        <v>0</v>
      </c>
      <c r="BF115" s="540">
        <v>0</v>
      </c>
      <c r="BG115" s="540">
        <v>0</v>
      </c>
      <c r="BH115" s="540">
        <v>0</v>
      </c>
      <c r="BI115" s="540">
        <v>0</v>
      </c>
      <c r="BJ115" s="540">
        <v>0</v>
      </c>
      <c r="BK115" s="540">
        <v>0</v>
      </c>
      <c r="BL115" s="540">
        <v>0</v>
      </c>
      <c r="BM115" s="540">
        <v>0</v>
      </c>
      <c r="BN115" s="540">
        <v>0</v>
      </c>
      <c r="BO115" s="540">
        <v>0</v>
      </c>
      <c r="BP115" s="540">
        <v>0</v>
      </c>
      <c r="BQ115" s="540">
        <v>0</v>
      </c>
      <c r="BR115" s="540">
        <v>0</v>
      </c>
      <c r="BS115" s="540">
        <v>0</v>
      </c>
      <c r="BT115" s="540">
        <v>0</v>
      </c>
      <c r="BU115" s="540">
        <v>0</v>
      </c>
      <c r="BV115" s="540">
        <v>0</v>
      </c>
      <c r="BW115" s="540">
        <v>0</v>
      </c>
      <c r="BX115" s="540">
        <v>0</v>
      </c>
      <c r="BY115" s="540">
        <v>0</v>
      </c>
      <c r="BZ115" s="540">
        <v>0</v>
      </c>
      <c r="CA115" s="540">
        <v>0</v>
      </c>
      <c r="CB115" s="540">
        <v>0</v>
      </c>
      <c r="CC115" s="541">
        <f t="shared" si="31"/>
        <v>0</v>
      </c>
      <c r="CD115" s="541">
        <f t="shared" si="31"/>
        <v>0</v>
      </c>
      <c r="CF115" s="45"/>
      <c r="CG115" s="52">
        <v>106</v>
      </c>
    </row>
    <row r="116" spans="1:85">
      <c r="A116" s="547"/>
      <c r="B116" s="16" t="s">
        <v>94</v>
      </c>
      <c r="C116" s="540">
        <v>0</v>
      </c>
      <c r="D116" s="540">
        <v>0</v>
      </c>
      <c r="E116" s="540">
        <v>0</v>
      </c>
      <c r="F116" s="540">
        <v>0</v>
      </c>
      <c r="G116" s="540">
        <v>0</v>
      </c>
      <c r="H116" s="540">
        <v>0</v>
      </c>
      <c r="I116" s="540">
        <v>0</v>
      </c>
      <c r="J116" s="540">
        <v>0</v>
      </c>
      <c r="K116" s="540">
        <v>0</v>
      </c>
      <c r="L116" s="540">
        <v>0</v>
      </c>
      <c r="M116" s="540">
        <v>0</v>
      </c>
      <c r="N116" s="540">
        <v>0</v>
      </c>
      <c r="O116" s="540">
        <v>0</v>
      </c>
      <c r="P116" s="540">
        <v>0</v>
      </c>
      <c r="Q116" s="540">
        <v>0</v>
      </c>
      <c r="R116" s="540">
        <v>0</v>
      </c>
      <c r="S116" s="540">
        <v>0</v>
      </c>
      <c r="T116" s="540">
        <v>0</v>
      </c>
      <c r="U116" s="540">
        <v>0</v>
      </c>
      <c r="V116" s="540">
        <v>0</v>
      </c>
      <c r="W116" s="540">
        <v>0</v>
      </c>
      <c r="X116" s="540">
        <v>0</v>
      </c>
      <c r="Y116" s="540">
        <v>0</v>
      </c>
      <c r="Z116" s="540">
        <v>0</v>
      </c>
      <c r="AA116" s="540">
        <v>0</v>
      </c>
      <c r="AB116" s="540">
        <v>0</v>
      </c>
      <c r="AC116" s="540">
        <v>0</v>
      </c>
      <c r="AD116" s="540">
        <v>0</v>
      </c>
      <c r="AE116" s="540">
        <v>0</v>
      </c>
      <c r="AF116" s="540">
        <v>0</v>
      </c>
      <c r="AG116" s="540">
        <v>0</v>
      </c>
      <c r="AH116" s="540">
        <v>0</v>
      </c>
      <c r="AI116" s="540">
        <v>0</v>
      </c>
      <c r="AJ116" s="540">
        <v>0</v>
      </c>
      <c r="AK116" s="540">
        <v>0</v>
      </c>
      <c r="AL116" s="540">
        <v>0</v>
      </c>
      <c r="AM116" s="540">
        <v>0</v>
      </c>
      <c r="AN116" s="540">
        <v>0</v>
      </c>
      <c r="AO116" s="540">
        <v>0</v>
      </c>
      <c r="AP116" s="540">
        <v>0</v>
      </c>
      <c r="AQ116" s="540">
        <v>0</v>
      </c>
      <c r="AR116" s="540">
        <v>0</v>
      </c>
      <c r="AS116" s="540">
        <v>0</v>
      </c>
      <c r="AT116" s="540">
        <v>0</v>
      </c>
      <c r="AU116" s="540">
        <v>0</v>
      </c>
      <c r="AV116" s="540">
        <v>0</v>
      </c>
      <c r="AW116" s="540">
        <v>0</v>
      </c>
      <c r="AX116" s="540">
        <v>0</v>
      </c>
      <c r="AY116" s="540">
        <v>0</v>
      </c>
      <c r="AZ116" s="540">
        <v>0</v>
      </c>
      <c r="BA116" s="540">
        <v>0</v>
      </c>
      <c r="BB116" s="540">
        <v>0</v>
      </c>
      <c r="BC116" s="540">
        <v>0</v>
      </c>
      <c r="BD116" s="540">
        <v>0</v>
      </c>
      <c r="BE116" s="540">
        <v>0</v>
      </c>
      <c r="BF116" s="540">
        <v>0</v>
      </c>
      <c r="BG116" s="540">
        <v>0</v>
      </c>
      <c r="BH116" s="540">
        <v>0</v>
      </c>
      <c r="BI116" s="540">
        <v>0</v>
      </c>
      <c r="BJ116" s="540">
        <v>0</v>
      </c>
      <c r="BK116" s="540">
        <v>0</v>
      </c>
      <c r="BL116" s="540">
        <v>0</v>
      </c>
      <c r="BM116" s="540">
        <v>0</v>
      </c>
      <c r="BN116" s="540">
        <v>0</v>
      </c>
      <c r="BO116" s="540">
        <v>0</v>
      </c>
      <c r="BP116" s="540">
        <v>0</v>
      </c>
      <c r="BQ116" s="540">
        <v>0</v>
      </c>
      <c r="BR116" s="540">
        <v>0</v>
      </c>
      <c r="BS116" s="540">
        <v>0</v>
      </c>
      <c r="BT116" s="540">
        <v>0</v>
      </c>
      <c r="BU116" s="540">
        <v>0</v>
      </c>
      <c r="BV116" s="540">
        <v>0</v>
      </c>
      <c r="BW116" s="540">
        <v>0</v>
      </c>
      <c r="BX116" s="540">
        <v>0</v>
      </c>
      <c r="BY116" s="540">
        <v>0</v>
      </c>
      <c r="BZ116" s="540">
        <v>0</v>
      </c>
      <c r="CA116" s="540">
        <v>0</v>
      </c>
      <c r="CB116" s="540">
        <v>0</v>
      </c>
      <c r="CC116" s="541">
        <f t="shared" si="31"/>
        <v>0</v>
      </c>
      <c r="CD116" s="541">
        <f t="shared" si="31"/>
        <v>0</v>
      </c>
      <c r="CF116" s="45"/>
      <c r="CG116" s="52">
        <v>107</v>
      </c>
    </row>
    <row r="117" spans="1:85">
      <c r="A117" s="547"/>
      <c r="B117" s="10" t="s">
        <v>847</v>
      </c>
      <c r="C117" s="540">
        <v>0</v>
      </c>
      <c r="D117" s="540">
        <v>0</v>
      </c>
      <c r="E117" s="540">
        <v>0</v>
      </c>
      <c r="F117" s="540">
        <v>0</v>
      </c>
      <c r="G117" s="540">
        <v>0</v>
      </c>
      <c r="H117" s="540">
        <v>0</v>
      </c>
      <c r="I117" s="540">
        <v>0</v>
      </c>
      <c r="J117" s="540">
        <v>0</v>
      </c>
      <c r="K117" s="540">
        <v>0</v>
      </c>
      <c r="L117" s="540">
        <v>0</v>
      </c>
      <c r="M117" s="540">
        <v>0</v>
      </c>
      <c r="N117" s="540">
        <v>0</v>
      </c>
      <c r="O117" s="540">
        <v>0</v>
      </c>
      <c r="P117" s="540">
        <v>0</v>
      </c>
      <c r="Q117" s="540">
        <v>0</v>
      </c>
      <c r="R117" s="540">
        <v>0</v>
      </c>
      <c r="S117" s="540">
        <v>0</v>
      </c>
      <c r="T117" s="540">
        <v>0</v>
      </c>
      <c r="U117" s="540">
        <v>0</v>
      </c>
      <c r="V117" s="540">
        <v>0</v>
      </c>
      <c r="W117" s="540">
        <v>0</v>
      </c>
      <c r="X117" s="540">
        <v>0</v>
      </c>
      <c r="Y117" s="540">
        <v>0</v>
      </c>
      <c r="Z117" s="540">
        <v>0</v>
      </c>
      <c r="AA117" s="540">
        <v>0</v>
      </c>
      <c r="AB117" s="540">
        <v>0</v>
      </c>
      <c r="AC117" s="540">
        <v>0</v>
      </c>
      <c r="AD117" s="540">
        <v>0</v>
      </c>
      <c r="AE117" s="540">
        <v>0</v>
      </c>
      <c r="AF117" s="540">
        <v>0</v>
      </c>
      <c r="AG117" s="540">
        <v>0</v>
      </c>
      <c r="AH117" s="540">
        <v>0</v>
      </c>
      <c r="AI117" s="540">
        <v>0</v>
      </c>
      <c r="AJ117" s="540">
        <v>0</v>
      </c>
      <c r="AK117" s="540">
        <v>0</v>
      </c>
      <c r="AL117" s="540">
        <v>0</v>
      </c>
      <c r="AM117" s="540">
        <v>0</v>
      </c>
      <c r="AN117" s="540">
        <v>0</v>
      </c>
      <c r="AO117" s="540">
        <v>0</v>
      </c>
      <c r="AP117" s="540">
        <v>0</v>
      </c>
      <c r="AQ117" s="540">
        <v>0</v>
      </c>
      <c r="AR117" s="540">
        <v>0</v>
      </c>
      <c r="AS117" s="540">
        <v>0</v>
      </c>
      <c r="AT117" s="540">
        <v>0</v>
      </c>
      <c r="AU117" s="540">
        <v>0</v>
      </c>
      <c r="AV117" s="540">
        <v>0</v>
      </c>
      <c r="AW117" s="540">
        <v>0</v>
      </c>
      <c r="AX117" s="540">
        <v>0</v>
      </c>
      <c r="AY117" s="540">
        <v>0</v>
      </c>
      <c r="AZ117" s="540">
        <v>0</v>
      </c>
      <c r="BA117" s="540">
        <v>0</v>
      </c>
      <c r="BB117" s="540">
        <v>0</v>
      </c>
      <c r="BC117" s="540">
        <v>0</v>
      </c>
      <c r="BD117" s="540">
        <v>0</v>
      </c>
      <c r="BE117" s="540">
        <v>0</v>
      </c>
      <c r="BF117" s="540">
        <v>0</v>
      </c>
      <c r="BG117" s="540">
        <v>0</v>
      </c>
      <c r="BH117" s="540">
        <v>0</v>
      </c>
      <c r="BI117" s="540">
        <v>0</v>
      </c>
      <c r="BJ117" s="540">
        <v>0</v>
      </c>
      <c r="BK117" s="540">
        <v>0</v>
      </c>
      <c r="BL117" s="540">
        <v>0</v>
      </c>
      <c r="BM117" s="540">
        <v>0</v>
      </c>
      <c r="BN117" s="540">
        <v>0</v>
      </c>
      <c r="BO117" s="540">
        <v>0</v>
      </c>
      <c r="BP117" s="540">
        <v>0</v>
      </c>
      <c r="BQ117" s="540">
        <v>0</v>
      </c>
      <c r="BR117" s="540">
        <v>0</v>
      </c>
      <c r="BS117" s="540">
        <v>0</v>
      </c>
      <c r="BT117" s="540">
        <v>0</v>
      </c>
      <c r="BU117" s="540">
        <v>0</v>
      </c>
      <c r="BV117" s="540">
        <v>0</v>
      </c>
      <c r="BW117" s="540">
        <v>0</v>
      </c>
      <c r="BX117" s="540">
        <v>0</v>
      </c>
      <c r="BY117" s="540">
        <v>0</v>
      </c>
      <c r="BZ117" s="540">
        <v>0</v>
      </c>
      <c r="CA117" s="540">
        <v>0</v>
      </c>
      <c r="CB117" s="540">
        <v>0</v>
      </c>
      <c r="CC117" s="541">
        <f t="shared" si="31"/>
        <v>0</v>
      </c>
      <c r="CD117" s="541">
        <f t="shared" si="31"/>
        <v>0</v>
      </c>
      <c r="CF117" s="45"/>
      <c r="CG117" s="52">
        <v>108</v>
      </c>
    </row>
    <row r="118" spans="1:85">
      <c r="A118" s="547"/>
      <c r="B118" s="10" t="s">
        <v>848</v>
      </c>
      <c r="C118" s="540">
        <v>0</v>
      </c>
      <c r="D118" s="540">
        <v>0</v>
      </c>
      <c r="E118" s="540">
        <v>0</v>
      </c>
      <c r="F118" s="540">
        <v>0</v>
      </c>
      <c r="G118" s="540">
        <v>0</v>
      </c>
      <c r="H118" s="540">
        <v>0</v>
      </c>
      <c r="I118" s="540">
        <v>0</v>
      </c>
      <c r="J118" s="540">
        <v>0</v>
      </c>
      <c r="K118" s="540">
        <v>0</v>
      </c>
      <c r="L118" s="540">
        <v>0</v>
      </c>
      <c r="M118" s="540">
        <v>0</v>
      </c>
      <c r="N118" s="540">
        <v>0</v>
      </c>
      <c r="O118" s="540">
        <v>0</v>
      </c>
      <c r="P118" s="540">
        <v>0</v>
      </c>
      <c r="Q118" s="540">
        <v>0</v>
      </c>
      <c r="R118" s="540">
        <v>0</v>
      </c>
      <c r="S118" s="540">
        <v>0</v>
      </c>
      <c r="T118" s="540">
        <v>0</v>
      </c>
      <c r="U118" s="540">
        <v>0</v>
      </c>
      <c r="V118" s="540">
        <v>0</v>
      </c>
      <c r="W118" s="540">
        <v>0</v>
      </c>
      <c r="X118" s="540">
        <v>0</v>
      </c>
      <c r="Y118" s="540">
        <v>0</v>
      </c>
      <c r="Z118" s="540">
        <v>0</v>
      </c>
      <c r="AA118" s="540">
        <v>0</v>
      </c>
      <c r="AB118" s="540">
        <v>0</v>
      </c>
      <c r="AC118" s="540">
        <v>0</v>
      </c>
      <c r="AD118" s="540">
        <v>0</v>
      </c>
      <c r="AE118" s="540">
        <v>0</v>
      </c>
      <c r="AF118" s="540">
        <v>0</v>
      </c>
      <c r="AG118" s="540">
        <v>0</v>
      </c>
      <c r="AH118" s="540">
        <v>0</v>
      </c>
      <c r="AI118" s="540">
        <v>0</v>
      </c>
      <c r="AJ118" s="540">
        <v>0</v>
      </c>
      <c r="AK118" s="540">
        <v>0</v>
      </c>
      <c r="AL118" s="540">
        <v>0</v>
      </c>
      <c r="AM118" s="540">
        <v>0</v>
      </c>
      <c r="AN118" s="540">
        <v>0</v>
      </c>
      <c r="AO118" s="540">
        <v>0</v>
      </c>
      <c r="AP118" s="540">
        <v>0</v>
      </c>
      <c r="AQ118" s="540">
        <v>0</v>
      </c>
      <c r="AR118" s="540">
        <v>0</v>
      </c>
      <c r="AS118" s="540">
        <v>0</v>
      </c>
      <c r="AT118" s="540">
        <v>0</v>
      </c>
      <c r="AU118" s="540">
        <v>0</v>
      </c>
      <c r="AV118" s="540">
        <v>0</v>
      </c>
      <c r="AW118" s="540">
        <v>0</v>
      </c>
      <c r="AX118" s="540">
        <v>0</v>
      </c>
      <c r="AY118" s="540">
        <v>0</v>
      </c>
      <c r="AZ118" s="540">
        <v>0</v>
      </c>
      <c r="BA118" s="540">
        <v>0</v>
      </c>
      <c r="BB118" s="540">
        <v>0</v>
      </c>
      <c r="BC118" s="540">
        <v>0</v>
      </c>
      <c r="BD118" s="540">
        <v>0</v>
      </c>
      <c r="BE118" s="540">
        <v>0</v>
      </c>
      <c r="BF118" s="540">
        <v>0</v>
      </c>
      <c r="BG118" s="540">
        <v>0</v>
      </c>
      <c r="BH118" s="540">
        <v>0</v>
      </c>
      <c r="BI118" s="540">
        <v>0</v>
      </c>
      <c r="BJ118" s="540">
        <v>0</v>
      </c>
      <c r="BK118" s="540">
        <v>0</v>
      </c>
      <c r="BL118" s="540">
        <v>0</v>
      </c>
      <c r="BM118" s="540">
        <v>0</v>
      </c>
      <c r="BN118" s="540">
        <v>0</v>
      </c>
      <c r="BO118" s="540">
        <v>0</v>
      </c>
      <c r="BP118" s="540">
        <v>0</v>
      </c>
      <c r="BQ118" s="540">
        <v>0</v>
      </c>
      <c r="BR118" s="540">
        <v>0</v>
      </c>
      <c r="BS118" s="540">
        <v>0</v>
      </c>
      <c r="BT118" s="540">
        <v>0</v>
      </c>
      <c r="BU118" s="540">
        <v>0</v>
      </c>
      <c r="BV118" s="540">
        <v>0</v>
      </c>
      <c r="BW118" s="540">
        <v>0</v>
      </c>
      <c r="BX118" s="540">
        <v>0</v>
      </c>
      <c r="BY118" s="540">
        <v>0</v>
      </c>
      <c r="BZ118" s="540">
        <v>0</v>
      </c>
      <c r="CA118" s="540">
        <v>0</v>
      </c>
      <c r="CB118" s="540">
        <v>0</v>
      </c>
      <c r="CC118" s="541">
        <f t="shared" si="31"/>
        <v>0</v>
      </c>
      <c r="CD118" s="541">
        <f t="shared" si="31"/>
        <v>0</v>
      </c>
      <c r="CF118" s="45"/>
      <c r="CG118" s="52">
        <v>109</v>
      </c>
    </row>
    <row r="119" spans="1:85">
      <c r="A119" s="547"/>
      <c r="B119" s="10" t="s">
        <v>96</v>
      </c>
      <c r="C119" s="540">
        <v>0</v>
      </c>
      <c r="D119" s="540">
        <v>0</v>
      </c>
      <c r="E119" s="540">
        <v>0</v>
      </c>
      <c r="F119" s="540">
        <v>0</v>
      </c>
      <c r="G119" s="540">
        <v>0</v>
      </c>
      <c r="H119" s="540">
        <v>0</v>
      </c>
      <c r="I119" s="540">
        <v>0</v>
      </c>
      <c r="J119" s="540">
        <v>0</v>
      </c>
      <c r="K119" s="540">
        <v>0</v>
      </c>
      <c r="L119" s="540">
        <v>0</v>
      </c>
      <c r="M119" s="540">
        <v>0</v>
      </c>
      <c r="N119" s="540">
        <v>0</v>
      </c>
      <c r="O119" s="540">
        <v>0</v>
      </c>
      <c r="P119" s="540">
        <v>0</v>
      </c>
      <c r="Q119" s="540">
        <v>0</v>
      </c>
      <c r="R119" s="540">
        <v>0</v>
      </c>
      <c r="S119" s="540">
        <v>0</v>
      </c>
      <c r="T119" s="540">
        <v>0</v>
      </c>
      <c r="U119" s="540">
        <v>0</v>
      </c>
      <c r="V119" s="540">
        <v>0</v>
      </c>
      <c r="W119" s="540">
        <v>0</v>
      </c>
      <c r="X119" s="540">
        <v>0</v>
      </c>
      <c r="Y119" s="540">
        <v>0</v>
      </c>
      <c r="Z119" s="540">
        <v>0</v>
      </c>
      <c r="AA119" s="540">
        <v>0</v>
      </c>
      <c r="AB119" s="540">
        <v>0</v>
      </c>
      <c r="AC119" s="540">
        <v>0</v>
      </c>
      <c r="AD119" s="540">
        <v>0</v>
      </c>
      <c r="AE119" s="540">
        <v>0</v>
      </c>
      <c r="AF119" s="540">
        <v>0</v>
      </c>
      <c r="AG119" s="540">
        <v>0</v>
      </c>
      <c r="AH119" s="540">
        <v>0</v>
      </c>
      <c r="AI119" s="540">
        <v>0</v>
      </c>
      <c r="AJ119" s="540">
        <v>0</v>
      </c>
      <c r="AK119" s="540">
        <v>0</v>
      </c>
      <c r="AL119" s="540">
        <v>0</v>
      </c>
      <c r="AM119" s="540">
        <v>0</v>
      </c>
      <c r="AN119" s="540">
        <v>0</v>
      </c>
      <c r="AO119" s="540">
        <v>0</v>
      </c>
      <c r="AP119" s="540">
        <v>0</v>
      </c>
      <c r="AQ119" s="540">
        <v>0</v>
      </c>
      <c r="AR119" s="540">
        <v>0</v>
      </c>
      <c r="AS119" s="540">
        <v>0</v>
      </c>
      <c r="AT119" s="540">
        <v>0</v>
      </c>
      <c r="AU119" s="540">
        <v>0</v>
      </c>
      <c r="AV119" s="540">
        <v>0</v>
      </c>
      <c r="AW119" s="540">
        <v>0</v>
      </c>
      <c r="AX119" s="540">
        <v>0</v>
      </c>
      <c r="AY119" s="540">
        <v>0</v>
      </c>
      <c r="AZ119" s="540">
        <v>0</v>
      </c>
      <c r="BA119" s="540">
        <v>0</v>
      </c>
      <c r="BB119" s="540">
        <v>0</v>
      </c>
      <c r="BC119" s="540">
        <v>0</v>
      </c>
      <c r="BD119" s="540">
        <v>0</v>
      </c>
      <c r="BE119" s="540">
        <v>0</v>
      </c>
      <c r="BF119" s="540">
        <v>0</v>
      </c>
      <c r="BG119" s="540">
        <v>0</v>
      </c>
      <c r="BH119" s="540">
        <v>0</v>
      </c>
      <c r="BI119" s="540">
        <v>0</v>
      </c>
      <c r="BJ119" s="540">
        <v>0</v>
      </c>
      <c r="BK119" s="540">
        <v>0</v>
      </c>
      <c r="BL119" s="540">
        <v>0</v>
      </c>
      <c r="BM119" s="540">
        <v>0</v>
      </c>
      <c r="BN119" s="540">
        <v>0</v>
      </c>
      <c r="BO119" s="540">
        <v>0</v>
      </c>
      <c r="BP119" s="540">
        <v>0</v>
      </c>
      <c r="BQ119" s="540">
        <v>0</v>
      </c>
      <c r="BR119" s="540">
        <v>0</v>
      </c>
      <c r="BS119" s="540">
        <v>0</v>
      </c>
      <c r="BT119" s="540">
        <v>0</v>
      </c>
      <c r="BU119" s="540">
        <v>0</v>
      </c>
      <c r="BV119" s="540">
        <v>0</v>
      </c>
      <c r="BW119" s="540">
        <v>0</v>
      </c>
      <c r="BX119" s="540">
        <v>0</v>
      </c>
      <c r="BY119" s="540">
        <v>0</v>
      </c>
      <c r="BZ119" s="540">
        <v>0</v>
      </c>
      <c r="CA119" s="540">
        <v>0</v>
      </c>
      <c r="CB119" s="540">
        <v>0</v>
      </c>
      <c r="CC119" s="541">
        <f t="shared" si="31"/>
        <v>0</v>
      </c>
      <c r="CD119" s="541">
        <f t="shared" si="31"/>
        <v>0</v>
      </c>
      <c r="CF119" s="45"/>
      <c r="CG119" s="52">
        <v>110</v>
      </c>
    </row>
    <row r="120" spans="1:85">
      <c r="A120" s="547"/>
      <c r="B120" s="10" t="s">
        <v>97</v>
      </c>
      <c r="C120" s="540">
        <v>0</v>
      </c>
      <c r="D120" s="540">
        <v>0</v>
      </c>
      <c r="E120" s="540">
        <v>0</v>
      </c>
      <c r="F120" s="540">
        <v>0</v>
      </c>
      <c r="G120" s="540">
        <v>0</v>
      </c>
      <c r="H120" s="540">
        <v>0</v>
      </c>
      <c r="I120" s="540">
        <v>0</v>
      </c>
      <c r="J120" s="540">
        <v>0</v>
      </c>
      <c r="K120" s="540">
        <v>0</v>
      </c>
      <c r="L120" s="540">
        <v>0</v>
      </c>
      <c r="M120" s="540">
        <v>0</v>
      </c>
      <c r="N120" s="540">
        <v>0</v>
      </c>
      <c r="O120" s="540">
        <v>0</v>
      </c>
      <c r="P120" s="540">
        <v>0</v>
      </c>
      <c r="Q120" s="540">
        <v>0</v>
      </c>
      <c r="R120" s="540">
        <v>0</v>
      </c>
      <c r="S120" s="540">
        <v>0</v>
      </c>
      <c r="T120" s="540">
        <v>0</v>
      </c>
      <c r="U120" s="540">
        <v>0</v>
      </c>
      <c r="V120" s="540">
        <v>0</v>
      </c>
      <c r="W120" s="540">
        <v>0</v>
      </c>
      <c r="X120" s="540">
        <v>0</v>
      </c>
      <c r="Y120" s="540">
        <v>0</v>
      </c>
      <c r="Z120" s="540">
        <v>0</v>
      </c>
      <c r="AA120" s="540">
        <v>0</v>
      </c>
      <c r="AB120" s="540">
        <v>0</v>
      </c>
      <c r="AC120" s="540">
        <v>0</v>
      </c>
      <c r="AD120" s="540">
        <v>0</v>
      </c>
      <c r="AE120" s="540">
        <v>0</v>
      </c>
      <c r="AF120" s="540">
        <v>0</v>
      </c>
      <c r="AG120" s="540">
        <v>0</v>
      </c>
      <c r="AH120" s="540">
        <v>0</v>
      </c>
      <c r="AI120" s="540">
        <v>0</v>
      </c>
      <c r="AJ120" s="540">
        <v>0</v>
      </c>
      <c r="AK120" s="540">
        <v>0</v>
      </c>
      <c r="AL120" s="540">
        <v>0</v>
      </c>
      <c r="AM120" s="540">
        <v>0</v>
      </c>
      <c r="AN120" s="540">
        <v>0</v>
      </c>
      <c r="AO120" s="540">
        <v>0</v>
      </c>
      <c r="AP120" s="540">
        <v>0</v>
      </c>
      <c r="AQ120" s="540">
        <v>0</v>
      </c>
      <c r="AR120" s="540">
        <v>0</v>
      </c>
      <c r="AS120" s="540">
        <v>0</v>
      </c>
      <c r="AT120" s="540">
        <v>0</v>
      </c>
      <c r="AU120" s="540">
        <v>0</v>
      </c>
      <c r="AV120" s="540">
        <v>0</v>
      </c>
      <c r="AW120" s="540">
        <v>0</v>
      </c>
      <c r="AX120" s="540">
        <v>0</v>
      </c>
      <c r="AY120" s="540">
        <v>0</v>
      </c>
      <c r="AZ120" s="540">
        <v>0</v>
      </c>
      <c r="BA120" s="540">
        <v>0</v>
      </c>
      <c r="BB120" s="540">
        <v>0</v>
      </c>
      <c r="BC120" s="540">
        <v>0</v>
      </c>
      <c r="BD120" s="540">
        <v>0</v>
      </c>
      <c r="BE120" s="540">
        <v>0</v>
      </c>
      <c r="BF120" s="540">
        <v>0</v>
      </c>
      <c r="BG120" s="540">
        <v>0</v>
      </c>
      <c r="BH120" s="540">
        <v>0</v>
      </c>
      <c r="BI120" s="540">
        <v>0</v>
      </c>
      <c r="BJ120" s="540">
        <v>0</v>
      </c>
      <c r="BK120" s="540">
        <v>0</v>
      </c>
      <c r="BL120" s="540">
        <v>0</v>
      </c>
      <c r="BM120" s="540">
        <v>0</v>
      </c>
      <c r="BN120" s="540">
        <v>0</v>
      </c>
      <c r="BO120" s="540">
        <v>0</v>
      </c>
      <c r="BP120" s="540">
        <v>0</v>
      </c>
      <c r="BQ120" s="540">
        <v>0</v>
      </c>
      <c r="BR120" s="540">
        <v>0</v>
      </c>
      <c r="BS120" s="540">
        <v>0</v>
      </c>
      <c r="BT120" s="540">
        <v>0</v>
      </c>
      <c r="BU120" s="540">
        <v>0</v>
      </c>
      <c r="BV120" s="540">
        <v>0</v>
      </c>
      <c r="BW120" s="540">
        <v>0</v>
      </c>
      <c r="BX120" s="540">
        <v>0</v>
      </c>
      <c r="BY120" s="540">
        <v>0</v>
      </c>
      <c r="BZ120" s="540">
        <v>0</v>
      </c>
      <c r="CA120" s="540">
        <v>0</v>
      </c>
      <c r="CB120" s="540">
        <v>0</v>
      </c>
      <c r="CC120" s="541">
        <f t="shared" si="31"/>
        <v>0</v>
      </c>
      <c r="CD120" s="541">
        <f t="shared" si="31"/>
        <v>0</v>
      </c>
      <c r="CF120" s="45"/>
      <c r="CG120" s="52">
        <v>111</v>
      </c>
    </row>
    <row r="121" spans="1:85">
      <c r="A121" s="547"/>
      <c r="B121" s="548" t="s">
        <v>614</v>
      </c>
      <c r="C121" s="540">
        <v>0</v>
      </c>
      <c r="D121" s="540">
        <v>0</v>
      </c>
      <c r="E121" s="540">
        <v>0</v>
      </c>
      <c r="F121" s="540">
        <v>0</v>
      </c>
      <c r="G121" s="540">
        <v>0</v>
      </c>
      <c r="H121" s="540">
        <v>0</v>
      </c>
      <c r="I121" s="540">
        <v>0</v>
      </c>
      <c r="J121" s="540">
        <v>0</v>
      </c>
      <c r="K121" s="540">
        <v>0</v>
      </c>
      <c r="L121" s="540">
        <v>0</v>
      </c>
      <c r="M121" s="540">
        <v>0</v>
      </c>
      <c r="N121" s="540">
        <v>0</v>
      </c>
      <c r="O121" s="540">
        <v>0</v>
      </c>
      <c r="P121" s="540">
        <v>0</v>
      </c>
      <c r="Q121" s="540">
        <v>0</v>
      </c>
      <c r="R121" s="540">
        <v>0</v>
      </c>
      <c r="S121" s="540">
        <v>0</v>
      </c>
      <c r="T121" s="540">
        <v>0</v>
      </c>
      <c r="U121" s="540">
        <v>0</v>
      </c>
      <c r="V121" s="540">
        <v>0</v>
      </c>
      <c r="W121" s="540">
        <v>0</v>
      </c>
      <c r="X121" s="540">
        <v>0</v>
      </c>
      <c r="Y121" s="540">
        <v>0</v>
      </c>
      <c r="Z121" s="540">
        <v>0</v>
      </c>
      <c r="AA121" s="540">
        <v>0</v>
      </c>
      <c r="AB121" s="540">
        <v>0</v>
      </c>
      <c r="AC121" s="540">
        <v>0</v>
      </c>
      <c r="AD121" s="540">
        <v>0</v>
      </c>
      <c r="AE121" s="540">
        <v>0</v>
      </c>
      <c r="AF121" s="540">
        <v>0</v>
      </c>
      <c r="AG121" s="540">
        <v>0</v>
      </c>
      <c r="AH121" s="540">
        <v>0</v>
      </c>
      <c r="AI121" s="540">
        <v>0</v>
      </c>
      <c r="AJ121" s="540">
        <v>0</v>
      </c>
      <c r="AK121" s="540">
        <v>0</v>
      </c>
      <c r="AL121" s="540">
        <v>0</v>
      </c>
      <c r="AM121" s="540">
        <v>0</v>
      </c>
      <c r="AN121" s="540">
        <v>0</v>
      </c>
      <c r="AO121" s="540">
        <v>0</v>
      </c>
      <c r="AP121" s="540">
        <v>0</v>
      </c>
      <c r="AQ121" s="540">
        <v>0</v>
      </c>
      <c r="AR121" s="540">
        <v>0</v>
      </c>
      <c r="AS121" s="540">
        <v>0</v>
      </c>
      <c r="AT121" s="540">
        <v>0</v>
      </c>
      <c r="AU121" s="540">
        <v>0</v>
      </c>
      <c r="AV121" s="540">
        <v>0</v>
      </c>
      <c r="AW121" s="540">
        <v>0</v>
      </c>
      <c r="AX121" s="540">
        <v>0</v>
      </c>
      <c r="AY121" s="540">
        <v>0</v>
      </c>
      <c r="AZ121" s="540">
        <v>0</v>
      </c>
      <c r="BA121" s="540">
        <v>0</v>
      </c>
      <c r="BB121" s="540">
        <v>0</v>
      </c>
      <c r="BC121" s="540">
        <v>0</v>
      </c>
      <c r="BD121" s="540">
        <v>0</v>
      </c>
      <c r="BE121" s="540">
        <v>0</v>
      </c>
      <c r="BF121" s="540">
        <v>0</v>
      </c>
      <c r="BG121" s="540">
        <v>0</v>
      </c>
      <c r="BH121" s="540">
        <v>0</v>
      </c>
      <c r="BI121" s="540">
        <v>0</v>
      </c>
      <c r="BJ121" s="540">
        <v>0</v>
      </c>
      <c r="BK121" s="540">
        <v>0</v>
      </c>
      <c r="BL121" s="540">
        <v>0</v>
      </c>
      <c r="BM121" s="540">
        <v>0</v>
      </c>
      <c r="BN121" s="540">
        <v>0</v>
      </c>
      <c r="BO121" s="540">
        <v>0</v>
      </c>
      <c r="BP121" s="540">
        <v>0</v>
      </c>
      <c r="BQ121" s="540">
        <v>0</v>
      </c>
      <c r="BR121" s="540">
        <v>0</v>
      </c>
      <c r="BS121" s="540">
        <v>0</v>
      </c>
      <c r="BT121" s="540">
        <v>0</v>
      </c>
      <c r="BU121" s="540">
        <v>0</v>
      </c>
      <c r="BV121" s="540">
        <v>0</v>
      </c>
      <c r="BW121" s="540">
        <v>0</v>
      </c>
      <c r="BX121" s="540">
        <v>0</v>
      </c>
      <c r="BY121" s="540">
        <v>0</v>
      </c>
      <c r="BZ121" s="540">
        <v>0</v>
      </c>
      <c r="CA121" s="540">
        <v>0</v>
      </c>
      <c r="CB121" s="540">
        <v>0</v>
      </c>
      <c r="CC121" s="541">
        <f t="shared" si="31"/>
        <v>0</v>
      </c>
      <c r="CD121" s="541">
        <f t="shared" si="31"/>
        <v>0</v>
      </c>
      <c r="CF121" s="45"/>
      <c r="CG121" s="52">
        <v>112</v>
      </c>
    </row>
    <row r="122" spans="1:85">
      <c r="A122" s="508" t="s">
        <v>7</v>
      </c>
      <c r="B122" s="536" t="s">
        <v>849</v>
      </c>
      <c r="C122" s="537">
        <f>SUM(C123:C132)</f>
        <v>0</v>
      </c>
      <c r="D122" s="537">
        <f t="shared" ref="D122:BO122" si="35">SUM(D123:D132)</f>
        <v>0</v>
      </c>
      <c r="E122" s="537">
        <f t="shared" si="35"/>
        <v>0</v>
      </c>
      <c r="F122" s="537">
        <f t="shared" si="35"/>
        <v>0</v>
      </c>
      <c r="G122" s="537">
        <f t="shared" si="35"/>
        <v>0</v>
      </c>
      <c r="H122" s="537">
        <f t="shared" si="35"/>
        <v>0</v>
      </c>
      <c r="I122" s="537">
        <f t="shared" si="35"/>
        <v>0</v>
      </c>
      <c r="J122" s="537">
        <f t="shared" si="35"/>
        <v>0</v>
      </c>
      <c r="K122" s="537">
        <f t="shared" si="35"/>
        <v>0</v>
      </c>
      <c r="L122" s="537">
        <f t="shared" si="35"/>
        <v>0</v>
      </c>
      <c r="M122" s="537">
        <f t="shared" si="35"/>
        <v>0</v>
      </c>
      <c r="N122" s="537">
        <f t="shared" si="35"/>
        <v>0</v>
      </c>
      <c r="O122" s="537">
        <f t="shared" si="35"/>
        <v>0</v>
      </c>
      <c r="P122" s="537">
        <f t="shared" si="35"/>
        <v>0</v>
      </c>
      <c r="Q122" s="537">
        <f t="shared" si="35"/>
        <v>0</v>
      </c>
      <c r="R122" s="537">
        <f t="shared" si="35"/>
        <v>0</v>
      </c>
      <c r="S122" s="537">
        <f t="shared" si="35"/>
        <v>0</v>
      </c>
      <c r="T122" s="537">
        <f t="shared" si="35"/>
        <v>0</v>
      </c>
      <c r="U122" s="537">
        <f t="shared" si="35"/>
        <v>0</v>
      </c>
      <c r="V122" s="537">
        <f t="shared" si="35"/>
        <v>0</v>
      </c>
      <c r="W122" s="537">
        <f t="shared" si="35"/>
        <v>0</v>
      </c>
      <c r="X122" s="537">
        <f t="shared" si="35"/>
        <v>0</v>
      </c>
      <c r="Y122" s="537">
        <f t="shared" si="35"/>
        <v>0</v>
      </c>
      <c r="Z122" s="537">
        <f t="shared" si="35"/>
        <v>0</v>
      </c>
      <c r="AA122" s="537">
        <f t="shared" si="35"/>
        <v>0</v>
      </c>
      <c r="AB122" s="537">
        <f t="shared" si="35"/>
        <v>0</v>
      </c>
      <c r="AC122" s="537">
        <f t="shared" si="35"/>
        <v>0</v>
      </c>
      <c r="AD122" s="537">
        <f t="shared" si="35"/>
        <v>0</v>
      </c>
      <c r="AE122" s="537">
        <f t="shared" si="35"/>
        <v>0</v>
      </c>
      <c r="AF122" s="537">
        <f t="shared" si="35"/>
        <v>0</v>
      </c>
      <c r="AG122" s="537">
        <f t="shared" si="35"/>
        <v>0</v>
      </c>
      <c r="AH122" s="537">
        <f t="shared" si="35"/>
        <v>0</v>
      </c>
      <c r="AI122" s="537">
        <f t="shared" si="35"/>
        <v>0</v>
      </c>
      <c r="AJ122" s="537">
        <f t="shared" si="35"/>
        <v>0</v>
      </c>
      <c r="AK122" s="537">
        <f t="shared" si="35"/>
        <v>0</v>
      </c>
      <c r="AL122" s="537">
        <f t="shared" si="35"/>
        <v>0</v>
      </c>
      <c r="AM122" s="537">
        <f t="shared" si="35"/>
        <v>0</v>
      </c>
      <c r="AN122" s="537">
        <f t="shared" si="35"/>
        <v>0</v>
      </c>
      <c r="AO122" s="537">
        <f t="shared" si="35"/>
        <v>0</v>
      </c>
      <c r="AP122" s="537">
        <f t="shared" si="35"/>
        <v>0</v>
      </c>
      <c r="AQ122" s="537">
        <f t="shared" si="35"/>
        <v>0</v>
      </c>
      <c r="AR122" s="537">
        <f t="shared" si="35"/>
        <v>0</v>
      </c>
      <c r="AS122" s="537">
        <f t="shared" si="35"/>
        <v>0</v>
      </c>
      <c r="AT122" s="537">
        <f t="shared" si="35"/>
        <v>0</v>
      </c>
      <c r="AU122" s="537">
        <f t="shared" si="35"/>
        <v>0</v>
      </c>
      <c r="AV122" s="537">
        <f t="shared" si="35"/>
        <v>0</v>
      </c>
      <c r="AW122" s="537">
        <f t="shared" si="35"/>
        <v>0</v>
      </c>
      <c r="AX122" s="537">
        <f t="shared" si="35"/>
        <v>0</v>
      </c>
      <c r="AY122" s="537">
        <f t="shared" si="35"/>
        <v>0</v>
      </c>
      <c r="AZ122" s="537">
        <f t="shared" si="35"/>
        <v>0</v>
      </c>
      <c r="BA122" s="537">
        <f t="shared" si="35"/>
        <v>0</v>
      </c>
      <c r="BB122" s="537">
        <f t="shared" si="35"/>
        <v>0</v>
      </c>
      <c r="BC122" s="537">
        <f t="shared" si="35"/>
        <v>0</v>
      </c>
      <c r="BD122" s="537">
        <f t="shared" si="35"/>
        <v>0</v>
      </c>
      <c r="BE122" s="537">
        <f t="shared" si="35"/>
        <v>0</v>
      </c>
      <c r="BF122" s="537">
        <f t="shared" si="35"/>
        <v>0</v>
      </c>
      <c r="BG122" s="537">
        <f t="shared" si="35"/>
        <v>0</v>
      </c>
      <c r="BH122" s="537">
        <f t="shared" si="35"/>
        <v>0</v>
      </c>
      <c r="BI122" s="537">
        <f t="shared" si="35"/>
        <v>0</v>
      </c>
      <c r="BJ122" s="537">
        <f t="shared" si="35"/>
        <v>0</v>
      </c>
      <c r="BK122" s="537">
        <f t="shared" si="35"/>
        <v>0</v>
      </c>
      <c r="BL122" s="537">
        <f t="shared" si="35"/>
        <v>0</v>
      </c>
      <c r="BM122" s="537">
        <f t="shared" si="35"/>
        <v>0</v>
      </c>
      <c r="BN122" s="537">
        <f t="shared" si="35"/>
        <v>0</v>
      </c>
      <c r="BO122" s="537">
        <f t="shared" si="35"/>
        <v>0</v>
      </c>
      <c r="BP122" s="537">
        <f t="shared" ref="BP122:CB122" si="36">SUM(BP123:BP132)</f>
        <v>0</v>
      </c>
      <c r="BQ122" s="537">
        <f t="shared" si="36"/>
        <v>0</v>
      </c>
      <c r="BR122" s="537">
        <f t="shared" si="36"/>
        <v>0</v>
      </c>
      <c r="BS122" s="537">
        <f t="shared" si="36"/>
        <v>0</v>
      </c>
      <c r="BT122" s="537">
        <f t="shared" si="36"/>
        <v>0</v>
      </c>
      <c r="BU122" s="537">
        <f t="shared" si="36"/>
        <v>0</v>
      </c>
      <c r="BV122" s="537">
        <f t="shared" si="36"/>
        <v>0</v>
      </c>
      <c r="BW122" s="537">
        <f t="shared" si="36"/>
        <v>0</v>
      </c>
      <c r="BX122" s="537">
        <f t="shared" si="36"/>
        <v>0</v>
      </c>
      <c r="BY122" s="537">
        <f t="shared" si="36"/>
        <v>0</v>
      </c>
      <c r="BZ122" s="537">
        <f t="shared" si="36"/>
        <v>0</v>
      </c>
      <c r="CA122" s="537">
        <f t="shared" si="36"/>
        <v>0</v>
      </c>
      <c r="CB122" s="537">
        <f t="shared" si="36"/>
        <v>0</v>
      </c>
      <c r="CC122" s="537">
        <f>SUM(CC123:CC132)</f>
        <v>0</v>
      </c>
      <c r="CD122" s="537">
        <f>SUM(CD123:CD132)</f>
        <v>0</v>
      </c>
      <c r="CG122" s="52">
        <v>113</v>
      </c>
    </row>
    <row r="123" spans="1:85">
      <c r="A123" s="549"/>
      <c r="B123" s="140" t="s">
        <v>91</v>
      </c>
      <c r="C123" s="540">
        <v>0</v>
      </c>
      <c r="D123" s="540">
        <v>0</v>
      </c>
      <c r="E123" s="540">
        <v>0</v>
      </c>
      <c r="F123" s="540">
        <v>0</v>
      </c>
      <c r="G123" s="540">
        <v>0</v>
      </c>
      <c r="H123" s="540">
        <v>0</v>
      </c>
      <c r="I123" s="540">
        <v>0</v>
      </c>
      <c r="J123" s="540">
        <v>0</v>
      </c>
      <c r="K123" s="540">
        <v>0</v>
      </c>
      <c r="L123" s="540">
        <v>0</v>
      </c>
      <c r="M123" s="540">
        <v>0</v>
      </c>
      <c r="N123" s="540">
        <v>0</v>
      </c>
      <c r="O123" s="540">
        <v>0</v>
      </c>
      <c r="P123" s="540">
        <v>0</v>
      </c>
      <c r="Q123" s="540">
        <v>0</v>
      </c>
      <c r="R123" s="540">
        <v>0</v>
      </c>
      <c r="S123" s="540">
        <v>0</v>
      </c>
      <c r="T123" s="540">
        <v>0</v>
      </c>
      <c r="U123" s="540">
        <v>0</v>
      </c>
      <c r="V123" s="540">
        <v>0</v>
      </c>
      <c r="W123" s="540">
        <v>0</v>
      </c>
      <c r="X123" s="540">
        <v>0</v>
      </c>
      <c r="Y123" s="540">
        <v>0</v>
      </c>
      <c r="Z123" s="540">
        <v>0</v>
      </c>
      <c r="AA123" s="540">
        <v>0</v>
      </c>
      <c r="AB123" s="540">
        <v>0</v>
      </c>
      <c r="AC123" s="540">
        <v>0</v>
      </c>
      <c r="AD123" s="540">
        <v>0</v>
      </c>
      <c r="AE123" s="540">
        <v>0</v>
      </c>
      <c r="AF123" s="540">
        <v>0</v>
      </c>
      <c r="AG123" s="540">
        <v>0</v>
      </c>
      <c r="AH123" s="540">
        <v>0</v>
      </c>
      <c r="AI123" s="540">
        <v>0</v>
      </c>
      <c r="AJ123" s="540">
        <v>0</v>
      </c>
      <c r="AK123" s="540">
        <v>0</v>
      </c>
      <c r="AL123" s="540">
        <v>0</v>
      </c>
      <c r="AM123" s="540">
        <v>0</v>
      </c>
      <c r="AN123" s="540">
        <v>0</v>
      </c>
      <c r="AO123" s="540">
        <v>0</v>
      </c>
      <c r="AP123" s="540">
        <v>0</v>
      </c>
      <c r="AQ123" s="540">
        <v>0</v>
      </c>
      <c r="AR123" s="540">
        <v>0</v>
      </c>
      <c r="AS123" s="540">
        <v>0</v>
      </c>
      <c r="AT123" s="540">
        <v>0</v>
      </c>
      <c r="AU123" s="540">
        <v>0</v>
      </c>
      <c r="AV123" s="540">
        <v>0</v>
      </c>
      <c r="AW123" s="540">
        <v>0</v>
      </c>
      <c r="AX123" s="540">
        <v>0</v>
      </c>
      <c r="AY123" s="540">
        <v>0</v>
      </c>
      <c r="AZ123" s="540">
        <v>0</v>
      </c>
      <c r="BA123" s="540">
        <v>0</v>
      </c>
      <c r="BB123" s="540">
        <v>0</v>
      </c>
      <c r="BC123" s="540">
        <v>0</v>
      </c>
      <c r="BD123" s="540">
        <v>0</v>
      </c>
      <c r="BE123" s="540">
        <v>0</v>
      </c>
      <c r="BF123" s="540">
        <v>0</v>
      </c>
      <c r="BG123" s="540">
        <v>0</v>
      </c>
      <c r="BH123" s="540">
        <v>0</v>
      </c>
      <c r="BI123" s="540">
        <v>0</v>
      </c>
      <c r="BJ123" s="540">
        <v>0</v>
      </c>
      <c r="BK123" s="540">
        <v>0</v>
      </c>
      <c r="BL123" s="540">
        <v>0</v>
      </c>
      <c r="BM123" s="540">
        <v>0</v>
      </c>
      <c r="BN123" s="540">
        <v>0</v>
      </c>
      <c r="BO123" s="540">
        <v>0</v>
      </c>
      <c r="BP123" s="540">
        <v>0</v>
      </c>
      <c r="BQ123" s="540">
        <v>0</v>
      </c>
      <c r="BR123" s="540">
        <v>0</v>
      </c>
      <c r="BS123" s="540">
        <v>0</v>
      </c>
      <c r="BT123" s="540">
        <v>0</v>
      </c>
      <c r="BU123" s="540">
        <v>0</v>
      </c>
      <c r="BV123" s="540">
        <v>0</v>
      </c>
      <c r="BW123" s="540">
        <v>0</v>
      </c>
      <c r="BX123" s="540">
        <v>0</v>
      </c>
      <c r="BY123" s="540">
        <v>0</v>
      </c>
      <c r="BZ123" s="540">
        <v>0</v>
      </c>
      <c r="CA123" s="540">
        <v>0</v>
      </c>
      <c r="CB123" s="540">
        <v>0</v>
      </c>
      <c r="CC123" s="541">
        <f t="shared" si="31"/>
        <v>0</v>
      </c>
      <c r="CD123" s="541">
        <f t="shared" si="31"/>
        <v>0</v>
      </c>
      <c r="CG123" s="52">
        <v>114</v>
      </c>
    </row>
    <row r="124" spans="1:85">
      <c r="A124" s="547"/>
      <c r="B124" s="16" t="s">
        <v>92</v>
      </c>
      <c r="C124" s="540">
        <v>0</v>
      </c>
      <c r="D124" s="540">
        <v>0</v>
      </c>
      <c r="E124" s="540">
        <v>0</v>
      </c>
      <c r="F124" s="540">
        <v>0</v>
      </c>
      <c r="G124" s="540">
        <v>0</v>
      </c>
      <c r="H124" s="540">
        <v>0</v>
      </c>
      <c r="I124" s="540">
        <v>0</v>
      </c>
      <c r="J124" s="540">
        <v>0</v>
      </c>
      <c r="K124" s="540">
        <v>0</v>
      </c>
      <c r="L124" s="540">
        <v>0</v>
      </c>
      <c r="M124" s="540">
        <v>0</v>
      </c>
      <c r="N124" s="540">
        <v>0</v>
      </c>
      <c r="O124" s="540">
        <v>0</v>
      </c>
      <c r="P124" s="540">
        <v>0</v>
      </c>
      <c r="Q124" s="540">
        <v>0</v>
      </c>
      <c r="R124" s="540">
        <v>0</v>
      </c>
      <c r="S124" s="540">
        <v>0</v>
      </c>
      <c r="T124" s="540">
        <v>0</v>
      </c>
      <c r="U124" s="540">
        <v>0</v>
      </c>
      <c r="V124" s="540">
        <v>0</v>
      </c>
      <c r="W124" s="540">
        <v>0</v>
      </c>
      <c r="X124" s="540">
        <v>0</v>
      </c>
      <c r="Y124" s="540">
        <v>0</v>
      </c>
      <c r="Z124" s="540">
        <v>0</v>
      </c>
      <c r="AA124" s="540">
        <v>0</v>
      </c>
      <c r="AB124" s="540">
        <v>0</v>
      </c>
      <c r="AC124" s="540">
        <v>0</v>
      </c>
      <c r="AD124" s="540">
        <v>0</v>
      </c>
      <c r="AE124" s="540">
        <v>0</v>
      </c>
      <c r="AF124" s="540">
        <v>0</v>
      </c>
      <c r="AG124" s="540">
        <v>0</v>
      </c>
      <c r="AH124" s="540">
        <v>0</v>
      </c>
      <c r="AI124" s="540">
        <v>0</v>
      </c>
      <c r="AJ124" s="540">
        <v>0</v>
      </c>
      <c r="AK124" s="540">
        <v>0</v>
      </c>
      <c r="AL124" s="540">
        <v>0</v>
      </c>
      <c r="AM124" s="540">
        <v>0</v>
      </c>
      <c r="AN124" s="540">
        <v>0</v>
      </c>
      <c r="AO124" s="540">
        <v>0</v>
      </c>
      <c r="AP124" s="540">
        <v>0</v>
      </c>
      <c r="AQ124" s="540">
        <v>0</v>
      </c>
      <c r="AR124" s="540">
        <v>0</v>
      </c>
      <c r="AS124" s="540">
        <v>0</v>
      </c>
      <c r="AT124" s="540">
        <v>0</v>
      </c>
      <c r="AU124" s="540">
        <v>0</v>
      </c>
      <c r="AV124" s="540">
        <v>0</v>
      </c>
      <c r="AW124" s="540">
        <v>0</v>
      </c>
      <c r="AX124" s="540">
        <v>0</v>
      </c>
      <c r="AY124" s="540">
        <v>0</v>
      </c>
      <c r="AZ124" s="540">
        <v>0</v>
      </c>
      <c r="BA124" s="540">
        <v>0</v>
      </c>
      <c r="BB124" s="540">
        <v>0</v>
      </c>
      <c r="BC124" s="540">
        <v>0</v>
      </c>
      <c r="BD124" s="540">
        <v>0</v>
      </c>
      <c r="BE124" s="540">
        <v>0</v>
      </c>
      <c r="BF124" s="540">
        <v>0</v>
      </c>
      <c r="BG124" s="540">
        <v>0</v>
      </c>
      <c r="BH124" s="540">
        <v>0</v>
      </c>
      <c r="BI124" s="540">
        <v>0</v>
      </c>
      <c r="BJ124" s="540">
        <v>0</v>
      </c>
      <c r="BK124" s="540">
        <v>0</v>
      </c>
      <c r="BL124" s="540">
        <v>0</v>
      </c>
      <c r="BM124" s="540">
        <v>0</v>
      </c>
      <c r="BN124" s="540">
        <v>0</v>
      </c>
      <c r="BO124" s="540">
        <v>0</v>
      </c>
      <c r="BP124" s="540">
        <v>0</v>
      </c>
      <c r="BQ124" s="540">
        <v>0</v>
      </c>
      <c r="BR124" s="540">
        <v>0</v>
      </c>
      <c r="BS124" s="540">
        <v>0</v>
      </c>
      <c r="BT124" s="540">
        <v>0</v>
      </c>
      <c r="BU124" s="540">
        <v>0</v>
      </c>
      <c r="BV124" s="540">
        <v>0</v>
      </c>
      <c r="BW124" s="540">
        <v>0</v>
      </c>
      <c r="BX124" s="540">
        <v>0</v>
      </c>
      <c r="BY124" s="540">
        <v>0</v>
      </c>
      <c r="BZ124" s="540">
        <v>0</v>
      </c>
      <c r="CA124" s="540">
        <v>0</v>
      </c>
      <c r="CB124" s="540">
        <v>0</v>
      </c>
      <c r="CC124" s="541">
        <f t="shared" si="31"/>
        <v>0</v>
      </c>
      <c r="CD124" s="541">
        <f t="shared" si="31"/>
        <v>0</v>
      </c>
      <c r="CG124" s="52">
        <v>115</v>
      </c>
    </row>
    <row r="125" spans="1:85">
      <c r="A125" s="547"/>
      <c r="B125" s="16" t="s">
        <v>592</v>
      </c>
      <c r="C125" s="540">
        <v>0</v>
      </c>
      <c r="D125" s="540">
        <v>0</v>
      </c>
      <c r="E125" s="540">
        <v>0</v>
      </c>
      <c r="F125" s="540">
        <v>0</v>
      </c>
      <c r="G125" s="540">
        <v>0</v>
      </c>
      <c r="H125" s="540">
        <v>0</v>
      </c>
      <c r="I125" s="540">
        <v>0</v>
      </c>
      <c r="J125" s="540">
        <v>0</v>
      </c>
      <c r="K125" s="540">
        <v>0</v>
      </c>
      <c r="L125" s="540">
        <v>0</v>
      </c>
      <c r="M125" s="540">
        <v>0</v>
      </c>
      <c r="N125" s="540">
        <v>0</v>
      </c>
      <c r="O125" s="540">
        <v>0</v>
      </c>
      <c r="P125" s="540">
        <v>0</v>
      </c>
      <c r="Q125" s="540">
        <v>0</v>
      </c>
      <c r="R125" s="540">
        <v>0</v>
      </c>
      <c r="S125" s="540">
        <v>0</v>
      </c>
      <c r="T125" s="540">
        <v>0</v>
      </c>
      <c r="U125" s="540">
        <v>0</v>
      </c>
      <c r="V125" s="540">
        <v>0</v>
      </c>
      <c r="W125" s="540">
        <v>0</v>
      </c>
      <c r="X125" s="540">
        <v>0</v>
      </c>
      <c r="Y125" s="540">
        <v>0</v>
      </c>
      <c r="Z125" s="540">
        <v>0</v>
      </c>
      <c r="AA125" s="540">
        <v>0</v>
      </c>
      <c r="AB125" s="540">
        <v>0</v>
      </c>
      <c r="AC125" s="540">
        <v>0</v>
      </c>
      <c r="AD125" s="540">
        <v>0</v>
      </c>
      <c r="AE125" s="540">
        <v>0</v>
      </c>
      <c r="AF125" s="540">
        <v>0</v>
      </c>
      <c r="AG125" s="540">
        <v>0</v>
      </c>
      <c r="AH125" s="540">
        <v>0</v>
      </c>
      <c r="AI125" s="540">
        <v>0</v>
      </c>
      <c r="AJ125" s="540">
        <v>0</v>
      </c>
      <c r="AK125" s="540">
        <v>0</v>
      </c>
      <c r="AL125" s="540">
        <v>0</v>
      </c>
      <c r="AM125" s="540">
        <v>0</v>
      </c>
      <c r="AN125" s="540">
        <v>0</v>
      </c>
      <c r="AO125" s="540">
        <v>0</v>
      </c>
      <c r="AP125" s="540">
        <v>0</v>
      </c>
      <c r="AQ125" s="540">
        <v>0</v>
      </c>
      <c r="AR125" s="540">
        <v>0</v>
      </c>
      <c r="AS125" s="540">
        <v>0</v>
      </c>
      <c r="AT125" s="540">
        <v>0</v>
      </c>
      <c r="AU125" s="540">
        <v>0</v>
      </c>
      <c r="AV125" s="540">
        <v>0</v>
      </c>
      <c r="AW125" s="540">
        <v>0</v>
      </c>
      <c r="AX125" s="540">
        <v>0</v>
      </c>
      <c r="AY125" s="540">
        <v>0</v>
      </c>
      <c r="AZ125" s="540">
        <v>0</v>
      </c>
      <c r="BA125" s="540">
        <v>0</v>
      </c>
      <c r="BB125" s="540">
        <v>0</v>
      </c>
      <c r="BC125" s="540">
        <v>0</v>
      </c>
      <c r="BD125" s="540">
        <v>0</v>
      </c>
      <c r="BE125" s="540">
        <v>0</v>
      </c>
      <c r="BF125" s="540">
        <v>0</v>
      </c>
      <c r="BG125" s="540">
        <v>0</v>
      </c>
      <c r="BH125" s="540">
        <v>0</v>
      </c>
      <c r="BI125" s="540">
        <v>0</v>
      </c>
      <c r="BJ125" s="540">
        <v>0</v>
      </c>
      <c r="BK125" s="540">
        <v>0</v>
      </c>
      <c r="BL125" s="540">
        <v>0</v>
      </c>
      <c r="BM125" s="540">
        <v>0</v>
      </c>
      <c r="BN125" s="540">
        <v>0</v>
      </c>
      <c r="BO125" s="540">
        <v>0</v>
      </c>
      <c r="BP125" s="540">
        <v>0</v>
      </c>
      <c r="BQ125" s="540">
        <v>0</v>
      </c>
      <c r="BR125" s="540">
        <v>0</v>
      </c>
      <c r="BS125" s="540">
        <v>0</v>
      </c>
      <c r="BT125" s="540">
        <v>0</v>
      </c>
      <c r="BU125" s="540">
        <v>0</v>
      </c>
      <c r="BV125" s="540">
        <v>0</v>
      </c>
      <c r="BW125" s="540">
        <v>0</v>
      </c>
      <c r="BX125" s="540">
        <v>0</v>
      </c>
      <c r="BY125" s="540">
        <v>0</v>
      </c>
      <c r="BZ125" s="540">
        <v>0</v>
      </c>
      <c r="CA125" s="540">
        <v>0</v>
      </c>
      <c r="CB125" s="540">
        <v>0</v>
      </c>
      <c r="CC125" s="541">
        <f t="shared" si="31"/>
        <v>0</v>
      </c>
      <c r="CD125" s="541">
        <f t="shared" si="31"/>
        <v>0</v>
      </c>
      <c r="CG125" s="52">
        <v>116</v>
      </c>
    </row>
    <row r="126" spans="1:85">
      <c r="A126" s="547"/>
      <c r="B126" s="16" t="s">
        <v>93</v>
      </c>
      <c r="C126" s="540">
        <v>0</v>
      </c>
      <c r="D126" s="540">
        <v>0</v>
      </c>
      <c r="E126" s="540">
        <v>0</v>
      </c>
      <c r="F126" s="540">
        <v>0</v>
      </c>
      <c r="G126" s="540">
        <v>0</v>
      </c>
      <c r="H126" s="540">
        <v>0</v>
      </c>
      <c r="I126" s="540">
        <v>0</v>
      </c>
      <c r="J126" s="540">
        <v>0</v>
      </c>
      <c r="K126" s="540">
        <v>0</v>
      </c>
      <c r="L126" s="540">
        <v>0</v>
      </c>
      <c r="M126" s="540">
        <v>0</v>
      </c>
      <c r="N126" s="540">
        <v>0</v>
      </c>
      <c r="O126" s="540">
        <v>0</v>
      </c>
      <c r="P126" s="540">
        <v>0</v>
      </c>
      <c r="Q126" s="540">
        <v>0</v>
      </c>
      <c r="R126" s="540">
        <v>0</v>
      </c>
      <c r="S126" s="540">
        <v>0</v>
      </c>
      <c r="T126" s="540">
        <v>0</v>
      </c>
      <c r="U126" s="540">
        <v>0</v>
      </c>
      <c r="V126" s="540">
        <v>0</v>
      </c>
      <c r="W126" s="540">
        <v>0</v>
      </c>
      <c r="X126" s="540">
        <v>0</v>
      </c>
      <c r="Y126" s="540">
        <v>0</v>
      </c>
      <c r="Z126" s="540">
        <v>0</v>
      </c>
      <c r="AA126" s="540">
        <v>0</v>
      </c>
      <c r="AB126" s="540">
        <v>0</v>
      </c>
      <c r="AC126" s="540">
        <v>0</v>
      </c>
      <c r="AD126" s="540">
        <v>0</v>
      </c>
      <c r="AE126" s="540">
        <v>0</v>
      </c>
      <c r="AF126" s="540">
        <v>0</v>
      </c>
      <c r="AG126" s="540">
        <v>0</v>
      </c>
      <c r="AH126" s="540">
        <v>0</v>
      </c>
      <c r="AI126" s="540">
        <v>0</v>
      </c>
      <c r="AJ126" s="540">
        <v>0</v>
      </c>
      <c r="AK126" s="540">
        <v>0</v>
      </c>
      <c r="AL126" s="540">
        <v>0</v>
      </c>
      <c r="AM126" s="540">
        <v>0</v>
      </c>
      <c r="AN126" s="540">
        <v>0</v>
      </c>
      <c r="AO126" s="540">
        <v>0</v>
      </c>
      <c r="AP126" s="540">
        <v>0</v>
      </c>
      <c r="AQ126" s="540">
        <v>0</v>
      </c>
      <c r="AR126" s="540">
        <v>0</v>
      </c>
      <c r="AS126" s="540">
        <v>0</v>
      </c>
      <c r="AT126" s="540">
        <v>0</v>
      </c>
      <c r="AU126" s="540">
        <v>0</v>
      </c>
      <c r="AV126" s="540">
        <v>0</v>
      </c>
      <c r="AW126" s="540">
        <v>0</v>
      </c>
      <c r="AX126" s="540">
        <v>0</v>
      </c>
      <c r="AY126" s="540">
        <v>0</v>
      </c>
      <c r="AZ126" s="540">
        <v>0</v>
      </c>
      <c r="BA126" s="540">
        <v>0</v>
      </c>
      <c r="BB126" s="540">
        <v>0</v>
      </c>
      <c r="BC126" s="540">
        <v>0</v>
      </c>
      <c r="BD126" s="540">
        <v>0</v>
      </c>
      <c r="BE126" s="540">
        <v>0</v>
      </c>
      <c r="BF126" s="540">
        <v>0</v>
      </c>
      <c r="BG126" s="540">
        <v>0</v>
      </c>
      <c r="BH126" s="540">
        <v>0</v>
      </c>
      <c r="BI126" s="540">
        <v>0</v>
      </c>
      <c r="BJ126" s="540">
        <v>0</v>
      </c>
      <c r="BK126" s="540">
        <v>0</v>
      </c>
      <c r="BL126" s="540">
        <v>0</v>
      </c>
      <c r="BM126" s="540">
        <v>0</v>
      </c>
      <c r="BN126" s="540">
        <v>0</v>
      </c>
      <c r="BO126" s="540">
        <v>0</v>
      </c>
      <c r="BP126" s="540">
        <v>0</v>
      </c>
      <c r="BQ126" s="540">
        <v>0</v>
      </c>
      <c r="BR126" s="540">
        <v>0</v>
      </c>
      <c r="BS126" s="540">
        <v>0</v>
      </c>
      <c r="BT126" s="540">
        <v>0</v>
      </c>
      <c r="BU126" s="540">
        <v>0</v>
      </c>
      <c r="BV126" s="540">
        <v>0</v>
      </c>
      <c r="BW126" s="540">
        <v>0</v>
      </c>
      <c r="BX126" s="540">
        <v>0</v>
      </c>
      <c r="BY126" s="540">
        <v>0</v>
      </c>
      <c r="BZ126" s="540">
        <v>0</v>
      </c>
      <c r="CA126" s="540">
        <v>0</v>
      </c>
      <c r="CB126" s="540">
        <v>0</v>
      </c>
      <c r="CC126" s="541">
        <f t="shared" si="31"/>
        <v>0</v>
      </c>
      <c r="CD126" s="541">
        <f t="shared" si="31"/>
        <v>0</v>
      </c>
      <c r="CG126" s="52">
        <v>117</v>
      </c>
    </row>
    <row r="127" spans="1:85">
      <c r="A127" s="547"/>
      <c r="B127" s="16" t="s">
        <v>94</v>
      </c>
      <c r="C127" s="540">
        <v>0</v>
      </c>
      <c r="D127" s="540">
        <v>0</v>
      </c>
      <c r="E127" s="540">
        <v>0</v>
      </c>
      <c r="F127" s="540">
        <v>0</v>
      </c>
      <c r="G127" s="540">
        <v>0</v>
      </c>
      <c r="H127" s="540">
        <v>0</v>
      </c>
      <c r="I127" s="540">
        <v>0</v>
      </c>
      <c r="J127" s="540">
        <v>0</v>
      </c>
      <c r="K127" s="540">
        <v>0</v>
      </c>
      <c r="L127" s="540">
        <v>0</v>
      </c>
      <c r="M127" s="540">
        <v>0</v>
      </c>
      <c r="N127" s="540">
        <v>0</v>
      </c>
      <c r="O127" s="540">
        <v>0</v>
      </c>
      <c r="P127" s="540">
        <v>0</v>
      </c>
      <c r="Q127" s="540">
        <v>0</v>
      </c>
      <c r="R127" s="540">
        <v>0</v>
      </c>
      <c r="S127" s="540">
        <v>0</v>
      </c>
      <c r="T127" s="540">
        <v>0</v>
      </c>
      <c r="U127" s="540">
        <v>0</v>
      </c>
      <c r="V127" s="540">
        <v>0</v>
      </c>
      <c r="W127" s="540">
        <v>0</v>
      </c>
      <c r="X127" s="540">
        <v>0</v>
      </c>
      <c r="Y127" s="540">
        <v>0</v>
      </c>
      <c r="Z127" s="540">
        <v>0</v>
      </c>
      <c r="AA127" s="540">
        <v>0</v>
      </c>
      <c r="AB127" s="540">
        <v>0</v>
      </c>
      <c r="AC127" s="540">
        <v>0</v>
      </c>
      <c r="AD127" s="540">
        <v>0</v>
      </c>
      <c r="AE127" s="540">
        <v>0</v>
      </c>
      <c r="AF127" s="540">
        <v>0</v>
      </c>
      <c r="AG127" s="540">
        <v>0</v>
      </c>
      <c r="AH127" s="540">
        <v>0</v>
      </c>
      <c r="AI127" s="540">
        <v>0</v>
      </c>
      <c r="AJ127" s="540">
        <v>0</v>
      </c>
      <c r="AK127" s="540">
        <v>0</v>
      </c>
      <c r="AL127" s="540">
        <v>0</v>
      </c>
      <c r="AM127" s="540">
        <v>0</v>
      </c>
      <c r="AN127" s="540">
        <v>0</v>
      </c>
      <c r="AO127" s="540">
        <v>0</v>
      </c>
      <c r="AP127" s="540">
        <v>0</v>
      </c>
      <c r="AQ127" s="540">
        <v>0</v>
      </c>
      <c r="AR127" s="540">
        <v>0</v>
      </c>
      <c r="AS127" s="540">
        <v>0</v>
      </c>
      <c r="AT127" s="540">
        <v>0</v>
      </c>
      <c r="AU127" s="540">
        <v>0</v>
      </c>
      <c r="AV127" s="540">
        <v>0</v>
      </c>
      <c r="AW127" s="540">
        <v>0</v>
      </c>
      <c r="AX127" s="540">
        <v>0</v>
      </c>
      <c r="AY127" s="540">
        <v>0</v>
      </c>
      <c r="AZ127" s="540">
        <v>0</v>
      </c>
      <c r="BA127" s="540">
        <v>0</v>
      </c>
      <c r="BB127" s="540">
        <v>0</v>
      </c>
      <c r="BC127" s="540">
        <v>0</v>
      </c>
      <c r="BD127" s="540">
        <v>0</v>
      </c>
      <c r="BE127" s="540">
        <v>0</v>
      </c>
      <c r="BF127" s="540">
        <v>0</v>
      </c>
      <c r="BG127" s="540">
        <v>0</v>
      </c>
      <c r="BH127" s="540">
        <v>0</v>
      </c>
      <c r="BI127" s="540">
        <v>0</v>
      </c>
      <c r="BJ127" s="540">
        <v>0</v>
      </c>
      <c r="BK127" s="540">
        <v>0</v>
      </c>
      <c r="BL127" s="540">
        <v>0</v>
      </c>
      <c r="BM127" s="540">
        <v>0</v>
      </c>
      <c r="BN127" s="540">
        <v>0</v>
      </c>
      <c r="BO127" s="540">
        <v>0</v>
      </c>
      <c r="BP127" s="540">
        <v>0</v>
      </c>
      <c r="BQ127" s="540">
        <v>0</v>
      </c>
      <c r="BR127" s="540">
        <v>0</v>
      </c>
      <c r="BS127" s="540">
        <v>0</v>
      </c>
      <c r="BT127" s="540">
        <v>0</v>
      </c>
      <c r="BU127" s="540">
        <v>0</v>
      </c>
      <c r="BV127" s="540">
        <v>0</v>
      </c>
      <c r="BW127" s="540">
        <v>0</v>
      </c>
      <c r="BX127" s="540">
        <v>0</v>
      </c>
      <c r="BY127" s="540">
        <v>0</v>
      </c>
      <c r="BZ127" s="540">
        <v>0</v>
      </c>
      <c r="CA127" s="540">
        <v>0</v>
      </c>
      <c r="CB127" s="540">
        <v>0</v>
      </c>
      <c r="CC127" s="541">
        <f t="shared" si="31"/>
        <v>0</v>
      </c>
      <c r="CD127" s="541">
        <f t="shared" si="31"/>
        <v>0</v>
      </c>
      <c r="CG127" s="52">
        <v>118</v>
      </c>
    </row>
    <row r="128" spans="1:85">
      <c r="A128" s="547"/>
      <c r="B128" s="10" t="s">
        <v>847</v>
      </c>
      <c r="C128" s="540">
        <v>0</v>
      </c>
      <c r="D128" s="540">
        <v>0</v>
      </c>
      <c r="E128" s="540">
        <v>0</v>
      </c>
      <c r="F128" s="540">
        <v>0</v>
      </c>
      <c r="G128" s="540">
        <v>0</v>
      </c>
      <c r="H128" s="540">
        <v>0</v>
      </c>
      <c r="I128" s="540">
        <v>0</v>
      </c>
      <c r="J128" s="540">
        <v>0</v>
      </c>
      <c r="K128" s="540">
        <v>0</v>
      </c>
      <c r="L128" s="540">
        <v>0</v>
      </c>
      <c r="M128" s="540">
        <v>0</v>
      </c>
      <c r="N128" s="540">
        <v>0</v>
      </c>
      <c r="O128" s="540">
        <v>0</v>
      </c>
      <c r="P128" s="540">
        <v>0</v>
      </c>
      <c r="Q128" s="540">
        <v>0</v>
      </c>
      <c r="R128" s="540">
        <v>0</v>
      </c>
      <c r="S128" s="540">
        <v>0</v>
      </c>
      <c r="T128" s="540">
        <v>0</v>
      </c>
      <c r="U128" s="540">
        <v>0</v>
      </c>
      <c r="V128" s="540">
        <v>0</v>
      </c>
      <c r="W128" s="540">
        <v>0</v>
      </c>
      <c r="X128" s="540">
        <v>0</v>
      </c>
      <c r="Y128" s="540">
        <v>0</v>
      </c>
      <c r="Z128" s="540">
        <v>0</v>
      </c>
      <c r="AA128" s="540">
        <v>0</v>
      </c>
      <c r="AB128" s="540">
        <v>0</v>
      </c>
      <c r="AC128" s="540">
        <v>0</v>
      </c>
      <c r="AD128" s="540">
        <v>0</v>
      </c>
      <c r="AE128" s="540">
        <v>0</v>
      </c>
      <c r="AF128" s="540">
        <v>0</v>
      </c>
      <c r="AG128" s="540">
        <v>0</v>
      </c>
      <c r="AH128" s="540">
        <v>0</v>
      </c>
      <c r="AI128" s="540">
        <v>0</v>
      </c>
      <c r="AJ128" s="540">
        <v>0</v>
      </c>
      <c r="AK128" s="540">
        <v>0</v>
      </c>
      <c r="AL128" s="540">
        <v>0</v>
      </c>
      <c r="AM128" s="540">
        <v>0</v>
      </c>
      <c r="AN128" s="540">
        <v>0</v>
      </c>
      <c r="AO128" s="540">
        <v>0</v>
      </c>
      <c r="AP128" s="540">
        <v>0</v>
      </c>
      <c r="AQ128" s="540">
        <v>0</v>
      </c>
      <c r="AR128" s="540">
        <v>0</v>
      </c>
      <c r="AS128" s="540">
        <v>0</v>
      </c>
      <c r="AT128" s="540">
        <v>0</v>
      </c>
      <c r="AU128" s="540">
        <v>0</v>
      </c>
      <c r="AV128" s="540">
        <v>0</v>
      </c>
      <c r="AW128" s="540">
        <v>0</v>
      </c>
      <c r="AX128" s="540">
        <v>0</v>
      </c>
      <c r="AY128" s="540">
        <v>0</v>
      </c>
      <c r="AZ128" s="540">
        <v>0</v>
      </c>
      <c r="BA128" s="540">
        <v>0</v>
      </c>
      <c r="BB128" s="540">
        <v>0</v>
      </c>
      <c r="BC128" s="540">
        <v>0</v>
      </c>
      <c r="BD128" s="540">
        <v>0</v>
      </c>
      <c r="BE128" s="540">
        <v>0</v>
      </c>
      <c r="BF128" s="540">
        <v>0</v>
      </c>
      <c r="BG128" s="540">
        <v>0</v>
      </c>
      <c r="BH128" s="540">
        <v>0</v>
      </c>
      <c r="BI128" s="540">
        <v>0</v>
      </c>
      <c r="BJ128" s="540">
        <v>0</v>
      </c>
      <c r="BK128" s="540">
        <v>0</v>
      </c>
      <c r="BL128" s="540">
        <v>0</v>
      </c>
      <c r="BM128" s="540">
        <v>0</v>
      </c>
      <c r="BN128" s="540">
        <v>0</v>
      </c>
      <c r="BO128" s="540">
        <v>0</v>
      </c>
      <c r="BP128" s="540">
        <v>0</v>
      </c>
      <c r="BQ128" s="540">
        <v>0</v>
      </c>
      <c r="BR128" s="540">
        <v>0</v>
      </c>
      <c r="BS128" s="540">
        <v>0</v>
      </c>
      <c r="BT128" s="540">
        <v>0</v>
      </c>
      <c r="BU128" s="540">
        <v>0</v>
      </c>
      <c r="BV128" s="540">
        <v>0</v>
      </c>
      <c r="BW128" s="540">
        <v>0</v>
      </c>
      <c r="BX128" s="540">
        <v>0</v>
      </c>
      <c r="BY128" s="540">
        <v>0</v>
      </c>
      <c r="BZ128" s="540">
        <v>0</v>
      </c>
      <c r="CA128" s="540">
        <v>0</v>
      </c>
      <c r="CB128" s="540">
        <v>0</v>
      </c>
      <c r="CC128" s="541">
        <f t="shared" si="31"/>
        <v>0</v>
      </c>
      <c r="CD128" s="541">
        <f t="shared" si="31"/>
        <v>0</v>
      </c>
      <c r="CG128" s="52">
        <v>119</v>
      </c>
    </row>
    <row r="129" spans="1:86">
      <c r="A129" s="547"/>
      <c r="B129" s="10" t="s">
        <v>848</v>
      </c>
      <c r="C129" s="540">
        <v>0</v>
      </c>
      <c r="D129" s="540">
        <v>0</v>
      </c>
      <c r="E129" s="540">
        <v>0</v>
      </c>
      <c r="F129" s="540">
        <v>0</v>
      </c>
      <c r="G129" s="540">
        <v>0</v>
      </c>
      <c r="H129" s="540">
        <v>0</v>
      </c>
      <c r="I129" s="540">
        <v>0</v>
      </c>
      <c r="J129" s="540">
        <v>0</v>
      </c>
      <c r="K129" s="540">
        <v>0</v>
      </c>
      <c r="L129" s="540">
        <v>0</v>
      </c>
      <c r="M129" s="540">
        <v>0</v>
      </c>
      <c r="N129" s="540">
        <v>0</v>
      </c>
      <c r="O129" s="540">
        <v>0</v>
      </c>
      <c r="P129" s="540">
        <v>0</v>
      </c>
      <c r="Q129" s="540">
        <v>0</v>
      </c>
      <c r="R129" s="540">
        <v>0</v>
      </c>
      <c r="S129" s="540">
        <v>0</v>
      </c>
      <c r="T129" s="540">
        <v>0</v>
      </c>
      <c r="U129" s="540">
        <v>0</v>
      </c>
      <c r="V129" s="540">
        <v>0</v>
      </c>
      <c r="W129" s="540">
        <v>0</v>
      </c>
      <c r="X129" s="540">
        <v>0</v>
      </c>
      <c r="Y129" s="540">
        <v>0</v>
      </c>
      <c r="Z129" s="540">
        <v>0</v>
      </c>
      <c r="AA129" s="540">
        <v>0</v>
      </c>
      <c r="AB129" s="540">
        <v>0</v>
      </c>
      <c r="AC129" s="540">
        <v>0</v>
      </c>
      <c r="AD129" s="540">
        <v>0</v>
      </c>
      <c r="AE129" s="540">
        <v>0</v>
      </c>
      <c r="AF129" s="540">
        <v>0</v>
      </c>
      <c r="AG129" s="540">
        <v>0</v>
      </c>
      <c r="AH129" s="540">
        <v>0</v>
      </c>
      <c r="AI129" s="540">
        <v>0</v>
      </c>
      <c r="AJ129" s="540">
        <v>0</v>
      </c>
      <c r="AK129" s="540">
        <v>0</v>
      </c>
      <c r="AL129" s="540">
        <v>0</v>
      </c>
      <c r="AM129" s="540">
        <v>0</v>
      </c>
      <c r="AN129" s="540">
        <v>0</v>
      </c>
      <c r="AO129" s="540">
        <v>0</v>
      </c>
      <c r="AP129" s="540">
        <v>0</v>
      </c>
      <c r="AQ129" s="540">
        <v>0</v>
      </c>
      <c r="AR129" s="540">
        <v>0</v>
      </c>
      <c r="AS129" s="540">
        <v>0</v>
      </c>
      <c r="AT129" s="540">
        <v>0</v>
      </c>
      <c r="AU129" s="540">
        <v>0</v>
      </c>
      <c r="AV129" s="540">
        <v>0</v>
      </c>
      <c r="AW129" s="540">
        <v>0</v>
      </c>
      <c r="AX129" s="540">
        <v>0</v>
      </c>
      <c r="AY129" s="540">
        <v>0</v>
      </c>
      <c r="AZ129" s="540">
        <v>0</v>
      </c>
      <c r="BA129" s="540">
        <v>0</v>
      </c>
      <c r="BB129" s="540">
        <v>0</v>
      </c>
      <c r="BC129" s="540">
        <v>0</v>
      </c>
      <c r="BD129" s="540">
        <v>0</v>
      </c>
      <c r="BE129" s="540">
        <v>0</v>
      </c>
      <c r="BF129" s="540">
        <v>0</v>
      </c>
      <c r="BG129" s="540">
        <v>0</v>
      </c>
      <c r="BH129" s="540">
        <v>0</v>
      </c>
      <c r="BI129" s="540">
        <v>0</v>
      </c>
      <c r="BJ129" s="540">
        <v>0</v>
      </c>
      <c r="BK129" s="540">
        <v>0</v>
      </c>
      <c r="BL129" s="540">
        <v>0</v>
      </c>
      <c r="BM129" s="540">
        <v>0</v>
      </c>
      <c r="BN129" s="540">
        <v>0</v>
      </c>
      <c r="BO129" s="540">
        <v>0</v>
      </c>
      <c r="BP129" s="540">
        <v>0</v>
      </c>
      <c r="BQ129" s="540">
        <v>0</v>
      </c>
      <c r="BR129" s="540">
        <v>0</v>
      </c>
      <c r="BS129" s="540">
        <v>0</v>
      </c>
      <c r="BT129" s="540">
        <v>0</v>
      </c>
      <c r="BU129" s="540">
        <v>0</v>
      </c>
      <c r="BV129" s="540">
        <v>0</v>
      </c>
      <c r="BW129" s="540">
        <v>0</v>
      </c>
      <c r="BX129" s="540">
        <v>0</v>
      </c>
      <c r="BY129" s="540">
        <v>0</v>
      </c>
      <c r="BZ129" s="540">
        <v>0</v>
      </c>
      <c r="CA129" s="540">
        <v>0</v>
      </c>
      <c r="CB129" s="540">
        <v>0</v>
      </c>
      <c r="CC129" s="541">
        <f t="shared" si="31"/>
        <v>0</v>
      </c>
      <c r="CD129" s="541">
        <f t="shared" si="31"/>
        <v>0</v>
      </c>
      <c r="CG129" s="52">
        <v>120</v>
      </c>
    </row>
    <row r="130" spans="1:86">
      <c r="A130" s="547"/>
      <c r="B130" s="10" t="s">
        <v>96</v>
      </c>
      <c r="C130" s="540">
        <v>0</v>
      </c>
      <c r="D130" s="540">
        <v>0</v>
      </c>
      <c r="E130" s="540">
        <v>0</v>
      </c>
      <c r="F130" s="540">
        <v>0</v>
      </c>
      <c r="G130" s="540">
        <v>0</v>
      </c>
      <c r="H130" s="540">
        <v>0</v>
      </c>
      <c r="I130" s="540">
        <v>0</v>
      </c>
      <c r="J130" s="540">
        <v>0</v>
      </c>
      <c r="K130" s="540">
        <v>0</v>
      </c>
      <c r="L130" s="540">
        <v>0</v>
      </c>
      <c r="M130" s="540">
        <v>0</v>
      </c>
      <c r="N130" s="540">
        <v>0</v>
      </c>
      <c r="O130" s="540">
        <v>0</v>
      </c>
      <c r="P130" s="540">
        <v>0</v>
      </c>
      <c r="Q130" s="540">
        <v>0</v>
      </c>
      <c r="R130" s="540">
        <v>0</v>
      </c>
      <c r="S130" s="540">
        <v>0</v>
      </c>
      <c r="T130" s="540">
        <v>0</v>
      </c>
      <c r="U130" s="540">
        <v>0</v>
      </c>
      <c r="V130" s="540">
        <v>0</v>
      </c>
      <c r="W130" s="540">
        <v>0</v>
      </c>
      <c r="X130" s="540">
        <v>0</v>
      </c>
      <c r="Y130" s="540">
        <v>0</v>
      </c>
      <c r="Z130" s="540">
        <v>0</v>
      </c>
      <c r="AA130" s="540">
        <v>0</v>
      </c>
      <c r="AB130" s="540">
        <v>0</v>
      </c>
      <c r="AC130" s="540">
        <v>0</v>
      </c>
      <c r="AD130" s="540">
        <v>0</v>
      </c>
      <c r="AE130" s="540">
        <v>0</v>
      </c>
      <c r="AF130" s="540">
        <v>0</v>
      </c>
      <c r="AG130" s="540">
        <v>0</v>
      </c>
      <c r="AH130" s="540">
        <v>0</v>
      </c>
      <c r="AI130" s="540">
        <v>0</v>
      </c>
      <c r="AJ130" s="540">
        <v>0</v>
      </c>
      <c r="AK130" s="540">
        <v>0</v>
      </c>
      <c r="AL130" s="540">
        <v>0</v>
      </c>
      <c r="AM130" s="540">
        <v>0</v>
      </c>
      <c r="AN130" s="540">
        <v>0</v>
      </c>
      <c r="AO130" s="540">
        <v>0</v>
      </c>
      <c r="AP130" s="540">
        <v>0</v>
      </c>
      <c r="AQ130" s="540">
        <v>0</v>
      </c>
      <c r="AR130" s="540">
        <v>0</v>
      </c>
      <c r="AS130" s="540">
        <v>0</v>
      </c>
      <c r="AT130" s="540">
        <v>0</v>
      </c>
      <c r="AU130" s="540">
        <v>0</v>
      </c>
      <c r="AV130" s="540">
        <v>0</v>
      </c>
      <c r="AW130" s="540">
        <v>0</v>
      </c>
      <c r="AX130" s="540">
        <v>0</v>
      </c>
      <c r="AY130" s="540">
        <v>0</v>
      </c>
      <c r="AZ130" s="540">
        <v>0</v>
      </c>
      <c r="BA130" s="540">
        <v>0</v>
      </c>
      <c r="BB130" s="540">
        <v>0</v>
      </c>
      <c r="BC130" s="540">
        <v>0</v>
      </c>
      <c r="BD130" s="540">
        <v>0</v>
      </c>
      <c r="BE130" s="540">
        <v>0</v>
      </c>
      <c r="BF130" s="540">
        <v>0</v>
      </c>
      <c r="BG130" s="540">
        <v>0</v>
      </c>
      <c r="BH130" s="540">
        <v>0</v>
      </c>
      <c r="BI130" s="540">
        <v>0</v>
      </c>
      <c r="BJ130" s="540">
        <v>0</v>
      </c>
      <c r="BK130" s="540">
        <v>0</v>
      </c>
      <c r="BL130" s="540">
        <v>0</v>
      </c>
      <c r="BM130" s="540">
        <v>0</v>
      </c>
      <c r="BN130" s="540">
        <v>0</v>
      </c>
      <c r="BO130" s="540">
        <v>0</v>
      </c>
      <c r="BP130" s="540">
        <v>0</v>
      </c>
      <c r="BQ130" s="540">
        <v>0</v>
      </c>
      <c r="BR130" s="540">
        <v>0</v>
      </c>
      <c r="BS130" s="540">
        <v>0</v>
      </c>
      <c r="BT130" s="540">
        <v>0</v>
      </c>
      <c r="BU130" s="540">
        <v>0</v>
      </c>
      <c r="BV130" s="540">
        <v>0</v>
      </c>
      <c r="BW130" s="540">
        <v>0</v>
      </c>
      <c r="BX130" s="540">
        <v>0</v>
      </c>
      <c r="BY130" s="540">
        <v>0</v>
      </c>
      <c r="BZ130" s="540">
        <v>0</v>
      </c>
      <c r="CA130" s="540">
        <v>0</v>
      </c>
      <c r="CB130" s="540">
        <v>0</v>
      </c>
      <c r="CC130" s="541">
        <f t="shared" si="31"/>
        <v>0</v>
      </c>
      <c r="CD130" s="541">
        <f t="shared" si="31"/>
        <v>0</v>
      </c>
      <c r="CG130" s="52">
        <v>121</v>
      </c>
    </row>
    <row r="131" spans="1:86">
      <c r="A131" s="547"/>
      <c r="B131" s="10" t="s">
        <v>97</v>
      </c>
      <c r="C131" s="540">
        <v>0</v>
      </c>
      <c r="D131" s="540">
        <v>0</v>
      </c>
      <c r="E131" s="540">
        <v>0</v>
      </c>
      <c r="F131" s="540">
        <v>0</v>
      </c>
      <c r="G131" s="540">
        <v>0</v>
      </c>
      <c r="H131" s="540">
        <v>0</v>
      </c>
      <c r="I131" s="540">
        <v>0</v>
      </c>
      <c r="J131" s="540">
        <v>0</v>
      </c>
      <c r="K131" s="540">
        <v>0</v>
      </c>
      <c r="L131" s="540">
        <v>0</v>
      </c>
      <c r="M131" s="540">
        <v>0</v>
      </c>
      <c r="N131" s="540">
        <v>0</v>
      </c>
      <c r="O131" s="540">
        <v>0</v>
      </c>
      <c r="P131" s="540">
        <v>0</v>
      </c>
      <c r="Q131" s="540">
        <v>0</v>
      </c>
      <c r="R131" s="540">
        <v>0</v>
      </c>
      <c r="S131" s="540">
        <v>0</v>
      </c>
      <c r="T131" s="540">
        <v>0</v>
      </c>
      <c r="U131" s="540">
        <v>0</v>
      </c>
      <c r="V131" s="540">
        <v>0</v>
      </c>
      <c r="W131" s="540">
        <v>0</v>
      </c>
      <c r="X131" s="540">
        <v>0</v>
      </c>
      <c r="Y131" s="540">
        <v>0</v>
      </c>
      <c r="Z131" s="540">
        <v>0</v>
      </c>
      <c r="AA131" s="540">
        <v>0</v>
      </c>
      <c r="AB131" s="540">
        <v>0</v>
      </c>
      <c r="AC131" s="540">
        <v>0</v>
      </c>
      <c r="AD131" s="540">
        <v>0</v>
      </c>
      <c r="AE131" s="540">
        <v>0</v>
      </c>
      <c r="AF131" s="540">
        <v>0</v>
      </c>
      <c r="AG131" s="540">
        <v>0</v>
      </c>
      <c r="AH131" s="540">
        <v>0</v>
      </c>
      <c r="AI131" s="540">
        <v>0</v>
      </c>
      <c r="AJ131" s="540">
        <v>0</v>
      </c>
      <c r="AK131" s="540">
        <v>0</v>
      </c>
      <c r="AL131" s="540">
        <v>0</v>
      </c>
      <c r="AM131" s="540">
        <v>0</v>
      </c>
      <c r="AN131" s="540">
        <v>0</v>
      </c>
      <c r="AO131" s="540">
        <v>0</v>
      </c>
      <c r="AP131" s="540">
        <v>0</v>
      </c>
      <c r="AQ131" s="540">
        <v>0</v>
      </c>
      <c r="AR131" s="540">
        <v>0</v>
      </c>
      <c r="AS131" s="540">
        <v>0</v>
      </c>
      <c r="AT131" s="540">
        <v>0</v>
      </c>
      <c r="AU131" s="540">
        <v>0</v>
      </c>
      <c r="AV131" s="540">
        <v>0</v>
      </c>
      <c r="AW131" s="540">
        <v>0</v>
      </c>
      <c r="AX131" s="540">
        <v>0</v>
      </c>
      <c r="AY131" s="540">
        <v>0</v>
      </c>
      <c r="AZ131" s="540">
        <v>0</v>
      </c>
      <c r="BA131" s="540">
        <v>0</v>
      </c>
      <c r="BB131" s="540">
        <v>0</v>
      </c>
      <c r="BC131" s="540">
        <v>0</v>
      </c>
      <c r="BD131" s="540">
        <v>0</v>
      </c>
      <c r="BE131" s="540">
        <v>0</v>
      </c>
      <c r="BF131" s="540">
        <v>0</v>
      </c>
      <c r="BG131" s="540">
        <v>0</v>
      </c>
      <c r="BH131" s="540">
        <v>0</v>
      </c>
      <c r="BI131" s="540">
        <v>0</v>
      </c>
      <c r="BJ131" s="540">
        <v>0</v>
      </c>
      <c r="BK131" s="540">
        <v>0</v>
      </c>
      <c r="BL131" s="540">
        <v>0</v>
      </c>
      <c r="BM131" s="540">
        <v>0</v>
      </c>
      <c r="BN131" s="540">
        <v>0</v>
      </c>
      <c r="BO131" s="540">
        <v>0</v>
      </c>
      <c r="BP131" s="540">
        <v>0</v>
      </c>
      <c r="BQ131" s="540">
        <v>0</v>
      </c>
      <c r="BR131" s="540">
        <v>0</v>
      </c>
      <c r="BS131" s="540">
        <v>0</v>
      </c>
      <c r="BT131" s="540">
        <v>0</v>
      </c>
      <c r="BU131" s="540">
        <v>0</v>
      </c>
      <c r="BV131" s="540">
        <v>0</v>
      </c>
      <c r="BW131" s="540">
        <v>0</v>
      </c>
      <c r="BX131" s="540">
        <v>0</v>
      </c>
      <c r="BY131" s="540">
        <v>0</v>
      </c>
      <c r="BZ131" s="540">
        <v>0</v>
      </c>
      <c r="CA131" s="540">
        <v>0</v>
      </c>
      <c r="CB131" s="540">
        <v>0</v>
      </c>
      <c r="CC131" s="541">
        <f t="shared" si="31"/>
        <v>0</v>
      </c>
      <c r="CD131" s="541">
        <f t="shared" si="31"/>
        <v>0</v>
      </c>
      <c r="CG131" s="52">
        <v>122</v>
      </c>
    </row>
    <row r="132" spans="1:86">
      <c r="A132" s="547"/>
      <c r="B132" s="548" t="s">
        <v>614</v>
      </c>
      <c r="C132" s="540">
        <v>0</v>
      </c>
      <c r="D132" s="540">
        <v>0</v>
      </c>
      <c r="E132" s="540">
        <v>0</v>
      </c>
      <c r="F132" s="540">
        <v>0</v>
      </c>
      <c r="G132" s="540">
        <v>0</v>
      </c>
      <c r="H132" s="540">
        <v>0</v>
      </c>
      <c r="I132" s="540">
        <v>0</v>
      </c>
      <c r="J132" s="540">
        <v>0</v>
      </c>
      <c r="K132" s="540">
        <v>0</v>
      </c>
      <c r="L132" s="540">
        <v>0</v>
      </c>
      <c r="M132" s="540">
        <v>0</v>
      </c>
      <c r="N132" s="540">
        <v>0</v>
      </c>
      <c r="O132" s="540">
        <v>0</v>
      </c>
      <c r="P132" s="540">
        <v>0</v>
      </c>
      <c r="Q132" s="540">
        <v>0</v>
      </c>
      <c r="R132" s="540">
        <v>0</v>
      </c>
      <c r="S132" s="540">
        <v>0</v>
      </c>
      <c r="T132" s="540">
        <v>0</v>
      </c>
      <c r="U132" s="540">
        <v>0</v>
      </c>
      <c r="V132" s="540">
        <v>0</v>
      </c>
      <c r="W132" s="540">
        <v>0</v>
      </c>
      <c r="X132" s="540">
        <v>0</v>
      </c>
      <c r="Y132" s="540">
        <v>0</v>
      </c>
      <c r="Z132" s="540">
        <v>0</v>
      </c>
      <c r="AA132" s="540">
        <v>0</v>
      </c>
      <c r="AB132" s="540">
        <v>0</v>
      </c>
      <c r="AC132" s="540">
        <v>0</v>
      </c>
      <c r="AD132" s="540">
        <v>0</v>
      </c>
      <c r="AE132" s="540">
        <v>0</v>
      </c>
      <c r="AF132" s="540">
        <v>0</v>
      </c>
      <c r="AG132" s="540">
        <v>0</v>
      </c>
      <c r="AH132" s="540">
        <v>0</v>
      </c>
      <c r="AI132" s="540">
        <v>0</v>
      </c>
      <c r="AJ132" s="540">
        <v>0</v>
      </c>
      <c r="AK132" s="540">
        <v>0</v>
      </c>
      <c r="AL132" s="540">
        <v>0</v>
      </c>
      <c r="AM132" s="540">
        <v>0</v>
      </c>
      <c r="AN132" s="540">
        <v>0</v>
      </c>
      <c r="AO132" s="540">
        <v>0</v>
      </c>
      <c r="AP132" s="540">
        <v>0</v>
      </c>
      <c r="AQ132" s="540">
        <v>0</v>
      </c>
      <c r="AR132" s="540">
        <v>0</v>
      </c>
      <c r="AS132" s="540">
        <v>0</v>
      </c>
      <c r="AT132" s="540">
        <v>0</v>
      </c>
      <c r="AU132" s="540">
        <v>0</v>
      </c>
      <c r="AV132" s="540">
        <v>0</v>
      </c>
      <c r="AW132" s="540">
        <v>0</v>
      </c>
      <c r="AX132" s="540">
        <v>0</v>
      </c>
      <c r="AY132" s="540">
        <v>0</v>
      </c>
      <c r="AZ132" s="540">
        <v>0</v>
      </c>
      <c r="BA132" s="540">
        <v>0</v>
      </c>
      <c r="BB132" s="540">
        <v>0</v>
      </c>
      <c r="BC132" s="540">
        <v>0</v>
      </c>
      <c r="BD132" s="540">
        <v>0</v>
      </c>
      <c r="BE132" s="540">
        <v>0</v>
      </c>
      <c r="BF132" s="540">
        <v>0</v>
      </c>
      <c r="BG132" s="540">
        <v>0</v>
      </c>
      <c r="BH132" s="540">
        <v>0</v>
      </c>
      <c r="BI132" s="540">
        <v>0</v>
      </c>
      <c r="BJ132" s="540">
        <v>0</v>
      </c>
      <c r="BK132" s="540">
        <v>0</v>
      </c>
      <c r="BL132" s="540">
        <v>0</v>
      </c>
      <c r="BM132" s="540">
        <v>0</v>
      </c>
      <c r="BN132" s="540">
        <v>0</v>
      </c>
      <c r="BO132" s="540">
        <v>0</v>
      </c>
      <c r="BP132" s="540">
        <v>0</v>
      </c>
      <c r="BQ132" s="540">
        <v>0</v>
      </c>
      <c r="BR132" s="540">
        <v>0</v>
      </c>
      <c r="BS132" s="540">
        <v>0</v>
      </c>
      <c r="BT132" s="540">
        <v>0</v>
      </c>
      <c r="BU132" s="540">
        <v>0</v>
      </c>
      <c r="BV132" s="540">
        <v>0</v>
      </c>
      <c r="BW132" s="540">
        <v>0</v>
      </c>
      <c r="BX132" s="540">
        <v>0</v>
      </c>
      <c r="BY132" s="540">
        <v>0</v>
      </c>
      <c r="BZ132" s="540">
        <v>0</v>
      </c>
      <c r="CA132" s="540">
        <v>0</v>
      </c>
      <c r="CB132" s="540">
        <v>0</v>
      </c>
      <c r="CC132" s="541">
        <f t="shared" si="31"/>
        <v>0</v>
      </c>
      <c r="CD132" s="541">
        <f t="shared" si="31"/>
        <v>0</v>
      </c>
      <c r="CG132" s="52">
        <v>123</v>
      </c>
      <c r="CH132" s="45"/>
    </row>
    <row r="133" spans="1:86">
      <c r="A133" s="508" t="s">
        <v>7</v>
      </c>
      <c r="B133" s="536" t="s">
        <v>850</v>
      </c>
      <c r="C133" s="537">
        <f>SUM(C134:C143)</f>
        <v>0</v>
      </c>
      <c r="D133" s="537">
        <f t="shared" ref="D133:BO133" si="37">SUM(D134:D143)</f>
        <v>0</v>
      </c>
      <c r="E133" s="537">
        <f t="shared" si="37"/>
        <v>0</v>
      </c>
      <c r="F133" s="537">
        <f t="shared" si="37"/>
        <v>0</v>
      </c>
      <c r="G133" s="537">
        <f t="shared" si="37"/>
        <v>0</v>
      </c>
      <c r="H133" s="537">
        <f t="shared" si="37"/>
        <v>0</v>
      </c>
      <c r="I133" s="537">
        <f t="shared" si="37"/>
        <v>0</v>
      </c>
      <c r="J133" s="537">
        <f t="shared" si="37"/>
        <v>0</v>
      </c>
      <c r="K133" s="537">
        <f t="shared" si="37"/>
        <v>0</v>
      </c>
      <c r="L133" s="537">
        <f t="shared" si="37"/>
        <v>0</v>
      </c>
      <c r="M133" s="537">
        <f t="shared" si="37"/>
        <v>0</v>
      </c>
      <c r="N133" s="537">
        <f t="shared" si="37"/>
        <v>0</v>
      </c>
      <c r="O133" s="537">
        <f t="shared" si="37"/>
        <v>0</v>
      </c>
      <c r="P133" s="537">
        <f t="shared" si="37"/>
        <v>0</v>
      </c>
      <c r="Q133" s="537">
        <f t="shared" si="37"/>
        <v>0</v>
      </c>
      <c r="R133" s="537">
        <f t="shared" si="37"/>
        <v>0</v>
      </c>
      <c r="S133" s="537">
        <f t="shared" si="37"/>
        <v>0</v>
      </c>
      <c r="T133" s="537">
        <f t="shared" si="37"/>
        <v>0</v>
      </c>
      <c r="U133" s="537">
        <f t="shared" si="37"/>
        <v>0</v>
      </c>
      <c r="V133" s="537">
        <f t="shared" si="37"/>
        <v>0</v>
      </c>
      <c r="W133" s="537">
        <f t="shared" si="37"/>
        <v>0</v>
      </c>
      <c r="X133" s="537">
        <f t="shared" si="37"/>
        <v>0</v>
      </c>
      <c r="Y133" s="537">
        <f t="shared" si="37"/>
        <v>0</v>
      </c>
      <c r="Z133" s="537">
        <f t="shared" si="37"/>
        <v>0</v>
      </c>
      <c r="AA133" s="537">
        <f t="shared" si="37"/>
        <v>0</v>
      </c>
      <c r="AB133" s="537">
        <f t="shared" si="37"/>
        <v>0</v>
      </c>
      <c r="AC133" s="537">
        <f t="shared" si="37"/>
        <v>0</v>
      </c>
      <c r="AD133" s="537">
        <f t="shared" si="37"/>
        <v>0</v>
      </c>
      <c r="AE133" s="537">
        <f t="shared" si="37"/>
        <v>0</v>
      </c>
      <c r="AF133" s="537">
        <f t="shared" si="37"/>
        <v>0</v>
      </c>
      <c r="AG133" s="537">
        <f t="shared" si="37"/>
        <v>0</v>
      </c>
      <c r="AH133" s="537">
        <f t="shared" si="37"/>
        <v>0</v>
      </c>
      <c r="AI133" s="537">
        <f t="shared" si="37"/>
        <v>0</v>
      </c>
      <c r="AJ133" s="537">
        <f t="shared" si="37"/>
        <v>0</v>
      </c>
      <c r="AK133" s="537">
        <f t="shared" si="37"/>
        <v>0</v>
      </c>
      <c r="AL133" s="537">
        <f t="shared" si="37"/>
        <v>0</v>
      </c>
      <c r="AM133" s="537">
        <f t="shared" si="37"/>
        <v>0</v>
      </c>
      <c r="AN133" s="537">
        <f t="shared" si="37"/>
        <v>0</v>
      </c>
      <c r="AO133" s="537">
        <f t="shared" si="37"/>
        <v>0</v>
      </c>
      <c r="AP133" s="537">
        <f t="shared" si="37"/>
        <v>0</v>
      </c>
      <c r="AQ133" s="537">
        <f t="shared" si="37"/>
        <v>0</v>
      </c>
      <c r="AR133" s="537">
        <f t="shared" si="37"/>
        <v>0</v>
      </c>
      <c r="AS133" s="537">
        <f t="shared" si="37"/>
        <v>0</v>
      </c>
      <c r="AT133" s="537">
        <f t="shared" si="37"/>
        <v>0</v>
      </c>
      <c r="AU133" s="537">
        <f t="shared" si="37"/>
        <v>0</v>
      </c>
      <c r="AV133" s="537">
        <f t="shared" si="37"/>
        <v>0</v>
      </c>
      <c r="AW133" s="537">
        <f t="shared" si="37"/>
        <v>0</v>
      </c>
      <c r="AX133" s="537">
        <f t="shared" si="37"/>
        <v>0</v>
      </c>
      <c r="AY133" s="537">
        <f t="shared" si="37"/>
        <v>0</v>
      </c>
      <c r="AZ133" s="537">
        <f t="shared" si="37"/>
        <v>0</v>
      </c>
      <c r="BA133" s="537">
        <f t="shared" si="37"/>
        <v>0</v>
      </c>
      <c r="BB133" s="537">
        <f t="shared" si="37"/>
        <v>0</v>
      </c>
      <c r="BC133" s="537">
        <f t="shared" si="37"/>
        <v>0</v>
      </c>
      <c r="BD133" s="537">
        <f t="shared" si="37"/>
        <v>0</v>
      </c>
      <c r="BE133" s="537">
        <f t="shared" si="37"/>
        <v>0</v>
      </c>
      <c r="BF133" s="537">
        <f t="shared" si="37"/>
        <v>0</v>
      </c>
      <c r="BG133" s="537">
        <f t="shared" si="37"/>
        <v>0</v>
      </c>
      <c r="BH133" s="537">
        <f t="shared" si="37"/>
        <v>0</v>
      </c>
      <c r="BI133" s="537">
        <f t="shared" si="37"/>
        <v>0</v>
      </c>
      <c r="BJ133" s="537">
        <f t="shared" si="37"/>
        <v>0</v>
      </c>
      <c r="BK133" s="537">
        <f t="shared" si="37"/>
        <v>0</v>
      </c>
      <c r="BL133" s="537">
        <f t="shared" si="37"/>
        <v>0</v>
      </c>
      <c r="BM133" s="537">
        <f t="shared" si="37"/>
        <v>0</v>
      </c>
      <c r="BN133" s="537">
        <f t="shared" si="37"/>
        <v>0</v>
      </c>
      <c r="BO133" s="537">
        <f t="shared" si="37"/>
        <v>0</v>
      </c>
      <c r="BP133" s="537">
        <f t="shared" ref="BP133:CA133" si="38">SUM(BP134:BP143)</f>
        <v>0</v>
      </c>
      <c r="BQ133" s="537">
        <f t="shared" si="38"/>
        <v>0</v>
      </c>
      <c r="BR133" s="537">
        <f t="shared" si="38"/>
        <v>0</v>
      </c>
      <c r="BS133" s="537">
        <f t="shared" si="38"/>
        <v>0</v>
      </c>
      <c r="BT133" s="537">
        <f t="shared" si="38"/>
        <v>0</v>
      </c>
      <c r="BU133" s="537">
        <f t="shared" si="38"/>
        <v>0</v>
      </c>
      <c r="BV133" s="537">
        <f t="shared" si="38"/>
        <v>0</v>
      </c>
      <c r="BW133" s="537">
        <f t="shared" si="38"/>
        <v>0</v>
      </c>
      <c r="BX133" s="537">
        <f t="shared" si="38"/>
        <v>0</v>
      </c>
      <c r="BY133" s="537">
        <f t="shared" si="38"/>
        <v>0</v>
      </c>
      <c r="BZ133" s="537">
        <f t="shared" si="38"/>
        <v>0</v>
      </c>
      <c r="CA133" s="537">
        <f t="shared" si="38"/>
        <v>0</v>
      </c>
      <c r="CB133" s="537">
        <f>SUM(CB134:CB143)</f>
        <v>0</v>
      </c>
      <c r="CC133" s="537">
        <f>SUM(CC134:CC143)</f>
        <v>0</v>
      </c>
      <c r="CD133" s="537">
        <f>SUM(CD134:CD143)</f>
        <v>0</v>
      </c>
      <c r="CG133" s="52">
        <v>124</v>
      </c>
    </row>
    <row r="134" spans="1:86">
      <c r="A134" s="549"/>
      <c r="B134" s="140" t="s">
        <v>91</v>
      </c>
      <c r="C134" s="540">
        <v>0</v>
      </c>
      <c r="D134" s="540">
        <v>0</v>
      </c>
      <c r="E134" s="540">
        <v>0</v>
      </c>
      <c r="F134" s="540">
        <v>0</v>
      </c>
      <c r="G134" s="540">
        <v>0</v>
      </c>
      <c r="H134" s="540">
        <v>0</v>
      </c>
      <c r="I134" s="540">
        <v>0</v>
      </c>
      <c r="J134" s="540">
        <v>0</v>
      </c>
      <c r="K134" s="540">
        <v>0</v>
      </c>
      <c r="L134" s="540">
        <v>0</v>
      </c>
      <c r="M134" s="540">
        <v>0</v>
      </c>
      <c r="N134" s="540">
        <v>0</v>
      </c>
      <c r="O134" s="540">
        <v>0</v>
      </c>
      <c r="P134" s="540">
        <v>0</v>
      </c>
      <c r="Q134" s="540">
        <v>0</v>
      </c>
      <c r="R134" s="540">
        <v>0</v>
      </c>
      <c r="S134" s="540">
        <v>0</v>
      </c>
      <c r="T134" s="540">
        <v>0</v>
      </c>
      <c r="U134" s="540">
        <v>0</v>
      </c>
      <c r="V134" s="540">
        <v>0</v>
      </c>
      <c r="W134" s="540">
        <v>0</v>
      </c>
      <c r="X134" s="540">
        <v>0</v>
      </c>
      <c r="Y134" s="540">
        <v>0</v>
      </c>
      <c r="Z134" s="540">
        <v>0</v>
      </c>
      <c r="AA134" s="540">
        <v>0</v>
      </c>
      <c r="AB134" s="540">
        <v>0</v>
      </c>
      <c r="AC134" s="540">
        <v>0</v>
      </c>
      <c r="AD134" s="540">
        <v>0</v>
      </c>
      <c r="AE134" s="540">
        <v>0</v>
      </c>
      <c r="AF134" s="540">
        <v>0</v>
      </c>
      <c r="AG134" s="540">
        <v>0</v>
      </c>
      <c r="AH134" s="540">
        <v>0</v>
      </c>
      <c r="AI134" s="540">
        <v>0</v>
      </c>
      <c r="AJ134" s="540">
        <v>0</v>
      </c>
      <c r="AK134" s="540">
        <v>0</v>
      </c>
      <c r="AL134" s="540">
        <v>0</v>
      </c>
      <c r="AM134" s="540">
        <v>0</v>
      </c>
      <c r="AN134" s="540">
        <v>0</v>
      </c>
      <c r="AO134" s="540">
        <v>0</v>
      </c>
      <c r="AP134" s="540">
        <v>0</v>
      </c>
      <c r="AQ134" s="540">
        <v>0</v>
      </c>
      <c r="AR134" s="540">
        <v>0</v>
      </c>
      <c r="AS134" s="540">
        <v>0</v>
      </c>
      <c r="AT134" s="540">
        <v>0</v>
      </c>
      <c r="AU134" s="540">
        <v>0</v>
      </c>
      <c r="AV134" s="540">
        <v>0</v>
      </c>
      <c r="AW134" s="540">
        <v>0</v>
      </c>
      <c r="AX134" s="540">
        <v>0</v>
      </c>
      <c r="AY134" s="540">
        <v>0</v>
      </c>
      <c r="AZ134" s="540">
        <v>0</v>
      </c>
      <c r="BA134" s="540">
        <v>0</v>
      </c>
      <c r="BB134" s="540">
        <v>0</v>
      </c>
      <c r="BC134" s="540">
        <v>0</v>
      </c>
      <c r="BD134" s="540">
        <v>0</v>
      </c>
      <c r="BE134" s="540">
        <v>0</v>
      </c>
      <c r="BF134" s="540">
        <v>0</v>
      </c>
      <c r="BG134" s="540">
        <v>0</v>
      </c>
      <c r="BH134" s="540">
        <v>0</v>
      </c>
      <c r="BI134" s="540">
        <v>0</v>
      </c>
      <c r="BJ134" s="540">
        <v>0</v>
      </c>
      <c r="BK134" s="540">
        <v>0</v>
      </c>
      <c r="BL134" s="540">
        <v>0</v>
      </c>
      <c r="BM134" s="540">
        <v>0</v>
      </c>
      <c r="BN134" s="540">
        <v>0</v>
      </c>
      <c r="BO134" s="540">
        <v>0</v>
      </c>
      <c r="BP134" s="540">
        <v>0</v>
      </c>
      <c r="BQ134" s="540">
        <v>0</v>
      </c>
      <c r="BR134" s="540">
        <v>0</v>
      </c>
      <c r="BS134" s="540">
        <v>0</v>
      </c>
      <c r="BT134" s="540">
        <v>0</v>
      </c>
      <c r="BU134" s="540">
        <v>0</v>
      </c>
      <c r="BV134" s="540">
        <v>0</v>
      </c>
      <c r="BW134" s="540">
        <v>0</v>
      </c>
      <c r="BX134" s="540">
        <v>0</v>
      </c>
      <c r="BY134" s="540">
        <v>0</v>
      </c>
      <c r="BZ134" s="540">
        <v>0</v>
      </c>
      <c r="CA134" s="540">
        <v>0</v>
      </c>
      <c r="CB134" s="540">
        <v>0</v>
      </c>
      <c r="CC134" s="541">
        <f>C134+E134+G134+I134+K134+M134+O134+Q134+S134+U134+W134+Y134+AA134+AC134+AE134+AG134+AI134+AK134+AM134+AO134+AQ134+AS134+AU134+AW134+AY134+BA134+BC134+BE134+BG134+BI134+BK134+BM134+BO134+BQ134+BS134+BU134+BW134+BY134+CA134</f>
        <v>0</v>
      </c>
      <c r="CD134" s="541">
        <f t="shared" si="31"/>
        <v>0</v>
      </c>
      <c r="CG134" s="52">
        <v>125</v>
      </c>
    </row>
    <row r="135" spans="1:86">
      <c r="A135" s="547"/>
      <c r="B135" s="16" t="s">
        <v>92</v>
      </c>
      <c r="C135" s="540">
        <v>0</v>
      </c>
      <c r="D135" s="540">
        <v>0</v>
      </c>
      <c r="E135" s="540">
        <v>0</v>
      </c>
      <c r="F135" s="540">
        <v>0</v>
      </c>
      <c r="G135" s="540">
        <v>0</v>
      </c>
      <c r="H135" s="540">
        <v>0</v>
      </c>
      <c r="I135" s="540">
        <v>0</v>
      </c>
      <c r="J135" s="540">
        <v>0</v>
      </c>
      <c r="K135" s="540">
        <v>0</v>
      </c>
      <c r="L135" s="540">
        <v>0</v>
      </c>
      <c r="M135" s="540">
        <v>0</v>
      </c>
      <c r="N135" s="540">
        <v>0</v>
      </c>
      <c r="O135" s="540">
        <v>0</v>
      </c>
      <c r="P135" s="540">
        <v>0</v>
      </c>
      <c r="Q135" s="540">
        <v>0</v>
      </c>
      <c r="R135" s="540">
        <v>0</v>
      </c>
      <c r="S135" s="540">
        <v>0</v>
      </c>
      <c r="T135" s="540">
        <v>0</v>
      </c>
      <c r="U135" s="540">
        <v>0</v>
      </c>
      <c r="V135" s="540">
        <v>0</v>
      </c>
      <c r="W135" s="540">
        <v>0</v>
      </c>
      <c r="X135" s="540">
        <v>0</v>
      </c>
      <c r="Y135" s="540">
        <v>0</v>
      </c>
      <c r="Z135" s="540">
        <v>0</v>
      </c>
      <c r="AA135" s="540">
        <v>0</v>
      </c>
      <c r="AB135" s="540">
        <v>0</v>
      </c>
      <c r="AC135" s="540">
        <v>0</v>
      </c>
      <c r="AD135" s="540">
        <v>0</v>
      </c>
      <c r="AE135" s="540">
        <v>0</v>
      </c>
      <c r="AF135" s="540">
        <v>0</v>
      </c>
      <c r="AG135" s="540">
        <v>0</v>
      </c>
      <c r="AH135" s="540">
        <v>0</v>
      </c>
      <c r="AI135" s="540">
        <v>0</v>
      </c>
      <c r="AJ135" s="540">
        <v>0</v>
      </c>
      <c r="AK135" s="540">
        <v>0</v>
      </c>
      <c r="AL135" s="540">
        <v>0</v>
      </c>
      <c r="AM135" s="540">
        <v>0</v>
      </c>
      <c r="AN135" s="540">
        <v>0</v>
      </c>
      <c r="AO135" s="540">
        <v>0</v>
      </c>
      <c r="AP135" s="540">
        <v>0</v>
      </c>
      <c r="AQ135" s="540">
        <v>0</v>
      </c>
      <c r="AR135" s="540">
        <v>0</v>
      </c>
      <c r="AS135" s="540">
        <v>0</v>
      </c>
      <c r="AT135" s="540">
        <v>0</v>
      </c>
      <c r="AU135" s="540">
        <v>0</v>
      </c>
      <c r="AV135" s="540">
        <v>0</v>
      </c>
      <c r="AW135" s="540">
        <v>0</v>
      </c>
      <c r="AX135" s="540">
        <v>0</v>
      </c>
      <c r="AY135" s="540">
        <v>0</v>
      </c>
      <c r="AZ135" s="540">
        <v>0</v>
      </c>
      <c r="BA135" s="540">
        <v>0</v>
      </c>
      <c r="BB135" s="540">
        <v>0</v>
      </c>
      <c r="BC135" s="540">
        <v>0</v>
      </c>
      <c r="BD135" s="540">
        <v>0</v>
      </c>
      <c r="BE135" s="540">
        <v>0</v>
      </c>
      <c r="BF135" s="540">
        <v>0</v>
      </c>
      <c r="BG135" s="540">
        <v>0</v>
      </c>
      <c r="BH135" s="540">
        <v>0</v>
      </c>
      <c r="BI135" s="540">
        <v>0</v>
      </c>
      <c r="BJ135" s="540">
        <v>0</v>
      </c>
      <c r="BK135" s="540">
        <v>0</v>
      </c>
      <c r="BL135" s="540">
        <v>0</v>
      </c>
      <c r="BM135" s="540">
        <v>0</v>
      </c>
      <c r="BN135" s="540">
        <v>0</v>
      </c>
      <c r="BO135" s="540">
        <v>0</v>
      </c>
      <c r="BP135" s="540">
        <v>0</v>
      </c>
      <c r="BQ135" s="540">
        <v>0</v>
      </c>
      <c r="BR135" s="540">
        <v>0</v>
      </c>
      <c r="BS135" s="540">
        <v>0</v>
      </c>
      <c r="BT135" s="540">
        <v>0</v>
      </c>
      <c r="BU135" s="540">
        <v>0</v>
      </c>
      <c r="BV135" s="540">
        <v>0</v>
      </c>
      <c r="BW135" s="540">
        <v>0</v>
      </c>
      <c r="BX135" s="540">
        <v>0</v>
      </c>
      <c r="BY135" s="540">
        <v>0</v>
      </c>
      <c r="BZ135" s="540">
        <v>0</v>
      </c>
      <c r="CA135" s="540">
        <v>0</v>
      </c>
      <c r="CB135" s="540">
        <v>0</v>
      </c>
      <c r="CC135" s="541">
        <f t="shared" si="31"/>
        <v>0</v>
      </c>
      <c r="CD135" s="541">
        <f t="shared" si="31"/>
        <v>0</v>
      </c>
      <c r="CG135" s="52">
        <v>126</v>
      </c>
    </row>
    <row r="136" spans="1:86">
      <c r="A136" s="547"/>
      <c r="B136" s="16" t="s">
        <v>592</v>
      </c>
      <c r="C136" s="540">
        <v>0</v>
      </c>
      <c r="D136" s="540">
        <v>0</v>
      </c>
      <c r="E136" s="540">
        <v>0</v>
      </c>
      <c r="F136" s="540">
        <v>0</v>
      </c>
      <c r="G136" s="540">
        <v>0</v>
      </c>
      <c r="H136" s="540">
        <v>0</v>
      </c>
      <c r="I136" s="540">
        <v>0</v>
      </c>
      <c r="J136" s="540">
        <v>0</v>
      </c>
      <c r="K136" s="540">
        <v>0</v>
      </c>
      <c r="L136" s="540">
        <v>0</v>
      </c>
      <c r="M136" s="540">
        <v>0</v>
      </c>
      <c r="N136" s="540">
        <v>0</v>
      </c>
      <c r="O136" s="540">
        <v>0</v>
      </c>
      <c r="P136" s="540">
        <v>0</v>
      </c>
      <c r="Q136" s="540">
        <v>0</v>
      </c>
      <c r="R136" s="540">
        <v>0</v>
      </c>
      <c r="S136" s="540">
        <v>0</v>
      </c>
      <c r="T136" s="540">
        <v>0</v>
      </c>
      <c r="U136" s="540">
        <v>0</v>
      </c>
      <c r="V136" s="540">
        <v>0</v>
      </c>
      <c r="W136" s="540">
        <v>0</v>
      </c>
      <c r="X136" s="540">
        <v>0</v>
      </c>
      <c r="Y136" s="540">
        <v>0</v>
      </c>
      <c r="Z136" s="540">
        <v>0</v>
      </c>
      <c r="AA136" s="540">
        <v>0</v>
      </c>
      <c r="AB136" s="540">
        <v>0</v>
      </c>
      <c r="AC136" s="540">
        <v>0</v>
      </c>
      <c r="AD136" s="540">
        <v>0</v>
      </c>
      <c r="AE136" s="540">
        <v>0</v>
      </c>
      <c r="AF136" s="540">
        <v>0</v>
      </c>
      <c r="AG136" s="540">
        <v>0</v>
      </c>
      <c r="AH136" s="540">
        <v>0</v>
      </c>
      <c r="AI136" s="540">
        <v>0</v>
      </c>
      <c r="AJ136" s="540">
        <v>0</v>
      </c>
      <c r="AK136" s="540">
        <v>0</v>
      </c>
      <c r="AL136" s="540">
        <v>0</v>
      </c>
      <c r="AM136" s="540">
        <v>0</v>
      </c>
      <c r="AN136" s="540">
        <v>0</v>
      </c>
      <c r="AO136" s="540">
        <v>0</v>
      </c>
      <c r="AP136" s="540">
        <v>0</v>
      </c>
      <c r="AQ136" s="540">
        <v>0</v>
      </c>
      <c r="AR136" s="540">
        <v>0</v>
      </c>
      <c r="AS136" s="540">
        <v>0</v>
      </c>
      <c r="AT136" s="540">
        <v>0</v>
      </c>
      <c r="AU136" s="540">
        <v>0</v>
      </c>
      <c r="AV136" s="540">
        <v>0</v>
      </c>
      <c r="AW136" s="540">
        <v>0</v>
      </c>
      <c r="AX136" s="540">
        <v>0</v>
      </c>
      <c r="AY136" s="540">
        <v>0</v>
      </c>
      <c r="AZ136" s="540">
        <v>0</v>
      </c>
      <c r="BA136" s="540">
        <v>0</v>
      </c>
      <c r="BB136" s="540">
        <v>0</v>
      </c>
      <c r="BC136" s="540">
        <v>0</v>
      </c>
      <c r="BD136" s="540">
        <v>0</v>
      </c>
      <c r="BE136" s="540">
        <v>0</v>
      </c>
      <c r="BF136" s="540">
        <v>0</v>
      </c>
      <c r="BG136" s="540">
        <v>0</v>
      </c>
      <c r="BH136" s="540">
        <v>0</v>
      </c>
      <c r="BI136" s="540">
        <v>0</v>
      </c>
      <c r="BJ136" s="540">
        <v>0</v>
      </c>
      <c r="BK136" s="540">
        <v>0</v>
      </c>
      <c r="BL136" s="540">
        <v>0</v>
      </c>
      <c r="BM136" s="540">
        <v>0</v>
      </c>
      <c r="BN136" s="540">
        <v>0</v>
      </c>
      <c r="BO136" s="540">
        <v>0</v>
      </c>
      <c r="BP136" s="540">
        <v>0</v>
      </c>
      <c r="BQ136" s="540">
        <v>0</v>
      </c>
      <c r="BR136" s="540">
        <v>0</v>
      </c>
      <c r="BS136" s="540">
        <v>0</v>
      </c>
      <c r="BT136" s="540">
        <v>0</v>
      </c>
      <c r="BU136" s="540">
        <v>0</v>
      </c>
      <c r="BV136" s="540">
        <v>0</v>
      </c>
      <c r="BW136" s="540">
        <v>0</v>
      </c>
      <c r="BX136" s="540">
        <v>0</v>
      </c>
      <c r="BY136" s="540">
        <v>0</v>
      </c>
      <c r="BZ136" s="540">
        <v>0</v>
      </c>
      <c r="CA136" s="540">
        <v>0</v>
      </c>
      <c r="CB136" s="540">
        <v>0</v>
      </c>
      <c r="CC136" s="541">
        <f t="shared" si="31"/>
        <v>0</v>
      </c>
      <c r="CD136" s="541">
        <f t="shared" si="31"/>
        <v>0</v>
      </c>
      <c r="CG136" s="52">
        <v>127</v>
      </c>
    </row>
    <row r="137" spans="1:86">
      <c r="A137" s="547"/>
      <c r="B137" s="16" t="s">
        <v>93</v>
      </c>
      <c r="C137" s="540">
        <v>0</v>
      </c>
      <c r="D137" s="540">
        <v>0</v>
      </c>
      <c r="E137" s="540">
        <v>0</v>
      </c>
      <c r="F137" s="540">
        <v>0</v>
      </c>
      <c r="G137" s="540">
        <v>0</v>
      </c>
      <c r="H137" s="540">
        <v>0</v>
      </c>
      <c r="I137" s="540">
        <v>0</v>
      </c>
      <c r="J137" s="540">
        <v>0</v>
      </c>
      <c r="K137" s="540">
        <v>0</v>
      </c>
      <c r="L137" s="540">
        <v>0</v>
      </c>
      <c r="M137" s="540">
        <v>0</v>
      </c>
      <c r="N137" s="540">
        <v>0</v>
      </c>
      <c r="O137" s="540">
        <v>0</v>
      </c>
      <c r="P137" s="540">
        <v>0</v>
      </c>
      <c r="Q137" s="540">
        <v>0</v>
      </c>
      <c r="R137" s="540">
        <v>0</v>
      </c>
      <c r="S137" s="540">
        <v>0</v>
      </c>
      <c r="T137" s="540">
        <v>0</v>
      </c>
      <c r="U137" s="540">
        <v>0</v>
      </c>
      <c r="V137" s="540">
        <v>0</v>
      </c>
      <c r="W137" s="540">
        <v>0</v>
      </c>
      <c r="X137" s="540">
        <v>0</v>
      </c>
      <c r="Y137" s="540">
        <v>0</v>
      </c>
      <c r="Z137" s="540">
        <v>0</v>
      </c>
      <c r="AA137" s="540">
        <v>0</v>
      </c>
      <c r="AB137" s="540">
        <v>0</v>
      </c>
      <c r="AC137" s="540">
        <v>0</v>
      </c>
      <c r="AD137" s="540">
        <v>0</v>
      </c>
      <c r="AE137" s="540">
        <v>0</v>
      </c>
      <c r="AF137" s="540">
        <v>0</v>
      </c>
      <c r="AG137" s="540">
        <v>0</v>
      </c>
      <c r="AH137" s="540">
        <v>0</v>
      </c>
      <c r="AI137" s="540">
        <v>0</v>
      </c>
      <c r="AJ137" s="540">
        <v>0</v>
      </c>
      <c r="AK137" s="540">
        <v>0</v>
      </c>
      <c r="AL137" s="540">
        <v>0</v>
      </c>
      <c r="AM137" s="540">
        <v>0</v>
      </c>
      <c r="AN137" s="540">
        <v>0</v>
      </c>
      <c r="AO137" s="540">
        <v>0</v>
      </c>
      <c r="AP137" s="540">
        <v>0</v>
      </c>
      <c r="AQ137" s="540">
        <v>0</v>
      </c>
      <c r="AR137" s="540">
        <v>0</v>
      </c>
      <c r="AS137" s="540">
        <v>0</v>
      </c>
      <c r="AT137" s="540">
        <v>0</v>
      </c>
      <c r="AU137" s="540">
        <v>0</v>
      </c>
      <c r="AV137" s="540">
        <v>0</v>
      </c>
      <c r="AW137" s="540">
        <v>0</v>
      </c>
      <c r="AX137" s="540">
        <v>0</v>
      </c>
      <c r="AY137" s="540">
        <v>0</v>
      </c>
      <c r="AZ137" s="540">
        <v>0</v>
      </c>
      <c r="BA137" s="540">
        <v>0</v>
      </c>
      <c r="BB137" s="540">
        <v>0</v>
      </c>
      <c r="BC137" s="540">
        <v>0</v>
      </c>
      <c r="BD137" s="540">
        <v>0</v>
      </c>
      <c r="BE137" s="540">
        <v>0</v>
      </c>
      <c r="BF137" s="540">
        <v>0</v>
      </c>
      <c r="BG137" s="540">
        <v>0</v>
      </c>
      <c r="BH137" s="540">
        <v>0</v>
      </c>
      <c r="BI137" s="540">
        <v>0</v>
      </c>
      <c r="BJ137" s="540">
        <v>0</v>
      </c>
      <c r="BK137" s="540">
        <v>0</v>
      </c>
      <c r="BL137" s="540">
        <v>0</v>
      </c>
      <c r="BM137" s="540">
        <v>0</v>
      </c>
      <c r="BN137" s="540">
        <v>0</v>
      </c>
      <c r="BO137" s="540">
        <v>0</v>
      </c>
      <c r="BP137" s="540">
        <v>0</v>
      </c>
      <c r="BQ137" s="540">
        <v>0</v>
      </c>
      <c r="BR137" s="540">
        <v>0</v>
      </c>
      <c r="BS137" s="540">
        <v>0</v>
      </c>
      <c r="BT137" s="540">
        <v>0</v>
      </c>
      <c r="BU137" s="540">
        <v>0</v>
      </c>
      <c r="BV137" s="540">
        <v>0</v>
      </c>
      <c r="BW137" s="540">
        <v>0</v>
      </c>
      <c r="BX137" s="540">
        <v>0</v>
      </c>
      <c r="BY137" s="540">
        <v>0</v>
      </c>
      <c r="BZ137" s="540">
        <v>0</v>
      </c>
      <c r="CA137" s="540">
        <v>0</v>
      </c>
      <c r="CB137" s="540">
        <v>0</v>
      </c>
      <c r="CC137" s="541">
        <f t="shared" si="31"/>
        <v>0</v>
      </c>
      <c r="CD137" s="541">
        <f t="shared" si="31"/>
        <v>0</v>
      </c>
      <c r="CG137" s="52">
        <v>128</v>
      </c>
    </row>
    <row r="138" spans="1:86">
      <c r="A138" s="547"/>
      <c r="B138" s="16" t="s">
        <v>94</v>
      </c>
      <c r="C138" s="540">
        <v>0</v>
      </c>
      <c r="D138" s="540">
        <v>0</v>
      </c>
      <c r="E138" s="540">
        <v>0</v>
      </c>
      <c r="F138" s="540">
        <v>0</v>
      </c>
      <c r="G138" s="540">
        <v>0</v>
      </c>
      <c r="H138" s="540">
        <v>0</v>
      </c>
      <c r="I138" s="540">
        <v>0</v>
      </c>
      <c r="J138" s="540">
        <v>0</v>
      </c>
      <c r="K138" s="540">
        <v>0</v>
      </c>
      <c r="L138" s="540">
        <v>0</v>
      </c>
      <c r="M138" s="540">
        <v>0</v>
      </c>
      <c r="N138" s="540">
        <v>0</v>
      </c>
      <c r="O138" s="540">
        <v>0</v>
      </c>
      <c r="P138" s="540">
        <v>0</v>
      </c>
      <c r="Q138" s="540">
        <v>0</v>
      </c>
      <c r="R138" s="540">
        <v>0</v>
      </c>
      <c r="S138" s="540">
        <v>0</v>
      </c>
      <c r="T138" s="540">
        <v>0</v>
      </c>
      <c r="U138" s="540">
        <v>0</v>
      </c>
      <c r="V138" s="540">
        <v>0</v>
      </c>
      <c r="W138" s="540">
        <v>0</v>
      </c>
      <c r="X138" s="540">
        <v>0</v>
      </c>
      <c r="Y138" s="540">
        <v>0</v>
      </c>
      <c r="Z138" s="540">
        <v>0</v>
      </c>
      <c r="AA138" s="540">
        <v>0</v>
      </c>
      <c r="AB138" s="540">
        <v>0</v>
      </c>
      <c r="AC138" s="540">
        <v>0</v>
      </c>
      <c r="AD138" s="540">
        <v>0</v>
      </c>
      <c r="AE138" s="540">
        <v>0</v>
      </c>
      <c r="AF138" s="540">
        <v>0</v>
      </c>
      <c r="AG138" s="540">
        <v>0</v>
      </c>
      <c r="AH138" s="540">
        <v>0</v>
      </c>
      <c r="AI138" s="540">
        <v>0</v>
      </c>
      <c r="AJ138" s="540">
        <v>0</v>
      </c>
      <c r="AK138" s="540">
        <v>0</v>
      </c>
      <c r="AL138" s="540">
        <v>0</v>
      </c>
      <c r="AM138" s="540">
        <v>0</v>
      </c>
      <c r="AN138" s="540">
        <v>0</v>
      </c>
      <c r="AO138" s="540">
        <v>0</v>
      </c>
      <c r="AP138" s="540">
        <v>0</v>
      </c>
      <c r="AQ138" s="540">
        <v>0</v>
      </c>
      <c r="AR138" s="540">
        <v>0</v>
      </c>
      <c r="AS138" s="540">
        <v>0</v>
      </c>
      <c r="AT138" s="540">
        <v>0</v>
      </c>
      <c r="AU138" s="540">
        <v>0</v>
      </c>
      <c r="AV138" s="540">
        <v>0</v>
      </c>
      <c r="AW138" s="540">
        <v>0</v>
      </c>
      <c r="AX138" s="540">
        <v>0</v>
      </c>
      <c r="AY138" s="540">
        <v>0</v>
      </c>
      <c r="AZ138" s="540">
        <v>0</v>
      </c>
      <c r="BA138" s="540">
        <v>0</v>
      </c>
      <c r="BB138" s="540">
        <v>0</v>
      </c>
      <c r="BC138" s="540">
        <v>0</v>
      </c>
      <c r="BD138" s="540">
        <v>0</v>
      </c>
      <c r="BE138" s="540">
        <v>0</v>
      </c>
      <c r="BF138" s="540">
        <v>0</v>
      </c>
      <c r="BG138" s="540">
        <v>0</v>
      </c>
      <c r="BH138" s="540">
        <v>0</v>
      </c>
      <c r="BI138" s="540">
        <v>0</v>
      </c>
      <c r="BJ138" s="540">
        <v>0</v>
      </c>
      <c r="BK138" s="540">
        <v>0</v>
      </c>
      <c r="BL138" s="540">
        <v>0</v>
      </c>
      <c r="BM138" s="540">
        <v>0</v>
      </c>
      <c r="BN138" s="540">
        <v>0</v>
      </c>
      <c r="BO138" s="540">
        <v>0</v>
      </c>
      <c r="BP138" s="540">
        <v>0</v>
      </c>
      <c r="BQ138" s="540">
        <v>0</v>
      </c>
      <c r="BR138" s="540">
        <v>0</v>
      </c>
      <c r="BS138" s="540">
        <v>0</v>
      </c>
      <c r="BT138" s="540">
        <v>0</v>
      </c>
      <c r="BU138" s="540">
        <v>0</v>
      </c>
      <c r="BV138" s="540">
        <v>0</v>
      </c>
      <c r="BW138" s="540">
        <v>0</v>
      </c>
      <c r="BX138" s="540">
        <v>0</v>
      </c>
      <c r="BY138" s="540">
        <v>0</v>
      </c>
      <c r="BZ138" s="540">
        <v>0</v>
      </c>
      <c r="CA138" s="540">
        <v>0</v>
      </c>
      <c r="CB138" s="540">
        <v>0</v>
      </c>
      <c r="CC138" s="541">
        <f t="shared" si="31"/>
        <v>0</v>
      </c>
      <c r="CD138" s="541">
        <f t="shared" si="31"/>
        <v>0</v>
      </c>
      <c r="CG138" s="52">
        <v>129</v>
      </c>
    </row>
    <row r="139" spans="1:86">
      <c r="A139" s="547"/>
      <c r="B139" s="10" t="s">
        <v>847</v>
      </c>
      <c r="C139" s="540">
        <v>0</v>
      </c>
      <c r="D139" s="540">
        <v>0</v>
      </c>
      <c r="E139" s="540">
        <v>0</v>
      </c>
      <c r="F139" s="540">
        <v>0</v>
      </c>
      <c r="G139" s="540">
        <v>0</v>
      </c>
      <c r="H139" s="540">
        <v>0</v>
      </c>
      <c r="I139" s="540">
        <v>0</v>
      </c>
      <c r="J139" s="540">
        <v>0</v>
      </c>
      <c r="K139" s="540">
        <v>0</v>
      </c>
      <c r="L139" s="540">
        <v>0</v>
      </c>
      <c r="M139" s="540">
        <v>0</v>
      </c>
      <c r="N139" s="540">
        <v>0</v>
      </c>
      <c r="O139" s="540">
        <v>0</v>
      </c>
      <c r="P139" s="540">
        <v>0</v>
      </c>
      <c r="Q139" s="540">
        <v>0</v>
      </c>
      <c r="R139" s="540">
        <v>0</v>
      </c>
      <c r="S139" s="540">
        <v>0</v>
      </c>
      <c r="T139" s="540">
        <v>0</v>
      </c>
      <c r="U139" s="540">
        <v>0</v>
      </c>
      <c r="V139" s="540">
        <v>0</v>
      </c>
      <c r="W139" s="540">
        <v>0</v>
      </c>
      <c r="X139" s="540">
        <v>0</v>
      </c>
      <c r="Y139" s="540">
        <v>0</v>
      </c>
      <c r="Z139" s="540">
        <v>0</v>
      </c>
      <c r="AA139" s="540">
        <v>0</v>
      </c>
      <c r="AB139" s="540">
        <v>0</v>
      </c>
      <c r="AC139" s="540">
        <v>0</v>
      </c>
      <c r="AD139" s="540">
        <v>0</v>
      </c>
      <c r="AE139" s="540">
        <v>0</v>
      </c>
      <c r="AF139" s="540">
        <v>0</v>
      </c>
      <c r="AG139" s="540">
        <v>0</v>
      </c>
      <c r="AH139" s="540">
        <v>0</v>
      </c>
      <c r="AI139" s="540">
        <v>0</v>
      </c>
      <c r="AJ139" s="540">
        <v>0</v>
      </c>
      <c r="AK139" s="540">
        <v>0</v>
      </c>
      <c r="AL139" s="540">
        <v>0</v>
      </c>
      <c r="AM139" s="540">
        <v>0</v>
      </c>
      <c r="AN139" s="540">
        <v>0</v>
      </c>
      <c r="AO139" s="540">
        <v>0</v>
      </c>
      <c r="AP139" s="540">
        <v>0</v>
      </c>
      <c r="AQ139" s="540">
        <v>0</v>
      </c>
      <c r="AR139" s="540">
        <v>0</v>
      </c>
      <c r="AS139" s="540">
        <v>0</v>
      </c>
      <c r="AT139" s="540">
        <v>0</v>
      </c>
      <c r="AU139" s="540">
        <v>0</v>
      </c>
      <c r="AV139" s="540">
        <v>0</v>
      </c>
      <c r="AW139" s="540">
        <v>0</v>
      </c>
      <c r="AX139" s="540">
        <v>0</v>
      </c>
      <c r="AY139" s="540">
        <v>0</v>
      </c>
      <c r="AZ139" s="540">
        <v>0</v>
      </c>
      <c r="BA139" s="540">
        <v>0</v>
      </c>
      <c r="BB139" s="540">
        <v>0</v>
      </c>
      <c r="BC139" s="540">
        <v>0</v>
      </c>
      <c r="BD139" s="540">
        <v>0</v>
      </c>
      <c r="BE139" s="540">
        <v>0</v>
      </c>
      <c r="BF139" s="540">
        <v>0</v>
      </c>
      <c r="BG139" s="540">
        <v>0</v>
      </c>
      <c r="BH139" s="540">
        <v>0</v>
      </c>
      <c r="BI139" s="540">
        <v>0</v>
      </c>
      <c r="BJ139" s="540">
        <v>0</v>
      </c>
      <c r="BK139" s="540">
        <v>0</v>
      </c>
      <c r="BL139" s="540">
        <v>0</v>
      </c>
      <c r="BM139" s="540">
        <v>0</v>
      </c>
      <c r="BN139" s="540">
        <v>0</v>
      </c>
      <c r="BO139" s="540">
        <v>0</v>
      </c>
      <c r="BP139" s="540">
        <v>0</v>
      </c>
      <c r="BQ139" s="540">
        <v>0</v>
      </c>
      <c r="BR139" s="540">
        <v>0</v>
      </c>
      <c r="BS139" s="540">
        <v>0</v>
      </c>
      <c r="BT139" s="540">
        <v>0</v>
      </c>
      <c r="BU139" s="540">
        <v>0</v>
      </c>
      <c r="BV139" s="540">
        <v>0</v>
      </c>
      <c r="BW139" s="540">
        <v>0</v>
      </c>
      <c r="BX139" s="540">
        <v>0</v>
      </c>
      <c r="BY139" s="540">
        <v>0</v>
      </c>
      <c r="BZ139" s="540">
        <v>0</v>
      </c>
      <c r="CA139" s="540">
        <v>0</v>
      </c>
      <c r="CB139" s="540">
        <v>0</v>
      </c>
      <c r="CC139" s="541">
        <f t="shared" si="31"/>
        <v>0</v>
      </c>
      <c r="CD139" s="541">
        <f t="shared" si="31"/>
        <v>0</v>
      </c>
      <c r="CG139" s="52">
        <v>130</v>
      </c>
    </row>
    <row r="140" spans="1:86">
      <c r="A140" s="547"/>
      <c r="B140" s="10" t="s">
        <v>848</v>
      </c>
      <c r="C140" s="540">
        <v>0</v>
      </c>
      <c r="D140" s="540">
        <v>0</v>
      </c>
      <c r="E140" s="540">
        <v>0</v>
      </c>
      <c r="F140" s="540">
        <v>0</v>
      </c>
      <c r="G140" s="540">
        <v>0</v>
      </c>
      <c r="H140" s="540">
        <v>0</v>
      </c>
      <c r="I140" s="540">
        <v>0</v>
      </c>
      <c r="J140" s="540">
        <v>0</v>
      </c>
      <c r="K140" s="540">
        <v>0</v>
      </c>
      <c r="L140" s="540">
        <v>0</v>
      </c>
      <c r="M140" s="540">
        <v>0</v>
      </c>
      <c r="N140" s="540">
        <v>0</v>
      </c>
      <c r="O140" s="540">
        <v>0</v>
      </c>
      <c r="P140" s="540">
        <v>0</v>
      </c>
      <c r="Q140" s="540">
        <v>0</v>
      </c>
      <c r="R140" s="540">
        <v>0</v>
      </c>
      <c r="S140" s="540">
        <v>0</v>
      </c>
      <c r="T140" s="540">
        <v>0</v>
      </c>
      <c r="U140" s="540">
        <v>0</v>
      </c>
      <c r="V140" s="540">
        <v>0</v>
      </c>
      <c r="W140" s="540">
        <v>0</v>
      </c>
      <c r="X140" s="540">
        <v>0</v>
      </c>
      <c r="Y140" s="540">
        <v>0</v>
      </c>
      <c r="Z140" s="540">
        <v>0</v>
      </c>
      <c r="AA140" s="540">
        <v>0</v>
      </c>
      <c r="AB140" s="540">
        <v>0</v>
      </c>
      <c r="AC140" s="540">
        <v>0</v>
      </c>
      <c r="AD140" s="540">
        <v>0</v>
      </c>
      <c r="AE140" s="540">
        <v>0</v>
      </c>
      <c r="AF140" s="540">
        <v>0</v>
      </c>
      <c r="AG140" s="540">
        <v>0</v>
      </c>
      <c r="AH140" s="540">
        <v>0</v>
      </c>
      <c r="AI140" s="540">
        <v>0</v>
      </c>
      <c r="AJ140" s="540">
        <v>0</v>
      </c>
      <c r="AK140" s="540">
        <v>0</v>
      </c>
      <c r="AL140" s="540">
        <v>0</v>
      </c>
      <c r="AM140" s="540">
        <v>0</v>
      </c>
      <c r="AN140" s="540">
        <v>0</v>
      </c>
      <c r="AO140" s="540">
        <v>0</v>
      </c>
      <c r="AP140" s="540">
        <v>0</v>
      </c>
      <c r="AQ140" s="540">
        <v>0</v>
      </c>
      <c r="AR140" s="540">
        <v>0</v>
      </c>
      <c r="AS140" s="540">
        <v>0</v>
      </c>
      <c r="AT140" s="540">
        <v>0</v>
      </c>
      <c r="AU140" s="540">
        <v>0</v>
      </c>
      <c r="AV140" s="540">
        <v>0</v>
      </c>
      <c r="AW140" s="540">
        <v>0</v>
      </c>
      <c r="AX140" s="540">
        <v>0</v>
      </c>
      <c r="AY140" s="540">
        <v>0</v>
      </c>
      <c r="AZ140" s="540">
        <v>0</v>
      </c>
      <c r="BA140" s="540">
        <v>0</v>
      </c>
      <c r="BB140" s="540">
        <v>0</v>
      </c>
      <c r="BC140" s="540">
        <v>0</v>
      </c>
      <c r="BD140" s="540">
        <v>0</v>
      </c>
      <c r="BE140" s="540">
        <v>0</v>
      </c>
      <c r="BF140" s="540">
        <v>0</v>
      </c>
      <c r="BG140" s="540">
        <v>0</v>
      </c>
      <c r="BH140" s="540">
        <v>0</v>
      </c>
      <c r="BI140" s="540">
        <v>0</v>
      </c>
      <c r="BJ140" s="540">
        <v>0</v>
      </c>
      <c r="BK140" s="540">
        <v>0</v>
      </c>
      <c r="BL140" s="540">
        <v>0</v>
      </c>
      <c r="BM140" s="540">
        <v>0</v>
      </c>
      <c r="BN140" s="540">
        <v>0</v>
      </c>
      <c r="BO140" s="540">
        <v>0</v>
      </c>
      <c r="BP140" s="540">
        <v>0</v>
      </c>
      <c r="BQ140" s="540">
        <v>0</v>
      </c>
      <c r="BR140" s="540">
        <v>0</v>
      </c>
      <c r="BS140" s="540">
        <v>0</v>
      </c>
      <c r="BT140" s="540">
        <v>0</v>
      </c>
      <c r="BU140" s="540">
        <v>0</v>
      </c>
      <c r="BV140" s="540">
        <v>0</v>
      </c>
      <c r="BW140" s="540">
        <v>0</v>
      </c>
      <c r="BX140" s="540">
        <v>0</v>
      </c>
      <c r="BY140" s="540">
        <v>0</v>
      </c>
      <c r="BZ140" s="540">
        <v>0</v>
      </c>
      <c r="CA140" s="540">
        <v>0</v>
      </c>
      <c r="CB140" s="540">
        <v>0</v>
      </c>
      <c r="CC140" s="541">
        <f t="shared" si="31"/>
        <v>0</v>
      </c>
      <c r="CD140" s="541">
        <f t="shared" si="31"/>
        <v>0</v>
      </c>
      <c r="CG140" s="52">
        <v>131</v>
      </c>
    </row>
    <row r="141" spans="1:86">
      <c r="A141" s="547"/>
      <c r="B141" s="10" t="s">
        <v>96</v>
      </c>
      <c r="C141" s="540">
        <v>0</v>
      </c>
      <c r="D141" s="540">
        <v>0</v>
      </c>
      <c r="E141" s="540">
        <v>0</v>
      </c>
      <c r="F141" s="540">
        <v>0</v>
      </c>
      <c r="G141" s="540">
        <v>0</v>
      </c>
      <c r="H141" s="540">
        <v>0</v>
      </c>
      <c r="I141" s="540">
        <v>0</v>
      </c>
      <c r="J141" s="540">
        <v>0</v>
      </c>
      <c r="K141" s="540">
        <v>0</v>
      </c>
      <c r="L141" s="540">
        <v>0</v>
      </c>
      <c r="M141" s="540">
        <v>0</v>
      </c>
      <c r="N141" s="540">
        <v>0</v>
      </c>
      <c r="O141" s="540">
        <v>0</v>
      </c>
      <c r="P141" s="540">
        <v>0</v>
      </c>
      <c r="Q141" s="540">
        <v>0</v>
      </c>
      <c r="R141" s="540">
        <v>0</v>
      </c>
      <c r="S141" s="540">
        <v>0</v>
      </c>
      <c r="T141" s="540">
        <v>0</v>
      </c>
      <c r="U141" s="540">
        <v>0</v>
      </c>
      <c r="V141" s="540">
        <v>0</v>
      </c>
      <c r="W141" s="540">
        <v>0</v>
      </c>
      <c r="X141" s="540">
        <v>0</v>
      </c>
      <c r="Y141" s="540">
        <v>0</v>
      </c>
      <c r="Z141" s="540">
        <v>0</v>
      </c>
      <c r="AA141" s="540">
        <v>0</v>
      </c>
      <c r="AB141" s="540">
        <v>0</v>
      </c>
      <c r="AC141" s="540">
        <v>0</v>
      </c>
      <c r="AD141" s="540">
        <v>0</v>
      </c>
      <c r="AE141" s="540">
        <v>0</v>
      </c>
      <c r="AF141" s="540">
        <v>0</v>
      </c>
      <c r="AG141" s="540">
        <v>0</v>
      </c>
      <c r="AH141" s="540">
        <v>0</v>
      </c>
      <c r="AI141" s="540">
        <v>0</v>
      </c>
      <c r="AJ141" s="540">
        <v>0</v>
      </c>
      <c r="AK141" s="540">
        <v>0</v>
      </c>
      <c r="AL141" s="540">
        <v>0</v>
      </c>
      <c r="AM141" s="540">
        <v>0</v>
      </c>
      <c r="AN141" s="540">
        <v>0</v>
      </c>
      <c r="AO141" s="540">
        <v>0</v>
      </c>
      <c r="AP141" s="540">
        <v>0</v>
      </c>
      <c r="AQ141" s="540">
        <v>0</v>
      </c>
      <c r="AR141" s="540">
        <v>0</v>
      </c>
      <c r="AS141" s="540">
        <v>0</v>
      </c>
      <c r="AT141" s="540">
        <v>0</v>
      </c>
      <c r="AU141" s="540">
        <v>0</v>
      </c>
      <c r="AV141" s="540">
        <v>0</v>
      </c>
      <c r="AW141" s="540">
        <v>0</v>
      </c>
      <c r="AX141" s="540">
        <v>0</v>
      </c>
      <c r="AY141" s="540">
        <v>0</v>
      </c>
      <c r="AZ141" s="540">
        <v>0</v>
      </c>
      <c r="BA141" s="540">
        <v>0</v>
      </c>
      <c r="BB141" s="540">
        <v>0</v>
      </c>
      <c r="BC141" s="540">
        <v>0</v>
      </c>
      <c r="BD141" s="540">
        <v>0</v>
      </c>
      <c r="BE141" s="540">
        <v>0</v>
      </c>
      <c r="BF141" s="540">
        <v>0</v>
      </c>
      <c r="BG141" s="540">
        <v>0</v>
      </c>
      <c r="BH141" s="540">
        <v>0</v>
      </c>
      <c r="BI141" s="540">
        <v>0</v>
      </c>
      <c r="BJ141" s="540">
        <v>0</v>
      </c>
      <c r="BK141" s="540">
        <v>0</v>
      </c>
      <c r="BL141" s="540">
        <v>0</v>
      </c>
      <c r="BM141" s="540">
        <v>0</v>
      </c>
      <c r="BN141" s="540">
        <v>0</v>
      </c>
      <c r="BO141" s="540">
        <v>0</v>
      </c>
      <c r="BP141" s="540">
        <v>0</v>
      </c>
      <c r="BQ141" s="540">
        <v>0</v>
      </c>
      <c r="BR141" s="540">
        <v>0</v>
      </c>
      <c r="BS141" s="540">
        <v>0</v>
      </c>
      <c r="BT141" s="540">
        <v>0</v>
      </c>
      <c r="BU141" s="540">
        <v>0</v>
      </c>
      <c r="BV141" s="540">
        <v>0</v>
      </c>
      <c r="BW141" s="540">
        <v>0</v>
      </c>
      <c r="BX141" s="540">
        <v>0</v>
      </c>
      <c r="BY141" s="540">
        <v>0</v>
      </c>
      <c r="BZ141" s="540">
        <v>0</v>
      </c>
      <c r="CA141" s="540">
        <v>0</v>
      </c>
      <c r="CB141" s="540">
        <v>0</v>
      </c>
      <c r="CC141" s="541">
        <f t="shared" si="31"/>
        <v>0</v>
      </c>
      <c r="CD141" s="541">
        <f t="shared" si="31"/>
        <v>0</v>
      </c>
      <c r="CG141" s="52">
        <v>132</v>
      </c>
    </row>
    <row r="142" spans="1:86">
      <c r="A142" s="547"/>
      <c r="B142" s="10" t="s">
        <v>97</v>
      </c>
      <c r="C142" s="540">
        <v>0</v>
      </c>
      <c r="D142" s="540">
        <v>0</v>
      </c>
      <c r="E142" s="540">
        <v>0</v>
      </c>
      <c r="F142" s="540">
        <v>0</v>
      </c>
      <c r="G142" s="540">
        <v>0</v>
      </c>
      <c r="H142" s="540">
        <v>0</v>
      </c>
      <c r="I142" s="540">
        <v>0</v>
      </c>
      <c r="J142" s="540">
        <v>0</v>
      </c>
      <c r="K142" s="540">
        <v>0</v>
      </c>
      <c r="L142" s="540">
        <v>0</v>
      </c>
      <c r="M142" s="540">
        <v>0</v>
      </c>
      <c r="N142" s="540">
        <v>0</v>
      </c>
      <c r="O142" s="540">
        <v>0</v>
      </c>
      <c r="P142" s="540">
        <v>0</v>
      </c>
      <c r="Q142" s="540">
        <v>0</v>
      </c>
      <c r="R142" s="540">
        <v>0</v>
      </c>
      <c r="S142" s="540">
        <v>0</v>
      </c>
      <c r="T142" s="540">
        <v>0</v>
      </c>
      <c r="U142" s="540">
        <v>0</v>
      </c>
      <c r="V142" s="540">
        <v>0</v>
      </c>
      <c r="W142" s="540">
        <v>0</v>
      </c>
      <c r="X142" s="540">
        <v>0</v>
      </c>
      <c r="Y142" s="540">
        <v>0</v>
      </c>
      <c r="Z142" s="540">
        <v>0</v>
      </c>
      <c r="AA142" s="540">
        <v>0</v>
      </c>
      <c r="AB142" s="540">
        <v>0</v>
      </c>
      <c r="AC142" s="540">
        <v>0</v>
      </c>
      <c r="AD142" s="540">
        <v>0</v>
      </c>
      <c r="AE142" s="540">
        <v>0</v>
      </c>
      <c r="AF142" s="540">
        <v>0</v>
      </c>
      <c r="AG142" s="540">
        <v>0</v>
      </c>
      <c r="AH142" s="540">
        <v>0</v>
      </c>
      <c r="AI142" s="540">
        <v>0</v>
      </c>
      <c r="AJ142" s="540">
        <v>0</v>
      </c>
      <c r="AK142" s="540">
        <v>0</v>
      </c>
      <c r="AL142" s="540">
        <v>0</v>
      </c>
      <c r="AM142" s="540">
        <v>0</v>
      </c>
      <c r="AN142" s="540">
        <v>0</v>
      </c>
      <c r="AO142" s="540">
        <v>0</v>
      </c>
      <c r="AP142" s="540">
        <v>0</v>
      </c>
      <c r="AQ142" s="540">
        <v>0</v>
      </c>
      <c r="AR142" s="540">
        <v>0</v>
      </c>
      <c r="AS142" s="540">
        <v>0</v>
      </c>
      <c r="AT142" s="540">
        <v>0</v>
      </c>
      <c r="AU142" s="540">
        <v>0</v>
      </c>
      <c r="AV142" s="540">
        <v>0</v>
      </c>
      <c r="AW142" s="540">
        <v>0</v>
      </c>
      <c r="AX142" s="540">
        <v>0</v>
      </c>
      <c r="AY142" s="540">
        <v>0</v>
      </c>
      <c r="AZ142" s="540">
        <v>0</v>
      </c>
      <c r="BA142" s="540">
        <v>0</v>
      </c>
      <c r="BB142" s="540">
        <v>0</v>
      </c>
      <c r="BC142" s="540">
        <v>0</v>
      </c>
      <c r="BD142" s="540">
        <v>0</v>
      </c>
      <c r="BE142" s="540">
        <v>0</v>
      </c>
      <c r="BF142" s="540">
        <v>0</v>
      </c>
      <c r="BG142" s="540">
        <v>0</v>
      </c>
      <c r="BH142" s="540">
        <v>0</v>
      </c>
      <c r="BI142" s="540">
        <v>0</v>
      </c>
      <c r="BJ142" s="540">
        <v>0</v>
      </c>
      <c r="BK142" s="540">
        <v>0</v>
      </c>
      <c r="BL142" s="540">
        <v>0</v>
      </c>
      <c r="BM142" s="540">
        <v>0</v>
      </c>
      <c r="BN142" s="540">
        <v>0</v>
      </c>
      <c r="BO142" s="540">
        <v>0</v>
      </c>
      <c r="BP142" s="540">
        <v>0</v>
      </c>
      <c r="BQ142" s="540">
        <v>0</v>
      </c>
      <c r="BR142" s="540">
        <v>0</v>
      </c>
      <c r="BS142" s="540">
        <v>0</v>
      </c>
      <c r="BT142" s="540">
        <v>0</v>
      </c>
      <c r="BU142" s="540">
        <v>0</v>
      </c>
      <c r="BV142" s="540">
        <v>0</v>
      </c>
      <c r="BW142" s="540">
        <v>0</v>
      </c>
      <c r="BX142" s="540">
        <v>0</v>
      </c>
      <c r="BY142" s="540">
        <v>0</v>
      </c>
      <c r="BZ142" s="540">
        <v>0</v>
      </c>
      <c r="CA142" s="540">
        <v>0</v>
      </c>
      <c r="CB142" s="540">
        <v>0</v>
      </c>
      <c r="CC142" s="541">
        <f t="shared" si="31"/>
        <v>0</v>
      </c>
      <c r="CD142" s="541">
        <f t="shared" si="31"/>
        <v>0</v>
      </c>
      <c r="CG142" s="52">
        <v>133</v>
      </c>
    </row>
    <row r="143" spans="1:86">
      <c r="A143" s="547"/>
      <c r="B143" s="548" t="s">
        <v>614</v>
      </c>
      <c r="C143" s="540">
        <v>0</v>
      </c>
      <c r="D143" s="540">
        <v>0</v>
      </c>
      <c r="E143" s="540">
        <v>0</v>
      </c>
      <c r="F143" s="540">
        <v>0</v>
      </c>
      <c r="G143" s="540">
        <v>0</v>
      </c>
      <c r="H143" s="540">
        <v>0</v>
      </c>
      <c r="I143" s="540">
        <v>0</v>
      </c>
      <c r="J143" s="540">
        <v>0</v>
      </c>
      <c r="K143" s="540">
        <v>0</v>
      </c>
      <c r="L143" s="540">
        <v>0</v>
      </c>
      <c r="M143" s="540">
        <v>0</v>
      </c>
      <c r="N143" s="540">
        <v>0</v>
      </c>
      <c r="O143" s="540">
        <v>0</v>
      </c>
      <c r="P143" s="540">
        <v>0</v>
      </c>
      <c r="Q143" s="540">
        <v>0</v>
      </c>
      <c r="R143" s="540">
        <v>0</v>
      </c>
      <c r="S143" s="540">
        <v>0</v>
      </c>
      <c r="T143" s="540">
        <v>0</v>
      </c>
      <c r="U143" s="540">
        <v>0</v>
      </c>
      <c r="V143" s="540">
        <v>0</v>
      </c>
      <c r="W143" s="540">
        <v>0</v>
      </c>
      <c r="X143" s="540">
        <v>0</v>
      </c>
      <c r="Y143" s="540">
        <v>0</v>
      </c>
      <c r="Z143" s="540">
        <v>0</v>
      </c>
      <c r="AA143" s="540">
        <v>0</v>
      </c>
      <c r="AB143" s="540">
        <v>0</v>
      </c>
      <c r="AC143" s="540">
        <v>0</v>
      </c>
      <c r="AD143" s="540">
        <v>0</v>
      </c>
      <c r="AE143" s="540">
        <v>0</v>
      </c>
      <c r="AF143" s="540">
        <v>0</v>
      </c>
      <c r="AG143" s="540">
        <v>0</v>
      </c>
      <c r="AH143" s="540">
        <v>0</v>
      </c>
      <c r="AI143" s="540">
        <v>0</v>
      </c>
      <c r="AJ143" s="540">
        <v>0</v>
      </c>
      <c r="AK143" s="540">
        <v>0</v>
      </c>
      <c r="AL143" s="540">
        <v>0</v>
      </c>
      <c r="AM143" s="540">
        <v>0</v>
      </c>
      <c r="AN143" s="540">
        <v>0</v>
      </c>
      <c r="AO143" s="540">
        <v>0</v>
      </c>
      <c r="AP143" s="540">
        <v>0</v>
      </c>
      <c r="AQ143" s="540">
        <v>0</v>
      </c>
      <c r="AR143" s="540">
        <v>0</v>
      </c>
      <c r="AS143" s="540">
        <v>0</v>
      </c>
      <c r="AT143" s="540">
        <v>0</v>
      </c>
      <c r="AU143" s="540">
        <v>0</v>
      </c>
      <c r="AV143" s="540">
        <v>0</v>
      </c>
      <c r="AW143" s="540">
        <v>0</v>
      </c>
      <c r="AX143" s="540">
        <v>0</v>
      </c>
      <c r="AY143" s="540">
        <v>0</v>
      </c>
      <c r="AZ143" s="540">
        <v>0</v>
      </c>
      <c r="BA143" s="540">
        <v>0</v>
      </c>
      <c r="BB143" s="540">
        <v>0</v>
      </c>
      <c r="BC143" s="540">
        <v>0</v>
      </c>
      <c r="BD143" s="540">
        <v>0</v>
      </c>
      <c r="BE143" s="540">
        <v>0</v>
      </c>
      <c r="BF143" s="540">
        <v>0</v>
      </c>
      <c r="BG143" s="540">
        <v>0</v>
      </c>
      <c r="BH143" s="540">
        <v>0</v>
      </c>
      <c r="BI143" s="540">
        <v>0</v>
      </c>
      <c r="BJ143" s="540">
        <v>0</v>
      </c>
      <c r="BK143" s="540">
        <v>0</v>
      </c>
      <c r="BL143" s="540">
        <v>0</v>
      </c>
      <c r="BM143" s="540">
        <v>0</v>
      </c>
      <c r="BN143" s="540">
        <v>0</v>
      </c>
      <c r="BO143" s="540">
        <v>0</v>
      </c>
      <c r="BP143" s="540">
        <v>0</v>
      </c>
      <c r="BQ143" s="540">
        <v>0</v>
      </c>
      <c r="BR143" s="540">
        <v>0</v>
      </c>
      <c r="BS143" s="540">
        <v>0</v>
      </c>
      <c r="BT143" s="540">
        <v>0</v>
      </c>
      <c r="BU143" s="540">
        <v>0</v>
      </c>
      <c r="BV143" s="540">
        <v>0</v>
      </c>
      <c r="BW143" s="540">
        <v>0</v>
      </c>
      <c r="BX143" s="540">
        <v>0</v>
      </c>
      <c r="BY143" s="540">
        <v>0</v>
      </c>
      <c r="BZ143" s="540">
        <v>0</v>
      </c>
      <c r="CA143" s="540">
        <v>0</v>
      </c>
      <c r="CB143" s="540">
        <v>0</v>
      </c>
      <c r="CC143" s="541">
        <f t="shared" si="31"/>
        <v>0</v>
      </c>
      <c r="CD143" s="541">
        <f t="shared" si="31"/>
        <v>0</v>
      </c>
      <c r="CG143" s="52">
        <v>134</v>
      </c>
      <c r="CH143" s="45"/>
    </row>
    <row r="144" spans="1:86">
      <c r="A144" s="508"/>
      <c r="B144" s="536" t="s">
        <v>853</v>
      </c>
      <c r="C144" s="537">
        <f>C133+C122+C111+C100</f>
        <v>0</v>
      </c>
      <c r="D144" s="537">
        <f t="shared" ref="D144:BO144" si="39">D133+D122+D111+D100</f>
        <v>0</v>
      </c>
      <c r="E144" s="537">
        <f t="shared" si="39"/>
        <v>0</v>
      </c>
      <c r="F144" s="537">
        <f t="shared" si="39"/>
        <v>0</v>
      </c>
      <c r="G144" s="537">
        <f t="shared" si="39"/>
        <v>0</v>
      </c>
      <c r="H144" s="537">
        <f t="shared" si="39"/>
        <v>0</v>
      </c>
      <c r="I144" s="537">
        <f t="shared" si="39"/>
        <v>0</v>
      </c>
      <c r="J144" s="537">
        <f t="shared" si="39"/>
        <v>0</v>
      </c>
      <c r="K144" s="537">
        <f t="shared" si="39"/>
        <v>0</v>
      </c>
      <c r="L144" s="537">
        <f t="shared" si="39"/>
        <v>0</v>
      </c>
      <c r="M144" s="537">
        <f t="shared" si="39"/>
        <v>0</v>
      </c>
      <c r="N144" s="537">
        <f t="shared" si="39"/>
        <v>0</v>
      </c>
      <c r="O144" s="537">
        <f t="shared" si="39"/>
        <v>0</v>
      </c>
      <c r="P144" s="537">
        <f t="shared" si="39"/>
        <v>0</v>
      </c>
      <c r="Q144" s="537">
        <f t="shared" si="39"/>
        <v>0</v>
      </c>
      <c r="R144" s="537">
        <f t="shared" si="39"/>
        <v>0</v>
      </c>
      <c r="S144" s="537">
        <f t="shared" si="39"/>
        <v>0</v>
      </c>
      <c r="T144" s="537">
        <f t="shared" si="39"/>
        <v>0</v>
      </c>
      <c r="U144" s="537">
        <f t="shared" si="39"/>
        <v>0</v>
      </c>
      <c r="V144" s="537">
        <f t="shared" si="39"/>
        <v>0</v>
      </c>
      <c r="W144" s="537">
        <f t="shared" si="39"/>
        <v>0</v>
      </c>
      <c r="X144" s="537">
        <f t="shared" si="39"/>
        <v>0</v>
      </c>
      <c r="Y144" s="537">
        <f t="shared" si="39"/>
        <v>0</v>
      </c>
      <c r="Z144" s="537">
        <f t="shared" si="39"/>
        <v>0</v>
      </c>
      <c r="AA144" s="537">
        <f t="shared" si="39"/>
        <v>0</v>
      </c>
      <c r="AB144" s="537">
        <f t="shared" si="39"/>
        <v>0</v>
      </c>
      <c r="AC144" s="537">
        <f t="shared" si="39"/>
        <v>0</v>
      </c>
      <c r="AD144" s="537">
        <f t="shared" si="39"/>
        <v>0</v>
      </c>
      <c r="AE144" s="537">
        <f t="shared" si="39"/>
        <v>0</v>
      </c>
      <c r="AF144" s="537">
        <f t="shared" si="39"/>
        <v>0</v>
      </c>
      <c r="AG144" s="537">
        <f t="shared" si="39"/>
        <v>0</v>
      </c>
      <c r="AH144" s="537">
        <f t="shared" si="39"/>
        <v>0</v>
      </c>
      <c r="AI144" s="537">
        <f t="shared" si="39"/>
        <v>0</v>
      </c>
      <c r="AJ144" s="537">
        <f t="shared" si="39"/>
        <v>0</v>
      </c>
      <c r="AK144" s="537">
        <f t="shared" si="39"/>
        <v>0</v>
      </c>
      <c r="AL144" s="537">
        <f t="shared" si="39"/>
        <v>0</v>
      </c>
      <c r="AM144" s="537">
        <f t="shared" si="39"/>
        <v>0</v>
      </c>
      <c r="AN144" s="537">
        <f t="shared" si="39"/>
        <v>0</v>
      </c>
      <c r="AO144" s="537">
        <f t="shared" si="39"/>
        <v>0</v>
      </c>
      <c r="AP144" s="537">
        <f t="shared" si="39"/>
        <v>0</v>
      </c>
      <c r="AQ144" s="537">
        <f t="shared" si="39"/>
        <v>0</v>
      </c>
      <c r="AR144" s="537">
        <f t="shared" si="39"/>
        <v>0</v>
      </c>
      <c r="AS144" s="537">
        <f t="shared" si="39"/>
        <v>0</v>
      </c>
      <c r="AT144" s="537">
        <f t="shared" si="39"/>
        <v>0</v>
      </c>
      <c r="AU144" s="537">
        <f t="shared" si="39"/>
        <v>0</v>
      </c>
      <c r="AV144" s="537">
        <f t="shared" si="39"/>
        <v>0</v>
      </c>
      <c r="AW144" s="537">
        <f t="shared" si="39"/>
        <v>0</v>
      </c>
      <c r="AX144" s="537">
        <f t="shared" si="39"/>
        <v>0</v>
      </c>
      <c r="AY144" s="537">
        <f t="shared" si="39"/>
        <v>0</v>
      </c>
      <c r="AZ144" s="537">
        <f t="shared" si="39"/>
        <v>0</v>
      </c>
      <c r="BA144" s="537">
        <f t="shared" si="39"/>
        <v>0</v>
      </c>
      <c r="BB144" s="537">
        <f t="shared" si="39"/>
        <v>0</v>
      </c>
      <c r="BC144" s="537">
        <f t="shared" si="39"/>
        <v>0</v>
      </c>
      <c r="BD144" s="537">
        <f t="shared" si="39"/>
        <v>0</v>
      </c>
      <c r="BE144" s="537">
        <f t="shared" si="39"/>
        <v>0</v>
      </c>
      <c r="BF144" s="537">
        <f t="shared" si="39"/>
        <v>0</v>
      </c>
      <c r="BG144" s="537">
        <f t="shared" si="39"/>
        <v>0</v>
      </c>
      <c r="BH144" s="537">
        <f t="shared" si="39"/>
        <v>0</v>
      </c>
      <c r="BI144" s="537">
        <f t="shared" si="39"/>
        <v>0</v>
      </c>
      <c r="BJ144" s="537">
        <f t="shared" si="39"/>
        <v>0</v>
      </c>
      <c r="BK144" s="537">
        <f t="shared" si="39"/>
        <v>0</v>
      </c>
      <c r="BL144" s="537">
        <f t="shared" si="39"/>
        <v>0</v>
      </c>
      <c r="BM144" s="537">
        <f t="shared" si="39"/>
        <v>0</v>
      </c>
      <c r="BN144" s="537">
        <f t="shared" si="39"/>
        <v>0</v>
      </c>
      <c r="BO144" s="537">
        <f t="shared" si="39"/>
        <v>0</v>
      </c>
      <c r="BP144" s="537">
        <f t="shared" ref="BP144:CA144" si="40">BP133+BP122+BP111+BP100</f>
        <v>0</v>
      </c>
      <c r="BQ144" s="537">
        <f t="shared" si="40"/>
        <v>0</v>
      </c>
      <c r="BR144" s="537">
        <f t="shared" si="40"/>
        <v>0</v>
      </c>
      <c r="BS144" s="537">
        <f t="shared" si="40"/>
        <v>0</v>
      </c>
      <c r="BT144" s="537">
        <f t="shared" si="40"/>
        <v>0</v>
      </c>
      <c r="BU144" s="537">
        <f t="shared" si="40"/>
        <v>0</v>
      </c>
      <c r="BV144" s="537">
        <f t="shared" si="40"/>
        <v>0</v>
      </c>
      <c r="BW144" s="537">
        <f t="shared" si="40"/>
        <v>0</v>
      </c>
      <c r="BX144" s="537">
        <f t="shared" si="40"/>
        <v>0</v>
      </c>
      <c r="BY144" s="537">
        <f t="shared" si="40"/>
        <v>0</v>
      </c>
      <c r="BZ144" s="537">
        <f t="shared" si="40"/>
        <v>0</v>
      </c>
      <c r="CA144" s="537">
        <f t="shared" si="40"/>
        <v>0</v>
      </c>
      <c r="CB144" s="537">
        <f>CB133+CB122+CB111+CB100</f>
        <v>0</v>
      </c>
      <c r="CC144" s="537">
        <f t="shared" ref="CC144:CD144" si="41">CC133+CC122+CC111+CC100</f>
        <v>0</v>
      </c>
      <c r="CD144" s="537">
        <f t="shared" si="41"/>
        <v>0</v>
      </c>
      <c r="CG144" s="52">
        <v>135</v>
      </c>
    </row>
    <row r="145" spans="1:85">
      <c r="A145" s="535" t="s">
        <v>600</v>
      </c>
      <c r="B145" s="536" t="s">
        <v>87</v>
      </c>
      <c r="C145" s="537">
        <f>SUM(C146:C155)</f>
        <v>0</v>
      </c>
      <c r="D145" s="537">
        <f t="shared" ref="D145:BO145" si="42">SUM(D146:D155)</f>
        <v>0</v>
      </c>
      <c r="E145" s="537">
        <f t="shared" si="42"/>
        <v>0</v>
      </c>
      <c r="F145" s="537">
        <f t="shared" si="42"/>
        <v>0</v>
      </c>
      <c r="G145" s="537">
        <f t="shared" si="42"/>
        <v>0</v>
      </c>
      <c r="H145" s="537">
        <f t="shared" si="42"/>
        <v>0</v>
      </c>
      <c r="I145" s="537">
        <f t="shared" si="42"/>
        <v>0</v>
      </c>
      <c r="J145" s="537">
        <f t="shared" si="42"/>
        <v>0</v>
      </c>
      <c r="K145" s="537">
        <f t="shared" si="42"/>
        <v>0</v>
      </c>
      <c r="L145" s="537">
        <f t="shared" si="42"/>
        <v>0</v>
      </c>
      <c r="M145" s="537">
        <f t="shared" si="42"/>
        <v>0</v>
      </c>
      <c r="N145" s="537">
        <f t="shared" si="42"/>
        <v>0</v>
      </c>
      <c r="O145" s="537">
        <f t="shared" si="42"/>
        <v>0</v>
      </c>
      <c r="P145" s="537">
        <f t="shared" si="42"/>
        <v>0</v>
      </c>
      <c r="Q145" s="537">
        <f t="shared" si="42"/>
        <v>0</v>
      </c>
      <c r="R145" s="537">
        <f t="shared" si="42"/>
        <v>0</v>
      </c>
      <c r="S145" s="537">
        <f t="shared" si="42"/>
        <v>0</v>
      </c>
      <c r="T145" s="537">
        <f t="shared" si="42"/>
        <v>0</v>
      </c>
      <c r="U145" s="537">
        <f t="shared" si="42"/>
        <v>0</v>
      </c>
      <c r="V145" s="537">
        <f t="shared" si="42"/>
        <v>0</v>
      </c>
      <c r="W145" s="537">
        <f t="shared" si="42"/>
        <v>0</v>
      </c>
      <c r="X145" s="537">
        <f t="shared" si="42"/>
        <v>0</v>
      </c>
      <c r="Y145" s="537">
        <f t="shared" si="42"/>
        <v>0</v>
      </c>
      <c r="Z145" s="537">
        <f t="shared" si="42"/>
        <v>0</v>
      </c>
      <c r="AA145" s="537">
        <f t="shared" si="42"/>
        <v>0</v>
      </c>
      <c r="AB145" s="537">
        <f t="shared" si="42"/>
        <v>0</v>
      </c>
      <c r="AC145" s="537">
        <f t="shared" si="42"/>
        <v>0</v>
      </c>
      <c r="AD145" s="537">
        <f t="shared" si="42"/>
        <v>0</v>
      </c>
      <c r="AE145" s="537">
        <f t="shared" si="42"/>
        <v>0</v>
      </c>
      <c r="AF145" s="537">
        <f t="shared" si="42"/>
        <v>0</v>
      </c>
      <c r="AG145" s="537">
        <f t="shared" si="42"/>
        <v>0</v>
      </c>
      <c r="AH145" s="537">
        <f t="shared" si="42"/>
        <v>0</v>
      </c>
      <c r="AI145" s="537">
        <f t="shared" si="42"/>
        <v>0</v>
      </c>
      <c r="AJ145" s="537">
        <f t="shared" si="42"/>
        <v>0</v>
      </c>
      <c r="AK145" s="537">
        <f t="shared" si="42"/>
        <v>0</v>
      </c>
      <c r="AL145" s="537">
        <f t="shared" si="42"/>
        <v>0</v>
      </c>
      <c r="AM145" s="537">
        <f t="shared" si="42"/>
        <v>0</v>
      </c>
      <c r="AN145" s="537">
        <f t="shared" si="42"/>
        <v>0</v>
      </c>
      <c r="AO145" s="537">
        <f t="shared" si="42"/>
        <v>0</v>
      </c>
      <c r="AP145" s="537">
        <f t="shared" si="42"/>
        <v>0</v>
      </c>
      <c r="AQ145" s="537">
        <f t="shared" si="42"/>
        <v>0</v>
      </c>
      <c r="AR145" s="537">
        <f t="shared" si="42"/>
        <v>0</v>
      </c>
      <c r="AS145" s="537">
        <f t="shared" si="42"/>
        <v>0</v>
      </c>
      <c r="AT145" s="537">
        <f t="shared" si="42"/>
        <v>0</v>
      </c>
      <c r="AU145" s="537">
        <f t="shared" si="42"/>
        <v>0</v>
      </c>
      <c r="AV145" s="537">
        <f t="shared" si="42"/>
        <v>0</v>
      </c>
      <c r="AW145" s="537">
        <f t="shared" si="42"/>
        <v>0</v>
      </c>
      <c r="AX145" s="537">
        <f t="shared" si="42"/>
        <v>0</v>
      </c>
      <c r="AY145" s="537">
        <f t="shared" si="42"/>
        <v>0</v>
      </c>
      <c r="AZ145" s="537">
        <f t="shared" si="42"/>
        <v>0</v>
      </c>
      <c r="BA145" s="537">
        <f t="shared" si="42"/>
        <v>0</v>
      </c>
      <c r="BB145" s="537">
        <f t="shared" si="42"/>
        <v>0</v>
      </c>
      <c r="BC145" s="537">
        <f t="shared" si="42"/>
        <v>0</v>
      </c>
      <c r="BD145" s="537">
        <f t="shared" si="42"/>
        <v>0</v>
      </c>
      <c r="BE145" s="537">
        <f t="shared" si="42"/>
        <v>0</v>
      </c>
      <c r="BF145" s="537">
        <f t="shared" si="42"/>
        <v>0</v>
      </c>
      <c r="BG145" s="537">
        <f t="shared" si="42"/>
        <v>0</v>
      </c>
      <c r="BH145" s="537">
        <f t="shared" si="42"/>
        <v>0</v>
      </c>
      <c r="BI145" s="537">
        <f t="shared" si="42"/>
        <v>0</v>
      </c>
      <c r="BJ145" s="537">
        <f t="shared" si="42"/>
        <v>0</v>
      </c>
      <c r="BK145" s="537">
        <f t="shared" si="42"/>
        <v>0</v>
      </c>
      <c r="BL145" s="537">
        <f t="shared" si="42"/>
        <v>0</v>
      </c>
      <c r="BM145" s="537">
        <f t="shared" si="42"/>
        <v>0</v>
      </c>
      <c r="BN145" s="537">
        <f t="shared" si="42"/>
        <v>0</v>
      </c>
      <c r="BO145" s="537">
        <f t="shared" si="42"/>
        <v>0</v>
      </c>
      <c r="BP145" s="537">
        <f t="shared" ref="BP145:CA145" si="43">SUM(BP146:BP155)</f>
        <v>0</v>
      </c>
      <c r="BQ145" s="537">
        <f t="shared" si="43"/>
        <v>0</v>
      </c>
      <c r="BR145" s="537">
        <f t="shared" si="43"/>
        <v>0</v>
      </c>
      <c r="BS145" s="537">
        <f t="shared" si="43"/>
        <v>0</v>
      </c>
      <c r="BT145" s="537">
        <f t="shared" si="43"/>
        <v>0</v>
      </c>
      <c r="BU145" s="537">
        <f t="shared" si="43"/>
        <v>0</v>
      </c>
      <c r="BV145" s="537">
        <f t="shared" si="43"/>
        <v>0</v>
      </c>
      <c r="BW145" s="537">
        <f t="shared" si="43"/>
        <v>0</v>
      </c>
      <c r="BX145" s="537">
        <f t="shared" si="43"/>
        <v>0</v>
      </c>
      <c r="BY145" s="537">
        <f t="shared" si="43"/>
        <v>0</v>
      </c>
      <c r="BZ145" s="537">
        <f t="shared" si="43"/>
        <v>0</v>
      </c>
      <c r="CA145" s="537">
        <f t="shared" si="43"/>
        <v>0</v>
      </c>
      <c r="CB145" s="537">
        <f>SUM(CB146:CB155)</f>
        <v>0</v>
      </c>
      <c r="CC145" s="537">
        <f t="shared" ref="CC145:CD145" si="44">SUM(CC146:CC155)</f>
        <v>0</v>
      </c>
      <c r="CD145" s="537">
        <f t="shared" si="44"/>
        <v>0</v>
      </c>
      <c r="CG145" s="52">
        <v>136</v>
      </c>
    </row>
    <row r="146" spans="1:85">
      <c r="A146" s="549"/>
      <c r="B146" s="140" t="s">
        <v>91</v>
      </c>
      <c r="C146" s="540">
        <v>0</v>
      </c>
      <c r="D146" s="540">
        <v>0</v>
      </c>
      <c r="E146" s="540">
        <v>0</v>
      </c>
      <c r="F146" s="540">
        <v>0</v>
      </c>
      <c r="G146" s="540">
        <v>0</v>
      </c>
      <c r="H146" s="540">
        <v>0</v>
      </c>
      <c r="I146" s="540">
        <v>0</v>
      </c>
      <c r="J146" s="540">
        <v>0</v>
      </c>
      <c r="K146" s="540">
        <v>0</v>
      </c>
      <c r="L146" s="540">
        <v>0</v>
      </c>
      <c r="M146" s="540">
        <v>0</v>
      </c>
      <c r="N146" s="540">
        <v>0</v>
      </c>
      <c r="O146" s="540">
        <v>0</v>
      </c>
      <c r="P146" s="540">
        <v>0</v>
      </c>
      <c r="Q146" s="540">
        <v>0</v>
      </c>
      <c r="R146" s="540">
        <v>0</v>
      </c>
      <c r="S146" s="540">
        <v>0</v>
      </c>
      <c r="T146" s="540">
        <v>0</v>
      </c>
      <c r="U146" s="540">
        <v>0</v>
      </c>
      <c r="V146" s="540">
        <v>0</v>
      </c>
      <c r="W146" s="540">
        <v>0</v>
      </c>
      <c r="X146" s="540">
        <v>0</v>
      </c>
      <c r="Y146" s="540">
        <v>0</v>
      </c>
      <c r="Z146" s="540">
        <v>0</v>
      </c>
      <c r="AA146" s="540">
        <v>0</v>
      </c>
      <c r="AB146" s="540">
        <v>0</v>
      </c>
      <c r="AC146" s="540">
        <v>0</v>
      </c>
      <c r="AD146" s="540">
        <v>0</v>
      </c>
      <c r="AE146" s="540">
        <v>0</v>
      </c>
      <c r="AF146" s="540">
        <v>0</v>
      </c>
      <c r="AG146" s="540">
        <v>0</v>
      </c>
      <c r="AH146" s="540">
        <v>0</v>
      </c>
      <c r="AI146" s="540">
        <v>0</v>
      </c>
      <c r="AJ146" s="540">
        <v>0</v>
      </c>
      <c r="AK146" s="540">
        <v>0</v>
      </c>
      <c r="AL146" s="540">
        <v>0</v>
      </c>
      <c r="AM146" s="540">
        <v>0</v>
      </c>
      <c r="AN146" s="540">
        <v>0</v>
      </c>
      <c r="AO146" s="540">
        <v>0</v>
      </c>
      <c r="AP146" s="540">
        <v>0</v>
      </c>
      <c r="AQ146" s="540">
        <v>0</v>
      </c>
      <c r="AR146" s="540">
        <v>0</v>
      </c>
      <c r="AS146" s="540">
        <v>0</v>
      </c>
      <c r="AT146" s="540">
        <v>0</v>
      </c>
      <c r="AU146" s="540">
        <v>0</v>
      </c>
      <c r="AV146" s="540">
        <v>0</v>
      </c>
      <c r="AW146" s="540">
        <v>0</v>
      </c>
      <c r="AX146" s="540">
        <v>0</v>
      </c>
      <c r="AY146" s="540">
        <v>0</v>
      </c>
      <c r="AZ146" s="540">
        <v>0</v>
      </c>
      <c r="BA146" s="540">
        <v>0</v>
      </c>
      <c r="BB146" s="540">
        <v>0</v>
      </c>
      <c r="BC146" s="540">
        <v>0</v>
      </c>
      <c r="BD146" s="540">
        <v>0</v>
      </c>
      <c r="BE146" s="540">
        <v>0</v>
      </c>
      <c r="BF146" s="540">
        <v>0</v>
      </c>
      <c r="BG146" s="540">
        <v>0</v>
      </c>
      <c r="BH146" s="540">
        <v>0</v>
      </c>
      <c r="BI146" s="540">
        <v>0</v>
      </c>
      <c r="BJ146" s="540">
        <v>0</v>
      </c>
      <c r="BK146" s="540">
        <v>0</v>
      </c>
      <c r="BL146" s="540">
        <v>0</v>
      </c>
      <c r="BM146" s="540">
        <v>0</v>
      </c>
      <c r="BN146" s="540">
        <v>0</v>
      </c>
      <c r="BO146" s="540">
        <v>0</v>
      </c>
      <c r="BP146" s="540">
        <v>0</v>
      </c>
      <c r="BQ146" s="540">
        <v>0</v>
      </c>
      <c r="BR146" s="540">
        <v>0</v>
      </c>
      <c r="BS146" s="540">
        <v>0</v>
      </c>
      <c r="BT146" s="540">
        <v>0</v>
      </c>
      <c r="BU146" s="540">
        <v>0</v>
      </c>
      <c r="BV146" s="540">
        <v>0</v>
      </c>
      <c r="BW146" s="540">
        <v>0</v>
      </c>
      <c r="BX146" s="540">
        <v>0</v>
      </c>
      <c r="BY146" s="540">
        <v>0</v>
      </c>
      <c r="BZ146" s="540">
        <v>0</v>
      </c>
      <c r="CA146" s="540">
        <v>0</v>
      </c>
      <c r="CB146" s="540">
        <v>0</v>
      </c>
      <c r="CC146" s="541">
        <f>C146+E146+G146+I146+K146+M146+O146+Q146+S146+U146+W146+Y146+AA146+AC146+AE146+AG146+AI146+AK146+AM146+AO146+AQ146+AS146+AU146+AW146+AY146+BA146+BC146+BE146+BG146+BI146+BK146+BM146+BO146+BQ146+BS146+BU146+BW146+BY146+CA146</f>
        <v>0</v>
      </c>
      <c r="CD146" s="541">
        <f>D146+F146+H146+J146+L146+N146+P146+R146+T146+V146+X146+Z146+AB146+AD146+AF146+AH146+AJ146+AL146+AN146+AP146+AR146+AT146+AV146+AX146+AZ146+BB146+BD146+BF146+BH146+BJ146+BL146+BN146+BP146+BR146+BT146+BV146+BX146+BZ146+CB146</f>
        <v>0</v>
      </c>
      <c r="CF146" s="45"/>
      <c r="CG146" s="52">
        <v>137</v>
      </c>
    </row>
    <row r="147" spans="1:85">
      <c r="A147" s="547"/>
      <c r="B147" s="16" t="s">
        <v>92</v>
      </c>
      <c r="C147" s="540">
        <v>0</v>
      </c>
      <c r="D147" s="540">
        <v>0</v>
      </c>
      <c r="E147" s="540">
        <v>0</v>
      </c>
      <c r="F147" s="540">
        <v>0</v>
      </c>
      <c r="G147" s="540">
        <v>0</v>
      </c>
      <c r="H147" s="540">
        <v>0</v>
      </c>
      <c r="I147" s="540">
        <v>0</v>
      </c>
      <c r="J147" s="540">
        <v>0</v>
      </c>
      <c r="K147" s="540">
        <v>0</v>
      </c>
      <c r="L147" s="540">
        <v>0</v>
      </c>
      <c r="M147" s="540">
        <v>0</v>
      </c>
      <c r="N147" s="540">
        <v>0</v>
      </c>
      <c r="O147" s="540">
        <v>0</v>
      </c>
      <c r="P147" s="540">
        <v>0</v>
      </c>
      <c r="Q147" s="540">
        <v>0</v>
      </c>
      <c r="R147" s="540">
        <v>0</v>
      </c>
      <c r="S147" s="540">
        <v>0</v>
      </c>
      <c r="T147" s="540">
        <v>0</v>
      </c>
      <c r="U147" s="540">
        <v>0</v>
      </c>
      <c r="V147" s="540">
        <v>0</v>
      </c>
      <c r="W147" s="540">
        <v>0</v>
      </c>
      <c r="X147" s="540">
        <v>0</v>
      </c>
      <c r="Y147" s="540">
        <v>0</v>
      </c>
      <c r="Z147" s="540">
        <v>0</v>
      </c>
      <c r="AA147" s="540">
        <v>0</v>
      </c>
      <c r="AB147" s="540">
        <v>0</v>
      </c>
      <c r="AC147" s="540">
        <v>0</v>
      </c>
      <c r="AD147" s="540">
        <v>0</v>
      </c>
      <c r="AE147" s="540">
        <v>0</v>
      </c>
      <c r="AF147" s="540">
        <v>0</v>
      </c>
      <c r="AG147" s="540">
        <v>0</v>
      </c>
      <c r="AH147" s="540">
        <v>0</v>
      </c>
      <c r="AI147" s="540">
        <v>0</v>
      </c>
      <c r="AJ147" s="540">
        <v>0</v>
      </c>
      <c r="AK147" s="540">
        <v>0</v>
      </c>
      <c r="AL147" s="540">
        <v>0</v>
      </c>
      <c r="AM147" s="540">
        <v>0</v>
      </c>
      <c r="AN147" s="540">
        <v>0</v>
      </c>
      <c r="AO147" s="540">
        <v>0</v>
      </c>
      <c r="AP147" s="540">
        <v>0</v>
      </c>
      <c r="AQ147" s="540">
        <v>0</v>
      </c>
      <c r="AR147" s="540">
        <v>0</v>
      </c>
      <c r="AS147" s="540">
        <v>0</v>
      </c>
      <c r="AT147" s="540">
        <v>0</v>
      </c>
      <c r="AU147" s="540">
        <v>0</v>
      </c>
      <c r="AV147" s="540">
        <v>0</v>
      </c>
      <c r="AW147" s="540">
        <v>0</v>
      </c>
      <c r="AX147" s="540">
        <v>0</v>
      </c>
      <c r="AY147" s="540">
        <v>0</v>
      </c>
      <c r="AZ147" s="540">
        <v>0</v>
      </c>
      <c r="BA147" s="540">
        <v>0</v>
      </c>
      <c r="BB147" s="540">
        <v>0</v>
      </c>
      <c r="BC147" s="540">
        <v>0</v>
      </c>
      <c r="BD147" s="540">
        <v>0</v>
      </c>
      <c r="BE147" s="540">
        <v>0</v>
      </c>
      <c r="BF147" s="540">
        <v>0</v>
      </c>
      <c r="BG147" s="540">
        <v>0</v>
      </c>
      <c r="BH147" s="540">
        <v>0</v>
      </c>
      <c r="BI147" s="540">
        <v>0</v>
      </c>
      <c r="BJ147" s="540">
        <v>0</v>
      </c>
      <c r="BK147" s="540">
        <v>0</v>
      </c>
      <c r="BL147" s="540">
        <v>0</v>
      </c>
      <c r="BM147" s="540">
        <v>0</v>
      </c>
      <c r="BN147" s="540">
        <v>0</v>
      </c>
      <c r="BO147" s="540">
        <v>0</v>
      </c>
      <c r="BP147" s="540">
        <v>0</v>
      </c>
      <c r="BQ147" s="540">
        <v>0</v>
      </c>
      <c r="BR147" s="540">
        <v>0</v>
      </c>
      <c r="BS147" s="540">
        <v>0</v>
      </c>
      <c r="BT147" s="540">
        <v>0</v>
      </c>
      <c r="BU147" s="540">
        <v>0</v>
      </c>
      <c r="BV147" s="540">
        <v>0</v>
      </c>
      <c r="BW147" s="540">
        <v>0</v>
      </c>
      <c r="BX147" s="540">
        <v>0</v>
      </c>
      <c r="BY147" s="540">
        <v>0</v>
      </c>
      <c r="BZ147" s="540">
        <v>0</v>
      </c>
      <c r="CA147" s="540">
        <v>0</v>
      </c>
      <c r="CB147" s="540">
        <v>0</v>
      </c>
      <c r="CC147" s="541">
        <f t="shared" ref="CC147:CD188" si="45">C147+E147+G147+I147+K147+M147+O147+Q147+S147+U147+W147+Y147+AA147+AC147+AE147+AG147+AI147+AK147+AM147+AO147+AQ147+AS147+AU147+AW147+AY147+BA147+BC147+BE147+BG147+BI147+BK147+BM147+BO147+BQ147+BS147+BU147+BW147+BY147+CA147</f>
        <v>0</v>
      </c>
      <c r="CD147" s="541">
        <f t="shared" si="45"/>
        <v>0</v>
      </c>
      <c r="CF147" s="45"/>
      <c r="CG147" s="52">
        <v>138</v>
      </c>
    </row>
    <row r="148" spans="1:85">
      <c r="A148" s="547"/>
      <c r="B148" s="16" t="s">
        <v>592</v>
      </c>
      <c r="C148" s="540">
        <v>0</v>
      </c>
      <c r="D148" s="540">
        <v>0</v>
      </c>
      <c r="E148" s="540">
        <v>0</v>
      </c>
      <c r="F148" s="540">
        <v>0</v>
      </c>
      <c r="G148" s="540">
        <v>0</v>
      </c>
      <c r="H148" s="540">
        <v>0</v>
      </c>
      <c r="I148" s="540">
        <v>0</v>
      </c>
      <c r="J148" s="540">
        <v>0</v>
      </c>
      <c r="K148" s="540">
        <v>0</v>
      </c>
      <c r="L148" s="540">
        <v>0</v>
      </c>
      <c r="M148" s="540">
        <v>0</v>
      </c>
      <c r="N148" s="540">
        <v>0</v>
      </c>
      <c r="O148" s="540">
        <v>0</v>
      </c>
      <c r="P148" s="540">
        <v>0</v>
      </c>
      <c r="Q148" s="540">
        <v>0</v>
      </c>
      <c r="R148" s="540">
        <v>0</v>
      </c>
      <c r="S148" s="540">
        <v>0</v>
      </c>
      <c r="T148" s="540">
        <v>0</v>
      </c>
      <c r="U148" s="540">
        <v>0</v>
      </c>
      <c r="V148" s="540">
        <v>0</v>
      </c>
      <c r="W148" s="540">
        <v>0</v>
      </c>
      <c r="X148" s="540">
        <v>0</v>
      </c>
      <c r="Y148" s="540">
        <v>0</v>
      </c>
      <c r="Z148" s="540">
        <v>0</v>
      </c>
      <c r="AA148" s="540">
        <v>0</v>
      </c>
      <c r="AB148" s="540">
        <v>0</v>
      </c>
      <c r="AC148" s="540">
        <v>0</v>
      </c>
      <c r="AD148" s="540">
        <v>0</v>
      </c>
      <c r="AE148" s="540">
        <v>0</v>
      </c>
      <c r="AF148" s="540">
        <v>0</v>
      </c>
      <c r="AG148" s="540">
        <v>0</v>
      </c>
      <c r="AH148" s="540">
        <v>0</v>
      </c>
      <c r="AI148" s="540">
        <v>0</v>
      </c>
      <c r="AJ148" s="540">
        <v>0</v>
      </c>
      <c r="AK148" s="540">
        <v>0</v>
      </c>
      <c r="AL148" s="540">
        <v>0</v>
      </c>
      <c r="AM148" s="540">
        <v>0</v>
      </c>
      <c r="AN148" s="540">
        <v>0</v>
      </c>
      <c r="AO148" s="540">
        <v>0</v>
      </c>
      <c r="AP148" s="540">
        <v>0</v>
      </c>
      <c r="AQ148" s="540">
        <v>0</v>
      </c>
      <c r="AR148" s="540">
        <v>0</v>
      </c>
      <c r="AS148" s="540">
        <v>0</v>
      </c>
      <c r="AT148" s="540">
        <v>0</v>
      </c>
      <c r="AU148" s="540">
        <v>0</v>
      </c>
      <c r="AV148" s="540">
        <v>0</v>
      </c>
      <c r="AW148" s="540">
        <v>0</v>
      </c>
      <c r="AX148" s="540">
        <v>0</v>
      </c>
      <c r="AY148" s="540">
        <v>0</v>
      </c>
      <c r="AZ148" s="540">
        <v>0</v>
      </c>
      <c r="BA148" s="540">
        <v>0</v>
      </c>
      <c r="BB148" s="540">
        <v>0</v>
      </c>
      <c r="BC148" s="540">
        <v>0</v>
      </c>
      <c r="BD148" s="540">
        <v>0</v>
      </c>
      <c r="BE148" s="540">
        <v>0</v>
      </c>
      <c r="BF148" s="540">
        <v>0</v>
      </c>
      <c r="BG148" s="540">
        <v>0</v>
      </c>
      <c r="BH148" s="540">
        <v>0</v>
      </c>
      <c r="BI148" s="540">
        <v>0</v>
      </c>
      <c r="BJ148" s="540">
        <v>0</v>
      </c>
      <c r="BK148" s="540">
        <v>0</v>
      </c>
      <c r="BL148" s="540">
        <v>0</v>
      </c>
      <c r="BM148" s="540">
        <v>0</v>
      </c>
      <c r="BN148" s="540">
        <v>0</v>
      </c>
      <c r="BO148" s="540">
        <v>0</v>
      </c>
      <c r="BP148" s="540">
        <v>0</v>
      </c>
      <c r="BQ148" s="540">
        <v>0</v>
      </c>
      <c r="BR148" s="540">
        <v>0</v>
      </c>
      <c r="BS148" s="540">
        <v>0</v>
      </c>
      <c r="BT148" s="540">
        <v>0</v>
      </c>
      <c r="BU148" s="540">
        <v>0</v>
      </c>
      <c r="BV148" s="540">
        <v>0</v>
      </c>
      <c r="BW148" s="540">
        <v>0</v>
      </c>
      <c r="BX148" s="540">
        <v>0</v>
      </c>
      <c r="BY148" s="540">
        <v>0</v>
      </c>
      <c r="BZ148" s="540">
        <v>0</v>
      </c>
      <c r="CA148" s="540">
        <v>0</v>
      </c>
      <c r="CB148" s="540">
        <v>0</v>
      </c>
      <c r="CC148" s="541">
        <f t="shared" si="45"/>
        <v>0</v>
      </c>
      <c r="CD148" s="541">
        <f t="shared" si="45"/>
        <v>0</v>
      </c>
      <c r="CF148" s="45"/>
      <c r="CG148" s="52">
        <v>139</v>
      </c>
    </row>
    <row r="149" spans="1:85">
      <c r="A149" s="547"/>
      <c r="B149" s="16" t="s">
        <v>93</v>
      </c>
      <c r="C149" s="540">
        <v>0</v>
      </c>
      <c r="D149" s="540">
        <v>0</v>
      </c>
      <c r="E149" s="540">
        <v>0</v>
      </c>
      <c r="F149" s="540">
        <v>0</v>
      </c>
      <c r="G149" s="540">
        <v>0</v>
      </c>
      <c r="H149" s="540">
        <v>0</v>
      </c>
      <c r="I149" s="540">
        <v>0</v>
      </c>
      <c r="J149" s="540">
        <v>0</v>
      </c>
      <c r="K149" s="540">
        <v>0</v>
      </c>
      <c r="L149" s="540">
        <v>0</v>
      </c>
      <c r="M149" s="540">
        <v>0</v>
      </c>
      <c r="N149" s="540">
        <v>0</v>
      </c>
      <c r="O149" s="540">
        <v>0</v>
      </c>
      <c r="P149" s="540">
        <v>0</v>
      </c>
      <c r="Q149" s="540">
        <v>0</v>
      </c>
      <c r="R149" s="540">
        <v>0</v>
      </c>
      <c r="S149" s="540">
        <v>0</v>
      </c>
      <c r="T149" s="540">
        <v>0</v>
      </c>
      <c r="U149" s="540">
        <v>0</v>
      </c>
      <c r="V149" s="540">
        <v>0</v>
      </c>
      <c r="W149" s="540">
        <v>0</v>
      </c>
      <c r="X149" s="540">
        <v>0</v>
      </c>
      <c r="Y149" s="540">
        <v>0</v>
      </c>
      <c r="Z149" s="540">
        <v>0</v>
      </c>
      <c r="AA149" s="540">
        <v>0</v>
      </c>
      <c r="AB149" s="540">
        <v>0</v>
      </c>
      <c r="AC149" s="540">
        <v>0</v>
      </c>
      <c r="AD149" s="540">
        <v>0</v>
      </c>
      <c r="AE149" s="540">
        <v>0</v>
      </c>
      <c r="AF149" s="540">
        <v>0</v>
      </c>
      <c r="AG149" s="540">
        <v>0</v>
      </c>
      <c r="AH149" s="540">
        <v>0</v>
      </c>
      <c r="AI149" s="540">
        <v>0</v>
      </c>
      <c r="AJ149" s="540">
        <v>0</v>
      </c>
      <c r="AK149" s="540">
        <v>0</v>
      </c>
      <c r="AL149" s="540">
        <v>0</v>
      </c>
      <c r="AM149" s="540">
        <v>0</v>
      </c>
      <c r="AN149" s="540">
        <v>0</v>
      </c>
      <c r="AO149" s="540">
        <v>0</v>
      </c>
      <c r="AP149" s="540">
        <v>0</v>
      </c>
      <c r="AQ149" s="540">
        <v>0</v>
      </c>
      <c r="AR149" s="540">
        <v>0</v>
      </c>
      <c r="AS149" s="540">
        <v>0</v>
      </c>
      <c r="AT149" s="540">
        <v>0</v>
      </c>
      <c r="AU149" s="540">
        <v>0</v>
      </c>
      <c r="AV149" s="540">
        <v>0</v>
      </c>
      <c r="AW149" s="540">
        <v>0</v>
      </c>
      <c r="AX149" s="540">
        <v>0</v>
      </c>
      <c r="AY149" s="540">
        <v>0</v>
      </c>
      <c r="AZ149" s="540">
        <v>0</v>
      </c>
      <c r="BA149" s="540">
        <v>0</v>
      </c>
      <c r="BB149" s="540">
        <v>0</v>
      </c>
      <c r="BC149" s="540">
        <v>0</v>
      </c>
      <c r="BD149" s="540">
        <v>0</v>
      </c>
      <c r="BE149" s="540">
        <v>0</v>
      </c>
      <c r="BF149" s="540">
        <v>0</v>
      </c>
      <c r="BG149" s="540">
        <v>0</v>
      </c>
      <c r="BH149" s="540">
        <v>0</v>
      </c>
      <c r="BI149" s="540">
        <v>0</v>
      </c>
      <c r="BJ149" s="540">
        <v>0</v>
      </c>
      <c r="BK149" s="540">
        <v>0</v>
      </c>
      <c r="BL149" s="540">
        <v>0</v>
      </c>
      <c r="BM149" s="540">
        <v>0</v>
      </c>
      <c r="BN149" s="540">
        <v>0</v>
      </c>
      <c r="BO149" s="540">
        <v>0</v>
      </c>
      <c r="BP149" s="540">
        <v>0</v>
      </c>
      <c r="BQ149" s="540">
        <v>0</v>
      </c>
      <c r="BR149" s="540">
        <v>0</v>
      </c>
      <c r="BS149" s="540">
        <v>0</v>
      </c>
      <c r="BT149" s="540">
        <v>0</v>
      </c>
      <c r="BU149" s="540">
        <v>0</v>
      </c>
      <c r="BV149" s="540">
        <v>0</v>
      </c>
      <c r="BW149" s="540">
        <v>0</v>
      </c>
      <c r="BX149" s="540">
        <v>0</v>
      </c>
      <c r="BY149" s="540">
        <v>0</v>
      </c>
      <c r="BZ149" s="540">
        <v>0</v>
      </c>
      <c r="CA149" s="540">
        <v>0</v>
      </c>
      <c r="CB149" s="540">
        <v>0</v>
      </c>
      <c r="CC149" s="541">
        <f t="shared" si="45"/>
        <v>0</v>
      </c>
      <c r="CD149" s="541">
        <f t="shared" si="45"/>
        <v>0</v>
      </c>
      <c r="CF149" s="45"/>
      <c r="CG149" s="52">
        <v>140</v>
      </c>
    </row>
    <row r="150" spans="1:85">
      <c r="A150" s="547"/>
      <c r="B150" s="16" t="s">
        <v>94</v>
      </c>
      <c r="C150" s="540">
        <v>0</v>
      </c>
      <c r="D150" s="540">
        <v>0</v>
      </c>
      <c r="E150" s="540">
        <v>0</v>
      </c>
      <c r="F150" s="540">
        <v>0</v>
      </c>
      <c r="G150" s="540">
        <v>0</v>
      </c>
      <c r="H150" s="540">
        <v>0</v>
      </c>
      <c r="I150" s="540">
        <v>0</v>
      </c>
      <c r="J150" s="540">
        <v>0</v>
      </c>
      <c r="K150" s="540">
        <v>0</v>
      </c>
      <c r="L150" s="540">
        <v>0</v>
      </c>
      <c r="M150" s="540">
        <v>0</v>
      </c>
      <c r="N150" s="540">
        <v>0</v>
      </c>
      <c r="O150" s="540">
        <v>0</v>
      </c>
      <c r="P150" s="540">
        <v>0</v>
      </c>
      <c r="Q150" s="540">
        <v>0</v>
      </c>
      <c r="R150" s="540">
        <v>0</v>
      </c>
      <c r="S150" s="540">
        <v>0</v>
      </c>
      <c r="T150" s="540">
        <v>0</v>
      </c>
      <c r="U150" s="540">
        <v>0</v>
      </c>
      <c r="V150" s="540">
        <v>0</v>
      </c>
      <c r="W150" s="540">
        <v>0</v>
      </c>
      <c r="X150" s="540">
        <v>0</v>
      </c>
      <c r="Y150" s="540">
        <v>0</v>
      </c>
      <c r="Z150" s="540">
        <v>0</v>
      </c>
      <c r="AA150" s="540">
        <v>0</v>
      </c>
      <c r="AB150" s="540">
        <v>0</v>
      </c>
      <c r="AC150" s="540">
        <v>0</v>
      </c>
      <c r="AD150" s="540">
        <v>0</v>
      </c>
      <c r="AE150" s="540">
        <v>0</v>
      </c>
      <c r="AF150" s="540">
        <v>0</v>
      </c>
      <c r="AG150" s="540">
        <v>0</v>
      </c>
      <c r="AH150" s="540">
        <v>0</v>
      </c>
      <c r="AI150" s="540">
        <v>0</v>
      </c>
      <c r="AJ150" s="540">
        <v>0</v>
      </c>
      <c r="AK150" s="540">
        <v>0</v>
      </c>
      <c r="AL150" s="540">
        <v>0</v>
      </c>
      <c r="AM150" s="540">
        <v>0</v>
      </c>
      <c r="AN150" s="540">
        <v>0</v>
      </c>
      <c r="AO150" s="540">
        <v>0</v>
      </c>
      <c r="AP150" s="540">
        <v>0</v>
      </c>
      <c r="AQ150" s="540">
        <v>0</v>
      </c>
      <c r="AR150" s="540">
        <v>0</v>
      </c>
      <c r="AS150" s="540">
        <v>0</v>
      </c>
      <c r="AT150" s="540">
        <v>0</v>
      </c>
      <c r="AU150" s="540">
        <v>0</v>
      </c>
      <c r="AV150" s="540">
        <v>0</v>
      </c>
      <c r="AW150" s="540">
        <v>0</v>
      </c>
      <c r="AX150" s="540">
        <v>0</v>
      </c>
      <c r="AY150" s="540">
        <v>0</v>
      </c>
      <c r="AZ150" s="540">
        <v>0</v>
      </c>
      <c r="BA150" s="540">
        <v>0</v>
      </c>
      <c r="BB150" s="540">
        <v>0</v>
      </c>
      <c r="BC150" s="540">
        <v>0</v>
      </c>
      <c r="BD150" s="540">
        <v>0</v>
      </c>
      <c r="BE150" s="540">
        <v>0</v>
      </c>
      <c r="BF150" s="540">
        <v>0</v>
      </c>
      <c r="BG150" s="540">
        <v>0</v>
      </c>
      <c r="BH150" s="540">
        <v>0</v>
      </c>
      <c r="BI150" s="540">
        <v>0</v>
      </c>
      <c r="BJ150" s="540">
        <v>0</v>
      </c>
      <c r="BK150" s="540">
        <v>0</v>
      </c>
      <c r="BL150" s="540">
        <v>0</v>
      </c>
      <c r="BM150" s="540">
        <v>0</v>
      </c>
      <c r="BN150" s="540">
        <v>0</v>
      </c>
      <c r="BO150" s="540">
        <v>0</v>
      </c>
      <c r="BP150" s="540">
        <v>0</v>
      </c>
      <c r="BQ150" s="540">
        <v>0</v>
      </c>
      <c r="BR150" s="540">
        <v>0</v>
      </c>
      <c r="BS150" s="540">
        <v>0</v>
      </c>
      <c r="BT150" s="540">
        <v>0</v>
      </c>
      <c r="BU150" s="540">
        <v>0</v>
      </c>
      <c r="BV150" s="540">
        <v>0</v>
      </c>
      <c r="BW150" s="540">
        <v>0</v>
      </c>
      <c r="BX150" s="540">
        <v>0</v>
      </c>
      <c r="BY150" s="540">
        <v>0</v>
      </c>
      <c r="BZ150" s="540">
        <v>0</v>
      </c>
      <c r="CA150" s="540">
        <v>0</v>
      </c>
      <c r="CB150" s="540">
        <v>0</v>
      </c>
      <c r="CC150" s="541">
        <f t="shared" si="45"/>
        <v>0</v>
      </c>
      <c r="CD150" s="541">
        <f t="shared" si="45"/>
        <v>0</v>
      </c>
      <c r="CF150" s="45"/>
      <c r="CG150" s="52">
        <v>141</v>
      </c>
    </row>
    <row r="151" spans="1:85">
      <c r="A151" s="547"/>
      <c r="B151" s="10" t="s">
        <v>847</v>
      </c>
      <c r="C151" s="540">
        <v>0</v>
      </c>
      <c r="D151" s="540">
        <v>0</v>
      </c>
      <c r="E151" s="540">
        <v>0</v>
      </c>
      <c r="F151" s="540">
        <v>0</v>
      </c>
      <c r="G151" s="540">
        <v>0</v>
      </c>
      <c r="H151" s="540">
        <v>0</v>
      </c>
      <c r="I151" s="540">
        <v>0</v>
      </c>
      <c r="J151" s="540">
        <v>0</v>
      </c>
      <c r="K151" s="540">
        <v>0</v>
      </c>
      <c r="L151" s="540">
        <v>0</v>
      </c>
      <c r="M151" s="540">
        <v>0</v>
      </c>
      <c r="N151" s="540">
        <v>0</v>
      </c>
      <c r="O151" s="540">
        <v>0</v>
      </c>
      <c r="P151" s="540">
        <v>0</v>
      </c>
      <c r="Q151" s="540">
        <v>0</v>
      </c>
      <c r="R151" s="540">
        <v>0</v>
      </c>
      <c r="S151" s="540">
        <v>0</v>
      </c>
      <c r="T151" s="540">
        <v>0</v>
      </c>
      <c r="U151" s="540">
        <v>0</v>
      </c>
      <c r="V151" s="540">
        <v>0</v>
      </c>
      <c r="W151" s="540">
        <v>0</v>
      </c>
      <c r="X151" s="540">
        <v>0</v>
      </c>
      <c r="Y151" s="540">
        <v>0</v>
      </c>
      <c r="Z151" s="540">
        <v>0</v>
      </c>
      <c r="AA151" s="540">
        <v>0</v>
      </c>
      <c r="AB151" s="540">
        <v>0</v>
      </c>
      <c r="AC151" s="540">
        <v>0</v>
      </c>
      <c r="AD151" s="540">
        <v>0</v>
      </c>
      <c r="AE151" s="540">
        <v>0</v>
      </c>
      <c r="AF151" s="540">
        <v>0</v>
      </c>
      <c r="AG151" s="540">
        <v>0</v>
      </c>
      <c r="AH151" s="540">
        <v>0</v>
      </c>
      <c r="AI151" s="540">
        <v>0</v>
      </c>
      <c r="AJ151" s="540">
        <v>0</v>
      </c>
      <c r="AK151" s="540">
        <v>0</v>
      </c>
      <c r="AL151" s="540">
        <v>0</v>
      </c>
      <c r="AM151" s="540">
        <v>0</v>
      </c>
      <c r="AN151" s="540">
        <v>0</v>
      </c>
      <c r="AO151" s="540">
        <v>0</v>
      </c>
      <c r="AP151" s="540">
        <v>0</v>
      </c>
      <c r="AQ151" s="540">
        <v>0</v>
      </c>
      <c r="AR151" s="540">
        <v>0</v>
      </c>
      <c r="AS151" s="540">
        <v>0</v>
      </c>
      <c r="AT151" s="540">
        <v>0</v>
      </c>
      <c r="AU151" s="540">
        <v>0</v>
      </c>
      <c r="AV151" s="540">
        <v>0</v>
      </c>
      <c r="AW151" s="540">
        <v>0</v>
      </c>
      <c r="AX151" s="540">
        <v>0</v>
      </c>
      <c r="AY151" s="540">
        <v>0</v>
      </c>
      <c r="AZ151" s="540">
        <v>0</v>
      </c>
      <c r="BA151" s="540">
        <v>0</v>
      </c>
      <c r="BB151" s="540">
        <v>0</v>
      </c>
      <c r="BC151" s="540">
        <v>0</v>
      </c>
      <c r="BD151" s="540">
        <v>0</v>
      </c>
      <c r="BE151" s="540">
        <v>0</v>
      </c>
      <c r="BF151" s="540">
        <v>0</v>
      </c>
      <c r="BG151" s="540">
        <v>0</v>
      </c>
      <c r="BH151" s="540">
        <v>0</v>
      </c>
      <c r="BI151" s="540">
        <v>0</v>
      </c>
      <c r="BJ151" s="540">
        <v>0</v>
      </c>
      <c r="BK151" s="540">
        <v>0</v>
      </c>
      <c r="BL151" s="540">
        <v>0</v>
      </c>
      <c r="BM151" s="540">
        <v>0</v>
      </c>
      <c r="BN151" s="540">
        <v>0</v>
      </c>
      <c r="BO151" s="540">
        <v>0</v>
      </c>
      <c r="BP151" s="540">
        <v>0</v>
      </c>
      <c r="BQ151" s="540">
        <v>0</v>
      </c>
      <c r="BR151" s="540">
        <v>0</v>
      </c>
      <c r="BS151" s="540">
        <v>0</v>
      </c>
      <c r="BT151" s="540">
        <v>0</v>
      </c>
      <c r="BU151" s="540">
        <v>0</v>
      </c>
      <c r="BV151" s="540">
        <v>0</v>
      </c>
      <c r="BW151" s="540">
        <v>0</v>
      </c>
      <c r="BX151" s="540">
        <v>0</v>
      </c>
      <c r="BY151" s="540">
        <v>0</v>
      </c>
      <c r="BZ151" s="540">
        <v>0</v>
      </c>
      <c r="CA151" s="540">
        <v>0</v>
      </c>
      <c r="CB151" s="540">
        <v>0</v>
      </c>
      <c r="CC151" s="541">
        <f t="shared" si="45"/>
        <v>0</v>
      </c>
      <c r="CD151" s="541">
        <f t="shared" si="45"/>
        <v>0</v>
      </c>
      <c r="CF151" s="45"/>
      <c r="CG151" s="52">
        <v>142</v>
      </c>
    </row>
    <row r="152" spans="1:85">
      <c r="A152" s="547"/>
      <c r="B152" s="10" t="s">
        <v>848</v>
      </c>
      <c r="C152" s="540">
        <v>0</v>
      </c>
      <c r="D152" s="540">
        <v>0</v>
      </c>
      <c r="E152" s="540">
        <v>0</v>
      </c>
      <c r="F152" s="540">
        <v>0</v>
      </c>
      <c r="G152" s="540">
        <v>0</v>
      </c>
      <c r="H152" s="540">
        <v>0</v>
      </c>
      <c r="I152" s="540">
        <v>0</v>
      </c>
      <c r="J152" s="540">
        <v>0</v>
      </c>
      <c r="K152" s="540">
        <v>0</v>
      </c>
      <c r="L152" s="540">
        <v>0</v>
      </c>
      <c r="M152" s="540">
        <v>0</v>
      </c>
      <c r="N152" s="540">
        <v>0</v>
      </c>
      <c r="O152" s="540">
        <v>0</v>
      </c>
      <c r="P152" s="540">
        <v>0</v>
      </c>
      <c r="Q152" s="540">
        <v>0</v>
      </c>
      <c r="R152" s="540">
        <v>0</v>
      </c>
      <c r="S152" s="540">
        <v>0</v>
      </c>
      <c r="T152" s="540">
        <v>0</v>
      </c>
      <c r="U152" s="540">
        <v>0</v>
      </c>
      <c r="V152" s="540">
        <v>0</v>
      </c>
      <c r="W152" s="540">
        <v>0</v>
      </c>
      <c r="X152" s="540">
        <v>0</v>
      </c>
      <c r="Y152" s="540">
        <v>0</v>
      </c>
      <c r="Z152" s="540">
        <v>0</v>
      </c>
      <c r="AA152" s="540">
        <v>0</v>
      </c>
      <c r="AB152" s="540">
        <v>0</v>
      </c>
      <c r="AC152" s="540">
        <v>0</v>
      </c>
      <c r="AD152" s="540">
        <v>0</v>
      </c>
      <c r="AE152" s="540">
        <v>0</v>
      </c>
      <c r="AF152" s="540">
        <v>0</v>
      </c>
      <c r="AG152" s="540">
        <v>0</v>
      </c>
      <c r="AH152" s="540">
        <v>0</v>
      </c>
      <c r="AI152" s="540">
        <v>0</v>
      </c>
      <c r="AJ152" s="540">
        <v>0</v>
      </c>
      <c r="AK152" s="540">
        <v>0</v>
      </c>
      <c r="AL152" s="540">
        <v>0</v>
      </c>
      <c r="AM152" s="540">
        <v>0</v>
      </c>
      <c r="AN152" s="540">
        <v>0</v>
      </c>
      <c r="AO152" s="540">
        <v>0</v>
      </c>
      <c r="AP152" s="540">
        <v>0</v>
      </c>
      <c r="AQ152" s="540">
        <v>0</v>
      </c>
      <c r="AR152" s="540">
        <v>0</v>
      </c>
      <c r="AS152" s="540">
        <v>0</v>
      </c>
      <c r="AT152" s="540">
        <v>0</v>
      </c>
      <c r="AU152" s="540">
        <v>0</v>
      </c>
      <c r="AV152" s="540">
        <v>0</v>
      </c>
      <c r="AW152" s="540">
        <v>0</v>
      </c>
      <c r="AX152" s="540">
        <v>0</v>
      </c>
      <c r="AY152" s="540">
        <v>0</v>
      </c>
      <c r="AZ152" s="540">
        <v>0</v>
      </c>
      <c r="BA152" s="540">
        <v>0</v>
      </c>
      <c r="BB152" s="540">
        <v>0</v>
      </c>
      <c r="BC152" s="540">
        <v>0</v>
      </c>
      <c r="BD152" s="540">
        <v>0</v>
      </c>
      <c r="BE152" s="540">
        <v>0</v>
      </c>
      <c r="BF152" s="540">
        <v>0</v>
      </c>
      <c r="BG152" s="540">
        <v>0</v>
      </c>
      <c r="BH152" s="540">
        <v>0</v>
      </c>
      <c r="BI152" s="540">
        <v>0</v>
      </c>
      <c r="BJ152" s="540">
        <v>0</v>
      </c>
      <c r="BK152" s="540">
        <v>0</v>
      </c>
      <c r="BL152" s="540">
        <v>0</v>
      </c>
      <c r="BM152" s="540">
        <v>0</v>
      </c>
      <c r="BN152" s="540">
        <v>0</v>
      </c>
      <c r="BO152" s="540">
        <v>0</v>
      </c>
      <c r="BP152" s="540">
        <v>0</v>
      </c>
      <c r="BQ152" s="540">
        <v>0</v>
      </c>
      <c r="BR152" s="540">
        <v>0</v>
      </c>
      <c r="BS152" s="540">
        <v>0</v>
      </c>
      <c r="BT152" s="540">
        <v>0</v>
      </c>
      <c r="BU152" s="540">
        <v>0</v>
      </c>
      <c r="BV152" s="540">
        <v>0</v>
      </c>
      <c r="BW152" s="540">
        <v>0</v>
      </c>
      <c r="BX152" s="540">
        <v>0</v>
      </c>
      <c r="BY152" s="540">
        <v>0</v>
      </c>
      <c r="BZ152" s="540">
        <v>0</v>
      </c>
      <c r="CA152" s="540">
        <v>0</v>
      </c>
      <c r="CB152" s="540">
        <v>0</v>
      </c>
      <c r="CC152" s="541">
        <f t="shared" si="45"/>
        <v>0</v>
      </c>
      <c r="CD152" s="541">
        <f t="shared" si="45"/>
        <v>0</v>
      </c>
      <c r="CF152" s="45"/>
      <c r="CG152" s="52">
        <v>143</v>
      </c>
    </row>
    <row r="153" spans="1:85">
      <c r="A153" s="547"/>
      <c r="B153" s="10" t="s">
        <v>96</v>
      </c>
      <c r="C153" s="540">
        <v>0</v>
      </c>
      <c r="D153" s="540">
        <v>0</v>
      </c>
      <c r="E153" s="540">
        <v>0</v>
      </c>
      <c r="F153" s="540">
        <v>0</v>
      </c>
      <c r="G153" s="540">
        <v>0</v>
      </c>
      <c r="H153" s="540">
        <v>0</v>
      </c>
      <c r="I153" s="540">
        <v>0</v>
      </c>
      <c r="J153" s="540">
        <v>0</v>
      </c>
      <c r="K153" s="540">
        <v>0</v>
      </c>
      <c r="L153" s="540">
        <v>0</v>
      </c>
      <c r="M153" s="540">
        <v>0</v>
      </c>
      <c r="N153" s="540">
        <v>0</v>
      </c>
      <c r="O153" s="540">
        <v>0</v>
      </c>
      <c r="P153" s="540">
        <v>0</v>
      </c>
      <c r="Q153" s="540">
        <v>0</v>
      </c>
      <c r="R153" s="540">
        <v>0</v>
      </c>
      <c r="S153" s="540">
        <v>0</v>
      </c>
      <c r="T153" s="540">
        <v>0</v>
      </c>
      <c r="U153" s="540">
        <v>0</v>
      </c>
      <c r="V153" s="540">
        <v>0</v>
      </c>
      <c r="W153" s="540">
        <v>0</v>
      </c>
      <c r="X153" s="540">
        <v>0</v>
      </c>
      <c r="Y153" s="540">
        <v>0</v>
      </c>
      <c r="Z153" s="540">
        <v>0</v>
      </c>
      <c r="AA153" s="540">
        <v>0</v>
      </c>
      <c r="AB153" s="540">
        <v>0</v>
      </c>
      <c r="AC153" s="540">
        <v>0</v>
      </c>
      <c r="AD153" s="540">
        <v>0</v>
      </c>
      <c r="AE153" s="540">
        <v>0</v>
      </c>
      <c r="AF153" s="540">
        <v>0</v>
      </c>
      <c r="AG153" s="540">
        <v>0</v>
      </c>
      <c r="AH153" s="540">
        <v>0</v>
      </c>
      <c r="AI153" s="540">
        <v>0</v>
      </c>
      <c r="AJ153" s="540">
        <v>0</v>
      </c>
      <c r="AK153" s="540">
        <v>0</v>
      </c>
      <c r="AL153" s="540">
        <v>0</v>
      </c>
      <c r="AM153" s="540">
        <v>0</v>
      </c>
      <c r="AN153" s="540">
        <v>0</v>
      </c>
      <c r="AO153" s="540">
        <v>0</v>
      </c>
      <c r="AP153" s="540">
        <v>0</v>
      </c>
      <c r="AQ153" s="540">
        <v>0</v>
      </c>
      <c r="AR153" s="540">
        <v>0</v>
      </c>
      <c r="AS153" s="540">
        <v>0</v>
      </c>
      <c r="AT153" s="540">
        <v>0</v>
      </c>
      <c r="AU153" s="540">
        <v>0</v>
      </c>
      <c r="AV153" s="540">
        <v>0</v>
      </c>
      <c r="AW153" s="540">
        <v>0</v>
      </c>
      <c r="AX153" s="540">
        <v>0</v>
      </c>
      <c r="AY153" s="540">
        <v>0</v>
      </c>
      <c r="AZ153" s="540">
        <v>0</v>
      </c>
      <c r="BA153" s="540">
        <v>0</v>
      </c>
      <c r="BB153" s="540">
        <v>0</v>
      </c>
      <c r="BC153" s="540">
        <v>0</v>
      </c>
      <c r="BD153" s="540">
        <v>0</v>
      </c>
      <c r="BE153" s="540">
        <v>0</v>
      </c>
      <c r="BF153" s="540">
        <v>0</v>
      </c>
      <c r="BG153" s="540">
        <v>0</v>
      </c>
      <c r="BH153" s="540">
        <v>0</v>
      </c>
      <c r="BI153" s="540">
        <v>0</v>
      </c>
      <c r="BJ153" s="540">
        <v>0</v>
      </c>
      <c r="BK153" s="540">
        <v>0</v>
      </c>
      <c r="BL153" s="540">
        <v>0</v>
      </c>
      <c r="BM153" s="540">
        <v>0</v>
      </c>
      <c r="BN153" s="540">
        <v>0</v>
      </c>
      <c r="BO153" s="540">
        <v>0</v>
      </c>
      <c r="BP153" s="540">
        <v>0</v>
      </c>
      <c r="BQ153" s="540">
        <v>0</v>
      </c>
      <c r="BR153" s="540">
        <v>0</v>
      </c>
      <c r="BS153" s="540">
        <v>0</v>
      </c>
      <c r="BT153" s="540">
        <v>0</v>
      </c>
      <c r="BU153" s="540">
        <v>0</v>
      </c>
      <c r="BV153" s="540">
        <v>0</v>
      </c>
      <c r="BW153" s="540">
        <v>0</v>
      </c>
      <c r="BX153" s="540">
        <v>0</v>
      </c>
      <c r="BY153" s="540">
        <v>0</v>
      </c>
      <c r="BZ153" s="540">
        <v>0</v>
      </c>
      <c r="CA153" s="540">
        <v>0</v>
      </c>
      <c r="CB153" s="540">
        <v>0</v>
      </c>
      <c r="CC153" s="541">
        <f t="shared" si="45"/>
        <v>0</v>
      </c>
      <c r="CD153" s="541">
        <f t="shared" si="45"/>
        <v>0</v>
      </c>
      <c r="CF153" s="45"/>
      <c r="CG153" s="52">
        <v>144</v>
      </c>
    </row>
    <row r="154" spans="1:85">
      <c r="A154" s="547"/>
      <c r="B154" s="10" t="s">
        <v>97</v>
      </c>
      <c r="C154" s="540">
        <v>0</v>
      </c>
      <c r="D154" s="540">
        <v>0</v>
      </c>
      <c r="E154" s="540">
        <v>0</v>
      </c>
      <c r="F154" s="540">
        <v>0</v>
      </c>
      <c r="G154" s="540">
        <v>0</v>
      </c>
      <c r="H154" s="540">
        <v>0</v>
      </c>
      <c r="I154" s="540">
        <v>0</v>
      </c>
      <c r="J154" s="540">
        <v>0</v>
      </c>
      <c r="K154" s="540">
        <v>0</v>
      </c>
      <c r="L154" s="540">
        <v>0</v>
      </c>
      <c r="M154" s="540">
        <v>0</v>
      </c>
      <c r="N154" s="540">
        <v>0</v>
      </c>
      <c r="O154" s="540">
        <v>0</v>
      </c>
      <c r="P154" s="540">
        <v>0</v>
      </c>
      <c r="Q154" s="540">
        <v>0</v>
      </c>
      <c r="R154" s="540">
        <v>0</v>
      </c>
      <c r="S154" s="540">
        <v>0</v>
      </c>
      <c r="T154" s="540">
        <v>0</v>
      </c>
      <c r="U154" s="540">
        <v>0</v>
      </c>
      <c r="V154" s="540">
        <v>0</v>
      </c>
      <c r="W154" s="540">
        <v>0</v>
      </c>
      <c r="X154" s="540">
        <v>0</v>
      </c>
      <c r="Y154" s="540">
        <v>0</v>
      </c>
      <c r="Z154" s="540">
        <v>0</v>
      </c>
      <c r="AA154" s="540">
        <v>0</v>
      </c>
      <c r="AB154" s="540">
        <v>0</v>
      </c>
      <c r="AC154" s="540">
        <v>0</v>
      </c>
      <c r="AD154" s="540">
        <v>0</v>
      </c>
      <c r="AE154" s="540">
        <v>0</v>
      </c>
      <c r="AF154" s="540">
        <v>0</v>
      </c>
      <c r="AG154" s="540">
        <v>0</v>
      </c>
      <c r="AH154" s="540">
        <v>0</v>
      </c>
      <c r="AI154" s="540">
        <v>0</v>
      </c>
      <c r="AJ154" s="540">
        <v>0</v>
      </c>
      <c r="AK154" s="540">
        <v>0</v>
      </c>
      <c r="AL154" s="540">
        <v>0</v>
      </c>
      <c r="AM154" s="540">
        <v>0</v>
      </c>
      <c r="AN154" s="540">
        <v>0</v>
      </c>
      <c r="AO154" s="540">
        <v>0</v>
      </c>
      <c r="AP154" s="540">
        <v>0</v>
      </c>
      <c r="AQ154" s="540">
        <v>0</v>
      </c>
      <c r="AR154" s="540">
        <v>0</v>
      </c>
      <c r="AS154" s="540">
        <v>0</v>
      </c>
      <c r="AT154" s="540">
        <v>0</v>
      </c>
      <c r="AU154" s="540">
        <v>0</v>
      </c>
      <c r="AV154" s="540">
        <v>0</v>
      </c>
      <c r="AW154" s="540">
        <v>0</v>
      </c>
      <c r="AX154" s="540">
        <v>0</v>
      </c>
      <c r="AY154" s="540">
        <v>0</v>
      </c>
      <c r="AZ154" s="540">
        <v>0</v>
      </c>
      <c r="BA154" s="540">
        <v>0</v>
      </c>
      <c r="BB154" s="540">
        <v>0</v>
      </c>
      <c r="BC154" s="540">
        <v>0</v>
      </c>
      <c r="BD154" s="540">
        <v>0</v>
      </c>
      <c r="BE154" s="540">
        <v>0</v>
      </c>
      <c r="BF154" s="540">
        <v>0</v>
      </c>
      <c r="BG154" s="540">
        <v>0</v>
      </c>
      <c r="BH154" s="540">
        <v>0</v>
      </c>
      <c r="BI154" s="540">
        <v>0</v>
      </c>
      <c r="BJ154" s="540">
        <v>0</v>
      </c>
      <c r="BK154" s="540">
        <v>0</v>
      </c>
      <c r="BL154" s="540">
        <v>0</v>
      </c>
      <c r="BM154" s="540">
        <v>0</v>
      </c>
      <c r="BN154" s="540">
        <v>0</v>
      </c>
      <c r="BO154" s="540">
        <v>0</v>
      </c>
      <c r="BP154" s="540">
        <v>0</v>
      </c>
      <c r="BQ154" s="540">
        <v>0</v>
      </c>
      <c r="BR154" s="540">
        <v>0</v>
      </c>
      <c r="BS154" s="540">
        <v>0</v>
      </c>
      <c r="BT154" s="540">
        <v>0</v>
      </c>
      <c r="BU154" s="540">
        <v>0</v>
      </c>
      <c r="BV154" s="540">
        <v>0</v>
      </c>
      <c r="BW154" s="540">
        <v>0</v>
      </c>
      <c r="BX154" s="540">
        <v>0</v>
      </c>
      <c r="BY154" s="540">
        <v>0</v>
      </c>
      <c r="BZ154" s="540">
        <v>0</v>
      </c>
      <c r="CA154" s="540">
        <v>0</v>
      </c>
      <c r="CB154" s="540">
        <v>0</v>
      </c>
      <c r="CC154" s="541">
        <f t="shared" si="45"/>
        <v>0</v>
      </c>
      <c r="CD154" s="541">
        <f t="shared" si="45"/>
        <v>0</v>
      </c>
      <c r="CF154" s="45"/>
      <c r="CG154" s="52">
        <v>145</v>
      </c>
    </row>
    <row r="155" spans="1:85">
      <c r="A155" s="547"/>
      <c r="B155" s="548" t="s">
        <v>614</v>
      </c>
      <c r="C155" s="540">
        <v>0</v>
      </c>
      <c r="D155" s="540">
        <v>0</v>
      </c>
      <c r="E155" s="540">
        <v>0</v>
      </c>
      <c r="F155" s="540">
        <v>0</v>
      </c>
      <c r="G155" s="540">
        <v>0</v>
      </c>
      <c r="H155" s="540">
        <v>0</v>
      </c>
      <c r="I155" s="540">
        <v>0</v>
      </c>
      <c r="J155" s="540">
        <v>0</v>
      </c>
      <c r="K155" s="540">
        <v>0</v>
      </c>
      <c r="L155" s="540">
        <v>0</v>
      </c>
      <c r="M155" s="540">
        <v>0</v>
      </c>
      <c r="N155" s="540">
        <v>0</v>
      </c>
      <c r="O155" s="540">
        <v>0</v>
      </c>
      <c r="P155" s="540">
        <v>0</v>
      </c>
      <c r="Q155" s="540">
        <v>0</v>
      </c>
      <c r="R155" s="540">
        <v>0</v>
      </c>
      <c r="S155" s="540">
        <v>0</v>
      </c>
      <c r="T155" s="540">
        <v>0</v>
      </c>
      <c r="U155" s="540">
        <v>0</v>
      </c>
      <c r="V155" s="540">
        <v>0</v>
      </c>
      <c r="W155" s="540">
        <v>0</v>
      </c>
      <c r="X155" s="540">
        <v>0</v>
      </c>
      <c r="Y155" s="540">
        <v>0</v>
      </c>
      <c r="Z155" s="540">
        <v>0</v>
      </c>
      <c r="AA155" s="540">
        <v>0</v>
      </c>
      <c r="AB155" s="540">
        <v>0</v>
      </c>
      <c r="AC155" s="540">
        <v>0</v>
      </c>
      <c r="AD155" s="540">
        <v>0</v>
      </c>
      <c r="AE155" s="540">
        <v>0</v>
      </c>
      <c r="AF155" s="540">
        <v>0</v>
      </c>
      <c r="AG155" s="540">
        <v>0</v>
      </c>
      <c r="AH155" s="540">
        <v>0</v>
      </c>
      <c r="AI155" s="540">
        <v>0</v>
      </c>
      <c r="AJ155" s="540">
        <v>0</v>
      </c>
      <c r="AK155" s="540">
        <v>0</v>
      </c>
      <c r="AL155" s="540">
        <v>0</v>
      </c>
      <c r="AM155" s="540">
        <v>0</v>
      </c>
      <c r="AN155" s="540">
        <v>0</v>
      </c>
      <c r="AO155" s="540">
        <v>0</v>
      </c>
      <c r="AP155" s="540">
        <v>0</v>
      </c>
      <c r="AQ155" s="540">
        <v>0</v>
      </c>
      <c r="AR155" s="540">
        <v>0</v>
      </c>
      <c r="AS155" s="540">
        <v>0</v>
      </c>
      <c r="AT155" s="540">
        <v>0</v>
      </c>
      <c r="AU155" s="540">
        <v>0</v>
      </c>
      <c r="AV155" s="540">
        <v>0</v>
      </c>
      <c r="AW155" s="540">
        <v>0</v>
      </c>
      <c r="AX155" s="540">
        <v>0</v>
      </c>
      <c r="AY155" s="540">
        <v>0</v>
      </c>
      <c r="AZ155" s="540">
        <v>0</v>
      </c>
      <c r="BA155" s="540">
        <v>0</v>
      </c>
      <c r="BB155" s="540">
        <v>0</v>
      </c>
      <c r="BC155" s="540">
        <v>0</v>
      </c>
      <c r="BD155" s="540">
        <v>0</v>
      </c>
      <c r="BE155" s="540">
        <v>0</v>
      </c>
      <c r="BF155" s="540">
        <v>0</v>
      </c>
      <c r="BG155" s="540">
        <v>0</v>
      </c>
      <c r="BH155" s="540">
        <v>0</v>
      </c>
      <c r="BI155" s="540">
        <v>0</v>
      </c>
      <c r="BJ155" s="540">
        <v>0</v>
      </c>
      <c r="BK155" s="540">
        <v>0</v>
      </c>
      <c r="BL155" s="540">
        <v>0</v>
      </c>
      <c r="BM155" s="540">
        <v>0</v>
      </c>
      <c r="BN155" s="540">
        <v>0</v>
      </c>
      <c r="BO155" s="540">
        <v>0</v>
      </c>
      <c r="BP155" s="540">
        <v>0</v>
      </c>
      <c r="BQ155" s="540">
        <v>0</v>
      </c>
      <c r="BR155" s="540">
        <v>0</v>
      </c>
      <c r="BS155" s="540">
        <v>0</v>
      </c>
      <c r="BT155" s="540">
        <v>0</v>
      </c>
      <c r="BU155" s="540">
        <v>0</v>
      </c>
      <c r="BV155" s="540">
        <v>0</v>
      </c>
      <c r="BW155" s="540">
        <v>0</v>
      </c>
      <c r="BX155" s="540">
        <v>0</v>
      </c>
      <c r="BY155" s="540">
        <v>0</v>
      </c>
      <c r="BZ155" s="540">
        <v>0</v>
      </c>
      <c r="CA155" s="540">
        <v>0</v>
      </c>
      <c r="CB155" s="540">
        <v>0</v>
      </c>
      <c r="CC155" s="541">
        <f t="shared" si="45"/>
        <v>0</v>
      </c>
      <c r="CD155" s="541">
        <f t="shared" si="45"/>
        <v>0</v>
      </c>
      <c r="CF155" s="45"/>
      <c r="CG155" s="52">
        <v>146</v>
      </c>
    </row>
    <row r="156" spans="1:85">
      <c r="A156" s="508" t="s">
        <v>600</v>
      </c>
      <c r="B156" s="536" t="s">
        <v>32</v>
      </c>
      <c r="C156" s="537">
        <f>SUM(C157:C166)</f>
        <v>0</v>
      </c>
      <c r="D156" s="537">
        <f t="shared" ref="D156:BO156" si="46">SUM(D157:D166)</f>
        <v>0</v>
      </c>
      <c r="E156" s="537">
        <f t="shared" si="46"/>
        <v>0</v>
      </c>
      <c r="F156" s="537">
        <f t="shared" si="46"/>
        <v>0</v>
      </c>
      <c r="G156" s="537">
        <f t="shared" si="46"/>
        <v>0</v>
      </c>
      <c r="H156" s="537">
        <f t="shared" si="46"/>
        <v>0</v>
      </c>
      <c r="I156" s="537">
        <f t="shared" si="46"/>
        <v>0</v>
      </c>
      <c r="J156" s="537">
        <f t="shared" si="46"/>
        <v>0</v>
      </c>
      <c r="K156" s="537">
        <f t="shared" si="46"/>
        <v>0</v>
      </c>
      <c r="L156" s="537">
        <f t="shared" si="46"/>
        <v>0</v>
      </c>
      <c r="M156" s="537">
        <f t="shared" si="46"/>
        <v>0</v>
      </c>
      <c r="N156" s="537">
        <f t="shared" si="46"/>
        <v>0</v>
      </c>
      <c r="O156" s="537">
        <f t="shared" si="46"/>
        <v>0</v>
      </c>
      <c r="P156" s="537">
        <f t="shared" si="46"/>
        <v>0</v>
      </c>
      <c r="Q156" s="537">
        <f t="shared" si="46"/>
        <v>0</v>
      </c>
      <c r="R156" s="537">
        <f t="shared" si="46"/>
        <v>0</v>
      </c>
      <c r="S156" s="537">
        <f t="shared" si="46"/>
        <v>0</v>
      </c>
      <c r="T156" s="537">
        <f t="shared" si="46"/>
        <v>0</v>
      </c>
      <c r="U156" s="537">
        <f t="shared" si="46"/>
        <v>0</v>
      </c>
      <c r="V156" s="537">
        <f t="shared" si="46"/>
        <v>0</v>
      </c>
      <c r="W156" s="537">
        <f t="shared" si="46"/>
        <v>0</v>
      </c>
      <c r="X156" s="537">
        <f t="shared" si="46"/>
        <v>0</v>
      </c>
      <c r="Y156" s="537">
        <f t="shared" si="46"/>
        <v>0</v>
      </c>
      <c r="Z156" s="537">
        <f t="shared" si="46"/>
        <v>0</v>
      </c>
      <c r="AA156" s="537">
        <f t="shared" si="46"/>
        <v>0</v>
      </c>
      <c r="AB156" s="537">
        <f t="shared" si="46"/>
        <v>0</v>
      </c>
      <c r="AC156" s="537">
        <f t="shared" si="46"/>
        <v>0</v>
      </c>
      <c r="AD156" s="537">
        <f t="shared" si="46"/>
        <v>0</v>
      </c>
      <c r="AE156" s="537">
        <f t="shared" si="46"/>
        <v>0</v>
      </c>
      <c r="AF156" s="537">
        <f t="shared" si="46"/>
        <v>0</v>
      </c>
      <c r="AG156" s="537">
        <f t="shared" si="46"/>
        <v>0</v>
      </c>
      <c r="AH156" s="537">
        <f t="shared" si="46"/>
        <v>0</v>
      </c>
      <c r="AI156" s="537">
        <f t="shared" si="46"/>
        <v>0</v>
      </c>
      <c r="AJ156" s="537">
        <f t="shared" si="46"/>
        <v>0</v>
      </c>
      <c r="AK156" s="537">
        <f t="shared" si="46"/>
        <v>0</v>
      </c>
      <c r="AL156" s="537">
        <f t="shared" si="46"/>
        <v>0</v>
      </c>
      <c r="AM156" s="537">
        <f t="shared" si="46"/>
        <v>0</v>
      </c>
      <c r="AN156" s="537">
        <f t="shared" si="46"/>
        <v>0</v>
      </c>
      <c r="AO156" s="537">
        <f t="shared" si="46"/>
        <v>0</v>
      </c>
      <c r="AP156" s="537">
        <f t="shared" si="46"/>
        <v>0</v>
      </c>
      <c r="AQ156" s="537">
        <f t="shared" si="46"/>
        <v>0</v>
      </c>
      <c r="AR156" s="537">
        <f t="shared" si="46"/>
        <v>0</v>
      </c>
      <c r="AS156" s="537">
        <f t="shared" si="46"/>
        <v>0</v>
      </c>
      <c r="AT156" s="537">
        <f t="shared" si="46"/>
        <v>0</v>
      </c>
      <c r="AU156" s="537">
        <f t="shared" si="46"/>
        <v>0</v>
      </c>
      <c r="AV156" s="537">
        <f t="shared" si="46"/>
        <v>0</v>
      </c>
      <c r="AW156" s="537">
        <f t="shared" si="46"/>
        <v>0</v>
      </c>
      <c r="AX156" s="537">
        <f t="shared" si="46"/>
        <v>0</v>
      </c>
      <c r="AY156" s="537">
        <f t="shared" si="46"/>
        <v>0</v>
      </c>
      <c r="AZ156" s="537">
        <f t="shared" si="46"/>
        <v>0</v>
      </c>
      <c r="BA156" s="537">
        <f t="shared" si="46"/>
        <v>0</v>
      </c>
      <c r="BB156" s="537">
        <f t="shared" si="46"/>
        <v>0</v>
      </c>
      <c r="BC156" s="537">
        <f t="shared" si="46"/>
        <v>0</v>
      </c>
      <c r="BD156" s="537">
        <f t="shared" si="46"/>
        <v>0</v>
      </c>
      <c r="BE156" s="537">
        <f t="shared" si="46"/>
        <v>0</v>
      </c>
      <c r="BF156" s="537">
        <f t="shared" si="46"/>
        <v>0</v>
      </c>
      <c r="BG156" s="537">
        <f t="shared" si="46"/>
        <v>0</v>
      </c>
      <c r="BH156" s="537">
        <f t="shared" si="46"/>
        <v>0</v>
      </c>
      <c r="BI156" s="537">
        <f t="shared" si="46"/>
        <v>0</v>
      </c>
      <c r="BJ156" s="537">
        <f t="shared" si="46"/>
        <v>0</v>
      </c>
      <c r="BK156" s="537">
        <f t="shared" si="46"/>
        <v>0</v>
      </c>
      <c r="BL156" s="537">
        <f t="shared" si="46"/>
        <v>0</v>
      </c>
      <c r="BM156" s="537">
        <f t="shared" si="46"/>
        <v>0</v>
      </c>
      <c r="BN156" s="537">
        <f t="shared" si="46"/>
        <v>0</v>
      </c>
      <c r="BO156" s="537">
        <f t="shared" si="46"/>
        <v>0</v>
      </c>
      <c r="BP156" s="537">
        <f t="shared" ref="BP156:CA156" si="47">SUM(BP157:BP166)</f>
        <v>0</v>
      </c>
      <c r="BQ156" s="537">
        <f t="shared" si="47"/>
        <v>0</v>
      </c>
      <c r="BR156" s="537">
        <f t="shared" si="47"/>
        <v>0</v>
      </c>
      <c r="BS156" s="537">
        <f t="shared" si="47"/>
        <v>0</v>
      </c>
      <c r="BT156" s="537">
        <f t="shared" si="47"/>
        <v>0</v>
      </c>
      <c r="BU156" s="537">
        <f t="shared" si="47"/>
        <v>0</v>
      </c>
      <c r="BV156" s="537">
        <f t="shared" si="47"/>
        <v>0</v>
      </c>
      <c r="BW156" s="537">
        <f t="shared" si="47"/>
        <v>0</v>
      </c>
      <c r="BX156" s="537">
        <f t="shared" si="47"/>
        <v>0</v>
      </c>
      <c r="BY156" s="537">
        <f t="shared" si="47"/>
        <v>0</v>
      </c>
      <c r="BZ156" s="537">
        <f t="shared" si="47"/>
        <v>0</v>
      </c>
      <c r="CA156" s="537">
        <f t="shared" si="47"/>
        <v>0</v>
      </c>
      <c r="CB156" s="537">
        <f>SUM(CB157:CB166)</f>
        <v>0</v>
      </c>
      <c r="CC156" s="537">
        <f t="shared" ref="CC156:CD156" si="48">SUM(CC157:CC166)</f>
        <v>0</v>
      </c>
      <c r="CD156" s="537">
        <f t="shared" si="48"/>
        <v>0</v>
      </c>
      <c r="CF156" s="45"/>
      <c r="CG156" s="52">
        <v>147</v>
      </c>
    </row>
    <row r="157" spans="1:85">
      <c r="A157" s="547"/>
      <c r="B157" s="140" t="s">
        <v>91</v>
      </c>
      <c r="C157" s="540">
        <v>0</v>
      </c>
      <c r="D157" s="540">
        <v>0</v>
      </c>
      <c r="E157" s="540">
        <v>0</v>
      </c>
      <c r="F157" s="540">
        <v>0</v>
      </c>
      <c r="G157" s="540">
        <v>0</v>
      </c>
      <c r="H157" s="540">
        <v>0</v>
      </c>
      <c r="I157" s="540">
        <v>0</v>
      </c>
      <c r="J157" s="540">
        <v>0</v>
      </c>
      <c r="K157" s="540">
        <v>0</v>
      </c>
      <c r="L157" s="540">
        <v>0</v>
      </c>
      <c r="M157" s="540">
        <v>0</v>
      </c>
      <c r="N157" s="540">
        <v>0</v>
      </c>
      <c r="O157" s="540">
        <v>0</v>
      </c>
      <c r="P157" s="540">
        <v>0</v>
      </c>
      <c r="Q157" s="540">
        <v>0</v>
      </c>
      <c r="R157" s="540">
        <v>0</v>
      </c>
      <c r="S157" s="540">
        <v>0</v>
      </c>
      <c r="T157" s="540">
        <v>0</v>
      </c>
      <c r="U157" s="540">
        <v>0</v>
      </c>
      <c r="V157" s="540">
        <v>0</v>
      </c>
      <c r="W157" s="540">
        <v>0</v>
      </c>
      <c r="X157" s="540">
        <v>0</v>
      </c>
      <c r="Y157" s="540">
        <v>0</v>
      </c>
      <c r="Z157" s="540">
        <v>0</v>
      </c>
      <c r="AA157" s="540">
        <v>0</v>
      </c>
      <c r="AB157" s="540">
        <v>0</v>
      </c>
      <c r="AC157" s="540">
        <v>0</v>
      </c>
      <c r="AD157" s="540">
        <v>0</v>
      </c>
      <c r="AE157" s="540">
        <v>0</v>
      </c>
      <c r="AF157" s="540">
        <v>0</v>
      </c>
      <c r="AG157" s="540">
        <v>0</v>
      </c>
      <c r="AH157" s="540">
        <v>0</v>
      </c>
      <c r="AI157" s="540">
        <v>0</v>
      </c>
      <c r="AJ157" s="540">
        <v>0</v>
      </c>
      <c r="AK157" s="540">
        <v>0</v>
      </c>
      <c r="AL157" s="540">
        <v>0</v>
      </c>
      <c r="AM157" s="540">
        <v>0</v>
      </c>
      <c r="AN157" s="540">
        <v>0</v>
      </c>
      <c r="AO157" s="540">
        <v>0</v>
      </c>
      <c r="AP157" s="540">
        <v>0</v>
      </c>
      <c r="AQ157" s="540">
        <v>0</v>
      </c>
      <c r="AR157" s="540">
        <v>0</v>
      </c>
      <c r="AS157" s="540">
        <v>0</v>
      </c>
      <c r="AT157" s="540">
        <v>0</v>
      </c>
      <c r="AU157" s="540">
        <v>0</v>
      </c>
      <c r="AV157" s="540">
        <v>0</v>
      </c>
      <c r="AW157" s="540">
        <v>0</v>
      </c>
      <c r="AX157" s="540">
        <v>0</v>
      </c>
      <c r="AY157" s="540">
        <v>0</v>
      </c>
      <c r="AZ157" s="540">
        <v>0</v>
      </c>
      <c r="BA157" s="540">
        <v>0</v>
      </c>
      <c r="BB157" s="540">
        <v>0</v>
      </c>
      <c r="BC157" s="540">
        <v>0</v>
      </c>
      <c r="BD157" s="540">
        <v>0</v>
      </c>
      <c r="BE157" s="540">
        <v>0</v>
      </c>
      <c r="BF157" s="540">
        <v>0</v>
      </c>
      <c r="BG157" s="540">
        <v>0</v>
      </c>
      <c r="BH157" s="540">
        <v>0</v>
      </c>
      <c r="BI157" s="540">
        <v>0</v>
      </c>
      <c r="BJ157" s="540">
        <v>0</v>
      </c>
      <c r="BK157" s="540">
        <v>0</v>
      </c>
      <c r="BL157" s="540">
        <v>0</v>
      </c>
      <c r="BM157" s="540">
        <v>0</v>
      </c>
      <c r="BN157" s="540">
        <v>0</v>
      </c>
      <c r="BO157" s="540">
        <v>0</v>
      </c>
      <c r="BP157" s="540">
        <v>0</v>
      </c>
      <c r="BQ157" s="540">
        <v>0</v>
      </c>
      <c r="BR157" s="540">
        <v>0</v>
      </c>
      <c r="BS157" s="540">
        <v>0</v>
      </c>
      <c r="BT157" s="540">
        <v>0</v>
      </c>
      <c r="BU157" s="540">
        <v>0</v>
      </c>
      <c r="BV157" s="540">
        <v>0</v>
      </c>
      <c r="BW157" s="540">
        <v>0</v>
      </c>
      <c r="BX157" s="540">
        <v>0</v>
      </c>
      <c r="BY157" s="540">
        <v>0</v>
      </c>
      <c r="BZ157" s="540">
        <v>0</v>
      </c>
      <c r="CA157" s="540">
        <v>0</v>
      </c>
      <c r="CB157" s="540">
        <v>0</v>
      </c>
      <c r="CC157" s="541">
        <f t="shared" si="45"/>
        <v>0</v>
      </c>
      <c r="CD157" s="541">
        <f t="shared" si="45"/>
        <v>0</v>
      </c>
      <c r="CF157" s="45"/>
      <c r="CG157" s="52">
        <v>148</v>
      </c>
    </row>
    <row r="158" spans="1:85">
      <c r="A158" s="547"/>
      <c r="B158" s="16" t="s">
        <v>92</v>
      </c>
      <c r="C158" s="540">
        <v>0</v>
      </c>
      <c r="D158" s="540">
        <v>0</v>
      </c>
      <c r="E158" s="540">
        <v>0</v>
      </c>
      <c r="F158" s="540">
        <v>0</v>
      </c>
      <c r="G158" s="540">
        <v>0</v>
      </c>
      <c r="H158" s="540">
        <v>0</v>
      </c>
      <c r="I158" s="540">
        <v>0</v>
      </c>
      <c r="J158" s="540">
        <v>0</v>
      </c>
      <c r="K158" s="540">
        <v>0</v>
      </c>
      <c r="L158" s="540">
        <v>0</v>
      </c>
      <c r="M158" s="540">
        <v>0</v>
      </c>
      <c r="N158" s="540">
        <v>0</v>
      </c>
      <c r="O158" s="540">
        <v>0</v>
      </c>
      <c r="P158" s="540">
        <v>0</v>
      </c>
      <c r="Q158" s="540">
        <v>0</v>
      </c>
      <c r="R158" s="540">
        <v>0</v>
      </c>
      <c r="S158" s="540">
        <v>0</v>
      </c>
      <c r="T158" s="540">
        <v>0</v>
      </c>
      <c r="U158" s="540">
        <v>0</v>
      </c>
      <c r="V158" s="540">
        <v>0</v>
      </c>
      <c r="W158" s="540">
        <v>0</v>
      </c>
      <c r="X158" s="540">
        <v>0</v>
      </c>
      <c r="Y158" s="540">
        <v>0</v>
      </c>
      <c r="Z158" s="540">
        <v>0</v>
      </c>
      <c r="AA158" s="540">
        <v>0</v>
      </c>
      <c r="AB158" s="540">
        <v>0</v>
      </c>
      <c r="AC158" s="540">
        <v>0</v>
      </c>
      <c r="AD158" s="540">
        <v>0</v>
      </c>
      <c r="AE158" s="540">
        <v>0</v>
      </c>
      <c r="AF158" s="540">
        <v>0</v>
      </c>
      <c r="AG158" s="540">
        <v>0</v>
      </c>
      <c r="AH158" s="540">
        <v>0</v>
      </c>
      <c r="AI158" s="540">
        <v>0</v>
      </c>
      <c r="AJ158" s="540">
        <v>0</v>
      </c>
      <c r="AK158" s="540">
        <v>0</v>
      </c>
      <c r="AL158" s="540">
        <v>0</v>
      </c>
      <c r="AM158" s="540">
        <v>0</v>
      </c>
      <c r="AN158" s="540">
        <v>0</v>
      </c>
      <c r="AO158" s="540">
        <v>0</v>
      </c>
      <c r="AP158" s="540">
        <v>0</v>
      </c>
      <c r="AQ158" s="540">
        <v>0</v>
      </c>
      <c r="AR158" s="540">
        <v>0</v>
      </c>
      <c r="AS158" s="540">
        <v>0</v>
      </c>
      <c r="AT158" s="540">
        <v>0</v>
      </c>
      <c r="AU158" s="540">
        <v>0</v>
      </c>
      <c r="AV158" s="540">
        <v>0</v>
      </c>
      <c r="AW158" s="540">
        <v>0</v>
      </c>
      <c r="AX158" s="540">
        <v>0</v>
      </c>
      <c r="AY158" s="540">
        <v>0</v>
      </c>
      <c r="AZ158" s="540">
        <v>0</v>
      </c>
      <c r="BA158" s="540">
        <v>0</v>
      </c>
      <c r="BB158" s="540">
        <v>0</v>
      </c>
      <c r="BC158" s="540">
        <v>0</v>
      </c>
      <c r="BD158" s="540">
        <v>0</v>
      </c>
      <c r="BE158" s="540">
        <v>0</v>
      </c>
      <c r="BF158" s="540">
        <v>0</v>
      </c>
      <c r="BG158" s="540">
        <v>0</v>
      </c>
      <c r="BH158" s="540">
        <v>0</v>
      </c>
      <c r="BI158" s="540">
        <v>0</v>
      </c>
      <c r="BJ158" s="540">
        <v>0</v>
      </c>
      <c r="BK158" s="540">
        <v>0</v>
      </c>
      <c r="BL158" s="540">
        <v>0</v>
      </c>
      <c r="BM158" s="540">
        <v>0</v>
      </c>
      <c r="BN158" s="540">
        <v>0</v>
      </c>
      <c r="BO158" s="540">
        <v>0</v>
      </c>
      <c r="BP158" s="540">
        <v>0</v>
      </c>
      <c r="BQ158" s="540">
        <v>0</v>
      </c>
      <c r="BR158" s="540">
        <v>0</v>
      </c>
      <c r="BS158" s="540">
        <v>0</v>
      </c>
      <c r="BT158" s="540">
        <v>0</v>
      </c>
      <c r="BU158" s="540">
        <v>0</v>
      </c>
      <c r="BV158" s="540">
        <v>0</v>
      </c>
      <c r="BW158" s="540">
        <v>0</v>
      </c>
      <c r="BX158" s="540">
        <v>0</v>
      </c>
      <c r="BY158" s="540">
        <v>0</v>
      </c>
      <c r="BZ158" s="540">
        <v>0</v>
      </c>
      <c r="CA158" s="540">
        <v>0</v>
      </c>
      <c r="CB158" s="540">
        <v>0</v>
      </c>
      <c r="CC158" s="541">
        <f t="shared" si="45"/>
        <v>0</v>
      </c>
      <c r="CD158" s="541">
        <f t="shared" si="45"/>
        <v>0</v>
      </c>
      <c r="CF158" s="45"/>
      <c r="CG158" s="52">
        <v>149</v>
      </c>
    </row>
    <row r="159" spans="1:85">
      <c r="A159" s="547"/>
      <c r="B159" s="16" t="s">
        <v>592</v>
      </c>
      <c r="C159" s="540">
        <v>0</v>
      </c>
      <c r="D159" s="540">
        <v>0</v>
      </c>
      <c r="E159" s="540">
        <v>0</v>
      </c>
      <c r="F159" s="540">
        <v>0</v>
      </c>
      <c r="G159" s="540">
        <v>0</v>
      </c>
      <c r="H159" s="540">
        <v>0</v>
      </c>
      <c r="I159" s="540">
        <v>0</v>
      </c>
      <c r="J159" s="540">
        <v>0</v>
      </c>
      <c r="K159" s="540">
        <v>0</v>
      </c>
      <c r="L159" s="540">
        <v>0</v>
      </c>
      <c r="M159" s="540">
        <v>0</v>
      </c>
      <c r="N159" s="540">
        <v>0</v>
      </c>
      <c r="O159" s="540">
        <v>0</v>
      </c>
      <c r="P159" s="540">
        <v>0</v>
      </c>
      <c r="Q159" s="540">
        <v>0</v>
      </c>
      <c r="R159" s="540">
        <v>0</v>
      </c>
      <c r="S159" s="540">
        <v>0</v>
      </c>
      <c r="T159" s="540">
        <v>0</v>
      </c>
      <c r="U159" s="540">
        <v>0</v>
      </c>
      <c r="V159" s="540">
        <v>0</v>
      </c>
      <c r="W159" s="540">
        <v>0</v>
      </c>
      <c r="X159" s="540">
        <v>0</v>
      </c>
      <c r="Y159" s="540">
        <v>0</v>
      </c>
      <c r="Z159" s="540">
        <v>0</v>
      </c>
      <c r="AA159" s="540">
        <v>0</v>
      </c>
      <c r="AB159" s="540">
        <v>0</v>
      </c>
      <c r="AC159" s="540">
        <v>0</v>
      </c>
      <c r="AD159" s="540">
        <v>0</v>
      </c>
      <c r="AE159" s="540">
        <v>0</v>
      </c>
      <c r="AF159" s="540">
        <v>0</v>
      </c>
      <c r="AG159" s="540">
        <v>0</v>
      </c>
      <c r="AH159" s="540">
        <v>0</v>
      </c>
      <c r="AI159" s="540">
        <v>0</v>
      </c>
      <c r="AJ159" s="540">
        <v>0</v>
      </c>
      <c r="AK159" s="540">
        <v>0</v>
      </c>
      <c r="AL159" s="540">
        <v>0</v>
      </c>
      <c r="AM159" s="540">
        <v>0</v>
      </c>
      <c r="AN159" s="540">
        <v>0</v>
      </c>
      <c r="AO159" s="540">
        <v>0</v>
      </c>
      <c r="AP159" s="540">
        <v>0</v>
      </c>
      <c r="AQ159" s="540">
        <v>0</v>
      </c>
      <c r="AR159" s="540">
        <v>0</v>
      </c>
      <c r="AS159" s="540">
        <v>0</v>
      </c>
      <c r="AT159" s="540">
        <v>0</v>
      </c>
      <c r="AU159" s="540">
        <v>0</v>
      </c>
      <c r="AV159" s="540">
        <v>0</v>
      </c>
      <c r="AW159" s="540">
        <v>0</v>
      </c>
      <c r="AX159" s="540">
        <v>0</v>
      </c>
      <c r="AY159" s="540">
        <v>0</v>
      </c>
      <c r="AZ159" s="540">
        <v>0</v>
      </c>
      <c r="BA159" s="540">
        <v>0</v>
      </c>
      <c r="BB159" s="540">
        <v>0</v>
      </c>
      <c r="BC159" s="540">
        <v>0</v>
      </c>
      <c r="BD159" s="540">
        <v>0</v>
      </c>
      <c r="BE159" s="540">
        <v>0</v>
      </c>
      <c r="BF159" s="540">
        <v>0</v>
      </c>
      <c r="BG159" s="540">
        <v>0</v>
      </c>
      <c r="BH159" s="540">
        <v>0</v>
      </c>
      <c r="BI159" s="540">
        <v>0</v>
      </c>
      <c r="BJ159" s="540">
        <v>0</v>
      </c>
      <c r="BK159" s="540">
        <v>0</v>
      </c>
      <c r="BL159" s="540">
        <v>0</v>
      </c>
      <c r="BM159" s="540">
        <v>0</v>
      </c>
      <c r="BN159" s="540">
        <v>0</v>
      </c>
      <c r="BO159" s="540">
        <v>0</v>
      </c>
      <c r="BP159" s="540">
        <v>0</v>
      </c>
      <c r="BQ159" s="540">
        <v>0</v>
      </c>
      <c r="BR159" s="540">
        <v>0</v>
      </c>
      <c r="BS159" s="540">
        <v>0</v>
      </c>
      <c r="BT159" s="540">
        <v>0</v>
      </c>
      <c r="BU159" s="540">
        <v>0</v>
      </c>
      <c r="BV159" s="540">
        <v>0</v>
      </c>
      <c r="BW159" s="540">
        <v>0</v>
      </c>
      <c r="BX159" s="540">
        <v>0</v>
      </c>
      <c r="BY159" s="540">
        <v>0</v>
      </c>
      <c r="BZ159" s="540">
        <v>0</v>
      </c>
      <c r="CA159" s="540">
        <v>0</v>
      </c>
      <c r="CB159" s="540">
        <v>0</v>
      </c>
      <c r="CC159" s="541">
        <f t="shared" si="45"/>
        <v>0</v>
      </c>
      <c r="CD159" s="541">
        <f t="shared" si="45"/>
        <v>0</v>
      </c>
      <c r="CF159" s="45"/>
      <c r="CG159" s="52">
        <v>150</v>
      </c>
    </row>
    <row r="160" spans="1:85">
      <c r="A160" s="547"/>
      <c r="B160" s="16" t="s">
        <v>93</v>
      </c>
      <c r="C160" s="540">
        <v>0</v>
      </c>
      <c r="D160" s="540">
        <v>0</v>
      </c>
      <c r="E160" s="540">
        <v>0</v>
      </c>
      <c r="F160" s="540">
        <v>0</v>
      </c>
      <c r="G160" s="540">
        <v>0</v>
      </c>
      <c r="H160" s="540">
        <v>0</v>
      </c>
      <c r="I160" s="540">
        <v>0</v>
      </c>
      <c r="J160" s="540">
        <v>0</v>
      </c>
      <c r="K160" s="540">
        <v>0</v>
      </c>
      <c r="L160" s="540">
        <v>0</v>
      </c>
      <c r="M160" s="540">
        <v>0</v>
      </c>
      <c r="N160" s="540">
        <v>0</v>
      </c>
      <c r="O160" s="540">
        <v>0</v>
      </c>
      <c r="P160" s="540">
        <v>0</v>
      </c>
      <c r="Q160" s="540">
        <v>0</v>
      </c>
      <c r="R160" s="540">
        <v>0</v>
      </c>
      <c r="S160" s="540">
        <v>0</v>
      </c>
      <c r="T160" s="540">
        <v>0</v>
      </c>
      <c r="U160" s="540">
        <v>0</v>
      </c>
      <c r="V160" s="540">
        <v>0</v>
      </c>
      <c r="W160" s="540">
        <v>0</v>
      </c>
      <c r="X160" s="540">
        <v>0</v>
      </c>
      <c r="Y160" s="540">
        <v>0</v>
      </c>
      <c r="Z160" s="540">
        <v>0</v>
      </c>
      <c r="AA160" s="540">
        <v>0</v>
      </c>
      <c r="AB160" s="540">
        <v>0</v>
      </c>
      <c r="AC160" s="540">
        <v>0</v>
      </c>
      <c r="AD160" s="540">
        <v>0</v>
      </c>
      <c r="AE160" s="540">
        <v>0</v>
      </c>
      <c r="AF160" s="540">
        <v>0</v>
      </c>
      <c r="AG160" s="540">
        <v>0</v>
      </c>
      <c r="AH160" s="540">
        <v>0</v>
      </c>
      <c r="AI160" s="540">
        <v>0</v>
      </c>
      <c r="AJ160" s="540">
        <v>0</v>
      </c>
      <c r="AK160" s="540">
        <v>0</v>
      </c>
      <c r="AL160" s="540">
        <v>0</v>
      </c>
      <c r="AM160" s="540">
        <v>0</v>
      </c>
      <c r="AN160" s="540">
        <v>0</v>
      </c>
      <c r="AO160" s="540">
        <v>0</v>
      </c>
      <c r="AP160" s="540">
        <v>0</v>
      </c>
      <c r="AQ160" s="540">
        <v>0</v>
      </c>
      <c r="AR160" s="540">
        <v>0</v>
      </c>
      <c r="AS160" s="540">
        <v>0</v>
      </c>
      <c r="AT160" s="540">
        <v>0</v>
      </c>
      <c r="AU160" s="540">
        <v>0</v>
      </c>
      <c r="AV160" s="540">
        <v>0</v>
      </c>
      <c r="AW160" s="540">
        <v>0</v>
      </c>
      <c r="AX160" s="540">
        <v>0</v>
      </c>
      <c r="AY160" s="540">
        <v>0</v>
      </c>
      <c r="AZ160" s="540">
        <v>0</v>
      </c>
      <c r="BA160" s="540">
        <v>0</v>
      </c>
      <c r="BB160" s="540">
        <v>0</v>
      </c>
      <c r="BC160" s="540">
        <v>0</v>
      </c>
      <c r="BD160" s="540">
        <v>0</v>
      </c>
      <c r="BE160" s="540">
        <v>0</v>
      </c>
      <c r="BF160" s="540">
        <v>0</v>
      </c>
      <c r="BG160" s="540">
        <v>0</v>
      </c>
      <c r="BH160" s="540">
        <v>0</v>
      </c>
      <c r="BI160" s="540">
        <v>0</v>
      </c>
      <c r="BJ160" s="540">
        <v>0</v>
      </c>
      <c r="BK160" s="540">
        <v>0</v>
      </c>
      <c r="BL160" s="540">
        <v>0</v>
      </c>
      <c r="BM160" s="540">
        <v>0</v>
      </c>
      <c r="BN160" s="540">
        <v>0</v>
      </c>
      <c r="BO160" s="540">
        <v>0</v>
      </c>
      <c r="BP160" s="540">
        <v>0</v>
      </c>
      <c r="BQ160" s="540">
        <v>0</v>
      </c>
      <c r="BR160" s="540">
        <v>0</v>
      </c>
      <c r="BS160" s="540">
        <v>0</v>
      </c>
      <c r="BT160" s="540">
        <v>0</v>
      </c>
      <c r="BU160" s="540">
        <v>0</v>
      </c>
      <c r="BV160" s="540">
        <v>0</v>
      </c>
      <c r="BW160" s="540">
        <v>0</v>
      </c>
      <c r="BX160" s="540">
        <v>0</v>
      </c>
      <c r="BY160" s="540">
        <v>0</v>
      </c>
      <c r="BZ160" s="540">
        <v>0</v>
      </c>
      <c r="CA160" s="540">
        <v>0</v>
      </c>
      <c r="CB160" s="540">
        <v>0</v>
      </c>
      <c r="CC160" s="541">
        <f t="shared" si="45"/>
        <v>0</v>
      </c>
      <c r="CD160" s="541">
        <f t="shared" si="45"/>
        <v>0</v>
      </c>
      <c r="CF160" s="45"/>
      <c r="CG160" s="52">
        <v>151</v>
      </c>
    </row>
    <row r="161" spans="1:85">
      <c r="A161" s="547"/>
      <c r="B161" s="16" t="s">
        <v>94</v>
      </c>
      <c r="C161" s="540">
        <v>0</v>
      </c>
      <c r="D161" s="540">
        <v>0</v>
      </c>
      <c r="E161" s="540">
        <v>0</v>
      </c>
      <c r="F161" s="540">
        <v>0</v>
      </c>
      <c r="G161" s="540">
        <v>0</v>
      </c>
      <c r="H161" s="540">
        <v>0</v>
      </c>
      <c r="I161" s="540">
        <v>0</v>
      </c>
      <c r="J161" s="540">
        <v>0</v>
      </c>
      <c r="K161" s="540">
        <v>0</v>
      </c>
      <c r="L161" s="540">
        <v>0</v>
      </c>
      <c r="M161" s="540">
        <v>0</v>
      </c>
      <c r="N161" s="540">
        <v>0</v>
      </c>
      <c r="O161" s="540">
        <v>0</v>
      </c>
      <c r="P161" s="540">
        <v>0</v>
      </c>
      <c r="Q161" s="540">
        <v>0</v>
      </c>
      <c r="R161" s="540">
        <v>0</v>
      </c>
      <c r="S161" s="540">
        <v>0</v>
      </c>
      <c r="T161" s="540">
        <v>0</v>
      </c>
      <c r="U161" s="540">
        <v>0</v>
      </c>
      <c r="V161" s="540">
        <v>0</v>
      </c>
      <c r="W161" s="540">
        <v>0</v>
      </c>
      <c r="X161" s="540">
        <v>0</v>
      </c>
      <c r="Y161" s="540">
        <v>0</v>
      </c>
      <c r="Z161" s="540">
        <v>0</v>
      </c>
      <c r="AA161" s="540">
        <v>0</v>
      </c>
      <c r="AB161" s="540">
        <v>0</v>
      </c>
      <c r="AC161" s="540">
        <v>0</v>
      </c>
      <c r="AD161" s="540">
        <v>0</v>
      </c>
      <c r="AE161" s="540">
        <v>0</v>
      </c>
      <c r="AF161" s="540">
        <v>0</v>
      </c>
      <c r="AG161" s="540">
        <v>0</v>
      </c>
      <c r="AH161" s="540">
        <v>0</v>
      </c>
      <c r="AI161" s="540">
        <v>0</v>
      </c>
      <c r="AJ161" s="540">
        <v>0</v>
      </c>
      <c r="AK161" s="540">
        <v>0</v>
      </c>
      <c r="AL161" s="540">
        <v>0</v>
      </c>
      <c r="AM161" s="540">
        <v>0</v>
      </c>
      <c r="AN161" s="540">
        <v>0</v>
      </c>
      <c r="AO161" s="540">
        <v>0</v>
      </c>
      <c r="AP161" s="540">
        <v>0</v>
      </c>
      <c r="AQ161" s="540">
        <v>0</v>
      </c>
      <c r="AR161" s="540">
        <v>0</v>
      </c>
      <c r="AS161" s="540">
        <v>0</v>
      </c>
      <c r="AT161" s="540">
        <v>0</v>
      </c>
      <c r="AU161" s="540">
        <v>0</v>
      </c>
      <c r="AV161" s="540">
        <v>0</v>
      </c>
      <c r="AW161" s="540">
        <v>0</v>
      </c>
      <c r="AX161" s="540">
        <v>0</v>
      </c>
      <c r="AY161" s="540">
        <v>0</v>
      </c>
      <c r="AZ161" s="540">
        <v>0</v>
      </c>
      <c r="BA161" s="540">
        <v>0</v>
      </c>
      <c r="BB161" s="540">
        <v>0</v>
      </c>
      <c r="BC161" s="540">
        <v>0</v>
      </c>
      <c r="BD161" s="540">
        <v>0</v>
      </c>
      <c r="BE161" s="540">
        <v>0</v>
      </c>
      <c r="BF161" s="540">
        <v>0</v>
      </c>
      <c r="BG161" s="540">
        <v>0</v>
      </c>
      <c r="BH161" s="540">
        <v>0</v>
      </c>
      <c r="BI161" s="540">
        <v>0</v>
      </c>
      <c r="BJ161" s="540">
        <v>0</v>
      </c>
      <c r="BK161" s="540">
        <v>0</v>
      </c>
      <c r="BL161" s="540">
        <v>0</v>
      </c>
      <c r="BM161" s="540">
        <v>0</v>
      </c>
      <c r="BN161" s="540">
        <v>0</v>
      </c>
      <c r="BO161" s="540">
        <v>0</v>
      </c>
      <c r="BP161" s="540">
        <v>0</v>
      </c>
      <c r="BQ161" s="540">
        <v>0</v>
      </c>
      <c r="BR161" s="540">
        <v>0</v>
      </c>
      <c r="BS161" s="540">
        <v>0</v>
      </c>
      <c r="BT161" s="540">
        <v>0</v>
      </c>
      <c r="BU161" s="540">
        <v>0</v>
      </c>
      <c r="BV161" s="540">
        <v>0</v>
      </c>
      <c r="BW161" s="540">
        <v>0</v>
      </c>
      <c r="BX161" s="540">
        <v>0</v>
      </c>
      <c r="BY161" s="540">
        <v>0</v>
      </c>
      <c r="BZ161" s="540">
        <v>0</v>
      </c>
      <c r="CA161" s="540">
        <v>0</v>
      </c>
      <c r="CB161" s="540">
        <v>0</v>
      </c>
      <c r="CC161" s="541">
        <f t="shared" si="45"/>
        <v>0</v>
      </c>
      <c r="CD161" s="541">
        <f t="shared" si="45"/>
        <v>0</v>
      </c>
      <c r="CF161" s="45"/>
      <c r="CG161" s="52">
        <v>152</v>
      </c>
    </row>
    <row r="162" spans="1:85">
      <c r="A162" s="547"/>
      <c r="B162" s="10" t="s">
        <v>847</v>
      </c>
      <c r="C162" s="540">
        <v>0</v>
      </c>
      <c r="D162" s="540">
        <v>0</v>
      </c>
      <c r="E162" s="540">
        <v>0</v>
      </c>
      <c r="F162" s="540">
        <v>0</v>
      </c>
      <c r="G162" s="540">
        <v>0</v>
      </c>
      <c r="H162" s="540">
        <v>0</v>
      </c>
      <c r="I162" s="540">
        <v>0</v>
      </c>
      <c r="J162" s="540">
        <v>0</v>
      </c>
      <c r="K162" s="540">
        <v>0</v>
      </c>
      <c r="L162" s="540">
        <v>0</v>
      </c>
      <c r="M162" s="540">
        <v>0</v>
      </c>
      <c r="N162" s="540">
        <v>0</v>
      </c>
      <c r="O162" s="540">
        <v>0</v>
      </c>
      <c r="P162" s="540">
        <v>0</v>
      </c>
      <c r="Q162" s="540">
        <v>0</v>
      </c>
      <c r="R162" s="540">
        <v>0</v>
      </c>
      <c r="S162" s="540">
        <v>0</v>
      </c>
      <c r="T162" s="540">
        <v>0</v>
      </c>
      <c r="U162" s="540">
        <v>0</v>
      </c>
      <c r="V162" s="540">
        <v>0</v>
      </c>
      <c r="W162" s="540">
        <v>0</v>
      </c>
      <c r="X162" s="540">
        <v>0</v>
      </c>
      <c r="Y162" s="540">
        <v>0</v>
      </c>
      <c r="Z162" s="540">
        <v>0</v>
      </c>
      <c r="AA162" s="540">
        <v>0</v>
      </c>
      <c r="AB162" s="540">
        <v>0</v>
      </c>
      <c r="AC162" s="540">
        <v>0</v>
      </c>
      <c r="AD162" s="540">
        <v>0</v>
      </c>
      <c r="AE162" s="540">
        <v>0</v>
      </c>
      <c r="AF162" s="540">
        <v>0</v>
      </c>
      <c r="AG162" s="540">
        <v>0</v>
      </c>
      <c r="AH162" s="540">
        <v>0</v>
      </c>
      <c r="AI162" s="540">
        <v>0</v>
      </c>
      <c r="AJ162" s="540">
        <v>0</v>
      </c>
      <c r="AK162" s="540">
        <v>0</v>
      </c>
      <c r="AL162" s="540">
        <v>0</v>
      </c>
      <c r="AM162" s="540">
        <v>0</v>
      </c>
      <c r="AN162" s="540">
        <v>0</v>
      </c>
      <c r="AO162" s="540">
        <v>0</v>
      </c>
      <c r="AP162" s="540">
        <v>0</v>
      </c>
      <c r="AQ162" s="540">
        <v>0</v>
      </c>
      <c r="AR162" s="540">
        <v>0</v>
      </c>
      <c r="AS162" s="540">
        <v>0</v>
      </c>
      <c r="AT162" s="540">
        <v>0</v>
      </c>
      <c r="AU162" s="540">
        <v>0</v>
      </c>
      <c r="AV162" s="540">
        <v>0</v>
      </c>
      <c r="AW162" s="540">
        <v>0</v>
      </c>
      <c r="AX162" s="540">
        <v>0</v>
      </c>
      <c r="AY162" s="540">
        <v>0</v>
      </c>
      <c r="AZ162" s="540">
        <v>0</v>
      </c>
      <c r="BA162" s="540">
        <v>0</v>
      </c>
      <c r="BB162" s="540">
        <v>0</v>
      </c>
      <c r="BC162" s="540">
        <v>0</v>
      </c>
      <c r="BD162" s="540">
        <v>0</v>
      </c>
      <c r="BE162" s="540">
        <v>0</v>
      </c>
      <c r="BF162" s="540">
        <v>0</v>
      </c>
      <c r="BG162" s="540">
        <v>0</v>
      </c>
      <c r="BH162" s="540">
        <v>0</v>
      </c>
      <c r="BI162" s="540">
        <v>0</v>
      </c>
      <c r="BJ162" s="540">
        <v>0</v>
      </c>
      <c r="BK162" s="540">
        <v>0</v>
      </c>
      <c r="BL162" s="540">
        <v>0</v>
      </c>
      <c r="BM162" s="540">
        <v>0</v>
      </c>
      <c r="BN162" s="540">
        <v>0</v>
      </c>
      <c r="BO162" s="540">
        <v>0</v>
      </c>
      <c r="BP162" s="540">
        <v>0</v>
      </c>
      <c r="BQ162" s="540">
        <v>0</v>
      </c>
      <c r="BR162" s="540">
        <v>0</v>
      </c>
      <c r="BS162" s="540">
        <v>0</v>
      </c>
      <c r="BT162" s="540">
        <v>0</v>
      </c>
      <c r="BU162" s="540">
        <v>0</v>
      </c>
      <c r="BV162" s="540">
        <v>0</v>
      </c>
      <c r="BW162" s="540">
        <v>0</v>
      </c>
      <c r="BX162" s="540">
        <v>0</v>
      </c>
      <c r="BY162" s="540">
        <v>0</v>
      </c>
      <c r="BZ162" s="540">
        <v>0</v>
      </c>
      <c r="CA162" s="540">
        <v>0</v>
      </c>
      <c r="CB162" s="540">
        <v>0</v>
      </c>
      <c r="CC162" s="541">
        <f t="shared" si="45"/>
        <v>0</v>
      </c>
      <c r="CD162" s="541">
        <f t="shared" si="45"/>
        <v>0</v>
      </c>
      <c r="CF162" s="45"/>
      <c r="CG162" s="52">
        <v>153</v>
      </c>
    </row>
    <row r="163" spans="1:85">
      <c r="A163" s="547"/>
      <c r="B163" s="10" t="s">
        <v>848</v>
      </c>
      <c r="C163" s="540">
        <v>0</v>
      </c>
      <c r="D163" s="540">
        <v>0</v>
      </c>
      <c r="E163" s="540">
        <v>0</v>
      </c>
      <c r="F163" s="540">
        <v>0</v>
      </c>
      <c r="G163" s="540">
        <v>0</v>
      </c>
      <c r="H163" s="540">
        <v>0</v>
      </c>
      <c r="I163" s="540">
        <v>0</v>
      </c>
      <c r="J163" s="540">
        <v>0</v>
      </c>
      <c r="K163" s="540">
        <v>0</v>
      </c>
      <c r="L163" s="540">
        <v>0</v>
      </c>
      <c r="M163" s="540">
        <v>0</v>
      </c>
      <c r="N163" s="540">
        <v>0</v>
      </c>
      <c r="O163" s="540">
        <v>0</v>
      </c>
      <c r="P163" s="540">
        <v>0</v>
      </c>
      <c r="Q163" s="540">
        <v>0</v>
      </c>
      <c r="R163" s="540">
        <v>0</v>
      </c>
      <c r="S163" s="540">
        <v>0</v>
      </c>
      <c r="T163" s="540">
        <v>0</v>
      </c>
      <c r="U163" s="540">
        <v>0</v>
      </c>
      <c r="V163" s="540">
        <v>0</v>
      </c>
      <c r="W163" s="540">
        <v>0</v>
      </c>
      <c r="X163" s="540">
        <v>0</v>
      </c>
      <c r="Y163" s="540">
        <v>0</v>
      </c>
      <c r="Z163" s="540">
        <v>0</v>
      </c>
      <c r="AA163" s="540">
        <v>0</v>
      </c>
      <c r="AB163" s="540">
        <v>0</v>
      </c>
      <c r="AC163" s="540">
        <v>0</v>
      </c>
      <c r="AD163" s="540">
        <v>0</v>
      </c>
      <c r="AE163" s="540">
        <v>0</v>
      </c>
      <c r="AF163" s="540">
        <v>0</v>
      </c>
      <c r="AG163" s="540">
        <v>0</v>
      </c>
      <c r="AH163" s="540">
        <v>0</v>
      </c>
      <c r="AI163" s="540">
        <v>0</v>
      </c>
      <c r="AJ163" s="540">
        <v>0</v>
      </c>
      <c r="AK163" s="540">
        <v>0</v>
      </c>
      <c r="AL163" s="540">
        <v>0</v>
      </c>
      <c r="AM163" s="540">
        <v>0</v>
      </c>
      <c r="AN163" s="540">
        <v>0</v>
      </c>
      <c r="AO163" s="540">
        <v>0</v>
      </c>
      <c r="AP163" s="540">
        <v>0</v>
      </c>
      <c r="AQ163" s="540">
        <v>0</v>
      </c>
      <c r="AR163" s="540">
        <v>0</v>
      </c>
      <c r="AS163" s="540">
        <v>0</v>
      </c>
      <c r="AT163" s="540">
        <v>0</v>
      </c>
      <c r="AU163" s="540">
        <v>0</v>
      </c>
      <c r="AV163" s="540">
        <v>0</v>
      </c>
      <c r="AW163" s="540">
        <v>0</v>
      </c>
      <c r="AX163" s="540">
        <v>0</v>
      </c>
      <c r="AY163" s="540">
        <v>0</v>
      </c>
      <c r="AZ163" s="540">
        <v>0</v>
      </c>
      <c r="BA163" s="540">
        <v>0</v>
      </c>
      <c r="BB163" s="540">
        <v>0</v>
      </c>
      <c r="BC163" s="540">
        <v>0</v>
      </c>
      <c r="BD163" s="540">
        <v>0</v>
      </c>
      <c r="BE163" s="540">
        <v>0</v>
      </c>
      <c r="BF163" s="540">
        <v>0</v>
      </c>
      <c r="BG163" s="540">
        <v>0</v>
      </c>
      <c r="BH163" s="540">
        <v>0</v>
      </c>
      <c r="BI163" s="540">
        <v>0</v>
      </c>
      <c r="BJ163" s="540">
        <v>0</v>
      </c>
      <c r="BK163" s="540">
        <v>0</v>
      </c>
      <c r="BL163" s="540">
        <v>0</v>
      </c>
      <c r="BM163" s="540">
        <v>0</v>
      </c>
      <c r="BN163" s="540">
        <v>0</v>
      </c>
      <c r="BO163" s="540">
        <v>0</v>
      </c>
      <c r="BP163" s="540">
        <v>0</v>
      </c>
      <c r="BQ163" s="540">
        <v>0</v>
      </c>
      <c r="BR163" s="540">
        <v>0</v>
      </c>
      <c r="BS163" s="540">
        <v>0</v>
      </c>
      <c r="BT163" s="540">
        <v>0</v>
      </c>
      <c r="BU163" s="540">
        <v>0</v>
      </c>
      <c r="BV163" s="540">
        <v>0</v>
      </c>
      <c r="BW163" s="540">
        <v>0</v>
      </c>
      <c r="BX163" s="540">
        <v>0</v>
      </c>
      <c r="BY163" s="540">
        <v>0</v>
      </c>
      <c r="BZ163" s="540">
        <v>0</v>
      </c>
      <c r="CA163" s="540">
        <v>0</v>
      </c>
      <c r="CB163" s="540">
        <v>0</v>
      </c>
      <c r="CC163" s="541">
        <f t="shared" si="45"/>
        <v>0</v>
      </c>
      <c r="CD163" s="541">
        <f t="shared" si="45"/>
        <v>0</v>
      </c>
      <c r="CF163" s="45"/>
      <c r="CG163" s="52">
        <v>154</v>
      </c>
    </row>
    <row r="164" spans="1:85">
      <c r="A164" s="547"/>
      <c r="B164" s="10" t="s">
        <v>96</v>
      </c>
      <c r="C164" s="540">
        <v>0</v>
      </c>
      <c r="D164" s="540">
        <v>0</v>
      </c>
      <c r="E164" s="540">
        <v>0</v>
      </c>
      <c r="F164" s="540">
        <v>0</v>
      </c>
      <c r="G164" s="540">
        <v>0</v>
      </c>
      <c r="H164" s="540">
        <v>0</v>
      </c>
      <c r="I164" s="540">
        <v>0</v>
      </c>
      <c r="J164" s="540">
        <v>0</v>
      </c>
      <c r="K164" s="540">
        <v>0</v>
      </c>
      <c r="L164" s="540">
        <v>0</v>
      </c>
      <c r="M164" s="540">
        <v>0</v>
      </c>
      <c r="N164" s="540">
        <v>0</v>
      </c>
      <c r="O164" s="540">
        <v>0</v>
      </c>
      <c r="P164" s="540">
        <v>0</v>
      </c>
      <c r="Q164" s="540">
        <v>0</v>
      </c>
      <c r="R164" s="540">
        <v>0</v>
      </c>
      <c r="S164" s="540">
        <v>0</v>
      </c>
      <c r="T164" s="540">
        <v>0</v>
      </c>
      <c r="U164" s="540">
        <v>0</v>
      </c>
      <c r="V164" s="540">
        <v>0</v>
      </c>
      <c r="W164" s="540">
        <v>0</v>
      </c>
      <c r="X164" s="540">
        <v>0</v>
      </c>
      <c r="Y164" s="540">
        <v>0</v>
      </c>
      <c r="Z164" s="540">
        <v>0</v>
      </c>
      <c r="AA164" s="540">
        <v>0</v>
      </c>
      <c r="AB164" s="540">
        <v>0</v>
      </c>
      <c r="AC164" s="540">
        <v>0</v>
      </c>
      <c r="AD164" s="540">
        <v>0</v>
      </c>
      <c r="AE164" s="540">
        <v>0</v>
      </c>
      <c r="AF164" s="540">
        <v>0</v>
      </c>
      <c r="AG164" s="540">
        <v>0</v>
      </c>
      <c r="AH164" s="540">
        <v>0</v>
      </c>
      <c r="AI164" s="540">
        <v>0</v>
      </c>
      <c r="AJ164" s="540">
        <v>0</v>
      </c>
      <c r="AK164" s="540">
        <v>0</v>
      </c>
      <c r="AL164" s="540">
        <v>0</v>
      </c>
      <c r="AM164" s="540">
        <v>0</v>
      </c>
      <c r="AN164" s="540">
        <v>0</v>
      </c>
      <c r="AO164" s="540">
        <v>0</v>
      </c>
      <c r="AP164" s="540">
        <v>0</v>
      </c>
      <c r="AQ164" s="540">
        <v>0</v>
      </c>
      <c r="AR164" s="540">
        <v>0</v>
      </c>
      <c r="AS164" s="540">
        <v>0</v>
      </c>
      <c r="AT164" s="540">
        <v>0</v>
      </c>
      <c r="AU164" s="540">
        <v>0</v>
      </c>
      <c r="AV164" s="540">
        <v>0</v>
      </c>
      <c r="AW164" s="540">
        <v>0</v>
      </c>
      <c r="AX164" s="540">
        <v>0</v>
      </c>
      <c r="AY164" s="540">
        <v>0</v>
      </c>
      <c r="AZ164" s="540">
        <v>0</v>
      </c>
      <c r="BA164" s="540">
        <v>0</v>
      </c>
      <c r="BB164" s="540">
        <v>0</v>
      </c>
      <c r="BC164" s="540">
        <v>0</v>
      </c>
      <c r="BD164" s="540">
        <v>0</v>
      </c>
      <c r="BE164" s="540">
        <v>0</v>
      </c>
      <c r="BF164" s="540">
        <v>0</v>
      </c>
      <c r="BG164" s="540">
        <v>0</v>
      </c>
      <c r="BH164" s="540">
        <v>0</v>
      </c>
      <c r="BI164" s="540">
        <v>0</v>
      </c>
      <c r="BJ164" s="540">
        <v>0</v>
      </c>
      <c r="BK164" s="540">
        <v>0</v>
      </c>
      <c r="BL164" s="540">
        <v>0</v>
      </c>
      <c r="BM164" s="540">
        <v>0</v>
      </c>
      <c r="BN164" s="540">
        <v>0</v>
      </c>
      <c r="BO164" s="540">
        <v>0</v>
      </c>
      <c r="BP164" s="540">
        <v>0</v>
      </c>
      <c r="BQ164" s="540">
        <v>0</v>
      </c>
      <c r="BR164" s="540">
        <v>0</v>
      </c>
      <c r="BS164" s="540">
        <v>0</v>
      </c>
      <c r="BT164" s="540">
        <v>0</v>
      </c>
      <c r="BU164" s="540">
        <v>0</v>
      </c>
      <c r="BV164" s="540">
        <v>0</v>
      </c>
      <c r="BW164" s="540">
        <v>0</v>
      </c>
      <c r="BX164" s="540">
        <v>0</v>
      </c>
      <c r="BY164" s="540">
        <v>0</v>
      </c>
      <c r="BZ164" s="540">
        <v>0</v>
      </c>
      <c r="CA164" s="540">
        <v>0</v>
      </c>
      <c r="CB164" s="540">
        <v>0</v>
      </c>
      <c r="CC164" s="541">
        <f t="shared" si="45"/>
        <v>0</v>
      </c>
      <c r="CD164" s="541">
        <f t="shared" si="45"/>
        <v>0</v>
      </c>
      <c r="CF164" s="45"/>
      <c r="CG164" s="52">
        <v>155</v>
      </c>
    </row>
    <row r="165" spans="1:85">
      <c r="A165" s="547"/>
      <c r="B165" s="10" t="s">
        <v>97</v>
      </c>
      <c r="C165" s="540">
        <v>0</v>
      </c>
      <c r="D165" s="540">
        <v>0</v>
      </c>
      <c r="E165" s="540">
        <v>0</v>
      </c>
      <c r="F165" s="540">
        <v>0</v>
      </c>
      <c r="G165" s="540">
        <v>0</v>
      </c>
      <c r="H165" s="540">
        <v>0</v>
      </c>
      <c r="I165" s="540">
        <v>0</v>
      </c>
      <c r="J165" s="540">
        <v>0</v>
      </c>
      <c r="K165" s="540">
        <v>0</v>
      </c>
      <c r="L165" s="540">
        <v>0</v>
      </c>
      <c r="M165" s="540">
        <v>0</v>
      </c>
      <c r="N165" s="540">
        <v>0</v>
      </c>
      <c r="O165" s="540">
        <v>0</v>
      </c>
      <c r="P165" s="540">
        <v>0</v>
      </c>
      <c r="Q165" s="540">
        <v>0</v>
      </c>
      <c r="R165" s="540">
        <v>0</v>
      </c>
      <c r="S165" s="540">
        <v>0</v>
      </c>
      <c r="T165" s="540">
        <v>0</v>
      </c>
      <c r="U165" s="540">
        <v>0</v>
      </c>
      <c r="V165" s="540">
        <v>0</v>
      </c>
      <c r="W165" s="540">
        <v>0</v>
      </c>
      <c r="X165" s="540">
        <v>0</v>
      </c>
      <c r="Y165" s="540">
        <v>0</v>
      </c>
      <c r="Z165" s="540">
        <v>0</v>
      </c>
      <c r="AA165" s="540">
        <v>0</v>
      </c>
      <c r="AB165" s="540">
        <v>0</v>
      </c>
      <c r="AC165" s="540">
        <v>0</v>
      </c>
      <c r="AD165" s="540">
        <v>0</v>
      </c>
      <c r="AE165" s="540">
        <v>0</v>
      </c>
      <c r="AF165" s="540">
        <v>0</v>
      </c>
      <c r="AG165" s="540">
        <v>0</v>
      </c>
      <c r="AH165" s="540">
        <v>0</v>
      </c>
      <c r="AI165" s="540">
        <v>0</v>
      </c>
      <c r="AJ165" s="540">
        <v>0</v>
      </c>
      <c r="AK165" s="540">
        <v>0</v>
      </c>
      <c r="AL165" s="540">
        <v>0</v>
      </c>
      <c r="AM165" s="540">
        <v>0</v>
      </c>
      <c r="AN165" s="540">
        <v>0</v>
      </c>
      <c r="AO165" s="540">
        <v>0</v>
      </c>
      <c r="AP165" s="540">
        <v>0</v>
      </c>
      <c r="AQ165" s="540">
        <v>0</v>
      </c>
      <c r="AR165" s="540">
        <v>0</v>
      </c>
      <c r="AS165" s="540">
        <v>0</v>
      </c>
      <c r="AT165" s="540">
        <v>0</v>
      </c>
      <c r="AU165" s="540">
        <v>0</v>
      </c>
      <c r="AV165" s="540">
        <v>0</v>
      </c>
      <c r="AW165" s="540">
        <v>0</v>
      </c>
      <c r="AX165" s="540">
        <v>0</v>
      </c>
      <c r="AY165" s="540">
        <v>0</v>
      </c>
      <c r="AZ165" s="540">
        <v>0</v>
      </c>
      <c r="BA165" s="540">
        <v>0</v>
      </c>
      <c r="BB165" s="540">
        <v>0</v>
      </c>
      <c r="BC165" s="540">
        <v>0</v>
      </c>
      <c r="BD165" s="540">
        <v>0</v>
      </c>
      <c r="BE165" s="540">
        <v>0</v>
      </c>
      <c r="BF165" s="540">
        <v>0</v>
      </c>
      <c r="BG165" s="540">
        <v>0</v>
      </c>
      <c r="BH165" s="540">
        <v>0</v>
      </c>
      <c r="BI165" s="540">
        <v>0</v>
      </c>
      <c r="BJ165" s="540">
        <v>0</v>
      </c>
      <c r="BK165" s="540">
        <v>0</v>
      </c>
      <c r="BL165" s="540">
        <v>0</v>
      </c>
      <c r="BM165" s="540">
        <v>0</v>
      </c>
      <c r="BN165" s="540">
        <v>0</v>
      </c>
      <c r="BO165" s="540">
        <v>0</v>
      </c>
      <c r="BP165" s="540">
        <v>0</v>
      </c>
      <c r="BQ165" s="540">
        <v>0</v>
      </c>
      <c r="BR165" s="540">
        <v>0</v>
      </c>
      <c r="BS165" s="540">
        <v>0</v>
      </c>
      <c r="BT165" s="540">
        <v>0</v>
      </c>
      <c r="BU165" s="540">
        <v>0</v>
      </c>
      <c r="BV165" s="540">
        <v>0</v>
      </c>
      <c r="BW165" s="540">
        <v>0</v>
      </c>
      <c r="BX165" s="540">
        <v>0</v>
      </c>
      <c r="BY165" s="540">
        <v>0</v>
      </c>
      <c r="BZ165" s="540">
        <v>0</v>
      </c>
      <c r="CA165" s="540">
        <v>0</v>
      </c>
      <c r="CB165" s="540">
        <v>0</v>
      </c>
      <c r="CC165" s="541">
        <f t="shared" si="45"/>
        <v>0</v>
      </c>
      <c r="CD165" s="541">
        <f t="shared" si="45"/>
        <v>0</v>
      </c>
      <c r="CF165" s="45"/>
      <c r="CG165" s="52">
        <v>156</v>
      </c>
    </row>
    <row r="166" spans="1:85">
      <c r="A166" s="547"/>
      <c r="B166" s="548" t="s">
        <v>614</v>
      </c>
      <c r="C166" s="540">
        <v>0</v>
      </c>
      <c r="D166" s="540">
        <v>0</v>
      </c>
      <c r="E166" s="540">
        <v>0</v>
      </c>
      <c r="F166" s="540">
        <v>0</v>
      </c>
      <c r="G166" s="540">
        <v>0</v>
      </c>
      <c r="H166" s="540">
        <v>0</v>
      </c>
      <c r="I166" s="540">
        <v>0</v>
      </c>
      <c r="J166" s="540">
        <v>0</v>
      </c>
      <c r="K166" s="540">
        <v>0</v>
      </c>
      <c r="L166" s="540">
        <v>0</v>
      </c>
      <c r="M166" s="540">
        <v>0</v>
      </c>
      <c r="N166" s="540">
        <v>0</v>
      </c>
      <c r="O166" s="540">
        <v>0</v>
      </c>
      <c r="P166" s="540">
        <v>0</v>
      </c>
      <c r="Q166" s="540">
        <v>0</v>
      </c>
      <c r="R166" s="540">
        <v>0</v>
      </c>
      <c r="S166" s="540">
        <v>0</v>
      </c>
      <c r="T166" s="540">
        <v>0</v>
      </c>
      <c r="U166" s="540">
        <v>0</v>
      </c>
      <c r="V166" s="540">
        <v>0</v>
      </c>
      <c r="W166" s="540">
        <v>0</v>
      </c>
      <c r="X166" s="540">
        <v>0</v>
      </c>
      <c r="Y166" s="540">
        <v>0</v>
      </c>
      <c r="Z166" s="540">
        <v>0</v>
      </c>
      <c r="AA166" s="540">
        <v>0</v>
      </c>
      <c r="AB166" s="540">
        <v>0</v>
      </c>
      <c r="AC166" s="540">
        <v>0</v>
      </c>
      <c r="AD166" s="540">
        <v>0</v>
      </c>
      <c r="AE166" s="540">
        <v>0</v>
      </c>
      <c r="AF166" s="540">
        <v>0</v>
      </c>
      <c r="AG166" s="540">
        <v>0</v>
      </c>
      <c r="AH166" s="540">
        <v>0</v>
      </c>
      <c r="AI166" s="540">
        <v>0</v>
      </c>
      <c r="AJ166" s="540">
        <v>0</v>
      </c>
      <c r="AK166" s="540">
        <v>0</v>
      </c>
      <c r="AL166" s="540">
        <v>0</v>
      </c>
      <c r="AM166" s="540">
        <v>0</v>
      </c>
      <c r="AN166" s="540">
        <v>0</v>
      </c>
      <c r="AO166" s="540">
        <v>0</v>
      </c>
      <c r="AP166" s="540">
        <v>0</v>
      </c>
      <c r="AQ166" s="540">
        <v>0</v>
      </c>
      <c r="AR166" s="540">
        <v>0</v>
      </c>
      <c r="AS166" s="540">
        <v>0</v>
      </c>
      <c r="AT166" s="540">
        <v>0</v>
      </c>
      <c r="AU166" s="540">
        <v>0</v>
      </c>
      <c r="AV166" s="540">
        <v>0</v>
      </c>
      <c r="AW166" s="540">
        <v>0</v>
      </c>
      <c r="AX166" s="540">
        <v>0</v>
      </c>
      <c r="AY166" s="540">
        <v>0</v>
      </c>
      <c r="AZ166" s="540">
        <v>0</v>
      </c>
      <c r="BA166" s="540">
        <v>0</v>
      </c>
      <c r="BB166" s="540">
        <v>0</v>
      </c>
      <c r="BC166" s="540">
        <v>0</v>
      </c>
      <c r="BD166" s="540">
        <v>0</v>
      </c>
      <c r="BE166" s="540">
        <v>0</v>
      </c>
      <c r="BF166" s="540">
        <v>0</v>
      </c>
      <c r="BG166" s="540">
        <v>0</v>
      </c>
      <c r="BH166" s="540">
        <v>0</v>
      </c>
      <c r="BI166" s="540">
        <v>0</v>
      </c>
      <c r="BJ166" s="540">
        <v>0</v>
      </c>
      <c r="BK166" s="540">
        <v>0</v>
      </c>
      <c r="BL166" s="540">
        <v>0</v>
      </c>
      <c r="BM166" s="540">
        <v>0</v>
      </c>
      <c r="BN166" s="540">
        <v>0</v>
      </c>
      <c r="BO166" s="540">
        <v>0</v>
      </c>
      <c r="BP166" s="540">
        <v>0</v>
      </c>
      <c r="BQ166" s="540">
        <v>0</v>
      </c>
      <c r="BR166" s="540">
        <v>0</v>
      </c>
      <c r="BS166" s="540">
        <v>0</v>
      </c>
      <c r="BT166" s="540">
        <v>0</v>
      </c>
      <c r="BU166" s="540">
        <v>0</v>
      </c>
      <c r="BV166" s="540">
        <v>0</v>
      </c>
      <c r="BW166" s="540">
        <v>0</v>
      </c>
      <c r="BX166" s="540">
        <v>0</v>
      </c>
      <c r="BY166" s="540">
        <v>0</v>
      </c>
      <c r="BZ166" s="540">
        <v>0</v>
      </c>
      <c r="CA166" s="540">
        <v>0</v>
      </c>
      <c r="CB166" s="540">
        <v>0</v>
      </c>
      <c r="CC166" s="541">
        <f t="shared" si="45"/>
        <v>0</v>
      </c>
      <c r="CD166" s="541">
        <f t="shared" si="45"/>
        <v>0</v>
      </c>
      <c r="CF166" s="45"/>
      <c r="CG166" s="52">
        <v>157</v>
      </c>
    </row>
    <row r="167" spans="1:85">
      <c r="A167" s="508" t="s">
        <v>600</v>
      </c>
      <c r="B167" s="536" t="s">
        <v>849</v>
      </c>
      <c r="C167" s="537">
        <f>SUM(C168:C177)</f>
        <v>0</v>
      </c>
      <c r="D167" s="537">
        <f t="shared" ref="D167:BO167" si="49">SUM(D168:D177)</f>
        <v>0</v>
      </c>
      <c r="E167" s="537">
        <f t="shared" si="49"/>
        <v>0</v>
      </c>
      <c r="F167" s="537">
        <f t="shared" si="49"/>
        <v>0</v>
      </c>
      <c r="G167" s="537">
        <f t="shared" si="49"/>
        <v>0</v>
      </c>
      <c r="H167" s="537">
        <f t="shared" si="49"/>
        <v>0</v>
      </c>
      <c r="I167" s="537">
        <f t="shared" si="49"/>
        <v>0</v>
      </c>
      <c r="J167" s="537">
        <f t="shared" si="49"/>
        <v>0</v>
      </c>
      <c r="K167" s="537">
        <f t="shared" si="49"/>
        <v>0</v>
      </c>
      <c r="L167" s="537">
        <f t="shared" si="49"/>
        <v>0</v>
      </c>
      <c r="M167" s="537">
        <f t="shared" si="49"/>
        <v>0</v>
      </c>
      <c r="N167" s="537">
        <f t="shared" si="49"/>
        <v>0</v>
      </c>
      <c r="O167" s="537">
        <f t="shared" si="49"/>
        <v>0</v>
      </c>
      <c r="P167" s="537">
        <f t="shared" si="49"/>
        <v>0</v>
      </c>
      <c r="Q167" s="537">
        <f t="shared" si="49"/>
        <v>0</v>
      </c>
      <c r="R167" s="537">
        <f t="shared" si="49"/>
        <v>0</v>
      </c>
      <c r="S167" s="537">
        <f t="shared" si="49"/>
        <v>0</v>
      </c>
      <c r="T167" s="537">
        <f t="shared" si="49"/>
        <v>0</v>
      </c>
      <c r="U167" s="537">
        <f t="shared" si="49"/>
        <v>0</v>
      </c>
      <c r="V167" s="537">
        <f t="shared" si="49"/>
        <v>0</v>
      </c>
      <c r="W167" s="537">
        <f t="shared" si="49"/>
        <v>0</v>
      </c>
      <c r="X167" s="537">
        <f t="shared" si="49"/>
        <v>0</v>
      </c>
      <c r="Y167" s="537">
        <f t="shared" si="49"/>
        <v>0</v>
      </c>
      <c r="Z167" s="537">
        <f t="shared" si="49"/>
        <v>0</v>
      </c>
      <c r="AA167" s="537">
        <f t="shared" si="49"/>
        <v>0</v>
      </c>
      <c r="AB167" s="537">
        <f t="shared" si="49"/>
        <v>0</v>
      </c>
      <c r="AC167" s="537">
        <f t="shared" si="49"/>
        <v>0</v>
      </c>
      <c r="AD167" s="537">
        <f t="shared" si="49"/>
        <v>0</v>
      </c>
      <c r="AE167" s="537">
        <f t="shared" si="49"/>
        <v>0</v>
      </c>
      <c r="AF167" s="537">
        <f t="shared" si="49"/>
        <v>0</v>
      </c>
      <c r="AG167" s="537">
        <f t="shared" si="49"/>
        <v>0</v>
      </c>
      <c r="AH167" s="537">
        <f t="shared" si="49"/>
        <v>0</v>
      </c>
      <c r="AI167" s="537">
        <f t="shared" si="49"/>
        <v>0</v>
      </c>
      <c r="AJ167" s="537">
        <f t="shared" si="49"/>
        <v>0</v>
      </c>
      <c r="AK167" s="537">
        <f t="shared" si="49"/>
        <v>0</v>
      </c>
      <c r="AL167" s="537">
        <f t="shared" si="49"/>
        <v>0</v>
      </c>
      <c r="AM167" s="537">
        <f t="shared" si="49"/>
        <v>0</v>
      </c>
      <c r="AN167" s="537">
        <f t="shared" si="49"/>
        <v>0</v>
      </c>
      <c r="AO167" s="537">
        <f t="shared" si="49"/>
        <v>0</v>
      </c>
      <c r="AP167" s="537">
        <f t="shared" si="49"/>
        <v>0</v>
      </c>
      <c r="AQ167" s="537">
        <f t="shared" si="49"/>
        <v>0</v>
      </c>
      <c r="AR167" s="537">
        <f t="shared" si="49"/>
        <v>0</v>
      </c>
      <c r="AS167" s="537">
        <f t="shared" si="49"/>
        <v>0</v>
      </c>
      <c r="AT167" s="537">
        <f t="shared" si="49"/>
        <v>0</v>
      </c>
      <c r="AU167" s="537">
        <f t="shared" si="49"/>
        <v>0</v>
      </c>
      <c r="AV167" s="537">
        <f t="shared" si="49"/>
        <v>0</v>
      </c>
      <c r="AW167" s="537">
        <f t="shared" si="49"/>
        <v>0</v>
      </c>
      <c r="AX167" s="537">
        <f t="shared" si="49"/>
        <v>0</v>
      </c>
      <c r="AY167" s="537">
        <f t="shared" si="49"/>
        <v>0</v>
      </c>
      <c r="AZ167" s="537">
        <f t="shared" si="49"/>
        <v>0</v>
      </c>
      <c r="BA167" s="537">
        <f t="shared" si="49"/>
        <v>0</v>
      </c>
      <c r="BB167" s="537">
        <f t="shared" si="49"/>
        <v>0</v>
      </c>
      <c r="BC167" s="537">
        <f t="shared" si="49"/>
        <v>0</v>
      </c>
      <c r="BD167" s="537">
        <f t="shared" si="49"/>
        <v>0</v>
      </c>
      <c r="BE167" s="537">
        <f t="shared" si="49"/>
        <v>0</v>
      </c>
      <c r="BF167" s="537">
        <f t="shared" si="49"/>
        <v>0</v>
      </c>
      <c r="BG167" s="537">
        <f t="shared" si="49"/>
        <v>0</v>
      </c>
      <c r="BH167" s="537">
        <f t="shared" si="49"/>
        <v>0</v>
      </c>
      <c r="BI167" s="537">
        <f t="shared" si="49"/>
        <v>0</v>
      </c>
      <c r="BJ167" s="537">
        <f t="shared" si="49"/>
        <v>0</v>
      </c>
      <c r="BK167" s="537">
        <f t="shared" si="49"/>
        <v>0</v>
      </c>
      <c r="BL167" s="537">
        <f t="shared" si="49"/>
        <v>0</v>
      </c>
      <c r="BM167" s="537">
        <f t="shared" si="49"/>
        <v>0</v>
      </c>
      <c r="BN167" s="537">
        <f t="shared" si="49"/>
        <v>0</v>
      </c>
      <c r="BO167" s="537">
        <f t="shared" si="49"/>
        <v>0</v>
      </c>
      <c r="BP167" s="537">
        <f t="shared" ref="BP167:CD167" si="50">SUM(BP168:BP177)</f>
        <v>0</v>
      </c>
      <c r="BQ167" s="537">
        <f t="shared" si="50"/>
        <v>0</v>
      </c>
      <c r="BR167" s="537">
        <f t="shared" si="50"/>
        <v>0</v>
      </c>
      <c r="BS167" s="537">
        <f t="shared" si="50"/>
        <v>0</v>
      </c>
      <c r="BT167" s="537">
        <f t="shared" si="50"/>
        <v>0</v>
      </c>
      <c r="BU167" s="537">
        <f t="shared" si="50"/>
        <v>0</v>
      </c>
      <c r="BV167" s="537">
        <f t="shared" si="50"/>
        <v>0</v>
      </c>
      <c r="BW167" s="537">
        <f t="shared" si="50"/>
        <v>0</v>
      </c>
      <c r="BX167" s="537">
        <f t="shared" si="50"/>
        <v>0</v>
      </c>
      <c r="BY167" s="537">
        <f t="shared" si="50"/>
        <v>0</v>
      </c>
      <c r="BZ167" s="537">
        <f t="shared" si="50"/>
        <v>0</v>
      </c>
      <c r="CA167" s="537">
        <f t="shared" si="50"/>
        <v>0</v>
      </c>
      <c r="CB167" s="537">
        <f>SUM(CB168:CB177)</f>
        <v>0</v>
      </c>
      <c r="CC167" s="537">
        <f t="shared" si="50"/>
        <v>0</v>
      </c>
      <c r="CD167" s="537">
        <f t="shared" si="50"/>
        <v>0</v>
      </c>
      <c r="CG167" s="52">
        <v>158</v>
      </c>
    </row>
    <row r="168" spans="1:85">
      <c r="A168" s="549"/>
      <c r="B168" s="140" t="s">
        <v>91</v>
      </c>
      <c r="C168" s="540">
        <v>0</v>
      </c>
      <c r="D168" s="540">
        <v>0</v>
      </c>
      <c r="E168" s="540">
        <v>0</v>
      </c>
      <c r="F168" s="540">
        <v>0</v>
      </c>
      <c r="G168" s="540">
        <v>0</v>
      </c>
      <c r="H168" s="540">
        <v>0</v>
      </c>
      <c r="I168" s="540">
        <v>0</v>
      </c>
      <c r="J168" s="540">
        <v>0</v>
      </c>
      <c r="K168" s="540">
        <v>0</v>
      </c>
      <c r="L168" s="540">
        <v>0</v>
      </c>
      <c r="M168" s="540">
        <v>0</v>
      </c>
      <c r="N168" s="540">
        <v>0</v>
      </c>
      <c r="O168" s="540">
        <v>0</v>
      </c>
      <c r="P168" s="540">
        <v>0</v>
      </c>
      <c r="Q168" s="540">
        <v>0</v>
      </c>
      <c r="R168" s="540">
        <v>0</v>
      </c>
      <c r="S168" s="540">
        <v>0</v>
      </c>
      <c r="T168" s="540">
        <v>0</v>
      </c>
      <c r="U168" s="540">
        <v>0</v>
      </c>
      <c r="V168" s="540">
        <v>0</v>
      </c>
      <c r="W168" s="540">
        <v>0</v>
      </c>
      <c r="X168" s="540">
        <v>0</v>
      </c>
      <c r="Y168" s="540">
        <v>0</v>
      </c>
      <c r="Z168" s="540">
        <v>0</v>
      </c>
      <c r="AA168" s="540">
        <v>0</v>
      </c>
      <c r="AB168" s="540">
        <v>0</v>
      </c>
      <c r="AC168" s="540">
        <v>0</v>
      </c>
      <c r="AD168" s="540">
        <v>0</v>
      </c>
      <c r="AE168" s="540">
        <v>0</v>
      </c>
      <c r="AF168" s="540">
        <v>0</v>
      </c>
      <c r="AG168" s="540">
        <v>0</v>
      </c>
      <c r="AH168" s="540">
        <v>0</v>
      </c>
      <c r="AI168" s="540">
        <v>0</v>
      </c>
      <c r="AJ168" s="540">
        <v>0</v>
      </c>
      <c r="AK168" s="540">
        <v>0</v>
      </c>
      <c r="AL168" s="540">
        <v>0</v>
      </c>
      <c r="AM168" s="540">
        <v>0</v>
      </c>
      <c r="AN168" s="540">
        <v>0</v>
      </c>
      <c r="AO168" s="540">
        <v>0</v>
      </c>
      <c r="AP168" s="540">
        <v>0</v>
      </c>
      <c r="AQ168" s="540">
        <v>0</v>
      </c>
      <c r="AR168" s="540">
        <v>0</v>
      </c>
      <c r="AS168" s="540">
        <v>0</v>
      </c>
      <c r="AT168" s="540">
        <v>0</v>
      </c>
      <c r="AU168" s="540">
        <v>0</v>
      </c>
      <c r="AV168" s="540">
        <v>0</v>
      </c>
      <c r="AW168" s="540">
        <v>0</v>
      </c>
      <c r="AX168" s="540">
        <v>0</v>
      </c>
      <c r="AY168" s="540">
        <v>0</v>
      </c>
      <c r="AZ168" s="540">
        <v>0</v>
      </c>
      <c r="BA168" s="540">
        <v>0</v>
      </c>
      <c r="BB168" s="540">
        <v>0</v>
      </c>
      <c r="BC168" s="540">
        <v>0</v>
      </c>
      <c r="BD168" s="540">
        <v>0</v>
      </c>
      <c r="BE168" s="540">
        <v>0</v>
      </c>
      <c r="BF168" s="540">
        <v>0</v>
      </c>
      <c r="BG168" s="540">
        <v>0</v>
      </c>
      <c r="BH168" s="540">
        <v>0</v>
      </c>
      <c r="BI168" s="540">
        <v>0</v>
      </c>
      <c r="BJ168" s="540">
        <v>0</v>
      </c>
      <c r="BK168" s="540">
        <v>0</v>
      </c>
      <c r="BL168" s="540">
        <v>0</v>
      </c>
      <c r="BM168" s="540">
        <v>0</v>
      </c>
      <c r="BN168" s="540">
        <v>0</v>
      </c>
      <c r="BO168" s="540">
        <v>0</v>
      </c>
      <c r="BP168" s="540">
        <v>0</v>
      </c>
      <c r="BQ168" s="540">
        <v>0</v>
      </c>
      <c r="BR168" s="540">
        <v>0</v>
      </c>
      <c r="BS168" s="540">
        <v>0</v>
      </c>
      <c r="BT168" s="540">
        <v>0</v>
      </c>
      <c r="BU168" s="540">
        <v>0</v>
      </c>
      <c r="BV168" s="540">
        <v>0</v>
      </c>
      <c r="BW168" s="540">
        <v>0</v>
      </c>
      <c r="BX168" s="540">
        <v>0</v>
      </c>
      <c r="BY168" s="540">
        <v>0</v>
      </c>
      <c r="BZ168" s="540">
        <v>0</v>
      </c>
      <c r="CA168" s="540">
        <v>0</v>
      </c>
      <c r="CB168" s="540">
        <v>0</v>
      </c>
      <c r="CC168" s="541">
        <f t="shared" si="45"/>
        <v>0</v>
      </c>
      <c r="CD168" s="541">
        <f t="shared" si="45"/>
        <v>0</v>
      </c>
      <c r="CG168" s="52">
        <v>159</v>
      </c>
    </row>
    <row r="169" spans="1:85">
      <c r="A169" s="547"/>
      <c r="B169" s="16" t="s">
        <v>92</v>
      </c>
      <c r="C169" s="540">
        <v>0</v>
      </c>
      <c r="D169" s="540">
        <v>0</v>
      </c>
      <c r="E169" s="540">
        <v>0</v>
      </c>
      <c r="F169" s="540">
        <v>0</v>
      </c>
      <c r="G169" s="540">
        <v>0</v>
      </c>
      <c r="H169" s="540">
        <v>0</v>
      </c>
      <c r="I169" s="540">
        <v>0</v>
      </c>
      <c r="J169" s="540">
        <v>0</v>
      </c>
      <c r="K169" s="540">
        <v>0</v>
      </c>
      <c r="L169" s="540">
        <v>0</v>
      </c>
      <c r="M169" s="540">
        <v>0</v>
      </c>
      <c r="N169" s="540">
        <v>0</v>
      </c>
      <c r="O169" s="540">
        <v>0</v>
      </c>
      <c r="P169" s="540">
        <v>0</v>
      </c>
      <c r="Q169" s="540">
        <v>0</v>
      </c>
      <c r="R169" s="540">
        <v>0</v>
      </c>
      <c r="S169" s="540">
        <v>0</v>
      </c>
      <c r="T169" s="540">
        <v>0</v>
      </c>
      <c r="U169" s="540">
        <v>0</v>
      </c>
      <c r="V169" s="540">
        <v>0</v>
      </c>
      <c r="W169" s="540">
        <v>0</v>
      </c>
      <c r="X169" s="540">
        <v>0</v>
      </c>
      <c r="Y169" s="540">
        <v>0</v>
      </c>
      <c r="Z169" s="540">
        <v>0</v>
      </c>
      <c r="AA169" s="540">
        <v>0</v>
      </c>
      <c r="AB169" s="540">
        <v>0</v>
      </c>
      <c r="AC169" s="540">
        <v>0</v>
      </c>
      <c r="AD169" s="540">
        <v>0</v>
      </c>
      <c r="AE169" s="540">
        <v>0</v>
      </c>
      <c r="AF169" s="540">
        <v>0</v>
      </c>
      <c r="AG169" s="540">
        <v>0</v>
      </c>
      <c r="AH169" s="540">
        <v>0</v>
      </c>
      <c r="AI169" s="540">
        <v>0</v>
      </c>
      <c r="AJ169" s="540">
        <v>0</v>
      </c>
      <c r="AK169" s="540">
        <v>0</v>
      </c>
      <c r="AL169" s="540">
        <v>0</v>
      </c>
      <c r="AM169" s="540">
        <v>0</v>
      </c>
      <c r="AN169" s="540">
        <v>0</v>
      </c>
      <c r="AO169" s="540">
        <v>0</v>
      </c>
      <c r="AP169" s="540">
        <v>0</v>
      </c>
      <c r="AQ169" s="540">
        <v>0</v>
      </c>
      <c r="AR169" s="540">
        <v>0</v>
      </c>
      <c r="AS169" s="540">
        <v>0</v>
      </c>
      <c r="AT169" s="540">
        <v>0</v>
      </c>
      <c r="AU169" s="540">
        <v>0</v>
      </c>
      <c r="AV169" s="540">
        <v>0</v>
      </c>
      <c r="AW169" s="540">
        <v>0</v>
      </c>
      <c r="AX169" s="540">
        <v>0</v>
      </c>
      <c r="AY169" s="540">
        <v>0</v>
      </c>
      <c r="AZ169" s="540">
        <v>0</v>
      </c>
      <c r="BA169" s="540">
        <v>0</v>
      </c>
      <c r="BB169" s="540">
        <v>0</v>
      </c>
      <c r="BC169" s="540">
        <v>0</v>
      </c>
      <c r="BD169" s="540">
        <v>0</v>
      </c>
      <c r="BE169" s="540">
        <v>0</v>
      </c>
      <c r="BF169" s="540">
        <v>0</v>
      </c>
      <c r="BG169" s="540">
        <v>0</v>
      </c>
      <c r="BH169" s="540">
        <v>0</v>
      </c>
      <c r="BI169" s="540">
        <v>0</v>
      </c>
      <c r="BJ169" s="540">
        <v>0</v>
      </c>
      <c r="BK169" s="540">
        <v>0</v>
      </c>
      <c r="BL169" s="540">
        <v>0</v>
      </c>
      <c r="BM169" s="540">
        <v>0</v>
      </c>
      <c r="BN169" s="540">
        <v>0</v>
      </c>
      <c r="BO169" s="540">
        <v>0</v>
      </c>
      <c r="BP169" s="540">
        <v>0</v>
      </c>
      <c r="BQ169" s="540">
        <v>0</v>
      </c>
      <c r="BR169" s="540">
        <v>0</v>
      </c>
      <c r="BS169" s="540">
        <v>0</v>
      </c>
      <c r="BT169" s="540">
        <v>0</v>
      </c>
      <c r="BU169" s="540">
        <v>0</v>
      </c>
      <c r="BV169" s="540">
        <v>0</v>
      </c>
      <c r="BW169" s="540">
        <v>0</v>
      </c>
      <c r="BX169" s="540">
        <v>0</v>
      </c>
      <c r="BY169" s="540">
        <v>0</v>
      </c>
      <c r="BZ169" s="540">
        <v>0</v>
      </c>
      <c r="CA169" s="540">
        <v>0</v>
      </c>
      <c r="CB169" s="540">
        <v>0</v>
      </c>
      <c r="CC169" s="541">
        <f t="shared" si="45"/>
        <v>0</v>
      </c>
      <c r="CD169" s="541">
        <f t="shared" si="45"/>
        <v>0</v>
      </c>
      <c r="CG169" s="52">
        <v>160</v>
      </c>
    </row>
    <row r="170" spans="1:85">
      <c r="A170" s="547"/>
      <c r="B170" s="16" t="s">
        <v>592</v>
      </c>
      <c r="C170" s="540">
        <v>0</v>
      </c>
      <c r="D170" s="540">
        <v>0</v>
      </c>
      <c r="E170" s="540">
        <v>0</v>
      </c>
      <c r="F170" s="540">
        <v>0</v>
      </c>
      <c r="G170" s="540">
        <v>0</v>
      </c>
      <c r="H170" s="540">
        <v>0</v>
      </c>
      <c r="I170" s="540">
        <v>0</v>
      </c>
      <c r="J170" s="540">
        <v>0</v>
      </c>
      <c r="K170" s="540">
        <v>0</v>
      </c>
      <c r="L170" s="540">
        <v>0</v>
      </c>
      <c r="M170" s="540">
        <v>0</v>
      </c>
      <c r="N170" s="540">
        <v>0</v>
      </c>
      <c r="O170" s="540">
        <v>0</v>
      </c>
      <c r="P170" s="540">
        <v>0</v>
      </c>
      <c r="Q170" s="540">
        <v>0</v>
      </c>
      <c r="R170" s="540">
        <v>0</v>
      </c>
      <c r="S170" s="540">
        <v>0</v>
      </c>
      <c r="T170" s="540">
        <v>0</v>
      </c>
      <c r="U170" s="540">
        <v>0</v>
      </c>
      <c r="V170" s="540">
        <v>0</v>
      </c>
      <c r="W170" s="540">
        <v>0</v>
      </c>
      <c r="X170" s="540">
        <v>0</v>
      </c>
      <c r="Y170" s="540">
        <v>0</v>
      </c>
      <c r="Z170" s="540">
        <v>0</v>
      </c>
      <c r="AA170" s="540">
        <v>0</v>
      </c>
      <c r="AB170" s="540">
        <v>0</v>
      </c>
      <c r="AC170" s="540">
        <v>0</v>
      </c>
      <c r="AD170" s="540">
        <v>0</v>
      </c>
      <c r="AE170" s="540">
        <v>0</v>
      </c>
      <c r="AF170" s="540">
        <v>0</v>
      </c>
      <c r="AG170" s="540">
        <v>0</v>
      </c>
      <c r="AH170" s="540">
        <v>0</v>
      </c>
      <c r="AI170" s="540">
        <v>0</v>
      </c>
      <c r="AJ170" s="540">
        <v>0</v>
      </c>
      <c r="AK170" s="540">
        <v>0</v>
      </c>
      <c r="AL170" s="540">
        <v>0</v>
      </c>
      <c r="AM170" s="540">
        <v>0</v>
      </c>
      <c r="AN170" s="540">
        <v>0</v>
      </c>
      <c r="AO170" s="540">
        <v>0</v>
      </c>
      <c r="AP170" s="540">
        <v>0</v>
      </c>
      <c r="AQ170" s="540">
        <v>0</v>
      </c>
      <c r="AR170" s="540">
        <v>0</v>
      </c>
      <c r="AS170" s="540">
        <v>0</v>
      </c>
      <c r="AT170" s="540">
        <v>0</v>
      </c>
      <c r="AU170" s="540">
        <v>0</v>
      </c>
      <c r="AV170" s="540">
        <v>0</v>
      </c>
      <c r="AW170" s="540">
        <v>0</v>
      </c>
      <c r="AX170" s="540">
        <v>0</v>
      </c>
      <c r="AY170" s="540">
        <v>0</v>
      </c>
      <c r="AZ170" s="540">
        <v>0</v>
      </c>
      <c r="BA170" s="540">
        <v>0</v>
      </c>
      <c r="BB170" s="540">
        <v>0</v>
      </c>
      <c r="BC170" s="540">
        <v>0</v>
      </c>
      <c r="BD170" s="540">
        <v>0</v>
      </c>
      <c r="BE170" s="540">
        <v>0</v>
      </c>
      <c r="BF170" s="540">
        <v>0</v>
      </c>
      <c r="BG170" s="540">
        <v>0</v>
      </c>
      <c r="BH170" s="540">
        <v>0</v>
      </c>
      <c r="BI170" s="540">
        <v>0</v>
      </c>
      <c r="BJ170" s="540">
        <v>0</v>
      </c>
      <c r="BK170" s="540">
        <v>0</v>
      </c>
      <c r="BL170" s="540">
        <v>0</v>
      </c>
      <c r="BM170" s="540">
        <v>0</v>
      </c>
      <c r="BN170" s="540">
        <v>0</v>
      </c>
      <c r="BO170" s="540">
        <v>0</v>
      </c>
      <c r="BP170" s="540">
        <v>0</v>
      </c>
      <c r="BQ170" s="540">
        <v>0</v>
      </c>
      <c r="BR170" s="540">
        <v>0</v>
      </c>
      <c r="BS170" s="540">
        <v>0</v>
      </c>
      <c r="BT170" s="540">
        <v>0</v>
      </c>
      <c r="BU170" s="540">
        <v>0</v>
      </c>
      <c r="BV170" s="540">
        <v>0</v>
      </c>
      <c r="BW170" s="540">
        <v>0</v>
      </c>
      <c r="BX170" s="540">
        <v>0</v>
      </c>
      <c r="BY170" s="540">
        <v>0</v>
      </c>
      <c r="BZ170" s="540">
        <v>0</v>
      </c>
      <c r="CA170" s="540">
        <v>0</v>
      </c>
      <c r="CB170" s="540">
        <v>0</v>
      </c>
      <c r="CC170" s="541">
        <f t="shared" si="45"/>
        <v>0</v>
      </c>
      <c r="CD170" s="541">
        <f t="shared" si="45"/>
        <v>0</v>
      </c>
      <c r="CG170" s="52">
        <v>161</v>
      </c>
    </row>
    <row r="171" spans="1:85">
      <c r="A171" s="547"/>
      <c r="B171" s="16" t="s">
        <v>93</v>
      </c>
      <c r="C171" s="540">
        <v>0</v>
      </c>
      <c r="D171" s="540">
        <v>0</v>
      </c>
      <c r="E171" s="540">
        <v>0</v>
      </c>
      <c r="F171" s="540">
        <v>0</v>
      </c>
      <c r="G171" s="540">
        <v>0</v>
      </c>
      <c r="H171" s="540">
        <v>0</v>
      </c>
      <c r="I171" s="540">
        <v>0</v>
      </c>
      <c r="J171" s="540">
        <v>0</v>
      </c>
      <c r="K171" s="540">
        <v>0</v>
      </c>
      <c r="L171" s="540">
        <v>0</v>
      </c>
      <c r="M171" s="540">
        <v>0</v>
      </c>
      <c r="N171" s="540">
        <v>0</v>
      </c>
      <c r="O171" s="540">
        <v>0</v>
      </c>
      <c r="P171" s="540">
        <v>0</v>
      </c>
      <c r="Q171" s="540">
        <v>0</v>
      </c>
      <c r="R171" s="540">
        <v>0</v>
      </c>
      <c r="S171" s="540">
        <v>0</v>
      </c>
      <c r="T171" s="540">
        <v>0</v>
      </c>
      <c r="U171" s="540">
        <v>0</v>
      </c>
      <c r="V171" s="540">
        <v>0</v>
      </c>
      <c r="W171" s="540">
        <v>0</v>
      </c>
      <c r="X171" s="540">
        <v>0</v>
      </c>
      <c r="Y171" s="540">
        <v>0</v>
      </c>
      <c r="Z171" s="540">
        <v>0</v>
      </c>
      <c r="AA171" s="540">
        <v>0</v>
      </c>
      <c r="AB171" s="540">
        <v>0</v>
      </c>
      <c r="AC171" s="540">
        <v>0</v>
      </c>
      <c r="AD171" s="540">
        <v>0</v>
      </c>
      <c r="AE171" s="540">
        <v>0</v>
      </c>
      <c r="AF171" s="540">
        <v>0</v>
      </c>
      <c r="AG171" s="540">
        <v>0</v>
      </c>
      <c r="AH171" s="540">
        <v>0</v>
      </c>
      <c r="AI171" s="540">
        <v>0</v>
      </c>
      <c r="AJ171" s="540">
        <v>0</v>
      </c>
      <c r="AK171" s="540">
        <v>0</v>
      </c>
      <c r="AL171" s="540">
        <v>0</v>
      </c>
      <c r="AM171" s="540">
        <v>0</v>
      </c>
      <c r="AN171" s="540">
        <v>0</v>
      </c>
      <c r="AO171" s="540">
        <v>0</v>
      </c>
      <c r="AP171" s="540">
        <v>0</v>
      </c>
      <c r="AQ171" s="540">
        <v>0</v>
      </c>
      <c r="AR171" s="540">
        <v>0</v>
      </c>
      <c r="AS171" s="540">
        <v>0</v>
      </c>
      <c r="AT171" s="540">
        <v>0</v>
      </c>
      <c r="AU171" s="540">
        <v>0</v>
      </c>
      <c r="AV171" s="540">
        <v>0</v>
      </c>
      <c r="AW171" s="540">
        <v>0</v>
      </c>
      <c r="AX171" s="540">
        <v>0</v>
      </c>
      <c r="AY171" s="540">
        <v>0</v>
      </c>
      <c r="AZ171" s="540">
        <v>0</v>
      </c>
      <c r="BA171" s="540">
        <v>0</v>
      </c>
      <c r="BB171" s="540">
        <v>0</v>
      </c>
      <c r="BC171" s="540">
        <v>0</v>
      </c>
      <c r="BD171" s="540">
        <v>0</v>
      </c>
      <c r="BE171" s="540">
        <v>0</v>
      </c>
      <c r="BF171" s="540">
        <v>0</v>
      </c>
      <c r="BG171" s="540">
        <v>0</v>
      </c>
      <c r="BH171" s="540">
        <v>0</v>
      </c>
      <c r="BI171" s="540">
        <v>0</v>
      </c>
      <c r="BJ171" s="540">
        <v>0</v>
      </c>
      <c r="BK171" s="540">
        <v>0</v>
      </c>
      <c r="BL171" s="540">
        <v>0</v>
      </c>
      <c r="BM171" s="540">
        <v>0</v>
      </c>
      <c r="BN171" s="540">
        <v>0</v>
      </c>
      <c r="BO171" s="540">
        <v>0</v>
      </c>
      <c r="BP171" s="540">
        <v>0</v>
      </c>
      <c r="BQ171" s="540">
        <v>0</v>
      </c>
      <c r="BR171" s="540">
        <v>0</v>
      </c>
      <c r="BS171" s="540">
        <v>0</v>
      </c>
      <c r="BT171" s="540">
        <v>0</v>
      </c>
      <c r="BU171" s="540">
        <v>0</v>
      </c>
      <c r="BV171" s="540">
        <v>0</v>
      </c>
      <c r="BW171" s="540">
        <v>0</v>
      </c>
      <c r="BX171" s="540">
        <v>0</v>
      </c>
      <c r="BY171" s="540">
        <v>0</v>
      </c>
      <c r="BZ171" s="540">
        <v>0</v>
      </c>
      <c r="CA171" s="540">
        <v>0</v>
      </c>
      <c r="CB171" s="540">
        <v>0</v>
      </c>
      <c r="CC171" s="541">
        <f t="shared" si="45"/>
        <v>0</v>
      </c>
      <c r="CD171" s="541">
        <f t="shared" si="45"/>
        <v>0</v>
      </c>
      <c r="CG171" s="52">
        <v>162</v>
      </c>
    </row>
    <row r="172" spans="1:85">
      <c r="A172" s="547"/>
      <c r="B172" s="16" t="s">
        <v>94</v>
      </c>
      <c r="C172" s="540">
        <v>0</v>
      </c>
      <c r="D172" s="540">
        <v>0</v>
      </c>
      <c r="E172" s="540">
        <v>0</v>
      </c>
      <c r="F172" s="540">
        <v>0</v>
      </c>
      <c r="G172" s="540">
        <v>0</v>
      </c>
      <c r="H172" s="540">
        <v>0</v>
      </c>
      <c r="I172" s="540">
        <v>0</v>
      </c>
      <c r="J172" s="540">
        <v>0</v>
      </c>
      <c r="K172" s="540">
        <v>0</v>
      </c>
      <c r="L172" s="540">
        <v>0</v>
      </c>
      <c r="M172" s="540">
        <v>0</v>
      </c>
      <c r="N172" s="540">
        <v>0</v>
      </c>
      <c r="O172" s="540">
        <v>0</v>
      </c>
      <c r="P172" s="540">
        <v>0</v>
      </c>
      <c r="Q172" s="540">
        <v>0</v>
      </c>
      <c r="R172" s="540">
        <v>0</v>
      </c>
      <c r="S172" s="540">
        <v>0</v>
      </c>
      <c r="T172" s="540">
        <v>0</v>
      </c>
      <c r="U172" s="540">
        <v>0</v>
      </c>
      <c r="V172" s="540">
        <v>0</v>
      </c>
      <c r="W172" s="540">
        <v>0</v>
      </c>
      <c r="X172" s="540">
        <v>0</v>
      </c>
      <c r="Y172" s="540">
        <v>0</v>
      </c>
      <c r="Z172" s="540">
        <v>0</v>
      </c>
      <c r="AA172" s="540">
        <v>0</v>
      </c>
      <c r="AB172" s="540">
        <v>0</v>
      </c>
      <c r="AC172" s="540">
        <v>0</v>
      </c>
      <c r="AD172" s="540">
        <v>0</v>
      </c>
      <c r="AE172" s="540">
        <v>0</v>
      </c>
      <c r="AF172" s="540">
        <v>0</v>
      </c>
      <c r="AG172" s="540">
        <v>0</v>
      </c>
      <c r="AH172" s="540">
        <v>0</v>
      </c>
      <c r="AI172" s="540">
        <v>0</v>
      </c>
      <c r="AJ172" s="540">
        <v>0</v>
      </c>
      <c r="AK172" s="540">
        <v>0</v>
      </c>
      <c r="AL172" s="540">
        <v>0</v>
      </c>
      <c r="AM172" s="540">
        <v>0</v>
      </c>
      <c r="AN172" s="540">
        <v>0</v>
      </c>
      <c r="AO172" s="540">
        <v>0</v>
      </c>
      <c r="AP172" s="540">
        <v>0</v>
      </c>
      <c r="AQ172" s="540">
        <v>0</v>
      </c>
      <c r="AR172" s="540">
        <v>0</v>
      </c>
      <c r="AS172" s="540">
        <v>0</v>
      </c>
      <c r="AT172" s="540">
        <v>0</v>
      </c>
      <c r="AU172" s="540">
        <v>0</v>
      </c>
      <c r="AV172" s="540">
        <v>0</v>
      </c>
      <c r="AW172" s="540">
        <v>0</v>
      </c>
      <c r="AX172" s="540">
        <v>0</v>
      </c>
      <c r="AY172" s="540">
        <v>0</v>
      </c>
      <c r="AZ172" s="540">
        <v>0</v>
      </c>
      <c r="BA172" s="540">
        <v>0</v>
      </c>
      <c r="BB172" s="540">
        <v>0</v>
      </c>
      <c r="BC172" s="540">
        <v>0</v>
      </c>
      <c r="BD172" s="540">
        <v>0</v>
      </c>
      <c r="BE172" s="540">
        <v>0</v>
      </c>
      <c r="BF172" s="540">
        <v>0</v>
      </c>
      <c r="BG172" s="540">
        <v>0</v>
      </c>
      <c r="BH172" s="540">
        <v>0</v>
      </c>
      <c r="BI172" s="540">
        <v>0</v>
      </c>
      <c r="BJ172" s="540">
        <v>0</v>
      </c>
      <c r="BK172" s="540">
        <v>0</v>
      </c>
      <c r="BL172" s="540">
        <v>0</v>
      </c>
      <c r="BM172" s="540">
        <v>0</v>
      </c>
      <c r="BN172" s="540">
        <v>0</v>
      </c>
      <c r="BO172" s="540">
        <v>0</v>
      </c>
      <c r="BP172" s="540">
        <v>0</v>
      </c>
      <c r="BQ172" s="540">
        <v>0</v>
      </c>
      <c r="BR172" s="540">
        <v>0</v>
      </c>
      <c r="BS172" s="540">
        <v>0</v>
      </c>
      <c r="BT172" s="540">
        <v>0</v>
      </c>
      <c r="BU172" s="540">
        <v>0</v>
      </c>
      <c r="BV172" s="540">
        <v>0</v>
      </c>
      <c r="BW172" s="540">
        <v>0</v>
      </c>
      <c r="BX172" s="540">
        <v>0</v>
      </c>
      <c r="BY172" s="540">
        <v>0</v>
      </c>
      <c r="BZ172" s="540">
        <v>0</v>
      </c>
      <c r="CA172" s="540">
        <v>0</v>
      </c>
      <c r="CB172" s="540">
        <v>0</v>
      </c>
      <c r="CC172" s="541">
        <f t="shared" si="45"/>
        <v>0</v>
      </c>
      <c r="CD172" s="541">
        <f t="shared" si="45"/>
        <v>0</v>
      </c>
      <c r="CG172" s="52">
        <v>163</v>
      </c>
    </row>
    <row r="173" spans="1:85">
      <c r="A173" s="547"/>
      <c r="B173" s="10" t="s">
        <v>847</v>
      </c>
      <c r="C173" s="540">
        <v>0</v>
      </c>
      <c r="D173" s="540">
        <v>0</v>
      </c>
      <c r="E173" s="540">
        <v>0</v>
      </c>
      <c r="F173" s="540">
        <v>0</v>
      </c>
      <c r="G173" s="540">
        <v>0</v>
      </c>
      <c r="H173" s="540">
        <v>0</v>
      </c>
      <c r="I173" s="540">
        <v>0</v>
      </c>
      <c r="J173" s="540">
        <v>0</v>
      </c>
      <c r="K173" s="540">
        <v>0</v>
      </c>
      <c r="L173" s="540">
        <v>0</v>
      </c>
      <c r="M173" s="540">
        <v>0</v>
      </c>
      <c r="N173" s="540">
        <v>0</v>
      </c>
      <c r="O173" s="540">
        <v>0</v>
      </c>
      <c r="P173" s="540">
        <v>0</v>
      </c>
      <c r="Q173" s="540">
        <v>0</v>
      </c>
      <c r="R173" s="540">
        <v>0</v>
      </c>
      <c r="S173" s="540">
        <v>0</v>
      </c>
      <c r="T173" s="540">
        <v>0</v>
      </c>
      <c r="U173" s="540">
        <v>0</v>
      </c>
      <c r="V173" s="540">
        <v>0</v>
      </c>
      <c r="W173" s="540">
        <v>0</v>
      </c>
      <c r="X173" s="540">
        <v>0</v>
      </c>
      <c r="Y173" s="540">
        <v>0</v>
      </c>
      <c r="Z173" s="540">
        <v>0</v>
      </c>
      <c r="AA173" s="540">
        <v>0</v>
      </c>
      <c r="AB173" s="540">
        <v>0</v>
      </c>
      <c r="AC173" s="540">
        <v>0</v>
      </c>
      <c r="AD173" s="540">
        <v>0</v>
      </c>
      <c r="AE173" s="540">
        <v>0</v>
      </c>
      <c r="AF173" s="540">
        <v>0</v>
      </c>
      <c r="AG173" s="540">
        <v>0</v>
      </c>
      <c r="AH173" s="540">
        <v>0</v>
      </c>
      <c r="AI173" s="540">
        <v>0</v>
      </c>
      <c r="AJ173" s="540">
        <v>0</v>
      </c>
      <c r="AK173" s="540">
        <v>0</v>
      </c>
      <c r="AL173" s="540">
        <v>0</v>
      </c>
      <c r="AM173" s="540">
        <v>0</v>
      </c>
      <c r="AN173" s="540">
        <v>0</v>
      </c>
      <c r="AO173" s="540">
        <v>0</v>
      </c>
      <c r="AP173" s="540">
        <v>0</v>
      </c>
      <c r="AQ173" s="540">
        <v>0</v>
      </c>
      <c r="AR173" s="540">
        <v>0</v>
      </c>
      <c r="AS173" s="540">
        <v>0</v>
      </c>
      <c r="AT173" s="540">
        <v>0</v>
      </c>
      <c r="AU173" s="540">
        <v>0</v>
      </c>
      <c r="AV173" s="540">
        <v>0</v>
      </c>
      <c r="AW173" s="540">
        <v>0</v>
      </c>
      <c r="AX173" s="540">
        <v>0</v>
      </c>
      <c r="AY173" s="540">
        <v>0</v>
      </c>
      <c r="AZ173" s="540">
        <v>0</v>
      </c>
      <c r="BA173" s="540">
        <v>0</v>
      </c>
      <c r="BB173" s="540">
        <v>0</v>
      </c>
      <c r="BC173" s="540">
        <v>0</v>
      </c>
      <c r="BD173" s="540">
        <v>0</v>
      </c>
      <c r="BE173" s="540">
        <v>0</v>
      </c>
      <c r="BF173" s="540">
        <v>0</v>
      </c>
      <c r="BG173" s="540">
        <v>0</v>
      </c>
      <c r="BH173" s="540">
        <v>0</v>
      </c>
      <c r="BI173" s="540">
        <v>0</v>
      </c>
      <c r="BJ173" s="540">
        <v>0</v>
      </c>
      <c r="BK173" s="540">
        <v>0</v>
      </c>
      <c r="BL173" s="540">
        <v>0</v>
      </c>
      <c r="BM173" s="540">
        <v>0</v>
      </c>
      <c r="BN173" s="540">
        <v>0</v>
      </c>
      <c r="BO173" s="540">
        <v>0</v>
      </c>
      <c r="BP173" s="540">
        <v>0</v>
      </c>
      <c r="BQ173" s="540">
        <v>0</v>
      </c>
      <c r="BR173" s="540">
        <v>0</v>
      </c>
      <c r="BS173" s="540">
        <v>0</v>
      </c>
      <c r="BT173" s="540">
        <v>0</v>
      </c>
      <c r="BU173" s="540">
        <v>0</v>
      </c>
      <c r="BV173" s="540">
        <v>0</v>
      </c>
      <c r="BW173" s="540">
        <v>0</v>
      </c>
      <c r="BX173" s="540">
        <v>0</v>
      </c>
      <c r="BY173" s="540">
        <v>0</v>
      </c>
      <c r="BZ173" s="540">
        <v>0</v>
      </c>
      <c r="CA173" s="540">
        <v>0</v>
      </c>
      <c r="CB173" s="540">
        <v>0</v>
      </c>
      <c r="CC173" s="541">
        <f t="shared" si="45"/>
        <v>0</v>
      </c>
      <c r="CD173" s="541">
        <f t="shared" si="45"/>
        <v>0</v>
      </c>
      <c r="CG173" s="52">
        <v>164</v>
      </c>
    </row>
    <row r="174" spans="1:85">
      <c r="A174" s="547"/>
      <c r="B174" s="10" t="s">
        <v>848</v>
      </c>
      <c r="C174" s="540">
        <v>0</v>
      </c>
      <c r="D174" s="540">
        <v>0</v>
      </c>
      <c r="E174" s="540">
        <v>0</v>
      </c>
      <c r="F174" s="540">
        <v>0</v>
      </c>
      <c r="G174" s="540">
        <v>0</v>
      </c>
      <c r="H174" s="540">
        <v>0</v>
      </c>
      <c r="I174" s="540">
        <v>0</v>
      </c>
      <c r="J174" s="540">
        <v>0</v>
      </c>
      <c r="K174" s="540">
        <v>0</v>
      </c>
      <c r="L174" s="540">
        <v>0</v>
      </c>
      <c r="M174" s="540">
        <v>0</v>
      </c>
      <c r="N174" s="540">
        <v>0</v>
      </c>
      <c r="O174" s="540">
        <v>0</v>
      </c>
      <c r="P174" s="540">
        <v>0</v>
      </c>
      <c r="Q174" s="540">
        <v>0</v>
      </c>
      <c r="R174" s="540">
        <v>0</v>
      </c>
      <c r="S174" s="540">
        <v>0</v>
      </c>
      <c r="T174" s="540">
        <v>0</v>
      </c>
      <c r="U174" s="540">
        <v>0</v>
      </c>
      <c r="V174" s="540">
        <v>0</v>
      </c>
      <c r="W174" s="540">
        <v>0</v>
      </c>
      <c r="X174" s="540">
        <v>0</v>
      </c>
      <c r="Y174" s="540">
        <v>0</v>
      </c>
      <c r="Z174" s="540">
        <v>0</v>
      </c>
      <c r="AA174" s="540">
        <v>0</v>
      </c>
      <c r="AB174" s="540">
        <v>0</v>
      </c>
      <c r="AC174" s="540">
        <v>0</v>
      </c>
      <c r="AD174" s="540">
        <v>0</v>
      </c>
      <c r="AE174" s="540">
        <v>0</v>
      </c>
      <c r="AF174" s="540">
        <v>0</v>
      </c>
      <c r="AG174" s="540">
        <v>0</v>
      </c>
      <c r="AH174" s="540">
        <v>0</v>
      </c>
      <c r="AI174" s="540">
        <v>0</v>
      </c>
      <c r="AJ174" s="540">
        <v>0</v>
      </c>
      <c r="AK174" s="540">
        <v>0</v>
      </c>
      <c r="AL174" s="540">
        <v>0</v>
      </c>
      <c r="AM174" s="540">
        <v>0</v>
      </c>
      <c r="AN174" s="540">
        <v>0</v>
      </c>
      <c r="AO174" s="540">
        <v>0</v>
      </c>
      <c r="AP174" s="540">
        <v>0</v>
      </c>
      <c r="AQ174" s="540">
        <v>0</v>
      </c>
      <c r="AR174" s="540">
        <v>0</v>
      </c>
      <c r="AS174" s="540">
        <v>0</v>
      </c>
      <c r="AT174" s="540">
        <v>0</v>
      </c>
      <c r="AU174" s="540">
        <v>0</v>
      </c>
      <c r="AV174" s="540">
        <v>0</v>
      </c>
      <c r="AW174" s="540">
        <v>0</v>
      </c>
      <c r="AX174" s="540">
        <v>0</v>
      </c>
      <c r="AY174" s="540">
        <v>0</v>
      </c>
      <c r="AZ174" s="540">
        <v>0</v>
      </c>
      <c r="BA174" s="540">
        <v>0</v>
      </c>
      <c r="BB174" s="540">
        <v>0</v>
      </c>
      <c r="BC174" s="540">
        <v>0</v>
      </c>
      <c r="BD174" s="540">
        <v>0</v>
      </c>
      <c r="BE174" s="540">
        <v>0</v>
      </c>
      <c r="BF174" s="540">
        <v>0</v>
      </c>
      <c r="BG174" s="540">
        <v>0</v>
      </c>
      <c r="BH174" s="540">
        <v>0</v>
      </c>
      <c r="BI174" s="540">
        <v>0</v>
      </c>
      <c r="BJ174" s="540">
        <v>0</v>
      </c>
      <c r="BK174" s="540">
        <v>0</v>
      </c>
      <c r="BL174" s="540">
        <v>0</v>
      </c>
      <c r="BM174" s="540">
        <v>0</v>
      </c>
      <c r="BN174" s="540">
        <v>0</v>
      </c>
      <c r="BO174" s="540">
        <v>0</v>
      </c>
      <c r="BP174" s="540">
        <v>0</v>
      </c>
      <c r="BQ174" s="540">
        <v>0</v>
      </c>
      <c r="BR174" s="540">
        <v>0</v>
      </c>
      <c r="BS174" s="540">
        <v>0</v>
      </c>
      <c r="BT174" s="540">
        <v>0</v>
      </c>
      <c r="BU174" s="540">
        <v>0</v>
      </c>
      <c r="BV174" s="540">
        <v>0</v>
      </c>
      <c r="BW174" s="540">
        <v>0</v>
      </c>
      <c r="BX174" s="540">
        <v>0</v>
      </c>
      <c r="BY174" s="540">
        <v>0</v>
      </c>
      <c r="BZ174" s="540">
        <v>0</v>
      </c>
      <c r="CA174" s="540">
        <v>0</v>
      </c>
      <c r="CB174" s="540">
        <v>0</v>
      </c>
      <c r="CC174" s="541">
        <f t="shared" si="45"/>
        <v>0</v>
      </c>
      <c r="CD174" s="541">
        <f t="shared" si="45"/>
        <v>0</v>
      </c>
      <c r="CG174" s="52">
        <v>165</v>
      </c>
    </row>
    <row r="175" spans="1:85">
      <c r="A175" s="547"/>
      <c r="B175" s="10" t="s">
        <v>96</v>
      </c>
      <c r="C175" s="540">
        <v>0</v>
      </c>
      <c r="D175" s="540">
        <v>0</v>
      </c>
      <c r="E175" s="540">
        <v>0</v>
      </c>
      <c r="F175" s="540">
        <v>0</v>
      </c>
      <c r="G175" s="540">
        <v>0</v>
      </c>
      <c r="H175" s="540">
        <v>0</v>
      </c>
      <c r="I175" s="540">
        <v>0</v>
      </c>
      <c r="J175" s="540">
        <v>0</v>
      </c>
      <c r="K175" s="540">
        <v>0</v>
      </c>
      <c r="L175" s="540">
        <v>0</v>
      </c>
      <c r="M175" s="540">
        <v>0</v>
      </c>
      <c r="N175" s="540">
        <v>0</v>
      </c>
      <c r="O175" s="540">
        <v>0</v>
      </c>
      <c r="P175" s="540">
        <v>0</v>
      </c>
      <c r="Q175" s="540">
        <v>0</v>
      </c>
      <c r="R175" s="540">
        <v>0</v>
      </c>
      <c r="S175" s="540">
        <v>0</v>
      </c>
      <c r="T175" s="540">
        <v>0</v>
      </c>
      <c r="U175" s="540">
        <v>0</v>
      </c>
      <c r="V175" s="540">
        <v>0</v>
      </c>
      <c r="W175" s="540">
        <v>0</v>
      </c>
      <c r="X175" s="540">
        <v>0</v>
      </c>
      <c r="Y175" s="540">
        <v>0</v>
      </c>
      <c r="Z175" s="540">
        <v>0</v>
      </c>
      <c r="AA175" s="540">
        <v>0</v>
      </c>
      <c r="AB175" s="540">
        <v>0</v>
      </c>
      <c r="AC175" s="540">
        <v>0</v>
      </c>
      <c r="AD175" s="540">
        <v>0</v>
      </c>
      <c r="AE175" s="540">
        <v>0</v>
      </c>
      <c r="AF175" s="540">
        <v>0</v>
      </c>
      <c r="AG175" s="540">
        <v>0</v>
      </c>
      <c r="AH175" s="540">
        <v>0</v>
      </c>
      <c r="AI175" s="540">
        <v>0</v>
      </c>
      <c r="AJ175" s="540">
        <v>0</v>
      </c>
      <c r="AK175" s="540">
        <v>0</v>
      </c>
      <c r="AL175" s="540">
        <v>0</v>
      </c>
      <c r="AM175" s="540">
        <v>0</v>
      </c>
      <c r="AN175" s="540">
        <v>0</v>
      </c>
      <c r="AO175" s="540">
        <v>0</v>
      </c>
      <c r="AP175" s="540">
        <v>0</v>
      </c>
      <c r="AQ175" s="540">
        <v>0</v>
      </c>
      <c r="AR175" s="540">
        <v>0</v>
      </c>
      <c r="AS175" s="540">
        <v>0</v>
      </c>
      <c r="AT175" s="540">
        <v>0</v>
      </c>
      <c r="AU175" s="540">
        <v>0</v>
      </c>
      <c r="AV175" s="540">
        <v>0</v>
      </c>
      <c r="AW175" s="540">
        <v>0</v>
      </c>
      <c r="AX175" s="540">
        <v>0</v>
      </c>
      <c r="AY175" s="540">
        <v>0</v>
      </c>
      <c r="AZ175" s="540">
        <v>0</v>
      </c>
      <c r="BA175" s="540">
        <v>0</v>
      </c>
      <c r="BB175" s="540">
        <v>0</v>
      </c>
      <c r="BC175" s="540">
        <v>0</v>
      </c>
      <c r="BD175" s="540">
        <v>0</v>
      </c>
      <c r="BE175" s="540">
        <v>0</v>
      </c>
      <c r="BF175" s="540">
        <v>0</v>
      </c>
      <c r="BG175" s="540">
        <v>0</v>
      </c>
      <c r="BH175" s="540">
        <v>0</v>
      </c>
      <c r="BI175" s="540">
        <v>0</v>
      </c>
      <c r="BJ175" s="540">
        <v>0</v>
      </c>
      <c r="BK175" s="540">
        <v>0</v>
      </c>
      <c r="BL175" s="540">
        <v>0</v>
      </c>
      <c r="BM175" s="540">
        <v>0</v>
      </c>
      <c r="BN175" s="540">
        <v>0</v>
      </c>
      <c r="BO175" s="540">
        <v>0</v>
      </c>
      <c r="BP175" s="540">
        <v>0</v>
      </c>
      <c r="BQ175" s="540">
        <v>0</v>
      </c>
      <c r="BR175" s="540">
        <v>0</v>
      </c>
      <c r="BS175" s="540">
        <v>0</v>
      </c>
      <c r="BT175" s="540">
        <v>0</v>
      </c>
      <c r="BU175" s="540">
        <v>0</v>
      </c>
      <c r="BV175" s="540">
        <v>0</v>
      </c>
      <c r="BW175" s="540">
        <v>0</v>
      </c>
      <c r="BX175" s="540">
        <v>0</v>
      </c>
      <c r="BY175" s="540">
        <v>0</v>
      </c>
      <c r="BZ175" s="540">
        <v>0</v>
      </c>
      <c r="CA175" s="540">
        <v>0</v>
      </c>
      <c r="CB175" s="540">
        <v>0</v>
      </c>
      <c r="CC175" s="541">
        <f t="shared" si="45"/>
        <v>0</v>
      </c>
      <c r="CD175" s="541">
        <f t="shared" si="45"/>
        <v>0</v>
      </c>
      <c r="CG175" s="52">
        <v>166</v>
      </c>
    </row>
    <row r="176" spans="1:85">
      <c r="A176" s="547"/>
      <c r="B176" s="10" t="s">
        <v>97</v>
      </c>
      <c r="C176" s="540">
        <v>0</v>
      </c>
      <c r="D176" s="540">
        <v>0</v>
      </c>
      <c r="E176" s="540">
        <v>0</v>
      </c>
      <c r="F176" s="540">
        <v>0</v>
      </c>
      <c r="G176" s="540">
        <v>0</v>
      </c>
      <c r="H176" s="540">
        <v>0</v>
      </c>
      <c r="I176" s="540">
        <v>0</v>
      </c>
      <c r="J176" s="540">
        <v>0</v>
      </c>
      <c r="K176" s="540">
        <v>0</v>
      </c>
      <c r="L176" s="540">
        <v>0</v>
      </c>
      <c r="M176" s="540">
        <v>0</v>
      </c>
      <c r="N176" s="540">
        <v>0</v>
      </c>
      <c r="O176" s="540">
        <v>0</v>
      </c>
      <c r="P176" s="540">
        <v>0</v>
      </c>
      <c r="Q176" s="540">
        <v>0</v>
      </c>
      <c r="R176" s="540">
        <v>0</v>
      </c>
      <c r="S176" s="540">
        <v>0</v>
      </c>
      <c r="T176" s="540">
        <v>0</v>
      </c>
      <c r="U176" s="540">
        <v>0</v>
      </c>
      <c r="V176" s="540">
        <v>0</v>
      </c>
      <c r="W176" s="540">
        <v>0</v>
      </c>
      <c r="X176" s="540">
        <v>0</v>
      </c>
      <c r="Y176" s="540">
        <v>0</v>
      </c>
      <c r="Z176" s="540">
        <v>0</v>
      </c>
      <c r="AA176" s="540">
        <v>0</v>
      </c>
      <c r="AB176" s="540">
        <v>0</v>
      </c>
      <c r="AC176" s="540">
        <v>0</v>
      </c>
      <c r="AD176" s="540">
        <v>0</v>
      </c>
      <c r="AE176" s="540">
        <v>0</v>
      </c>
      <c r="AF176" s="540">
        <v>0</v>
      </c>
      <c r="AG176" s="540">
        <v>0</v>
      </c>
      <c r="AH176" s="540">
        <v>0</v>
      </c>
      <c r="AI176" s="540">
        <v>0</v>
      </c>
      <c r="AJ176" s="540">
        <v>0</v>
      </c>
      <c r="AK176" s="540">
        <v>0</v>
      </c>
      <c r="AL176" s="540">
        <v>0</v>
      </c>
      <c r="AM176" s="540">
        <v>0</v>
      </c>
      <c r="AN176" s="540">
        <v>0</v>
      </c>
      <c r="AO176" s="540">
        <v>0</v>
      </c>
      <c r="AP176" s="540">
        <v>0</v>
      </c>
      <c r="AQ176" s="540">
        <v>0</v>
      </c>
      <c r="AR176" s="540">
        <v>0</v>
      </c>
      <c r="AS176" s="540">
        <v>0</v>
      </c>
      <c r="AT176" s="540">
        <v>0</v>
      </c>
      <c r="AU176" s="540">
        <v>0</v>
      </c>
      <c r="AV176" s="540">
        <v>0</v>
      </c>
      <c r="AW176" s="540">
        <v>0</v>
      </c>
      <c r="AX176" s="540">
        <v>0</v>
      </c>
      <c r="AY176" s="540">
        <v>0</v>
      </c>
      <c r="AZ176" s="540">
        <v>0</v>
      </c>
      <c r="BA176" s="540">
        <v>0</v>
      </c>
      <c r="BB176" s="540">
        <v>0</v>
      </c>
      <c r="BC176" s="540">
        <v>0</v>
      </c>
      <c r="BD176" s="540">
        <v>0</v>
      </c>
      <c r="BE176" s="540">
        <v>0</v>
      </c>
      <c r="BF176" s="540">
        <v>0</v>
      </c>
      <c r="BG176" s="540">
        <v>0</v>
      </c>
      <c r="BH176" s="540">
        <v>0</v>
      </c>
      <c r="BI176" s="540">
        <v>0</v>
      </c>
      <c r="BJ176" s="540">
        <v>0</v>
      </c>
      <c r="BK176" s="540">
        <v>0</v>
      </c>
      <c r="BL176" s="540">
        <v>0</v>
      </c>
      <c r="BM176" s="540">
        <v>0</v>
      </c>
      <c r="BN176" s="540">
        <v>0</v>
      </c>
      <c r="BO176" s="540">
        <v>0</v>
      </c>
      <c r="BP176" s="540">
        <v>0</v>
      </c>
      <c r="BQ176" s="540">
        <v>0</v>
      </c>
      <c r="BR176" s="540">
        <v>0</v>
      </c>
      <c r="BS176" s="540">
        <v>0</v>
      </c>
      <c r="BT176" s="540">
        <v>0</v>
      </c>
      <c r="BU176" s="540">
        <v>0</v>
      </c>
      <c r="BV176" s="540">
        <v>0</v>
      </c>
      <c r="BW176" s="540">
        <v>0</v>
      </c>
      <c r="BX176" s="540">
        <v>0</v>
      </c>
      <c r="BY176" s="540">
        <v>0</v>
      </c>
      <c r="BZ176" s="540">
        <v>0</v>
      </c>
      <c r="CA176" s="540">
        <v>0</v>
      </c>
      <c r="CB176" s="540">
        <v>0</v>
      </c>
      <c r="CC176" s="541">
        <f t="shared" si="45"/>
        <v>0</v>
      </c>
      <c r="CD176" s="541">
        <f t="shared" si="45"/>
        <v>0</v>
      </c>
      <c r="CG176" s="52">
        <v>167</v>
      </c>
    </row>
    <row r="177" spans="1:86">
      <c r="A177" s="547"/>
      <c r="B177" s="548" t="s">
        <v>614</v>
      </c>
      <c r="C177" s="540">
        <v>0</v>
      </c>
      <c r="D177" s="540">
        <v>0</v>
      </c>
      <c r="E177" s="540">
        <v>0</v>
      </c>
      <c r="F177" s="540">
        <v>0</v>
      </c>
      <c r="G177" s="540">
        <v>0</v>
      </c>
      <c r="H177" s="540">
        <v>0</v>
      </c>
      <c r="I177" s="540">
        <v>0</v>
      </c>
      <c r="J177" s="540">
        <v>0</v>
      </c>
      <c r="K177" s="540">
        <v>0</v>
      </c>
      <c r="L177" s="540">
        <v>0</v>
      </c>
      <c r="M177" s="540">
        <v>0</v>
      </c>
      <c r="N177" s="540">
        <v>0</v>
      </c>
      <c r="O177" s="540">
        <v>0</v>
      </c>
      <c r="P177" s="540">
        <v>0</v>
      </c>
      <c r="Q177" s="540">
        <v>0</v>
      </c>
      <c r="R177" s="540">
        <v>0</v>
      </c>
      <c r="S177" s="540">
        <v>0</v>
      </c>
      <c r="T177" s="540">
        <v>0</v>
      </c>
      <c r="U177" s="540">
        <v>0</v>
      </c>
      <c r="V177" s="540">
        <v>0</v>
      </c>
      <c r="W177" s="540">
        <v>0</v>
      </c>
      <c r="X177" s="540">
        <v>0</v>
      </c>
      <c r="Y177" s="540">
        <v>0</v>
      </c>
      <c r="Z177" s="540">
        <v>0</v>
      </c>
      <c r="AA177" s="540">
        <v>0</v>
      </c>
      <c r="AB177" s="540">
        <v>0</v>
      </c>
      <c r="AC177" s="540">
        <v>0</v>
      </c>
      <c r="AD177" s="540">
        <v>0</v>
      </c>
      <c r="AE177" s="540">
        <v>0</v>
      </c>
      <c r="AF177" s="540">
        <v>0</v>
      </c>
      <c r="AG177" s="540">
        <v>0</v>
      </c>
      <c r="AH177" s="540">
        <v>0</v>
      </c>
      <c r="AI177" s="540">
        <v>0</v>
      </c>
      <c r="AJ177" s="540">
        <v>0</v>
      </c>
      <c r="AK177" s="540">
        <v>0</v>
      </c>
      <c r="AL177" s="540">
        <v>0</v>
      </c>
      <c r="AM177" s="540">
        <v>0</v>
      </c>
      <c r="AN177" s="540">
        <v>0</v>
      </c>
      <c r="AO177" s="540">
        <v>0</v>
      </c>
      <c r="AP177" s="540">
        <v>0</v>
      </c>
      <c r="AQ177" s="540">
        <v>0</v>
      </c>
      <c r="AR177" s="540">
        <v>0</v>
      </c>
      <c r="AS177" s="540">
        <v>0</v>
      </c>
      <c r="AT177" s="540">
        <v>0</v>
      </c>
      <c r="AU177" s="540">
        <v>0</v>
      </c>
      <c r="AV177" s="540">
        <v>0</v>
      </c>
      <c r="AW177" s="540">
        <v>0</v>
      </c>
      <c r="AX177" s="540">
        <v>0</v>
      </c>
      <c r="AY177" s="540">
        <v>0</v>
      </c>
      <c r="AZ177" s="540">
        <v>0</v>
      </c>
      <c r="BA177" s="540">
        <v>0</v>
      </c>
      <c r="BB177" s="540">
        <v>0</v>
      </c>
      <c r="BC177" s="540">
        <v>0</v>
      </c>
      <c r="BD177" s="540">
        <v>0</v>
      </c>
      <c r="BE177" s="540">
        <v>0</v>
      </c>
      <c r="BF177" s="540">
        <v>0</v>
      </c>
      <c r="BG177" s="540">
        <v>0</v>
      </c>
      <c r="BH177" s="540">
        <v>0</v>
      </c>
      <c r="BI177" s="540">
        <v>0</v>
      </c>
      <c r="BJ177" s="540">
        <v>0</v>
      </c>
      <c r="BK177" s="540">
        <v>0</v>
      </c>
      <c r="BL177" s="540">
        <v>0</v>
      </c>
      <c r="BM177" s="540">
        <v>0</v>
      </c>
      <c r="BN177" s="540">
        <v>0</v>
      </c>
      <c r="BO177" s="540">
        <v>0</v>
      </c>
      <c r="BP177" s="540">
        <v>0</v>
      </c>
      <c r="BQ177" s="540">
        <v>0</v>
      </c>
      <c r="BR177" s="540">
        <v>0</v>
      </c>
      <c r="BS177" s="540">
        <v>0</v>
      </c>
      <c r="BT177" s="540">
        <v>0</v>
      </c>
      <c r="BU177" s="540">
        <v>0</v>
      </c>
      <c r="BV177" s="540">
        <v>0</v>
      </c>
      <c r="BW177" s="540">
        <v>0</v>
      </c>
      <c r="BX177" s="540">
        <v>0</v>
      </c>
      <c r="BY177" s="540">
        <v>0</v>
      </c>
      <c r="BZ177" s="540">
        <v>0</v>
      </c>
      <c r="CA177" s="540">
        <v>0</v>
      </c>
      <c r="CB177" s="540">
        <v>0</v>
      </c>
      <c r="CC177" s="541">
        <f t="shared" si="45"/>
        <v>0</v>
      </c>
      <c r="CD177" s="541">
        <f t="shared" si="45"/>
        <v>0</v>
      </c>
      <c r="CG177" s="52">
        <v>168</v>
      </c>
      <c r="CH177" s="45"/>
    </row>
    <row r="178" spans="1:86">
      <c r="A178" s="508" t="s">
        <v>600</v>
      </c>
      <c r="B178" s="536" t="s">
        <v>850</v>
      </c>
      <c r="C178" s="537">
        <f>SUM(C179:C188)</f>
        <v>0</v>
      </c>
      <c r="D178" s="537">
        <f t="shared" ref="D178:BO178" si="51">SUM(D179:D188)</f>
        <v>0</v>
      </c>
      <c r="E178" s="537">
        <f t="shared" si="51"/>
        <v>0</v>
      </c>
      <c r="F178" s="537">
        <f t="shared" si="51"/>
        <v>0</v>
      </c>
      <c r="G178" s="537">
        <f t="shared" si="51"/>
        <v>0</v>
      </c>
      <c r="H178" s="537">
        <f t="shared" si="51"/>
        <v>0</v>
      </c>
      <c r="I178" s="537">
        <f t="shared" si="51"/>
        <v>0</v>
      </c>
      <c r="J178" s="537">
        <f t="shared" si="51"/>
        <v>0</v>
      </c>
      <c r="K178" s="537">
        <f t="shared" si="51"/>
        <v>0</v>
      </c>
      <c r="L178" s="537">
        <f t="shared" si="51"/>
        <v>0</v>
      </c>
      <c r="M178" s="537">
        <f t="shared" si="51"/>
        <v>0</v>
      </c>
      <c r="N178" s="537">
        <f t="shared" si="51"/>
        <v>0</v>
      </c>
      <c r="O178" s="537">
        <f t="shared" si="51"/>
        <v>0</v>
      </c>
      <c r="P178" s="537">
        <f t="shared" si="51"/>
        <v>0</v>
      </c>
      <c r="Q178" s="537">
        <f t="shared" si="51"/>
        <v>0</v>
      </c>
      <c r="R178" s="537">
        <f t="shared" si="51"/>
        <v>0</v>
      </c>
      <c r="S178" s="537">
        <f t="shared" si="51"/>
        <v>0</v>
      </c>
      <c r="T178" s="537">
        <f t="shared" si="51"/>
        <v>0</v>
      </c>
      <c r="U178" s="537">
        <f t="shared" si="51"/>
        <v>0</v>
      </c>
      <c r="V178" s="537">
        <f t="shared" si="51"/>
        <v>0</v>
      </c>
      <c r="W178" s="537">
        <f t="shared" si="51"/>
        <v>0</v>
      </c>
      <c r="X178" s="537">
        <f t="shared" si="51"/>
        <v>0</v>
      </c>
      <c r="Y178" s="537">
        <f t="shared" si="51"/>
        <v>0</v>
      </c>
      <c r="Z178" s="537">
        <f t="shared" si="51"/>
        <v>0</v>
      </c>
      <c r="AA178" s="537">
        <f t="shared" si="51"/>
        <v>0</v>
      </c>
      <c r="AB178" s="537">
        <f t="shared" si="51"/>
        <v>0</v>
      </c>
      <c r="AC178" s="537">
        <f t="shared" si="51"/>
        <v>0</v>
      </c>
      <c r="AD178" s="537">
        <f t="shared" si="51"/>
        <v>0</v>
      </c>
      <c r="AE178" s="537">
        <f t="shared" si="51"/>
        <v>0</v>
      </c>
      <c r="AF178" s="537">
        <f t="shared" si="51"/>
        <v>0</v>
      </c>
      <c r="AG178" s="537">
        <f t="shared" si="51"/>
        <v>0</v>
      </c>
      <c r="AH178" s="537">
        <f t="shared" si="51"/>
        <v>0</v>
      </c>
      <c r="AI178" s="537">
        <f t="shared" si="51"/>
        <v>0</v>
      </c>
      <c r="AJ178" s="537">
        <f t="shared" si="51"/>
        <v>0</v>
      </c>
      <c r="AK178" s="537">
        <f t="shared" si="51"/>
        <v>0</v>
      </c>
      <c r="AL178" s="537">
        <f t="shared" si="51"/>
        <v>0</v>
      </c>
      <c r="AM178" s="537">
        <f t="shared" si="51"/>
        <v>0</v>
      </c>
      <c r="AN178" s="537">
        <f t="shared" si="51"/>
        <v>0</v>
      </c>
      <c r="AO178" s="537">
        <f t="shared" si="51"/>
        <v>0</v>
      </c>
      <c r="AP178" s="537">
        <f t="shared" si="51"/>
        <v>0</v>
      </c>
      <c r="AQ178" s="537">
        <f t="shared" si="51"/>
        <v>0</v>
      </c>
      <c r="AR178" s="537">
        <f t="shared" si="51"/>
        <v>0</v>
      </c>
      <c r="AS178" s="537">
        <f t="shared" si="51"/>
        <v>0</v>
      </c>
      <c r="AT178" s="537">
        <f t="shared" si="51"/>
        <v>0</v>
      </c>
      <c r="AU178" s="537">
        <f t="shared" si="51"/>
        <v>0</v>
      </c>
      <c r="AV178" s="537">
        <f t="shared" si="51"/>
        <v>0</v>
      </c>
      <c r="AW178" s="537">
        <f t="shared" si="51"/>
        <v>0</v>
      </c>
      <c r="AX178" s="537">
        <f t="shared" si="51"/>
        <v>0</v>
      </c>
      <c r="AY178" s="537">
        <f t="shared" si="51"/>
        <v>0</v>
      </c>
      <c r="AZ178" s="537">
        <f t="shared" si="51"/>
        <v>0</v>
      </c>
      <c r="BA178" s="537">
        <f t="shared" si="51"/>
        <v>0</v>
      </c>
      <c r="BB178" s="537">
        <f t="shared" si="51"/>
        <v>0</v>
      </c>
      <c r="BC178" s="537">
        <f t="shared" si="51"/>
        <v>0</v>
      </c>
      <c r="BD178" s="537">
        <f t="shared" si="51"/>
        <v>0</v>
      </c>
      <c r="BE178" s="537">
        <f t="shared" si="51"/>
        <v>0</v>
      </c>
      <c r="BF178" s="537">
        <f t="shared" si="51"/>
        <v>0</v>
      </c>
      <c r="BG178" s="537">
        <f t="shared" si="51"/>
        <v>0</v>
      </c>
      <c r="BH178" s="537">
        <f t="shared" si="51"/>
        <v>0</v>
      </c>
      <c r="BI178" s="537">
        <f t="shared" si="51"/>
        <v>0</v>
      </c>
      <c r="BJ178" s="537">
        <f t="shared" si="51"/>
        <v>0</v>
      </c>
      <c r="BK178" s="537">
        <f t="shared" si="51"/>
        <v>0</v>
      </c>
      <c r="BL178" s="537">
        <f t="shared" si="51"/>
        <v>0</v>
      </c>
      <c r="BM178" s="537">
        <f t="shared" si="51"/>
        <v>0</v>
      </c>
      <c r="BN178" s="537">
        <f t="shared" si="51"/>
        <v>0</v>
      </c>
      <c r="BO178" s="537">
        <f t="shared" si="51"/>
        <v>0</v>
      </c>
      <c r="BP178" s="537">
        <f t="shared" ref="BP178:CD178" si="52">SUM(BP179:BP188)</f>
        <v>0</v>
      </c>
      <c r="BQ178" s="537">
        <f t="shared" si="52"/>
        <v>0</v>
      </c>
      <c r="BR178" s="537">
        <f t="shared" si="52"/>
        <v>0</v>
      </c>
      <c r="BS178" s="537">
        <f t="shared" si="52"/>
        <v>0</v>
      </c>
      <c r="BT178" s="537">
        <f t="shared" si="52"/>
        <v>0</v>
      </c>
      <c r="BU178" s="537">
        <f t="shared" si="52"/>
        <v>0</v>
      </c>
      <c r="BV178" s="537">
        <f t="shared" si="52"/>
        <v>0</v>
      </c>
      <c r="BW178" s="537">
        <f t="shared" si="52"/>
        <v>0</v>
      </c>
      <c r="BX178" s="537">
        <f t="shared" si="52"/>
        <v>0</v>
      </c>
      <c r="BY178" s="537">
        <f t="shared" si="52"/>
        <v>0</v>
      </c>
      <c r="BZ178" s="537">
        <f t="shared" si="52"/>
        <v>0</v>
      </c>
      <c r="CA178" s="537">
        <f t="shared" si="52"/>
        <v>0</v>
      </c>
      <c r="CB178" s="537">
        <f>SUM(CB179:CB188)</f>
        <v>0</v>
      </c>
      <c r="CC178" s="537">
        <f t="shared" si="52"/>
        <v>0</v>
      </c>
      <c r="CD178" s="537">
        <f t="shared" si="52"/>
        <v>0</v>
      </c>
      <c r="CG178" s="52">
        <v>169</v>
      </c>
    </row>
    <row r="179" spans="1:86">
      <c r="A179" s="549"/>
      <c r="B179" s="140" t="s">
        <v>91</v>
      </c>
      <c r="C179" s="540">
        <v>0</v>
      </c>
      <c r="D179" s="540">
        <v>0</v>
      </c>
      <c r="E179" s="540">
        <v>0</v>
      </c>
      <c r="F179" s="540">
        <v>0</v>
      </c>
      <c r="G179" s="540">
        <v>0</v>
      </c>
      <c r="H179" s="540">
        <v>0</v>
      </c>
      <c r="I179" s="540">
        <v>0</v>
      </c>
      <c r="J179" s="540">
        <v>0</v>
      </c>
      <c r="K179" s="540">
        <v>0</v>
      </c>
      <c r="L179" s="540">
        <v>0</v>
      </c>
      <c r="M179" s="540">
        <v>0</v>
      </c>
      <c r="N179" s="540">
        <v>0</v>
      </c>
      <c r="O179" s="540">
        <v>0</v>
      </c>
      <c r="P179" s="540">
        <v>0</v>
      </c>
      <c r="Q179" s="540">
        <v>0</v>
      </c>
      <c r="R179" s="540">
        <v>0</v>
      </c>
      <c r="S179" s="540">
        <v>0</v>
      </c>
      <c r="T179" s="540">
        <v>0</v>
      </c>
      <c r="U179" s="540">
        <v>0</v>
      </c>
      <c r="V179" s="540">
        <v>0</v>
      </c>
      <c r="W179" s="540">
        <v>0</v>
      </c>
      <c r="X179" s="540">
        <v>0</v>
      </c>
      <c r="Y179" s="540">
        <v>0</v>
      </c>
      <c r="Z179" s="540">
        <v>0</v>
      </c>
      <c r="AA179" s="540">
        <v>0</v>
      </c>
      <c r="AB179" s="540">
        <v>0</v>
      </c>
      <c r="AC179" s="540">
        <v>0</v>
      </c>
      <c r="AD179" s="540">
        <v>0</v>
      </c>
      <c r="AE179" s="540">
        <v>0</v>
      </c>
      <c r="AF179" s="540">
        <v>0</v>
      </c>
      <c r="AG179" s="540">
        <v>0</v>
      </c>
      <c r="AH179" s="540">
        <v>0</v>
      </c>
      <c r="AI179" s="540">
        <v>0</v>
      </c>
      <c r="AJ179" s="540">
        <v>0</v>
      </c>
      <c r="AK179" s="540">
        <v>0</v>
      </c>
      <c r="AL179" s="540">
        <v>0</v>
      </c>
      <c r="AM179" s="540">
        <v>0</v>
      </c>
      <c r="AN179" s="540">
        <v>0</v>
      </c>
      <c r="AO179" s="540">
        <v>0</v>
      </c>
      <c r="AP179" s="540">
        <v>0</v>
      </c>
      <c r="AQ179" s="540">
        <v>0</v>
      </c>
      <c r="AR179" s="540">
        <v>0</v>
      </c>
      <c r="AS179" s="540">
        <v>0</v>
      </c>
      <c r="AT179" s="540">
        <v>0</v>
      </c>
      <c r="AU179" s="540">
        <v>0</v>
      </c>
      <c r="AV179" s="540">
        <v>0</v>
      </c>
      <c r="AW179" s="540">
        <v>0</v>
      </c>
      <c r="AX179" s="540">
        <v>0</v>
      </c>
      <c r="AY179" s="540">
        <v>0</v>
      </c>
      <c r="AZ179" s="540">
        <v>0</v>
      </c>
      <c r="BA179" s="540">
        <v>0</v>
      </c>
      <c r="BB179" s="540">
        <v>0</v>
      </c>
      <c r="BC179" s="540">
        <v>0</v>
      </c>
      <c r="BD179" s="540">
        <v>0</v>
      </c>
      <c r="BE179" s="540">
        <v>0</v>
      </c>
      <c r="BF179" s="540">
        <v>0</v>
      </c>
      <c r="BG179" s="540">
        <v>0</v>
      </c>
      <c r="BH179" s="540">
        <v>0</v>
      </c>
      <c r="BI179" s="540">
        <v>0</v>
      </c>
      <c r="BJ179" s="540">
        <v>0</v>
      </c>
      <c r="BK179" s="540">
        <v>0</v>
      </c>
      <c r="BL179" s="540">
        <v>0</v>
      </c>
      <c r="BM179" s="540">
        <v>0</v>
      </c>
      <c r="BN179" s="540">
        <v>0</v>
      </c>
      <c r="BO179" s="540">
        <v>0</v>
      </c>
      <c r="BP179" s="540">
        <v>0</v>
      </c>
      <c r="BQ179" s="540">
        <v>0</v>
      </c>
      <c r="BR179" s="540">
        <v>0</v>
      </c>
      <c r="BS179" s="540">
        <v>0</v>
      </c>
      <c r="BT179" s="540">
        <v>0</v>
      </c>
      <c r="BU179" s="540">
        <v>0</v>
      </c>
      <c r="BV179" s="540">
        <v>0</v>
      </c>
      <c r="BW179" s="540">
        <v>0</v>
      </c>
      <c r="BX179" s="540">
        <v>0</v>
      </c>
      <c r="BY179" s="540">
        <v>0</v>
      </c>
      <c r="BZ179" s="540">
        <v>0</v>
      </c>
      <c r="CA179" s="540">
        <v>0</v>
      </c>
      <c r="CB179" s="540">
        <v>0</v>
      </c>
      <c r="CC179" s="541">
        <f t="shared" si="45"/>
        <v>0</v>
      </c>
      <c r="CD179" s="541">
        <f t="shared" si="45"/>
        <v>0</v>
      </c>
      <c r="CG179" s="52">
        <v>170</v>
      </c>
    </row>
    <row r="180" spans="1:86">
      <c r="A180" s="547"/>
      <c r="B180" s="16" t="s">
        <v>92</v>
      </c>
      <c r="C180" s="540">
        <v>0</v>
      </c>
      <c r="D180" s="540">
        <v>0</v>
      </c>
      <c r="E180" s="540">
        <v>0</v>
      </c>
      <c r="F180" s="540">
        <v>0</v>
      </c>
      <c r="G180" s="540">
        <v>0</v>
      </c>
      <c r="H180" s="540">
        <v>0</v>
      </c>
      <c r="I180" s="540">
        <v>0</v>
      </c>
      <c r="J180" s="540">
        <v>0</v>
      </c>
      <c r="K180" s="540">
        <v>0</v>
      </c>
      <c r="L180" s="540">
        <v>0</v>
      </c>
      <c r="M180" s="540">
        <v>0</v>
      </c>
      <c r="N180" s="540">
        <v>0</v>
      </c>
      <c r="O180" s="540">
        <v>0</v>
      </c>
      <c r="P180" s="540">
        <v>0</v>
      </c>
      <c r="Q180" s="540">
        <v>0</v>
      </c>
      <c r="R180" s="540">
        <v>0</v>
      </c>
      <c r="S180" s="540">
        <v>0</v>
      </c>
      <c r="T180" s="540">
        <v>0</v>
      </c>
      <c r="U180" s="540">
        <v>0</v>
      </c>
      <c r="V180" s="540">
        <v>0</v>
      </c>
      <c r="W180" s="540">
        <v>0</v>
      </c>
      <c r="X180" s="540">
        <v>0</v>
      </c>
      <c r="Y180" s="540">
        <v>0</v>
      </c>
      <c r="Z180" s="540">
        <v>0</v>
      </c>
      <c r="AA180" s="540">
        <v>0</v>
      </c>
      <c r="AB180" s="540">
        <v>0</v>
      </c>
      <c r="AC180" s="540">
        <v>0</v>
      </c>
      <c r="AD180" s="540">
        <v>0</v>
      </c>
      <c r="AE180" s="540">
        <v>0</v>
      </c>
      <c r="AF180" s="540">
        <v>0</v>
      </c>
      <c r="AG180" s="540">
        <v>0</v>
      </c>
      <c r="AH180" s="540">
        <v>0</v>
      </c>
      <c r="AI180" s="540">
        <v>0</v>
      </c>
      <c r="AJ180" s="540">
        <v>0</v>
      </c>
      <c r="AK180" s="540">
        <v>0</v>
      </c>
      <c r="AL180" s="540">
        <v>0</v>
      </c>
      <c r="AM180" s="540">
        <v>0</v>
      </c>
      <c r="AN180" s="540">
        <v>0</v>
      </c>
      <c r="AO180" s="540">
        <v>0</v>
      </c>
      <c r="AP180" s="540">
        <v>0</v>
      </c>
      <c r="AQ180" s="540">
        <v>0</v>
      </c>
      <c r="AR180" s="540">
        <v>0</v>
      </c>
      <c r="AS180" s="540">
        <v>0</v>
      </c>
      <c r="AT180" s="540">
        <v>0</v>
      </c>
      <c r="AU180" s="540">
        <v>0</v>
      </c>
      <c r="AV180" s="540">
        <v>0</v>
      </c>
      <c r="AW180" s="540">
        <v>0</v>
      </c>
      <c r="AX180" s="540">
        <v>0</v>
      </c>
      <c r="AY180" s="540">
        <v>0</v>
      </c>
      <c r="AZ180" s="540">
        <v>0</v>
      </c>
      <c r="BA180" s="540">
        <v>0</v>
      </c>
      <c r="BB180" s="540">
        <v>0</v>
      </c>
      <c r="BC180" s="540">
        <v>0</v>
      </c>
      <c r="BD180" s="540">
        <v>0</v>
      </c>
      <c r="BE180" s="540">
        <v>0</v>
      </c>
      <c r="BF180" s="540">
        <v>0</v>
      </c>
      <c r="BG180" s="540">
        <v>0</v>
      </c>
      <c r="BH180" s="540">
        <v>0</v>
      </c>
      <c r="BI180" s="540">
        <v>0</v>
      </c>
      <c r="BJ180" s="540">
        <v>0</v>
      </c>
      <c r="BK180" s="540">
        <v>0</v>
      </c>
      <c r="BL180" s="540">
        <v>0</v>
      </c>
      <c r="BM180" s="540">
        <v>0</v>
      </c>
      <c r="BN180" s="540">
        <v>0</v>
      </c>
      <c r="BO180" s="540">
        <v>0</v>
      </c>
      <c r="BP180" s="540">
        <v>0</v>
      </c>
      <c r="BQ180" s="540">
        <v>0</v>
      </c>
      <c r="BR180" s="540">
        <v>0</v>
      </c>
      <c r="BS180" s="540">
        <v>0</v>
      </c>
      <c r="BT180" s="540">
        <v>0</v>
      </c>
      <c r="BU180" s="540">
        <v>0</v>
      </c>
      <c r="BV180" s="540">
        <v>0</v>
      </c>
      <c r="BW180" s="540">
        <v>0</v>
      </c>
      <c r="BX180" s="540">
        <v>0</v>
      </c>
      <c r="BY180" s="540">
        <v>0</v>
      </c>
      <c r="BZ180" s="540">
        <v>0</v>
      </c>
      <c r="CA180" s="540">
        <v>0</v>
      </c>
      <c r="CB180" s="540">
        <v>0</v>
      </c>
      <c r="CC180" s="541">
        <f t="shared" si="45"/>
        <v>0</v>
      </c>
      <c r="CD180" s="541">
        <f t="shared" si="45"/>
        <v>0</v>
      </c>
      <c r="CG180" s="52">
        <v>171</v>
      </c>
    </row>
    <row r="181" spans="1:86">
      <c r="A181" s="547"/>
      <c r="B181" s="16" t="s">
        <v>592</v>
      </c>
      <c r="C181" s="540">
        <v>0</v>
      </c>
      <c r="D181" s="540">
        <v>0</v>
      </c>
      <c r="E181" s="540">
        <v>0</v>
      </c>
      <c r="F181" s="540">
        <v>0</v>
      </c>
      <c r="G181" s="540">
        <v>0</v>
      </c>
      <c r="H181" s="540">
        <v>0</v>
      </c>
      <c r="I181" s="540">
        <v>0</v>
      </c>
      <c r="J181" s="540">
        <v>0</v>
      </c>
      <c r="K181" s="540">
        <v>0</v>
      </c>
      <c r="L181" s="540">
        <v>0</v>
      </c>
      <c r="M181" s="540">
        <v>0</v>
      </c>
      <c r="N181" s="540">
        <v>0</v>
      </c>
      <c r="O181" s="540">
        <v>0</v>
      </c>
      <c r="P181" s="540">
        <v>0</v>
      </c>
      <c r="Q181" s="540">
        <v>0</v>
      </c>
      <c r="R181" s="540">
        <v>0</v>
      </c>
      <c r="S181" s="540">
        <v>0</v>
      </c>
      <c r="T181" s="540">
        <v>0</v>
      </c>
      <c r="U181" s="540">
        <v>0</v>
      </c>
      <c r="V181" s="540">
        <v>0</v>
      </c>
      <c r="W181" s="540">
        <v>0</v>
      </c>
      <c r="X181" s="540">
        <v>0</v>
      </c>
      <c r="Y181" s="540">
        <v>0</v>
      </c>
      <c r="Z181" s="540">
        <v>0</v>
      </c>
      <c r="AA181" s="540">
        <v>0</v>
      </c>
      <c r="AB181" s="540">
        <v>0</v>
      </c>
      <c r="AC181" s="540">
        <v>0</v>
      </c>
      <c r="AD181" s="540">
        <v>0</v>
      </c>
      <c r="AE181" s="540">
        <v>0</v>
      </c>
      <c r="AF181" s="540">
        <v>0</v>
      </c>
      <c r="AG181" s="540">
        <v>0</v>
      </c>
      <c r="AH181" s="540">
        <v>0</v>
      </c>
      <c r="AI181" s="540">
        <v>0</v>
      </c>
      <c r="AJ181" s="540">
        <v>0</v>
      </c>
      <c r="AK181" s="540">
        <v>0</v>
      </c>
      <c r="AL181" s="540">
        <v>0</v>
      </c>
      <c r="AM181" s="540">
        <v>0</v>
      </c>
      <c r="AN181" s="540">
        <v>0</v>
      </c>
      <c r="AO181" s="540">
        <v>0</v>
      </c>
      <c r="AP181" s="540">
        <v>0</v>
      </c>
      <c r="AQ181" s="540">
        <v>0</v>
      </c>
      <c r="AR181" s="540">
        <v>0</v>
      </c>
      <c r="AS181" s="540">
        <v>0</v>
      </c>
      <c r="AT181" s="540">
        <v>0</v>
      </c>
      <c r="AU181" s="540">
        <v>0</v>
      </c>
      <c r="AV181" s="540">
        <v>0</v>
      </c>
      <c r="AW181" s="540">
        <v>0</v>
      </c>
      <c r="AX181" s="540">
        <v>0</v>
      </c>
      <c r="AY181" s="540">
        <v>0</v>
      </c>
      <c r="AZ181" s="540">
        <v>0</v>
      </c>
      <c r="BA181" s="540">
        <v>0</v>
      </c>
      <c r="BB181" s="540">
        <v>0</v>
      </c>
      <c r="BC181" s="540">
        <v>0</v>
      </c>
      <c r="BD181" s="540">
        <v>0</v>
      </c>
      <c r="BE181" s="540">
        <v>0</v>
      </c>
      <c r="BF181" s="540">
        <v>0</v>
      </c>
      <c r="BG181" s="540">
        <v>0</v>
      </c>
      <c r="BH181" s="540">
        <v>0</v>
      </c>
      <c r="BI181" s="540">
        <v>0</v>
      </c>
      <c r="BJ181" s="540">
        <v>0</v>
      </c>
      <c r="BK181" s="540">
        <v>0</v>
      </c>
      <c r="BL181" s="540">
        <v>0</v>
      </c>
      <c r="BM181" s="540">
        <v>0</v>
      </c>
      <c r="BN181" s="540">
        <v>0</v>
      </c>
      <c r="BO181" s="540">
        <v>0</v>
      </c>
      <c r="BP181" s="540">
        <v>0</v>
      </c>
      <c r="BQ181" s="540">
        <v>0</v>
      </c>
      <c r="BR181" s="540">
        <v>0</v>
      </c>
      <c r="BS181" s="540">
        <v>0</v>
      </c>
      <c r="BT181" s="540">
        <v>0</v>
      </c>
      <c r="BU181" s="540">
        <v>0</v>
      </c>
      <c r="BV181" s="540">
        <v>0</v>
      </c>
      <c r="BW181" s="540">
        <v>0</v>
      </c>
      <c r="BX181" s="540">
        <v>0</v>
      </c>
      <c r="BY181" s="540">
        <v>0</v>
      </c>
      <c r="BZ181" s="540">
        <v>0</v>
      </c>
      <c r="CA181" s="540">
        <v>0</v>
      </c>
      <c r="CB181" s="540">
        <v>0</v>
      </c>
      <c r="CC181" s="541">
        <f t="shared" si="45"/>
        <v>0</v>
      </c>
      <c r="CD181" s="541">
        <f t="shared" si="45"/>
        <v>0</v>
      </c>
      <c r="CG181" s="52">
        <v>172</v>
      </c>
    </row>
    <row r="182" spans="1:86">
      <c r="A182" s="547"/>
      <c r="B182" s="16" t="s">
        <v>93</v>
      </c>
      <c r="C182" s="540">
        <v>0</v>
      </c>
      <c r="D182" s="540">
        <v>0</v>
      </c>
      <c r="E182" s="540">
        <v>0</v>
      </c>
      <c r="F182" s="540">
        <v>0</v>
      </c>
      <c r="G182" s="540">
        <v>0</v>
      </c>
      <c r="H182" s="540">
        <v>0</v>
      </c>
      <c r="I182" s="540">
        <v>0</v>
      </c>
      <c r="J182" s="540">
        <v>0</v>
      </c>
      <c r="K182" s="540">
        <v>0</v>
      </c>
      <c r="L182" s="540">
        <v>0</v>
      </c>
      <c r="M182" s="540">
        <v>0</v>
      </c>
      <c r="N182" s="540">
        <v>0</v>
      </c>
      <c r="O182" s="540">
        <v>0</v>
      </c>
      <c r="P182" s="540">
        <v>0</v>
      </c>
      <c r="Q182" s="540">
        <v>0</v>
      </c>
      <c r="R182" s="540">
        <v>0</v>
      </c>
      <c r="S182" s="540">
        <v>0</v>
      </c>
      <c r="T182" s="540">
        <v>0</v>
      </c>
      <c r="U182" s="540">
        <v>0</v>
      </c>
      <c r="V182" s="540">
        <v>0</v>
      </c>
      <c r="W182" s="540">
        <v>0</v>
      </c>
      <c r="X182" s="540">
        <v>0</v>
      </c>
      <c r="Y182" s="540">
        <v>0</v>
      </c>
      <c r="Z182" s="540">
        <v>0</v>
      </c>
      <c r="AA182" s="540">
        <v>0</v>
      </c>
      <c r="AB182" s="540">
        <v>0</v>
      </c>
      <c r="AC182" s="540">
        <v>0</v>
      </c>
      <c r="AD182" s="540">
        <v>0</v>
      </c>
      <c r="AE182" s="540">
        <v>0</v>
      </c>
      <c r="AF182" s="540">
        <v>0</v>
      </c>
      <c r="AG182" s="540">
        <v>0</v>
      </c>
      <c r="AH182" s="540">
        <v>0</v>
      </c>
      <c r="AI182" s="540">
        <v>0</v>
      </c>
      <c r="AJ182" s="540">
        <v>0</v>
      </c>
      <c r="AK182" s="540">
        <v>0</v>
      </c>
      <c r="AL182" s="540">
        <v>0</v>
      </c>
      <c r="AM182" s="540">
        <v>0</v>
      </c>
      <c r="AN182" s="540">
        <v>0</v>
      </c>
      <c r="AO182" s="540">
        <v>0</v>
      </c>
      <c r="AP182" s="540">
        <v>0</v>
      </c>
      <c r="AQ182" s="540">
        <v>0</v>
      </c>
      <c r="AR182" s="540">
        <v>0</v>
      </c>
      <c r="AS182" s="540">
        <v>0</v>
      </c>
      <c r="AT182" s="540">
        <v>0</v>
      </c>
      <c r="AU182" s="540">
        <v>0</v>
      </c>
      <c r="AV182" s="540">
        <v>0</v>
      </c>
      <c r="AW182" s="540">
        <v>0</v>
      </c>
      <c r="AX182" s="540">
        <v>0</v>
      </c>
      <c r="AY182" s="540">
        <v>0</v>
      </c>
      <c r="AZ182" s="540">
        <v>0</v>
      </c>
      <c r="BA182" s="540">
        <v>0</v>
      </c>
      <c r="BB182" s="540">
        <v>0</v>
      </c>
      <c r="BC182" s="540">
        <v>0</v>
      </c>
      <c r="BD182" s="540">
        <v>0</v>
      </c>
      <c r="BE182" s="540">
        <v>0</v>
      </c>
      <c r="BF182" s="540">
        <v>0</v>
      </c>
      <c r="BG182" s="540">
        <v>0</v>
      </c>
      <c r="BH182" s="540">
        <v>0</v>
      </c>
      <c r="BI182" s="540">
        <v>0</v>
      </c>
      <c r="BJ182" s="540">
        <v>0</v>
      </c>
      <c r="BK182" s="540">
        <v>0</v>
      </c>
      <c r="BL182" s="540">
        <v>0</v>
      </c>
      <c r="BM182" s="540">
        <v>0</v>
      </c>
      <c r="BN182" s="540">
        <v>0</v>
      </c>
      <c r="BO182" s="540">
        <v>0</v>
      </c>
      <c r="BP182" s="540">
        <v>0</v>
      </c>
      <c r="BQ182" s="540">
        <v>0</v>
      </c>
      <c r="BR182" s="540">
        <v>0</v>
      </c>
      <c r="BS182" s="540">
        <v>0</v>
      </c>
      <c r="BT182" s="540">
        <v>0</v>
      </c>
      <c r="BU182" s="540">
        <v>0</v>
      </c>
      <c r="BV182" s="540">
        <v>0</v>
      </c>
      <c r="BW182" s="540">
        <v>0</v>
      </c>
      <c r="BX182" s="540">
        <v>0</v>
      </c>
      <c r="BY182" s="540">
        <v>0</v>
      </c>
      <c r="BZ182" s="540">
        <v>0</v>
      </c>
      <c r="CA182" s="540">
        <v>0</v>
      </c>
      <c r="CB182" s="540">
        <v>0</v>
      </c>
      <c r="CC182" s="541">
        <f t="shared" si="45"/>
        <v>0</v>
      </c>
      <c r="CD182" s="541">
        <f t="shared" si="45"/>
        <v>0</v>
      </c>
      <c r="CG182" s="52">
        <v>173</v>
      </c>
    </row>
    <row r="183" spans="1:86">
      <c r="A183" s="547"/>
      <c r="B183" s="16" t="s">
        <v>94</v>
      </c>
      <c r="C183" s="540">
        <v>0</v>
      </c>
      <c r="D183" s="540">
        <v>0</v>
      </c>
      <c r="E183" s="540">
        <v>0</v>
      </c>
      <c r="F183" s="540">
        <v>0</v>
      </c>
      <c r="G183" s="540">
        <v>0</v>
      </c>
      <c r="H183" s="540">
        <v>0</v>
      </c>
      <c r="I183" s="540">
        <v>0</v>
      </c>
      <c r="J183" s="540">
        <v>0</v>
      </c>
      <c r="K183" s="540">
        <v>0</v>
      </c>
      <c r="L183" s="540">
        <v>0</v>
      </c>
      <c r="M183" s="540">
        <v>0</v>
      </c>
      <c r="N183" s="540">
        <v>0</v>
      </c>
      <c r="O183" s="540">
        <v>0</v>
      </c>
      <c r="P183" s="540">
        <v>0</v>
      </c>
      <c r="Q183" s="540">
        <v>0</v>
      </c>
      <c r="R183" s="540">
        <v>0</v>
      </c>
      <c r="S183" s="540">
        <v>0</v>
      </c>
      <c r="T183" s="540">
        <v>0</v>
      </c>
      <c r="U183" s="540">
        <v>0</v>
      </c>
      <c r="V183" s="540">
        <v>0</v>
      </c>
      <c r="W183" s="540">
        <v>0</v>
      </c>
      <c r="X183" s="540">
        <v>0</v>
      </c>
      <c r="Y183" s="540">
        <v>0</v>
      </c>
      <c r="Z183" s="540">
        <v>0</v>
      </c>
      <c r="AA183" s="540">
        <v>0</v>
      </c>
      <c r="AB183" s="540">
        <v>0</v>
      </c>
      <c r="AC183" s="540">
        <v>0</v>
      </c>
      <c r="AD183" s="540">
        <v>0</v>
      </c>
      <c r="AE183" s="540">
        <v>0</v>
      </c>
      <c r="AF183" s="540">
        <v>0</v>
      </c>
      <c r="AG183" s="540">
        <v>0</v>
      </c>
      <c r="AH183" s="540">
        <v>0</v>
      </c>
      <c r="AI183" s="540">
        <v>0</v>
      </c>
      <c r="AJ183" s="540">
        <v>0</v>
      </c>
      <c r="AK183" s="540">
        <v>0</v>
      </c>
      <c r="AL183" s="540">
        <v>0</v>
      </c>
      <c r="AM183" s="540">
        <v>0</v>
      </c>
      <c r="AN183" s="540">
        <v>0</v>
      </c>
      <c r="AO183" s="540">
        <v>0</v>
      </c>
      <c r="AP183" s="540">
        <v>0</v>
      </c>
      <c r="AQ183" s="540">
        <v>0</v>
      </c>
      <c r="AR183" s="540">
        <v>0</v>
      </c>
      <c r="AS183" s="540">
        <v>0</v>
      </c>
      <c r="AT183" s="540">
        <v>0</v>
      </c>
      <c r="AU183" s="540">
        <v>0</v>
      </c>
      <c r="AV183" s="540">
        <v>0</v>
      </c>
      <c r="AW183" s="540">
        <v>0</v>
      </c>
      <c r="AX183" s="540">
        <v>0</v>
      </c>
      <c r="AY183" s="540">
        <v>0</v>
      </c>
      <c r="AZ183" s="540">
        <v>0</v>
      </c>
      <c r="BA183" s="540">
        <v>0</v>
      </c>
      <c r="BB183" s="540">
        <v>0</v>
      </c>
      <c r="BC183" s="540">
        <v>0</v>
      </c>
      <c r="BD183" s="540">
        <v>0</v>
      </c>
      <c r="BE183" s="540">
        <v>0</v>
      </c>
      <c r="BF183" s="540">
        <v>0</v>
      </c>
      <c r="BG183" s="540">
        <v>0</v>
      </c>
      <c r="BH183" s="540">
        <v>0</v>
      </c>
      <c r="BI183" s="540">
        <v>0</v>
      </c>
      <c r="BJ183" s="540">
        <v>0</v>
      </c>
      <c r="BK183" s="540">
        <v>0</v>
      </c>
      <c r="BL183" s="540">
        <v>0</v>
      </c>
      <c r="BM183" s="540">
        <v>0</v>
      </c>
      <c r="BN183" s="540">
        <v>0</v>
      </c>
      <c r="BO183" s="540">
        <v>0</v>
      </c>
      <c r="BP183" s="540">
        <v>0</v>
      </c>
      <c r="BQ183" s="540">
        <v>0</v>
      </c>
      <c r="BR183" s="540">
        <v>0</v>
      </c>
      <c r="BS183" s="540">
        <v>0</v>
      </c>
      <c r="BT183" s="540">
        <v>0</v>
      </c>
      <c r="BU183" s="540">
        <v>0</v>
      </c>
      <c r="BV183" s="540">
        <v>0</v>
      </c>
      <c r="BW183" s="540">
        <v>0</v>
      </c>
      <c r="BX183" s="540">
        <v>0</v>
      </c>
      <c r="BY183" s="540">
        <v>0</v>
      </c>
      <c r="BZ183" s="540">
        <v>0</v>
      </c>
      <c r="CA183" s="540">
        <v>0</v>
      </c>
      <c r="CB183" s="540">
        <v>0</v>
      </c>
      <c r="CC183" s="541">
        <f t="shared" si="45"/>
        <v>0</v>
      </c>
      <c r="CD183" s="541">
        <f t="shared" si="45"/>
        <v>0</v>
      </c>
      <c r="CG183" s="52">
        <v>174</v>
      </c>
    </row>
    <row r="184" spans="1:86">
      <c r="A184" s="547"/>
      <c r="B184" s="10" t="s">
        <v>847</v>
      </c>
      <c r="C184" s="540">
        <v>0</v>
      </c>
      <c r="D184" s="540">
        <v>0</v>
      </c>
      <c r="E184" s="540">
        <v>0</v>
      </c>
      <c r="F184" s="540">
        <v>0</v>
      </c>
      <c r="G184" s="540">
        <v>0</v>
      </c>
      <c r="H184" s="540">
        <v>0</v>
      </c>
      <c r="I184" s="540">
        <v>0</v>
      </c>
      <c r="J184" s="540">
        <v>0</v>
      </c>
      <c r="K184" s="540">
        <v>0</v>
      </c>
      <c r="L184" s="540">
        <v>0</v>
      </c>
      <c r="M184" s="540">
        <v>0</v>
      </c>
      <c r="N184" s="540">
        <v>0</v>
      </c>
      <c r="O184" s="540">
        <v>0</v>
      </c>
      <c r="P184" s="540">
        <v>0</v>
      </c>
      <c r="Q184" s="540">
        <v>0</v>
      </c>
      <c r="R184" s="540">
        <v>0</v>
      </c>
      <c r="S184" s="540">
        <v>0</v>
      </c>
      <c r="T184" s="540">
        <v>0</v>
      </c>
      <c r="U184" s="540">
        <v>0</v>
      </c>
      <c r="V184" s="540">
        <v>0</v>
      </c>
      <c r="W184" s="540">
        <v>0</v>
      </c>
      <c r="X184" s="540">
        <v>0</v>
      </c>
      <c r="Y184" s="540">
        <v>0</v>
      </c>
      <c r="Z184" s="540">
        <v>0</v>
      </c>
      <c r="AA184" s="540">
        <v>0</v>
      </c>
      <c r="AB184" s="540">
        <v>0</v>
      </c>
      <c r="AC184" s="540">
        <v>0</v>
      </c>
      <c r="AD184" s="540">
        <v>0</v>
      </c>
      <c r="AE184" s="540">
        <v>0</v>
      </c>
      <c r="AF184" s="540">
        <v>0</v>
      </c>
      <c r="AG184" s="540">
        <v>0</v>
      </c>
      <c r="AH184" s="540">
        <v>0</v>
      </c>
      <c r="AI184" s="540">
        <v>0</v>
      </c>
      <c r="AJ184" s="540">
        <v>0</v>
      </c>
      <c r="AK184" s="540">
        <v>0</v>
      </c>
      <c r="AL184" s="540">
        <v>0</v>
      </c>
      <c r="AM184" s="540">
        <v>0</v>
      </c>
      <c r="AN184" s="540">
        <v>0</v>
      </c>
      <c r="AO184" s="540">
        <v>0</v>
      </c>
      <c r="AP184" s="540">
        <v>0</v>
      </c>
      <c r="AQ184" s="540">
        <v>0</v>
      </c>
      <c r="AR184" s="540">
        <v>0</v>
      </c>
      <c r="AS184" s="540">
        <v>0</v>
      </c>
      <c r="AT184" s="540">
        <v>0</v>
      </c>
      <c r="AU184" s="540">
        <v>0</v>
      </c>
      <c r="AV184" s="540">
        <v>0</v>
      </c>
      <c r="AW184" s="540">
        <v>0</v>
      </c>
      <c r="AX184" s="540">
        <v>0</v>
      </c>
      <c r="AY184" s="540">
        <v>0</v>
      </c>
      <c r="AZ184" s="540">
        <v>0</v>
      </c>
      <c r="BA184" s="540">
        <v>0</v>
      </c>
      <c r="BB184" s="540">
        <v>0</v>
      </c>
      <c r="BC184" s="540">
        <v>0</v>
      </c>
      <c r="BD184" s="540">
        <v>0</v>
      </c>
      <c r="BE184" s="540">
        <v>0</v>
      </c>
      <c r="BF184" s="540">
        <v>0</v>
      </c>
      <c r="BG184" s="540">
        <v>0</v>
      </c>
      <c r="BH184" s="540">
        <v>0</v>
      </c>
      <c r="BI184" s="540">
        <v>0</v>
      </c>
      <c r="BJ184" s="540">
        <v>0</v>
      </c>
      <c r="BK184" s="540">
        <v>0</v>
      </c>
      <c r="BL184" s="540">
        <v>0</v>
      </c>
      <c r="BM184" s="540">
        <v>0</v>
      </c>
      <c r="BN184" s="540">
        <v>0</v>
      </c>
      <c r="BO184" s="540">
        <v>0</v>
      </c>
      <c r="BP184" s="540">
        <v>0</v>
      </c>
      <c r="BQ184" s="540">
        <v>0</v>
      </c>
      <c r="BR184" s="540">
        <v>0</v>
      </c>
      <c r="BS184" s="540">
        <v>0</v>
      </c>
      <c r="BT184" s="540">
        <v>0</v>
      </c>
      <c r="BU184" s="540">
        <v>0</v>
      </c>
      <c r="BV184" s="540">
        <v>0</v>
      </c>
      <c r="BW184" s="540">
        <v>0</v>
      </c>
      <c r="BX184" s="540">
        <v>0</v>
      </c>
      <c r="BY184" s="540">
        <v>0</v>
      </c>
      <c r="BZ184" s="540">
        <v>0</v>
      </c>
      <c r="CA184" s="540">
        <v>0</v>
      </c>
      <c r="CB184" s="540">
        <v>0</v>
      </c>
      <c r="CC184" s="541">
        <f t="shared" si="45"/>
        <v>0</v>
      </c>
      <c r="CD184" s="541">
        <f t="shared" si="45"/>
        <v>0</v>
      </c>
      <c r="CG184" s="52">
        <v>175</v>
      </c>
    </row>
    <row r="185" spans="1:86">
      <c r="A185" s="547"/>
      <c r="B185" s="10" t="s">
        <v>848</v>
      </c>
      <c r="C185" s="540">
        <v>0</v>
      </c>
      <c r="D185" s="540">
        <v>0</v>
      </c>
      <c r="E185" s="540">
        <v>0</v>
      </c>
      <c r="F185" s="540">
        <v>0</v>
      </c>
      <c r="G185" s="540">
        <v>0</v>
      </c>
      <c r="H185" s="540">
        <v>0</v>
      </c>
      <c r="I185" s="540">
        <v>0</v>
      </c>
      <c r="J185" s="540">
        <v>0</v>
      </c>
      <c r="K185" s="540">
        <v>0</v>
      </c>
      <c r="L185" s="540">
        <v>0</v>
      </c>
      <c r="M185" s="540">
        <v>0</v>
      </c>
      <c r="N185" s="540">
        <v>0</v>
      </c>
      <c r="O185" s="540">
        <v>0</v>
      </c>
      <c r="P185" s="540">
        <v>0</v>
      </c>
      <c r="Q185" s="540">
        <v>0</v>
      </c>
      <c r="R185" s="540">
        <v>0</v>
      </c>
      <c r="S185" s="540">
        <v>0</v>
      </c>
      <c r="T185" s="540">
        <v>0</v>
      </c>
      <c r="U185" s="540">
        <v>0</v>
      </c>
      <c r="V185" s="540">
        <v>0</v>
      </c>
      <c r="W185" s="540">
        <v>0</v>
      </c>
      <c r="X185" s="540">
        <v>0</v>
      </c>
      <c r="Y185" s="540">
        <v>0</v>
      </c>
      <c r="Z185" s="540">
        <v>0</v>
      </c>
      <c r="AA185" s="540">
        <v>0</v>
      </c>
      <c r="AB185" s="540">
        <v>0</v>
      </c>
      <c r="AC185" s="540">
        <v>0</v>
      </c>
      <c r="AD185" s="540">
        <v>0</v>
      </c>
      <c r="AE185" s="540">
        <v>0</v>
      </c>
      <c r="AF185" s="540">
        <v>0</v>
      </c>
      <c r="AG185" s="540">
        <v>0</v>
      </c>
      <c r="AH185" s="540">
        <v>0</v>
      </c>
      <c r="AI185" s="540">
        <v>0</v>
      </c>
      <c r="AJ185" s="540">
        <v>0</v>
      </c>
      <c r="AK185" s="540">
        <v>0</v>
      </c>
      <c r="AL185" s="540">
        <v>0</v>
      </c>
      <c r="AM185" s="540">
        <v>0</v>
      </c>
      <c r="AN185" s="540">
        <v>0</v>
      </c>
      <c r="AO185" s="540">
        <v>0</v>
      </c>
      <c r="AP185" s="540">
        <v>0</v>
      </c>
      <c r="AQ185" s="540">
        <v>0</v>
      </c>
      <c r="AR185" s="540">
        <v>0</v>
      </c>
      <c r="AS185" s="540">
        <v>0</v>
      </c>
      <c r="AT185" s="540">
        <v>0</v>
      </c>
      <c r="AU185" s="540">
        <v>0</v>
      </c>
      <c r="AV185" s="540">
        <v>0</v>
      </c>
      <c r="AW185" s="540">
        <v>0</v>
      </c>
      <c r="AX185" s="540">
        <v>0</v>
      </c>
      <c r="AY185" s="540">
        <v>0</v>
      </c>
      <c r="AZ185" s="540">
        <v>0</v>
      </c>
      <c r="BA185" s="540">
        <v>0</v>
      </c>
      <c r="BB185" s="540">
        <v>0</v>
      </c>
      <c r="BC185" s="540">
        <v>0</v>
      </c>
      <c r="BD185" s="540">
        <v>0</v>
      </c>
      <c r="BE185" s="540">
        <v>0</v>
      </c>
      <c r="BF185" s="540">
        <v>0</v>
      </c>
      <c r="BG185" s="540">
        <v>0</v>
      </c>
      <c r="BH185" s="540">
        <v>0</v>
      </c>
      <c r="BI185" s="540">
        <v>0</v>
      </c>
      <c r="BJ185" s="540">
        <v>0</v>
      </c>
      <c r="BK185" s="540">
        <v>0</v>
      </c>
      <c r="BL185" s="540">
        <v>0</v>
      </c>
      <c r="BM185" s="540">
        <v>0</v>
      </c>
      <c r="BN185" s="540">
        <v>0</v>
      </c>
      <c r="BO185" s="540">
        <v>0</v>
      </c>
      <c r="BP185" s="540">
        <v>0</v>
      </c>
      <c r="BQ185" s="540">
        <v>0</v>
      </c>
      <c r="BR185" s="540">
        <v>0</v>
      </c>
      <c r="BS185" s="540">
        <v>0</v>
      </c>
      <c r="BT185" s="540">
        <v>0</v>
      </c>
      <c r="BU185" s="540">
        <v>0</v>
      </c>
      <c r="BV185" s="540">
        <v>0</v>
      </c>
      <c r="BW185" s="540">
        <v>0</v>
      </c>
      <c r="BX185" s="540">
        <v>0</v>
      </c>
      <c r="BY185" s="540">
        <v>0</v>
      </c>
      <c r="BZ185" s="540">
        <v>0</v>
      </c>
      <c r="CA185" s="540">
        <v>0</v>
      </c>
      <c r="CB185" s="540">
        <v>0</v>
      </c>
      <c r="CC185" s="541">
        <f t="shared" si="45"/>
        <v>0</v>
      </c>
      <c r="CD185" s="541">
        <f t="shared" si="45"/>
        <v>0</v>
      </c>
      <c r="CG185" s="52">
        <v>176</v>
      </c>
    </row>
    <row r="186" spans="1:86">
      <c r="A186" s="547"/>
      <c r="B186" s="10" t="s">
        <v>96</v>
      </c>
      <c r="C186" s="540">
        <v>0</v>
      </c>
      <c r="D186" s="540">
        <v>0</v>
      </c>
      <c r="E186" s="540">
        <v>0</v>
      </c>
      <c r="F186" s="540">
        <v>0</v>
      </c>
      <c r="G186" s="540">
        <v>0</v>
      </c>
      <c r="H186" s="540">
        <v>0</v>
      </c>
      <c r="I186" s="540">
        <v>0</v>
      </c>
      <c r="J186" s="540">
        <v>0</v>
      </c>
      <c r="K186" s="540">
        <v>0</v>
      </c>
      <c r="L186" s="540">
        <v>0</v>
      </c>
      <c r="M186" s="540">
        <v>0</v>
      </c>
      <c r="N186" s="540">
        <v>0</v>
      </c>
      <c r="O186" s="540">
        <v>0</v>
      </c>
      <c r="P186" s="540">
        <v>0</v>
      </c>
      <c r="Q186" s="540">
        <v>0</v>
      </c>
      <c r="R186" s="540">
        <v>0</v>
      </c>
      <c r="S186" s="540">
        <v>0</v>
      </c>
      <c r="T186" s="540">
        <v>0</v>
      </c>
      <c r="U186" s="540">
        <v>0</v>
      </c>
      <c r="V186" s="540">
        <v>0</v>
      </c>
      <c r="W186" s="540">
        <v>0</v>
      </c>
      <c r="X186" s="540">
        <v>0</v>
      </c>
      <c r="Y186" s="540">
        <v>0</v>
      </c>
      <c r="Z186" s="540">
        <v>0</v>
      </c>
      <c r="AA186" s="540">
        <v>0</v>
      </c>
      <c r="AB186" s="540">
        <v>0</v>
      </c>
      <c r="AC186" s="540">
        <v>0</v>
      </c>
      <c r="AD186" s="540">
        <v>0</v>
      </c>
      <c r="AE186" s="540">
        <v>0</v>
      </c>
      <c r="AF186" s="540">
        <v>0</v>
      </c>
      <c r="AG186" s="540">
        <v>0</v>
      </c>
      <c r="AH186" s="540">
        <v>0</v>
      </c>
      <c r="AI186" s="540">
        <v>0</v>
      </c>
      <c r="AJ186" s="540">
        <v>0</v>
      </c>
      <c r="AK186" s="540">
        <v>0</v>
      </c>
      <c r="AL186" s="540">
        <v>0</v>
      </c>
      <c r="AM186" s="540">
        <v>0</v>
      </c>
      <c r="AN186" s="540">
        <v>0</v>
      </c>
      <c r="AO186" s="540">
        <v>0</v>
      </c>
      <c r="AP186" s="540">
        <v>0</v>
      </c>
      <c r="AQ186" s="540">
        <v>0</v>
      </c>
      <c r="AR186" s="540">
        <v>0</v>
      </c>
      <c r="AS186" s="540">
        <v>0</v>
      </c>
      <c r="AT186" s="540">
        <v>0</v>
      </c>
      <c r="AU186" s="540">
        <v>0</v>
      </c>
      <c r="AV186" s="540">
        <v>0</v>
      </c>
      <c r="AW186" s="540">
        <v>0</v>
      </c>
      <c r="AX186" s="540">
        <v>0</v>
      </c>
      <c r="AY186" s="540">
        <v>0</v>
      </c>
      <c r="AZ186" s="540">
        <v>0</v>
      </c>
      <c r="BA186" s="540">
        <v>0</v>
      </c>
      <c r="BB186" s="540">
        <v>0</v>
      </c>
      <c r="BC186" s="540">
        <v>0</v>
      </c>
      <c r="BD186" s="540">
        <v>0</v>
      </c>
      <c r="BE186" s="540">
        <v>0</v>
      </c>
      <c r="BF186" s="540">
        <v>0</v>
      </c>
      <c r="BG186" s="540">
        <v>0</v>
      </c>
      <c r="BH186" s="540">
        <v>0</v>
      </c>
      <c r="BI186" s="540">
        <v>0</v>
      </c>
      <c r="BJ186" s="540">
        <v>0</v>
      </c>
      <c r="BK186" s="540">
        <v>0</v>
      </c>
      <c r="BL186" s="540">
        <v>0</v>
      </c>
      <c r="BM186" s="540">
        <v>0</v>
      </c>
      <c r="BN186" s="540">
        <v>0</v>
      </c>
      <c r="BO186" s="540">
        <v>0</v>
      </c>
      <c r="BP186" s="540">
        <v>0</v>
      </c>
      <c r="BQ186" s="540">
        <v>0</v>
      </c>
      <c r="BR186" s="540">
        <v>0</v>
      </c>
      <c r="BS186" s="540">
        <v>0</v>
      </c>
      <c r="BT186" s="540">
        <v>0</v>
      </c>
      <c r="BU186" s="540">
        <v>0</v>
      </c>
      <c r="BV186" s="540">
        <v>0</v>
      </c>
      <c r="BW186" s="540">
        <v>0</v>
      </c>
      <c r="BX186" s="540">
        <v>0</v>
      </c>
      <c r="BY186" s="540">
        <v>0</v>
      </c>
      <c r="BZ186" s="540">
        <v>0</v>
      </c>
      <c r="CA186" s="540">
        <v>0</v>
      </c>
      <c r="CB186" s="540">
        <v>0</v>
      </c>
      <c r="CC186" s="541">
        <f t="shared" si="45"/>
        <v>0</v>
      </c>
      <c r="CD186" s="541">
        <f t="shared" si="45"/>
        <v>0</v>
      </c>
      <c r="CG186" s="52">
        <v>177</v>
      </c>
    </row>
    <row r="187" spans="1:86">
      <c r="A187" s="547"/>
      <c r="B187" s="10" t="s">
        <v>97</v>
      </c>
      <c r="C187" s="540">
        <v>0</v>
      </c>
      <c r="D187" s="540">
        <v>0</v>
      </c>
      <c r="E187" s="540">
        <v>0</v>
      </c>
      <c r="F187" s="540">
        <v>0</v>
      </c>
      <c r="G187" s="540">
        <v>0</v>
      </c>
      <c r="H187" s="540">
        <v>0</v>
      </c>
      <c r="I187" s="540">
        <v>0</v>
      </c>
      <c r="J187" s="540">
        <v>0</v>
      </c>
      <c r="K187" s="540">
        <v>0</v>
      </c>
      <c r="L187" s="540">
        <v>0</v>
      </c>
      <c r="M187" s="540">
        <v>0</v>
      </c>
      <c r="N187" s="540">
        <v>0</v>
      </c>
      <c r="O187" s="540">
        <v>0</v>
      </c>
      <c r="P187" s="540">
        <v>0</v>
      </c>
      <c r="Q187" s="540">
        <v>0</v>
      </c>
      <c r="R187" s="540">
        <v>0</v>
      </c>
      <c r="S187" s="540">
        <v>0</v>
      </c>
      <c r="T187" s="540">
        <v>0</v>
      </c>
      <c r="U187" s="540">
        <v>0</v>
      </c>
      <c r="V187" s="540">
        <v>0</v>
      </c>
      <c r="W187" s="540">
        <v>0</v>
      </c>
      <c r="X187" s="540">
        <v>0</v>
      </c>
      <c r="Y187" s="540">
        <v>0</v>
      </c>
      <c r="Z187" s="540">
        <v>0</v>
      </c>
      <c r="AA187" s="540">
        <v>0</v>
      </c>
      <c r="AB187" s="540">
        <v>0</v>
      </c>
      <c r="AC187" s="540">
        <v>0</v>
      </c>
      <c r="AD187" s="540">
        <v>0</v>
      </c>
      <c r="AE187" s="540">
        <v>0</v>
      </c>
      <c r="AF187" s="540">
        <v>0</v>
      </c>
      <c r="AG187" s="540">
        <v>0</v>
      </c>
      <c r="AH187" s="540">
        <v>0</v>
      </c>
      <c r="AI187" s="540">
        <v>0</v>
      </c>
      <c r="AJ187" s="540">
        <v>0</v>
      </c>
      <c r="AK187" s="540">
        <v>0</v>
      </c>
      <c r="AL187" s="540">
        <v>0</v>
      </c>
      <c r="AM187" s="540">
        <v>0</v>
      </c>
      <c r="AN187" s="540">
        <v>0</v>
      </c>
      <c r="AO187" s="540">
        <v>0</v>
      </c>
      <c r="AP187" s="540">
        <v>0</v>
      </c>
      <c r="AQ187" s="540">
        <v>0</v>
      </c>
      <c r="AR187" s="540">
        <v>0</v>
      </c>
      <c r="AS187" s="540">
        <v>0</v>
      </c>
      <c r="AT187" s="540">
        <v>0</v>
      </c>
      <c r="AU187" s="540">
        <v>0</v>
      </c>
      <c r="AV187" s="540">
        <v>0</v>
      </c>
      <c r="AW187" s="540">
        <v>0</v>
      </c>
      <c r="AX187" s="540">
        <v>0</v>
      </c>
      <c r="AY187" s="540">
        <v>0</v>
      </c>
      <c r="AZ187" s="540">
        <v>0</v>
      </c>
      <c r="BA187" s="540">
        <v>0</v>
      </c>
      <c r="BB187" s="540">
        <v>0</v>
      </c>
      <c r="BC187" s="540">
        <v>0</v>
      </c>
      <c r="BD187" s="540">
        <v>0</v>
      </c>
      <c r="BE187" s="540">
        <v>0</v>
      </c>
      <c r="BF187" s="540">
        <v>0</v>
      </c>
      <c r="BG187" s="540">
        <v>0</v>
      </c>
      <c r="BH187" s="540">
        <v>0</v>
      </c>
      <c r="BI187" s="540">
        <v>0</v>
      </c>
      <c r="BJ187" s="540">
        <v>0</v>
      </c>
      <c r="BK187" s="540">
        <v>0</v>
      </c>
      <c r="BL187" s="540">
        <v>0</v>
      </c>
      <c r="BM187" s="540">
        <v>0</v>
      </c>
      <c r="BN187" s="540">
        <v>0</v>
      </c>
      <c r="BO187" s="540">
        <v>0</v>
      </c>
      <c r="BP187" s="540">
        <v>0</v>
      </c>
      <c r="BQ187" s="540">
        <v>0</v>
      </c>
      <c r="BR187" s="540">
        <v>0</v>
      </c>
      <c r="BS187" s="540">
        <v>0</v>
      </c>
      <c r="BT187" s="540">
        <v>0</v>
      </c>
      <c r="BU187" s="540">
        <v>0</v>
      </c>
      <c r="BV187" s="540">
        <v>0</v>
      </c>
      <c r="BW187" s="540">
        <v>0</v>
      </c>
      <c r="BX187" s="540">
        <v>0</v>
      </c>
      <c r="BY187" s="540">
        <v>0</v>
      </c>
      <c r="BZ187" s="540">
        <v>0</v>
      </c>
      <c r="CA187" s="540">
        <v>0</v>
      </c>
      <c r="CB187" s="540">
        <v>0</v>
      </c>
      <c r="CC187" s="541">
        <f t="shared" si="45"/>
        <v>0</v>
      </c>
      <c r="CD187" s="541">
        <f t="shared" si="45"/>
        <v>0</v>
      </c>
      <c r="CG187" s="52">
        <v>178</v>
      </c>
    </row>
    <row r="188" spans="1:86">
      <c r="A188" s="547"/>
      <c r="B188" s="548" t="s">
        <v>614</v>
      </c>
      <c r="C188" s="540">
        <v>0</v>
      </c>
      <c r="D188" s="540">
        <v>0</v>
      </c>
      <c r="E188" s="540">
        <v>0</v>
      </c>
      <c r="F188" s="540">
        <v>0</v>
      </c>
      <c r="G188" s="540">
        <v>0</v>
      </c>
      <c r="H188" s="540">
        <v>0</v>
      </c>
      <c r="I188" s="540">
        <v>0</v>
      </c>
      <c r="J188" s="540">
        <v>0</v>
      </c>
      <c r="K188" s="540">
        <v>0</v>
      </c>
      <c r="L188" s="540">
        <v>0</v>
      </c>
      <c r="M188" s="540">
        <v>0</v>
      </c>
      <c r="N188" s="540">
        <v>0</v>
      </c>
      <c r="O188" s="540">
        <v>0</v>
      </c>
      <c r="P188" s="540">
        <v>0</v>
      </c>
      <c r="Q188" s="540">
        <v>0</v>
      </c>
      <c r="R188" s="540">
        <v>0</v>
      </c>
      <c r="S188" s="540">
        <v>0</v>
      </c>
      <c r="T188" s="540">
        <v>0</v>
      </c>
      <c r="U188" s="540">
        <v>0</v>
      </c>
      <c r="V188" s="540">
        <v>0</v>
      </c>
      <c r="W188" s="540">
        <v>0</v>
      </c>
      <c r="X188" s="540">
        <v>0</v>
      </c>
      <c r="Y188" s="540">
        <v>0</v>
      </c>
      <c r="Z188" s="540">
        <v>0</v>
      </c>
      <c r="AA188" s="540">
        <v>0</v>
      </c>
      <c r="AB188" s="540">
        <v>0</v>
      </c>
      <c r="AC188" s="540">
        <v>0</v>
      </c>
      <c r="AD188" s="540">
        <v>0</v>
      </c>
      <c r="AE188" s="540">
        <v>0</v>
      </c>
      <c r="AF188" s="540">
        <v>0</v>
      </c>
      <c r="AG188" s="540">
        <v>0</v>
      </c>
      <c r="AH188" s="540">
        <v>0</v>
      </c>
      <c r="AI188" s="540">
        <v>0</v>
      </c>
      <c r="AJ188" s="540">
        <v>0</v>
      </c>
      <c r="AK188" s="540">
        <v>0</v>
      </c>
      <c r="AL188" s="540">
        <v>0</v>
      </c>
      <c r="AM188" s="540">
        <v>0</v>
      </c>
      <c r="AN188" s="540">
        <v>0</v>
      </c>
      <c r="AO188" s="540">
        <v>0</v>
      </c>
      <c r="AP188" s="540">
        <v>0</v>
      </c>
      <c r="AQ188" s="540">
        <v>0</v>
      </c>
      <c r="AR188" s="540">
        <v>0</v>
      </c>
      <c r="AS188" s="540">
        <v>0</v>
      </c>
      <c r="AT188" s="540">
        <v>0</v>
      </c>
      <c r="AU188" s="540">
        <v>0</v>
      </c>
      <c r="AV188" s="540">
        <v>0</v>
      </c>
      <c r="AW188" s="540">
        <v>0</v>
      </c>
      <c r="AX188" s="540">
        <v>0</v>
      </c>
      <c r="AY188" s="540">
        <v>0</v>
      </c>
      <c r="AZ188" s="540">
        <v>0</v>
      </c>
      <c r="BA188" s="540">
        <v>0</v>
      </c>
      <c r="BB188" s="540">
        <v>0</v>
      </c>
      <c r="BC188" s="540">
        <v>0</v>
      </c>
      <c r="BD188" s="540">
        <v>0</v>
      </c>
      <c r="BE188" s="540">
        <v>0</v>
      </c>
      <c r="BF188" s="540">
        <v>0</v>
      </c>
      <c r="BG188" s="540">
        <v>0</v>
      </c>
      <c r="BH188" s="540">
        <v>0</v>
      </c>
      <c r="BI188" s="540">
        <v>0</v>
      </c>
      <c r="BJ188" s="540">
        <v>0</v>
      </c>
      <c r="BK188" s="540">
        <v>0</v>
      </c>
      <c r="BL188" s="540">
        <v>0</v>
      </c>
      <c r="BM188" s="540">
        <v>0</v>
      </c>
      <c r="BN188" s="540">
        <v>0</v>
      </c>
      <c r="BO188" s="540">
        <v>0</v>
      </c>
      <c r="BP188" s="540">
        <v>0</v>
      </c>
      <c r="BQ188" s="540">
        <v>0</v>
      </c>
      <c r="BR188" s="540">
        <v>0</v>
      </c>
      <c r="BS188" s="540">
        <v>0</v>
      </c>
      <c r="BT188" s="540">
        <v>0</v>
      </c>
      <c r="BU188" s="540">
        <v>0</v>
      </c>
      <c r="BV188" s="540">
        <v>0</v>
      </c>
      <c r="BW188" s="540">
        <v>0</v>
      </c>
      <c r="BX188" s="540">
        <v>0</v>
      </c>
      <c r="BY188" s="540">
        <v>0</v>
      </c>
      <c r="BZ188" s="540">
        <v>0</v>
      </c>
      <c r="CA188" s="540">
        <v>0</v>
      </c>
      <c r="CB188" s="540">
        <v>0</v>
      </c>
      <c r="CC188" s="541">
        <f t="shared" si="45"/>
        <v>0</v>
      </c>
      <c r="CD188" s="541">
        <f t="shared" si="45"/>
        <v>0</v>
      </c>
      <c r="CG188" s="52">
        <v>179</v>
      </c>
      <c r="CH188" s="45"/>
    </row>
    <row r="189" spans="1:86">
      <c r="A189" s="550"/>
      <c r="B189" s="538" t="s">
        <v>854</v>
      </c>
      <c r="C189" s="537">
        <f>C178+C167+C156+C145</f>
        <v>0</v>
      </c>
      <c r="D189" s="537">
        <f t="shared" ref="D189:BO189" si="53">D178+D167+D156+D145</f>
        <v>0</v>
      </c>
      <c r="E189" s="537">
        <f t="shared" si="53"/>
        <v>0</v>
      </c>
      <c r="F189" s="537">
        <f t="shared" si="53"/>
        <v>0</v>
      </c>
      <c r="G189" s="537">
        <f t="shared" si="53"/>
        <v>0</v>
      </c>
      <c r="H189" s="537">
        <f t="shared" si="53"/>
        <v>0</v>
      </c>
      <c r="I189" s="537">
        <f t="shared" si="53"/>
        <v>0</v>
      </c>
      <c r="J189" s="537">
        <f t="shared" si="53"/>
        <v>0</v>
      </c>
      <c r="K189" s="537">
        <f t="shared" si="53"/>
        <v>0</v>
      </c>
      <c r="L189" s="537">
        <f t="shared" si="53"/>
        <v>0</v>
      </c>
      <c r="M189" s="537">
        <f t="shared" si="53"/>
        <v>0</v>
      </c>
      <c r="N189" s="537">
        <f t="shared" si="53"/>
        <v>0</v>
      </c>
      <c r="O189" s="537">
        <f t="shared" si="53"/>
        <v>0</v>
      </c>
      <c r="P189" s="537">
        <f t="shared" si="53"/>
        <v>0</v>
      </c>
      <c r="Q189" s="537">
        <f t="shared" si="53"/>
        <v>0</v>
      </c>
      <c r="R189" s="537">
        <f t="shared" si="53"/>
        <v>0</v>
      </c>
      <c r="S189" s="537">
        <f t="shared" si="53"/>
        <v>0</v>
      </c>
      <c r="T189" s="537">
        <f t="shared" si="53"/>
        <v>0</v>
      </c>
      <c r="U189" s="537">
        <f t="shared" si="53"/>
        <v>0</v>
      </c>
      <c r="V189" s="537">
        <f t="shared" si="53"/>
        <v>0</v>
      </c>
      <c r="W189" s="537">
        <f t="shared" si="53"/>
        <v>0</v>
      </c>
      <c r="X189" s="537">
        <f t="shared" si="53"/>
        <v>0</v>
      </c>
      <c r="Y189" s="537">
        <f t="shared" si="53"/>
        <v>0</v>
      </c>
      <c r="Z189" s="537">
        <f t="shared" si="53"/>
        <v>0</v>
      </c>
      <c r="AA189" s="537">
        <f t="shared" si="53"/>
        <v>0</v>
      </c>
      <c r="AB189" s="537">
        <f t="shared" si="53"/>
        <v>0</v>
      </c>
      <c r="AC189" s="537">
        <f t="shared" si="53"/>
        <v>0</v>
      </c>
      <c r="AD189" s="537">
        <f t="shared" si="53"/>
        <v>0</v>
      </c>
      <c r="AE189" s="537">
        <f t="shared" si="53"/>
        <v>0</v>
      </c>
      <c r="AF189" s="537">
        <f t="shared" si="53"/>
        <v>0</v>
      </c>
      <c r="AG189" s="537">
        <f t="shared" si="53"/>
        <v>0</v>
      </c>
      <c r="AH189" s="537">
        <f t="shared" si="53"/>
        <v>0</v>
      </c>
      <c r="AI189" s="537">
        <f t="shared" si="53"/>
        <v>0</v>
      </c>
      <c r="AJ189" s="537">
        <f t="shared" si="53"/>
        <v>0</v>
      </c>
      <c r="AK189" s="537">
        <f t="shared" si="53"/>
        <v>0</v>
      </c>
      <c r="AL189" s="537">
        <f t="shared" si="53"/>
        <v>0</v>
      </c>
      <c r="AM189" s="537">
        <f t="shared" si="53"/>
        <v>0</v>
      </c>
      <c r="AN189" s="537">
        <f t="shared" si="53"/>
        <v>0</v>
      </c>
      <c r="AO189" s="537">
        <f t="shared" si="53"/>
        <v>0</v>
      </c>
      <c r="AP189" s="537">
        <f t="shared" si="53"/>
        <v>0</v>
      </c>
      <c r="AQ189" s="537">
        <f t="shared" si="53"/>
        <v>0</v>
      </c>
      <c r="AR189" s="537">
        <f t="shared" si="53"/>
        <v>0</v>
      </c>
      <c r="AS189" s="537">
        <f t="shared" si="53"/>
        <v>0</v>
      </c>
      <c r="AT189" s="537">
        <f t="shared" si="53"/>
        <v>0</v>
      </c>
      <c r="AU189" s="537">
        <f t="shared" si="53"/>
        <v>0</v>
      </c>
      <c r="AV189" s="537">
        <f t="shared" si="53"/>
        <v>0</v>
      </c>
      <c r="AW189" s="537">
        <f t="shared" si="53"/>
        <v>0</v>
      </c>
      <c r="AX189" s="537">
        <f t="shared" si="53"/>
        <v>0</v>
      </c>
      <c r="AY189" s="537">
        <f t="shared" si="53"/>
        <v>0</v>
      </c>
      <c r="AZ189" s="537">
        <f t="shared" si="53"/>
        <v>0</v>
      </c>
      <c r="BA189" s="537">
        <f t="shared" si="53"/>
        <v>0</v>
      </c>
      <c r="BB189" s="537">
        <f t="shared" si="53"/>
        <v>0</v>
      </c>
      <c r="BC189" s="537">
        <f t="shared" si="53"/>
        <v>0</v>
      </c>
      <c r="BD189" s="537">
        <f t="shared" si="53"/>
        <v>0</v>
      </c>
      <c r="BE189" s="537">
        <f t="shared" si="53"/>
        <v>0</v>
      </c>
      <c r="BF189" s="537">
        <f t="shared" si="53"/>
        <v>0</v>
      </c>
      <c r="BG189" s="537">
        <f t="shared" si="53"/>
        <v>0</v>
      </c>
      <c r="BH189" s="537">
        <f t="shared" si="53"/>
        <v>0</v>
      </c>
      <c r="BI189" s="537">
        <f t="shared" si="53"/>
        <v>0</v>
      </c>
      <c r="BJ189" s="537">
        <f t="shared" si="53"/>
        <v>0</v>
      </c>
      <c r="BK189" s="537">
        <f t="shared" si="53"/>
        <v>0</v>
      </c>
      <c r="BL189" s="537">
        <f t="shared" si="53"/>
        <v>0</v>
      </c>
      <c r="BM189" s="537">
        <f t="shared" si="53"/>
        <v>0</v>
      </c>
      <c r="BN189" s="537">
        <f t="shared" si="53"/>
        <v>0</v>
      </c>
      <c r="BO189" s="537">
        <f t="shared" si="53"/>
        <v>0</v>
      </c>
      <c r="BP189" s="537">
        <f t="shared" ref="BP189:CD189" si="54">BP178+BP167+BP156+BP145</f>
        <v>0</v>
      </c>
      <c r="BQ189" s="537">
        <f t="shared" si="54"/>
        <v>0</v>
      </c>
      <c r="BR189" s="537">
        <f t="shared" si="54"/>
        <v>0</v>
      </c>
      <c r="BS189" s="537">
        <f t="shared" si="54"/>
        <v>0</v>
      </c>
      <c r="BT189" s="537">
        <f t="shared" si="54"/>
        <v>0</v>
      </c>
      <c r="BU189" s="537">
        <f t="shared" si="54"/>
        <v>0</v>
      </c>
      <c r="BV189" s="537">
        <f t="shared" si="54"/>
        <v>0</v>
      </c>
      <c r="BW189" s="537">
        <f t="shared" si="54"/>
        <v>0</v>
      </c>
      <c r="BX189" s="537">
        <f t="shared" si="54"/>
        <v>0</v>
      </c>
      <c r="BY189" s="537">
        <f t="shared" si="54"/>
        <v>0</v>
      </c>
      <c r="BZ189" s="537">
        <f t="shared" si="54"/>
        <v>0</v>
      </c>
      <c r="CA189" s="537">
        <f t="shared" si="54"/>
        <v>0</v>
      </c>
      <c r="CB189" s="537">
        <f t="shared" si="54"/>
        <v>0</v>
      </c>
      <c r="CC189" s="537">
        <f t="shared" si="54"/>
        <v>0</v>
      </c>
      <c r="CD189" s="537">
        <f t="shared" si="54"/>
        <v>0</v>
      </c>
      <c r="CG189" s="52">
        <v>180</v>
      </c>
    </row>
    <row r="190" spans="1:86">
      <c r="A190" s="513" t="s">
        <v>855</v>
      </c>
      <c r="B190" s="551"/>
      <c r="C190" s="537">
        <f>C189+C144+C99+C54</f>
        <v>0</v>
      </c>
      <c r="D190" s="537">
        <f t="shared" ref="D190:BO190" si="55">D189+D144+D99+D54</f>
        <v>0</v>
      </c>
      <c r="E190" s="537">
        <f t="shared" si="55"/>
        <v>0</v>
      </c>
      <c r="F190" s="537">
        <f t="shared" si="55"/>
        <v>0</v>
      </c>
      <c r="G190" s="537">
        <f t="shared" si="55"/>
        <v>0</v>
      </c>
      <c r="H190" s="537">
        <f t="shared" si="55"/>
        <v>0</v>
      </c>
      <c r="I190" s="537">
        <f t="shared" si="55"/>
        <v>0</v>
      </c>
      <c r="J190" s="537">
        <f t="shared" si="55"/>
        <v>0</v>
      </c>
      <c r="K190" s="537">
        <f t="shared" si="55"/>
        <v>0</v>
      </c>
      <c r="L190" s="537">
        <f t="shared" si="55"/>
        <v>0</v>
      </c>
      <c r="M190" s="537">
        <f t="shared" si="55"/>
        <v>0</v>
      </c>
      <c r="N190" s="537">
        <f t="shared" si="55"/>
        <v>0</v>
      </c>
      <c r="O190" s="537">
        <f t="shared" si="55"/>
        <v>0</v>
      </c>
      <c r="P190" s="537">
        <f t="shared" si="55"/>
        <v>0</v>
      </c>
      <c r="Q190" s="537">
        <f t="shared" si="55"/>
        <v>0</v>
      </c>
      <c r="R190" s="537">
        <f t="shared" si="55"/>
        <v>0</v>
      </c>
      <c r="S190" s="537">
        <f t="shared" si="55"/>
        <v>0</v>
      </c>
      <c r="T190" s="537">
        <f t="shared" si="55"/>
        <v>0</v>
      </c>
      <c r="U190" s="537">
        <f t="shared" si="55"/>
        <v>0</v>
      </c>
      <c r="V190" s="537">
        <f t="shared" si="55"/>
        <v>0</v>
      </c>
      <c r="W190" s="537">
        <f t="shared" si="55"/>
        <v>0</v>
      </c>
      <c r="X190" s="537">
        <f t="shared" si="55"/>
        <v>0</v>
      </c>
      <c r="Y190" s="537">
        <f t="shared" si="55"/>
        <v>0</v>
      </c>
      <c r="Z190" s="537">
        <f t="shared" si="55"/>
        <v>0</v>
      </c>
      <c r="AA190" s="537">
        <f t="shared" si="55"/>
        <v>0</v>
      </c>
      <c r="AB190" s="537">
        <f t="shared" si="55"/>
        <v>0</v>
      </c>
      <c r="AC190" s="537">
        <f t="shared" si="55"/>
        <v>0</v>
      </c>
      <c r="AD190" s="537">
        <f t="shared" si="55"/>
        <v>0</v>
      </c>
      <c r="AE190" s="537">
        <f t="shared" si="55"/>
        <v>0</v>
      </c>
      <c r="AF190" s="537">
        <f t="shared" si="55"/>
        <v>0</v>
      </c>
      <c r="AG190" s="537">
        <f t="shared" si="55"/>
        <v>0</v>
      </c>
      <c r="AH190" s="537">
        <f t="shared" si="55"/>
        <v>0</v>
      </c>
      <c r="AI190" s="537">
        <f t="shared" si="55"/>
        <v>0</v>
      </c>
      <c r="AJ190" s="537">
        <f t="shared" si="55"/>
        <v>0</v>
      </c>
      <c r="AK190" s="537">
        <f t="shared" si="55"/>
        <v>0</v>
      </c>
      <c r="AL190" s="537">
        <f t="shared" si="55"/>
        <v>0</v>
      </c>
      <c r="AM190" s="537">
        <f t="shared" si="55"/>
        <v>0</v>
      </c>
      <c r="AN190" s="537">
        <f t="shared" si="55"/>
        <v>0</v>
      </c>
      <c r="AO190" s="537">
        <f t="shared" si="55"/>
        <v>0</v>
      </c>
      <c r="AP190" s="537">
        <f t="shared" si="55"/>
        <v>0</v>
      </c>
      <c r="AQ190" s="537">
        <f t="shared" si="55"/>
        <v>0</v>
      </c>
      <c r="AR190" s="537">
        <f t="shared" si="55"/>
        <v>0</v>
      </c>
      <c r="AS190" s="537">
        <f t="shared" si="55"/>
        <v>0</v>
      </c>
      <c r="AT190" s="537">
        <f t="shared" si="55"/>
        <v>0</v>
      </c>
      <c r="AU190" s="537">
        <f t="shared" si="55"/>
        <v>0</v>
      </c>
      <c r="AV190" s="537">
        <f t="shared" si="55"/>
        <v>0</v>
      </c>
      <c r="AW190" s="537">
        <f t="shared" si="55"/>
        <v>0</v>
      </c>
      <c r="AX190" s="537">
        <f t="shared" si="55"/>
        <v>0</v>
      </c>
      <c r="AY190" s="537">
        <f t="shared" si="55"/>
        <v>0</v>
      </c>
      <c r="AZ190" s="537">
        <f t="shared" si="55"/>
        <v>0</v>
      </c>
      <c r="BA190" s="537">
        <f t="shared" si="55"/>
        <v>0</v>
      </c>
      <c r="BB190" s="537">
        <f t="shared" si="55"/>
        <v>0</v>
      </c>
      <c r="BC190" s="537">
        <f t="shared" si="55"/>
        <v>0</v>
      </c>
      <c r="BD190" s="537">
        <f t="shared" si="55"/>
        <v>0</v>
      </c>
      <c r="BE190" s="537">
        <f t="shared" si="55"/>
        <v>0</v>
      </c>
      <c r="BF190" s="537">
        <f t="shared" si="55"/>
        <v>0</v>
      </c>
      <c r="BG190" s="537">
        <f t="shared" si="55"/>
        <v>0</v>
      </c>
      <c r="BH190" s="537">
        <f t="shared" si="55"/>
        <v>0</v>
      </c>
      <c r="BI190" s="537">
        <f t="shared" si="55"/>
        <v>0</v>
      </c>
      <c r="BJ190" s="537">
        <f t="shared" si="55"/>
        <v>0</v>
      </c>
      <c r="BK190" s="537">
        <f t="shared" si="55"/>
        <v>0</v>
      </c>
      <c r="BL190" s="537">
        <f t="shared" si="55"/>
        <v>0</v>
      </c>
      <c r="BM190" s="537">
        <f t="shared" si="55"/>
        <v>0</v>
      </c>
      <c r="BN190" s="537">
        <f t="shared" si="55"/>
        <v>0</v>
      </c>
      <c r="BO190" s="537">
        <f t="shared" si="55"/>
        <v>0</v>
      </c>
      <c r="BP190" s="537">
        <f t="shared" ref="BP190:CD190" si="56">BP189+BP144+BP99+BP54</f>
        <v>0</v>
      </c>
      <c r="BQ190" s="537">
        <f t="shared" si="56"/>
        <v>0</v>
      </c>
      <c r="BR190" s="537">
        <f t="shared" si="56"/>
        <v>0</v>
      </c>
      <c r="BS190" s="537">
        <f t="shared" si="56"/>
        <v>0</v>
      </c>
      <c r="BT190" s="537">
        <f t="shared" si="56"/>
        <v>0</v>
      </c>
      <c r="BU190" s="537">
        <f t="shared" si="56"/>
        <v>0</v>
      </c>
      <c r="BV190" s="537">
        <f t="shared" si="56"/>
        <v>0</v>
      </c>
      <c r="BW190" s="537">
        <f t="shared" si="56"/>
        <v>0</v>
      </c>
      <c r="BX190" s="537">
        <f t="shared" si="56"/>
        <v>0</v>
      </c>
      <c r="BY190" s="537">
        <f t="shared" si="56"/>
        <v>0</v>
      </c>
      <c r="BZ190" s="537">
        <f t="shared" si="56"/>
        <v>0</v>
      </c>
      <c r="CA190" s="537">
        <f t="shared" si="56"/>
        <v>0</v>
      </c>
      <c r="CB190" s="537">
        <f t="shared" si="56"/>
        <v>0</v>
      </c>
      <c r="CC190" s="537">
        <f t="shared" si="56"/>
        <v>0</v>
      </c>
      <c r="CD190" s="537">
        <f t="shared" si="56"/>
        <v>0</v>
      </c>
      <c r="CG190" s="52">
        <v>181</v>
      </c>
    </row>
    <row r="191" spans="1:86">
      <c r="A191" s="552" t="s">
        <v>856</v>
      </c>
    </row>
    <row r="197" s="52" customFormat="1"/>
  </sheetData>
  <mergeCells count="42">
    <mergeCell ref="I7:J7"/>
    <mergeCell ref="A7:A9"/>
    <mergeCell ref="B7:B9"/>
    <mergeCell ref="C7:D7"/>
    <mergeCell ref="E7:F7"/>
    <mergeCell ref="G7:H7"/>
    <mergeCell ref="AG7:AH7"/>
    <mergeCell ref="K7:L7"/>
    <mergeCell ref="M7:N7"/>
    <mergeCell ref="O7:P7"/>
    <mergeCell ref="Q7:R7"/>
    <mergeCell ref="S7:T7"/>
    <mergeCell ref="U7:V7"/>
    <mergeCell ref="W7:X7"/>
    <mergeCell ref="Y7:Z7"/>
    <mergeCell ref="AA7:AB7"/>
    <mergeCell ref="AC7:AD7"/>
    <mergeCell ref="AE7:AF7"/>
    <mergeCell ref="BE7:BF7"/>
    <mergeCell ref="AI7:AJ7"/>
    <mergeCell ref="AK7:AL7"/>
    <mergeCell ref="AM7:AN7"/>
    <mergeCell ref="AO7:AP7"/>
    <mergeCell ref="AQ7:AR7"/>
    <mergeCell ref="AS7:AT7"/>
    <mergeCell ref="AU7:AV7"/>
    <mergeCell ref="AW7:AX7"/>
    <mergeCell ref="AY7:AZ7"/>
    <mergeCell ref="BA7:BB7"/>
    <mergeCell ref="BC7:BD7"/>
    <mergeCell ref="CC7:CD7"/>
    <mergeCell ref="BG7:BH7"/>
    <mergeCell ref="BI7:BJ7"/>
    <mergeCell ref="BK7:BL7"/>
    <mergeCell ref="BM7:BN7"/>
    <mergeCell ref="BO7:BP7"/>
    <mergeCell ref="BQ7:BR7"/>
    <mergeCell ref="BS7:BT7"/>
    <mergeCell ref="BU7:BV7"/>
    <mergeCell ref="BW7:BX7"/>
    <mergeCell ref="BY7:BZ7"/>
    <mergeCell ref="CA7:CB7"/>
  </mergeCell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0"/>
  <sheetViews>
    <sheetView zoomScale="85" zoomScaleNormal="85" workbookViewId="0">
      <pane xSplit="1" ySplit="9" topLeftCell="B31" activePane="bottomRight" state="frozen"/>
      <selection activeCell="C198" sqref="C198"/>
      <selection pane="topRight" activeCell="C198" sqref="C198"/>
      <selection pane="bottomLeft" activeCell="C198" sqref="C198"/>
      <selection pane="bottomRight"/>
    </sheetView>
  </sheetViews>
  <sheetFormatPr defaultRowHeight="15"/>
  <cols>
    <col min="1" max="1" width="78" style="32" customWidth="1"/>
    <col min="2" max="8" width="13.28515625" style="2" customWidth="1"/>
    <col min="9" max="9" width="9.5703125" style="2" customWidth="1"/>
    <col min="10" max="74" width="13.28515625" style="2" customWidth="1"/>
    <col min="75" max="75" width="13" style="2" customWidth="1"/>
    <col min="76" max="76" width="16.85546875" style="2" customWidth="1"/>
    <col min="77" max="77" width="12.85546875" style="2" customWidth="1"/>
    <col min="78" max="79" width="12.7109375" style="2" customWidth="1"/>
    <col min="80" max="81" width="13.42578125" style="2" customWidth="1"/>
    <col min="82" max="82" width="9.140625" style="2"/>
    <col min="83" max="83" width="9.140625" style="560"/>
    <col min="84" max="16384" width="9.140625" style="2"/>
  </cols>
  <sheetData>
    <row r="1" spans="1:83">
      <c r="A1" s="95" t="s">
        <v>120</v>
      </c>
      <c r="B1" s="25">
        <v>2</v>
      </c>
      <c r="CE1" s="2"/>
    </row>
    <row r="2" spans="1:83">
      <c r="A2" s="95" t="s">
        <v>106</v>
      </c>
      <c r="B2" s="23" t="s">
        <v>857</v>
      </c>
      <c r="CE2" s="2"/>
    </row>
    <row r="3" spans="1:83">
      <c r="A3" s="95" t="s">
        <v>108</v>
      </c>
      <c r="B3" s="95" t="s">
        <v>801</v>
      </c>
      <c r="CE3" s="2"/>
    </row>
    <row r="4" spans="1:83">
      <c r="A4" s="95" t="s">
        <v>110</v>
      </c>
      <c r="B4" s="23" t="s">
        <v>4</v>
      </c>
      <c r="C4" s="553"/>
      <c r="CE4" s="2"/>
    </row>
    <row r="5" spans="1:83">
      <c r="A5" s="95" t="s">
        <v>111</v>
      </c>
      <c r="B5" s="299" t="s">
        <v>124</v>
      </c>
      <c r="C5" s="553"/>
      <c r="CE5" s="2"/>
    </row>
    <row r="6" spans="1:83">
      <c r="CE6" s="2"/>
    </row>
    <row r="7" spans="1:83" s="554" customFormat="1" ht="30" customHeight="1">
      <c r="A7" s="4349" t="s">
        <v>858</v>
      </c>
      <c r="B7" s="4437" t="s">
        <v>803</v>
      </c>
      <c r="C7" s="4438"/>
      <c r="D7" s="4437" t="s">
        <v>804</v>
      </c>
      <c r="E7" s="4438"/>
      <c r="F7" s="4437" t="s">
        <v>805</v>
      </c>
      <c r="G7" s="4438"/>
      <c r="H7" s="4437" t="s">
        <v>806</v>
      </c>
      <c r="I7" s="4438"/>
      <c r="J7" s="4437" t="s">
        <v>807</v>
      </c>
      <c r="K7" s="4438"/>
      <c r="L7" s="4437" t="s">
        <v>808</v>
      </c>
      <c r="M7" s="4438"/>
      <c r="N7" s="4437" t="s">
        <v>859</v>
      </c>
      <c r="O7" s="4438"/>
      <c r="P7" s="4437" t="s">
        <v>810</v>
      </c>
      <c r="Q7" s="4438"/>
      <c r="R7" s="4437" t="s">
        <v>811</v>
      </c>
      <c r="S7" s="4438"/>
      <c r="T7" s="4437" t="s">
        <v>812</v>
      </c>
      <c r="U7" s="4438"/>
      <c r="V7" s="4437" t="s">
        <v>813</v>
      </c>
      <c r="W7" s="4438"/>
      <c r="X7" s="4437" t="s">
        <v>814</v>
      </c>
      <c r="Y7" s="4438"/>
      <c r="Z7" s="4437" t="s">
        <v>815</v>
      </c>
      <c r="AA7" s="4438"/>
      <c r="AB7" s="4437" t="s">
        <v>816</v>
      </c>
      <c r="AC7" s="4438"/>
      <c r="AD7" s="4437" t="s">
        <v>817</v>
      </c>
      <c r="AE7" s="4438"/>
      <c r="AF7" s="4437" t="s">
        <v>818</v>
      </c>
      <c r="AG7" s="4438"/>
      <c r="AH7" s="4437" t="s">
        <v>819</v>
      </c>
      <c r="AI7" s="4438"/>
      <c r="AJ7" s="4437" t="s">
        <v>820</v>
      </c>
      <c r="AK7" s="4438"/>
      <c r="AL7" s="4437" t="s">
        <v>821</v>
      </c>
      <c r="AM7" s="4438"/>
      <c r="AN7" s="4437" t="s">
        <v>822</v>
      </c>
      <c r="AO7" s="4438"/>
      <c r="AP7" s="4437" t="s">
        <v>823</v>
      </c>
      <c r="AQ7" s="4438"/>
      <c r="AR7" s="4437" t="s">
        <v>824</v>
      </c>
      <c r="AS7" s="4438"/>
      <c r="AT7" s="4437" t="s">
        <v>825</v>
      </c>
      <c r="AU7" s="4438"/>
      <c r="AV7" s="4437" t="s">
        <v>826</v>
      </c>
      <c r="AW7" s="4438"/>
      <c r="AX7" s="4437" t="s">
        <v>827</v>
      </c>
      <c r="AY7" s="4438"/>
      <c r="AZ7" s="4437" t="s">
        <v>828</v>
      </c>
      <c r="BA7" s="4438"/>
      <c r="BB7" s="4437" t="s">
        <v>829</v>
      </c>
      <c r="BC7" s="4438"/>
      <c r="BD7" s="4437" t="s">
        <v>830</v>
      </c>
      <c r="BE7" s="4438"/>
      <c r="BF7" s="4437" t="s">
        <v>831</v>
      </c>
      <c r="BG7" s="4438"/>
      <c r="BH7" s="4437" t="s">
        <v>832</v>
      </c>
      <c r="BI7" s="4438"/>
      <c r="BJ7" s="4437" t="s">
        <v>833</v>
      </c>
      <c r="BK7" s="4438"/>
      <c r="BL7" s="4437" t="s">
        <v>834</v>
      </c>
      <c r="BM7" s="4438"/>
      <c r="BN7" s="4437" t="s">
        <v>835</v>
      </c>
      <c r="BO7" s="4438"/>
      <c r="BP7" s="4437" t="s">
        <v>836</v>
      </c>
      <c r="BQ7" s="4438"/>
      <c r="BR7" s="4437" t="s">
        <v>837</v>
      </c>
      <c r="BS7" s="4438"/>
      <c r="BT7" s="4437" t="s">
        <v>838</v>
      </c>
      <c r="BU7" s="4438"/>
      <c r="BV7" s="4437" t="s">
        <v>839</v>
      </c>
      <c r="BW7" s="4438"/>
      <c r="BX7" s="4437" t="s">
        <v>840</v>
      </c>
      <c r="BY7" s="4438"/>
      <c r="BZ7" s="4437" t="s">
        <v>841</v>
      </c>
      <c r="CA7" s="4438"/>
      <c r="CB7" s="4437" t="s">
        <v>842</v>
      </c>
      <c r="CC7" s="4438"/>
    </row>
    <row r="8" spans="1:83" s="554" customFormat="1" ht="18" customHeight="1">
      <c r="A8" s="4350"/>
      <c r="B8" s="555" t="s">
        <v>860</v>
      </c>
      <c r="C8" s="556" t="s">
        <v>861</v>
      </c>
      <c r="D8" s="556" t="s">
        <v>860</v>
      </c>
      <c r="E8" s="556" t="s">
        <v>861</v>
      </c>
      <c r="F8" s="556" t="s">
        <v>860</v>
      </c>
      <c r="G8" s="556" t="s">
        <v>861</v>
      </c>
      <c r="H8" s="556" t="s">
        <v>860</v>
      </c>
      <c r="I8" s="556" t="s">
        <v>861</v>
      </c>
      <c r="J8" s="556" t="s">
        <v>860</v>
      </c>
      <c r="K8" s="556" t="s">
        <v>861</v>
      </c>
      <c r="L8" s="556" t="s">
        <v>860</v>
      </c>
      <c r="M8" s="556" t="s">
        <v>861</v>
      </c>
      <c r="N8" s="556" t="s">
        <v>860</v>
      </c>
      <c r="O8" s="556" t="s">
        <v>861</v>
      </c>
      <c r="P8" s="556" t="s">
        <v>860</v>
      </c>
      <c r="Q8" s="556" t="s">
        <v>861</v>
      </c>
      <c r="R8" s="556" t="s">
        <v>860</v>
      </c>
      <c r="S8" s="556" t="s">
        <v>861</v>
      </c>
      <c r="T8" s="556" t="s">
        <v>860</v>
      </c>
      <c r="U8" s="556" t="s">
        <v>861</v>
      </c>
      <c r="V8" s="556" t="s">
        <v>860</v>
      </c>
      <c r="W8" s="556" t="s">
        <v>861</v>
      </c>
      <c r="X8" s="556" t="s">
        <v>860</v>
      </c>
      <c r="Y8" s="556" t="s">
        <v>861</v>
      </c>
      <c r="Z8" s="556" t="s">
        <v>860</v>
      </c>
      <c r="AA8" s="556" t="s">
        <v>861</v>
      </c>
      <c r="AB8" s="556" t="s">
        <v>860</v>
      </c>
      <c r="AC8" s="556" t="s">
        <v>861</v>
      </c>
      <c r="AD8" s="556" t="s">
        <v>860</v>
      </c>
      <c r="AE8" s="556" t="s">
        <v>861</v>
      </c>
      <c r="AF8" s="556" t="s">
        <v>860</v>
      </c>
      <c r="AG8" s="556" t="s">
        <v>861</v>
      </c>
      <c r="AH8" s="556" t="s">
        <v>860</v>
      </c>
      <c r="AI8" s="556" t="s">
        <v>861</v>
      </c>
      <c r="AJ8" s="556" t="s">
        <v>860</v>
      </c>
      <c r="AK8" s="556" t="s">
        <v>861</v>
      </c>
      <c r="AL8" s="556" t="s">
        <v>860</v>
      </c>
      <c r="AM8" s="556" t="s">
        <v>861</v>
      </c>
      <c r="AN8" s="556" t="s">
        <v>860</v>
      </c>
      <c r="AO8" s="556" t="s">
        <v>861</v>
      </c>
      <c r="AP8" s="556" t="s">
        <v>860</v>
      </c>
      <c r="AQ8" s="556" t="s">
        <v>861</v>
      </c>
      <c r="AR8" s="556" t="s">
        <v>860</v>
      </c>
      <c r="AS8" s="556" t="s">
        <v>861</v>
      </c>
      <c r="AT8" s="556" t="s">
        <v>860</v>
      </c>
      <c r="AU8" s="556" t="s">
        <v>861</v>
      </c>
      <c r="AV8" s="556" t="s">
        <v>860</v>
      </c>
      <c r="AW8" s="556" t="s">
        <v>861</v>
      </c>
      <c r="AX8" s="556" t="s">
        <v>860</v>
      </c>
      <c r="AY8" s="556" t="s">
        <v>861</v>
      </c>
      <c r="AZ8" s="556" t="s">
        <v>860</v>
      </c>
      <c r="BA8" s="556" t="s">
        <v>861</v>
      </c>
      <c r="BB8" s="556" t="s">
        <v>860</v>
      </c>
      <c r="BC8" s="556" t="s">
        <v>861</v>
      </c>
      <c r="BD8" s="556" t="s">
        <v>860</v>
      </c>
      <c r="BE8" s="556" t="s">
        <v>861</v>
      </c>
      <c r="BF8" s="556" t="s">
        <v>860</v>
      </c>
      <c r="BG8" s="556" t="s">
        <v>861</v>
      </c>
      <c r="BH8" s="556" t="s">
        <v>860</v>
      </c>
      <c r="BI8" s="556" t="s">
        <v>861</v>
      </c>
      <c r="BJ8" s="556" t="s">
        <v>860</v>
      </c>
      <c r="BK8" s="556" t="s">
        <v>861</v>
      </c>
      <c r="BL8" s="556" t="s">
        <v>860</v>
      </c>
      <c r="BM8" s="556" t="s">
        <v>861</v>
      </c>
      <c r="BN8" s="556" t="s">
        <v>860</v>
      </c>
      <c r="BO8" s="556" t="s">
        <v>861</v>
      </c>
      <c r="BP8" s="556" t="s">
        <v>860</v>
      </c>
      <c r="BQ8" s="556" t="s">
        <v>861</v>
      </c>
      <c r="BR8" s="556" t="s">
        <v>860</v>
      </c>
      <c r="BS8" s="556" t="s">
        <v>861</v>
      </c>
      <c r="BT8" s="556" t="s">
        <v>860</v>
      </c>
      <c r="BU8" s="556" t="s">
        <v>861</v>
      </c>
      <c r="BV8" s="556" t="s">
        <v>860</v>
      </c>
      <c r="BW8" s="556" t="s">
        <v>861</v>
      </c>
      <c r="BX8" s="556" t="s">
        <v>860</v>
      </c>
      <c r="BY8" s="556" t="s">
        <v>861</v>
      </c>
      <c r="BZ8" s="556" t="s">
        <v>860</v>
      </c>
      <c r="CA8" s="556" t="s">
        <v>861</v>
      </c>
      <c r="CB8" s="556" t="s">
        <v>860</v>
      </c>
      <c r="CC8" s="556" t="s">
        <v>861</v>
      </c>
    </row>
    <row r="9" spans="1:83" s="554" customFormat="1" ht="45.75" customHeight="1">
      <c r="A9" s="4442"/>
      <c r="B9" s="557" t="s">
        <v>844</v>
      </c>
      <c r="C9" s="558" t="s">
        <v>846</v>
      </c>
      <c r="D9" s="558" t="s">
        <v>844</v>
      </c>
      <c r="E9" s="558" t="s">
        <v>846</v>
      </c>
      <c r="F9" s="558" t="s">
        <v>844</v>
      </c>
      <c r="G9" s="558" t="s">
        <v>846</v>
      </c>
      <c r="H9" s="558" t="s">
        <v>844</v>
      </c>
      <c r="I9" s="558" t="s">
        <v>846</v>
      </c>
      <c r="J9" s="558" t="s">
        <v>844</v>
      </c>
      <c r="K9" s="558" t="s">
        <v>846</v>
      </c>
      <c r="L9" s="558" t="s">
        <v>844</v>
      </c>
      <c r="M9" s="558" t="s">
        <v>846</v>
      </c>
      <c r="N9" s="558" t="s">
        <v>844</v>
      </c>
      <c r="O9" s="558" t="s">
        <v>846</v>
      </c>
      <c r="P9" s="558" t="s">
        <v>844</v>
      </c>
      <c r="Q9" s="558" t="s">
        <v>846</v>
      </c>
      <c r="R9" s="558" t="s">
        <v>844</v>
      </c>
      <c r="S9" s="558" t="s">
        <v>846</v>
      </c>
      <c r="T9" s="558" t="s">
        <v>844</v>
      </c>
      <c r="U9" s="558" t="s">
        <v>846</v>
      </c>
      <c r="V9" s="558" t="s">
        <v>844</v>
      </c>
      <c r="W9" s="558" t="s">
        <v>846</v>
      </c>
      <c r="X9" s="558" t="s">
        <v>844</v>
      </c>
      <c r="Y9" s="558" t="s">
        <v>846</v>
      </c>
      <c r="Z9" s="558" t="s">
        <v>844</v>
      </c>
      <c r="AA9" s="558" t="s">
        <v>846</v>
      </c>
      <c r="AB9" s="558" t="s">
        <v>844</v>
      </c>
      <c r="AC9" s="558" t="s">
        <v>846</v>
      </c>
      <c r="AD9" s="558" t="s">
        <v>844</v>
      </c>
      <c r="AE9" s="558" t="s">
        <v>846</v>
      </c>
      <c r="AF9" s="558" t="s">
        <v>844</v>
      </c>
      <c r="AG9" s="558" t="s">
        <v>846</v>
      </c>
      <c r="AH9" s="558" t="s">
        <v>844</v>
      </c>
      <c r="AI9" s="558" t="s">
        <v>846</v>
      </c>
      <c r="AJ9" s="558" t="s">
        <v>844</v>
      </c>
      <c r="AK9" s="558" t="s">
        <v>846</v>
      </c>
      <c r="AL9" s="558" t="s">
        <v>844</v>
      </c>
      <c r="AM9" s="558" t="s">
        <v>846</v>
      </c>
      <c r="AN9" s="558" t="s">
        <v>844</v>
      </c>
      <c r="AO9" s="558" t="s">
        <v>846</v>
      </c>
      <c r="AP9" s="558" t="s">
        <v>844</v>
      </c>
      <c r="AQ9" s="558" t="s">
        <v>846</v>
      </c>
      <c r="AR9" s="558" t="s">
        <v>844</v>
      </c>
      <c r="AS9" s="558" t="s">
        <v>846</v>
      </c>
      <c r="AT9" s="558" t="s">
        <v>844</v>
      </c>
      <c r="AU9" s="558" t="s">
        <v>846</v>
      </c>
      <c r="AV9" s="558" t="s">
        <v>844</v>
      </c>
      <c r="AW9" s="558" t="s">
        <v>846</v>
      </c>
      <c r="AX9" s="558" t="s">
        <v>844</v>
      </c>
      <c r="AY9" s="558" t="s">
        <v>846</v>
      </c>
      <c r="AZ9" s="558" t="s">
        <v>844</v>
      </c>
      <c r="BA9" s="558" t="s">
        <v>846</v>
      </c>
      <c r="BB9" s="558" t="s">
        <v>844</v>
      </c>
      <c r="BC9" s="558" t="s">
        <v>846</v>
      </c>
      <c r="BD9" s="558" t="s">
        <v>844</v>
      </c>
      <c r="BE9" s="558" t="s">
        <v>846</v>
      </c>
      <c r="BF9" s="558" t="s">
        <v>844</v>
      </c>
      <c r="BG9" s="558" t="s">
        <v>846</v>
      </c>
      <c r="BH9" s="558" t="s">
        <v>844</v>
      </c>
      <c r="BI9" s="558" t="s">
        <v>846</v>
      </c>
      <c r="BJ9" s="558" t="s">
        <v>844</v>
      </c>
      <c r="BK9" s="558" t="s">
        <v>846</v>
      </c>
      <c r="BL9" s="558" t="s">
        <v>844</v>
      </c>
      <c r="BM9" s="558" t="s">
        <v>846</v>
      </c>
      <c r="BN9" s="558" t="s">
        <v>844</v>
      </c>
      <c r="BO9" s="558" t="s">
        <v>846</v>
      </c>
      <c r="BP9" s="558" t="s">
        <v>844</v>
      </c>
      <c r="BQ9" s="558" t="s">
        <v>846</v>
      </c>
      <c r="BR9" s="558" t="s">
        <v>844</v>
      </c>
      <c r="BS9" s="558" t="s">
        <v>846</v>
      </c>
      <c r="BT9" s="558" t="s">
        <v>844</v>
      </c>
      <c r="BU9" s="558" t="s">
        <v>846</v>
      </c>
      <c r="BV9" s="558" t="s">
        <v>844</v>
      </c>
      <c r="BW9" s="558" t="s">
        <v>846</v>
      </c>
      <c r="BX9" s="558" t="s">
        <v>844</v>
      </c>
      <c r="BY9" s="558" t="s">
        <v>846</v>
      </c>
      <c r="BZ9" s="558" t="s">
        <v>844</v>
      </c>
      <c r="CA9" s="558" t="s">
        <v>846</v>
      </c>
      <c r="CB9" s="558" t="s">
        <v>844</v>
      </c>
      <c r="CC9" s="558" t="s">
        <v>846</v>
      </c>
    </row>
    <row r="10" spans="1:83">
      <c r="A10" s="508" t="s">
        <v>590</v>
      </c>
      <c r="B10" s="559">
        <f>B11+B22</f>
        <v>0</v>
      </c>
      <c r="C10" s="559">
        <f t="shared" ref="C10:BN10" si="0">C11+C22</f>
        <v>0</v>
      </c>
      <c r="D10" s="559">
        <f t="shared" si="0"/>
        <v>0</v>
      </c>
      <c r="E10" s="559">
        <f t="shared" si="0"/>
        <v>0</v>
      </c>
      <c r="F10" s="559">
        <f t="shared" si="0"/>
        <v>0</v>
      </c>
      <c r="G10" s="559">
        <f t="shared" si="0"/>
        <v>0</v>
      </c>
      <c r="H10" s="559">
        <f t="shared" si="0"/>
        <v>0</v>
      </c>
      <c r="I10" s="559">
        <f t="shared" si="0"/>
        <v>0</v>
      </c>
      <c r="J10" s="559">
        <f t="shared" si="0"/>
        <v>0</v>
      </c>
      <c r="K10" s="559">
        <f t="shared" si="0"/>
        <v>0</v>
      </c>
      <c r="L10" s="559">
        <f t="shared" si="0"/>
        <v>0</v>
      </c>
      <c r="M10" s="559">
        <f t="shared" si="0"/>
        <v>0</v>
      </c>
      <c r="N10" s="559">
        <f t="shared" si="0"/>
        <v>0</v>
      </c>
      <c r="O10" s="559">
        <f t="shared" si="0"/>
        <v>0</v>
      </c>
      <c r="P10" s="559">
        <f t="shared" si="0"/>
        <v>0</v>
      </c>
      <c r="Q10" s="559">
        <f t="shared" si="0"/>
        <v>0</v>
      </c>
      <c r="R10" s="559">
        <f t="shared" si="0"/>
        <v>0</v>
      </c>
      <c r="S10" s="559">
        <f t="shared" si="0"/>
        <v>0</v>
      </c>
      <c r="T10" s="559">
        <f t="shared" si="0"/>
        <v>0</v>
      </c>
      <c r="U10" s="559">
        <f t="shared" si="0"/>
        <v>0</v>
      </c>
      <c r="V10" s="559">
        <f t="shared" si="0"/>
        <v>0</v>
      </c>
      <c r="W10" s="559">
        <f t="shared" si="0"/>
        <v>0</v>
      </c>
      <c r="X10" s="559">
        <f t="shared" si="0"/>
        <v>0</v>
      </c>
      <c r="Y10" s="559">
        <f t="shared" si="0"/>
        <v>0</v>
      </c>
      <c r="Z10" s="559">
        <f t="shared" si="0"/>
        <v>0</v>
      </c>
      <c r="AA10" s="559">
        <f t="shared" si="0"/>
        <v>0</v>
      </c>
      <c r="AB10" s="559">
        <f t="shared" si="0"/>
        <v>0</v>
      </c>
      <c r="AC10" s="559">
        <f t="shared" si="0"/>
        <v>0</v>
      </c>
      <c r="AD10" s="559">
        <f t="shared" si="0"/>
        <v>0</v>
      </c>
      <c r="AE10" s="559">
        <f t="shared" si="0"/>
        <v>0</v>
      </c>
      <c r="AF10" s="559">
        <f t="shared" si="0"/>
        <v>0</v>
      </c>
      <c r="AG10" s="559">
        <f t="shared" si="0"/>
        <v>0</v>
      </c>
      <c r="AH10" s="559">
        <f t="shared" si="0"/>
        <v>0</v>
      </c>
      <c r="AI10" s="559">
        <f t="shared" si="0"/>
        <v>0</v>
      </c>
      <c r="AJ10" s="559">
        <f t="shared" si="0"/>
        <v>0</v>
      </c>
      <c r="AK10" s="559">
        <f t="shared" si="0"/>
        <v>0</v>
      </c>
      <c r="AL10" s="559">
        <f t="shared" si="0"/>
        <v>0</v>
      </c>
      <c r="AM10" s="559">
        <f t="shared" si="0"/>
        <v>0</v>
      </c>
      <c r="AN10" s="559">
        <f t="shared" si="0"/>
        <v>0</v>
      </c>
      <c r="AO10" s="559">
        <f t="shared" si="0"/>
        <v>0</v>
      </c>
      <c r="AP10" s="559">
        <f t="shared" si="0"/>
        <v>0</v>
      </c>
      <c r="AQ10" s="559">
        <f t="shared" si="0"/>
        <v>0</v>
      </c>
      <c r="AR10" s="559">
        <f t="shared" si="0"/>
        <v>0</v>
      </c>
      <c r="AS10" s="559">
        <f t="shared" si="0"/>
        <v>0</v>
      </c>
      <c r="AT10" s="559">
        <f t="shared" si="0"/>
        <v>0</v>
      </c>
      <c r="AU10" s="559">
        <f t="shared" si="0"/>
        <v>0</v>
      </c>
      <c r="AV10" s="559">
        <f t="shared" si="0"/>
        <v>0</v>
      </c>
      <c r="AW10" s="559">
        <f t="shared" si="0"/>
        <v>0</v>
      </c>
      <c r="AX10" s="559">
        <f t="shared" si="0"/>
        <v>0</v>
      </c>
      <c r="AY10" s="559">
        <f t="shared" si="0"/>
        <v>0</v>
      </c>
      <c r="AZ10" s="559">
        <f t="shared" si="0"/>
        <v>0</v>
      </c>
      <c r="BA10" s="559">
        <f t="shared" si="0"/>
        <v>0</v>
      </c>
      <c r="BB10" s="559">
        <f t="shared" si="0"/>
        <v>0</v>
      </c>
      <c r="BC10" s="559">
        <f t="shared" si="0"/>
        <v>0</v>
      </c>
      <c r="BD10" s="559">
        <f t="shared" si="0"/>
        <v>0</v>
      </c>
      <c r="BE10" s="559">
        <f t="shared" si="0"/>
        <v>0</v>
      </c>
      <c r="BF10" s="559">
        <f t="shared" si="0"/>
        <v>0</v>
      </c>
      <c r="BG10" s="559">
        <f t="shared" si="0"/>
        <v>0</v>
      </c>
      <c r="BH10" s="559">
        <f t="shared" si="0"/>
        <v>0</v>
      </c>
      <c r="BI10" s="559">
        <f t="shared" si="0"/>
        <v>0</v>
      </c>
      <c r="BJ10" s="559">
        <f t="shared" si="0"/>
        <v>0</v>
      </c>
      <c r="BK10" s="559">
        <f t="shared" si="0"/>
        <v>0</v>
      </c>
      <c r="BL10" s="559">
        <f t="shared" si="0"/>
        <v>0</v>
      </c>
      <c r="BM10" s="559">
        <f t="shared" si="0"/>
        <v>0</v>
      </c>
      <c r="BN10" s="559">
        <f t="shared" si="0"/>
        <v>0</v>
      </c>
      <c r="BO10" s="559">
        <f t="shared" ref="BO10:CA10" si="1">BO11+BO22</f>
        <v>0</v>
      </c>
      <c r="BP10" s="559">
        <f t="shared" si="1"/>
        <v>0</v>
      </c>
      <c r="BQ10" s="559">
        <f t="shared" si="1"/>
        <v>0</v>
      </c>
      <c r="BR10" s="559">
        <f t="shared" si="1"/>
        <v>0</v>
      </c>
      <c r="BS10" s="559">
        <f t="shared" si="1"/>
        <v>0</v>
      </c>
      <c r="BT10" s="559">
        <f t="shared" si="1"/>
        <v>0</v>
      </c>
      <c r="BU10" s="559">
        <f t="shared" si="1"/>
        <v>0</v>
      </c>
      <c r="BV10" s="559">
        <f t="shared" si="1"/>
        <v>0</v>
      </c>
      <c r="BW10" s="559">
        <f t="shared" si="1"/>
        <v>0</v>
      </c>
      <c r="BX10" s="559">
        <f t="shared" si="1"/>
        <v>0</v>
      </c>
      <c r="BY10" s="559">
        <f t="shared" si="1"/>
        <v>0</v>
      </c>
      <c r="BZ10" s="559">
        <f t="shared" si="1"/>
        <v>0</v>
      </c>
      <c r="CA10" s="559">
        <f t="shared" si="1"/>
        <v>0</v>
      </c>
      <c r="CB10" s="559">
        <f t="shared" ref="CB10:CB32" si="2">B10+D10+F10+H10+J10+L10++N10+P10+R10+T10++V10+X10+Z10+AB10+AD10+AF10+AH10+AJ10+AL10+AN10+AP10+AR10+AT10+AV10+AX10++AZ10+BB10+BD10+BF10+BH10+BJ10+BL10+BN10+BP10+BR10+BT10+BV10+BX10+BZ10</f>
        <v>0</v>
      </c>
      <c r="CC10" s="559">
        <f t="shared" ref="CC10:CC32" si="3">C10+E10+G10+I10+K10+M10++O10+Q10+S10+U10+W10+Y10+AA10+AC10+AE10+AG10+AI10+AK10+AM10+AO10+AQ10+AS10+AU10+AW10+AY10++BA10+BC10+BE10+BG10+BI10+BK10+BM10+BO10+BQ10+BS10+BU10+BW10+BY10+CA10</f>
        <v>0</v>
      </c>
    </row>
    <row r="11" spans="1:83">
      <c r="A11" s="331" t="s">
        <v>4</v>
      </c>
      <c r="B11" s="561">
        <f>SUM(B12:B21)</f>
        <v>0</v>
      </c>
      <c r="C11" s="561">
        <f t="shared" ref="C11:BN11" si="4">SUM(C12:C21)</f>
        <v>0</v>
      </c>
      <c r="D11" s="561">
        <f t="shared" si="4"/>
        <v>0</v>
      </c>
      <c r="E11" s="561">
        <f t="shared" si="4"/>
        <v>0</v>
      </c>
      <c r="F11" s="561">
        <f>SUM(F12:F21)</f>
        <v>0</v>
      </c>
      <c r="G11" s="561">
        <f t="shared" si="4"/>
        <v>0</v>
      </c>
      <c r="H11" s="561">
        <f t="shared" si="4"/>
        <v>0</v>
      </c>
      <c r="I11" s="561">
        <f t="shared" si="4"/>
        <v>0</v>
      </c>
      <c r="J11" s="561">
        <f t="shared" si="4"/>
        <v>0</v>
      </c>
      <c r="K11" s="561">
        <f t="shared" si="4"/>
        <v>0</v>
      </c>
      <c r="L11" s="561">
        <f t="shared" si="4"/>
        <v>0</v>
      </c>
      <c r="M11" s="561">
        <f t="shared" si="4"/>
        <v>0</v>
      </c>
      <c r="N11" s="561">
        <f t="shared" si="4"/>
        <v>0</v>
      </c>
      <c r="O11" s="561">
        <f t="shared" si="4"/>
        <v>0</v>
      </c>
      <c r="P11" s="561">
        <f t="shared" si="4"/>
        <v>0</v>
      </c>
      <c r="Q11" s="561">
        <f t="shared" si="4"/>
        <v>0</v>
      </c>
      <c r="R11" s="561">
        <f t="shared" si="4"/>
        <v>0</v>
      </c>
      <c r="S11" s="561">
        <f t="shared" si="4"/>
        <v>0</v>
      </c>
      <c r="T11" s="561">
        <f t="shared" si="4"/>
        <v>0</v>
      </c>
      <c r="U11" s="561">
        <f t="shared" si="4"/>
        <v>0</v>
      </c>
      <c r="V11" s="561">
        <f t="shared" si="4"/>
        <v>0</v>
      </c>
      <c r="W11" s="561">
        <f t="shared" si="4"/>
        <v>0</v>
      </c>
      <c r="X11" s="561">
        <f t="shared" si="4"/>
        <v>0</v>
      </c>
      <c r="Y11" s="561">
        <f t="shared" si="4"/>
        <v>0</v>
      </c>
      <c r="Z11" s="561">
        <f t="shared" si="4"/>
        <v>0</v>
      </c>
      <c r="AA11" s="561">
        <f t="shared" si="4"/>
        <v>0</v>
      </c>
      <c r="AB11" s="561">
        <f t="shared" si="4"/>
        <v>0</v>
      </c>
      <c r="AC11" s="561">
        <f t="shared" si="4"/>
        <v>0</v>
      </c>
      <c r="AD11" s="561">
        <f t="shared" si="4"/>
        <v>0</v>
      </c>
      <c r="AE11" s="561">
        <f t="shared" si="4"/>
        <v>0</v>
      </c>
      <c r="AF11" s="561">
        <f t="shared" si="4"/>
        <v>0</v>
      </c>
      <c r="AG11" s="561">
        <f t="shared" si="4"/>
        <v>0</v>
      </c>
      <c r="AH11" s="561">
        <f t="shared" si="4"/>
        <v>0</v>
      </c>
      <c r="AI11" s="561">
        <f t="shared" si="4"/>
        <v>0</v>
      </c>
      <c r="AJ11" s="561">
        <f t="shared" si="4"/>
        <v>0</v>
      </c>
      <c r="AK11" s="561">
        <f t="shared" si="4"/>
        <v>0</v>
      </c>
      <c r="AL11" s="561">
        <f t="shared" si="4"/>
        <v>0</v>
      </c>
      <c r="AM11" s="561">
        <f t="shared" si="4"/>
        <v>0</v>
      </c>
      <c r="AN11" s="561">
        <f t="shared" si="4"/>
        <v>0</v>
      </c>
      <c r="AO11" s="561">
        <f t="shared" si="4"/>
        <v>0</v>
      </c>
      <c r="AP11" s="561">
        <f t="shared" si="4"/>
        <v>0</v>
      </c>
      <c r="AQ11" s="561">
        <f t="shared" si="4"/>
        <v>0</v>
      </c>
      <c r="AR11" s="561">
        <f t="shared" si="4"/>
        <v>0</v>
      </c>
      <c r="AS11" s="561">
        <f t="shared" si="4"/>
        <v>0</v>
      </c>
      <c r="AT11" s="561">
        <f t="shared" si="4"/>
        <v>0</v>
      </c>
      <c r="AU11" s="561">
        <f t="shared" si="4"/>
        <v>0</v>
      </c>
      <c r="AV11" s="561">
        <f t="shared" si="4"/>
        <v>0</v>
      </c>
      <c r="AW11" s="561">
        <f t="shared" si="4"/>
        <v>0</v>
      </c>
      <c r="AX11" s="561">
        <f t="shared" si="4"/>
        <v>0</v>
      </c>
      <c r="AY11" s="561">
        <f t="shared" si="4"/>
        <v>0</v>
      </c>
      <c r="AZ11" s="561">
        <f t="shared" si="4"/>
        <v>0</v>
      </c>
      <c r="BA11" s="561">
        <f t="shared" si="4"/>
        <v>0</v>
      </c>
      <c r="BB11" s="561">
        <f t="shared" si="4"/>
        <v>0</v>
      </c>
      <c r="BC11" s="561">
        <f t="shared" si="4"/>
        <v>0</v>
      </c>
      <c r="BD11" s="561">
        <f t="shared" si="4"/>
        <v>0</v>
      </c>
      <c r="BE11" s="561">
        <f t="shared" si="4"/>
        <v>0</v>
      </c>
      <c r="BF11" s="561">
        <f t="shared" si="4"/>
        <v>0</v>
      </c>
      <c r="BG11" s="561">
        <f t="shared" si="4"/>
        <v>0</v>
      </c>
      <c r="BH11" s="561">
        <f t="shared" si="4"/>
        <v>0</v>
      </c>
      <c r="BI11" s="561">
        <f t="shared" si="4"/>
        <v>0</v>
      </c>
      <c r="BJ11" s="561">
        <f t="shared" si="4"/>
        <v>0</v>
      </c>
      <c r="BK11" s="561">
        <f t="shared" si="4"/>
        <v>0</v>
      </c>
      <c r="BL11" s="561">
        <f t="shared" si="4"/>
        <v>0</v>
      </c>
      <c r="BM11" s="561">
        <f t="shared" si="4"/>
        <v>0</v>
      </c>
      <c r="BN11" s="561">
        <f t="shared" si="4"/>
        <v>0</v>
      </c>
      <c r="BO11" s="561">
        <f t="shared" ref="BO11:CC11" si="5">SUM(BO12:BO21)</f>
        <v>0</v>
      </c>
      <c r="BP11" s="561">
        <f t="shared" si="5"/>
        <v>0</v>
      </c>
      <c r="BQ11" s="561">
        <f t="shared" si="5"/>
        <v>0</v>
      </c>
      <c r="BR11" s="561">
        <f t="shared" si="5"/>
        <v>0</v>
      </c>
      <c r="BS11" s="561">
        <f t="shared" si="5"/>
        <v>0</v>
      </c>
      <c r="BT11" s="561">
        <f t="shared" si="5"/>
        <v>0</v>
      </c>
      <c r="BU11" s="561">
        <f t="shared" si="5"/>
        <v>0</v>
      </c>
      <c r="BV11" s="561">
        <f t="shared" si="5"/>
        <v>0</v>
      </c>
      <c r="BW11" s="561">
        <f t="shared" si="5"/>
        <v>0</v>
      </c>
      <c r="BX11" s="561">
        <f t="shared" si="5"/>
        <v>0</v>
      </c>
      <c r="BY11" s="561">
        <f t="shared" si="5"/>
        <v>0</v>
      </c>
      <c r="BZ11" s="561">
        <f t="shared" si="5"/>
        <v>0</v>
      </c>
      <c r="CA11" s="561">
        <f>SUM(CA12:CA21)</f>
        <v>0</v>
      </c>
      <c r="CB11" s="561">
        <f t="shared" si="5"/>
        <v>0</v>
      </c>
      <c r="CC11" s="559">
        <f t="shared" si="5"/>
        <v>0</v>
      </c>
    </row>
    <row r="12" spans="1:83">
      <c r="A12" s="562" t="s">
        <v>91</v>
      </c>
      <c r="B12" s="563">
        <v>0</v>
      </c>
      <c r="C12" s="563">
        <v>0</v>
      </c>
      <c r="D12" s="563">
        <v>0</v>
      </c>
      <c r="E12" s="563">
        <v>0</v>
      </c>
      <c r="F12" s="563">
        <v>0</v>
      </c>
      <c r="G12" s="563">
        <v>0</v>
      </c>
      <c r="H12" s="563">
        <v>0</v>
      </c>
      <c r="I12" s="563">
        <v>0</v>
      </c>
      <c r="J12" s="563">
        <v>0</v>
      </c>
      <c r="K12" s="563">
        <v>0</v>
      </c>
      <c r="L12" s="563">
        <v>0</v>
      </c>
      <c r="M12" s="563">
        <v>0</v>
      </c>
      <c r="N12" s="563">
        <v>0</v>
      </c>
      <c r="O12" s="563">
        <v>0</v>
      </c>
      <c r="P12" s="563">
        <v>0</v>
      </c>
      <c r="Q12" s="563">
        <v>0</v>
      </c>
      <c r="R12" s="563">
        <v>0</v>
      </c>
      <c r="S12" s="563">
        <v>0</v>
      </c>
      <c r="T12" s="563">
        <v>0</v>
      </c>
      <c r="U12" s="563">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3">
        <v>0</v>
      </c>
      <c r="AW12" s="563">
        <v>0</v>
      </c>
      <c r="AX12" s="563">
        <v>0</v>
      </c>
      <c r="AY12" s="563">
        <v>0</v>
      </c>
      <c r="AZ12" s="563">
        <v>0</v>
      </c>
      <c r="BA12" s="563">
        <v>0</v>
      </c>
      <c r="BB12" s="563">
        <v>0</v>
      </c>
      <c r="BC12" s="563">
        <v>0</v>
      </c>
      <c r="BD12" s="563">
        <v>0</v>
      </c>
      <c r="BE12" s="563">
        <v>0</v>
      </c>
      <c r="BF12" s="563">
        <v>0</v>
      </c>
      <c r="BG12" s="563">
        <v>0</v>
      </c>
      <c r="BH12" s="563">
        <v>0</v>
      </c>
      <c r="BI12" s="563">
        <v>0</v>
      </c>
      <c r="BJ12" s="563">
        <v>0</v>
      </c>
      <c r="BK12" s="563">
        <v>0</v>
      </c>
      <c r="BL12" s="563">
        <v>0</v>
      </c>
      <c r="BM12" s="563">
        <v>0</v>
      </c>
      <c r="BN12" s="563">
        <v>0</v>
      </c>
      <c r="BO12" s="563">
        <v>0</v>
      </c>
      <c r="BP12" s="563">
        <v>0</v>
      </c>
      <c r="BQ12" s="563">
        <v>0</v>
      </c>
      <c r="BR12" s="563">
        <v>0</v>
      </c>
      <c r="BS12" s="563">
        <v>0</v>
      </c>
      <c r="BT12" s="563">
        <v>0</v>
      </c>
      <c r="BU12" s="563">
        <v>0</v>
      </c>
      <c r="BV12" s="563">
        <v>0</v>
      </c>
      <c r="BW12" s="563">
        <v>0</v>
      </c>
      <c r="BX12" s="563">
        <v>0</v>
      </c>
      <c r="BY12" s="563">
        <v>0</v>
      </c>
      <c r="BZ12" s="563">
        <v>0</v>
      </c>
      <c r="CA12" s="563">
        <v>0</v>
      </c>
      <c r="CB12" s="564">
        <f t="shared" ref="CB12:CB18" si="6">B12+D12+F12+H12+J12+L12++N12+P12+R12+T12++V12+X12+Z12+AB12+AD12+AF12+AH12+AJ12+AL12+AN12+AP12+AR12+AT12+AV12+AX12++AZ12+BB12+BD12+BF12+BH12+BJ12+BL12+BN12+BP12+BR12+BT12+BV12+BX12+BZ12</f>
        <v>0</v>
      </c>
      <c r="CC12" s="565">
        <f t="shared" ref="CC12:CC18" si="7">C12+E12+G12+I12+K12+M12++O12+Q12+S12+U12+W12+Y12+AA12+AC12+AE12+AG12+AI12+AK12+AM12+AO12+AQ12+AS12+AU12+AW12+AY12++BA12+BC12+BE12+BG12+BI12+BK12+BM12+BO12+BQ12+BS12+BU12+BW12+BY12+CA12</f>
        <v>0</v>
      </c>
    </row>
    <row r="13" spans="1:83">
      <c r="A13" s="566" t="s">
        <v>92</v>
      </c>
      <c r="B13" s="563">
        <v>0</v>
      </c>
      <c r="C13" s="563">
        <v>0</v>
      </c>
      <c r="D13" s="563">
        <v>0</v>
      </c>
      <c r="E13" s="563">
        <v>0</v>
      </c>
      <c r="F13" s="563">
        <v>0</v>
      </c>
      <c r="G13" s="563">
        <v>0</v>
      </c>
      <c r="H13" s="563">
        <v>0</v>
      </c>
      <c r="I13" s="563">
        <v>0</v>
      </c>
      <c r="J13" s="563">
        <v>0</v>
      </c>
      <c r="K13" s="563">
        <v>0</v>
      </c>
      <c r="L13" s="563">
        <v>0</v>
      </c>
      <c r="M13" s="563">
        <v>0</v>
      </c>
      <c r="N13" s="563">
        <v>0</v>
      </c>
      <c r="O13" s="563">
        <v>0</v>
      </c>
      <c r="P13" s="563">
        <v>0</v>
      </c>
      <c r="Q13" s="563">
        <v>0</v>
      </c>
      <c r="R13" s="563">
        <v>0</v>
      </c>
      <c r="S13" s="563">
        <v>0</v>
      </c>
      <c r="T13" s="563">
        <v>0</v>
      </c>
      <c r="U13" s="563">
        <v>0</v>
      </c>
      <c r="V13" s="563">
        <v>0</v>
      </c>
      <c r="W13" s="563">
        <v>0</v>
      </c>
      <c r="X13" s="563">
        <v>0</v>
      </c>
      <c r="Y13" s="563">
        <v>0</v>
      </c>
      <c r="Z13" s="563">
        <v>0</v>
      </c>
      <c r="AA13" s="563">
        <v>0</v>
      </c>
      <c r="AB13" s="563">
        <v>0</v>
      </c>
      <c r="AC13" s="563">
        <v>0</v>
      </c>
      <c r="AD13" s="563">
        <v>0</v>
      </c>
      <c r="AE13" s="563">
        <v>0</v>
      </c>
      <c r="AF13" s="563">
        <v>0</v>
      </c>
      <c r="AG13" s="563">
        <v>0</v>
      </c>
      <c r="AH13" s="563">
        <v>0</v>
      </c>
      <c r="AI13" s="563">
        <v>0</v>
      </c>
      <c r="AJ13" s="563">
        <v>0</v>
      </c>
      <c r="AK13" s="563">
        <v>0</v>
      </c>
      <c r="AL13" s="563">
        <v>0</v>
      </c>
      <c r="AM13" s="563">
        <v>0</v>
      </c>
      <c r="AN13" s="563">
        <v>0</v>
      </c>
      <c r="AO13" s="563">
        <v>0</v>
      </c>
      <c r="AP13" s="563">
        <v>0</v>
      </c>
      <c r="AQ13" s="563">
        <v>0</v>
      </c>
      <c r="AR13" s="563">
        <v>0</v>
      </c>
      <c r="AS13" s="563">
        <v>0</v>
      </c>
      <c r="AT13" s="563">
        <v>0</v>
      </c>
      <c r="AU13" s="563">
        <v>0</v>
      </c>
      <c r="AV13" s="563">
        <v>0</v>
      </c>
      <c r="AW13" s="563">
        <v>0</v>
      </c>
      <c r="AX13" s="563">
        <v>0</v>
      </c>
      <c r="AY13" s="563">
        <v>0</v>
      </c>
      <c r="AZ13" s="563">
        <v>0</v>
      </c>
      <c r="BA13" s="563">
        <v>0</v>
      </c>
      <c r="BB13" s="563">
        <v>0</v>
      </c>
      <c r="BC13" s="563">
        <v>0</v>
      </c>
      <c r="BD13" s="563">
        <v>0</v>
      </c>
      <c r="BE13" s="563">
        <v>0</v>
      </c>
      <c r="BF13" s="563">
        <v>0</v>
      </c>
      <c r="BG13" s="563">
        <v>0</v>
      </c>
      <c r="BH13" s="563">
        <v>0</v>
      </c>
      <c r="BI13" s="563">
        <v>0</v>
      </c>
      <c r="BJ13" s="563">
        <v>0</v>
      </c>
      <c r="BK13" s="563">
        <v>0</v>
      </c>
      <c r="BL13" s="563">
        <v>0</v>
      </c>
      <c r="BM13" s="563">
        <v>0</v>
      </c>
      <c r="BN13" s="563">
        <v>0</v>
      </c>
      <c r="BO13" s="563">
        <v>0</v>
      </c>
      <c r="BP13" s="563">
        <v>0</v>
      </c>
      <c r="BQ13" s="563">
        <v>0</v>
      </c>
      <c r="BR13" s="563">
        <v>0</v>
      </c>
      <c r="BS13" s="563">
        <v>0</v>
      </c>
      <c r="BT13" s="563">
        <v>0</v>
      </c>
      <c r="BU13" s="563">
        <v>0</v>
      </c>
      <c r="BV13" s="563">
        <v>0</v>
      </c>
      <c r="BW13" s="563">
        <v>0</v>
      </c>
      <c r="BX13" s="563">
        <v>0</v>
      </c>
      <c r="BY13" s="563">
        <v>0</v>
      </c>
      <c r="BZ13" s="563">
        <v>0</v>
      </c>
      <c r="CA13" s="563">
        <v>0</v>
      </c>
      <c r="CB13" s="564">
        <f t="shared" si="6"/>
        <v>0</v>
      </c>
      <c r="CC13" s="565">
        <f t="shared" si="7"/>
        <v>0</v>
      </c>
    </row>
    <row r="14" spans="1:83">
      <c r="A14" s="566" t="s">
        <v>592</v>
      </c>
      <c r="B14" s="563">
        <v>0</v>
      </c>
      <c r="C14" s="563">
        <v>0</v>
      </c>
      <c r="D14" s="563">
        <v>0</v>
      </c>
      <c r="E14" s="563">
        <v>0</v>
      </c>
      <c r="F14" s="563">
        <v>0</v>
      </c>
      <c r="G14" s="563">
        <v>0</v>
      </c>
      <c r="H14" s="563">
        <v>0</v>
      </c>
      <c r="I14" s="563">
        <v>0</v>
      </c>
      <c r="J14" s="563">
        <v>0</v>
      </c>
      <c r="K14" s="563">
        <v>0</v>
      </c>
      <c r="L14" s="563">
        <v>0</v>
      </c>
      <c r="M14" s="563">
        <v>0</v>
      </c>
      <c r="N14" s="563">
        <v>0</v>
      </c>
      <c r="O14" s="563">
        <v>0</v>
      </c>
      <c r="P14" s="563">
        <v>0</v>
      </c>
      <c r="Q14" s="563">
        <v>0</v>
      </c>
      <c r="R14" s="563">
        <v>0</v>
      </c>
      <c r="S14" s="563">
        <v>0</v>
      </c>
      <c r="T14" s="563">
        <v>0</v>
      </c>
      <c r="U14" s="563">
        <v>0</v>
      </c>
      <c r="V14" s="563">
        <v>0</v>
      </c>
      <c r="W14" s="563">
        <v>0</v>
      </c>
      <c r="X14" s="563">
        <v>0</v>
      </c>
      <c r="Y14" s="563">
        <v>0</v>
      </c>
      <c r="Z14" s="563">
        <v>0</v>
      </c>
      <c r="AA14" s="563">
        <v>0</v>
      </c>
      <c r="AB14" s="563">
        <v>0</v>
      </c>
      <c r="AC14" s="563">
        <v>0</v>
      </c>
      <c r="AD14" s="563">
        <v>0</v>
      </c>
      <c r="AE14" s="563">
        <v>0</v>
      </c>
      <c r="AF14" s="563">
        <v>0</v>
      </c>
      <c r="AG14" s="563">
        <v>0</v>
      </c>
      <c r="AH14" s="563">
        <v>0</v>
      </c>
      <c r="AI14" s="563">
        <v>0</v>
      </c>
      <c r="AJ14" s="563">
        <v>0</v>
      </c>
      <c r="AK14" s="563">
        <v>0</v>
      </c>
      <c r="AL14" s="563">
        <v>0</v>
      </c>
      <c r="AM14" s="563">
        <v>0</v>
      </c>
      <c r="AN14" s="563">
        <v>0</v>
      </c>
      <c r="AO14" s="563">
        <v>0</v>
      </c>
      <c r="AP14" s="563">
        <v>0</v>
      </c>
      <c r="AQ14" s="563">
        <v>0</v>
      </c>
      <c r="AR14" s="563">
        <v>0</v>
      </c>
      <c r="AS14" s="563">
        <v>0</v>
      </c>
      <c r="AT14" s="563">
        <v>0</v>
      </c>
      <c r="AU14" s="563">
        <v>0</v>
      </c>
      <c r="AV14" s="563">
        <v>0</v>
      </c>
      <c r="AW14" s="563">
        <v>0</v>
      </c>
      <c r="AX14" s="563">
        <v>0</v>
      </c>
      <c r="AY14" s="563">
        <v>0</v>
      </c>
      <c r="AZ14" s="563">
        <v>0</v>
      </c>
      <c r="BA14" s="563">
        <v>0</v>
      </c>
      <c r="BB14" s="563">
        <v>0</v>
      </c>
      <c r="BC14" s="563">
        <v>0</v>
      </c>
      <c r="BD14" s="563">
        <v>0</v>
      </c>
      <c r="BE14" s="563">
        <v>0</v>
      </c>
      <c r="BF14" s="563">
        <v>0</v>
      </c>
      <c r="BG14" s="563">
        <v>0</v>
      </c>
      <c r="BH14" s="563">
        <v>0</v>
      </c>
      <c r="BI14" s="563">
        <v>0</v>
      </c>
      <c r="BJ14" s="563">
        <v>0</v>
      </c>
      <c r="BK14" s="563">
        <v>0</v>
      </c>
      <c r="BL14" s="563">
        <v>0</v>
      </c>
      <c r="BM14" s="563">
        <v>0</v>
      </c>
      <c r="BN14" s="563">
        <v>0</v>
      </c>
      <c r="BO14" s="563">
        <v>0</v>
      </c>
      <c r="BP14" s="563">
        <v>0</v>
      </c>
      <c r="BQ14" s="563">
        <v>0</v>
      </c>
      <c r="BR14" s="563">
        <v>0</v>
      </c>
      <c r="BS14" s="563">
        <v>0</v>
      </c>
      <c r="BT14" s="563">
        <v>0</v>
      </c>
      <c r="BU14" s="563">
        <v>0</v>
      </c>
      <c r="BV14" s="563">
        <v>0</v>
      </c>
      <c r="BW14" s="563">
        <v>0</v>
      </c>
      <c r="BX14" s="563">
        <v>0</v>
      </c>
      <c r="BY14" s="563">
        <v>0</v>
      </c>
      <c r="BZ14" s="563">
        <v>0</v>
      </c>
      <c r="CA14" s="563">
        <v>0</v>
      </c>
      <c r="CB14" s="564">
        <f t="shared" si="6"/>
        <v>0</v>
      </c>
      <c r="CC14" s="565">
        <f t="shared" si="7"/>
        <v>0</v>
      </c>
    </row>
    <row r="15" spans="1:83">
      <c r="A15" s="566" t="s">
        <v>93</v>
      </c>
      <c r="B15" s="563">
        <v>0</v>
      </c>
      <c r="C15" s="563">
        <v>0</v>
      </c>
      <c r="D15" s="563">
        <v>0</v>
      </c>
      <c r="E15" s="563">
        <v>0</v>
      </c>
      <c r="F15" s="563">
        <v>0</v>
      </c>
      <c r="G15" s="563">
        <v>0</v>
      </c>
      <c r="H15" s="563">
        <v>0</v>
      </c>
      <c r="I15" s="563">
        <v>0</v>
      </c>
      <c r="J15" s="563">
        <v>0</v>
      </c>
      <c r="K15" s="563">
        <v>0</v>
      </c>
      <c r="L15" s="563">
        <v>0</v>
      </c>
      <c r="M15" s="563">
        <v>0</v>
      </c>
      <c r="N15" s="563">
        <v>0</v>
      </c>
      <c r="O15" s="563">
        <v>0</v>
      </c>
      <c r="P15" s="563">
        <v>0</v>
      </c>
      <c r="Q15" s="563">
        <v>0</v>
      </c>
      <c r="R15" s="563">
        <v>0</v>
      </c>
      <c r="S15" s="563">
        <v>0</v>
      </c>
      <c r="T15" s="563">
        <v>0</v>
      </c>
      <c r="U15" s="563">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3">
        <v>0</v>
      </c>
      <c r="AW15" s="563">
        <v>0</v>
      </c>
      <c r="AX15" s="563">
        <v>0</v>
      </c>
      <c r="AY15" s="563">
        <v>0</v>
      </c>
      <c r="AZ15" s="563">
        <v>0</v>
      </c>
      <c r="BA15" s="563">
        <v>0</v>
      </c>
      <c r="BB15" s="563">
        <v>0</v>
      </c>
      <c r="BC15" s="563">
        <v>0</v>
      </c>
      <c r="BD15" s="563">
        <v>0</v>
      </c>
      <c r="BE15" s="563">
        <v>0</v>
      </c>
      <c r="BF15" s="563">
        <v>0</v>
      </c>
      <c r="BG15" s="563">
        <v>0</v>
      </c>
      <c r="BH15" s="563">
        <v>0</v>
      </c>
      <c r="BI15" s="563">
        <v>0</v>
      </c>
      <c r="BJ15" s="563">
        <v>0</v>
      </c>
      <c r="BK15" s="563">
        <v>0</v>
      </c>
      <c r="BL15" s="563">
        <v>0</v>
      </c>
      <c r="BM15" s="563">
        <v>0</v>
      </c>
      <c r="BN15" s="563">
        <v>0</v>
      </c>
      <c r="BO15" s="563">
        <v>0</v>
      </c>
      <c r="BP15" s="563">
        <v>0</v>
      </c>
      <c r="BQ15" s="563">
        <v>0</v>
      </c>
      <c r="BR15" s="563">
        <v>0</v>
      </c>
      <c r="BS15" s="563">
        <v>0</v>
      </c>
      <c r="BT15" s="563">
        <v>0</v>
      </c>
      <c r="BU15" s="563">
        <v>0</v>
      </c>
      <c r="BV15" s="563">
        <v>0</v>
      </c>
      <c r="BW15" s="563">
        <v>0</v>
      </c>
      <c r="BX15" s="563">
        <v>0</v>
      </c>
      <c r="BY15" s="563">
        <v>0</v>
      </c>
      <c r="BZ15" s="563">
        <v>0</v>
      </c>
      <c r="CA15" s="563">
        <v>0</v>
      </c>
      <c r="CB15" s="564">
        <f t="shared" si="6"/>
        <v>0</v>
      </c>
      <c r="CC15" s="565">
        <f t="shared" si="7"/>
        <v>0</v>
      </c>
    </row>
    <row r="16" spans="1:83">
      <c r="A16" s="566" t="s">
        <v>94</v>
      </c>
      <c r="B16" s="563">
        <v>0</v>
      </c>
      <c r="C16" s="563">
        <v>0</v>
      </c>
      <c r="D16" s="563">
        <v>0</v>
      </c>
      <c r="E16" s="563">
        <v>0</v>
      </c>
      <c r="F16" s="563">
        <v>0</v>
      </c>
      <c r="G16" s="563">
        <v>0</v>
      </c>
      <c r="H16" s="563">
        <v>0</v>
      </c>
      <c r="I16" s="563">
        <v>0</v>
      </c>
      <c r="J16" s="563">
        <v>0</v>
      </c>
      <c r="K16" s="563">
        <v>0</v>
      </c>
      <c r="L16" s="563">
        <v>0</v>
      </c>
      <c r="M16" s="563">
        <v>0</v>
      </c>
      <c r="N16" s="563">
        <v>0</v>
      </c>
      <c r="O16" s="563">
        <v>0</v>
      </c>
      <c r="P16" s="563">
        <v>0</v>
      </c>
      <c r="Q16" s="563">
        <v>0</v>
      </c>
      <c r="R16" s="563">
        <v>0</v>
      </c>
      <c r="S16" s="563">
        <v>0</v>
      </c>
      <c r="T16" s="563">
        <v>0</v>
      </c>
      <c r="U16" s="563">
        <v>0</v>
      </c>
      <c r="V16" s="563">
        <v>0</v>
      </c>
      <c r="W16" s="563">
        <v>0</v>
      </c>
      <c r="X16" s="563">
        <v>0</v>
      </c>
      <c r="Y16" s="563">
        <v>0</v>
      </c>
      <c r="Z16" s="563">
        <v>0</v>
      </c>
      <c r="AA16" s="563">
        <v>0</v>
      </c>
      <c r="AB16" s="563">
        <v>0</v>
      </c>
      <c r="AC16" s="563">
        <v>0</v>
      </c>
      <c r="AD16" s="563">
        <v>0</v>
      </c>
      <c r="AE16" s="563">
        <v>0</v>
      </c>
      <c r="AF16" s="563">
        <v>0</v>
      </c>
      <c r="AG16" s="563">
        <v>0</v>
      </c>
      <c r="AH16" s="563">
        <v>0</v>
      </c>
      <c r="AI16" s="563">
        <v>0</v>
      </c>
      <c r="AJ16" s="563">
        <v>0</v>
      </c>
      <c r="AK16" s="563">
        <v>0</v>
      </c>
      <c r="AL16" s="563">
        <v>0</v>
      </c>
      <c r="AM16" s="563">
        <v>0</v>
      </c>
      <c r="AN16" s="563">
        <v>0</v>
      </c>
      <c r="AO16" s="563">
        <v>0</v>
      </c>
      <c r="AP16" s="563">
        <v>0</v>
      </c>
      <c r="AQ16" s="563">
        <v>0</v>
      </c>
      <c r="AR16" s="563">
        <v>0</v>
      </c>
      <c r="AS16" s="563">
        <v>0</v>
      </c>
      <c r="AT16" s="563">
        <v>0</v>
      </c>
      <c r="AU16" s="563">
        <v>0</v>
      </c>
      <c r="AV16" s="563">
        <v>0</v>
      </c>
      <c r="AW16" s="563">
        <v>0</v>
      </c>
      <c r="AX16" s="563">
        <v>0</v>
      </c>
      <c r="AY16" s="563">
        <v>0</v>
      </c>
      <c r="AZ16" s="563">
        <v>0</v>
      </c>
      <c r="BA16" s="563">
        <v>0</v>
      </c>
      <c r="BB16" s="563">
        <v>0</v>
      </c>
      <c r="BC16" s="563">
        <v>0</v>
      </c>
      <c r="BD16" s="563">
        <v>0</v>
      </c>
      <c r="BE16" s="563">
        <v>0</v>
      </c>
      <c r="BF16" s="563">
        <v>0</v>
      </c>
      <c r="BG16" s="563">
        <v>0</v>
      </c>
      <c r="BH16" s="563">
        <v>0</v>
      </c>
      <c r="BI16" s="563">
        <v>0</v>
      </c>
      <c r="BJ16" s="563">
        <v>0</v>
      </c>
      <c r="BK16" s="563">
        <v>0</v>
      </c>
      <c r="BL16" s="563">
        <v>0</v>
      </c>
      <c r="BM16" s="563">
        <v>0</v>
      </c>
      <c r="BN16" s="563">
        <v>0</v>
      </c>
      <c r="BO16" s="563">
        <v>0</v>
      </c>
      <c r="BP16" s="563">
        <v>0</v>
      </c>
      <c r="BQ16" s="563">
        <v>0</v>
      </c>
      <c r="BR16" s="563">
        <v>0</v>
      </c>
      <c r="BS16" s="563">
        <v>0</v>
      </c>
      <c r="BT16" s="563">
        <v>0</v>
      </c>
      <c r="BU16" s="563">
        <v>0</v>
      </c>
      <c r="BV16" s="563">
        <v>0</v>
      </c>
      <c r="BW16" s="563">
        <v>0</v>
      </c>
      <c r="BX16" s="563">
        <v>0</v>
      </c>
      <c r="BY16" s="563">
        <v>0</v>
      </c>
      <c r="BZ16" s="563">
        <v>0</v>
      </c>
      <c r="CA16" s="563">
        <v>0</v>
      </c>
      <c r="CB16" s="564">
        <f t="shared" si="6"/>
        <v>0</v>
      </c>
      <c r="CC16" s="565">
        <f t="shared" si="7"/>
        <v>0</v>
      </c>
    </row>
    <row r="17" spans="1:81">
      <c r="A17" s="566" t="s">
        <v>847</v>
      </c>
      <c r="B17" s="563">
        <v>0</v>
      </c>
      <c r="C17" s="563">
        <v>0</v>
      </c>
      <c r="D17" s="563">
        <v>0</v>
      </c>
      <c r="E17" s="563">
        <v>0</v>
      </c>
      <c r="F17" s="563">
        <v>0</v>
      </c>
      <c r="G17" s="563">
        <v>0</v>
      </c>
      <c r="H17" s="563">
        <v>0</v>
      </c>
      <c r="I17" s="563">
        <v>0</v>
      </c>
      <c r="J17" s="563">
        <v>0</v>
      </c>
      <c r="K17" s="563">
        <v>0</v>
      </c>
      <c r="L17" s="563">
        <v>0</v>
      </c>
      <c r="M17" s="563">
        <v>0</v>
      </c>
      <c r="N17" s="563">
        <v>0</v>
      </c>
      <c r="O17" s="563">
        <v>0</v>
      </c>
      <c r="P17" s="563">
        <v>0</v>
      </c>
      <c r="Q17" s="563">
        <v>0</v>
      </c>
      <c r="R17" s="563">
        <v>0</v>
      </c>
      <c r="S17" s="563">
        <v>0</v>
      </c>
      <c r="T17" s="563">
        <v>0</v>
      </c>
      <c r="U17" s="563">
        <v>0</v>
      </c>
      <c r="V17" s="563">
        <v>0</v>
      </c>
      <c r="W17" s="563">
        <v>0</v>
      </c>
      <c r="X17" s="563">
        <v>0</v>
      </c>
      <c r="Y17" s="563">
        <v>0</v>
      </c>
      <c r="Z17" s="563">
        <v>0</v>
      </c>
      <c r="AA17" s="563">
        <v>0</v>
      </c>
      <c r="AB17" s="563">
        <v>0</v>
      </c>
      <c r="AC17" s="563">
        <v>0</v>
      </c>
      <c r="AD17" s="563">
        <v>0</v>
      </c>
      <c r="AE17" s="563">
        <v>0</v>
      </c>
      <c r="AF17" s="563">
        <v>0</v>
      </c>
      <c r="AG17" s="563">
        <v>0</v>
      </c>
      <c r="AH17" s="563">
        <v>0</v>
      </c>
      <c r="AI17" s="563">
        <v>0</v>
      </c>
      <c r="AJ17" s="563">
        <v>0</v>
      </c>
      <c r="AK17" s="563">
        <v>0</v>
      </c>
      <c r="AL17" s="563">
        <v>0</v>
      </c>
      <c r="AM17" s="563">
        <v>0</v>
      </c>
      <c r="AN17" s="563">
        <v>0</v>
      </c>
      <c r="AO17" s="563">
        <v>0</v>
      </c>
      <c r="AP17" s="563">
        <v>0</v>
      </c>
      <c r="AQ17" s="563">
        <v>0</v>
      </c>
      <c r="AR17" s="563">
        <v>0</v>
      </c>
      <c r="AS17" s="563">
        <v>0</v>
      </c>
      <c r="AT17" s="563">
        <v>0</v>
      </c>
      <c r="AU17" s="563">
        <v>0</v>
      </c>
      <c r="AV17" s="563">
        <v>0</v>
      </c>
      <c r="AW17" s="563">
        <v>0</v>
      </c>
      <c r="AX17" s="563">
        <v>0</v>
      </c>
      <c r="AY17" s="563">
        <v>0</v>
      </c>
      <c r="AZ17" s="563">
        <v>0</v>
      </c>
      <c r="BA17" s="563">
        <v>0</v>
      </c>
      <c r="BB17" s="563">
        <v>0</v>
      </c>
      <c r="BC17" s="563">
        <v>0</v>
      </c>
      <c r="BD17" s="563">
        <v>0</v>
      </c>
      <c r="BE17" s="563">
        <v>0</v>
      </c>
      <c r="BF17" s="563">
        <v>0</v>
      </c>
      <c r="BG17" s="563">
        <v>0</v>
      </c>
      <c r="BH17" s="563">
        <v>0</v>
      </c>
      <c r="BI17" s="563">
        <v>0</v>
      </c>
      <c r="BJ17" s="563">
        <v>0</v>
      </c>
      <c r="BK17" s="563">
        <v>0</v>
      </c>
      <c r="BL17" s="563">
        <v>0</v>
      </c>
      <c r="BM17" s="563">
        <v>0</v>
      </c>
      <c r="BN17" s="563">
        <v>0</v>
      </c>
      <c r="BO17" s="563">
        <v>0</v>
      </c>
      <c r="BP17" s="563">
        <v>0</v>
      </c>
      <c r="BQ17" s="563">
        <v>0</v>
      </c>
      <c r="BR17" s="563">
        <v>0</v>
      </c>
      <c r="BS17" s="563">
        <v>0</v>
      </c>
      <c r="BT17" s="563">
        <v>0</v>
      </c>
      <c r="BU17" s="563">
        <v>0</v>
      </c>
      <c r="BV17" s="563">
        <v>0</v>
      </c>
      <c r="BW17" s="563">
        <v>0</v>
      </c>
      <c r="BX17" s="563">
        <v>0</v>
      </c>
      <c r="BY17" s="563">
        <v>0</v>
      </c>
      <c r="BZ17" s="563">
        <v>0</v>
      </c>
      <c r="CA17" s="563">
        <v>0</v>
      </c>
      <c r="CB17" s="564">
        <f t="shared" si="6"/>
        <v>0</v>
      </c>
      <c r="CC17" s="565">
        <f t="shared" si="7"/>
        <v>0</v>
      </c>
    </row>
    <row r="18" spans="1:81">
      <c r="A18" s="566" t="s">
        <v>848</v>
      </c>
      <c r="B18" s="563">
        <v>0</v>
      </c>
      <c r="C18" s="563">
        <v>0</v>
      </c>
      <c r="D18" s="563">
        <v>0</v>
      </c>
      <c r="E18" s="563">
        <v>0</v>
      </c>
      <c r="F18" s="563">
        <v>0</v>
      </c>
      <c r="G18" s="563">
        <v>0</v>
      </c>
      <c r="H18" s="563">
        <v>0</v>
      </c>
      <c r="I18" s="563">
        <v>0</v>
      </c>
      <c r="J18" s="563">
        <v>0</v>
      </c>
      <c r="K18" s="563">
        <v>0</v>
      </c>
      <c r="L18" s="563">
        <v>0</v>
      </c>
      <c r="M18" s="563">
        <v>0</v>
      </c>
      <c r="N18" s="563">
        <v>0</v>
      </c>
      <c r="O18" s="563">
        <v>0</v>
      </c>
      <c r="P18" s="563">
        <v>0</v>
      </c>
      <c r="Q18" s="563">
        <v>0</v>
      </c>
      <c r="R18" s="563">
        <v>0</v>
      </c>
      <c r="S18" s="563">
        <v>0</v>
      </c>
      <c r="T18" s="563">
        <v>0</v>
      </c>
      <c r="U18" s="563">
        <v>0</v>
      </c>
      <c r="V18" s="563">
        <v>0</v>
      </c>
      <c r="W18" s="563">
        <v>0</v>
      </c>
      <c r="X18" s="563">
        <v>0</v>
      </c>
      <c r="Y18" s="563">
        <v>0</v>
      </c>
      <c r="Z18" s="563">
        <v>0</v>
      </c>
      <c r="AA18" s="563">
        <v>0</v>
      </c>
      <c r="AB18" s="563">
        <v>0</v>
      </c>
      <c r="AC18" s="563">
        <v>0</v>
      </c>
      <c r="AD18" s="563">
        <v>0</v>
      </c>
      <c r="AE18" s="563">
        <v>0</v>
      </c>
      <c r="AF18" s="563">
        <v>0</v>
      </c>
      <c r="AG18" s="563">
        <v>0</v>
      </c>
      <c r="AH18" s="563">
        <v>0</v>
      </c>
      <c r="AI18" s="563">
        <v>0</v>
      </c>
      <c r="AJ18" s="563">
        <v>0</v>
      </c>
      <c r="AK18" s="563">
        <v>0</v>
      </c>
      <c r="AL18" s="563">
        <v>0</v>
      </c>
      <c r="AM18" s="563">
        <v>0</v>
      </c>
      <c r="AN18" s="563">
        <v>0</v>
      </c>
      <c r="AO18" s="563">
        <v>0</v>
      </c>
      <c r="AP18" s="563">
        <v>0</v>
      </c>
      <c r="AQ18" s="563">
        <v>0</v>
      </c>
      <c r="AR18" s="563">
        <v>0</v>
      </c>
      <c r="AS18" s="563">
        <v>0</v>
      </c>
      <c r="AT18" s="563">
        <v>0</v>
      </c>
      <c r="AU18" s="563">
        <v>0</v>
      </c>
      <c r="AV18" s="563">
        <v>0</v>
      </c>
      <c r="AW18" s="563">
        <v>0</v>
      </c>
      <c r="AX18" s="563">
        <v>0</v>
      </c>
      <c r="AY18" s="563">
        <v>0</v>
      </c>
      <c r="AZ18" s="563">
        <v>0</v>
      </c>
      <c r="BA18" s="563">
        <v>0</v>
      </c>
      <c r="BB18" s="563">
        <v>0</v>
      </c>
      <c r="BC18" s="563">
        <v>0</v>
      </c>
      <c r="BD18" s="563">
        <v>0</v>
      </c>
      <c r="BE18" s="563">
        <v>0</v>
      </c>
      <c r="BF18" s="563">
        <v>0</v>
      </c>
      <c r="BG18" s="563">
        <v>0</v>
      </c>
      <c r="BH18" s="563">
        <v>0</v>
      </c>
      <c r="BI18" s="563">
        <v>0</v>
      </c>
      <c r="BJ18" s="563">
        <v>0</v>
      </c>
      <c r="BK18" s="563">
        <v>0</v>
      </c>
      <c r="BL18" s="563">
        <v>0</v>
      </c>
      <c r="BM18" s="563">
        <v>0</v>
      </c>
      <c r="BN18" s="563">
        <v>0</v>
      </c>
      <c r="BO18" s="563">
        <v>0</v>
      </c>
      <c r="BP18" s="563">
        <v>0</v>
      </c>
      <c r="BQ18" s="563">
        <v>0</v>
      </c>
      <c r="BR18" s="563">
        <v>0</v>
      </c>
      <c r="BS18" s="563">
        <v>0</v>
      </c>
      <c r="BT18" s="563">
        <v>0</v>
      </c>
      <c r="BU18" s="563">
        <v>0</v>
      </c>
      <c r="BV18" s="563">
        <v>0</v>
      </c>
      <c r="BW18" s="563">
        <v>0</v>
      </c>
      <c r="BX18" s="563">
        <v>0</v>
      </c>
      <c r="BY18" s="563">
        <v>0</v>
      </c>
      <c r="BZ18" s="563">
        <v>0</v>
      </c>
      <c r="CA18" s="563">
        <v>0</v>
      </c>
      <c r="CB18" s="564">
        <f t="shared" si="6"/>
        <v>0</v>
      </c>
      <c r="CC18" s="565">
        <f t="shared" si="7"/>
        <v>0</v>
      </c>
    </row>
    <row r="19" spans="1:81">
      <c r="A19" s="566" t="s">
        <v>96</v>
      </c>
      <c r="B19" s="563">
        <v>0</v>
      </c>
      <c r="C19" s="563">
        <v>0</v>
      </c>
      <c r="D19" s="563">
        <v>0</v>
      </c>
      <c r="E19" s="563">
        <v>0</v>
      </c>
      <c r="F19" s="563">
        <v>0</v>
      </c>
      <c r="G19" s="563">
        <v>0</v>
      </c>
      <c r="H19" s="563">
        <v>0</v>
      </c>
      <c r="I19" s="563">
        <v>0</v>
      </c>
      <c r="J19" s="563">
        <v>0</v>
      </c>
      <c r="K19" s="563">
        <v>0</v>
      </c>
      <c r="L19" s="563">
        <v>0</v>
      </c>
      <c r="M19" s="563">
        <v>0</v>
      </c>
      <c r="N19" s="563">
        <v>0</v>
      </c>
      <c r="O19" s="563">
        <v>0</v>
      </c>
      <c r="P19" s="563">
        <v>0</v>
      </c>
      <c r="Q19" s="563">
        <v>0</v>
      </c>
      <c r="R19" s="563">
        <v>0</v>
      </c>
      <c r="S19" s="563">
        <v>0</v>
      </c>
      <c r="T19" s="563">
        <v>0</v>
      </c>
      <c r="U19" s="563">
        <v>0</v>
      </c>
      <c r="V19" s="563">
        <v>0</v>
      </c>
      <c r="W19" s="563">
        <v>0</v>
      </c>
      <c r="X19" s="563">
        <v>0</v>
      </c>
      <c r="Y19" s="563">
        <v>0</v>
      </c>
      <c r="Z19" s="563">
        <v>0</v>
      </c>
      <c r="AA19" s="563">
        <v>0</v>
      </c>
      <c r="AB19" s="563">
        <v>0</v>
      </c>
      <c r="AC19" s="563">
        <v>0</v>
      </c>
      <c r="AD19" s="563">
        <v>0</v>
      </c>
      <c r="AE19" s="563">
        <v>0</v>
      </c>
      <c r="AF19" s="563">
        <v>0</v>
      </c>
      <c r="AG19" s="563">
        <v>0</v>
      </c>
      <c r="AH19" s="563">
        <v>0</v>
      </c>
      <c r="AI19" s="563">
        <v>0</v>
      </c>
      <c r="AJ19" s="563">
        <v>0</v>
      </c>
      <c r="AK19" s="563">
        <v>0</v>
      </c>
      <c r="AL19" s="563">
        <v>0</v>
      </c>
      <c r="AM19" s="563">
        <v>0</v>
      </c>
      <c r="AN19" s="563">
        <v>0</v>
      </c>
      <c r="AO19" s="563">
        <v>0</v>
      </c>
      <c r="AP19" s="563">
        <v>0</v>
      </c>
      <c r="AQ19" s="563">
        <v>0</v>
      </c>
      <c r="AR19" s="563">
        <v>0</v>
      </c>
      <c r="AS19" s="563">
        <v>0</v>
      </c>
      <c r="AT19" s="563">
        <v>0</v>
      </c>
      <c r="AU19" s="563">
        <v>0</v>
      </c>
      <c r="AV19" s="563">
        <v>0</v>
      </c>
      <c r="AW19" s="563">
        <v>0</v>
      </c>
      <c r="AX19" s="563">
        <v>0</v>
      </c>
      <c r="AY19" s="563">
        <v>0</v>
      </c>
      <c r="AZ19" s="563">
        <v>0</v>
      </c>
      <c r="BA19" s="563">
        <v>0</v>
      </c>
      <c r="BB19" s="563">
        <v>0</v>
      </c>
      <c r="BC19" s="563">
        <v>0</v>
      </c>
      <c r="BD19" s="563">
        <v>0</v>
      </c>
      <c r="BE19" s="563">
        <v>0</v>
      </c>
      <c r="BF19" s="563">
        <v>0</v>
      </c>
      <c r="BG19" s="563">
        <v>0</v>
      </c>
      <c r="BH19" s="563">
        <v>0</v>
      </c>
      <c r="BI19" s="563">
        <v>0</v>
      </c>
      <c r="BJ19" s="563">
        <v>0</v>
      </c>
      <c r="BK19" s="563">
        <v>0</v>
      </c>
      <c r="BL19" s="563">
        <v>0</v>
      </c>
      <c r="BM19" s="563">
        <v>0</v>
      </c>
      <c r="BN19" s="563">
        <v>0</v>
      </c>
      <c r="BO19" s="563">
        <v>0</v>
      </c>
      <c r="BP19" s="563">
        <v>0</v>
      </c>
      <c r="BQ19" s="563">
        <v>0</v>
      </c>
      <c r="BR19" s="563">
        <v>0</v>
      </c>
      <c r="BS19" s="563">
        <v>0</v>
      </c>
      <c r="BT19" s="563">
        <v>0</v>
      </c>
      <c r="BU19" s="563">
        <v>0</v>
      </c>
      <c r="BV19" s="563">
        <v>0</v>
      </c>
      <c r="BW19" s="563">
        <v>0</v>
      </c>
      <c r="BX19" s="563">
        <v>0</v>
      </c>
      <c r="BY19" s="563">
        <v>0</v>
      </c>
      <c r="BZ19" s="563">
        <v>0</v>
      </c>
      <c r="CA19" s="563">
        <v>0</v>
      </c>
      <c r="CB19" s="564">
        <f>B19+D19+F19+H19+J19+L19++N19+P19+R19+T19++V19+X19+Z19+AB19+AD19+AF19+AH19+AJ19+AL19+AN19+AP19+AR19+AT19+AV19+AX19++AZ19+BB19+BD19+BF19+BH19+BJ19+BL19+BN19+BP19+BR19+BT19+BV19+BX19+BZ19</f>
        <v>0</v>
      </c>
      <c r="CC19" s="565">
        <f t="shared" si="3"/>
        <v>0</v>
      </c>
    </row>
    <row r="20" spans="1:81">
      <c r="A20" s="566" t="s">
        <v>97</v>
      </c>
      <c r="B20" s="563">
        <v>0</v>
      </c>
      <c r="C20" s="563">
        <v>0</v>
      </c>
      <c r="D20" s="563">
        <v>0</v>
      </c>
      <c r="E20" s="563">
        <v>0</v>
      </c>
      <c r="F20" s="563">
        <v>0</v>
      </c>
      <c r="G20" s="563">
        <v>0</v>
      </c>
      <c r="H20" s="563">
        <v>0</v>
      </c>
      <c r="I20" s="563">
        <v>0</v>
      </c>
      <c r="J20" s="563">
        <v>0</v>
      </c>
      <c r="K20" s="563">
        <v>0</v>
      </c>
      <c r="L20" s="563">
        <v>0</v>
      </c>
      <c r="M20" s="563">
        <v>0</v>
      </c>
      <c r="N20" s="563">
        <v>0</v>
      </c>
      <c r="O20" s="563">
        <v>0</v>
      </c>
      <c r="P20" s="563">
        <v>0</v>
      </c>
      <c r="Q20" s="563">
        <v>0</v>
      </c>
      <c r="R20" s="563">
        <v>0</v>
      </c>
      <c r="S20" s="563">
        <v>0</v>
      </c>
      <c r="T20" s="563">
        <v>0</v>
      </c>
      <c r="U20" s="563">
        <v>0</v>
      </c>
      <c r="V20" s="563">
        <v>0</v>
      </c>
      <c r="W20" s="563">
        <v>0</v>
      </c>
      <c r="X20" s="563">
        <v>0</v>
      </c>
      <c r="Y20" s="563">
        <v>0</v>
      </c>
      <c r="Z20" s="563">
        <v>0</v>
      </c>
      <c r="AA20" s="563">
        <v>0</v>
      </c>
      <c r="AB20" s="563">
        <v>0</v>
      </c>
      <c r="AC20" s="563">
        <v>0</v>
      </c>
      <c r="AD20" s="563">
        <v>0</v>
      </c>
      <c r="AE20" s="563">
        <v>0</v>
      </c>
      <c r="AF20" s="563">
        <v>0</v>
      </c>
      <c r="AG20" s="563">
        <v>0</v>
      </c>
      <c r="AH20" s="563">
        <v>0</v>
      </c>
      <c r="AI20" s="563">
        <v>0</v>
      </c>
      <c r="AJ20" s="563">
        <v>0</v>
      </c>
      <c r="AK20" s="563">
        <v>0</v>
      </c>
      <c r="AL20" s="563">
        <v>0</v>
      </c>
      <c r="AM20" s="563">
        <v>0</v>
      </c>
      <c r="AN20" s="563">
        <v>0</v>
      </c>
      <c r="AO20" s="563">
        <v>0</v>
      </c>
      <c r="AP20" s="563">
        <v>0</v>
      </c>
      <c r="AQ20" s="563">
        <v>0</v>
      </c>
      <c r="AR20" s="563">
        <v>0</v>
      </c>
      <c r="AS20" s="563">
        <v>0</v>
      </c>
      <c r="AT20" s="563">
        <v>0</v>
      </c>
      <c r="AU20" s="563">
        <v>0</v>
      </c>
      <c r="AV20" s="563">
        <v>0</v>
      </c>
      <c r="AW20" s="563">
        <v>0</v>
      </c>
      <c r="AX20" s="563">
        <v>0</v>
      </c>
      <c r="AY20" s="563">
        <v>0</v>
      </c>
      <c r="AZ20" s="563">
        <v>0</v>
      </c>
      <c r="BA20" s="563">
        <v>0</v>
      </c>
      <c r="BB20" s="563">
        <v>0</v>
      </c>
      <c r="BC20" s="563">
        <v>0</v>
      </c>
      <c r="BD20" s="563">
        <v>0</v>
      </c>
      <c r="BE20" s="563">
        <v>0</v>
      </c>
      <c r="BF20" s="563">
        <v>0</v>
      </c>
      <c r="BG20" s="563">
        <v>0</v>
      </c>
      <c r="BH20" s="563">
        <v>0</v>
      </c>
      <c r="BI20" s="563">
        <v>0</v>
      </c>
      <c r="BJ20" s="563">
        <v>0</v>
      </c>
      <c r="BK20" s="563">
        <v>0</v>
      </c>
      <c r="BL20" s="563">
        <v>0</v>
      </c>
      <c r="BM20" s="563">
        <v>0</v>
      </c>
      <c r="BN20" s="563">
        <v>0</v>
      </c>
      <c r="BO20" s="563">
        <v>0</v>
      </c>
      <c r="BP20" s="563">
        <v>0</v>
      </c>
      <c r="BQ20" s="563">
        <v>0</v>
      </c>
      <c r="BR20" s="563">
        <v>0</v>
      </c>
      <c r="BS20" s="563">
        <v>0</v>
      </c>
      <c r="BT20" s="563">
        <v>0</v>
      </c>
      <c r="BU20" s="563">
        <v>0</v>
      </c>
      <c r="BV20" s="563">
        <v>0</v>
      </c>
      <c r="BW20" s="563">
        <v>0</v>
      </c>
      <c r="BX20" s="563">
        <v>0</v>
      </c>
      <c r="BY20" s="563">
        <v>0</v>
      </c>
      <c r="BZ20" s="563">
        <v>0</v>
      </c>
      <c r="CA20" s="563">
        <v>0</v>
      </c>
      <c r="CB20" s="564">
        <f t="shared" si="2"/>
        <v>0</v>
      </c>
      <c r="CC20" s="565">
        <f t="shared" si="3"/>
        <v>0</v>
      </c>
    </row>
    <row r="21" spans="1:81">
      <c r="A21" s="567" t="s">
        <v>614</v>
      </c>
      <c r="B21" s="563">
        <v>0</v>
      </c>
      <c r="C21" s="563">
        <v>0</v>
      </c>
      <c r="D21" s="563">
        <v>0</v>
      </c>
      <c r="E21" s="563">
        <v>0</v>
      </c>
      <c r="F21" s="563">
        <v>0</v>
      </c>
      <c r="G21" s="563">
        <v>0</v>
      </c>
      <c r="H21" s="563">
        <v>0</v>
      </c>
      <c r="I21" s="563">
        <v>0</v>
      </c>
      <c r="J21" s="563">
        <v>0</v>
      </c>
      <c r="K21" s="563">
        <v>0</v>
      </c>
      <c r="L21" s="563">
        <v>0</v>
      </c>
      <c r="M21" s="563">
        <v>0</v>
      </c>
      <c r="N21" s="563">
        <v>0</v>
      </c>
      <c r="O21" s="563">
        <v>0</v>
      </c>
      <c r="P21" s="563">
        <v>0</v>
      </c>
      <c r="Q21" s="563">
        <v>0</v>
      </c>
      <c r="R21" s="563">
        <v>0</v>
      </c>
      <c r="S21" s="563">
        <v>0</v>
      </c>
      <c r="T21" s="563">
        <v>0</v>
      </c>
      <c r="U21" s="563">
        <v>0</v>
      </c>
      <c r="V21" s="563">
        <v>0</v>
      </c>
      <c r="W21" s="563">
        <v>0</v>
      </c>
      <c r="X21" s="563">
        <v>0</v>
      </c>
      <c r="Y21" s="563">
        <v>0</v>
      </c>
      <c r="Z21" s="563">
        <v>0</v>
      </c>
      <c r="AA21" s="563">
        <v>0</v>
      </c>
      <c r="AB21" s="563">
        <v>0</v>
      </c>
      <c r="AC21" s="563">
        <v>0</v>
      </c>
      <c r="AD21" s="563">
        <v>0</v>
      </c>
      <c r="AE21" s="563">
        <v>0</v>
      </c>
      <c r="AF21" s="563">
        <v>0</v>
      </c>
      <c r="AG21" s="563">
        <v>0</v>
      </c>
      <c r="AH21" s="563">
        <v>0</v>
      </c>
      <c r="AI21" s="563">
        <v>0</v>
      </c>
      <c r="AJ21" s="563">
        <v>0</v>
      </c>
      <c r="AK21" s="563">
        <v>0</v>
      </c>
      <c r="AL21" s="563">
        <v>0</v>
      </c>
      <c r="AM21" s="563">
        <v>0</v>
      </c>
      <c r="AN21" s="563">
        <v>0</v>
      </c>
      <c r="AO21" s="563">
        <v>0</v>
      </c>
      <c r="AP21" s="563">
        <v>0</v>
      </c>
      <c r="AQ21" s="563">
        <v>0</v>
      </c>
      <c r="AR21" s="563">
        <v>0</v>
      </c>
      <c r="AS21" s="563">
        <v>0</v>
      </c>
      <c r="AT21" s="563">
        <v>0</v>
      </c>
      <c r="AU21" s="563">
        <v>0</v>
      </c>
      <c r="AV21" s="563">
        <v>0</v>
      </c>
      <c r="AW21" s="563">
        <v>0</v>
      </c>
      <c r="AX21" s="563">
        <v>0</v>
      </c>
      <c r="AY21" s="563">
        <v>0</v>
      </c>
      <c r="AZ21" s="563">
        <v>0</v>
      </c>
      <c r="BA21" s="563">
        <v>0</v>
      </c>
      <c r="BB21" s="563">
        <v>0</v>
      </c>
      <c r="BC21" s="563">
        <v>0</v>
      </c>
      <c r="BD21" s="563">
        <v>0</v>
      </c>
      <c r="BE21" s="563">
        <v>0</v>
      </c>
      <c r="BF21" s="563">
        <v>0</v>
      </c>
      <c r="BG21" s="563">
        <v>0</v>
      </c>
      <c r="BH21" s="563">
        <v>0</v>
      </c>
      <c r="BI21" s="563">
        <v>0</v>
      </c>
      <c r="BJ21" s="563">
        <v>0</v>
      </c>
      <c r="BK21" s="563">
        <v>0</v>
      </c>
      <c r="BL21" s="563">
        <v>0</v>
      </c>
      <c r="BM21" s="563">
        <v>0</v>
      </c>
      <c r="BN21" s="563">
        <v>0</v>
      </c>
      <c r="BO21" s="563">
        <v>0</v>
      </c>
      <c r="BP21" s="563">
        <v>0</v>
      </c>
      <c r="BQ21" s="563">
        <v>0</v>
      </c>
      <c r="BR21" s="563">
        <v>0</v>
      </c>
      <c r="BS21" s="563">
        <v>0</v>
      </c>
      <c r="BT21" s="563">
        <v>0</v>
      </c>
      <c r="BU21" s="563">
        <v>0</v>
      </c>
      <c r="BV21" s="563">
        <v>0</v>
      </c>
      <c r="BW21" s="563">
        <v>0</v>
      </c>
      <c r="BX21" s="563">
        <v>0</v>
      </c>
      <c r="BY21" s="563">
        <v>0</v>
      </c>
      <c r="BZ21" s="563">
        <v>0</v>
      </c>
      <c r="CA21" s="563">
        <v>0</v>
      </c>
      <c r="CB21" s="564">
        <f t="shared" si="2"/>
        <v>0</v>
      </c>
      <c r="CC21" s="565">
        <f t="shared" si="3"/>
        <v>0</v>
      </c>
    </row>
    <row r="22" spans="1:81">
      <c r="A22" s="568" t="s">
        <v>862</v>
      </c>
      <c r="B22" s="561">
        <f>SUM(B23:B32)</f>
        <v>0</v>
      </c>
      <c r="C22" s="561">
        <f t="shared" ref="C22:BN22" si="8">SUM(C23:C32)</f>
        <v>0</v>
      </c>
      <c r="D22" s="561">
        <f t="shared" si="8"/>
        <v>0</v>
      </c>
      <c r="E22" s="561">
        <f t="shared" si="8"/>
        <v>0</v>
      </c>
      <c r="F22" s="561">
        <f t="shared" si="8"/>
        <v>0</v>
      </c>
      <c r="G22" s="561">
        <f t="shared" si="8"/>
        <v>0</v>
      </c>
      <c r="H22" s="561">
        <f>SUM(H23:H32)</f>
        <v>0</v>
      </c>
      <c r="I22" s="561">
        <f t="shared" si="8"/>
        <v>0</v>
      </c>
      <c r="J22" s="561">
        <f t="shared" si="8"/>
        <v>0</v>
      </c>
      <c r="K22" s="561">
        <f t="shared" si="8"/>
        <v>0</v>
      </c>
      <c r="L22" s="561">
        <f t="shared" si="8"/>
        <v>0</v>
      </c>
      <c r="M22" s="561">
        <f t="shared" si="8"/>
        <v>0</v>
      </c>
      <c r="N22" s="561">
        <f t="shared" si="8"/>
        <v>0</v>
      </c>
      <c r="O22" s="561">
        <f t="shared" si="8"/>
        <v>0</v>
      </c>
      <c r="P22" s="561">
        <f t="shared" si="8"/>
        <v>0</v>
      </c>
      <c r="Q22" s="561">
        <f t="shared" si="8"/>
        <v>0</v>
      </c>
      <c r="R22" s="561">
        <f t="shared" si="8"/>
        <v>0</v>
      </c>
      <c r="S22" s="561">
        <f t="shared" si="8"/>
        <v>0</v>
      </c>
      <c r="T22" s="561">
        <f t="shared" si="8"/>
        <v>0</v>
      </c>
      <c r="U22" s="561">
        <f t="shared" si="8"/>
        <v>0</v>
      </c>
      <c r="V22" s="561">
        <f t="shared" si="8"/>
        <v>0</v>
      </c>
      <c r="W22" s="561">
        <f t="shared" si="8"/>
        <v>0</v>
      </c>
      <c r="X22" s="561">
        <f t="shared" si="8"/>
        <v>0</v>
      </c>
      <c r="Y22" s="561">
        <f t="shared" si="8"/>
        <v>0</v>
      </c>
      <c r="Z22" s="561">
        <f t="shared" si="8"/>
        <v>0</v>
      </c>
      <c r="AA22" s="561">
        <f t="shared" si="8"/>
        <v>0</v>
      </c>
      <c r="AB22" s="561">
        <f t="shared" si="8"/>
        <v>0</v>
      </c>
      <c r="AC22" s="561">
        <f t="shared" si="8"/>
        <v>0</v>
      </c>
      <c r="AD22" s="561">
        <f t="shared" si="8"/>
        <v>0</v>
      </c>
      <c r="AE22" s="561">
        <f t="shared" si="8"/>
        <v>0</v>
      </c>
      <c r="AF22" s="561">
        <f t="shared" si="8"/>
        <v>0</v>
      </c>
      <c r="AG22" s="561">
        <f t="shared" si="8"/>
        <v>0</v>
      </c>
      <c r="AH22" s="561">
        <f t="shared" si="8"/>
        <v>0</v>
      </c>
      <c r="AI22" s="561">
        <f t="shared" si="8"/>
        <v>0</v>
      </c>
      <c r="AJ22" s="561">
        <f t="shared" si="8"/>
        <v>0</v>
      </c>
      <c r="AK22" s="561">
        <f t="shared" si="8"/>
        <v>0</v>
      </c>
      <c r="AL22" s="561">
        <f t="shared" si="8"/>
        <v>0</v>
      </c>
      <c r="AM22" s="561">
        <f t="shared" si="8"/>
        <v>0</v>
      </c>
      <c r="AN22" s="561">
        <f t="shared" si="8"/>
        <v>0</v>
      </c>
      <c r="AO22" s="561">
        <f t="shared" si="8"/>
        <v>0</v>
      </c>
      <c r="AP22" s="561">
        <f t="shared" si="8"/>
        <v>0</v>
      </c>
      <c r="AQ22" s="561">
        <f t="shared" si="8"/>
        <v>0</v>
      </c>
      <c r="AR22" s="561">
        <f t="shared" si="8"/>
        <v>0</v>
      </c>
      <c r="AS22" s="561">
        <f t="shared" si="8"/>
        <v>0</v>
      </c>
      <c r="AT22" s="561">
        <f t="shared" si="8"/>
        <v>0</v>
      </c>
      <c r="AU22" s="561">
        <f t="shared" si="8"/>
        <v>0</v>
      </c>
      <c r="AV22" s="561">
        <f t="shared" si="8"/>
        <v>0</v>
      </c>
      <c r="AW22" s="561">
        <f t="shared" si="8"/>
        <v>0</v>
      </c>
      <c r="AX22" s="561">
        <f t="shared" si="8"/>
        <v>0</v>
      </c>
      <c r="AY22" s="561">
        <f t="shared" si="8"/>
        <v>0</v>
      </c>
      <c r="AZ22" s="561">
        <f t="shared" si="8"/>
        <v>0</v>
      </c>
      <c r="BA22" s="561">
        <f t="shared" si="8"/>
        <v>0</v>
      </c>
      <c r="BB22" s="561">
        <f t="shared" si="8"/>
        <v>0</v>
      </c>
      <c r="BC22" s="561">
        <f t="shared" si="8"/>
        <v>0</v>
      </c>
      <c r="BD22" s="561">
        <f t="shared" si="8"/>
        <v>0</v>
      </c>
      <c r="BE22" s="561">
        <f t="shared" si="8"/>
        <v>0</v>
      </c>
      <c r="BF22" s="561">
        <f t="shared" si="8"/>
        <v>0</v>
      </c>
      <c r="BG22" s="561">
        <f t="shared" si="8"/>
        <v>0</v>
      </c>
      <c r="BH22" s="561">
        <f t="shared" si="8"/>
        <v>0</v>
      </c>
      <c r="BI22" s="561">
        <f t="shared" si="8"/>
        <v>0</v>
      </c>
      <c r="BJ22" s="561">
        <f t="shared" si="8"/>
        <v>0</v>
      </c>
      <c r="BK22" s="561">
        <f t="shared" si="8"/>
        <v>0</v>
      </c>
      <c r="BL22" s="561">
        <f t="shared" si="8"/>
        <v>0</v>
      </c>
      <c r="BM22" s="561">
        <f t="shared" si="8"/>
        <v>0</v>
      </c>
      <c r="BN22" s="561">
        <f t="shared" si="8"/>
        <v>0</v>
      </c>
      <c r="BO22" s="561">
        <f t="shared" ref="BO22:CC22" si="9">SUM(BO23:BO32)</f>
        <v>0</v>
      </c>
      <c r="BP22" s="561">
        <f t="shared" si="9"/>
        <v>0</v>
      </c>
      <c r="BQ22" s="561">
        <f t="shared" si="9"/>
        <v>0</v>
      </c>
      <c r="BR22" s="561">
        <f t="shared" si="9"/>
        <v>0</v>
      </c>
      <c r="BS22" s="561">
        <f t="shared" si="9"/>
        <v>0</v>
      </c>
      <c r="BT22" s="561">
        <f t="shared" si="9"/>
        <v>0</v>
      </c>
      <c r="BU22" s="561">
        <f t="shared" si="9"/>
        <v>0</v>
      </c>
      <c r="BV22" s="561">
        <f t="shared" si="9"/>
        <v>0</v>
      </c>
      <c r="BW22" s="561">
        <f t="shared" si="9"/>
        <v>0</v>
      </c>
      <c r="BX22" s="561">
        <f t="shared" si="9"/>
        <v>0</v>
      </c>
      <c r="BY22" s="561">
        <f t="shared" si="9"/>
        <v>0</v>
      </c>
      <c r="BZ22" s="561">
        <f t="shared" si="9"/>
        <v>0</v>
      </c>
      <c r="CA22" s="561">
        <f>SUM(CA23:CA32)</f>
        <v>0</v>
      </c>
      <c r="CB22" s="561">
        <f t="shared" si="9"/>
        <v>0</v>
      </c>
      <c r="CC22" s="561">
        <f t="shared" si="9"/>
        <v>0</v>
      </c>
    </row>
    <row r="23" spans="1:81">
      <c r="A23" s="562" t="s">
        <v>91</v>
      </c>
      <c r="B23" s="563">
        <v>0</v>
      </c>
      <c r="C23" s="563">
        <v>0</v>
      </c>
      <c r="D23" s="563">
        <v>0</v>
      </c>
      <c r="E23" s="563">
        <v>0</v>
      </c>
      <c r="F23" s="563">
        <v>0</v>
      </c>
      <c r="G23" s="563">
        <v>0</v>
      </c>
      <c r="H23" s="563">
        <v>0</v>
      </c>
      <c r="I23" s="563">
        <v>0</v>
      </c>
      <c r="J23" s="563">
        <v>0</v>
      </c>
      <c r="K23" s="563">
        <v>0</v>
      </c>
      <c r="L23" s="563">
        <v>0</v>
      </c>
      <c r="M23" s="563">
        <v>0</v>
      </c>
      <c r="N23" s="563">
        <v>0</v>
      </c>
      <c r="O23" s="563">
        <v>0</v>
      </c>
      <c r="P23" s="563">
        <v>0</v>
      </c>
      <c r="Q23" s="563">
        <v>0</v>
      </c>
      <c r="R23" s="563">
        <v>0</v>
      </c>
      <c r="S23" s="563">
        <v>0</v>
      </c>
      <c r="T23" s="563">
        <v>0</v>
      </c>
      <c r="U23" s="563">
        <v>0</v>
      </c>
      <c r="V23" s="563">
        <v>0</v>
      </c>
      <c r="W23" s="563">
        <v>0</v>
      </c>
      <c r="X23" s="563">
        <v>0</v>
      </c>
      <c r="Y23" s="563">
        <v>0</v>
      </c>
      <c r="Z23" s="563">
        <v>0</v>
      </c>
      <c r="AA23" s="563">
        <v>0</v>
      </c>
      <c r="AB23" s="563">
        <v>0</v>
      </c>
      <c r="AC23" s="563">
        <v>0</v>
      </c>
      <c r="AD23" s="563">
        <v>0</v>
      </c>
      <c r="AE23" s="563">
        <v>0</v>
      </c>
      <c r="AF23" s="563">
        <v>0</v>
      </c>
      <c r="AG23" s="563">
        <v>0</v>
      </c>
      <c r="AH23" s="563">
        <v>0</v>
      </c>
      <c r="AI23" s="563">
        <v>0</v>
      </c>
      <c r="AJ23" s="563">
        <v>0</v>
      </c>
      <c r="AK23" s="563">
        <v>0</v>
      </c>
      <c r="AL23" s="563">
        <v>0</v>
      </c>
      <c r="AM23" s="563">
        <v>0</v>
      </c>
      <c r="AN23" s="563">
        <v>0</v>
      </c>
      <c r="AO23" s="563">
        <v>0</v>
      </c>
      <c r="AP23" s="563">
        <v>0</v>
      </c>
      <c r="AQ23" s="563">
        <v>0</v>
      </c>
      <c r="AR23" s="563">
        <v>0</v>
      </c>
      <c r="AS23" s="563">
        <v>0</v>
      </c>
      <c r="AT23" s="563">
        <v>0</v>
      </c>
      <c r="AU23" s="563">
        <v>0</v>
      </c>
      <c r="AV23" s="563">
        <v>0</v>
      </c>
      <c r="AW23" s="563">
        <v>0</v>
      </c>
      <c r="AX23" s="563">
        <v>0</v>
      </c>
      <c r="AY23" s="563">
        <v>0</v>
      </c>
      <c r="AZ23" s="563">
        <v>0</v>
      </c>
      <c r="BA23" s="563">
        <v>0</v>
      </c>
      <c r="BB23" s="563">
        <v>0</v>
      </c>
      <c r="BC23" s="563">
        <v>0</v>
      </c>
      <c r="BD23" s="563">
        <v>0</v>
      </c>
      <c r="BE23" s="563">
        <v>0</v>
      </c>
      <c r="BF23" s="563">
        <v>0</v>
      </c>
      <c r="BG23" s="563">
        <v>0</v>
      </c>
      <c r="BH23" s="563">
        <v>0</v>
      </c>
      <c r="BI23" s="563">
        <v>0</v>
      </c>
      <c r="BJ23" s="563">
        <v>0</v>
      </c>
      <c r="BK23" s="563">
        <v>0</v>
      </c>
      <c r="BL23" s="563">
        <v>0</v>
      </c>
      <c r="BM23" s="563">
        <v>0</v>
      </c>
      <c r="BN23" s="563">
        <v>0</v>
      </c>
      <c r="BO23" s="563">
        <v>0</v>
      </c>
      <c r="BP23" s="563">
        <v>0</v>
      </c>
      <c r="BQ23" s="563">
        <v>0</v>
      </c>
      <c r="BR23" s="563">
        <v>0</v>
      </c>
      <c r="BS23" s="563">
        <v>0</v>
      </c>
      <c r="BT23" s="563">
        <v>0</v>
      </c>
      <c r="BU23" s="563">
        <v>0</v>
      </c>
      <c r="BV23" s="563">
        <v>0</v>
      </c>
      <c r="BW23" s="563">
        <v>0</v>
      </c>
      <c r="BX23" s="563">
        <v>0</v>
      </c>
      <c r="BY23" s="563">
        <v>0</v>
      </c>
      <c r="BZ23" s="563">
        <v>0</v>
      </c>
      <c r="CA23" s="563">
        <v>0</v>
      </c>
      <c r="CB23" s="564">
        <f t="shared" si="2"/>
        <v>0</v>
      </c>
      <c r="CC23" s="565">
        <f t="shared" si="3"/>
        <v>0</v>
      </c>
    </row>
    <row r="24" spans="1:81">
      <c r="A24" s="566" t="s">
        <v>92</v>
      </c>
      <c r="B24" s="563">
        <v>0</v>
      </c>
      <c r="C24" s="563">
        <v>0</v>
      </c>
      <c r="D24" s="563">
        <v>0</v>
      </c>
      <c r="E24" s="563">
        <v>0</v>
      </c>
      <c r="F24" s="563">
        <v>0</v>
      </c>
      <c r="G24" s="563">
        <v>0</v>
      </c>
      <c r="H24" s="563">
        <v>0</v>
      </c>
      <c r="I24" s="563">
        <v>0</v>
      </c>
      <c r="J24" s="563">
        <v>0</v>
      </c>
      <c r="K24" s="563">
        <v>0</v>
      </c>
      <c r="L24" s="563">
        <v>0</v>
      </c>
      <c r="M24" s="563">
        <v>0</v>
      </c>
      <c r="N24" s="563">
        <v>0</v>
      </c>
      <c r="O24" s="563">
        <v>0</v>
      </c>
      <c r="P24" s="563">
        <v>0</v>
      </c>
      <c r="Q24" s="563">
        <v>0</v>
      </c>
      <c r="R24" s="563">
        <v>0</v>
      </c>
      <c r="S24" s="563">
        <v>0</v>
      </c>
      <c r="T24" s="563">
        <v>0</v>
      </c>
      <c r="U24" s="563">
        <v>0</v>
      </c>
      <c r="V24" s="563">
        <v>0</v>
      </c>
      <c r="W24" s="563">
        <v>0</v>
      </c>
      <c r="X24" s="563">
        <v>0</v>
      </c>
      <c r="Y24" s="563">
        <v>0</v>
      </c>
      <c r="Z24" s="563">
        <v>0</v>
      </c>
      <c r="AA24" s="563">
        <v>0</v>
      </c>
      <c r="AB24" s="563">
        <v>0</v>
      </c>
      <c r="AC24" s="563">
        <v>0</v>
      </c>
      <c r="AD24" s="563">
        <v>0</v>
      </c>
      <c r="AE24" s="563">
        <v>0</v>
      </c>
      <c r="AF24" s="563">
        <v>0</v>
      </c>
      <c r="AG24" s="563">
        <v>0</v>
      </c>
      <c r="AH24" s="563">
        <v>0</v>
      </c>
      <c r="AI24" s="563">
        <v>0</v>
      </c>
      <c r="AJ24" s="563">
        <v>0</v>
      </c>
      <c r="AK24" s="563">
        <v>0</v>
      </c>
      <c r="AL24" s="563">
        <v>0</v>
      </c>
      <c r="AM24" s="563">
        <v>0</v>
      </c>
      <c r="AN24" s="563">
        <v>0</v>
      </c>
      <c r="AO24" s="563">
        <v>0</v>
      </c>
      <c r="AP24" s="563">
        <v>0</v>
      </c>
      <c r="AQ24" s="563">
        <v>0</v>
      </c>
      <c r="AR24" s="563">
        <v>0</v>
      </c>
      <c r="AS24" s="563">
        <v>0</v>
      </c>
      <c r="AT24" s="563">
        <v>0</v>
      </c>
      <c r="AU24" s="563">
        <v>0</v>
      </c>
      <c r="AV24" s="563">
        <v>0</v>
      </c>
      <c r="AW24" s="563">
        <v>0</v>
      </c>
      <c r="AX24" s="563">
        <v>0</v>
      </c>
      <c r="AY24" s="563">
        <v>0</v>
      </c>
      <c r="AZ24" s="563">
        <v>0</v>
      </c>
      <c r="BA24" s="563">
        <v>0</v>
      </c>
      <c r="BB24" s="563">
        <v>0</v>
      </c>
      <c r="BC24" s="563">
        <v>0</v>
      </c>
      <c r="BD24" s="563">
        <v>0</v>
      </c>
      <c r="BE24" s="563">
        <v>0</v>
      </c>
      <c r="BF24" s="563">
        <v>0</v>
      </c>
      <c r="BG24" s="563">
        <v>0</v>
      </c>
      <c r="BH24" s="563">
        <v>0</v>
      </c>
      <c r="BI24" s="563">
        <v>0</v>
      </c>
      <c r="BJ24" s="563">
        <v>0</v>
      </c>
      <c r="BK24" s="563">
        <v>0</v>
      </c>
      <c r="BL24" s="563">
        <v>0</v>
      </c>
      <c r="BM24" s="563">
        <v>0</v>
      </c>
      <c r="BN24" s="563">
        <v>0</v>
      </c>
      <c r="BO24" s="563">
        <v>0</v>
      </c>
      <c r="BP24" s="563">
        <v>0</v>
      </c>
      <c r="BQ24" s="563">
        <v>0</v>
      </c>
      <c r="BR24" s="563">
        <v>0</v>
      </c>
      <c r="BS24" s="563">
        <v>0</v>
      </c>
      <c r="BT24" s="563">
        <v>0</v>
      </c>
      <c r="BU24" s="563">
        <v>0</v>
      </c>
      <c r="BV24" s="563">
        <v>0</v>
      </c>
      <c r="BW24" s="563">
        <v>0</v>
      </c>
      <c r="BX24" s="563">
        <v>0</v>
      </c>
      <c r="BY24" s="563">
        <v>0</v>
      </c>
      <c r="BZ24" s="563">
        <v>0</v>
      </c>
      <c r="CA24" s="563">
        <v>0</v>
      </c>
      <c r="CB24" s="564">
        <f t="shared" si="2"/>
        <v>0</v>
      </c>
      <c r="CC24" s="565">
        <f t="shared" si="3"/>
        <v>0</v>
      </c>
    </row>
    <row r="25" spans="1:81">
      <c r="A25" s="566" t="s">
        <v>592</v>
      </c>
      <c r="B25" s="563">
        <v>0</v>
      </c>
      <c r="C25" s="563">
        <v>0</v>
      </c>
      <c r="D25" s="563">
        <v>0</v>
      </c>
      <c r="E25" s="563">
        <v>0</v>
      </c>
      <c r="F25" s="563">
        <v>0</v>
      </c>
      <c r="G25" s="563">
        <v>0</v>
      </c>
      <c r="H25" s="563">
        <v>0</v>
      </c>
      <c r="I25" s="563">
        <v>0</v>
      </c>
      <c r="J25" s="563">
        <v>0</v>
      </c>
      <c r="K25" s="563">
        <v>0</v>
      </c>
      <c r="L25" s="563">
        <v>0</v>
      </c>
      <c r="M25" s="563">
        <v>0</v>
      </c>
      <c r="N25" s="563">
        <v>0</v>
      </c>
      <c r="O25" s="563">
        <v>0</v>
      </c>
      <c r="P25" s="563">
        <v>0</v>
      </c>
      <c r="Q25" s="563">
        <v>0</v>
      </c>
      <c r="R25" s="563">
        <v>0</v>
      </c>
      <c r="S25" s="563">
        <v>0</v>
      </c>
      <c r="T25" s="563">
        <v>0</v>
      </c>
      <c r="U25" s="563">
        <v>0</v>
      </c>
      <c r="V25" s="563">
        <v>0</v>
      </c>
      <c r="W25" s="563">
        <v>0</v>
      </c>
      <c r="X25" s="563">
        <v>0</v>
      </c>
      <c r="Y25" s="563">
        <v>0</v>
      </c>
      <c r="Z25" s="563">
        <v>0</v>
      </c>
      <c r="AA25" s="563">
        <v>0</v>
      </c>
      <c r="AB25" s="563">
        <v>0</v>
      </c>
      <c r="AC25" s="563">
        <v>0</v>
      </c>
      <c r="AD25" s="563">
        <v>0</v>
      </c>
      <c r="AE25" s="563">
        <v>0</v>
      </c>
      <c r="AF25" s="563">
        <v>0</v>
      </c>
      <c r="AG25" s="563">
        <v>0</v>
      </c>
      <c r="AH25" s="563">
        <v>0</v>
      </c>
      <c r="AI25" s="563">
        <v>0</v>
      </c>
      <c r="AJ25" s="563">
        <v>0</v>
      </c>
      <c r="AK25" s="563">
        <v>0</v>
      </c>
      <c r="AL25" s="563">
        <v>0</v>
      </c>
      <c r="AM25" s="563">
        <v>0</v>
      </c>
      <c r="AN25" s="563">
        <v>0</v>
      </c>
      <c r="AO25" s="563">
        <v>0</v>
      </c>
      <c r="AP25" s="563">
        <v>0</v>
      </c>
      <c r="AQ25" s="563">
        <v>0</v>
      </c>
      <c r="AR25" s="563">
        <v>0</v>
      </c>
      <c r="AS25" s="563">
        <v>0</v>
      </c>
      <c r="AT25" s="563">
        <v>0</v>
      </c>
      <c r="AU25" s="563">
        <v>0</v>
      </c>
      <c r="AV25" s="563">
        <v>0</v>
      </c>
      <c r="AW25" s="563">
        <v>0</v>
      </c>
      <c r="AX25" s="563">
        <v>0</v>
      </c>
      <c r="AY25" s="563">
        <v>0</v>
      </c>
      <c r="AZ25" s="563">
        <v>0</v>
      </c>
      <c r="BA25" s="563">
        <v>0</v>
      </c>
      <c r="BB25" s="563">
        <v>0</v>
      </c>
      <c r="BC25" s="563">
        <v>0</v>
      </c>
      <c r="BD25" s="563">
        <v>0</v>
      </c>
      <c r="BE25" s="563">
        <v>0</v>
      </c>
      <c r="BF25" s="563">
        <v>0</v>
      </c>
      <c r="BG25" s="563">
        <v>0</v>
      </c>
      <c r="BH25" s="563">
        <v>0</v>
      </c>
      <c r="BI25" s="563">
        <v>0</v>
      </c>
      <c r="BJ25" s="563">
        <v>0</v>
      </c>
      <c r="BK25" s="563">
        <v>0</v>
      </c>
      <c r="BL25" s="563">
        <v>0</v>
      </c>
      <c r="BM25" s="563">
        <v>0</v>
      </c>
      <c r="BN25" s="563">
        <v>0</v>
      </c>
      <c r="BO25" s="563">
        <v>0</v>
      </c>
      <c r="BP25" s="563">
        <v>0</v>
      </c>
      <c r="BQ25" s="563">
        <v>0</v>
      </c>
      <c r="BR25" s="563">
        <v>0</v>
      </c>
      <c r="BS25" s="563">
        <v>0</v>
      </c>
      <c r="BT25" s="563">
        <v>0</v>
      </c>
      <c r="BU25" s="563">
        <v>0</v>
      </c>
      <c r="BV25" s="563">
        <v>0</v>
      </c>
      <c r="BW25" s="563">
        <v>0</v>
      </c>
      <c r="BX25" s="563">
        <v>0</v>
      </c>
      <c r="BY25" s="563">
        <v>0</v>
      </c>
      <c r="BZ25" s="563">
        <v>0</v>
      </c>
      <c r="CA25" s="563">
        <v>0</v>
      </c>
      <c r="CB25" s="564">
        <f t="shared" si="2"/>
        <v>0</v>
      </c>
      <c r="CC25" s="565">
        <f t="shared" si="3"/>
        <v>0</v>
      </c>
    </row>
    <row r="26" spans="1:81">
      <c r="A26" s="566" t="s">
        <v>93</v>
      </c>
      <c r="B26" s="563">
        <v>0</v>
      </c>
      <c r="C26" s="563">
        <v>0</v>
      </c>
      <c r="D26" s="563">
        <v>0</v>
      </c>
      <c r="E26" s="563">
        <v>0</v>
      </c>
      <c r="F26" s="563">
        <v>0</v>
      </c>
      <c r="G26" s="563">
        <v>0</v>
      </c>
      <c r="H26" s="563">
        <v>0</v>
      </c>
      <c r="I26" s="563">
        <v>0</v>
      </c>
      <c r="J26" s="563">
        <v>0</v>
      </c>
      <c r="K26" s="563">
        <v>0</v>
      </c>
      <c r="L26" s="563">
        <v>0</v>
      </c>
      <c r="M26" s="563">
        <v>0</v>
      </c>
      <c r="N26" s="563">
        <v>0</v>
      </c>
      <c r="O26" s="563">
        <v>0</v>
      </c>
      <c r="P26" s="563">
        <v>0</v>
      </c>
      <c r="Q26" s="563">
        <v>0</v>
      </c>
      <c r="R26" s="563">
        <v>0</v>
      </c>
      <c r="S26" s="563">
        <v>0</v>
      </c>
      <c r="T26" s="563">
        <v>0</v>
      </c>
      <c r="U26" s="563">
        <v>0</v>
      </c>
      <c r="V26" s="563">
        <v>0</v>
      </c>
      <c r="W26" s="563">
        <v>0</v>
      </c>
      <c r="X26" s="563">
        <v>0</v>
      </c>
      <c r="Y26" s="563">
        <v>0</v>
      </c>
      <c r="Z26" s="563">
        <v>0</v>
      </c>
      <c r="AA26" s="563">
        <v>0</v>
      </c>
      <c r="AB26" s="563">
        <v>0</v>
      </c>
      <c r="AC26" s="563">
        <v>0</v>
      </c>
      <c r="AD26" s="563">
        <v>0</v>
      </c>
      <c r="AE26" s="563">
        <v>0</v>
      </c>
      <c r="AF26" s="563">
        <v>0</v>
      </c>
      <c r="AG26" s="563">
        <v>0</v>
      </c>
      <c r="AH26" s="563">
        <v>0</v>
      </c>
      <c r="AI26" s="563">
        <v>0</v>
      </c>
      <c r="AJ26" s="563">
        <v>0</v>
      </c>
      <c r="AK26" s="563">
        <v>0</v>
      </c>
      <c r="AL26" s="563">
        <v>0</v>
      </c>
      <c r="AM26" s="563">
        <v>0</v>
      </c>
      <c r="AN26" s="563">
        <v>0</v>
      </c>
      <c r="AO26" s="563">
        <v>0</v>
      </c>
      <c r="AP26" s="563">
        <v>0</v>
      </c>
      <c r="AQ26" s="563">
        <v>0</v>
      </c>
      <c r="AR26" s="563">
        <v>0</v>
      </c>
      <c r="AS26" s="563">
        <v>0</v>
      </c>
      <c r="AT26" s="563">
        <v>0</v>
      </c>
      <c r="AU26" s="563">
        <v>0</v>
      </c>
      <c r="AV26" s="563">
        <v>0</v>
      </c>
      <c r="AW26" s="563">
        <v>0</v>
      </c>
      <c r="AX26" s="563">
        <v>0</v>
      </c>
      <c r="AY26" s="563">
        <v>0</v>
      </c>
      <c r="AZ26" s="563">
        <v>0</v>
      </c>
      <c r="BA26" s="563">
        <v>0</v>
      </c>
      <c r="BB26" s="563">
        <v>0</v>
      </c>
      <c r="BC26" s="563">
        <v>0</v>
      </c>
      <c r="BD26" s="563">
        <v>0</v>
      </c>
      <c r="BE26" s="563">
        <v>0</v>
      </c>
      <c r="BF26" s="563">
        <v>0</v>
      </c>
      <c r="BG26" s="563">
        <v>0</v>
      </c>
      <c r="BH26" s="563">
        <v>0</v>
      </c>
      <c r="BI26" s="563">
        <v>0</v>
      </c>
      <c r="BJ26" s="563">
        <v>0</v>
      </c>
      <c r="BK26" s="563">
        <v>0</v>
      </c>
      <c r="BL26" s="563">
        <v>0</v>
      </c>
      <c r="BM26" s="563">
        <v>0</v>
      </c>
      <c r="BN26" s="563">
        <v>0</v>
      </c>
      <c r="BO26" s="563">
        <v>0</v>
      </c>
      <c r="BP26" s="563">
        <v>0</v>
      </c>
      <c r="BQ26" s="563">
        <v>0</v>
      </c>
      <c r="BR26" s="563">
        <v>0</v>
      </c>
      <c r="BS26" s="563">
        <v>0</v>
      </c>
      <c r="BT26" s="563">
        <v>0</v>
      </c>
      <c r="BU26" s="563">
        <v>0</v>
      </c>
      <c r="BV26" s="563">
        <v>0</v>
      </c>
      <c r="BW26" s="563">
        <v>0</v>
      </c>
      <c r="BX26" s="563">
        <v>0</v>
      </c>
      <c r="BY26" s="563">
        <v>0</v>
      </c>
      <c r="BZ26" s="563">
        <v>0</v>
      </c>
      <c r="CA26" s="563">
        <v>0</v>
      </c>
      <c r="CB26" s="564">
        <f t="shared" si="2"/>
        <v>0</v>
      </c>
      <c r="CC26" s="565">
        <f t="shared" si="3"/>
        <v>0</v>
      </c>
    </row>
    <row r="27" spans="1:81">
      <c r="A27" s="566" t="s">
        <v>94</v>
      </c>
      <c r="B27" s="563">
        <v>0</v>
      </c>
      <c r="C27" s="563">
        <v>0</v>
      </c>
      <c r="D27" s="563">
        <v>0</v>
      </c>
      <c r="E27" s="563">
        <v>0</v>
      </c>
      <c r="F27" s="563">
        <v>0</v>
      </c>
      <c r="G27" s="563">
        <v>0</v>
      </c>
      <c r="H27" s="563">
        <v>0</v>
      </c>
      <c r="I27" s="563">
        <v>0</v>
      </c>
      <c r="J27" s="563">
        <v>0</v>
      </c>
      <c r="K27" s="563">
        <v>0</v>
      </c>
      <c r="L27" s="563">
        <v>0</v>
      </c>
      <c r="M27" s="563">
        <v>0</v>
      </c>
      <c r="N27" s="563">
        <v>0</v>
      </c>
      <c r="O27" s="563">
        <v>0</v>
      </c>
      <c r="P27" s="563">
        <v>0</v>
      </c>
      <c r="Q27" s="563">
        <v>0</v>
      </c>
      <c r="R27" s="563">
        <v>0</v>
      </c>
      <c r="S27" s="563">
        <v>0</v>
      </c>
      <c r="T27" s="563">
        <v>0</v>
      </c>
      <c r="U27" s="563">
        <v>0</v>
      </c>
      <c r="V27" s="563">
        <v>0</v>
      </c>
      <c r="W27" s="563">
        <v>0</v>
      </c>
      <c r="X27" s="563">
        <v>0</v>
      </c>
      <c r="Y27" s="563">
        <v>0</v>
      </c>
      <c r="Z27" s="563">
        <v>0</v>
      </c>
      <c r="AA27" s="563">
        <v>0</v>
      </c>
      <c r="AB27" s="563">
        <v>0</v>
      </c>
      <c r="AC27" s="563">
        <v>0</v>
      </c>
      <c r="AD27" s="563">
        <v>0</v>
      </c>
      <c r="AE27" s="563">
        <v>0</v>
      </c>
      <c r="AF27" s="563">
        <v>0</v>
      </c>
      <c r="AG27" s="563">
        <v>0</v>
      </c>
      <c r="AH27" s="563">
        <v>0</v>
      </c>
      <c r="AI27" s="563">
        <v>0</v>
      </c>
      <c r="AJ27" s="563">
        <v>0</v>
      </c>
      <c r="AK27" s="563">
        <v>0</v>
      </c>
      <c r="AL27" s="563">
        <v>0</v>
      </c>
      <c r="AM27" s="563">
        <v>0</v>
      </c>
      <c r="AN27" s="563">
        <v>0</v>
      </c>
      <c r="AO27" s="563">
        <v>0</v>
      </c>
      <c r="AP27" s="563">
        <v>0</v>
      </c>
      <c r="AQ27" s="563">
        <v>0</v>
      </c>
      <c r="AR27" s="563">
        <v>0</v>
      </c>
      <c r="AS27" s="563">
        <v>0</v>
      </c>
      <c r="AT27" s="563">
        <v>0</v>
      </c>
      <c r="AU27" s="563">
        <v>0</v>
      </c>
      <c r="AV27" s="563">
        <v>0</v>
      </c>
      <c r="AW27" s="563">
        <v>0</v>
      </c>
      <c r="AX27" s="563">
        <v>0</v>
      </c>
      <c r="AY27" s="563">
        <v>0</v>
      </c>
      <c r="AZ27" s="563">
        <v>0</v>
      </c>
      <c r="BA27" s="563">
        <v>0</v>
      </c>
      <c r="BB27" s="563">
        <v>0</v>
      </c>
      <c r="BC27" s="563">
        <v>0</v>
      </c>
      <c r="BD27" s="563">
        <v>0</v>
      </c>
      <c r="BE27" s="563">
        <v>0</v>
      </c>
      <c r="BF27" s="563">
        <v>0</v>
      </c>
      <c r="BG27" s="563">
        <v>0</v>
      </c>
      <c r="BH27" s="563">
        <v>0</v>
      </c>
      <c r="BI27" s="563">
        <v>0</v>
      </c>
      <c r="BJ27" s="563">
        <v>0</v>
      </c>
      <c r="BK27" s="563">
        <v>0</v>
      </c>
      <c r="BL27" s="563">
        <v>0</v>
      </c>
      <c r="BM27" s="563">
        <v>0</v>
      </c>
      <c r="BN27" s="563">
        <v>0</v>
      </c>
      <c r="BO27" s="563">
        <v>0</v>
      </c>
      <c r="BP27" s="563">
        <v>0</v>
      </c>
      <c r="BQ27" s="563">
        <v>0</v>
      </c>
      <c r="BR27" s="563">
        <v>0</v>
      </c>
      <c r="BS27" s="563">
        <v>0</v>
      </c>
      <c r="BT27" s="563">
        <v>0</v>
      </c>
      <c r="BU27" s="563">
        <v>0</v>
      </c>
      <c r="BV27" s="563">
        <v>0</v>
      </c>
      <c r="BW27" s="563">
        <v>0</v>
      </c>
      <c r="BX27" s="563">
        <v>0</v>
      </c>
      <c r="BY27" s="563">
        <v>0</v>
      </c>
      <c r="BZ27" s="563">
        <v>0</v>
      </c>
      <c r="CA27" s="563">
        <v>0</v>
      </c>
      <c r="CB27" s="564">
        <f t="shared" si="2"/>
        <v>0</v>
      </c>
      <c r="CC27" s="565">
        <f t="shared" si="3"/>
        <v>0</v>
      </c>
    </row>
    <row r="28" spans="1:81">
      <c r="A28" s="566" t="s">
        <v>847</v>
      </c>
      <c r="B28" s="563">
        <v>0</v>
      </c>
      <c r="C28" s="563">
        <v>0</v>
      </c>
      <c r="D28" s="563">
        <v>0</v>
      </c>
      <c r="E28" s="563">
        <v>0</v>
      </c>
      <c r="F28" s="563">
        <v>0</v>
      </c>
      <c r="G28" s="563">
        <v>0</v>
      </c>
      <c r="H28" s="563">
        <v>0</v>
      </c>
      <c r="I28" s="563">
        <v>0</v>
      </c>
      <c r="J28" s="563">
        <v>0</v>
      </c>
      <c r="K28" s="563">
        <v>0</v>
      </c>
      <c r="L28" s="563">
        <v>0</v>
      </c>
      <c r="M28" s="563">
        <v>0</v>
      </c>
      <c r="N28" s="563">
        <v>0</v>
      </c>
      <c r="O28" s="563">
        <v>0</v>
      </c>
      <c r="P28" s="563">
        <v>0</v>
      </c>
      <c r="Q28" s="563">
        <v>0</v>
      </c>
      <c r="R28" s="563">
        <v>0</v>
      </c>
      <c r="S28" s="563">
        <v>0</v>
      </c>
      <c r="T28" s="563">
        <v>0</v>
      </c>
      <c r="U28" s="563">
        <v>0</v>
      </c>
      <c r="V28" s="563">
        <v>0</v>
      </c>
      <c r="W28" s="563">
        <v>0</v>
      </c>
      <c r="X28" s="563">
        <v>0</v>
      </c>
      <c r="Y28" s="563">
        <v>0</v>
      </c>
      <c r="Z28" s="563">
        <v>0</v>
      </c>
      <c r="AA28" s="563">
        <v>0</v>
      </c>
      <c r="AB28" s="563">
        <v>0</v>
      </c>
      <c r="AC28" s="563">
        <v>0</v>
      </c>
      <c r="AD28" s="563">
        <v>0</v>
      </c>
      <c r="AE28" s="563">
        <v>0</v>
      </c>
      <c r="AF28" s="563">
        <v>0</v>
      </c>
      <c r="AG28" s="563">
        <v>0</v>
      </c>
      <c r="AH28" s="563">
        <v>0</v>
      </c>
      <c r="AI28" s="563">
        <v>0</v>
      </c>
      <c r="AJ28" s="563">
        <v>0</v>
      </c>
      <c r="AK28" s="563">
        <v>0</v>
      </c>
      <c r="AL28" s="563">
        <v>0</v>
      </c>
      <c r="AM28" s="563">
        <v>0</v>
      </c>
      <c r="AN28" s="563">
        <v>0</v>
      </c>
      <c r="AO28" s="563">
        <v>0</v>
      </c>
      <c r="AP28" s="563">
        <v>0</v>
      </c>
      <c r="AQ28" s="563">
        <v>0</v>
      </c>
      <c r="AR28" s="563">
        <v>0</v>
      </c>
      <c r="AS28" s="563">
        <v>0</v>
      </c>
      <c r="AT28" s="563">
        <v>0</v>
      </c>
      <c r="AU28" s="563">
        <v>0</v>
      </c>
      <c r="AV28" s="563">
        <v>0</v>
      </c>
      <c r="AW28" s="563">
        <v>0</v>
      </c>
      <c r="AX28" s="563">
        <v>0</v>
      </c>
      <c r="AY28" s="563">
        <v>0</v>
      </c>
      <c r="AZ28" s="563">
        <v>0</v>
      </c>
      <c r="BA28" s="563">
        <v>0</v>
      </c>
      <c r="BB28" s="563">
        <v>0</v>
      </c>
      <c r="BC28" s="563">
        <v>0</v>
      </c>
      <c r="BD28" s="563">
        <v>0</v>
      </c>
      <c r="BE28" s="563">
        <v>0</v>
      </c>
      <c r="BF28" s="563">
        <v>0</v>
      </c>
      <c r="BG28" s="563">
        <v>0</v>
      </c>
      <c r="BH28" s="563">
        <v>0</v>
      </c>
      <c r="BI28" s="563">
        <v>0</v>
      </c>
      <c r="BJ28" s="563">
        <v>0</v>
      </c>
      <c r="BK28" s="563">
        <v>0</v>
      </c>
      <c r="BL28" s="563">
        <v>0</v>
      </c>
      <c r="BM28" s="563">
        <v>0</v>
      </c>
      <c r="BN28" s="563">
        <v>0</v>
      </c>
      <c r="BO28" s="563">
        <v>0</v>
      </c>
      <c r="BP28" s="563">
        <v>0</v>
      </c>
      <c r="BQ28" s="563">
        <v>0</v>
      </c>
      <c r="BR28" s="563">
        <v>0</v>
      </c>
      <c r="BS28" s="563">
        <v>0</v>
      </c>
      <c r="BT28" s="563">
        <v>0</v>
      </c>
      <c r="BU28" s="563">
        <v>0</v>
      </c>
      <c r="BV28" s="563">
        <v>0</v>
      </c>
      <c r="BW28" s="563">
        <v>0</v>
      </c>
      <c r="BX28" s="563">
        <v>0</v>
      </c>
      <c r="BY28" s="563">
        <v>0</v>
      </c>
      <c r="BZ28" s="563">
        <v>0</v>
      </c>
      <c r="CA28" s="563">
        <v>0</v>
      </c>
      <c r="CB28" s="564">
        <f t="shared" si="2"/>
        <v>0</v>
      </c>
      <c r="CC28" s="565">
        <f t="shared" si="3"/>
        <v>0</v>
      </c>
    </row>
    <row r="29" spans="1:81">
      <c r="A29" s="566" t="s">
        <v>848</v>
      </c>
      <c r="B29" s="563">
        <v>0</v>
      </c>
      <c r="C29" s="563">
        <v>0</v>
      </c>
      <c r="D29" s="563">
        <v>0</v>
      </c>
      <c r="E29" s="563">
        <v>0</v>
      </c>
      <c r="F29" s="563">
        <v>0</v>
      </c>
      <c r="G29" s="563">
        <v>0</v>
      </c>
      <c r="H29" s="563">
        <v>0</v>
      </c>
      <c r="I29" s="563">
        <v>0</v>
      </c>
      <c r="J29" s="563">
        <v>0</v>
      </c>
      <c r="K29" s="563">
        <v>0</v>
      </c>
      <c r="L29" s="563">
        <v>0</v>
      </c>
      <c r="M29" s="563">
        <v>0</v>
      </c>
      <c r="N29" s="563">
        <v>0</v>
      </c>
      <c r="O29" s="563">
        <v>0</v>
      </c>
      <c r="P29" s="563">
        <v>0</v>
      </c>
      <c r="Q29" s="563">
        <v>0</v>
      </c>
      <c r="R29" s="563">
        <v>0</v>
      </c>
      <c r="S29" s="563">
        <v>0</v>
      </c>
      <c r="T29" s="563">
        <v>0</v>
      </c>
      <c r="U29" s="563">
        <v>0</v>
      </c>
      <c r="V29" s="563">
        <v>0</v>
      </c>
      <c r="W29" s="563">
        <v>0</v>
      </c>
      <c r="X29" s="563">
        <v>0</v>
      </c>
      <c r="Y29" s="563">
        <v>0</v>
      </c>
      <c r="Z29" s="563">
        <v>0</v>
      </c>
      <c r="AA29" s="563">
        <v>0</v>
      </c>
      <c r="AB29" s="563">
        <v>0</v>
      </c>
      <c r="AC29" s="563">
        <v>0</v>
      </c>
      <c r="AD29" s="563">
        <v>0</v>
      </c>
      <c r="AE29" s="563">
        <v>0</v>
      </c>
      <c r="AF29" s="563">
        <v>0</v>
      </c>
      <c r="AG29" s="563">
        <v>0</v>
      </c>
      <c r="AH29" s="563">
        <v>0</v>
      </c>
      <c r="AI29" s="563">
        <v>0</v>
      </c>
      <c r="AJ29" s="563">
        <v>0</v>
      </c>
      <c r="AK29" s="563">
        <v>0</v>
      </c>
      <c r="AL29" s="563">
        <v>0</v>
      </c>
      <c r="AM29" s="563">
        <v>0</v>
      </c>
      <c r="AN29" s="563">
        <v>0</v>
      </c>
      <c r="AO29" s="563">
        <v>0</v>
      </c>
      <c r="AP29" s="563">
        <v>0</v>
      </c>
      <c r="AQ29" s="563">
        <v>0</v>
      </c>
      <c r="AR29" s="563">
        <v>0</v>
      </c>
      <c r="AS29" s="563">
        <v>0</v>
      </c>
      <c r="AT29" s="563">
        <v>0</v>
      </c>
      <c r="AU29" s="563">
        <v>0</v>
      </c>
      <c r="AV29" s="563">
        <v>0</v>
      </c>
      <c r="AW29" s="563">
        <v>0</v>
      </c>
      <c r="AX29" s="563">
        <v>0</v>
      </c>
      <c r="AY29" s="563">
        <v>0</v>
      </c>
      <c r="AZ29" s="563">
        <v>0</v>
      </c>
      <c r="BA29" s="563">
        <v>0</v>
      </c>
      <c r="BB29" s="563">
        <v>0</v>
      </c>
      <c r="BC29" s="563">
        <v>0</v>
      </c>
      <c r="BD29" s="563">
        <v>0</v>
      </c>
      <c r="BE29" s="563">
        <v>0</v>
      </c>
      <c r="BF29" s="563">
        <v>0</v>
      </c>
      <c r="BG29" s="563">
        <v>0</v>
      </c>
      <c r="BH29" s="563">
        <v>0</v>
      </c>
      <c r="BI29" s="563">
        <v>0</v>
      </c>
      <c r="BJ29" s="563">
        <v>0</v>
      </c>
      <c r="BK29" s="563">
        <v>0</v>
      </c>
      <c r="BL29" s="563">
        <v>0</v>
      </c>
      <c r="BM29" s="563">
        <v>0</v>
      </c>
      <c r="BN29" s="563">
        <v>0</v>
      </c>
      <c r="BO29" s="563">
        <v>0</v>
      </c>
      <c r="BP29" s="563">
        <v>0</v>
      </c>
      <c r="BQ29" s="563">
        <v>0</v>
      </c>
      <c r="BR29" s="563">
        <v>0</v>
      </c>
      <c r="BS29" s="563">
        <v>0</v>
      </c>
      <c r="BT29" s="563">
        <v>0</v>
      </c>
      <c r="BU29" s="563">
        <v>0</v>
      </c>
      <c r="BV29" s="563">
        <v>0</v>
      </c>
      <c r="BW29" s="563">
        <v>0</v>
      </c>
      <c r="BX29" s="563">
        <v>0</v>
      </c>
      <c r="BY29" s="563">
        <v>0</v>
      </c>
      <c r="BZ29" s="563">
        <v>0</v>
      </c>
      <c r="CA29" s="563">
        <v>0</v>
      </c>
      <c r="CB29" s="564">
        <f t="shared" si="2"/>
        <v>0</v>
      </c>
      <c r="CC29" s="565">
        <f t="shared" si="3"/>
        <v>0</v>
      </c>
    </row>
    <row r="30" spans="1:81">
      <c r="A30" s="566" t="s">
        <v>96</v>
      </c>
      <c r="B30" s="563">
        <v>0</v>
      </c>
      <c r="C30" s="563">
        <v>0</v>
      </c>
      <c r="D30" s="563">
        <v>0</v>
      </c>
      <c r="E30" s="563">
        <v>0</v>
      </c>
      <c r="F30" s="563">
        <v>0</v>
      </c>
      <c r="G30" s="563">
        <v>0</v>
      </c>
      <c r="H30" s="563">
        <v>0</v>
      </c>
      <c r="I30" s="563">
        <v>0</v>
      </c>
      <c r="J30" s="563">
        <v>0</v>
      </c>
      <c r="K30" s="563">
        <v>0</v>
      </c>
      <c r="L30" s="563">
        <v>0</v>
      </c>
      <c r="M30" s="563">
        <v>0</v>
      </c>
      <c r="N30" s="563">
        <v>0</v>
      </c>
      <c r="O30" s="563">
        <v>0</v>
      </c>
      <c r="P30" s="563">
        <v>0</v>
      </c>
      <c r="Q30" s="563">
        <v>0</v>
      </c>
      <c r="R30" s="563">
        <v>0</v>
      </c>
      <c r="S30" s="563">
        <v>0</v>
      </c>
      <c r="T30" s="563">
        <v>0</v>
      </c>
      <c r="U30" s="563">
        <v>0</v>
      </c>
      <c r="V30" s="563">
        <v>0</v>
      </c>
      <c r="W30" s="563">
        <v>0</v>
      </c>
      <c r="X30" s="563">
        <v>0</v>
      </c>
      <c r="Y30" s="563">
        <v>0</v>
      </c>
      <c r="Z30" s="563">
        <v>0</v>
      </c>
      <c r="AA30" s="563">
        <v>0</v>
      </c>
      <c r="AB30" s="563">
        <v>0</v>
      </c>
      <c r="AC30" s="563">
        <v>0</v>
      </c>
      <c r="AD30" s="563">
        <v>0</v>
      </c>
      <c r="AE30" s="563">
        <v>0</v>
      </c>
      <c r="AF30" s="563">
        <v>0</v>
      </c>
      <c r="AG30" s="563">
        <v>0</v>
      </c>
      <c r="AH30" s="563">
        <v>0</v>
      </c>
      <c r="AI30" s="563">
        <v>0</v>
      </c>
      <c r="AJ30" s="563">
        <v>0</v>
      </c>
      <c r="AK30" s="563">
        <v>0</v>
      </c>
      <c r="AL30" s="563">
        <v>0</v>
      </c>
      <c r="AM30" s="563">
        <v>0</v>
      </c>
      <c r="AN30" s="563">
        <v>0</v>
      </c>
      <c r="AO30" s="563">
        <v>0</v>
      </c>
      <c r="AP30" s="563">
        <v>0</v>
      </c>
      <c r="AQ30" s="563">
        <v>0</v>
      </c>
      <c r="AR30" s="563">
        <v>0</v>
      </c>
      <c r="AS30" s="563">
        <v>0</v>
      </c>
      <c r="AT30" s="563">
        <v>0</v>
      </c>
      <c r="AU30" s="563">
        <v>0</v>
      </c>
      <c r="AV30" s="563">
        <v>0</v>
      </c>
      <c r="AW30" s="563">
        <v>0</v>
      </c>
      <c r="AX30" s="563">
        <v>0</v>
      </c>
      <c r="AY30" s="563">
        <v>0</v>
      </c>
      <c r="AZ30" s="563">
        <v>0</v>
      </c>
      <c r="BA30" s="563">
        <v>0</v>
      </c>
      <c r="BB30" s="563">
        <v>0</v>
      </c>
      <c r="BC30" s="563">
        <v>0</v>
      </c>
      <c r="BD30" s="563">
        <v>0</v>
      </c>
      <c r="BE30" s="563">
        <v>0</v>
      </c>
      <c r="BF30" s="563">
        <v>0</v>
      </c>
      <c r="BG30" s="563">
        <v>0</v>
      </c>
      <c r="BH30" s="563">
        <v>0</v>
      </c>
      <c r="BI30" s="563">
        <v>0</v>
      </c>
      <c r="BJ30" s="563">
        <v>0</v>
      </c>
      <c r="BK30" s="563">
        <v>0</v>
      </c>
      <c r="BL30" s="563">
        <v>0</v>
      </c>
      <c r="BM30" s="563">
        <v>0</v>
      </c>
      <c r="BN30" s="563">
        <v>0</v>
      </c>
      <c r="BO30" s="563">
        <v>0</v>
      </c>
      <c r="BP30" s="563">
        <v>0</v>
      </c>
      <c r="BQ30" s="563">
        <v>0</v>
      </c>
      <c r="BR30" s="563">
        <v>0</v>
      </c>
      <c r="BS30" s="563">
        <v>0</v>
      </c>
      <c r="BT30" s="563">
        <v>0</v>
      </c>
      <c r="BU30" s="563">
        <v>0</v>
      </c>
      <c r="BV30" s="563">
        <v>0</v>
      </c>
      <c r="BW30" s="563">
        <v>0</v>
      </c>
      <c r="BX30" s="563">
        <v>0</v>
      </c>
      <c r="BY30" s="563">
        <v>0</v>
      </c>
      <c r="BZ30" s="563">
        <v>0</v>
      </c>
      <c r="CA30" s="563">
        <v>0</v>
      </c>
      <c r="CB30" s="564">
        <f t="shared" si="2"/>
        <v>0</v>
      </c>
      <c r="CC30" s="565">
        <f t="shared" si="3"/>
        <v>0</v>
      </c>
    </row>
    <row r="31" spans="1:81">
      <c r="A31" s="566" t="s">
        <v>97</v>
      </c>
      <c r="B31" s="563">
        <v>0</v>
      </c>
      <c r="C31" s="563">
        <v>0</v>
      </c>
      <c r="D31" s="563">
        <v>0</v>
      </c>
      <c r="E31" s="563">
        <v>0</v>
      </c>
      <c r="F31" s="563">
        <v>0</v>
      </c>
      <c r="G31" s="563">
        <v>0</v>
      </c>
      <c r="H31" s="563">
        <v>0</v>
      </c>
      <c r="I31" s="563">
        <v>0</v>
      </c>
      <c r="J31" s="563">
        <v>0</v>
      </c>
      <c r="K31" s="563">
        <v>0</v>
      </c>
      <c r="L31" s="563">
        <v>0</v>
      </c>
      <c r="M31" s="563">
        <v>0</v>
      </c>
      <c r="N31" s="563">
        <v>0</v>
      </c>
      <c r="O31" s="563">
        <v>0</v>
      </c>
      <c r="P31" s="563">
        <v>0</v>
      </c>
      <c r="Q31" s="563">
        <v>0</v>
      </c>
      <c r="R31" s="563">
        <v>0</v>
      </c>
      <c r="S31" s="563">
        <v>0</v>
      </c>
      <c r="T31" s="563">
        <v>0</v>
      </c>
      <c r="U31" s="563">
        <v>0</v>
      </c>
      <c r="V31" s="563">
        <v>0</v>
      </c>
      <c r="W31" s="563">
        <v>0</v>
      </c>
      <c r="X31" s="563">
        <v>0</v>
      </c>
      <c r="Y31" s="563">
        <v>0</v>
      </c>
      <c r="Z31" s="563">
        <v>0</v>
      </c>
      <c r="AA31" s="563">
        <v>0</v>
      </c>
      <c r="AB31" s="563">
        <v>0</v>
      </c>
      <c r="AC31" s="563">
        <v>0</v>
      </c>
      <c r="AD31" s="563">
        <v>0</v>
      </c>
      <c r="AE31" s="563">
        <v>0</v>
      </c>
      <c r="AF31" s="563">
        <v>0</v>
      </c>
      <c r="AG31" s="563">
        <v>0</v>
      </c>
      <c r="AH31" s="563">
        <v>0</v>
      </c>
      <c r="AI31" s="563">
        <v>0</v>
      </c>
      <c r="AJ31" s="563">
        <v>0</v>
      </c>
      <c r="AK31" s="563">
        <v>0</v>
      </c>
      <c r="AL31" s="563">
        <v>0</v>
      </c>
      <c r="AM31" s="563">
        <v>0</v>
      </c>
      <c r="AN31" s="563">
        <v>0</v>
      </c>
      <c r="AO31" s="563">
        <v>0</v>
      </c>
      <c r="AP31" s="563">
        <v>0</v>
      </c>
      <c r="AQ31" s="563">
        <v>0</v>
      </c>
      <c r="AR31" s="563">
        <v>0</v>
      </c>
      <c r="AS31" s="563">
        <v>0</v>
      </c>
      <c r="AT31" s="563">
        <v>0</v>
      </c>
      <c r="AU31" s="563">
        <v>0</v>
      </c>
      <c r="AV31" s="563">
        <v>0</v>
      </c>
      <c r="AW31" s="563">
        <v>0</v>
      </c>
      <c r="AX31" s="563">
        <v>0</v>
      </c>
      <c r="AY31" s="563">
        <v>0</v>
      </c>
      <c r="AZ31" s="563">
        <v>0</v>
      </c>
      <c r="BA31" s="563">
        <v>0</v>
      </c>
      <c r="BB31" s="563">
        <v>0</v>
      </c>
      <c r="BC31" s="563">
        <v>0</v>
      </c>
      <c r="BD31" s="563">
        <v>0</v>
      </c>
      <c r="BE31" s="563">
        <v>0</v>
      </c>
      <c r="BF31" s="563">
        <v>0</v>
      </c>
      <c r="BG31" s="563">
        <v>0</v>
      </c>
      <c r="BH31" s="563">
        <v>0</v>
      </c>
      <c r="BI31" s="563">
        <v>0</v>
      </c>
      <c r="BJ31" s="563">
        <v>0</v>
      </c>
      <c r="BK31" s="563">
        <v>0</v>
      </c>
      <c r="BL31" s="563">
        <v>0</v>
      </c>
      <c r="BM31" s="563">
        <v>0</v>
      </c>
      <c r="BN31" s="563">
        <v>0</v>
      </c>
      <c r="BO31" s="563">
        <v>0</v>
      </c>
      <c r="BP31" s="563">
        <v>0</v>
      </c>
      <c r="BQ31" s="563">
        <v>0</v>
      </c>
      <c r="BR31" s="563">
        <v>0</v>
      </c>
      <c r="BS31" s="563">
        <v>0</v>
      </c>
      <c r="BT31" s="563">
        <v>0</v>
      </c>
      <c r="BU31" s="563">
        <v>0</v>
      </c>
      <c r="BV31" s="563">
        <v>0</v>
      </c>
      <c r="BW31" s="563">
        <v>0</v>
      </c>
      <c r="BX31" s="563">
        <v>0</v>
      </c>
      <c r="BY31" s="563">
        <v>0</v>
      </c>
      <c r="BZ31" s="563">
        <v>0</v>
      </c>
      <c r="CA31" s="563">
        <v>0</v>
      </c>
      <c r="CB31" s="564">
        <f t="shared" si="2"/>
        <v>0</v>
      </c>
      <c r="CC31" s="565">
        <f t="shared" si="3"/>
        <v>0</v>
      </c>
    </row>
    <row r="32" spans="1:81">
      <c r="A32" s="567" t="s">
        <v>614</v>
      </c>
      <c r="B32" s="563">
        <v>0</v>
      </c>
      <c r="C32" s="563">
        <v>0</v>
      </c>
      <c r="D32" s="563">
        <v>0</v>
      </c>
      <c r="E32" s="563">
        <v>0</v>
      </c>
      <c r="F32" s="563">
        <v>0</v>
      </c>
      <c r="G32" s="563">
        <v>0</v>
      </c>
      <c r="H32" s="563">
        <v>0</v>
      </c>
      <c r="I32" s="563">
        <v>0</v>
      </c>
      <c r="J32" s="563">
        <v>0</v>
      </c>
      <c r="K32" s="563">
        <v>0</v>
      </c>
      <c r="L32" s="563">
        <v>0</v>
      </c>
      <c r="M32" s="563">
        <v>0</v>
      </c>
      <c r="N32" s="563">
        <v>0</v>
      </c>
      <c r="O32" s="563">
        <v>0</v>
      </c>
      <c r="P32" s="563">
        <v>0</v>
      </c>
      <c r="Q32" s="563">
        <v>0</v>
      </c>
      <c r="R32" s="563">
        <v>0</v>
      </c>
      <c r="S32" s="563">
        <v>0</v>
      </c>
      <c r="T32" s="563">
        <v>0</v>
      </c>
      <c r="U32" s="563">
        <v>0</v>
      </c>
      <c r="V32" s="563">
        <v>0</v>
      </c>
      <c r="W32" s="563">
        <v>0</v>
      </c>
      <c r="X32" s="563">
        <v>0</v>
      </c>
      <c r="Y32" s="563">
        <v>0</v>
      </c>
      <c r="Z32" s="563">
        <v>0</v>
      </c>
      <c r="AA32" s="563">
        <v>0</v>
      </c>
      <c r="AB32" s="563">
        <v>0</v>
      </c>
      <c r="AC32" s="563">
        <v>0</v>
      </c>
      <c r="AD32" s="563">
        <v>0</v>
      </c>
      <c r="AE32" s="563">
        <v>0</v>
      </c>
      <c r="AF32" s="563">
        <v>0</v>
      </c>
      <c r="AG32" s="563">
        <v>0</v>
      </c>
      <c r="AH32" s="563">
        <v>0</v>
      </c>
      <c r="AI32" s="563">
        <v>0</v>
      </c>
      <c r="AJ32" s="563">
        <v>0</v>
      </c>
      <c r="AK32" s="563">
        <v>0</v>
      </c>
      <c r="AL32" s="563">
        <v>0</v>
      </c>
      <c r="AM32" s="563">
        <v>0</v>
      </c>
      <c r="AN32" s="563">
        <v>0</v>
      </c>
      <c r="AO32" s="563">
        <v>0</v>
      </c>
      <c r="AP32" s="563">
        <v>0</v>
      </c>
      <c r="AQ32" s="563">
        <v>0</v>
      </c>
      <c r="AR32" s="563">
        <v>0</v>
      </c>
      <c r="AS32" s="563">
        <v>0</v>
      </c>
      <c r="AT32" s="563">
        <v>0</v>
      </c>
      <c r="AU32" s="563">
        <v>0</v>
      </c>
      <c r="AV32" s="563">
        <v>0</v>
      </c>
      <c r="AW32" s="563">
        <v>0</v>
      </c>
      <c r="AX32" s="563">
        <v>0</v>
      </c>
      <c r="AY32" s="563">
        <v>0</v>
      </c>
      <c r="AZ32" s="563">
        <v>0</v>
      </c>
      <c r="BA32" s="563">
        <v>0</v>
      </c>
      <c r="BB32" s="563">
        <v>0</v>
      </c>
      <c r="BC32" s="563">
        <v>0</v>
      </c>
      <c r="BD32" s="563">
        <v>0</v>
      </c>
      <c r="BE32" s="563">
        <v>0</v>
      </c>
      <c r="BF32" s="563">
        <v>0</v>
      </c>
      <c r="BG32" s="563">
        <v>0</v>
      </c>
      <c r="BH32" s="563">
        <v>0</v>
      </c>
      <c r="BI32" s="563">
        <v>0</v>
      </c>
      <c r="BJ32" s="563">
        <v>0</v>
      </c>
      <c r="BK32" s="563">
        <v>0</v>
      </c>
      <c r="BL32" s="563">
        <v>0</v>
      </c>
      <c r="BM32" s="563">
        <v>0</v>
      </c>
      <c r="BN32" s="563">
        <v>0</v>
      </c>
      <c r="BO32" s="563">
        <v>0</v>
      </c>
      <c r="BP32" s="563">
        <v>0</v>
      </c>
      <c r="BQ32" s="563">
        <v>0</v>
      </c>
      <c r="BR32" s="563">
        <v>0</v>
      </c>
      <c r="BS32" s="563">
        <v>0</v>
      </c>
      <c r="BT32" s="563">
        <v>0</v>
      </c>
      <c r="BU32" s="563">
        <v>0</v>
      </c>
      <c r="BV32" s="563">
        <v>0</v>
      </c>
      <c r="BW32" s="563">
        <v>0</v>
      </c>
      <c r="BX32" s="563">
        <v>0</v>
      </c>
      <c r="BY32" s="563">
        <v>0</v>
      </c>
      <c r="BZ32" s="563">
        <v>0</v>
      </c>
      <c r="CA32" s="563">
        <v>0</v>
      </c>
      <c r="CB32" s="564">
        <f t="shared" si="2"/>
        <v>0</v>
      </c>
      <c r="CC32" s="565">
        <f t="shared" si="3"/>
        <v>0</v>
      </c>
    </row>
    <row r="33" spans="1:81">
      <c r="A33" s="508" t="s">
        <v>601</v>
      </c>
      <c r="B33" s="559">
        <f>B34+B45</f>
        <v>0</v>
      </c>
      <c r="C33" s="559">
        <f t="shared" ref="C33:BN33" si="10">C34+C45</f>
        <v>0</v>
      </c>
      <c r="D33" s="559">
        <f t="shared" si="10"/>
        <v>0</v>
      </c>
      <c r="E33" s="559">
        <f t="shared" si="10"/>
        <v>0</v>
      </c>
      <c r="F33" s="559">
        <f t="shared" si="10"/>
        <v>0</v>
      </c>
      <c r="G33" s="559">
        <f t="shared" si="10"/>
        <v>0</v>
      </c>
      <c r="H33" s="559">
        <f t="shared" si="10"/>
        <v>0</v>
      </c>
      <c r="I33" s="559">
        <f t="shared" si="10"/>
        <v>0</v>
      </c>
      <c r="J33" s="559">
        <f t="shared" si="10"/>
        <v>0</v>
      </c>
      <c r="K33" s="559">
        <f t="shared" si="10"/>
        <v>0</v>
      </c>
      <c r="L33" s="559">
        <f t="shared" si="10"/>
        <v>0</v>
      </c>
      <c r="M33" s="559">
        <f t="shared" si="10"/>
        <v>0</v>
      </c>
      <c r="N33" s="559">
        <f t="shared" si="10"/>
        <v>0</v>
      </c>
      <c r="O33" s="559">
        <f t="shared" si="10"/>
        <v>0</v>
      </c>
      <c r="P33" s="559">
        <f t="shared" si="10"/>
        <v>0</v>
      </c>
      <c r="Q33" s="559">
        <f t="shared" si="10"/>
        <v>0</v>
      </c>
      <c r="R33" s="559">
        <f t="shared" si="10"/>
        <v>0</v>
      </c>
      <c r="S33" s="559">
        <f t="shared" si="10"/>
        <v>0</v>
      </c>
      <c r="T33" s="559">
        <f t="shared" si="10"/>
        <v>0</v>
      </c>
      <c r="U33" s="559">
        <f t="shared" si="10"/>
        <v>0</v>
      </c>
      <c r="V33" s="559">
        <f t="shared" si="10"/>
        <v>0</v>
      </c>
      <c r="W33" s="559">
        <f t="shared" si="10"/>
        <v>0</v>
      </c>
      <c r="X33" s="559">
        <f t="shared" si="10"/>
        <v>0</v>
      </c>
      <c r="Y33" s="559">
        <f t="shared" si="10"/>
        <v>0</v>
      </c>
      <c r="Z33" s="559">
        <f t="shared" si="10"/>
        <v>0</v>
      </c>
      <c r="AA33" s="559">
        <f t="shared" si="10"/>
        <v>0</v>
      </c>
      <c r="AB33" s="559">
        <f t="shared" si="10"/>
        <v>0</v>
      </c>
      <c r="AC33" s="559">
        <f t="shared" si="10"/>
        <v>0</v>
      </c>
      <c r="AD33" s="559">
        <f t="shared" si="10"/>
        <v>0</v>
      </c>
      <c r="AE33" s="559">
        <f t="shared" si="10"/>
        <v>0</v>
      </c>
      <c r="AF33" s="559">
        <f t="shared" si="10"/>
        <v>0</v>
      </c>
      <c r="AG33" s="559">
        <f t="shared" si="10"/>
        <v>0</v>
      </c>
      <c r="AH33" s="559">
        <f t="shared" si="10"/>
        <v>0</v>
      </c>
      <c r="AI33" s="559">
        <f t="shared" si="10"/>
        <v>0</v>
      </c>
      <c r="AJ33" s="559">
        <f t="shared" si="10"/>
        <v>0</v>
      </c>
      <c r="AK33" s="559">
        <f t="shared" si="10"/>
        <v>0</v>
      </c>
      <c r="AL33" s="559">
        <f t="shared" si="10"/>
        <v>0</v>
      </c>
      <c r="AM33" s="559">
        <f t="shared" si="10"/>
        <v>0</v>
      </c>
      <c r="AN33" s="559">
        <f t="shared" si="10"/>
        <v>0</v>
      </c>
      <c r="AO33" s="559">
        <f t="shared" si="10"/>
        <v>0</v>
      </c>
      <c r="AP33" s="559">
        <f t="shared" si="10"/>
        <v>0</v>
      </c>
      <c r="AQ33" s="559">
        <f t="shared" si="10"/>
        <v>0</v>
      </c>
      <c r="AR33" s="559">
        <f t="shared" si="10"/>
        <v>0</v>
      </c>
      <c r="AS33" s="559">
        <f t="shared" si="10"/>
        <v>0</v>
      </c>
      <c r="AT33" s="559">
        <f t="shared" si="10"/>
        <v>0</v>
      </c>
      <c r="AU33" s="559">
        <f t="shared" si="10"/>
        <v>0</v>
      </c>
      <c r="AV33" s="559">
        <f t="shared" si="10"/>
        <v>0</v>
      </c>
      <c r="AW33" s="559">
        <f t="shared" si="10"/>
        <v>0</v>
      </c>
      <c r="AX33" s="559">
        <f t="shared" si="10"/>
        <v>0</v>
      </c>
      <c r="AY33" s="559">
        <f t="shared" si="10"/>
        <v>0</v>
      </c>
      <c r="AZ33" s="559">
        <f t="shared" si="10"/>
        <v>0</v>
      </c>
      <c r="BA33" s="559">
        <f t="shared" si="10"/>
        <v>0</v>
      </c>
      <c r="BB33" s="559">
        <f t="shared" si="10"/>
        <v>0</v>
      </c>
      <c r="BC33" s="559">
        <f t="shared" si="10"/>
        <v>0</v>
      </c>
      <c r="BD33" s="559">
        <f t="shared" si="10"/>
        <v>0</v>
      </c>
      <c r="BE33" s="559">
        <f t="shared" si="10"/>
        <v>0</v>
      </c>
      <c r="BF33" s="559">
        <f t="shared" si="10"/>
        <v>0</v>
      </c>
      <c r="BG33" s="559">
        <f t="shared" si="10"/>
        <v>0</v>
      </c>
      <c r="BH33" s="559">
        <f t="shared" si="10"/>
        <v>0</v>
      </c>
      <c r="BI33" s="559">
        <f t="shared" si="10"/>
        <v>0</v>
      </c>
      <c r="BJ33" s="559">
        <f t="shared" si="10"/>
        <v>0</v>
      </c>
      <c r="BK33" s="559">
        <f t="shared" si="10"/>
        <v>0</v>
      </c>
      <c r="BL33" s="559">
        <f t="shared" si="10"/>
        <v>0</v>
      </c>
      <c r="BM33" s="559">
        <f t="shared" si="10"/>
        <v>0</v>
      </c>
      <c r="BN33" s="559">
        <f t="shared" si="10"/>
        <v>0</v>
      </c>
      <c r="BO33" s="559">
        <f t="shared" ref="BO33:CC33" si="11">BO34+BO45</f>
        <v>0</v>
      </c>
      <c r="BP33" s="559">
        <f t="shared" si="11"/>
        <v>0</v>
      </c>
      <c r="BQ33" s="559">
        <f t="shared" si="11"/>
        <v>0</v>
      </c>
      <c r="BR33" s="559">
        <f t="shared" si="11"/>
        <v>0</v>
      </c>
      <c r="BS33" s="559">
        <f t="shared" si="11"/>
        <v>0</v>
      </c>
      <c r="BT33" s="559">
        <f t="shared" si="11"/>
        <v>0</v>
      </c>
      <c r="BU33" s="559">
        <f t="shared" si="11"/>
        <v>0</v>
      </c>
      <c r="BV33" s="559">
        <f t="shared" si="11"/>
        <v>0</v>
      </c>
      <c r="BW33" s="559">
        <f t="shared" si="11"/>
        <v>0</v>
      </c>
      <c r="BX33" s="559">
        <f t="shared" si="11"/>
        <v>0</v>
      </c>
      <c r="BY33" s="559">
        <f t="shared" si="11"/>
        <v>0</v>
      </c>
      <c r="BZ33" s="559">
        <f t="shared" si="11"/>
        <v>0</v>
      </c>
      <c r="CA33" s="559">
        <f t="shared" si="11"/>
        <v>0</v>
      </c>
      <c r="CB33" s="559">
        <f t="shared" si="11"/>
        <v>0</v>
      </c>
      <c r="CC33" s="559">
        <f t="shared" si="11"/>
        <v>0</v>
      </c>
    </row>
    <row r="34" spans="1:81">
      <c r="A34" s="331" t="s">
        <v>4</v>
      </c>
      <c r="B34" s="561">
        <f>SUM(B35:B44)</f>
        <v>0</v>
      </c>
      <c r="C34" s="561">
        <f>SUM(C35:C44)</f>
        <v>0</v>
      </c>
      <c r="D34" s="561">
        <f t="shared" ref="D34:F34" si="12">SUM(D35:D44)</f>
        <v>0</v>
      </c>
      <c r="E34" s="561">
        <f t="shared" si="12"/>
        <v>0</v>
      </c>
      <c r="F34" s="561">
        <f t="shared" si="12"/>
        <v>0</v>
      </c>
      <c r="G34" s="561">
        <f>SUM(G35:G44)</f>
        <v>0</v>
      </c>
      <c r="H34" s="561">
        <f t="shared" ref="H34:BS34" si="13">SUM(H35:H44)</f>
        <v>0</v>
      </c>
      <c r="I34" s="561">
        <f t="shared" si="13"/>
        <v>0</v>
      </c>
      <c r="J34" s="561">
        <f t="shared" si="13"/>
        <v>0</v>
      </c>
      <c r="K34" s="561">
        <f t="shared" si="13"/>
        <v>0</v>
      </c>
      <c r="L34" s="561">
        <f t="shared" si="13"/>
        <v>0</v>
      </c>
      <c r="M34" s="561">
        <f t="shared" si="13"/>
        <v>0</v>
      </c>
      <c r="N34" s="561">
        <f t="shared" si="13"/>
        <v>0</v>
      </c>
      <c r="O34" s="561">
        <f t="shared" si="13"/>
        <v>0</v>
      </c>
      <c r="P34" s="561">
        <f t="shared" si="13"/>
        <v>0</v>
      </c>
      <c r="Q34" s="561">
        <f t="shared" si="13"/>
        <v>0</v>
      </c>
      <c r="R34" s="561">
        <f t="shared" si="13"/>
        <v>0</v>
      </c>
      <c r="S34" s="561">
        <f t="shared" si="13"/>
        <v>0</v>
      </c>
      <c r="T34" s="561">
        <f t="shared" si="13"/>
        <v>0</v>
      </c>
      <c r="U34" s="561">
        <f t="shared" si="13"/>
        <v>0</v>
      </c>
      <c r="V34" s="561">
        <f t="shared" si="13"/>
        <v>0</v>
      </c>
      <c r="W34" s="561">
        <f t="shared" si="13"/>
        <v>0</v>
      </c>
      <c r="X34" s="561">
        <f t="shared" si="13"/>
        <v>0</v>
      </c>
      <c r="Y34" s="561">
        <f t="shared" si="13"/>
        <v>0</v>
      </c>
      <c r="Z34" s="561">
        <f t="shared" si="13"/>
        <v>0</v>
      </c>
      <c r="AA34" s="561">
        <f t="shared" si="13"/>
        <v>0</v>
      </c>
      <c r="AB34" s="561">
        <f t="shared" si="13"/>
        <v>0</v>
      </c>
      <c r="AC34" s="561">
        <f t="shared" si="13"/>
        <v>0</v>
      </c>
      <c r="AD34" s="561">
        <f t="shared" si="13"/>
        <v>0</v>
      </c>
      <c r="AE34" s="561">
        <f t="shared" si="13"/>
        <v>0</v>
      </c>
      <c r="AF34" s="561">
        <f t="shared" si="13"/>
        <v>0</v>
      </c>
      <c r="AG34" s="561">
        <f t="shared" si="13"/>
        <v>0</v>
      </c>
      <c r="AH34" s="561">
        <f t="shared" si="13"/>
        <v>0</v>
      </c>
      <c r="AI34" s="561">
        <f t="shared" si="13"/>
        <v>0</v>
      </c>
      <c r="AJ34" s="561">
        <f t="shared" si="13"/>
        <v>0</v>
      </c>
      <c r="AK34" s="561">
        <f t="shared" si="13"/>
        <v>0</v>
      </c>
      <c r="AL34" s="561">
        <f t="shared" si="13"/>
        <v>0</v>
      </c>
      <c r="AM34" s="561">
        <f t="shared" si="13"/>
        <v>0</v>
      </c>
      <c r="AN34" s="561">
        <f t="shared" si="13"/>
        <v>0</v>
      </c>
      <c r="AO34" s="561">
        <f t="shared" si="13"/>
        <v>0</v>
      </c>
      <c r="AP34" s="561">
        <f t="shared" si="13"/>
        <v>0</v>
      </c>
      <c r="AQ34" s="561">
        <f t="shared" si="13"/>
        <v>0</v>
      </c>
      <c r="AR34" s="561">
        <f t="shared" si="13"/>
        <v>0</v>
      </c>
      <c r="AS34" s="561">
        <f t="shared" si="13"/>
        <v>0</v>
      </c>
      <c r="AT34" s="561">
        <f t="shared" si="13"/>
        <v>0</v>
      </c>
      <c r="AU34" s="561">
        <f t="shared" si="13"/>
        <v>0</v>
      </c>
      <c r="AV34" s="561">
        <f t="shared" si="13"/>
        <v>0</v>
      </c>
      <c r="AW34" s="561">
        <f t="shared" si="13"/>
        <v>0</v>
      </c>
      <c r="AX34" s="561">
        <f t="shared" si="13"/>
        <v>0</v>
      </c>
      <c r="AY34" s="561">
        <f t="shared" si="13"/>
        <v>0</v>
      </c>
      <c r="AZ34" s="561">
        <f t="shared" si="13"/>
        <v>0</v>
      </c>
      <c r="BA34" s="561">
        <f t="shared" si="13"/>
        <v>0</v>
      </c>
      <c r="BB34" s="561">
        <f t="shared" si="13"/>
        <v>0</v>
      </c>
      <c r="BC34" s="561">
        <f t="shared" si="13"/>
        <v>0</v>
      </c>
      <c r="BD34" s="561">
        <f t="shared" si="13"/>
        <v>0</v>
      </c>
      <c r="BE34" s="561">
        <f t="shared" si="13"/>
        <v>0</v>
      </c>
      <c r="BF34" s="561">
        <f t="shared" si="13"/>
        <v>0</v>
      </c>
      <c r="BG34" s="561">
        <f t="shared" si="13"/>
        <v>0</v>
      </c>
      <c r="BH34" s="561">
        <f t="shared" si="13"/>
        <v>0</v>
      </c>
      <c r="BI34" s="561">
        <f t="shared" si="13"/>
        <v>0</v>
      </c>
      <c r="BJ34" s="561">
        <f t="shared" si="13"/>
        <v>0</v>
      </c>
      <c r="BK34" s="561">
        <f t="shared" si="13"/>
        <v>0</v>
      </c>
      <c r="BL34" s="561">
        <f t="shared" si="13"/>
        <v>0</v>
      </c>
      <c r="BM34" s="561">
        <f t="shared" si="13"/>
        <v>0</v>
      </c>
      <c r="BN34" s="561">
        <f t="shared" si="13"/>
        <v>0</v>
      </c>
      <c r="BO34" s="561">
        <f t="shared" si="13"/>
        <v>0</v>
      </c>
      <c r="BP34" s="561">
        <f t="shared" si="13"/>
        <v>0</v>
      </c>
      <c r="BQ34" s="561">
        <f t="shared" si="13"/>
        <v>0</v>
      </c>
      <c r="BR34" s="561">
        <f t="shared" si="13"/>
        <v>0</v>
      </c>
      <c r="BS34" s="561">
        <f t="shared" si="13"/>
        <v>0</v>
      </c>
      <c r="BT34" s="561">
        <f t="shared" ref="BT34:BZ34" si="14">SUM(BT35:BT44)</f>
        <v>0</v>
      </c>
      <c r="BU34" s="561">
        <f t="shared" si="14"/>
        <v>0</v>
      </c>
      <c r="BV34" s="561">
        <f t="shared" si="14"/>
        <v>0</v>
      </c>
      <c r="BW34" s="561">
        <f t="shared" si="14"/>
        <v>0</v>
      </c>
      <c r="BX34" s="561">
        <f t="shared" si="14"/>
        <v>0</v>
      </c>
      <c r="BY34" s="561">
        <f t="shared" si="14"/>
        <v>0</v>
      </c>
      <c r="BZ34" s="561">
        <f t="shared" si="14"/>
        <v>0</v>
      </c>
      <c r="CA34" s="561">
        <f>SUM(CA35:CA44)</f>
        <v>0</v>
      </c>
      <c r="CB34" s="561">
        <f t="shared" ref="CB34:CC34" si="15">SUM(CB35:CB44)</f>
        <v>0</v>
      </c>
      <c r="CC34" s="559">
        <f t="shared" si="15"/>
        <v>0</v>
      </c>
    </row>
    <row r="35" spans="1:81">
      <c r="A35" s="562" t="s">
        <v>91</v>
      </c>
      <c r="B35" s="563">
        <v>0</v>
      </c>
      <c r="C35" s="563">
        <v>0</v>
      </c>
      <c r="D35" s="563">
        <v>0</v>
      </c>
      <c r="E35" s="563">
        <v>0</v>
      </c>
      <c r="F35" s="563">
        <v>0</v>
      </c>
      <c r="G35" s="563">
        <v>0</v>
      </c>
      <c r="H35" s="563">
        <v>0</v>
      </c>
      <c r="I35" s="563">
        <v>0</v>
      </c>
      <c r="J35" s="563">
        <v>0</v>
      </c>
      <c r="K35" s="563">
        <v>0</v>
      </c>
      <c r="L35" s="563">
        <v>0</v>
      </c>
      <c r="M35" s="563">
        <v>0</v>
      </c>
      <c r="N35" s="563">
        <v>0</v>
      </c>
      <c r="O35" s="563">
        <v>0</v>
      </c>
      <c r="P35" s="563">
        <v>0</v>
      </c>
      <c r="Q35" s="563">
        <v>0</v>
      </c>
      <c r="R35" s="563">
        <v>0</v>
      </c>
      <c r="S35" s="563">
        <v>0</v>
      </c>
      <c r="T35" s="563">
        <v>0</v>
      </c>
      <c r="U35" s="563">
        <v>0</v>
      </c>
      <c r="V35" s="563">
        <v>0</v>
      </c>
      <c r="W35" s="563">
        <v>0</v>
      </c>
      <c r="X35" s="563">
        <v>0</v>
      </c>
      <c r="Y35" s="563">
        <v>0</v>
      </c>
      <c r="Z35" s="563">
        <v>0</v>
      </c>
      <c r="AA35" s="563">
        <v>0</v>
      </c>
      <c r="AB35" s="563">
        <v>0</v>
      </c>
      <c r="AC35" s="563">
        <v>0</v>
      </c>
      <c r="AD35" s="563">
        <v>0</v>
      </c>
      <c r="AE35" s="563">
        <v>0</v>
      </c>
      <c r="AF35" s="563">
        <v>0</v>
      </c>
      <c r="AG35" s="563">
        <v>0</v>
      </c>
      <c r="AH35" s="563">
        <v>0</v>
      </c>
      <c r="AI35" s="563">
        <v>0</v>
      </c>
      <c r="AJ35" s="563">
        <v>0</v>
      </c>
      <c r="AK35" s="563">
        <v>0</v>
      </c>
      <c r="AL35" s="563">
        <v>0</v>
      </c>
      <c r="AM35" s="563">
        <v>0</v>
      </c>
      <c r="AN35" s="563">
        <v>0</v>
      </c>
      <c r="AO35" s="563">
        <v>0</v>
      </c>
      <c r="AP35" s="563">
        <v>0</v>
      </c>
      <c r="AQ35" s="563">
        <v>0</v>
      </c>
      <c r="AR35" s="563">
        <v>0</v>
      </c>
      <c r="AS35" s="563">
        <v>0</v>
      </c>
      <c r="AT35" s="563">
        <v>0</v>
      </c>
      <c r="AU35" s="563">
        <v>0</v>
      </c>
      <c r="AV35" s="563">
        <v>0</v>
      </c>
      <c r="AW35" s="563">
        <v>0</v>
      </c>
      <c r="AX35" s="563">
        <v>0</v>
      </c>
      <c r="AY35" s="563">
        <v>0</v>
      </c>
      <c r="AZ35" s="563">
        <v>0</v>
      </c>
      <c r="BA35" s="563">
        <v>0</v>
      </c>
      <c r="BB35" s="563">
        <v>0</v>
      </c>
      <c r="BC35" s="563">
        <v>0</v>
      </c>
      <c r="BD35" s="563">
        <v>0</v>
      </c>
      <c r="BE35" s="563">
        <v>0</v>
      </c>
      <c r="BF35" s="563">
        <v>0</v>
      </c>
      <c r="BG35" s="563">
        <v>0</v>
      </c>
      <c r="BH35" s="563">
        <v>0</v>
      </c>
      <c r="BI35" s="563">
        <v>0</v>
      </c>
      <c r="BJ35" s="563">
        <v>0</v>
      </c>
      <c r="BK35" s="563">
        <v>0</v>
      </c>
      <c r="BL35" s="563">
        <v>0</v>
      </c>
      <c r="BM35" s="563">
        <v>0</v>
      </c>
      <c r="BN35" s="563">
        <v>0</v>
      </c>
      <c r="BO35" s="563">
        <v>0</v>
      </c>
      <c r="BP35" s="563">
        <v>0</v>
      </c>
      <c r="BQ35" s="563">
        <v>0</v>
      </c>
      <c r="BR35" s="563">
        <v>0</v>
      </c>
      <c r="BS35" s="563">
        <v>0</v>
      </c>
      <c r="BT35" s="563">
        <v>0</v>
      </c>
      <c r="BU35" s="563">
        <v>0</v>
      </c>
      <c r="BV35" s="563">
        <v>0</v>
      </c>
      <c r="BW35" s="563">
        <v>0</v>
      </c>
      <c r="BX35" s="563">
        <v>0</v>
      </c>
      <c r="BY35" s="563">
        <v>0</v>
      </c>
      <c r="BZ35" s="563">
        <v>0</v>
      </c>
      <c r="CA35" s="563">
        <v>0</v>
      </c>
      <c r="CB35" s="564">
        <f t="shared" ref="CB35:CB55" si="16">B35+D35+F35+H35+J35+L35++N35+P35+R35+T35++V35+X35+Z35+AB35+AD35+AF35+AH35+AJ35+AL35+AN35+AP35+AR35+AT35+AV35+AX35++AZ35+BB35+BD35+BF35+BH35+BJ35+BL35+BN35+BP35+BR35+BT35+BV35+BX35+BZ35</f>
        <v>0</v>
      </c>
      <c r="CC35" s="565">
        <f t="shared" ref="CC35:CC55" si="17">C35+E35+G35+I35+K35+M35++O35+Q35+S35+U35+W35+Y35+AA35+AC35+AE35+AG35+AI35+AK35+AM35+AO35+AQ35+AS35+AU35+AW35+AY35++BA35+BC35+BE35+BG35+BI35+BK35+BM35+BO35+BQ35+BS35+BU35+BW35+BY35+CA35</f>
        <v>0</v>
      </c>
    </row>
    <row r="36" spans="1:81">
      <c r="A36" s="566" t="s">
        <v>92</v>
      </c>
      <c r="B36" s="563">
        <v>0</v>
      </c>
      <c r="C36" s="563">
        <v>0</v>
      </c>
      <c r="D36" s="563">
        <v>0</v>
      </c>
      <c r="E36" s="563">
        <v>0</v>
      </c>
      <c r="F36" s="563">
        <v>0</v>
      </c>
      <c r="G36" s="563">
        <v>0</v>
      </c>
      <c r="H36" s="563">
        <v>0</v>
      </c>
      <c r="I36" s="563">
        <v>0</v>
      </c>
      <c r="J36" s="563">
        <v>0</v>
      </c>
      <c r="K36" s="563">
        <v>0</v>
      </c>
      <c r="L36" s="563">
        <v>0</v>
      </c>
      <c r="M36" s="563">
        <v>0</v>
      </c>
      <c r="N36" s="563">
        <v>0</v>
      </c>
      <c r="O36" s="563">
        <v>0</v>
      </c>
      <c r="P36" s="563">
        <v>0</v>
      </c>
      <c r="Q36" s="563">
        <v>0</v>
      </c>
      <c r="R36" s="563">
        <v>0</v>
      </c>
      <c r="S36" s="563">
        <v>0</v>
      </c>
      <c r="T36" s="563">
        <v>0</v>
      </c>
      <c r="U36" s="563">
        <v>0</v>
      </c>
      <c r="V36" s="563">
        <v>0</v>
      </c>
      <c r="W36" s="563">
        <v>0</v>
      </c>
      <c r="X36" s="563">
        <v>0</v>
      </c>
      <c r="Y36" s="563">
        <v>0</v>
      </c>
      <c r="Z36" s="563">
        <v>0</v>
      </c>
      <c r="AA36" s="563">
        <v>0</v>
      </c>
      <c r="AB36" s="563">
        <v>0</v>
      </c>
      <c r="AC36" s="563">
        <v>0</v>
      </c>
      <c r="AD36" s="563">
        <v>0</v>
      </c>
      <c r="AE36" s="563">
        <v>0</v>
      </c>
      <c r="AF36" s="563">
        <v>0</v>
      </c>
      <c r="AG36" s="563">
        <v>0</v>
      </c>
      <c r="AH36" s="563">
        <v>0</v>
      </c>
      <c r="AI36" s="563">
        <v>0</v>
      </c>
      <c r="AJ36" s="563">
        <v>0</v>
      </c>
      <c r="AK36" s="563">
        <v>0</v>
      </c>
      <c r="AL36" s="563">
        <v>0</v>
      </c>
      <c r="AM36" s="563">
        <v>0</v>
      </c>
      <c r="AN36" s="563">
        <v>0</v>
      </c>
      <c r="AO36" s="563">
        <v>0</v>
      </c>
      <c r="AP36" s="563">
        <v>0</v>
      </c>
      <c r="AQ36" s="563">
        <v>0</v>
      </c>
      <c r="AR36" s="563">
        <v>0</v>
      </c>
      <c r="AS36" s="563">
        <v>0</v>
      </c>
      <c r="AT36" s="563">
        <v>0</v>
      </c>
      <c r="AU36" s="563">
        <v>0</v>
      </c>
      <c r="AV36" s="563">
        <v>0</v>
      </c>
      <c r="AW36" s="563">
        <v>0</v>
      </c>
      <c r="AX36" s="563">
        <v>0</v>
      </c>
      <c r="AY36" s="563">
        <v>0</v>
      </c>
      <c r="AZ36" s="563">
        <v>0</v>
      </c>
      <c r="BA36" s="563">
        <v>0</v>
      </c>
      <c r="BB36" s="563">
        <v>0</v>
      </c>
      <c r="BC36" s="563">
        <v>0</v>
      </c>
      <c r="BD36" s="563">
        <v>0</v>
      </c>
      <c r="BE36" s="563">
        <v>0</v>
      </c>
      <c r="BF36" s="563">
        <v>0</v>
      </c>
      <c r="BG36" s="563">
        <v>0</v>
      </c>
      <c r="BH36" s="563">
        <v>0</v>
      </c>
      <c r="BI36" s="563">
        <v>0</v>
      </c>
      <c r="BJ36" s="563">
        <v>0</v>
      </c>
      <c r="BK36" s="563">
        <v>0</v>
      </c>
      <c r="BL36" s="563">
        <v>0</v>
      </c>
      <c r="BM36" s="563">
        <v>0</v>
      </c>
      <c r="BN36" s="563">
        <v>0</v>
      </c>
      <c r="BO36" s="563">
        <v>0</v>
      </c>
      <c r="BP36" s="563">
        <v>0</v>
      </c>
      <c r="BQ36" s="563">
        <v>0</v>
      </c>
      <c r="BR36" s="563">
        <v>0</v>
      </c>
      <c r="BS36" s="563">
        <v>0</v>
      </c>
      <c r="BT36" s="563">
        <v>0</v>
      </c>
      <c r="BU36" s="563">
        <v>0</v>
      </c>
      <c r="BV36" s="563">
        <v>0</v>
      </c>
      <c r="BW36" s="563">
        <v>0</v>
      </c>
      <c r="BX36" s="563">
        <v>0</v>
      </c>
      <c r="BY36" s="563">
        <v>0</v>
      </c>
      <c r="BZ36" s="563">
        <v>0</v>
      </c>
      <c r="CA36" s="563">
        <v>0</v>
      </c>
      <c r="CB36" s="564">
        <f t="shared" si="16"/>
        <v>0</v>
      </c>
      <c r="CC36" s="565">
        <f t="shared" si="17"/>
        <v>0</v>
      </c>
    </row>
    <row r="37" spans="1:81">
      <c r="A37" s="566" t="s">
        <v>592</v>
      </c>
      <c r="B37" s="563">
        <v>0</v>
      </c>
      <c r="C37" s="563">
        <v>0</v>
      </c>
      <c r="D37" s="563">
        <v>0</v>
      </c>
      <c r="E37" s="563">
        <v>0</v>
      </c>
      <c r="F37" s="563">
        <v>0</v>
      </c>
      <c r="G37" s="563">
        <v>0</v>
      </c>
      <c r="H37" s="563">
        <v>0</v>
      </c>
      <c r="I37" s="563">
        <v>0</v>
      </c>
      <c r="J37" s="563">
        <v>0</v>
      </c>
      <c r="K37" s="563">
        <v>0</v>
      </c>
      <c r="L37" s="563">
        <v>0</v>
      </c>
      <c r="M37" s="563">
        <v>0</v>
      </c>
      <c r="N37" s="563">
        <v>0</v>
      </c>
      <c r="O37" s="563">
        <v>0</v>
      </c>
      <c r="P37" s="563">
        <v>0</v>
      </c>
      <c r="Q37" s="563">
        <v>0</v>
      </c>
      <c r="R37" s="563">
        <v>0</v>
      </c>
      <c r="S37" s="563">
        <v>0</v>
      </c>
      <c r="T37" s="563">
        <v>0</v>
      </c>
      <c r="U37" s="563">
        <v>0</v>
      </c>
      <c r="V37" s="563">
        <v>0</v>
      </c>
      <c r="W37" s="563">
        <v>0</v>
      </c>
      <c r="X37" s="563">
        <v>0</v>
      </c>
      <c r="Y37" s="563">
        <v>0</v>
      </c>
      <c r="Z37" s="563">
        <v>0</v>
      </c>
      <c r="AA37" s="563">
        <v>0</v>
      </c>
      <c r="AB37" s="563">
        <v>0</v>
      </c>
      <c r="AC37" s="563">
        <v>0</v>
      </c>
      <c r="AD37" s="563">
        <v>0</v>
      </c>
      <c r="AE37" s="563">
        <v>0</v>
      </c>
      <c r="AF37" s="563">
        <v>0</v>
      </c>
      <c r="AG37" s="563">
        <v>0</v>
      </c>
      <c r="AH37" s="563">
        <v>0</v>
      </c>
      <c r="AI37" s="563">
        <v>0</v>
      </c>
      <c r="AJ37" s="563">
        <v>0</v>
      </c>
      <c r="AK37" s="563">
        <v>0</v>
      </c>
      <c r="AL37" s="563">
        <v>0</v>
      </c>
      <c r="AM37" s="563">
        <v>0</v>
      </c>
      <c r="AN37" s="563">
        <v>0</v>
      </c>
      <c r="AO37" s="563">
        <v>0</v>
      </c>
      <c r="AP37" s="563">
        <v>0</v>
      </c>
      <c r="AQ37" s="563">
        <v>0</v>
      </c>
      <c r="AR37" s="563">
        <v>0</v>
      </c>
      <c r="AS37" s="563">
        <v>0</v>
      </c>
      <c r="AT37" s="563">
        <v>0</v>
      </c>
      <c r="AU37" s="563">
        <v>0</v>
      </c>
      <c r="AV37" s="563">
        <v>0</v>
      </c>
      <c r="AW37" s="563">
        <v>0</v>
      </c>
      <c r="AX37" s="563">
        <v>0</v>
      </c>
      <c r="AY37" s="563">
        <v>0</v>
      </c>
      <c r="AZ37" s="563">
        <v>0</v>
      </c>
      <c r="BA37" s="563">
        <v>0</v>
      </c>
      <c r="BB37" s="563">
        <v>0</v>
      </c>
      <c r="BC37" s="563">
        <v>0</v>
      </c>
      <c r="BD37" s="563">
        <v>0</v>
      </c>
      <c r="BE37" s="563">
        <v>0</v>
      </c>
      <c r="BF37" s="563">
        <v>0</v>
      </c>
      <c r="BG37" s="563">
        <v>0</v>
      </c>
      <c r="BH37" s="563">
        <v>0</v>
      </c>
      <c r="BI37" s="563">
        <v>0</v>
      </c>
      <c r="BJ37" s="563">
        <v>0</v>
      </c>
      <c r="BK37" s="563">
        <v>0</v>
      </c>
      <c r="BL37" s="563">
        <v>0</v>
      </c>
      <c r="BM37" s="563">
        <v>0</v>
      </c>
      <c r="BN37" s="563">
        <v>0</v>
      </c>
      <c r="BO37" s="563">
        <v>0</v>
      </c>
      <c r="BP37" s="563">
        <v>0</v>
      </c>
      <c r="BQ37" s="563">
        <v>0</v>
      </c>
      <c r="BR37" s="563">
        <v>0</v>
      </c>
      <c r="BS37" s="563">
        <v>0</v>
      </c>
      <c r="BT37" s="563">
        <v>0</v>
      </c>
      <c r="BU37" s="563">
        <v>0</v>
      </c>
      <c r="BV37" s="563">
        <v>0</v>
      </c>
      <c r="BW37" s="563">
        <v>0</v>
      </c>
      <c r="BX37" s="563">
        <v>0</v>
      </c>
      <c r="BY37" s="563">
        <v>0</v>
      </c>
      <c r="BZ37" s="563">
        <v>0</v>
      </c>
      <c r="CA37" s="563">
        <v>0</v>
      </c>
      <c r="CB37" s="564">
        <f t="shared" si="16"/>
        <v>0</v>
      </c>
      <c r="CC37" s="565">
        <f t="shared" si="17"/>
        <v>0</v>
      </c>
    </row>
    <row r="38" spans="1:81">
      <c r="A38" s="566" t="s">
        <v>93</v>
      </c>
      <c r="B38" s="563">
        <v>0</v>
      </c>
      <c r="C38" s="563">
        <v>0</v>
      </c>
      <c r="D38" s="563">
        <v>0</v>
      </c>
      <c r="E38" s="563">
        <v>0</v>
      </c>
      <c r="F38" s="563">
        <v>0</v>
      </c>
      <c r="G38" s="563">
        <v>0</v>
      </c>
      <c r="H38" s="563">
        <v>0</v>
      </c>
      <c r="I38" s="563">
        <v>0</v>
      </c>
      <c r="J38" s="563">
        <v>0</v>
      </c>
      <c r="K38" s="563">
        <v>0</v>
      </c>
      <c r="L38" s="563">
        <v>0</v>
      </c>
      <c r="M38" s="563">
        <v>0</v>
      </c>
      <c r="N38" s="563">
        <v>0</v>
      </c>
      <c r="O38" s="563">
        <v>0</v>
      </c>
      <c r="P38" s="563">
        <v>0</v>
      </c>
      <c r="Q38" s="563">
        <v>0</v>
      </c>
      <c r="R38" s="563">
        <v>0</v>
      </c>
      <c r="S38" s="563">
        <v>0</v>
      </c>
      <c r="T38" s="563">
        <v>0</v>
      </c>
      <c r="U38" s="563">
        <v>0</v>
      </c>
      <c r="V38" s="563">
        <v>0</v>
      </c>
      <c r="W38" s="563">
        <v>0</v>
      </c>
      <c r="X38" s="563">
        <v>0</v>
      </c>
      <c r="Y38" s="563">
        <v>0</v>
      </c>
      <c r="Z38" s="563">
        <v>0</v>
      </c>
      <c r="AA38" s="563">
        <v>0</v>
      </c>
      <c r="AB38" s="563">
        <v>0</v>
      </c>
      <c r="AC38" s="563">
        <v>0</v>
      </c>
      <c r="AD38" s="563">
        <v>0</v>
      </c>
      <c r="AE38" s="563">
        <v>0</v>
      </c>
      <c r="AF38" s="563">
        <v>0</v>
      </c>
      <c r="AG38" s="563">
        <v>0</v>
      </c>
      <c r="AH38" s="563">
        <v>0</v>
      </c>
      <c r="AI38" s="563">
        <v>0</v>
      </c>
      <c r="AJ38" s="563">
        <v>0</v>
      </c>
      <c r="AK38" s="563">
        <v>0</v>
      </c>
      <c r="AL38" s="563">
        <v>0</v>
      </c>
      <c r="AM38" s="563">
        <v>0</v>
      </c>
      <c r="AN38" s="563">
        <v>0</v>
      </c>
      <c r="AO38" s="563">
        <v>0</v>
      </c>
      <c r="AP38" s="563">
        <v>0</v>
      </c>
      <c r="AQ38" s="563">
        <v>0</v>
      </c>
      <c r="AR38" s="563">
        <v>0</v>
      </c>
      <c r="AS38" s="563">
        <v>0</v>
      </c>
      <c r="AT38" s="563">
        <v>0</v>
      </c>
      <c r="AU38" s="563">
        <v>0</v>
      </c>
      <c r="AV38" s="563">
        <v>0</v>
      </c>
      <c r="AW38" s="563">
        <v>0</v>
      </c>
      <c r="AX38" s="563">
        <v>0</v>
      </c>
      <c r="AY38" s="563">
        <v>0</v>
      </c>
      <c r="AZ38" s="563">
        <v>0</v>
      </c>
      <c r="BA38" s="563">
        <v>0</v>
      </c>
      <c r="BB38" s="563">
        <v>0</v>
      </c>
      <c r="BC38" s="563">
        <v>0</v>
      </c>
      <c r="BD38" s="563">
        <v>0</v>
      </c>
      <c r="BE38" s="563">
        <v>0</v>
      </c>
      <c r="BF38" s="563">
        <v>0</v>
      </c>
      <c r="BG38" s="563">
        <v>0</v>
      </c>
      <c r="BH38" s="563">
        <v>0</v>
      </c>
      <c r="BI38" s="563">
        <v>0</v>
      </c>
      <c r="BJ38" s="563">
        <v>0</v>
      </c>
      <c r="BK38" s="563">
        <v>0</v>
      </c>
      <c r="BL38" s="563">
        <v>0</v>
      </c>
      <c r="BM38" s="563">
        <v>0</v>
      </c>
      <c r="BN38" s="563">
        <v>0</v>
      </c>
      <c r="BO38" s="563">
        <v>0</v>
      </c>
      <c r="BP38" s="563">
        <v>0</v>
      </c>
      <c r="BQ38" s="563">
        <v>0</v>
      </c>
      <c r="BR38" s="563">
        <v>0</v>
      </c>
      <c r="BS38" s="563">
        <v>0</v>
      </c>
      <c r="BT38" s="563">
        <v>0</v>
      </c>
      <c r="BU38" s="563">
        <v>0</v>
      </c>
      <c r="BV38" s="563">
        <v>0</v>
      </c>
      <c r="BW38" s="563">
        <v>0</v>
      </c>
      <c r="BX38" s="563">
        <v>0</v>
      </c>
      <c r="BY38" s="563">
        <v>0</v>
      </c>
      <c r="BZ38" s="563">
        <v>0</v>
      </c>
      <c r="CA38" s="563">
        <v>0</v>
      </c>
      <c r="CB38" s="564">
        <f t="shared" si="16"/>
        <v>0</v>
      </c>
      <c r="CC38" s="565">
        <f t="shared" si="17"/>
        <v>0</v>
      </c>
    </row>
    <row r="39" spans="1:81">
      <c r="A39" s="566" t="s">
        <v>94</v>
      </c>
      <c r="B39" s="563">
        <v>0</v>
      </c>
      <c r="C39" s="563">
        <v>0</v>
      </c>
      <c r="D39" s="563">
        <v>0</v>
      </c>
      <c r="E39" s="563">
        <v>0</v>
      </c>
      <c r="F39" s="563">
        <v>0</v>
      </c>
      <c r="G39" s="563">
        <v>0</v>
      </c>
      <c r="H39" s="563">
        <v>0</v>
      </c>
      <c r="I39" s="563">
        <v>0</v>
      </c>
      <c r="J39" s="563">
        <v>0</v>
      </c>
      <c r="K39" s="563">
        <v>0</v>
      </c>
      <c r="L39" s="563">
        <v>0</v>
      </c>
      <c r="M39" s="563">
        <v>0</v>
      </c>
      <c r="N39" s="563">
        <v>0</v>
      </c>
      <c r="O39" s="563">
        <v>0</v>
      </c>
      <c r="P39" s="563">
        <v>0</v>
      </c>
      <c r="Q39" s="563">
        <v>0</v>
      </c>
      <c r="R39" s="563">
        <v>0</v>
      </c>
      <c r="S39" s="563">
        <v>0</v>
      </c>
      <c r="T39" s="563">
        <v>0</v>
      </c>
      <c r="U39" s="563">
        <v>0</v>
      </c>
      <c r="V39" s="563">
        <v>0</v>
      </c>
      <c r="W39" s="563">
        <v>0</v>
      </c>
      <c r="X39" s="563">
        <v>0</v>
      </c>
      <c r="Y39" s="563">
        <v>0</v>
      </c>
      <c r="Z39" s="563">
        <v>0</v>
      </c>
      <c r="AA39" s="563">
        <v>0</v>
      </c>
      <c r="AB39" s="563">
        <v>0</v>
      </c>
      <c r="AC39" s="563">
        <v>0</v>
      </c>
      <c r="AD39" s="563">
        <v>0</v>
      </c>
      <c r="AE39" s="563">
        <v>0</v>
      </c>
      <c r="AF39" s="563">
        <v>0</v>
      </c>
      <c r="AG39" s="563">
        <v>0</v>
      </c>
      <c r="AH39" s="563">
        <v>0</v>
      </c>
      <c r="AI39" s="563">
        <v>0</v>
      </c>
      <c r="AJ39" s="563">
        <v>0</v>
      </c>
      <c r="AK39" s="563">
        <v>0</v>
      </c>
      <c r="AL39" s="563">
        <v>0</v>
      </c>
      <c r="AM39" s="563">
        <v>0</v>
      </c>
      <c r="AN39" s="563">
        <v>0</v>
      </c>
      <c r="AO39" s="563">
        <v>0</v>
      </c>
      <c r="AP39" s="563">
        <v>0</v>
      </c>
      <c r="AQ39" s="563">
        <v>0</v>
      </c>
      <c r="AR39" s="563">
        <v>0</v>
      </c>
      <c r="AS39" s="563">
        <v>0</v>
      </c>
      <c r="AT39" s="563">
        <v>0</v>
      </c>
      <c r="AU39" s="563">
        <v>0</v>
      </c>
      <c r="AV39" s="563">
        <v>0</v>
      </c>
      <c r="AW39" s="563">
        <v>0</v>
      </c>
      <c r="AX39" s="563">
        <v>0</v>
      </c>
      <c r="AY39" s="563">
        <v>0</v>
      </c>
      <c r="AZ39" s="563">
        <v>0</v>
      </c>
      <c r="BA39" s="563">
        <v>0</v>
      </c>
      <c r="BB39" s="563">
        <v>0</v>
      </c>
      <c r="BC39" s="563">
        <v>0</v>
      </c>
      <c r="BD39" s="563">
        <v>0</v>
      </c>
      <c r="BE39" s="563">
        <v>0</v>
      </c>
      <c r="BF39" s="563">
        <v>0</v>
      </c>
      <c r="BG39" s="563">
        <v>0</v>
      </c>
      <c r="BH39" s="563">
        <v>0</v>
      </c>
      <c r="BI39" s="563">
        <v>0</v>
      </c>
      <c r="BJ39" s="563">
        <v>0</v>
      </c>
      <c r="BK39" s="563">
        <v>0</v>
      </c>
      <c r="BL39" s="563">
        <v>0</v>
      </c>
      <c r="BM39" s="563">
        <v>0</v>
      </c>
      <c r="BN39" s="563">
        <v>0</v>
      </c>
      <c r="BO39" s="563">
        <v>0</v>
      </c>
      <c r="BP39" s="563">
        <v>0</v>
      </c>
      <c r="BQ39" s="563">
        <v>0</v>
      </c>
      <c r="BR39" s="563">
        <v>0</v>
      </c>
      <c r="BS39" s="563">
        <v>0</v>
      </c>
      <c r="BT39" s="563">
        <v>0</v>
      </c>
      <c r="BU39" s="563">
        <v>0</v>
      </c>
      <c r="BV39" s="563">
        <v>0</v>
      </c>
      <c r="BW39" s="563">
        <v>0</v>
      </c>
      <c r="BX39" s="563">
        <v>0</v>
      </c>
      <c r="BY39" s="563">
        <v>0</v>
      </c>
      <c r="BZ39" s="563">
        <v>0</v>
      </c>
      <c r="CA39" s="563">
        <v>0</v>
      </c>
      <c r="CB39" s="564">
        <f t="shared" si="16"/>
        <v>0</v>
      </c>
      <c r="CC39" s="565">
        <f t="shared" si="17"/>
        <v>0</v>
      </c>
    </row>
    <row r="40" spans="1:81">
      <c r="A40" s="566" t="s">
        <v>847</v>
      </c>
      <c r="B40" s="563">
        <v>0</v>
      </c>
      <c r="C40" s="563">
        <v>0</v>
      </c>
      <c r="D40" s="563">
        <v>0</v>
      </c>
      <c r="E40" s="563">
        <v>0</v>
      </c>
      <c r="F40" s="563">
        <v>0</v>
      </c>
      <c r="G40" s="563">
        <v>0</v>
      </c>
      <c r="H40" s="563">
        <v>0</v>
      </c>
      <c r="I40" s="563">
        <v>0</v>
      </c>
      <c r="J40" s="563">
        <v>0</v>
      </c>
      <c r="K40" s="563">
        <v>0</v>
      </c>
      <c r="L40" s="563">
        <v>0</v>
      </c>
      <c r="M40" s="563">
        <v>0</v>
      </c>
      <c r="N40" s="563">
        <v>0</v>
      </c>
      <c r="O40" s="563">
        <v>0</v>
      </c>
      <c r="P40" s="563">
        <v>0</v>
      </c>
      <c r="Q40" s="563">
        <v>0</v>
      </c>
      <c r="R40" s="563">
        <v>0</v>
      </c>
      <c r="S40" s="563">
        <v>0</v>
      </c>
      <c r="T40" s="563">
        <v>0</v>
      </c>
      <c r="U40" s="563">
        <v>0</v>
      </c>
      <c r="V40" s="563">
        <v>0</v>
      </c>
      <c r="W40" s="563">
        <v>0</v>
      </c>
      <c r="X40" s="563">
        <v>0</v>
      </c>
      <c r="Y40" s="563">
        <v>0</v>
      </c>
      <c r="Z40" s="563">
        <v>0</v>
      </c>
      <c r="AA40" s="563">
        <v>0</v>
      </c>
      <c r="AB40" s="563">
        <v>0</v>
      </c>
      <c r="AC40" s="563">
        <v>0</v>
      </c>
      <c r="AD40" s="563">
        <v>0</v>
      </c>
      <c r="AE40" s="563">
        <v>0</v>
      </c>
      <c r="AF40" s="563">
        <v>0</v>
      </c>
      <c r="AG40" s="563">
        <v>0</v>
      </c>
      <c r="AH40" s="563">
        <v>0</v>
      </c>
      <c r="AI40" s="563">
        <v>0</v>
      </c>
      <c r="AJ40" s="563">
        <v>0</v>
      </c>
      <c r="AK40" s="563">
        <v>0</v>
      </c>
      <c r="AL40" s="563">
        <v>0</v>
      </c>
      <c r="AM40" s="563">
        <v>0</v>
      </c>
      <c r="AN40" s="563">
        <v>0</v>
      </c>
      <c r="AO40" s="563">
        <v>0</v>
      </c>
      <c r="AP40" s="563">
        <v>0</v>
      </c>
      <c r="AQ40" s="563">
        <v>0</v>
      </c>
      <c r="AR40" s="563">
        <v>0</v>
      </c>
      <c r="AS40" s="563">
        <v>0</v>
      </c>
      <c r="AT40" s="563">
        <v>0</v>
      </c>
      <c r="AU40" s="563">
        <v>0</v>
      </c>
      <c r="AV40" s="563">
        <v>0</v>
      </c>
      <c r="AW40" s="563">
        <v>0</v>
      </c>
      <c r="AX40" s="563">
        <v>0</v>
      </c>
      <c r="AY40" s="563">
        <v>0</v>
      </c>
      <c r="AZ40" s="563">
        <v>0</v>
      </c>
      <c r="BA40" s="563">
        <v>0</v>
      </c>
      <c r="BB40" s="563">
        <v>0</v>
      </c>
      <c r="BC40" s="563">
        <v>0</v>
      </c>
      <c r="BD40" s="563">
        <v>0</v>
      </c>
      <c r="BE40" s="563">
        <v>0</v>
      </c>
      <c r="BF40" s="563">
        <v>0</v>
      </c>
      <c r="BG40" s="563">
        <v>0</v>
      </c>
      <c r="BH40" s="563">
        <v>0</v>
      </c>
      <c r="BI40" s="563">
        <v>0</v>
      </c>
      <c r="BJ40" s="563">
        <v>0</v>
      </c>
      <c r="BK40" s="563">
        <v>0</v>
      </c>
      <c r="BL40" s="563">
        <v>0</v>
      </c>
      <c r="BM40" s="563">
        <v>0</v>
      </c>
      <c r="BN40" s="563">
        <v>0</v>
      </c>
      <c r="BO40" s="563">
        <v>0</v>
      </c>
      <c r="BP40" s="563">
        <v>0</v>
      </c>
      <c r="BQ40" s="563">
        <v>0</v>
      </c>
      <c r="BR40" s="563">
        <v>0</v>
      </c>
      <c r="BS40" s="563">
        <v>0</v>
      </c>
      <c r="BT40" s="563">
        <v>0</v>
      </c>
      <c r="BU40" s="563">
        <v>0</v>
      </c>
      <c r="BV40" s="563">
        <v>0</v>
      </c>
      <c r="BW40" s="563">
        <v>0</v>
      </c>
      <c r="BX40" s="563">
        <v>0</v>
      </c>
      <c r="BY40" s="563">
        <v>0</v>
      </c>
      <c r="BZ40" s="563">
        <v>0</v>
      </c>
      <c r="CA40" s="563">
        <v>0</v>
      </c>
      <c r="CB40" s="564">
        <f t="shared" si="16"/>
        <v>0</v>
      </c>
      <c r="CC40" s="565">
        <f t="shared" si="17"/>
        <v>0</v>
      </c>
    </row>
    <row r="41" spans="1:81">
      <c r="A41" s="566" t="s">
        <v>848</v>
      </c>
      <c r="B41" s="563">
        <v>0</v>
      </c>
      <c r="C41" s="563">
        <v>0</v>
      </c>
      <c r="D41" s="563">
        <v>0</v>
      </c>
      <c r="E41" s="563">
        <v>0</v>
      </c>
      <c r="F41" s="563">
        <v>0</v>
      </c>
      <c r="G41" s="563">
        <v>0</v>
      </c>
      <c r="H41" s="563">
        <v>0</v>
      </c>
      <c r="I41" s="563">
        <v>0</v>
      </c>
      <c r="J41" s="563">
        <v>0</v>
      </c>
      <c r="K41" s="563">
        <v>0</v>
      </c>
      <c r="L41" s="563">
        <v>0</v>
      </c>
      <c r="M41" s="563">
        <v>0</v>
      </c>
      <c r="N41" s="563">
        <v>0</v>
      </c>
      <c r="O41" s="563">
        <v>0</v>
      </c>
      <c r="P41" s="563">
        <v>0</v>
      </c>
      <c r="Q41" s="563">
        <v>0</v>
      </c>
      <c r="R41" s="563">
        <v>0</v>
      </c>
      <c r="S41" s="563">
        <v>0</v>
      </c>
      <c r="T41" s="563">
        <v>0</v>
      </c>
      <c r="U41" s="563">
        <v>0</v>
      </c>
      <c r="V41" s="563">
        <v>0</v>
      </c>
      <c r="W41" s="563">
        <v>0</v>
      </c>
      <c r="X41" s="563">
        <v>0</v>
      </c>
      <c r="Y41" s="563">
        <v>0</v>
      </c>
      <c r="Z41" s="563">
        <v>0</v>
      </c>
      <c r="AA41" s="563">
        <v>0</v>
      </c>
      <c r="AB41" s="563">
        <v>0</v>
      </c>
      <c r="AC41" s="563">
        <v>0</v>
      </c>
      <c r="AD41" s="563">
        <v>0</v>
      </c>
      <c r="AE41" s="563">
        <v>0</v>
      </c>
      <c r="AF41" s="563">
        <v>0</v>
      </c>
      <c r="AG41" s="563">
        <v>0</v>
      </c>
      <c r="AH41" s="563">
        <v>0</v>
      </c>
      <c r="AI41" s="563">
        <v>0</v>
      </c>
      <c r="AJ41" s="563">
        <v>0</v>
      </c>
      <c r="AK41" s="563">
        <v>0</v>
      </c>
      <c r="AL41" s="563">
        <v>0</v>
      </c>
      <c r="AM41" s="563">
        <v>0</v>
      </c>
      <c r="AN41" s="563">
        <v>0</v>
      </c>
      <c r="AO41" s="563">
        <v>0</v>
      </c>
      <c r="AP41" s="563">
        <v>0</v>
      </c>
      <c r="AQ41" s="563">
        <v>0</v>
      </c>
      <c r="AR41" s="563">
        <v>0</v>
      </c>
      <c r="AS41" s="563">
        <v>0</v>
      </c>
      <c r="AT41" s="563">
        <v>0</v>
      </c>
      <c r="AU41" s="563">
        <v>0</v>
      </c>
      <c r="AV41" s="563">
        <v>0</v>
      </c>
      <c r="AW41" s="563">
        <v>0</v>
      </c>
      <c r="AX41" s="563">
        <v>0</v>
      </c>
      <c r="AY41" s="563">
        <v>0</v>
      </c>
      <c r="AZ41" s="563">
        <v>0</v>
      </c>
      <c r="BA41" s="563">
        <v>0</v>
      </c>
      <c r="BB41" s="563">
        <v>0</v>
      </c>
      <c r="BC41" s="563">
        <v>0</v>
      </c>
      <c r="BD41" s="563">
        <v>0</v>
      </c>
      <c r="BE41" s="563">
        <v>0</v>
      </c>
      <c r="BF41" s="563">
        <v>0</v>
      </c>
      <c r="BG41" s="563">
        <v>0</v>
      </c>
      <c r="BH41" s="563">
        <v>0</v>
      </c>
      <c r="BI41" s="563">
        <v>0</v>
      </c>
      <c r="BJ41" s="563">
        <v>0</v>
      </c>
      <c r="BK41" s="563">
        <v>0</v>
      </c>
      <c r="BL41" s="563">
        <v>0</v>
      </c>
      <c r="BM41" s="563">
        <v>0</v>
      </c>
      <c r="BN41" s="563">
        <v>0</v>
      </c>
      <c r="BO41" s="563">
        <v>0</v>
      </c>
      <c r="BP41" s="563">
        <v>0</v>
      </c>
      <c r="BQ41" s="563">
        <v>0</v>
      </c>
      <c r="BR41" s="563">
        <v>0</v>
      </c>
      <c r="BS41" s="563">
        <v>0</v>
      </c>
      <c r="BT41" s="563">
        <v>0</v>
      </c>
      <c r="BU41" s="563">
        <v>0</v>
      </c>
      <c r="BV41" s="563">
        <v>0</v>
      </c>
      <c r="BW41" s="563">
        <v>0</v>
      </c>
      <c r="BX41" s="563">
        <v>0</v>
      </c>
      <c r="BY41" s="563">
        <v>0</v>
      </c>
      <c r="BZ41" s="563">
        <v>0</v>
      </c>
      <c r="CA41" s="563">
        <v>0</v>
      </c>
      <c r="CB41" s="564">
        <f t="shared" si="16"/>
        <v>0</v>
      </c>
      <c r="CC41" s="565">
        <f t="shared" si="17"/>
        <v>0</v>
      </c>
    </row>
    <row r="42" spans="1:81">
      <c r="A42" s="566" t="s">
        <v>96</v>
      </c>
      <c r="B42" s="563">
        <v>0</v>
      </c>
      <c r="C42" s="563">
        <v>0</v>
      </c>
      <c r="D42" s="563">
        <v>0</v>
      </c>
      <c r="E42" s="563">
        <v>0</v>
      </c>
      <c r="F42" s="563">
        <v>0</v>
      </c>
      <c r="G42" s="563">
        <v>0</v>
      </c>
      <c r="H42" s="563">
        <v>0</v>
      </c>
      <c r="I42" s="563">
        <v>0</v>
      </c>
      <c r="J42" s="563">
        <v>0</v>
      </c>
      <c r="K42" s="563">
        <v>0</v>
      </c>
      <c r="L42" s="563">
        <v>0</v>
      </c>
      <c r="M42" s="563">
        <v>0</v>
      </c>
      <c r="N42" s="563">
        <v>0</v>
      </c>
      <c r="O42" s="563">
        <v>0</v>
      </c>
      <c r="P42" s="563">
        <v>0</v>
      </c>
      <c r="Q42" s="563">
        <v>0</v>
      </c>
      <c r="R42" s="563">
        <v>0</v>
      </c>
      <c r="S42" s="563">
        <v>0</v>
      </c>
      <c r="T42" s="563">
        <v>0</v>
      </c>
      <c r="U42" s="563">
        <v>0</v>
      </c>
      <c r="V42" s="563">
        <v>0</v>
      </c>
      <c r="W42" s="563">
        <v>0</v>
      </c>
      <c r="X42" s="563">
        <v>0</v>
      </c>
      <c r="Y42" s="563">
        <v>0</v>
      </c>
      <c r="Z42" s="563">
        <v>0</v>
      </c>
      <c r="AA42" s="563">
        <v>0</v>
      </c>
      <c r="AB42" s="563">
        <v>0</v>
      </c>
      <c r="AC42" s="563">
        <v>0</v>
      </c>
      <c r="AD42" s="563">
        <v>0</v>
      </c>
      <c r="AE42" s="563">
        <v>0</v>
      </c>
      <c r="AF42" s="563">
        <v>0</v>
      </c>
      <c r="AG42" s="563">
        <v>0</v>
      </c>
      <c r="AH42" s="563">
        <v>0</v>
      </c>
      <c r="AI42" s="563">
        <v>0</v>
      </c>
      <c r="AJ42" s="563">
        <v>0</v>
      </c>
      <c r="AK42" s="563">
        <v>0</v>
      </c>
      <c r="AL42" s="563">
        <v>0</v>
      </c>
      <c r="AM42" s="563">
        <v>0</v>
      </c>
      <c r="AN42" s="563">
        <v>0</v>
      </c>
      <c r="AO42" s="563">
        <v>0</v>
      </c>
      <c r="AP42" s="563">
        <v>0</v>
      </c>
      <c r="AQ42" s="563">
        <v>0</v>
      </c>
      <c r="AR42" s="563">
        <v>0</v>
      </c>
      <c r="AS42" s="563">
        <v>0</v>
      </c>
      <c r="AT42" s="563">
        <v>0</v>
      </c>
      <c r="AU42" s="563">
        <v>0</v>
      </c>
      <c r="AV42" s="563">
        <v>0</v>
      </c>
      <c r="AW42" s="563">
        <v>0</v>
      </c>
      <c r="AX42" s="563">
        <v>0</v>
      </c>
      <c r="AY42" s="563">
        <v>0</v>
      </c>
      <c r="AZ42" s="563">
        <v>0</v>
      </c>
      <c r="BA42" s="563">
        <v>0</v>
      </c>
      <c r="BB42" s="563">
        <v>0</v>
      </c>
      <c r="BC42" s="563">
        <v>0</v>
      </c>
      <c r="BD42" s="563">
        <v>0</v>
      </c>
      <c r="BE42" s="563">
        <v>0</v>
      </c>
      <c r="BF42" s="563">
        <v>0</v>
      </c>
      <c r="BG42" s="563">
        <v>0</v>
      </c>
      <c r="BH42" s="563">
        <v>0</v>
      </c>
      <c r="BI42" s="563">
        <v>0</v>
      </c>
      <c r="BJ42" s="563">
        <v>0</v>
      </c>
      <c r="BK42" s="563">
        <v>0</v>
      </c>
      <c r="BL42" s="563">
        <v>0</v>
      </c>
      <c r="BM42" s="563">
        <v>0</v>
      </c>
      <c r="BN42" s="563">
        <v>0</v>
      </c>
      <c r="BO42" s="563">
        <v>0</v>
      </c>
      <c r="BP42" s="563">
        <v>0</v>
      </c>
      <c r="BQ42" s="563">
        <v>0</v>
      </c>
      <c r="BR42" s="563">
        <v>0</v>
      </c>
      <c r="BS42" s="563">
        <v>0</v>
      </c>
      <c r="BT42" s="563">
        <v>0</v>
      </c>
      <c r="BU42" s="563">
        <v>0</v>
      </c>
      <c r="BV42" s="563">
        <v>0</v>
      </c>
      <c r="BW42" s="563">
        <v>0</v>
      </c>
      <c r="BX42" s="563">
        <v>0</v>
      </c>
      <c r="BY42" s="563">
        <v>0</v>
      </c>
      <c r="BZ42" s="563">
        <v>0</v>
      </c>
      <c r="CA42" s="563">
        <v>0</v>
      </c>
      <c r="CB42" s="564">
        <f t="shared" si="16"/>
        <v>0</v>
      </c>
      <c r="CC42" s="565">
        <f t="shared" si="17"/>
        <v>0</v>
      </c>
    </row>
    <row r="43" spans="1:81">
      <c r="A43" s="566" t="s">
        <v>97</v>
      </c>
      <c r="B43" s="563">
        <v>0</v>
      </c>
      <c r="C43" s="563">
        <v>0</v>
      </c>
      <c r="D43" s="563">
        <v>0</v>
      </c>
      <c r="E43" s="563">
        <v>0</v>
      </c>
      <c r="F43" s="563">
        <v>0</v>
      </c>
      <c r="G43" s="563">
        <v>0</v>
      </c>
      <c r="H43" s="563">
        <v>0</v>
      </c>
      <c r="I43" s="563">
        <v>0</v>
      </c>
      <c r="J43" s="563">
        <v>0</v>
      </c>
      <c r="K43" s="563">
        <v>0</v>
      </c>
      <c r="L43" s="563">
        <v>0</v>
      </c>
      <c r="M43" s="563">
        <v>0</v>
      </c>
      <c r="N43" s="563">
        <v>0</v>
      </c>
      <c r="O43" s="563">
        <v>0</v>
      </c>
      <c r="P43" s="563">
        <v>0</v>
      </c>
      <c r="Q43" s="563">
        <v>0</v>
      </c>
      <c r="R43" s="563">
        <v>0</v>
      </c>
      <c r="S43" s="563">
        <v>0</v>
      </c>
      <c r="T43" s="563">
        <v>0</v>
      </c>
      <c r="U43" s="563">
        <v>0</v>
      </c>
      <c r="V43" s="563">
        <v>0</v>
      </c>
      <c r="W43" s="563">
        <v>0</v>
      </c>
      <c r="X43" s="563">
        <v>0</v>
      </c>
      <c r="Y43" s="563">
        <v>0</v>
      </c>
      <c r="Z43" s="563">
        <v>0</v>
      </c>
      <c r="AA43" s="563">
        <v>0</v>
      </c>
      <c r="AB43" s="563">
        <v>0</v>
      </c>
      <c r="AC43" s="563">
        <v>0</v>
      </c>
      <c r="AD43" s="563">
        <v>0</v>
      </c>
      <c r="AE43" s="563">
        <v>0</v>
      </c>
      <c r="AF43" s="563">
        <v>0</v>
      </c>
      <c r="AG43" s="563">
        <v>0</v>
      </c>
      <c r="AH43" s="563">
        <v>0</v>
      </c>
      <c r="AI43" s="563">
        <v>0</v>
      </c>
      <c r="AJ43" s="563">
        <v>0</v>
      </c>
      <c r="AK43" s="563">
        <v>0</v>
      </c>
      <c r="AL43" s="563">
        <v>0</v>
      </c>
      <c r="AM43" s="563">
        <v>0</v>
      </c>
      <c r="AN43" s="563">
        <v>0</v>
      </c>
      <c r="AO43" s="563">
        <v>0</v>
      </c>
      <c r="AP43" s="563">
        <v>0</v>
      </c>
      <c r="AQ43" s="563">
        <v>0</v>
      </c>
      <c r="AR43" s="563">
        <v>0</v>
      </c>
      <c r="AS43" s="563">
        <v>0</v>
      </c>
      <c r="AT43" s="563">
        <v>0</v>
      </c>
      <c r="AU43" s="563">
        <v>0</v>
      </c>
      <c r="AV43" s="563">
        <v>0</v>
      </c>
      <c r="AW43" s="563">
        <v>0</v>
      </c>
      <c r="AX43" s="563">
        <v>0</v>
      </c>
      <c r="AY43" s="563">
        <v>0</v>
      </c>
      <c r="AZ43" s="563">
        <v>0</v>
      </c>
      <c r="BA43" s="563">
        <v>0</v>
      </c>
      <c r="BB43" s="563">
        <v>0</v>
      </c>
      <c r="BC43" s="563">
        <v>0</v>
      </c>
      <c r="BD43" s="563">
        <v>0</v>
      </c>
      <c r="BE43" s="563">
        <v>0</v>
      </c>
      <c r="BF43" s="563">
        <v>0</v>
      </c>
      <c r="BG43" s="563">
        <v>0</v>
      </c>
      <c r="BH43" s="563">
        <v>0</v>
      </c>
      <c r="BI43" s="563">
        <v>0</v>
      </c>
      <c r="BJ43" s="563">
        <v>0</v>
      </c>
      <c r="BK43" s="563">
        <v>0</v>
      </c>
      <c r="BL43" s="563">
        <v>0</v>
      </c>
      <c r="BM43" s="563">
        <v>0</v>
      </c>
      <c r="BN43" s="563">
        <v>0</v>
      </c>
      <c r="BO43" s="563">
        <v>0</v>
      </c>
      <c r="BP43" s="563">
        <v>0</v>
      </c>
      <c r="BQ43" s="563">
        <v>0</v>
      </c>
      <c r="BR43" s="563">
        <v>0</v>
      </c>
      <c r="BS43" s="563">
        <v>0</v>
      </c>
      <c r="BT43" s="563">
        <v>0</v>
      </c>
      <c r="BU43" s="563">
        <v>0</v>
      </c>
      <c r="BV43" s="563">
        <v>0</v>
      </c>
      <c r="BW43" s="563">
        <v>0</v>
      </c>
      <c r="BX43" s="563">
        <v>0</v>
      </c>
      <c r="BY43" s="563">
        <v>0</v>
      </c>
      <c r="BZ43" s="563">
        <v>0</v>
      </c>
      <c r="CA43" s="563">
        <v>0</v>
      </c>
      <c r="CB43" s="564">
        <f t="shared" si="16"/>
        <v>0</v>
      </c>
      <c r="CC43" s="565">
        <f t="shared" si="17"/>
        <v>0</v>
      </c>
    </row>
    <row r="44" spans="1:81">
      <c r="A44" s="567" t="s">
        <v>614</v>
      </c>
      <c r="B44" s="563">
        <v>0</v>
      </c>
      <c r="C44" s="563">
        <v>0</v>
      </c>
      <c r="D44" s="563">
        <v>0</v>
      </c>
      <c r="E44" s="563">
        <v>0</v>
      </c>
      <c r="F44" s="563">
        <v>0</v>
      </c>
      <c r="G44" s="563">
        <v>0</v>
      </c>
      <c r="H44" s="563">
        <v>0</v>
      </c>
      <c r="I44" s="563">
        <v>0</v>
      </c>
      <c r="J44" s="563">
        <v>0</v>
      </c>
      <c r="K44" s="563">
        <v>0</v>
      </c>
      <c r="L44" s="563">
        <v>0</v>
      </c>
      <c r="M44" s="563">
        <v>0</v>
      </c>
      <c r="N44" s="563">
        <v>0</v>
      </c>
      <c r="O44" s="563">
        <v>0</v>
      </c>
      <c r="P44" s="563">
        <v>0</v>
      </c>
      <c r="Q44" s="563">
        <v>0</v>
      </c>
      <c r="R44" s="563">
        <v>0</v>
      </c>
      <c r="S44" s="563">
        <v>0</v>
      </c>
      <c r="T44" s="563">
        <v>0</v>
      </c>
      <c r="U44" s="563">
        <v>0</v>
      </c>
      <c r="V44" s="563">
        <v>0</v>
      </c>
      <c r="W44" s="563">
        <v>0</v>
      </c>
      <c r="X44" s="563">
        <v>0</v>
      </c>
      <c r="Y44" s="563">
        <v>0</v>
      </c>
      <c r="Z44" s="563">
        <v>0</v>
      </c>
      <c r="AA44" s="563">
        <v>0</v>
      </c>
      <c r="AB44" s="563">
        <v>0</v>
      </c>
      <c r="AC44" s="563">
        <v>0</v>
      </c>
      <c r="AD44" s="563">
        <v>0</v>
      </c>
      <c r="AE44" s="563">
        <v>0</v>
      </c>
      <c r="AF44" s="563">
        <v>0</v>
      </c>
      <c r="AG44" s="563">
        <v>0</v>
      </c>
      <c r="AH44" s="563">
        <v>0</v>
      </c>
      <c r="AI44" s="563">
        <v>0</v>
      </c>
      <c r="AJ44" s="563">
        <v>0</v>
      </c>
      <c r="AK44" s="563">
        <v>0</v>
      </c>
      <c r="AL44" s="563">
        <v>0</v>
      </c>
      <c r="AM44" s="563">
        <v>0</v>
      </c>
      <c r="AN44" s="563">
        <v>0</v>
      </c>
      <c r="AO44" s="563">
        <v>0</v>
      </c>
      <c r="AP44" s="563">
        <v>0</v>
      </c>
      <c r="AQ44" s="563">
        <v>0</v>
      </c>
      <c r="AR44" s="563">
        <v>0</v>
      </c>
      <c r="AS44" s="563">
        <v>0</v>
      </c>
      <c r="AT44" s="563">
        <v>0</v>
      </c>
      <c r="AU44" s="563">
        <v>0</v>
      </c>
      <c r="AV44" s="563">
        <v>0</v>
      </c>
      <c r="AW44" s="563">
        <v>0</v>
      </c>
      <c r="AX44" s="563">
        <v>0</v>
      </c>
      <c r="AY44" s="563">
        <v>0</v>
      </c>
      <c r="AZ44" s="563">
        <v>0</v>
      </c>
      <c r="BA44" s="563">
        <v>0</v>
      </c>
      <c r="BB44" s="563">
        <v>0</v>
      </c>
      <c r="BC44" s="563">
        <v>0</v>
      </c>
      <c r="BD44" s="563">
        <v>0</v>
      </c>
      <c r="BE44" s="563">
        <v>0</v>
      </c>
      <c r="BF44" s="563">
        <v>0</v>
      </c>
      <c r="BG44" s="563">
        <v>0</v>
      </c>
      <c r="BH44" s="563">
        <v>0</v>
      </c>
      <c r="BI44" s="563">
        <v>0</v>
      </c>
      <c r="BJ44" s="563">
        <v>0</v>
      </c>
      <c r="BK44" s="563">
        <v>0</v>
      </c>
      <c r="BL44" s="563">
        <v>0</v>
      </c>
      <c r="BM44" s="563">
        <v>0</v>
      </c>
      <c r="BN44" s="563">
        <v>0</v>
      </c>
      <c r="BO44" s="563">
        <v>0</v>
      </c>
      <c r="BP44" s="563">
        <v>0</v>
      </c>
      <c r="BQ44" s="563">
        <v>0</v>
      </c>
      <c r="BR44" s="563">
        <v>0</v>
      </c>
      <c r="BS44" s="563">
        <v>0</v>
      </c>
      <c r="BT44" s="563">
        <v>0</v>
      </c>
      <c r="BU44" s="563">
        <v>0</v>
      </c>
      <c r="BV44" s="563">
        <v>0</v>
      </c>
      <c r="BW44" s="563">
        <v>0</v>
      </c>
      <c r="BX44" s="563">
        <v>0</v>
      </c>
      <c r="BY44" s="563">
        <v>0</v>
      </c>
      <c r="BZ44" s="563">
        <v>0</v>
      </c>
      <c r="CA44" s="563">
        <v>0</v>
      </c>
      <c r="CB44" s="564">
        <f t="shared" si="16"/>
        <v>0</v>
      </c>
      <c r="CC44" s="565">
        <f t="shared" si="17"/>
        <v>0</v>
      </c>
    </row>
    <row r="45" spans="1:81">
      <c r="A45" s="568" t="s">
        <v>862</v>
      </c>
      <c r="B45" s="561">
        <f>SUM(B46:B55)</f>
        <v>0</v>
      </c>
      <c r="C45" s="561">
        <f t="shared" ref="C45:BN45" si="18">SUM(C46:C55)</f>
        <v>0</v>
      </c>
      <c r="D45" s="561">
        <f t="shared" si="18"/>
        <v>0</v>
      </c>
      <c r="E45" s="561">
        <f t="shared" si="18"/>
        <v>0</v>
      </c>
      <c r="F45" s="561">
        <f t="shared" si="18"/>
        <v>0</v>
      </c>
      <c r="G45" s="561">
        <f t="shared" si="18"/>
        <v>0</v>
      </c>
      <c r="H45" s="561">
        <f t="shared" si="18"/>
        <v>0</v>
      </c>
      <c r="I45" s="561">
        <f>SUM(I46:I55)</f>
        <v>0</v>
      </c>
      <c r="J45" s="561">
        <f t="shared" si="18"/>
        <v>0</v>
      </c>
      <c r="K45" s="561">
        <f t="shared" si="18"/>
        <v>0</v>
      </c>
      <c r="L45" s="561">
        <f t="shared" si="18"/>
        <v>0</v>
      </c>
      <c r="M45" s="561">
        <f t="shared" si="18"/>
        <v>0</v>
      </c>
      <c r="N45" s="561">
        <f t="shared" si="18"/>
        <v>0</v>
      </c>
      <c r="O45" s="561">
        <f t="shared" si="18"/>
        <v>0</v>
      </c>
      <c r="P45" s="561">
        <f t="shared" si="18"/>
        <v>0</v>
      </c>
      <c r="Q45" s="561">
        <f t="shared" si="18"/>
        <v>0</v>
      </c>
      <c r="R45" s="561">
        <f t="shared" si="18"/>
        <v>0</v>
      </c>
      <c r="S45" s="561">
        <f t="shared" si="18"/>
        <v>0</v>
      </c>
      <c r="T45" s="561">
        <f t="shared" si="18"/>
        <v>0</v>
      </c>
      <c r="U45" s="561">
        <f t="shared" si="18"/>
        <v>0</v>
      </c>
      <c r="V45" s="561">
        <f t="shared" si="18"/>
        <v>0</v>
      </c>
      <c r="W45" s="561">
        <f t="shared" si="18"/>
        <v>0</v>
      </c>
      <c r="X45" s="561">
        <f t="shared" si="18"/>
        <v>0</v>
      </c>
      <c r="Y45" s="561">
        <f t="shared" si="18"/>
        <v>0</v>
      </c>
      <c r="Z45" s="561">
        <f t="shared" si="18"/>
        <v>0</v>
      </c>
      <c r="AA45" s="561">
        <f t="shared" si="18"/>
        <v>0</v>
      </c>
      <c r="AB45" s="561">
        <f t="shared" si="18"/>
        <v>0</v>
      </c>
      <c r="AC45" s="561">
        <f t="shared" si="18"/>
        <v>0</v>
      </c>
      <c r="AD45" s="561">
        <f t="shared" si="18"/>
        <v>0</v>
      </c>
      <c r="AE45" s="561">
        <f t="shared" si="18"/>
        <v>0</v>
      </c>
      <c r="AF45" s="561">
        <f t="shared" si="18"/>
        <v>0</v>
      </c>
      <c r="AG45" s="561">
        <f t="shared" si="18"/>
        <v>0</v>
      </c>
      <c r="AH45" s="561">
        <f t="shared" si="18"/>
        <v>0</v>
      </c>
      <c r="AI45" s="561">
        <f t="shared" si="18"/>
        <v>0</v>
      </c>
      <c r="AJ45" s="561">
        <f t="shared" si="18"/>
        <v>0</v>
      </c>
      <c r="AK45" s="561">
        <f t="shared" si="18"/>
        <v>0</v>
      </c>
      <c r="AL45" s="561">
        <f t="shared" si="18"/>
        <v>0</v>
      </c>
      <c r="AM45" s="561">
        <f t="shared" si="18"/>
        <v>0</v>
      </c>
      <c r="AN45" s="561">
        <f t="shared" si="18"/>
        <v>0</v>
      </c>
      <c r="AO45" s="561">
        <f t="shared" si="18"/>
        <v>0</v>
      </c>
      <c r="AP45" s="561">
        <f t="shared" si="18"/>
        <v>0</v>
      </c>
      <c r="AQ45" s="561">
        <f t="shared" si="18"/>
        <v>0</v>
      </c>
      <c r="AR45" s="561">
        <f t="shared" si="18"/>
        <v>0</v>
      </c>
      <c r="AS45" s="561">
        <f t="shared" si="18"/>
        <v>0</v>
      </c>
      <c r="AT45" s="561">
        <f t="shared" si="18"/>
        <v>0</v>
      </c>
      <c r="AU45" s="561">
        <f t="shared" si="18"/>
        <v>0</v>
      </c>
      <c r="AV45" s="561">
        <f t="shared" si="18"/>
        <v>0</v>
      </c>
      <c r="AW45" s="561">
        <f t="shared" si="18"/>
        <v>0</v>
      </c>
      <c r="AX45" s="561">
        <f t="shared" si="18"/>
        <v>0</v>
      </c>
      <c r="AY45" s="561">
        <f t="shared" si="18"/>
        <v>0</v>
      </c>
      <c r="AZ45" s="561">
        <f t="shared" si="18"/>
        <v>0</v>
      </c>
      <c r="BA45" s="561">
        <f t="shared" si="18"/>
        <v>0</v>
      </c>
      <c r="BB45" s="561">
        <f t="shared" si="18"/>
        <v>0</v>
      </c>
      <c r="BC45" s="561">
        <f t="shared" si="18"/>
        <v>0</v>
      </c>
      <c r="BD45" s="561">
        <f t="shared" si="18"/>
        <v>0</v>
      </c>
      <c r="BE45" s="561">
        <f t="shared" si="18"/>
        <v>0</v>
      </c>
      <c r="BF45" s="561">
        <f t="shared" si="18"/>
        <v>0</v>
      </c>
      <c r="BG45" s="561">
        <f t="shared" si="18"/>
        <v>0</v>
      </c>
      <c r="BH45" s="561">
        <f t="shared" si="18"/>
        <v>0</v>
      </c>
      <c r="BI45" s="561">
        <f t="shared" si="18"/>
        <v>0</v>
      </c>
      <c r="BJ45" s="561">
        <f t="shared" si="18"/>
        <v>0</v>
      </c>
      <c r="BK45" s="561">
        <f t="shared" si="18"/>
        <v>0</v>
      </c>
      <c r="BL45" s="561">
        <f t="shared" si="18"/>
        <v>0</v>
      </c>
      <c r="BM45" s="561">
        <f t="shared" si="18"/>
        <v>0</v>
      </c>
      <c r="BN45" s="561">
        <f t="shared" si="18"/>
        <v>0</v>
      </c>
      <c r="BO45" s="561">
        <f t="shared" ref="BO45:CC45" si="19">SUM(BO46:BO55)</f>
        <v>0</v>
      </c>
      <c r="BP45" s="561">
        <f t="shared" si="19"/>
        <v>0</v>
      </c>
      <c r="BQ45" s="561">
        <f t="shared" si="19"/>
        <v>0</v>
      </c>
      <c r="BR45" s="561">
        <f t="shared" si="19"/>
        <v>0</v>
      </c>
      <c r="BS45" s="561">
        <f t="shared" si="19"/>
        <v>0</v>
      </c>
      <c r="BT45" s="561">
        <f t="shared" si="19"/>
        <v>0</v>
      </c>
      <c r="BU45" s="561">
        <f t="shared" si="19"/>
        <v>0</v>
      </c>
      <c r="BV45" s="561">
        <f t="shared" si="19"/>
        <v>0</v>
      </c>
      <c r="BW45" s="561">
        <f t="shared" si="19"/>
        <v>0</v>
      </c>
      <c r="BX45" s="561">
        <f t="shared" si="19"/>
        <v>0</v>
      </c>
      <c r="BY45" s="561">
        <f t="shared" si="19"/>
        <v>0</v>
      </c>
      <c r="BZ45" s="561">
        <f t="shared" si="19"/>
        <v>0</v>
      </c>
      <c r="CA45" s="561">
        <f>SUM(CA46:CA55)</f>
        <v>0</v>
      </c>
      <c r="CB45" s="561">
        <f t="shared" si="19"/>
        <v>0</v>
      </c>
      <c r="CC45" s="561">
        <f t="shared" si="19"/>
        <v>0</v>
      </c>
    </row>
    <row r="46" spans="1:81">
      <c r="A46" s="562" t="s">
        <v>91</v>
      </c>
      <c r="B46" s="563">
        <v>0</v>
      </c>
      <c r="C46" s="563">
        <v>0</v>
      </c>
      <c r="D46" s="563">
        <v>0</v>
      </c>
      <c r="E46" s="563">
        <v>0</v>
      </c>
      <c r="F46" s="563">
        <v>0</v>
      </c>
      <c r="G46" s="563">
        <v>0</v>
      </c>
      <c r="H46" s="563">
        <v>0</v>
      </c>
      <c r="I46" s="563">
        <v>0</v>
      </c>
      <c r="J46" s="563">
        <v>0</v>
      </c>
      <c r="K46" s="563">
        <v>0</v>
      </c>
      <c r="L46" s="563">
        <v>0</v>
      </c>
      <c r="M46" s="563">
        <v>0</v>
      </c>
      <c r="N46" s="563">
        <v>0</v>
      </c>
      <c r="O46" s="563">
        <v>0</v>
      </c>
      <c r="P46" s="563">
        <v>0</v>
      </c>
      <c r="Q46" s="563">
        <v>0</v>
      </c>
      <c r="R46" s="563">
        <v>0</v>
      </c>
      <c r="S46" s="563">
        <v>0</v>
      </c>
      <c r="T46" s="563">
        <v>0</v>
      </c>
      <c r="U46" s="563">
        <v>0</v>
      </c>
      <c r="V46" s="563">
        <v>0</v>
      </c>
      <c r="W46" s="563">
        <v>0</v>
      </c>
      <c r="X46" s="563">
        <v>0</v>
      </c>
      <c r="Y46" s="563">
        <v>0</v>
      </c>
      <c r="Z46" s="563">
        <v>0</v>
      </c>
      <c r="AA46" s="563">
        <v>0</v>
      </c>
      <c r="AB46" s="563">
        <v>0</v>
      </c>
      <c r="AC46" s="563">
        <v>0</v>
      </c>
      <c r="AD46" s="563">
        <v>0</v>
      </c>
      <c r="AE46" s="563">
        <v>0</v>
      </c>
      <c r="AF46" s="563">
        <v>0</v>
      </c>
      <c r="AG46" s="563">
        <v>0</v>
      </c>
      <c r="AH46" s="563">
        <v>0</v>
      </c>
      <c r="AI46" s="563">
        <v>0</v>
      </c>
      <c r="AJ46" s="563">
        <v>0</v>
      </c>
      <c r="AK46" s="563">
        <v>0</v>
      </c>
      <c r="AL46" s="563">
        <v>0</v>
      </c>
      <c r="AM46" s="563">
        <v>0</v>
      </c>
      <c r="AN46" s="563">
        <v>0</v>
      </c>
      <c r="AO46" s="563">
        <v>0</v>
      </c>
      <c r="AP46" s="563">
        <v>0</v>
      </c>
      <c r="AQ46" s="563">
        <v>0</v>
      </c>
      <c r="AR46" s="563">
        <v>0</v>
      </c>
      <c r="AS46" s="563">
        <v>0</v>
      </c>
      <c r="AT46" s="563">
        <v>0</v>
      </c>
      <c r="AU46" s="563">
        <v>0</v>
      </c>
      <c r="AV46" s="563">
        <v>0</v>
      </c>
      <c r="AW46" s="563">
        <v>0</v>
      </c>
      <c r="AX46" s="563">
        <v>0</v>
      </c>
      <c r="AY46" s="563">
        <v>0</v>
      </c>
      <c r="AZ46" s="563">
        <v>0</v>
      </c>
      <c r="BA46" s="563">
        <v>0</v>
      </c>
      <c r="BB46" s="563">
        <v>0</v>
      </c>
      <c r="BC46" s="563">
        <v>0</v>
      </c>
      <c r="BD46" s="563">
        <v>0</v>
      </c>
      <c r="BE46" s="563">
        <v>0</v>
      </c>
      <c r="BF46" s="563">
        <v>0</v>
      </c>
      <c r="BG46" s="563">
        <v>0</v>
      </c>
      <c r="BH46" s="563">
        <v>0</v>
      </c>
      <c r="BI46" s="563">
        <v>0</v>
      </c>
      <c r="BJ46" s="563">
        <v>0</v>
      </c>
      <c r="BK46" s="563">
        <v>0</v>
      </c>
      <c r="BL46" s="563">
        <v>0</v>
      </c>
      <c r="BM46" s="563">
        <v>0</v>
      </c>
      <c r="BN46" s="563">
        <v>0</v>
      </c>
      <c r="BO46" s="563">
        <v>0</v>
      </c>
      <c r="BP46" s="563">
        <v>0</v>
      </c>
      <c r="BQ46" s="563">
        <v>0</v>
      </c>
      <c r="BR46" s="563">
        <v>0</v>
      </c>
      <c r="BS46" s="563">
        <v>0</v>
      </c>
      <c r="BT46" s="563">
        <v>0</v>
      </c>
      <c r="BU46" s="563">
        <v>0</v>
      </c>
      <c r="BV46" s="563">
        <v>0</v>
      </c>
      <c r="BW46" s="563">
        <v>0</v>
      </c>
      <c r="BX46" s="563">
        <v>0</v>
      </c>
      <c r="BY46" s="563">
        <v>0</v>
      </c>
      <c r="BZ46" s="563">
        <v>0</v>
      </c>
      <c r="CA46" s="563">
        <v>0</v>
      </c>
      <c r="CB46" s="564">
        <f t="shared" si="16"/>
        <v>0</v>
      </c>
      <c r="CC46" s="565">
        <f t="shared" si="17"/>
        <v>0</v>
      </c>
    </row>
    <row r="47" spans="1:81">
      <c r="A47" s="566" t="s">
        <v>92</v>
      </c>
      <c r="B47" s="563">
        <v>0</v>
      </c>
      <c r="C47" s="563">
        <v>0</v>
      </c>
      <c r="D47" s="563">
        <v>0</v>
      </c>
      <c r="E47" s="563">
        <v>0</v>
      </c>
      <c r="F47" s="563">
        <v>0</v>
      </c>
      <c r="G47" s="563">
        <v>0</v>
      </c>
      <c r="H47" s="563">
        <v>0</v>
      </c>
      <c r="I47" s="563">
        <v>0</v>
      </c>
      <c r="J47" s="563">
        <v>0</v>
      </c>
      <c r="K47" s="563">
        <v>0</v>
      </c>
      <c r="L47" s="563">
        <v>0</v>
      </c>
      <c r="M47" s="563">
        <v>0</v>
      </c>
      <c r="N47" s="563">
        <v>0</v>
      </c>
      <c r="O47" s="563">
        <v>0</v>
      </c>
      <c r="P47" s="563">
        <v>0</v>
      </c>
      <c r="Q47" s="563">
        <v>0</v>
      </c>
      <c r="R47" s="563">
        <v>0</v>
      </c>
      <c r="S47" s="563">
        <v>0</v>
      </c>
      <c r="T47" s="563">
        <v>0</v>
      </c>
      <c r="U47" s="563">
        <v>0</v>
      </c>
      <c r="V47" s="563">
        <v>0</v>
      </c>
      <c r="W47" s="563">
        <v>0</v>
      </c>
      <c r="X47" s="563">
        <v>0</v>
      </c>
      <c r="Y47" s="563">
        <v>0</v>
      </c>
      <c r="Z47" s="563">
        <v>0</v>
      </c>
      <c r="AA47" s="563">
        <v>0</v>
      </c>
      <c r="AB47" s="563">
        <v>0</v>
      </c>
      <c r="AC47" s="563">
        <v>0</v>
      </c>
      <c r="AD47" s="563">
        <v>0</v>
      </c>
      <c r="AE47" s="563">
        <v>0</v>
      </c>
      <c r="AF47" s="563">
        <v>0</v>
      </c>
      <c r="AG47" s="563">
        <v>0</v>
      </c>
      <c r="AH47" s="563">
        <v>0</v>
      </c>
      <c r="AI47" s="563">
        <v>0</v>
      </c>
      <c r="AJ47" s="563">
        <v>0</v>
      </c>
      <c r="AK47" s="563">
        <v>0</v>
      </c>
      <c r="AL47" s="563">
        <v>0</v>
      </c>
      <c r="AM47" s="563">
        <v>0</v>
      </c>
      <c r="AN47" s="563">
        <v>0</v>
      </c>
      <c r="AO47" s="563">
        <v>0</v>
      </c>
      <c r="AP47" s="563">
        <v>0</v>
      </c>
      <c r="AQ47" s="563">
        <v>0</v>
      </c>
      <c r="AR47" s="563">
        <v>0</v>
      </c>
      <c r="AS47" s="563">
        <v>0</v>
      </c>
      <c r="AT47" s="563">
        <v>0</v>
      </c>
      <c r="AU47" s="563">
        <v>0</v>
      </c>
      <c r="AV47" s="563">
        <v>0</v>
      </c>
      <c r="AW47" s="563">
        <v>0</v>
      </c>
      <c r="AX47" s="563">
        <v>0</v>
      </c>
      <c r="AY47" s="563">
        <v>0</v>
      </c>
      <c r="AZ47" s="563">
        <v>0</v>
      </c>
      <c r="BA47" s="563">
        <v>0</v>
      </c>
      <c r="BB47" s="563">
        <v>0</v>
      </c>
      <c r="BC47" s="563">
        <v>0</v>
      </c>
      <c r="BD47" s="563">
        <v>0</v>
      </c>
      <c r="BE47" s="563">
        <v>0</v>
      </c>
      <c r="BF47" s="563">
        <v>0</v>
      </c>
      <c r="BG47" s="563">
        <v>0</v>
      </c>
      <c r="BH47" s="563">
        <v>0</v>
      </c>
      <c r="BI47" s="563">
        <v>0</v>
      </c>
      <c r="BJ47" s="563">
        <v>0</v>
      </c>
      <c r="BK47" s="563">
        <v>0</v>
      </c>
      <c r="BL47" s="563">
        <v>0</v>
      </c>
      <c r="BM47" s="563">
        <v>0</v>
      </c>
      <c r="BN47" s="563">
        <v>0</v>
      </c>
      <c r="BO47" s="563">
        <v>0</v>
      </c>
      <c r="BP47" s="563">
        <v>0</v>
      </c>
      <c r="BQ47" s="563">
        <v>0</v>
      </c>
      <c r="BR47" s="563">
        <v>0</v>
      </c>
      <c r="BS47" s="563">
        <v>0</v>
      </c>
      <c r="BT47" s="563">
        <v>0</v>
      </c>
      <c r="BU47" s="563">
        <v>0</v>
      </c>
      <c r="BV47" s="563">
        <v>0</v>
      </c>
      <c r="BW47" s="563">
        <v>0</v>
      </c>
      <c r="BX47" s="563">
        <v>0</v>
      </c>
      <c r="BY47" s="563">
        <v>0</v>
      </c>
      <c r="BZ47" s="563">
        <v>0</v>
      </c>
      <c r="CA47" s="563">
        <v>0</v>
      </c>
      <c r="CB47" s="564">
        <f t="shared" si="16"/>
        <v>0</v>
      </c>
      <c r="CC47" s="565">
        <f t="shared" si="17"/>
        <v>0</v>
      </c>
    </row>
    <row r="48" spans="1:81">
      <c r="A48" s="566" t="s">
        <v>592</v>
      </c>
      <c r="B48" s="563">
        <v>0</v>
      </c>
      <c r="C48" s="563">
        <v>0</v>
      </c>
      <c r="D48" s="563">
        <v>0</v>
      </c>
      <c r="E48" s="563">
        <v>0</v>
      </c>
      <c r="F48" s="563">
        <v>0</v>
      </c>
      <c r="G48" s="563">
        <v>0</v>
      </c>
      <c r="H48" s="563">
        <v>0</v>
      </c>
      <c r="I48" s="563">
        <v>0</v>
      </c>
      <c r="J48" s="563">
        <v>0</v>
      </c>
      <c r="K48" s="563">
        <v>0</v>
      </c>
      <c r="L48" s="563">
        <v>0</v>
      </c>
      <c r="M48" s="563">
        <v>0</v>
      </c>
      <c r="N48" s="563">
        <v>0</v>
      </c>
      <c r="O48" s="563">
        <v>0</v>
      </c>
      <c r="P48" s="563">
        <v>0</v>
      </c>
      <c r="Q48" s="563">
        <v>0</v>
      </c>
      <c r="R48" s="563">
        <v>0</v>
      </c>
      <c r="S48" s="563">
        <v>0</v>
      </c>
      <c r="T48" s="563">
        <v>0</v>
      </c>
      <c r="U48" s="563">
        <v>0</v>
      </c>
      <c r="V48" s="563">
        <v>0</v>
      </c>
      <c r="W48" s="563">
        <v>0</v>
      </c>
      <c r="X48" s="563">
        <v>0</v>
      </c>
      <c r="Y48" s="563">
        <v>0</v>
      </c>
      <c r="Z48" s="563">
        <v>0</v>
      </c>
      <c r="AA48" s="563">
        <v>0</v>
      </c>
      <c r="AB48" s="563">
        <v>0</v>
      </c>
      <c r="AC48" s="563">
        <v>0</v>
      </c>
      <c r="AD48" s="563">
        <v>0</v>
      </c>
      <c r="AE48" s="563">
        <v>0</v>
      </c>
      <c r="AF48" s="563">
        <v>0</v>
      </c>
      <c r="AG48" s="563">
        <v>0</v>
      </c>
      <c r="AH48" s="563">
        <v>0</v>
      </c>
      <c r="AI48" s="563">
        <v>0</v>
      </c>
      <c r="AJ48" s="563">
        <v>0</v>
      </c>
      <c r="AK48" s="563">
        <v>0</v>
      </c>
      <c r="AL48" s="563">
        <v>0</v>
      </c>
      <c r="AM48" s="563">
        <v>0</v>
      </c>
      <c r="AN48" s="563">
        <v>0</v>
      </c>
      <c r="AO48" s="563">
        <v>0</v>
      </c>
      <c r="AP48" s="563">
        <v>0</v>
      </c>
      <c r="AQ48" s="563">
        <v>0</v>
      </c>
      <c r="AR48" s="563">
        <v>0</v>
      </c>
      <c r="AS48" s="563">
        <v>0</v>
      </c>
      <c r="AT48" s="563">
        <v>0</v>
      </c>
      <c r="AU48" s="563">
        <v>0</v>
      </c>
      <c r="AV48" s="563">
        <v>0</v>
      </c>
      <c r="AW48" s="563">
        <v>0</v>
      </c>
      <c r="AX48" s="563">
        <v>0</v>
      </c>
      <c r="AY48" s="563">
        <v>0</v>
      </c>
      <c r="AZ48" s="563">
        <v>0</v>
      </c>
      <c r="BA48" s="563">
        <v>0</v>
      </c>
      <c r="BB48" s="563">
        <v>0</v>
      </c>
      <c r="BC48" s="563">
        <v>0</v>
      </c>
      <c r="BD48" s="563">
        <v>0</v>
      </c>
      <c r="BE48" s="563">
        <v>0</v>
      </c>
      <c r="BF48" s="563">
        <v>0</v>
      </c>
      <c r="BG48" s="563">
        <v>0</v>
      </c>
      <c r="BH48" s="563">
        <v>0</v>
      </c>
      <c r="BI48" s="563">
        <v>0</v>
      </c>
      <c r="BJ48" s="563">
        <v>0</v>
      </c>
      <c r="BK48" s="563">
        <v>0</v>
      </c>
      <c r="BL48" s="563">
        <v>0</v>
      </c>
      <c r="BM48" s="563">
        <v>0</v>
      </c>
      <c r="BN48" s="563">
        <v>0</v>
      </c>
      <c r="BO48" s="563">
        <v>0</v>
      </c>
      <c r="BP48" s="563">
        <v>0</v>
      </c>
      <c r="BQ48" s="563">
        <v>0</v>
      </c>
      <c r="BR48" s="563">
        <v>0</v>
      </c>
      <c r="BS48" s="563">
        <v>0</v>
      </c>
      <c r="BT48" s="563">
        <v>0</v>
      </c>
      <c r="BU48" s="563">
        <v>0</v>
      </c>
      <c r="BV48" s="563">
        <v>0</v>
      </c>
      <c r="BW48" s="563">
        <v>0</v>
      </c>
      <c r="BX48" s="563">
        <v>0</v>
      </c>
      <c r="BY48" s="563">
        <v>0</v>
      </c>
      <c r="BZ48" s="563">
        <v>0</v>
      </c>
      <c r="CA48" s="563">
        <v>0</v>
      </c>
      <c r="CB48" s="564">
        <f t="shared" si="16"/>
        <v>0</v>
      </c>
      <c r="CC48" s="565">
        <f t="shared" si="17"/>
        <v>0</v>
      </c>
    </row>
    <row r="49" spans="1:81">
      <c r="A49" s="566" t="s">
        <v>93</v>
      </c>
      <c r="B49" s="563">
        <v>0</v>
      </c>
      <c r="C49" s="563">
        <v>0</v>
      </c>
      <c r="D49" s="563">
        <v>0</v>
      </c>
      <c r="E49" s="563">
        <v>0</v>
      </c>
      <c r="F49" s="563">
        <v>0</v>
      </c>
      <c r="G49" s="563">
        <v>0</v>
      </c>
      <c r="H49" s="563">
        <v>0</v>
      </c>
      <c r="I49" s="563">
        <v>0</v>
      </c>
      <c r="J49" s="563">
        <v>0</v>
      </c>
      <c r="K49" s="563">
        <v>0</v>
      </c>
      <c r="L49" s="563">
        <v>0</v>
      </c>
      <c r="M49" s="563">
        <v>0</v>
      </c>
      <c r="N49" s="563">
        <v>0</v>
      </c>
      <c r="O49" s="563">
        <v>0</v>
      </c>
      <c r="P49" s="563">
        <v>0</v>
      </c>
      <c r="Q49" s="563">
        <v>0</v>
      </c>
      <c r="R49" s="563">
        <v>0</v>
      </c>
      <c r="S49" s="563">
        <v>0</v>
      </c>
      <c r="T49" s="563">
        <v>0</v>
      </c>
      <c r="U49" s="563">
        <v>0</v>
      </c>
      <c r="V49" s="563">
        <v>0</v>
      </c>
      <c r="W49" s="563">
        <v>0</v>
      </c>
      <c r="X49" s="563">
        <v>0</v>
      </c>
      <c r="Y49" s="563">
        <v>0</v>
      </c>
      <c r="Z49" s="563">
        <v>0</v>
      </c>
      <c r="AA49" s="563">
        <v>0</v>
      </c>
      <c r="AB49" s="563">
        <v>0</v>
      </c>
      <c r="AC49" s="563">
        <v>0</v>
      </c>
      <c r="AD49" s="563">
        <v>0</v>
      </c>
      <c r="AE49" s="563">
        <v>0</v>
      </c>
      <c r="AF49" s="563">
        <v>0</v>
      </c>
      <c r="AG49" s="563">
        <v>0</v>
      </c>
      <c r="AH49" s="563">
        <v>0</v>
      </c>
      <c r="AI49" s="563">
        <v>0</v>
      </c>
      <c r="AJ49" s="563">
        <v>0</v>
      </c>
      <c r="AK49" s="563">
        <v>0</v>
      </c>
      <c r="AL49" s="563">
        <v>0</v>
      </c>
      <c r="AM49" s="563">
        <v>0</v>
      </c>
      <c r="AN49" s="563">
        <v>0</v>
      </c>
      <c r="AO49" s="563">
        <v>0</v>
      </c>
      <c r="AP49" s="563">
        <v>0</v>
      </c>
      <c r="AQ49" s="563">
        <v>0</v>
      </c>
      <c r="AR49" s="563">
        <v>0</v>
      </c>
      <c r="AS49" s="563">
        <v>0</v>
      </c>
      <c r="AT49" s="563">
        <v>0</v>
      </c>
      <c r="AU49" s="563">
        <v>0</v>
      </c>
      <c r="AV49" s="563">
        <v>0</v>
      </c>
      <c r="AW49" s="563">
        <v>0</v>
      </c>
      <c r="AX49" s="563">
        <v>0</v>
      </c>
      <c r="AY49" s="563">
        <v>0</v>
      </c>
      <c r="AZ49" s="563">
        <v>0</v>
      </c>
      <c r="BA49" s="563">
        <v>0</v>
      </c>
      <c r="BB49" s="563">
        <v>0</v>
      </c>
      <c r="BC49" s="563">
        <v>0</v>
      </c>
      <c r="BD49" s="563">
        <v>0</v>
      </c>
      <c r="BE49" s="563">
        <v>0</v>
      </c>
      <c r="BF49" s="563">
        <v>0</v>
      </c>
      <c r="BG49" s="563">
        <v>0</v>
      </c>
      <c r="BH49" s="563">
        <v>0</v>
      </c>
      <c r="BI49" s="563">
        <v>0</v>
      </c>
      <c r="BJ49" s="563">
        <v>0</v>
      </c>
      <c r="BK49" s="563">
        <v>0</v>
      </c>
      <c r="BL49" s="563">
        <v>0</v>
      </c>
      <c r="BM49" s="563">
        <v>0</v>
      </c>
      <c r="BN49" s="563">
        <v>0</v>
      </c>
      <c r="BO49" s="563">
        <v>0</v>
      </c>
      <c r="BP49" s="563">
        <v>0</v>
      </c>
      <c r="BQ49" s="563">
        <v>0</v>
      </c>
      <c r="BR49" s="563">
        <v>0</v>
      </c>
      <c r="BS49" s="563">
        <v>0</v>
      </c>
      <c r="BT49" s="563">
        <v>0</v>
      </c>
      <c r="BU49" s="563">
        <v>0</v>
      </c>
      <c r="BV49" s="563">
        <v>0</v>
      </c>
      <c r="BW49" s="563">
        <v>0</v>
      </c>
      <c r="BX49" s="563">
        <v>0</v>
      </c>
      <c r="BY49" s="563">
        <v>0</v>
      </c>
      <c r="BZ49" s="563">
        <v>0</v>
      </c>
      <c r="CA49" s="563">
        <v>0</v>
      </c>
      <c r="CB49" s="564">
        <f t="shared" si="16"/>
        <v>0</v>
      </c>
      <c r="CC49" s="565">
        <f t="shared" si="17"/>
        <v>0</v>
      </c>
    </row>
    <row r="50" spans="1:81">
      <c r="A50" s="566" t="s">
        <v>94</v>
      </c>
      <c r="B50" s="563">
        <v>0</v>
      </c>
      <c r="C50" s="563">
        <v>0</v>
      </c>
      <c r="D50" s="563">
        <v>0</v>
      </c>
      <c r="E50" s="563">
        <v>0</v>
      </c>
      <c r="F50" s="563">
        <v>0</v>
      </c>
      <c r="G50" s="563">
        <v>0</v>
      </c>
      <c r="H50" s="563">
        <v>0</v>
      </c>
      <c r="I50" s="563">
        <v>0</v>
      </c>
      <c r="J50" s="563">
        <v>0</v>
      </c>
      <c r="K50" s="563">
        <v>0</v>
      </c>
      <c r="L50" s="563">
        <v>0</v>
      </c>
      <c r="M50" s="563">
        <v>0</v>
      </c>
      <c r="N50" s="563">
        <v>0</v>
      </c>
      <c r="O50" s="563">
        <v>0</v>
      </c>
      <c r="P50" s="563">
        <v>0</v>
      </c>
      <c r="Q50" s="563">
        <v>0</v>
      </c>
      <c r="R50" s="563">
        <v>0</v>
      </c>
      <c r="S50" s="563">
        <v>0</v>
      </c>
      <c r="T50" s="563">
        <v>0</v>
      </c>
      <c r="U50" s="563">
        <v>0</v>
      </c>
      <c r="V50" s="563">
        <v>0</v>
      </c>
      <c r="W50" s="563">
        <v>0</v>
      </c>
      <c r="X50" s="563">
        <v>0</v>
      </c>
      <c r="Y50" s="563">
        <v>0</v>
      </c>
      <c r="Z50" s="563">
        <v>0</v>
      </c>
      <c r="AA50" s="563">
        <v>0</v>
      </c>
      <c r="AB50" s="563">
        <v>0</v>
      </c>
      <c r="AC50" s="563">
        <v>0</v>
      </c>
      <c r="AD50" s="563">
        <v>0</v>
      </c>
      <c r="AE50" s="563">
        <v>0</v>
      </c>
      <c r="AF50" s="563">
        <v>0</v>
      </c>
      <c r="AG50" s="563">
        <v>0</v>
      </c>
      <c r="AH50" s="563">
        <v>0</v>
      </c>
      <c r="AI50" s="563">
        <v>0</v>
      </c>
      <c r="AJ50" s="563">
        <v>0</v>
      </c>
      <c r="AK50" s="563">
        <v>0</v>
      </c>
      <c r="AL50" s="563">
        <v>0</v>
      </c>
      <c r="AM50" s="563">
        <v>0</v>
      </c>
      <c r="AN50" s="563">
        <v>0</v>
      </c>
      <c r="AO50" s="563">
        <v>0</v>
      </c>
      <c r="AP50" s="563">
        <v>0</v>
      </c>
      <c r="AQ50" s="563">
        <v>0</v>
      </c>
      <c r="AR50" s="563">
        <v>0</v>
      </c>
      <c r="AS50" s="563">
        <v>0</v>
      </c>
      <c r="AT50" s="563">
        <v>0</v>
      </c>
      <c r="AU50" s="563">
        <v>0</v>
      </c>
      <c r="AV50" s="563">
        <v>0</v>
      </c>
      <c r="AW50" s="563">
        <v>0</v>
      </c>
      <c r="AX50" s="563">
        <v>0</v>
      </c>
      <c r="AY50" s="563">
        <v>0</v>
      </c>
      <c r="AZ50" s="563">
        <v>0</v>
      </c>
      <c r="BA50" s="563">
        <v>0</v>
      </c>
      <c r="BB50" s="563">
        <v>0</v>
      </c>
      <c r="BC50" s="563">
        <v>0</v>
      </c>
      <c r="BD50" s="563">
        <v>0</v>
      </c>
      <c r="BE50" s="563">
        <v>0</v>
      </c>
      <c r="BF50" s="563">
        <v>0</v>
      </c>
      <c r="BG50" s="563">
        <v>0</v>
      </c>
      <c r="BH50" s="563">
        <v>0</v>
      </c>
      <c r="BI50" s="563">
        <v>0</v>
      </c>
      <c r="BJ50" s="563">
        <v>0</v>
      </c>
      <c r="BK50" s="563">
        <v>0</v>
      </c>
      <c r="BL50" s="563">
        <v>0</v>
      </c>
      <c r="BM50" s="563">
        <v>0</v>
      </c>
      <c r="BN50" s="563">
        <v>0</v>
      </c>
      <c r="BO50" s="563">
        <v>0</v>
      </c>
      <c r="BP50" s="563">
        <v>0</v>
      </c>
      <c r="BQ50" s="563">
        <v>0</v>
      </c>
      <c r="BR50" s="563">
        <v>0</v>
      </c>
      <c r="BS50" s="563">
        <v>0</v>
      </c>
      <c r="BT50" s="563">
        <v>0</v>
      </c>
      <c r="BU50" s="563">
        <v>0</v>
      </c>
      <c r="BV50" s="563">
        <v>0</v>
      </c>
      <c r="BW50" s="563">
        <v>0</v>
      </c>
      <c r="BX50" s="563">
        <v>0</v>
      </c>
      <c r="BY50" s="563">
        <v>0</v>
      </c>
      <c r="BZ50" s="563">
        <v>0</v>
      </c>
      <c r="CA50" s="563">
        <v>0</v>
      </c>
      <c r="CB50" s="564">
        <f t="shared" si="16"/>
        <v>0</v>
      </c>
      <c r="CC50" s="565">
        <f t="shared" si="17"/>
        <v>0</v>
      </c>
    </row>
    <row r="51" spans="1:81">
      <c r="A51" s="566" t="s">
        <v>847</v>
      </c>
      <c r="B51" s="563">
        <v>0</v>
      </c>
      <c r="C51" s="563">
        <v>0</v>
      </c>
      <c r="D51" s="563">
        <v>0</v>
      </c>
      <c r="E51" s="563">
        <v>0</v>
      </c>
      <c r="F51" s="563">
        <v>0</v>
      </c>
      <c r="G51" s="563">
        <v>0</v>
      </c>
      <c r="H51" s="563">
        <v>0</v>
      </c>
      <c r="I51" s="563">
        <v>0</v>
      </c>
      <c r="J51" s="563">
        <v>0</v>
      </c>
      <c r="K51" s="563">
        <v>0</v>
      </c>
      <c r="L51" s="563">
        <v>0</v>
      </c>
      <c r="M51" s="563">
        <v>0</v>
      </c>
      <c r="N51" s="563">
        <v>0</v>
      </c>
      <c r="O51" s="563">
        <v>0</v>
      </c>
      <c r="P51" s="563">
        <v>0</v>
      </c>
      <c r="Q51" s="563">
        <v>0</v>
      </c>
      <c r="R51" s="563">
        <v>0</v>
      </c>
      <c r="S51" s="563">
        <v>0</v>
      </c>
      <c r="T51" s="563">
        <v>0</v>
      </c>
      <c r="U51" s="563">
        <v>0</v>
      </c>
      <c r="V51" s="563">
        <v>0</v>
      </c>
      <c r="W51" s="563">
        <v>0</v>
      </c>
      <c r="X51" s="563">
        <v>0</v>
      </c>
      <c r="Y51" s="563">
        <v>0</v>
      </c>
      <c r="Z51" s="563">
        <v>0</v>
      </c>
      <c r="AA51" s="563">
        <v>0</v>
      </c>
      <c r="AB51" s="563">
        <v>0</v>
      </c>
      <c r="AC51" s="563">
        <v>0</v>
      </c>
      <c r="AD51" s="563">
        <v>0</v>
      </c>
      <c r="AE51" s="563">
        <v>0</v>
      </c>
      <c r="AF51" s="563">
        <v>0</v>
      </c>
      <c r="AG51" s="563">
        <v>0</v>
      </c>
      <c r="AH51" s="563">
        <v>0</v>
      </c>
      <c r="AI51" s="563">
        <v>0</v>
      </c>
      <c r="AJ51" s="563">
        <v>0</v>
      </c>
      <c r="AK51" s="563">
        <v>0</v>
      </c>
      <c r="AL51" s="563">
        <v>0</v>
      </c>
      <c r="AM51" s="563">
        <v>0</v>
      </c>
      <c r="AN51" s="563">
        <v>0</v>
      </c>
      <c r="AO51" s="563">
        <v>0</v>
      </c>
      <c r="AP51" s="563">
        <v>0</v>
      </c>
      <c r="AQ51" s="563">
        <v>0</v>
      </c>
      <c r="AR51" s="563">
        <v>0</v>
      </c>
      <c r="AS51" s="563">
        <v>0</v>
      </c>
      <c r="AT51" s="563">
        <v>0</v>
      </c>
      <c r="AU51" s="563">
        <v>0</v>
      </c>
      <c r="AV51" s="563">
        <v>0</v>
      </c>
      <c r="AW51" s="563">
        <v>0</v>
      </c>
      <c r="AX51" s="563">
        <v>0</v>
      </c>
      <c r="AY51" s="563">
        <v>0</v>
      </c>
      <c r="AZ51" s="563">
        <v>0</v>
      </c>
      <c r="BA51" s="563">
        <v>0</v>
      </c>
      <c r="BB51" s="563">
        <v>0</v>
      </c>
      <c r="BC51" s="563">
        <v>0</v>
      </c>
      <c r="BD51" s="563">
        <v>0</v>
      </c>
      <c r="BE51" s="563">
        <v>0</v>
      </c>
      <c r="BF51" s="563">
        <v>0</v>
      </c>
      <c r="BG51" s="563">
        <v>0</v>
      </c>
      <c r="BH51" s="563">
        <v>0</v>
      </c>
      <c r="BI51" s="563">
        <v>0</v>
      </c>
      <c r="BJ51" s="563">
        <v>0</v>
      </c>
      <c r="BK51" s="563">
        <v>0</v>
      </c>
      <c r="BL51" s="563">
        <v>0</v>
      </c>
      <c r="BM51" s="563">
        <v>0</v>
      </c>
      <c r="BN51" s="563">
        <v>0</v>
      </c>
      <c r="BO51" s="563">
        <v>0</v>
      </c>
      <c r="BP51" s="563">
        <v>0</v>
      </c>
      <c r="BQ51" s="563">
        <v>0</v>
      </c>
      <c r="BR51" s="563">
        <v>0</v>
      </c>
      <c r="BS51" s="563">
        <v>0</v>
      </c>
      <c r="BT51" s="563">
        <v>0</v>
      </c>
      <c r="BU51" s="563">
        <v>0</v>
      </c>
      <c r="BV51" s="563">
        <v>0</v>
      </c>
      <c r="BW51" s="563">
        <v>0</v>
      </c>
      <c r="BX51" s="563">
        <v>0</v>
      </c>
      <c r="BY51" s="563">
        <v>0</v>
      </c>
      <c r="BZ51" s="563">
        <v>0</v>
      </c>
      <c r="CA51" s="563">
        <v>0</v>
      </c>
      <c r="CB51" s="564">
        <f t="shared" si="16"/>
        <v>0</v>
      </c>
      <c r="CC51" s="565">
        <f t="shared" si="17"/>
        <v>0</v>
      </c>
    </row>
    <row r="52" spans="1:81">
      <c r="A52" s="566" t="s">
        <v>848</v>
      </c>
      <c r="B52" s="563">
        <v>0</v>
      </c>
      <c r="C52" s="563">
        <v>0</v>
      </c>
      <c r="D52" s="563">
        <v>0</v>
      </c>
      <c r="E52" s="563">
        <v>0</v>
      </c>
      <c r="F52" s="563">
        <v>0</v>
      </c>
      <c r="G52" s="563">
        <v>0</v>
      </c>
      <c r="H52" s="563">
        <v>0</v>
      </c>
      <c r="I52" s="563">
        <v>0</v>
      </c>
      <c r="J52" s="563">
        <v>0</v>
      </c>
      <c r="K52" s="563">
        <v>0</v>
      </c>
      <c r="L52" s="563">
        <v>0</v>
      </c>
      <c r="M52" s="563">
        <v>0</v>
      </c>
      <c r="N52" s="563">
        <v>0</v>
      </c>
      <c r="O52" s="563">
        <v>0</v>
      </c>
      <c r="P52" s="563">
        <v>0</v>
      </c>
      <c r="Q52" s="563">
        <v>0</v>
      </c>
      <c r="R52" s="563">
        <v>0</v>
      </c>
      <c r="S52" s="563">
        <v>0</v>
      </c>
      <c r="T52" s="563">
        <v>0</v>
      </c>
      <c r="U52" s="563">
        <v>0</v>
      </c>
      <c r="V52" s="563">
        <v>0</v>
      </c>
      <c r="W52" s="563">
        <v>0</v>
      </c>
      <c r="X52" s="563">
        <v>0</v>
      </c>
      <c r="Y52" s="563">
        <v>0</v>
      </c>
      <c r="Z52" s="563">
        <v>0</v>
      </c>
      <c r="AA52" s="563">
        <v>0</v>
      </c>
      <c r="AB52" s="563">
        <v>0</v>
      </c>
      <c r="AC52" s="563">
        <v>0</v>
      </c>
      <c r="AD52" s="563">
        <v>0</v>
      </c>
      <c r="AE52" s="563">
        <v>0</v>
      </c>
      <c r="AF52" s="563">
        <v>0</v>
      </c>
      <c r="AG52" s="563">
        <v>0</v>
      </c>
      <c r="AH52" s="563">
        <v>0</v>
      </c>
      <c r="AI52" s="563">
        <v>0</v>
      </c>
      <c r="AJ52" s="563">
        <v>0</v>
      </c>
      <c r="AK52" s="563">
        <v>0</v>
      </c>
      <c r="AL52" s="563">
        <v>0</v>
      </c>
      <c r="AM52" s="563">
        <v>0</v>
      </c>
      <c r="AN52" s="563">
        <v>0</v>
      </c>
      <c r="AO52" s="563">
        <v>0</v>
      </c>
      <c r="AP52" s="563">
        <v>0</v>
      </c>
      <c r="AQ52" s="563">
        <v>0</v>
      </c>
      <c r="AR52" s="563">
        <v>0</v>
      </c>
      <c r="AS52" s="563">
        <v>0</v>
      </c>
      <c r="AT52" s="563">
        <v>0</v>
      </c>
      <c r="AU52" s="563">
        <v>0</v>
      </c>
      <c r="AV52" s="563">
        <v>0</v>
      </c>
      <c r="AW52" s="563">
        <v>0</v>
      </c>
      <c r="AX52" s="563">
        <v>0</v>
      </c>
      <c r="AY52" s="563">
        <v>0</v>
      </c>
      <c r="AZ52" s="563">
        <v>0</v>
      </c>
      <c r="BA52" s="563">
        <v>0</v>
      </c>
      <c r="BB52" s="563">
        <v>0</v>
      </c>
      <c r="BC52" s="563">
        <v>0</v>
      </c>
      <c r="BD52" s="563">
        <v>0</v>
      </c>
      <c r="BE52" s="563">
        <v>0</v>
      </c>
      <c r="BF52" s="563">
        <v>0</v>
      </c>
      <c r="BG52" s="563">
        <v>0</v>
      </c>
      <c r="BH52" s="563">
        <v>0</v>
      </c>
      <c r="BI52" s="563">
        <v>0</v>
      </c>
      <c r="BJ52" s="563">
        <v>0</v>
      </c>
      <c r="BK52" s="563">
        <v>0</v>
      </c>
      <c r="BL52" s="563">
        <v>0</v>
      </c>
      <c r="BM52" s="563">
        <v>0</v>
      </c>
      <c r="BN52" s="563">
        <v>0</v>
      </c>
      <c r="BO52" s="563">
        <v>0</v>
      </c>
      <c r="BP52" s="563">
        <v>0</v>
      </c>
      <c r="BQ52" s="563">
        <v>0</v>
      </c>
      <c r="BR52" s="563">
        <v>0</v>
      </c>
      <c r="BS52" s="563">
        <v>0</v>
      </c>
      <c r="BT52" s="563">
        <v>0</v>
      </c>
      <c r="BU52" s="563">
        <v>0</v>
      </c>
      <c r="BV52" s="563">
        <v>0</v>
      </c>
      <c r="BW52" s="563">
        <v>0</v>
      </c>
      <c r="BX52" s="563">
        <v>0</v>
      </c>
      <c r="BY52" s="563">
        <v>0</v>
      </c>
      <c r="BZ52" s="563">
        <v>0</v>
      </c>
      <c r="CA52" s="563">
        <v>0</v>
      </c>
      <c r="CB52" s="564">
        <f t="shared" si="16"/>
        <v>0</v>
      </c>
      <c r="CC52" s="565">
        <f t="shared" si="17"/>
        <v>0</v>
      </c>
    </row>
    <row r="53" spans="1:81">
      <c r="A53" s="566" t="s">
        <v>96</v>
      </c>
      <c r="B53" s="563">
        <v>0</v>
      </c>
      <c r="C53" s="563">
        <v>0</v>
      </c>
      <c r="D53" s="563">
        <v>0</v>
      </c>
      <c r="E53" s="563">
        <v>0</v>
      </c>
      <c r="F53" s="563">
        <v>0</v>
      </c>
      <c r="G53" s="563">
        <v>0</v>
      </c>
      <c r="H53" s="563">
        <v>0</v>
      </c>
      <c r="I53" s="563">
        <v>0</v>
      </c>
      <c r="J53" s="563">
        <v>0</v>
      </c>
      <c r="K53" s="563">
        <v>0</v>
      </c>
      <c r="L53" s="563">
        <v>0</v>
      </c>
      <c r="M53" s="563">
        <v>0</v>
      </c>
      <c r="N53" s="563">
        <v>0</v>
      </c>
      <c r="O53" s="563">
        <v>0</v>
      </c>
      <c r="P53" s="563">
        <v>0</v>
      </c>
      <c r="Q53" s="563">
        <v>0</v>
      </c>
      <c r="R53" s="563">
        <v>0</v>
      </c>
      <c r="S53" s="563">
        <v>0</v>
      </c>
      <c r="T53" s="563">
        <v>0</v>
      </c>
      <c r="U53" s="563">
        <v>0</v>
      </c>
      <c r="V53" s="563">
        <v>0</v>
      </c>
      <c r="W53" s="563">
        <v>0</v>
      </c>
      <c r="X53" s="563">
        <v>0</v>
      </c>
      <c r="Y53" s="563">
        <v>0</v>
      </c>
      <c r="Z53" s="563">
        <v>0</v>
      </c>
      <c r="AA53" s="563">
        <v>0</v>
      </c>
      <c r="AB53" s="563">
        <v>0</v>
      </c>
      <c r="AC53" s="563">
        <v>0</v>
      </c>
      <c r="AD53" s="563">
        <v>0</v>
      </c>
      <c r="AE53" s="563">
        <v>0</v>
      </c>
      <c r="AF53" s="563">
        <v>0</v>
      </c>
      <c r="AG53" s="563">
        <v>0</v>
      </c>
      <c r="AH53" s="563">
        <v>0</v>
      </c>
      <c r="AI53" s="563">
        <v>0</v>
      </c>
      <c r="AJ53" s="563">
        <v>0</v>
      </c>
      <c r="AK53" s="563">
        <v>0</v>
      </c>
      <c r="AL53" s="563">
        <v>0</v>
      </c>
      <c r="AM53" s="563">
        <v>0</v>
      </c>
      <c r="AN53" s="563">
        <v>0</v>
      </c>
      <c r="AO53" s="563">
        <v>0</v>
      </c>
      <c r="AP53" s="563">
        <v>0</v>
      </c>
      <c r="AQ53" s="563">
        <v>0</v>
      </c>
      <c r="AR53" s="563">
        <v>0</v>
      </c>
      <c r="AS53" s="563">
        <v>0</v>
      </c>
      <c r="AT53" s="563">
        <v>0</v>
      </c>
      <c r="AU53" s="563">
        <v>0</v>
      </c>
      <c r="AV53" s="563">
        <v>0</v>
      </c>
      <c r="AW53" s="563">
        <v>0</v>
      </c>
      <c r="AX53" s="563">
        <v>0</v>
      </c>
      <c r="AY53" s="563">
        <v>0</v>
      </c>
      <c r="AZ53" s="563">
        <v>0</v>
      </c>
      <c r="BA53" s="563">
        <v>0</v>
      </c>
      <c r="BB53" s="563">
        <v>0</v>
      </c>
      <c r="BC53" s="563">
        <v>0</v>
      </c>
      <c r="BD53" s="563">
        <v>0</v>
      </c>
      <c r="BE53" s="563">
        <v>0</v>
      </c>
      <c r="BF53" s="563">
        <v>0</v>
      </c>
      <c r="BG53" s="563">
        <v>0</v>
      </c>
      <c r="BH53" s="563">
        <v>0</v>
      </c>
      <c r="BI53" s="563">
        <v>0</v>
      </c>
      <c r="BJ53" s="563">
        <v>0</v>
      </c>
      <c r="BK53" s="563">
        <v>0</v>
      </c>
      <c r="BL53" s="563">
        <v>0</v>
      </c>
      <c r="BM53" s="563">
        <v>0</v>
      </c>
      <c r="BN53" s="563">
        <v>0</v>
      </c>
      <c r="BO53" s="563">
        <v>0</v>
      </c>
      <c r="BP53" s="563">
        <v>0</v>
      </c>
      <c r="BQ53" s="563">
        <v>0</v>
      </c>
      <c r="BR53" s="563">
        <v>0</v>
      </c>
      <c r="BS53" s="563">
        <v>0</v>
      </c>
      <c r="BT53" s="563">
        <v>0</v>
      </c>
      <c r="BU53" s="563">
        <v>0</v>
      </c>
      <c r="BV53" s="563">
        <v>0</v>
      </c>
      <c r="BW53" s="563">
        <v>0</v>
      </c>
      <c r="BX53" s="563">
        <v>0</v>
      </c>
      <c r="BY53" s="563">
        <v>0</v>
      </c>
      <c r="BZ53" s="563">
        <v>0</v>
      </c>
      <c r="CA53" s="563">
        <v>0</v>
      </c>
      <c r="CB53" s="564">
        <f t="shared" si="16"/>
        <v>0</v>
      </c>
      <c r="CC53" s="565">
        <f t="shared" si="17"/>
        <v>0</v>
      </c>
    </row>
    <row r="54" spans="1:81">
      <c r="A54" s="566" t="s">
        <v>97</v>
      </c>
      <c r="B54" s="563">
        <v>0</v>
      </c>
      <c r="C54" s="563">
        <v>0</v>
      </c>
      <c r="D54" s="563">
        <v>0</v>
      </c>
      <c r="E54" s="563">
        <v>0</v>
      </c>
      <c r="F54" s="563">
        <v>0</v>
      </c>
      <c r="G54" s="563">
        <v>0</v>
      </c>
      <c r="H54" s="563">
        <v>0</v>
      </c>
      <c r="I54" s="563">
        <v>0</v>
      </c>
      <c r="J54" s="563">
        <v>0</v>
      </c>
      <c r="K54" s="563">
        <v>0</v>
      </c>
      <c r="L54" s="563">
        <v>0</v>
      </c>
      <c r="M54" s="563">
        <v>0</v>
      </c>
      <c r="N54" s="563">
        <v>0</v>
      </c>
      <c r="O54" s="563">
        <v>0</v>
      </c>
      <c r="P54" s="563">
        <v>0</v>
      </c>
      <c r="Q54" s="563">
        <v>0</v>
      </c>
      <c r="R54" s="563">
        <v>0</v>
      </c>
      <c r="S54" s="563">
        <v>0</v>
      </c>
      <c r="T54" s="563">
        <v>0</v>
      </c>
      <c r="U54" s="563">
        <v>0</v>
      </c>
      <c r="V54" s="563">
        <v>0</v>
      </c>
      <c r="W54" s="563">
        <v>0</v>
      </c>
      <c r="X54" s="563">
        <v>0</v>
      </c>
      <c r="Y54" s="563">
        <v>0</v>
      </c>
      <c r="Z54" s="563">
        <v>0</v>
      </c>
      <c r="AA54" s="563">
        <v>0</v>
      </c>
      <c r="AB54" s="563">
        <v>0</v>
      </c>
      <c r="AC54" s="563">
        <v>0</v>
      </c>
      <c r="AD54" s="563">
        <v>0</v>
      </c>
      <c r="AE54" s="563">
        <v>0</v>
      </c>
      <c r="AF54" s="563">
        <v>0</v>
      </c>
      <c r="AG54" s="563">
        <v>0</v>
      </c>
      <c r="AH54" s="563">
        <v>0</v>
      </c>
      <c r="AI54" s="563">
        <v>0</v>
      </c>
      <c r="AJ54" s="563">
        <v>0</v>
      </c>
      <c r="AK54" s="563">
        <v>0</v>
      </c>
      <c r="AL54" s="563">
        <v>0</v>
      </c>
      <c r="AM54" s="563">
        <v>0</v>
      </c>
      <c r="AN54" s="563">
        <v>0</v>
      </c>
      <c r="AO54" s="563">
        <v>0</v>
      </c>
      <c r="AP54" s="563">
        <v>0</v>
      </c>
      <c r="AQ54" s="563">
        <v>0</v>
      </c>
      <c r="AR54" s="563">
        <v>0</v>
      </c>
      <c r="AS54" s="563">
        <v>0</v>
      </c>
      <c r="AT54" s="563">
        <v>0</v>
      </c>
      <c r="AU54" s="563">
        <v>0</v>
      </c>
      <c r="AV54" s="563">
        <v>0</v>
      </c>
      <c r="AW54" s="563">
        <v>0</v>
      </c>
      <c r="AX54" s="563">
        <v>0</v>
      </c>
      <c r="AY54" s="563">
        <v>0</v>
      </c>
      <c r="AZ54" s="563">
        <v>0</v>
      </c>
      <c r="BA54" s="563">
        <v>0</v>
      </c>
      <c r="BB54" s="563">
        <v>0</v>
      </c>
      <c r="BC54" s="563">
        <v>0</v>
      </c>
      <c r="BD54" s="563">
        <v>0</v>
      </c>
      <c r="BE54" s="563">
        <v>0</v>
      </c>
      <c r="BF54" s="563">
        <v>0</v>
      </c>
      <c r="BG54" s="563">
        <v>0</v>
      </c>
      <c r="BH54" s="563">
        <v>0</v>
      </c>
      <c r="BI54" s="563">
        <v>0</v>
      </c>
      <c r="BJ54" s="563">
        <v>0</v>
      </c>
      <c r="BK54" s="563">
        <v>0</v>
      </c>
      <c r="BL54" s="563">
        <v>0</v>
      </c>
      <c r="BM54" s="563">
        <v>0</v>
      </c>
      <c r="BN54" s="563">
        <v>0</v>
      </c>
      <c r="BO54" s="563">
        <v>0</v>
      </c>
      <c r="BP54" s="563">
        <v>0</v>
      </c>
      <c r="BQ54" s="563">
        <v>0</v>
      </c>
      <c r="BR54" s="563">
        <v>0</v>
      </c>
      <c r="BS54" s="563">
        <v>0</v>
      </c>
      <c r="BT54" s="563">
        <v>0</v>
      </c>
      <c r="BU54" s="563">
        <v>0</v>
      </c>
      <c r="BV54" s="563">
        <v>0</v>
      </c>
      <c r="BW54" s="563">
        <v>0</v>
      </c>
      <c r="BX54" s="563">
        <v>0</v>
      </c>
      <c r="BY54" s="563">
        <v>0</v>
      </c>
      <c r="BZ54" s="563">
        <v>0</v>
      </c>
      <c r="CA54" s="563">
        <v>0</v>
      </c>
      <c r="CB54" s="564">
        <f t="shared" si="16"/>
        <v>0</v>
      </c>
      <c r="CC54" s="565">
        <f t="shared" si="17"/>
        <v>0</v>
      </c>
    </row>
    <row r="55" spans="1:81">
      <c r="A55" s="567" t="s">
        <v>614</v>
      </c>
      <c r="B55" s="563">
        <v>0</v>
      </c>
      <c r="C55" s="563">
        <v>0</v>
      </c>
      <c r="D55" s="563">
        <v>0</v>
      </c>
      <c r="E55" s="563">
        <v>0</v>
      </c>
      <c r="F55" s="563">
        <v>0</v>
      </c>
      <c r="G55" s="563">
        <v>0</v>
      </c>
      <c r="H55" s="563">
        <v>0</v>
      </c>
      <c r="I55" s="563">
        <v>0</v>
      </c>
      <c r="J55" s="563">
        <v>0</v>
      </c>
      <c r="K55" s="563">
        <v>0</v>
      </c>
      <c r="L55" s="563">
        <v>0</v>
      </c>
      <c r="M55" s="563">
        <v>0</v>
      </c>
      <c r="N55" s="563">
        <v>0</v>
      </c>
      <c r="O55" s="563">
        <v>0</v>
      </c>
      <c r="P55" s="563">
        <v>0</v>
      </c>
      <c r="Q55" s="563">
        <v>0</v>
      </c>
      <c r="R55" s="563">
        <v>0</v>
      </c>
      <c r="S55" s="563">
        <v>0</v>
      </c>
      <c r="T55" s="563">
        <v>0</v>
      </c>
      <c r="U55" s="563">
        <v>0</v>
      </c>
      <c r="V55" s="563">
        <v>0</v>
      </c>
      <c r="W55" s="563">
        <v>0</v>
      </c>
      <c r="X55" s="563">
        <v>0</v>
      </c>
      <c r="Y55" s="563">
        <v>0</v>
      </c>
      <c r="Z55" s="563">
        <v>0</v>
      </c>
      <c r="AA55" s="563">
        <v>0</v>
      </c>
      <c r="AB55" s="563">
        <v>0</v>
      </c>
      <c r="AC55" s="563">
        <v>0</v>
      </c>
      <c r="AD55" s="563">
        <v>0</v>
      </c>
      <c r="AE55" s="563">
        <v>0</v>
      </c>
      <c r="AF55" s="563">
        <v>0</v>
      </c>
      <c r="AG55" s="563">
        <v>0</v>
      </c>
      <c r="AH55" s="563">
        <v>0</v>
      </c>
      <c r="AI55" s="563">
        <v>0</v>
      </c>
      <c r="AJ55" s="563">
        <v>0</v>
      </c>
      <c r="AK55" s="563">
        <v>0</v>
      </c>
      <c r="AL55" s="563">
        <v>0</v>
      </c>
      <c r="AM55" s="563">
        <v>0</v>
      </c>
      <c r="AN55" s="563">
        <v>0</v>
      </c>
      <c r="AO55" s="563">
        <v>0</v>
      </c>
      <c r="AP55" s="563">
        <v>0</v>
      </c>
      <c r="AQ55" s="563">
        <v>0</v>
      </c>
      <c r="AR55" s="563">
        <v>0</v>
      </c>
      <c r="AS55" s="563">
        <v>0</v>
      </c>
      <c r="AT55" s="563">
        <v>0</v>
      </c>
      <c r="AU55" s="563">
        <v>0</v>
      </c>
      <c r="AV55" s="563">
        <v>0</v>
      </c>
      <c r="AW55" s="563">
        <v>0</v>
      </c>
      <c r="AX55" s="563">
        <v>0</v>
      </c>
      <c r="AY55" s="563">
        <v>0</v>
      </c>
      <c r="AZ55" s="563">
        <v>0</v>
      </c>
      <c r="BA55" s="563">
        <v>0</v>
      </c>
      <c r="BB55" s="563">
        <v>0</v>
      </c>
      <c r="BC55" s="563">
        <v>0</v>
      </c>
      <c r="BD55" s="563">
        <v>0</v>
      </c>
      <c r="BE55" s="563">
        <v>0</v>
      </c>
      <c r="BF55" s="563">
        <v>0</v>
      </c>
      <c r="BG55" s="563">
        <v>0</v>
      </c>
      <c r="BH55" s="563">
        <v>0</v>
      </c>
      <c r="BI55" s="563">
        <v>0</v>
      </c>
      <c r="BJ55" s="563">
        <v>0</v>
      </c>
      <c r="BK55" s="563">
        <v>0</v>
      </c>
      <c r="BL55" s="563">
        <v>0</v>
      </c>
      <c r="BM55" s="563">
        <v>0</v>
      </c>
      <c r="BN55" s="563">
        <v>0</v>
      </c>
      <c r="BO55" s="563">
        <v>0</v>
      </c>
      <c r="BP55" s="563">
        <v>0</v>
      </c>
      <c r="BQ55" s="563">
        <v>0</v>
      </c>
      <c r="BR55" s="563">
        <v>0</v>
      </c>
      <c r="BS55" s="563">
        <v>0</v>
      </c>
      <c r="BT55" s="563">
        <v>0</v>
      </c>
      <c r="BU55" s="563">
        <v>0</v>
      </c>
      <c r="BV55" s="563">
        <v>0</v>
      </c>
      <c r="BW55" s="563">
        <v>0</v>
      </c>
      <c r="BX55" s="563">
        <v>0</v>
      </c>
      <c r="BY55" s="563">
        <v>0</v>
      </c>
      <c r="BZ55" s="563">
        <v>0</v>
      </c>
      <c r="CA55" s="563">
        <v>0</v>
      </c>
      <c r="CB55" s="564">
        <f t="shared" si="16"/>
        <v>0</v>
      </c>
      <c r="CC55" s="565">
        <f t="shared" si="17"/>
        <v>0</v>
      </c>
    </row>
    <row r="56" spans="1:81">
      <c r="A56" s="508" t="s">
        <v>602</v>
      </c>
      <c r="B56" s="559">
        <f>B57+B68</f>
        <v>0</v>
      </c>
      <c r="C56" s="559">
        <f t="shared" ref="C56:BN56" si="20">C57+C68</f>
        <v>0</v>
      </c>
      <c r="D56" s="559">
        <f t="shared" si="20"/>
        <v>0</v>
      </c>
      <c r="E56" s="559">
        <f t="shared" si="20"/>
        <v>0</v>
      </c>
      <c r="F56" s="559">
        <f t="shared" si="20"/>
        <v>0</v>
      </c>
      <c r="G56" s="559">
        <f t="shared" si="20"/>
        <v>0</v>
      </c>
      <c r="H56" s="559">
        <f t="shared" si="20"/>
        <v>0</v>
      </c>
      <c r="I56" s="559">
        <f t="shared" si="20"/>
        <v>0</v>
      </c>
      <c r="J56" s="559">
        <f t="shared" si="20"/>
        <v>0</v>
      </c>
      <c r="K56" s="559">
        <f t="shared" si="20"/>
        <v>0</v>
      </c>
      <c r="L56" s="559">
        <f t="shared" si="20"/>
        <v>0</v>
      </c>
      <c r="M56" s="559">
        <f t="shared" si="20"/>
        <v>0</v>
      </c>
      <c r="N56" s="559">
        <f t="shared" si="20"/>
        <v>0</v>
      </c>
      <c r="O56" s="559">
        <f t="shared" si="20"/>
        <v>0</v>
      </c>
      <c r="P56" s="559">
        <f t="shared" si="20"/>
        <v>0</v>
      </c>
      <c r="Q56" s="559">
        <f t="shared" si="20"/>
        <v>0</v>
      </c>
      <c r="R56" s="559">
        <f t="shared" si="20"/>
        <v>0</v>
      </c>
      <c r="S56" s="559">
        <f t="shared" si="20"/>
        <v>0</v>
      </c>
      <c r="T56" s="559">
        <f t="shared" si="20"/>
        <v>0</v>
      </c>
      <c r="U56" s="559">
        <f t="shared" si="20"/>
        <v>0</v>
      </c>
      <c r="V56" s="559">
        <f t="shared" si="20"/>
        <v>0</v>
      </c>
      <c r="W56" s="559">
        <f t="shared" si="20"/>
        <v>0</v>
      </c>
      <c r="X56" s="559">
        <f t="shared" si="20"/>
        <v>0</v>
      </c>
      <c r="Y56" s="559">
        <f t="shared" si="20"/>
        <v>0</v>
      </c>
      <c r="Z56" s="559">
        <f t="shared" si="20"/>
        <v>0</v>
      </c>
      <c r="AA56" s="559">
        <f t="shared" si="20"/>
        <v>0</v>
      </c>
      <c r="AB56" s="559">
        <f t="shared" si="20"/>
        <v>0</v>
      </c>
      <c r="AC56" s="559">
        <f t="shared" si="20"/>
        <v>0</v>
      </c>
      <c r="AD56" s="559">
        <f t="shared" si="20"/>
        <v>0</v>
      </c>
      <c r="AE56" s="559">
        <f t="shared" si="20"/>
        <v>0</v>
      </c>
      <c r="AF56" s="559">
        <f t="shared" si="20"/>
        <v>0</v>
      </c>
      <c r="AG56" s="559">
        <f t="shared" si="20"/>
        <v>0</v>
      </c>
      <c r="AH56" s="559">
        <f t="shared" si="20"/>
        <v>0</v>
      </c>
      <c r="AI56" s="559">
        <f t="shared" si="20"/>
        <v>0</v>
      </c>
      <c r="AJ56" s="559">
        <f t="shared" si="20"/>
        <v>0</v>
      </c>
      <c r="AK56" s="559">
        <f t="shared" si="20"/>
        <v>0</v>
      </c>
      <c r="AL56" s="559">
        <f t="shared" si="20"/>
        <v>0</v>
      </c>
      <c r="AM56" s="559">
        <f t="shared" si="20"/>
        <v>0</v>
      </c>
      <c r="AN56" s="559">
        <f t="shared" si="20"/>
        <v>0</v>
      </c>
      <c r="AO56" s="559">
        <f t="shared" si="20"/>
        <v>0</v>
      </c>
      <c r="AP56" s="559">
        <f t="shared" si="20"/>
        <v>0</v>
      </c>
      <c r="AQ56" s="559">
        <f t="shared" si="20"/>
        <v>0</v>
      </c>
      <c r="AR56" s="559">
        <f t="shared" si="20"/>
        <v>0</v>
      </c>
      <c r="AS56" s="559">
        <f t="shared" si="20"/>
        <v>0</v>
      </c>
      <c r="AT56" s="559">
        <f t="shared" si="20"/>
        <v>0</v>
      </c>
      <c r="AU56" s="559">
        <f t="shared" si="20"/>
        <v>0</v>
      </c>
      <c r="AV56" s="559">
        <f t="shared" si="20"/>
        <v>0</v>
      </c>
      <c r="AW56" s="559">
        <f t="shared" si="20"/>
        <v>0</v>
      </c>
      <c r="AX56" s="559">
        <f t="shared" si="20"/>
        <v>0</v>
      </c>
      <c r="AY56" s="559">
        <f t="shared" si="20"/>
        <v>0</v>
      </c>
      <c r="AZ56" s="559">
        <f t="shared" si="20"/>
        <v>0</v>
      </c>
      <c r="BA56" s="559">
        <f t="shared" si="20"/>
        <v>0</v>
      </c>
      <c r="BB56" s="559">
        <f t="shared" si="20"/>
        <v>0</v>
      </c>
      <c r="BC56" s="559">
        <f t="shared" si="20"/>
        <v>0</v>
      </c>
      <c r="BD56" s="559">
        <f t="shared" si="20"/>
        <v>0</v>
      </c>
      <c r="BE56" s="559">
        <f t="shared" si="20"/>
        <v>0</v>
      </c>
      <c r="BF56" s="559">
        <f t="shared" si="20"/>
        <v>0</v>
      </c>
      <c r="BG56" s="559">
        <f t="shared" si="20"/>
        <v>0</v>
      </c>
      <c r="BH56" s="559">
        <f t="shared" si="20"/>
        <v>0</v>
      </c>
      <c r="BI56" s="559">
        <f t="shared" si="20"/>
        <v>0</v>
      </c>
      <c r="BJ56" s="559">
        <f t="shared" si="20"/>
        <v>0</v>
      </c>
      <c r="BK56" s="559">
        <f t="shared" si="20"/>
        <v>0</v>
      </c>
      <c r="BL56" s="559">
        <f t="shared" si="20"/>
        <v>0</v>
      </c>
      <c r="BM56" s="559">
        <f t="shared" si="20"/>
        <v>0</v>
      </c>
      <c r="BN56" s="559">
        <f t="shared" si="20"/>
        <v>0</v>
      </c>
      <c r="BO56" s="559">
        <f t="shared" ref="BO56:CC56" si="21">BO57+BO68</f>
        <v>0</v>
      </c>
      <c r="BP56" s="559">
        <f t="shared" si="21"/>
        <v>0</v>
      </c>
      <c r="BQ56" s="559">
        <f t="shared" si="21"/>
        <v>0</v>
      </c>
      <c r="BR56" s="559">
        <f t="shared" si="21"/>
        <v>0</v>
      </c>
      <c r="BS56" s="559">
        <f t="shared" si="21"/>
        <v>0</v>
      </c>
      <c r="BT56" s="559">
        <f t="shared" si="21"/>
        <v>0</v>
      </c>
      <c r="BU56" s="559">
        <f t="shared" si="21"/>
        <v>0</v>
      </c>
      <c r="BV56" s="559">
        <f t="shared" si="21"/>
        <v>0</v>
      </c>
      <c r="BW56" s="559">
        <f t="shared" si="21"/>
        <v>0</v>
      </c>
      <c r="BX56" s="559">
        <f t="shared" si="21"/>
        <v>0</v>
      </c>
      <c r="BY56" s="559">
        <f t="shared" si="21"/>
        <v>0</v>
      </c>
      <c r="BZ56" s="559">
        <f t="shared" si="21"/>
        <v>0</v>
      </c>
      <c r="CA56" s="559">
        <f t="shared" si="21"/>
        <v>0</v>
      </c>
      <c r="CB56" s="559">
        <f t="shared" si="21"/>
        <v>0</v>
      </c>
      <c r="CC56" s="559">
        <f t="shared" si="21"/>
        <v>0</v>
      </c>
    </row>
    <row r="57" spans="1:81">
      <c r="A57" s="331" t="s">
        <v>4</v>
      </c>
      <c r="B57" s="561">
        <f>SUM(B58:B67)</f>
        <v>0</v>
      </c>
      <c r="C57" s="561">
        <f t="shared" ref="C57:BN57" si="22">SUM(C58:C67)</f>
        <v>0</v>
      </c>
      <c r="D57" s="561">
        <f t="shared" si="22"/>
        <v>0</v>
      </c>
      <c r="E57" s="561">
        <f t="shared" si="22"/>
        <v>0</v>
      </c>
      <c r="F57" s="561">
        <f t="shared" si="22"/>
        <v>0</v>
      </c>
      <c r="G57" s="561">
        <f t="shared" si="22"/>
        <v>0</v>
      </c>
      <c r="H57" s="561">
        <f t="shared" si="22"/>
        <v>0</v>
      </c>
      <c r="I57" s="561">
        <f t="shared" si="22"/>
        <v>0</v>
      </c>
      <c r="J57" s="561">
        <f t="shared" si="22"/>
        <v>0</v>
      </c>
      <c r="K57" s="561">
        <f t="shared" si="22"/>
        <v>0</v>
      </c>
      <c r="L57" s="561">
        <f t="shared" si="22"/>
        <v>0</v>
      </c>
      <c r="M57" s="561">
        <f t="shared" si="22"/>
        <v>0</v>
      </c>
      <c r="N57" s="561">
        <f t="shared" si="22"/>
        <v>0</v>
      </c>
      <c r="O57" s="561">
        <f t="shared" si="22"/>
        <v>0</v>
      </c>
      <c r="P57" s="561">
        <f t="shared" si="22"/>
        <v>0</v>
      </c>
      <c r="Q57" s="561">
        <f t="shared" si="22"/>
        <v>0</v>
      </c>
      <c r="R57" s="561">
        <f t="shared" si="22"/>
        <v>0</v>
      </c>
      <c r="S57" s="561">
        <f t="shared" si="22"/>
        <v>0</v>
      </c>
      <c r="T57" s="561">
        <f t="shared" si="22"/>
        <v>0</v>
      </c>
      <c r="U57" s="561">
        <f t="shared" si="22"/>
        <v>0</v>
      </c>
      <c r="V57" s="561">
        <f t="shared" si="22"/>
        <v>0</v>
      </c>
      <c r="W57" s="561">
        <f t="shared" si="22"/>
        <v>0</v>
      </c>
      <c r="X57" s="561">
        <f t="shared" si="22"/>
        <v>0</v>
      </c>
      <c r="Y57" s="561">
        <f t="shared" si="22"/>
        <v>0</v>
      </c>
      <c r="Z57" s="561">
        <f t="shared" si="22"/>
        <v>0</v>
      </c>
      <c r="AA57" s="561">
        <f t="shared" si="22"/>
        <v>0</v>
      </c>
      <c r="AB57" s="561">
        <f t="shared" si="22"/>
        <v>0</v>
      </c>
      <c r="AC57" s="561">
        <f t="shared" si="22"/>
        <v>0</v>
      </c>
      <c r="AD57" s="561">
        <f t="shared" si="22"/>
        <v>0</v>
      </c>
      <c r="AE57" s="561">
        <f t="shared" si="22"/>
        <v>0</v>
      </c>
      <c r="AF57" s="561">
        <f t="shared" si="22"/>
        <v>0</v>
      </c>
      <c r="AG57" s="561">
        <f t="shared" si="22"/>
        <v>0</v>
      </c>
      <c r="AH57" s="561">
        <f t="shared" si="22"/>
        <v>0</v>
      </c>
      <c r="AI57" s="561">
        <f t="shared" si="22"/>
        <v>0</v>
      </c>
      <c r="AJ57" s="561">
        <f t="shared" si="22"/>
        <v>0</v>
      </c>
      <c r="AK57" s="561">
        <f t="shared" si="22"/>
        <v>0</v>
      </c>
      <c r="AL57" s="561">
        <f t="shared" si="22"/>
        <v>0</v>
      </c>
      <c r="AM57" s="561">
        <f t="shared" si="22"/>
        <v>0</v>
      </c>
      <c r="AN57" s="561">
        <f t="shared" si="22"/>
        <v>0</v>
      </c>
      <c r="AO57" s="561">
        <f t="shared" si="22"/>
        <v>0</v>
      </c>
      <c r="AP57" s="561">
        <f t="shared" si="22"/>
        <v>0</v>
      </c>
      <c r="AQ57" s="561">
        <f t="shared" si="22"/>
        <v>0</v>
      </c>
      <c r="AR57" s="561">
        <f t="shared" si="22"/>
        <v>0</v>
      </c>
      <c r="AS57" s="561">
        <f t="shared" si="22"/>
        <v>0</v>
      </c>
      <c r="AT57" s="561">
        <f t="shared" si="22"/>
        <v>0</v>
      </c>
      <c r="AU57" s="561">
        <f t="shared" si="22"/>
        <v>0</v>
      </c>
      <c r="AV57" s="561">
        <f t="shared" si="22"/>
        <v>0</v>
      </c>
      <c r="AW57" s="561">
        <f t="shared" si="22"/>
        <v>0</v>
      </c>
      <c r="AX57" s="561">
        <f t="shared" si="22"/>
        <v>0</v>
      </c>
      <c r="AY57" s="561">
        <f t="shared" si="22"/>
        <v>0</v>
      </c>
      <c r="AZ57" s="561">
        <f t="shared" si="22"/>
        <v>0</v>
      </c>
      <c r="BA57" s="561">
        <f t="shared" si="22"/>
        <v>0</v>
      </c>
      <c r="BB57" s="561">
        <f t="shared" si="22"/>
        <v>0</v>
      </c>
      <c r="BC57" s="561">
        <f t="shared" si="22"/>
        <v>0</v>
      </c>
      <c r="BD57" s="561">
        <f t="shared" si="22"/>
        <v>0</v>
      </c>
      <c r="BE57" s="561">
        <f t="shared" si="22"/>
        <v>0</v>
      </c>
      <c r="BF57" s="561">
        <f t="shared" si="22"/>
        <v>0</v>
      </c>
      <c r="BG57" s="561">
        <f t="shared" si="22"/>
        <v>0</v>
      </c>
      <c r="BH57" s="561">
        <f t="shared" si="22"/>
        <v>0</v>
      </c>
      <c r="BI57" s="561">
        <f t="shared" si="22"/>
        <v>0</v>
      </c>
      <c r="BJ57" s="561">
        <f t="shared" si="22"/>
        <v>0</v>
      </c>
      <c r="BK57" s="561">
        <f t="shared" si="22"/>
        <v>0</v>
      </c>
      <c r="BL57" s="561">
        <f t="shared" si="22"/>
        <v>0</v>
      </c>
      <c r="BM57" s="561">
        <f t="shared" si="22"/>
        <v>0</v>
      </c>
      <c r="BN57" s="561">
        <f t="shared" si="22"/>
        <v>0</v>
      </c>
      <c r="BO57" s="561">
        <f t="shared" ref="BO57:BZ57" si="23">SUM(BO58:BO67)</f>
        <v>0</v>
      </c>
      <c r="BP57" s="561">
        <f t="shared" si="23"/>
        <v>0</v>
      </c>
      <c r="BQ57" s="561">
        <f t="shared" si="23"/>
        <v>0</v>
      </c>
      <c r="BR57" s="561">
        <f t="shared" si="23"/>
        <v>0</v>
      </c>
      <c r="BS57" s="561">
        <f t="shared" si="23"/>
        <v>0</v>
      </c>
      <c r="BT57" s="561">
        <f t="shared" si="23"/>
        <v>0</v>
      </c>
      <c r="BU57" s="561">
        <f t="shared" si="23"/>
        <v>0</v>
      </c>
      <c r="BV57" s="561">
        <f t="shared" si="23"/>
        <v>0</v>
      </c>
      <c r="BW57" s="561">
        <f t="shared" si="23"/>
        <v>0</v>
      </c>
      <c r="BX57" s="561">
        <f t="shared" si="23"/>
        <v>0</v>
      </c>
      <c r="BY57" s="561">
        <f t="shared" si="23"/>
        <v>0</v>
      </c>
      <c r="BZ57" s="561">
        <f t="shared" si="23"/>
        <v>0</v>
      </c>
      <c r="CA57" s="561">
        <f>SUM(CA58:CA67)</f>
        <v>0</v>
      </c>
      <c r="CB57" s="561">
        <f t="shared" ref="CB57:CC57" si="24">SUM(CB58:CB67)</f>
        <v>0</v>
      </c>
      <c r="CC57" s="559">
        <f t="shared" si="24"/>
        <v>0</v>
      </c>
    </row>
    <row r="58" spans="1:81">
      <c r="A58" s="562" t="s">
        <v>91</v>
      </c>
      <c r="B58" s="563">
        <v>0</v>
      </c>
      <c r="C58" s="563">
        <v>0</v>
      </c>
      <c r="D58" s="563">
        <v>0</v>
      </c>
      <c r="E58" s="563">
        <v>0</v>
      </c>
      <c r="F58" s="563">
        <v>0</v>
      </c>
      <c r="G58" s="563">
        <v>0</v>
      </c>
      <c r="H58" s="563">
        <v>0</v>
      </c>
      <c r="I58" s="563">
        <v>0</v>
      </c>
      <c r="J58" s="563">
        <v>0</v>
      </c>
      <c r="K58" s="563">
        <v>0</v>
      </c>
      <c r="L58" s="563">
        <v>0</v>
      </c>
      <c r="M58" s="563">
        <v>0</v>
      </c>
      <c r="N58" s="563">
        <v>0</v>
      </c>
      <c r="O58" s="563">
        <v>0</v>
      </c>
      <c r="P58" s="563">
        <v>0</v>
      </c>
      <c r="Q58" s="563">
        <v>0</v>
      </c>
      <c r="R58" s="563">
        <v>0</v>
      </c>
      <c r="S58" s="563">
        <v>0</v>
      </c>
      <c r="T58" s="563">
        <v>0</v>
      </c>
      <c r="U58" s="563">
        <v>0</v>
      </c>
      <c r="V58" s="563">
        <v>0</v>
      </c>
      <c r="W58" s="563">
        <v>0</v>
      </c>
      <c r="X58" s="563">
        <v>0</v>
      </c>
      <c r="Y58" s="563">
        <v>0</v>
      </c>
      <c r="Z58" s="563">
        <v>0</v>
      </c>
      <c r="AA58" s="563">
        <v>0</v>
      </c>
      <c r="AB58" s="563">
        <v>0</v>
      </c>
      <c r="AC58" s="563">
        <v>0</v>
      </c>
      <c r="AD58" s="563">
        <v>0</v>
      </c>
      <c r="AE58" s="563">
        <v>0</v>
      </c>
      <c r="AF58" s="563">
        <v>0</v>
      </c>
      <c r="AG58" s="563">
        <v>0</v>
      </c>
      <c r="AH58" s="563">
        <v>0</v>
      </c>
      <c r="AI58" s="563">
        <v>0</v>
      </c>
      <c r="AJ58" s="563">
        <v>0</v>
      </c>
      <c r="AK58" s="563">
        <v>0</v>
      </c>
      <c r="AL58" s="563">
        <v>0</v>
      </c>
      <c r="AM58" s="563">
        <v>0</v>
      </c>
      <c r="AN58" s="563">
        <v>0</v>
      </c>
      <c r="AO58" s="563">
        <v>0</v>
      </c>
      <c r="AP58" s="563">
        <v>0</v>
      </c>
      <c r="AQ58" s="563">
        <v>0</v>
      </c>
      <c r="AR58" s="563">
        <v>0</v>
      </c>
      <c r="AS58" s="563">
        <v>0</v>
      </c>
      <c r="AT58" s="563">
        <v>0</v>
      </c>
      <c r="AU58" s="563">
        <v>0</v>
      </c>
      <c r="AV58" s="563">
        <v>0</v>
      </c>
      <c r="AW58" s="563">
        <v>0</v>
      </c>
      <c r="AX58" s="563">
        <v>0</v>
      </c>
      <c r="AY58" s="563">
        <v>0</v>
      </c>
      <c r="AZ58" s="563">
        <v>0</v>
      </c>
      <c r="BA58" s="563">
        <v>0</v>
      </c>
      <c r="BB58" s="563">
        <v>0</v>
      </c>
      <c r="BC58" s="563">
        <v>0</v>
      </c>
      <c r="BD58" s="563">
        <v>0</v>
      </c>
      <c r="BE58" s="563">
        <v>0</v>
      </c>
      <c r="BF58" s="563">
        <v>0</v>
      </c>
      <c r="BG58" s="563">
        <v>0</v>
      </c>
      <c r="BH58" s="563">
        <v>0</v>
      </c>
      <c r="BI58" s="563">
        <v>0</v>
      </c>
      <c r="BJ58" s="563">
        <v>0</v>
      </c>
      <c r="BK58" s="563">
        <v>0</v>
      </c>
      <c r="BL58" s="563">
        <v>0</v>
      </c>
      <c r="BM58" s="563">
        <v>0</v>
      </c>
      <c r="BN58" s="563">
        <v>0</v>
      </c>
      <c r="BO58" s="563">
        <v>0</v>
      </c>
      <c r="BP58" s="563">
        <v>0</v>
      </c>
      <c r="BQ58" s="563">
        <v>0</v>
      </c>
      <c r="BR58" s="563">
        <v>0</v>
      </c>
      <c r="BS58" s="563">
        <v>0</v>
      </c>
      <c r="BT58" s="563">
        <v>0</v>
      </c>
      <c r="BU58" s="563">
        <v>0</v>
      </c>
      <c r="BV58" s="563">
        <v>0</v>
      </c>
      <c r="BW58" s="563">
        <v>0</v>
      </c>
      <c r="BX58" s="563">
        <v>0</v>
      </c>
      <c r="BY58" s="563">
        <v>0</v>
      </c>
      <c r="BZ58" s="563">
        <v>0</v>
      </c>
      <c r="CA58" s="563">
        <v>0</v>
      </c>
      <c r="CB58" s="564">
        <f t="shared" ref="CB58:CB78" si="25">B58+D58+F58+H58+J58+L58++N58+P58+R58+T58++V58+X58+Z58+AB58+AD58+AF58+AH58+AJ58+AL58+AN58+AP58+AR58+AT58+AV58+AX58++AZ58+BB58+BD58+BF58+BH58+BJ58+BL58+BN58+BP58+BR58+BT58+BV58+BX58+BZ58</f>
        <v>0</v>
      </c>
      <c r="CC58" s="565">
        <f t="shared" ref="CC58:CC78" si="26">C58+E58+G58+I58+K58+M58++O58+Q58+S58+U58+W58+Y58+AA58+AC58+AE58+AG58+AI58+AK58+AM58+AO58+AQ58+AS58+AU58+AW58+AY58++BA58+BC58+BE58+BG58+BI58+BK58+BM58+BO58+BQ58+BS58+BU58+BW58+BY58+CA58</f>
        <v>0</v>
      </c>
    </row>
    <row r="59" spans="1:81">
      <c r="A59" s="566" t="s">
        <v>92</v>
      </c>
      <c r="B59" s="563">
        <v>0</v>
      </c>
      <c r="C59" s="563">
        <v>0</v>
      </c>
      <c r="D59" s="563">
        <v>0</v>
      </c>
      <c r="E59" s="563">
        <v>0</v>
      </c>
      <c r="F59" s="563">
        <v>0</v>
      </c>
      <c r="G59" s="563">
        <v>0</v>
      </c>
      <c r="H59" s="563">
        <v>0</v>
      </c>
      <c r="I59" s="563">
        <v>0</v>
      </c>
      <c r="J59" s="563">
        <v>0</v>
      </c>
      <c r="K59" s="563">
        <v>0</v>
      </c>
      <c r="L59" s="563">
        <v>0</v>
      </c>
      <c r="M59" s="563">
        <v>0</v>
      </c>
      <c r="N59" s="563">
        <v>0</v>
      </c>
      <c r="O59" s="563">
        <v>0</v>
      </c>
      <c r="P59" s="563">
        <v>0</v>
      </c>
      <c r="Q59" s="563">
        <v>0</v>
      </c>
      <c r="R59" s="563">
        <v>0</v>
      </c>
      <c r="S59" s="563">
        <v>0</v>
      </c>
      <c r="T59" s="563">
        <v>0</v>
      </c>
      <c r="U59" s="563">
        <v>0</v>
      </c>
      <c r="V59" s="563">
        <v>0</v>
      </c>
      <c r="W59" s="563">
        <v>0</v>
      </c>
      <c r="X59" s="563">
        <v>0</v>
      </c>
      <c r="Y59" s="563">
        <v>0</v>
      </c>
      <c r="Z59" s="563">
        <v>0</v>
      </c>
      <c r="AA59" s="563">
        <v>0</v>
      </c>
      <c r="AB59" s="563">
        <v>0</v>
      </c>
      <c r="AC59" s="563">
        <v>0</v>
      </c>
      <c r="AD59" s="563">
        <v>0</v>
      </c>
      <c r="AE59" s="563">
        <v>0</v>
      </c>
      <c r="AF59" s="563">
        <v>0</v>
      </c>
      <c r="AG59" s="563">
        <v>0</v>
      </c>
      <c r="AH59" s="563">
        <v>0</v>
      </c>
      <c r="AI59" s="563">
        <v>0</v>
      </c>
      <c r="AJ59" s="563">
        <v>0</v>
      </c>
      <c r="AK59" s="563">
        <v>0</v>
      </c>
      <c r="AL59" s="563">
        <v>0</v>
      </c>
      <c r="AM59" s="563">
        <v>0</v>
      </c>
      <c r="AN59" s="563">
        <v>0</v>
      </c>
      <c r="AO59" s="563">
        <v>0</v>
      </c>
      <c r="AP59" s="563">
        <v>0</v>
      </c>
      <c r="AQ59" s="563">
        <v>0</v>
      </c>
      <c r="AR59" s="563">
        <v>0</v>
      </c>
      <c r="AS59" s="563">
        <v>0</v>
      </c>
      <c r="AT59" s="563">
        <v>0</v>
      </c>
      <c r="AU59" s="563">
        <v>0</v>
      </c>
      <c r="AV59" s="563">
        <v>0</v>
      </c>
      <c r="AW59" s="563">
        <v>0</v>
      </c>
      <c r="AX59" s="563">
        <v>0</v>
      </c>
      <c r="AY59" s="563">
        <v>0</v>
      </c>
      <c r="AZ59" s="563">
        <v>0</v>
      </c>
      <c r="BA59" s="563">
        <v>0</v>
      </c>
      <c r="BB59" s="563">
        <v>0</v>
      </c>
      <c r="BC59" s="563">
        <v>0</v>
      </c>
      <c r="BD59" s="563">
        <v>0</v>
      </c>
      <c r="BE59" s="563">
        <v>0</v>
      </c>
      <c r="BF59" s="563">
        <v>0</v>
      </c>
      <c r="BG59" s="563">
        <v>0</v>
      </c>
      <c r="BH59" s="563">
        <v>0</v>
      </c>
      <c r="BI59" s="563">
        <v>0</v>
      </c>
      <c r="BJ59" s="563">
        <v>0</v>
      </c>
      <c r="BK59" s="563">
        <v>0</v>
      </c>
      <c r="BL59" s="563">
        <v>0</v>
      </c>
      <c r="BM59" s="563">
        <v>0</v>
      </c>
      <c r="BN59" s="563">
        <v>0</v>
      </c>
      <c r="BO59" s="563">
        <v>0</v>
      </c>
      <c r="BP59" s="563">
        <v>0</v>
      </c>
      <c r="BQ59" s="563">
        <v>0</v>
      </c>
      <c r="BR59" s="563">
        <v>0</v>
      </c>
      <c r="BS59" s="563">
        <v>0</v>
      </c>
      <c r="BT59" s="563">
        <v>0</v>
      </c>
      <c r="BU59" s="563">
        <v>0</v>
      </c>
      <c r="BV59" s="563">
        <v>0</v>
      </c>
      <c r="BW59" s="563">
        <v>0</v>
      </c>
      <c r="BX59" s="563">
        <v>0</v>
      </c>
      <c r="BY59" s="563">
        <v>0</v>
      </c>
      <c r="BZ59" s="563">
        <v>0</v>
      </c>
      <c r="CA59" s="563">
        <v>0</v>
      </c>
      <c r="CB59" s="564">
        <f t="shared" si="25"/>
        <v>0</v>
      </c>
      <c r="CC59" s="565">
        <f t="shared" si="26"/>
        <v>0</v>
      </c>
    </row>
    <row r="60" spans="1:81">
      <c r="A60" s="566" t="s">
        <v>592</v>
      </c>
      <c r="B60" s="563">
        <v>0</v>
      </c>
      <c r="C60" s="563">
        <v>0</v>
      </c>
      <c r="D60" s="563">
        <v>0</v>
      </c>
      <c r="E60" s="563">
        <v>0</v>
      </c>
      <c r="F60" s="563">
        <v>0</v>
      </c>
      <c r="G60" s="563">
        <v>0</v>
      </c>
      <c r="H60" s="563">
        <v>0</v>
      </c>
      <c r="I60" s="563">
        <v>0</v>
      </c>
      <c r="J60" s="563">
        <v>0</v>
      </c>
      <c r="K60" s="563">
        <v>0</v>
      </c>
      <c r="L60" s="563">
        <v>0</v>
      </c>
      <c r="M60" s="563">
        <v>0</v>
      </c>
      <c r="N60" s="563">
        <v>0</v>
      </c>
      <c r="O60" s="563">
        <v>0</v>
      </c>
      <c r="P60" s="563">
        <v>0</v>
      </c>
      <c r="Q60" s="563">
        <v>0</v>
      </c>
      <c r="R60" s="563">
        <v>0</v>
      </c>
      <c r="S60" s="563">
        <v>0</v>
      </c>
      <c r="T60" s="563">
        <v>0</v>
      </c>
      <c r="U60" s="563">
        <v>0</v>
      </c>
      <c r="V60" s="563">
        <v>0</v>
      </c>
      <c r="W60" s="563">
        <v>0</v>
      </c>
      <c r="X60" s="563">
        <v>0</v>
      </c>
      <c r="Y60" s="563">
        <v>0</v>
      </c>
      <c r="Z60" s="563">
        <v>0</v>
      </c>
      <c r="AA60" s="563">
        <v>0</v>
      </c>
      <c r="AB60" s="563">
        <v>0</v>
      </c>
      <c r="AC60" s="563">
        <v>0</v>
      </c>
      <c r="AD60" s="563">
        <v>0</v>
      </c>
      <c r="AE60" s="563">
        <v>0</v>
      </c>
      <c r="AF60" s="563">
        <v>0</v>
      </c>
      <c r="AG60" s="563">
        <v>0</v>
      </c>
      <c r="AH60" s="563">
        <v>0</v>
      </c>
      <c r="AI60" s="563">
        <v>0</v>
      </c>
      <c r="AJ60" s="563">
        <v>0</v>
      </c>
      <c r="AK60" s="563">
        <v>0</v>
      </c>
      <c r="AL60" s="563">
        <v>0</v>
      </c>
      <c r="AM60" s="563">
        <v>0</v>
      </c>
      <c r="AN60" s="563">
        <v>0</v>
      </c>
      <c r="AO60" s="563">
        <v>0</v>
      </c>
      <c r="AP60" s="563">
        <v>0</v>
      </c>
      <c r="AQ60" s="563">
        <v>0</v>
      </c>
      <c r="AR60" s="563">
        <v>0</v>
      </c>
      <c r="AS60" s="563">
        <v>0</v>
      </c>
      <c r="AT60" s="563">
        <v>0</v>
      </c>
      <c r="AU60" s="563">
        <v>0</v>
      </c>
      <c r="AV60" s="563">
        <v>0</v>
      </c>
      <c r="AW60" s="563">
        <v>0</v>
      </c>
      <c r="AX60" s="563">
        <v>0</v>
      </c>
      <c r="AY60" s="563">
        <v>0</v>
      </c>
      <c r="AZ60" s="563">
        <v>0</v>
      </c>
      <c r="BA60" s="563">
        <v>0</v>
      </c>
      <c r="BB60" s="563">
        <v>0</v>
      </c>
      <c r="BC60" s="563">
        <v>0</v>
      </c>
      <c r="BD60" s="563">
        <v>0</v>
      </c>
      <c r="BE60" s="563">
        <v>0</v>
      </c>
      <c r="BF60" s="563">
        <v>0</v>
      </c>
      <c r="BG60" s="563">
        <v>0</v>
      </c>
      <c r="BH60" s="563">
        <v>0</v>
      </c>
      <c r="BI60" s="563">
        <v>0</v>
      </c>
      <c r="BJ60" s="563">
        <v>0</v>
      </c>
      <c r="BK60" s="563">
        <v>0</v>
      </c>
      <c r="BL60" s="563">
        <v>0</v>
      </c>
      <c r="BM60" s="563">
        <v>0</v>
      </c>
      <c r="BN60" s="563">
        <v>0</v>
      </c>
      <c r="BO60" s="563">
        <v>0</v>
      </c>
      <c r="BP60" s="563">
        <v>0</v>
      </c>
      <c r="BQ60" s="563">
        <v>0</v>
      </c>
      <c r="BR60" s="563">
        <v>0</v>
      </c>
      <c r="BS60" s="563">
        <v>0</v>
      </c>
      <c r="BT60" s="563">
        <v>0</v>
      </c>
      <c r="BU60" s="563">
        <v>0</v>
      </c>
      <c r="BV60" s="563">
        <v>0</v>
      </c>
      <c r="BW60" s="563">
        <v>0</v>
      </c>
      <c r="BX60" s="563">
        <v>0</v>
      </c>
      <c r="BY60" s="563">
        <v>0</v>
      </c>
      <c r="BZ60" s="563">
        <v>0</v>
      </c>
      <c r="CA60" s="563">
        <v>0</v>
      </c>
      <c r="CB60" s="564">
        <f t="shared" si="25"/>
        <v>0</v>
      </c>
      <c r="CC60" s="565">
        <f t="shared" si="26"/>
        <v>0</v>
      </c>
    </row>
    <row r="61" spans="1:81">
      <c r="A61" s="566" t="s">
        <v>93</v>
      </c>
      <c r="B61" s="563">
        <v>0</v>
      </c>
      <c r="C61" s="563">
        <v>0</v>
      </c>
      <c r="D61" s="563">
        <v>0</v>
      </c>
      <c r="E61" s="563">
        <v>0</v>
      </c>
      <c r="F61" s="563">
        <v>0</v>
      </c>
      <c r="G61" s="563">
        <v>0</v>
      </c>
      <c r="H61" s="563">
        <v>0</v>
      </c>
      <c r="I61" s="563">
        <v>0</v>
      </c>
      <c r="J61" s="563">
        <v>0</v>
      </c>
      <c r="K61" s="563">
        <v>0</v>
      </c>
      <c r="L61" s="563">
        <v>0</v>
      </c>
      <c r="M61" s="563">
        <v>0</v>
      </c>
      <c r="N61" s="563">
        <v>0</v>
      </c>
      <c r="O61" s="563">
        <v>0</v>
      </c>
      <c r="P61" s="563">
        <v>0</v>
      </c>
      <c r="Q61" s="563">
        <v>0</v>
      </c>
      <c r="R61" s="563">
        <v>0</v>
      </c>
      <c r="S61" s="563">
        <v>0</v>
      </c>
      <c r="T61" s="563">
        <v>0</v>
      </c>
      <c r="U61" s="563">
        <v>0</v>
      </c>
      <c r="V61" s="563">
        <v>0</v>
      </c>
      <c r="W61" s="563">
        <v>0</v>
      </c>
      <c r="X61" s="563">
        <v>0</v>
      </c>
      <c r="Y61" s="563">
        <v>0</v>
      </c>
      <c r="Z61" s="563">
        <v>0</v>
      </c>
      <c r="AA61" s="563">
        <v>0</v>
      </c>
      <c r="AB61" s="563">
        <v>0</v>
      </c>
      <c r="AC61" s="563">
        <v>0</v>
      </c>
      <c r="AD61" s="563">
        <v>0</v>
      </c>
      <c r="AE61" s="563">
        <v>0</v>
      </c>
      <c r="AF61" s="563">
        <v>0</v>
      </c>
      <c r="AG61" s="563">
        <v>0</v>
      </c>
      <c r="AH61" s="563">
        <v>0</v>
      </c>
      <c r="AI61" s="563">
        <v>0</v>
      </c>
      <c r="AJ61" s="563">
        <v>0</v>
      </c>
      <c r="AK61" s="563">
        <v>0</v>
      </c>
      <c r="AL61" s="563">
        <v>0</v>
      </c>
      <c r="AM61" s="563">
        <v>0</v>
      </c>
      <c r="AN61" s="563">
        <v>0</v>
      </c>
      <c r="AO61" s="563">
        <v>0</v>
      </c>
      <c r="AP61" s="563">
        <v>0</v>
      </c>
      <c r="AQ61" s="563">
        <v>0</v>
      </c>
      <c r="AR61" s="563">
        <v>0</v>
      </c>
      <c r="AS61" s="563">
        <v>0</v>
      </c>
      <c r="AT61" s="563">
        <v>0</v>
      </c>
      <c r="AU61" s="563">
        <v>0</v>
      </c>
      <c r="AV61" s="563">
        <v>0</v>
      </c>
      <c r="AW61" s="563">
        <v>0</v>
      </c>
      <c r="AX61" s="563">
        <v>0</v>
      </c>
      <c r="AY61" s="563">
        <v>0</v>
      </c>
      <c r="AZ61" s="563">
        <v>0</v>
      </c>
      <c r="BA61" s="563">
        <v>0</v>
      </c>
      <c r="BB61" s="563">
        <v>0</v>
      </c>
      <c r="BC61" s="563">
        <v>0</v>
      </c>
      <c r="BD61" s="563">
        <v>0</v>
      </c>
      <c r="BE61" s="563">
        <v>0</v>
      </c>
      <c r="BF61" s="563">
        <v>0</v>
      </c>
      <c r="BG61" s="563">
        <v>0</v>
      </c>
      <c r="BH61" s="563">
        <v>0</v>
      </c>
      <c r="BI61" s="563">
        <v>0</v>
      </c>
      <c r="BJ61" s="563">
        <v>0</v>
      </c>
      <c r="BK61" s="563">
        <v>0</v>
      </c>
      <c r="BL61" s="563">
        <v>0</v>
      </c>
      <c r="BM61" s="563">
        <v>0</v>
      </c>
      <c r="BN61" s="563">
        <v>0</v>
      </c>
      <c r="BO61" s="563">
        <v>0</v>
      </c>
      <c r="BP61" s="563">
        <v>0</v>
      </c>
      <c r="BQ61" s="563">
        <v>0</v>
      </c>
      <c r="BR61" s="563">
        <v>0</v>
      </c>
      <c r="BS61" s="563">
        <v>0</v>
      </c>
      <c r="BT61" s="563">
        <v>0</v>
      </c>
      <c r="BU61" s="563">
        <v>0</v>
      </c>
      <c r="BV61" s="563">
        <v>0</v>
      </c>
      <c r="BW61" s="563">
        <v>0</v>
      </c>
      <c r="BX61" s="563">
        <v>0</v>
      </c>
      <c r="BY61" s="563">
        <v>0</v>
      </c>
      <c r="BZ61" s="563">
        <v>0</v>
      </c>
      <c r="CA61" s="563">
        <v>0</v>
      </c>
      <c r="CB61" s="564">
        <f t="shared" si="25"/>
        <v>0</v>
      </c>
      <c r="CC61" s="565">
        <f t="shared" si="26"/>
        <v>0</v>
      </c>
    </row>
    <row r="62" spans="1:81">
      <c r="A62" s="566" t="s">
        <v>94</v>
      </c>
      <c r="B62" s="563">
        <v>0</v>
      </c>
      <c r="C62" s="563">
        <v>0</v>
      </c>
      <c r="D62" s="563">
        <v>0</v>
      </c>
      <c r="E62" s="563">
        <v>0</v>
      </c>
      <c r="F62" s="563">
        <v>0</v>
      </c>
      <c r="G62" s="563">
        <v>0</v>
      </c>
      <c r="H62" s="563">
        <v>0</v>
      </c>
      <c r="I62" s="563">
        <v>0</v>
      </c>
      <c r="J62" s="563">
        <v>0</v>
      </c>
      <c r="K62" s="563">
        <v>0</v>
      </c>
      <c r="L62" s="563">
        <v>0</v>
      </c>
      <c r="M62" s="563">
        <v>0</v>
      </c>
      <c r="N62" s="563">
        <v>0</v>
      </c>
      <c r="O62" s="563">
        <v>0</v>
      </c>
      <c r="P62" s="563">
        <v>0</v>
      </c>
      <c r="Q62" s="563">
        <v>0</v>
      </c>
      <c r="R62" s="563">
        <v>0</v>
      </c>
      <c r="S62" s="563">
        <v>0</v>
      </c>
      <c r="T62" s="563">
        <v>0</v>
      </c>
      <c r="U62" s="563">
        <v>0</v>
      </c>
      <c r="V62" s="563">
        <v>0</v>
      </c>
      <c r="W62" s="563">
        <v>0</v>
      </c>
      <c r="X62" s="563">
        <v>0</v>
      </c>
      <c r="Y62" s="563">
        <v>0</v>
      </c>
      <c r="Z62" s="563">
        <v>0</v>
      </c>
      <c r="AA62" s="563">
        <v>0</v>
      </c>
      <c r="AB62" s="563">
        <v>0</v>
      </c>
      <c r="AC62" s="563">
        <v>0</v>
      </c>
      <c r="AD62" s="563">
        <v>0</v>
      </c>
      <c r="AE62" s="563">
        <v>0</v>
      </c>
      <c r="AF62" s="563">
        <v>0</v>
      </c>
      <c r="AG62" s="563">
        <v>0</v>
      </c>
      <c r="AH62" s="563">
        <v>0</v>
      </c>
      <c r="AI62" s="563">
        <v>0</v>
      </c>
      <c r="AJ62" s="563">
        <v>0</v>
      </c>
      <c r="AK62" s="563">
        <v>0</v>
      </c>
      <c r="AL62" s="563">
        <v>0</v>
      </c>
      <c r="AM62" s="563">
        <v>0</v>
      </c>
      <c r="AN62" s="563">
        <v>0</v>
      </c>
      <c r="AO62" s="563">
        <v>0</v>
      </c>
      <c r="AP62" s="563">
        <v>0</v>
      </c>
      <c r="AQ62" s="563">
        <v>0</v>
      </c>
      <c r="AR62" s="563">
        <v>0</v>
      </c>
      <c r="AS62" s="563">
        <v>0</v>
      </c>
      <c r="AT62" s="563">
        <v>0</v>
      </c>
      <c r="AU62" s="563">
        <v>0</v>
      </c>
      <c r="AV62" s="563">
        <v>0</v>
      </c>
      <c r="AW62" s="563">
        <v>0</v>
      </c>
      <c r="AX62" s="563">
        <v>0</v>
      </c>
      <c r="AY62" s="563">
        <v>0</v>
      </c>
      <c r="AZ62" s="563">
        <v>0</v>
      </c>
      <c r="BA62" s="563">
        <v>0</v>
      </c>
      <c r="BB62" s="563">
        <v>0</v>
      </c>
      <c r="BC62" s="563">
        <v>0</v>
      </c>
      <c r="BD62" s="563">
        <v>0</v>
      </c>
      <c r="BE62" s="563">
        <v>0</v>
      </c>
      <c r="BF62" s="563">
        <v>0</v>
      </c>
      <c r="BG62" s="563">
        <v>0</v>
      </c>
      <c r="BH62" s="563">
        <v>0</v>
      </c>
      <c r="BI62" s="563">
        <v>0</v>
      </c>
      <c r="BJ62" s="563">
        <v>0</v>
      </c>
      <c r="BK62" s="563">
        <v>0</v>
      </c>
      <c r="BL62" s="563">
        <v>0</v>
      </c>
      <c r="BM62" s="563">
        <v>0</v>
      </c>
      <c r="BN62" s="563">
        <v>0</v>
      </c>
      <c r="BO62" s="563">
        <v>0</v>
      </c>
      <c r="BP62" s="563">
        <v>0</v>
      </c>
      <c r="BQ62" s="563">
        <v>0</v>
      </c>
      <c r="BR62" s="563">
        <v>0</v>
      </c>
      <c r="BS62" s="563">
        <v>0</v>
      </c>
      <c r="BT62" s="563">
        <v>0</v>
      </c>
      <c r="BU62" s="563">
        <v>0</v>
      </c>
      <c r="BV62" s="563">
        <v>0</v>
      </c>
      <c r="BW62" s="563">
        <v>0</v>
      </c>
      <c r="BX62" s="563">
        <v>0</v>
      </c>
      <c r="BY62" s="563">
        <v>0</v>
      </c>
      <c r="BZ62" s="563">
        <v>0</v>
      </c>
      <c r="CA62" s="563">
        <v>0</v>
      </c>
      <c r="CB62" s="564">
        <f t="shared" si="25"/>
        <v>0</v>
      </c>
      <c r="CC62" s="565">
        <f t="shared" si="26"/>
        <v>0</v>
      </c>
    </row>
    <row r="63" spans="1:81">
      <c r="A63" s="566" t="s">
        <v>847</v>
      </c>
      <c r="B63" s="563">
        <v>0</v>
      </c>
      <c r="C63" s="563">
        <v>0</v>
      </c>
      <c r="D63" s="563">
        <v>0</v>
      </c>
      <c r="E63" s="563">
        <v>0</v>
      </c>
      <c r="F63" s="563">
        <v>0</v>
      </c>
      <c r="G63" s="563">
        <v>0</v>
      </c>
      <c r="H63" s="563">
        <v>0</v>
      </c>
      <c r="I63" s="563">
        <v>0</v>
      </c>
      <c r="J63" s="563">
        <v>0</v>
      </c>
      <c r="K63" s="563">
        <v>0</v>
      </c>
      <c r="L63" s="563">
        <v>0</v>
      </c>
      <c r="M63" s="563">
        <v>0</v>
      </c>
      <c r="N63" s="563">
        <v>0</v>
      </c>
      <c r="O63" s="563">
        <v>0</v>
      </c>
      <c r="P63" s="563">
        <v>0</v>
      </c>
      <c r="Q63" s="563">
        <v>0</v>
      </c>
      <c r="R63" s="563">
        <v>0</v>
      </c>
      <c r="S63" s="563">
        <v>0</v>
      </c>
      <c r="T63" s="563">
        <v>0</v>
      </c>
      <c r="U63" s="563">
        <v>0</v>
      </c>
      <c r="V63" s="563">
        <v>0</v>
      </c>
      <c r="W63" s="563">
        <v>0</v>
      </c>
      <c r="X63" s="563">
        <v>0</v>
      </c>
      <c r="Y63" s="563">
        <v>0</v>
      </c>
      <c r="Z63" s="563">
        <v>0</v>
      </c>
      <c r="AA63" s="563">
        <v>0</v>
      </c>
      <c r="AB63" s="563">
        <v>0</v>
      </c>
      <c r="AC63" s="563">
        <v>0</v>
      </c>
      <c r="AD63" s="563">
        <v>0</v>
      </c>
      <c r="AE63" s="563">
        <v>0</v>
      </c>
      <c r="AF63" s="563">
        <v>0</v>
      </c>
      <c r="AG63" s="563">
        <v>0</v>
      </c>
      <c r="AH63" s="563">
        <v>0</v>
      </c>
      <c r="AI63" s="563">
        <v>0</v>
      </c>
      <c r="AJ63" s="563">
        <v>0</v>
      </c>
      <c r="AK63" s="563">
        <v>0</v>
      </c>
      <c r="AL63" s="563">
        <v>0</v>
      </c>
      <c r="AM63" s="563">
        <v>0</v>
      </c>
      <c r="AN63" s="563">
        <v>0</v>
      </c>
      <c r="AO63" s="563">
        <v>0</v>
      </c>
      <c r="AP63" s="563">
        <v>0</v>
      </c>
      <c r="AQ63" s="563">
        <v>0</v>
      </c>
      <c r="AR63" s="563">
        <v>0</v>
      </c>
      <c r="AS63" s="563">
        <v>0</v>
      </c>
      <c r="AT63" s="563">
        <v>0</v>
      </c>
      <c r="AU63" s="563">
        <v>0</v>
      </c>
      <c r="AV63" s="563">
        <v>0</v>
      </c>
      <c r="AW63" s="563">
        <v>0</v>
      </c>
      <c r="AX63" s="563">
        <v>0</v>
      </c>
      <c r="AY63" s="563">
        <v>0</v>
      </c>
      <c r="AZ63" s="563">
        <v>0</v>
      </c>
      <c r="BA63" s="563">
        <v>0</v>
      </c>
      <c r="BB63" s="563">
        <v>0</v>
      </c>
      <c r="BC63" s="563">
        <v>0</v>
      </c>
      <c r="BD63" s="563">
        <v>0</v>
      </c>
      <c r="BE63" s="563">
        <v>0</v>
      </c>
      <c r="BF63" s="563">
        <v>0</v>
      </c>
      <c r="BG63" s="563">
        <v>0</v>
      </c>
      <c r="BH63" s="563">
        <v>0</v>
      </c>
      <c r="BI63" s="563">
        <v>0</v>
      </c>
      <c r="BJ63" s="563">
        <v>0</v>
      </c>
      <c r="BK63" s="563">
        <v>0</v>
      </c>
      <c r="BL63" s="563">
        <v>0</v>
      </c>
      <c r="BM63" s="563">
        <v>0</v>
      </c>
      <c r="BN63" s="563">
        <v>0</v>
      </c>
      <c r="BO63" s="563">
        <v>0</v>
      </c>
      <c r="BP63" s="563">
        <v>0</v>
      </c>
      <c r="BQ63" s="563">
        <v>0</v>
      </c>
      <c r="BR63" s="563">
        <v>0</v>
      </c>
      <c r="BS63" s="563">
        <v>0</v>
      </c>
      <c r="BT63" s="563">
        <v>0</v>
      </c>
      <c r="BU63" s="563">
        <v>0</v>
      </c>
      <c r="BV63" s="563">
        <v>0</v>
      </c>
      <c r="BW63" s="563">
        <v>0</v>
      </c>
      <c r="BX63" s="563">
        <v>0</v>
      </c>
      <c r="BY63" s="563">
        <v>0</v>
      </c>
      <c r="BZ63" s="563">
        <v>0</v>
      </c>
      <c r="CA63" s="563">
        <v>0</v>
      </c>
      <c r="CB63" s="564">
        <f t="shared" si="25"/>
        <v>0</v>
      </c>
      <c r="CC63" s="565">
        <f t="shared" si="26"/>
        <v>0</v>
      </c>
    </row>
    <row r="64" spans="1:81">
      <c r="A64" s="566" t="s">
        <v>848</v>
      </c>
      <c r="B64" s="563">
        <v>0</v>
      </c>
      <c r="C64" s="563">
        <v>0</v>
      </c>
      <c r="D64" s="563">
        <v>0</v>
      </c>
      <c r="E64" s="563">
        <v>0</v>
      </c>
      <c r="F64" s="563">
        <v>0</v>
      </c>
      <c r="G64" s="563">
        <v>0</v>
      </c>
      <c r="H64" s="563">
        <v>0</v>
      </c>
      <c r="I64" s="563">
        <v>0</v>
      </c>
      <c r="J64" s="563">
        <v>0</v>
      </c>
      <c r="K64" s="563">
        <v>0</v>
      </c>
      <c r="L64" s="563">
        <v>0</v>
      </c>
      <c r="M64" s="563">
        <v>0</v>
      </c>
      <c r="N64" s="563">
        <v>0</v>
      </c>
      <c r="O64" s="563">
        <v>0</v>
      </c>
      <c r="P64" s="563">
        <v>0</v>
      </c>
      <c r="Q64" s="563">
        <v>0</v>
      </c>
      <c r="R64" s="563">
        <v>0</v>
      </c>
      <c r="S64" s="563">
        <v>0</v>
      </c>
      <c r="T64" s="563">
        <v>0</v>
      </c>
      <c r="U64" s="563">
        <v>0</v>
      </c>
      <c r="V64" s="563">
        <v>0</v>
      </c>
      <c r="W64" s="563">
        <v>0</v>
      </c>
      <c r="X64" s="563">
        <v>0</v>
      </c>
      <c r="Y64" s="563">
        <v>0</v>
      </c>
      <c r="Z64" s="563">
        <v>0</v>
      </c>
      <c r="AA64" s="563">
        <v>0</v>
      </c>
      <c r="AB64" s="563">
        <v>0</v>
      </c>
      <c r="AC64" s="563">
        <v>0</v>
      </c>
      <c r="AD64" s="563">
        <v>0</v>
      </c>
      <c r="AE64" s="563">
        <v>0</v>
      </c>
      <c r="AF64" s="563">
        <v>0</v>
      </c>
      <c r="AG64" s="563">
        <v>0</v>
      </c>
      <c r="AH64" s="563">
        <v>0</v>
      </c>
      <c r="AI64" s="563">
        <v>0</v>
      </c>
      <c r="AJ64" s="563">
        <v>0</v>
      </c>
      <c r="AK64" s="563">
        <v>0</v>
      </c>
      <c r="AL64" s="563">
        <v>0</v>
      </c>
      <c r="AM64" s="563">
        <v>0</v>
      </c>
      <c r="AN64" s="563">
        <v>0</v>
      </c>
      <c r="AO64" s="563">
        <v>0</v>
      </c>
      <c r="AP64" s="563">
        <v>0</v>
      </c>
      <c r="AQ64" s="563">
        <v>0</v>
      </c>
      <c r="AR64" s="563">
        <v>0</v>
      </c>
      <c r="AS64" s="563">
        <v>0</v>
      </c>
      <c r="AT64" s="563">
        <v>0</v>
      </c>
      <c r="AU64" s="563">
        <v>0</v>
      </c>
      <c r="AV64" s="563">
        <v>0</v>
      </c>
      <c r="AW64" s="563">
        <v>0</v>
      </c>
      <c r="AX64" s="563">
        <v>0</v>
      </c>
      <c r="AY64" s="563">
        <v>0</v>
      </c>
      <c r="AZ64" s="563">
        <v>0</v>
      </c>
      <c r="BA64" s="563">
        <v>0</v>
      </c>
      <c r="BB64" s="563">
        <v>0</v>
      </c>
      <c r="BC64" s="563">
        <v>0</v>
      </c>
      <c r="BD64" s="563">
        <v>0</v>
      </c>
      <c r="BE64" s="563">
        <v>0</v>
      </c>
      <c r="BF64" s="563">
        <v>0</v>
      </c>
      <c r="BG64" s="563">
        <v>0</v>
      </c>
      <c r="BH64" s="563">
        <v>0</v>
      </c>
      <c r="BI64" s="563">
        <v>0</v>
      </c>
      <c r="BJ64" s="563">
        <v>0</v>
      </c>
      <c r="BK64" s="563">
        <v>0</v>
      </c>
      <c r="BL64" s="563">
        <v>0</v>
      </c>
      <c r="BM64" s="563">
        <v>0</v>
      </c>
      <c r="BN64" s="563">
        <v>0</v>
      </c>
      <c r="BO64" s="563">
        <v>0</v>
      </c>
      <c r="BP64" s="563">
        <v>0</v>
      </c>
      <c r="BQ64" s="563">
        <v>0</v>
      </c>
      <c r="BR64" s="563">
        <v>0</v>
      </c>
      <c r="BS64" s="563">
        <v>0</v>
      </c>
      <c r="BT64" s="563">
        <v>0</v>
      </c>
      <c r="BU64" s="563">
        <v>0</v>
      </c>
      <c r="BV64" s="563">
        <v>0</v>
      </c>
      <c r="BW64" s="563">
        <v>0</v>
      </c>
      <c r="BX64" s="563">
        <v>0</v>
      </c>
      <c r="BY64" s="563">
        <v>0</v>
      </c>
      <c r="BZ64" s="563">
        <v>0</v>
      </c>
      <c r="CA64" s="563">
        <v>0</v>
      </c>
      <c r="CB64" s="564">
        <f t="shared" si="25"/>
        <v>0</v>
      </c>
      <c r="CC64" s="565">
        <f t="shared" si="26"/>
        <v>0</v>
      </c>
    </row>
    <row r="65" spans="1:83">
      <c r="A65" s="566" t="s">
        <v>96</v>
      </c>
      <c r="B65" s="563">
        <v>0</v>
      </c>
      <c r="C65" s="563">
        <v>0</v>
      </c>
      <c r="D65" s="563">
        <v>0</v>
      </c>
      <c r="E65" s="563">
        <v>0</v>
      </c>
      <c r="F65" s="563">
        <v>0</v>
      </c>
      <c r="G65" s="563">
        <v>0</v>
      </c>
      <c r="H65" s="563">
        <v>0</v>
      </c>
      <c r="I65" s="563">
        <v>0</v>
      </c>
      <c r="J65" s="563">
        <v>0</v>
      </c>
      <c r="K65" s="563">
        <v>0</v>
      </c>
      <c r="L65" s="563">
        <v>0</v>
      </c>
      <c r="M65" s="563">
        <v>0</v>
      </c>
      <c r="N65" s="563">
        <v>0</v>
      </c>
      <c r="O65" s="563">
        <v>0</v>
      </c>
      <c r="P65" s="563">
        <v>0</v>
      </c>
      <c r="Q65" s="563">
        <v>0</v>
      </c>
      <c r="R65" s="563">
        <v>0</v>
      </c>
      <c r="S65" s="563">
        <v>0</v>
      </c>
      <c r="T65" s="563">
        <v>0</v>
      </c>
      <c r="U65" s="563">
        <v>0</v>
      </c>
      <c r="V65" s="563">
        <v>0</v>
      </c>
      <c r="W65" s="563">
        <v>0</v>
      </c>
      <c r="X65" s="563">
        <v>0</v>
      </c>
      <c r="Y65" s="563">
        <v>0</v>
      </c>
      <c r="Z65" s="563">
        <v>0</v>
      </c>
      <c r="AA65" s="563">
        <v>0</v>
      </c>
      <c r="AB65" s="563">
        <v>0</v>
      </c>
      <c r="AC65" s="563">
        <v>0</v>
      </c>
      <c r="AD65" s="563">
        <v>0</v>
      </c>
      <c r="AE65" s="563">
        <v>0</v>
      </c>
      <c r="AF65" s="563">
        <v>0</v>
      </c>
      <c r="AG65" s="563">
        <v>0</v>
      </c>
      <c r="AH65" s="563">
        <v>0</v>
      </c>
      <c r="AI65" s="563">
        <v>0</v>
      </c>
      <c r="AJ65" s="563">
        <v>0</v>
      </c>
      <c r="AK65" s="563">
        <v>0</v>
      </c>
      <c r="AL65" s="563">
        <v>0</v>
      </c>
      <c r="AM65" s="563">
        <v>0</v>
      </c>
      <c r="AN65" s="563">
        <v>0</v>
      </c>
      <c r="AO65" s="563">
        <v>0</v>
      </c>
      <c r="AP65" s="563">
        <v>0</v>
      </c>
      <c r="AQ65" s="563">
        <v>0</v>
      </c>
      <c r="AR65" s="563">
        <v>0</v>
      </c>
      <c r="AS65" s="563">
        <v>0</v>
      </c>
      <c r="AT65" s="563">
        <v>0</v>
      </c>
      <c r="AU65" s="563">
        <v>0</v>
      </c>
      <c r="AV65" s="563">
        <v>0</v>
      </c>
      <c r="AW65" s="563">
        <v>0</v>
      </c>
      <c r="AX65" s="563">
        <v>0</v>
      </c>
      <c r="AY65" s="563">
        <v>0</v>
      </c>
      <c r="AZ65" s="563">
        <v>0</v>
      </c>
      <c r="BA65" s="563">
        <v>0</v>
      </c>
      <c r="BB65" s="563">
        <v>0</v>
      </c>
      <c r="BC65" s="563">
        <v>0</v>
      </c>
      <c r="BD65" s="563">
        <v>0</v>
      </c>
      <c r="BE65" s="563">
        <v>0</v>
      </c>
      <c r="BF65" s="563">
        <v>0</v>
      </c>
      <c r="BG65" s="563">
        <v>0</v>
      </c>
      <c r="BH65" s="563">
        <v>0</v>
      </c>
      <c r="BI65" s="563">
        <v>0</v>
      </c>
      <c r="BJ65" s="563">
        <v>0</v>
      </c>
      <c r="BK65" s="563">
        <v>0</v>
      </c>
      <c r="BL65" s="563">
        <v>0</v>
      </c>
      <c r="BM65" s="563">
        <v>0</v>
      </c>
      <c r="BN65" s="563">
        <v>0</v>
      </c>
      <c r="BO65" s="563">
        <v>0</v>
      </c>
      <c r="BP65" s="563">
        <v>0</v>
      </c>
      <c r="BQ65" s="563">
        <v>0</v>
      </c>
      <c r="BR65" s="563">
        <v>0</v>
      </c>
      <c r="BS65" s="563">
        <v>0</v>
      </c>
      <c r="BT65" s="563">
        <v>0</v>
      </c>
      <c r="BU65" s="563">
        <v>0</v>
      </c>
      <c r="BV65" s="563">
        <v>0</v>
      </c>
      <c r="BW65" s="563">
        <v>0</v>
      </c>
      <c r="BX65" s="563">
        <v>0</v>
      </c>
      <c r="BY65" s="563">
        <v>0</v>
      </c>
      <c r="BZ65" s="563">
        <v>0</v>
      </c>
      <c r="CA65" s="563">
        <v>0</v>
      </c>
      <c r="CB65" s="564">
        <f t="shared" si="25"/>
        <v>0</v>
      </c>
      <c r="CC65" s="565">
        <f t="shared" si="26"/>
        <v>0</v>
      </c>
    </row>
    <row r="66" spans="1:83">
      <c r="A66" s="566" t="s">
        <v>97</v>
      </c>
      <c r="B66" s="563">
        <v>0</v>
      </c>
      <c r="C66" s="563">
        <v>0</v>
      </c>
      <c r="D66" s="563">
        <v>0</v>
      </c>
      <c r="E66" s="563">
        <v>0</v>
      </c>
      <c r="F66" s="563">
        <v>0</v>
      </c>
      <c r="G66" s="563">
        <v>0</v>
      </c>
      <c r="H66" s="563">
        <v>0</v>
      </c>
      <c r="I66" s="563">
        <v>0</v>
      </c>
      <c r="J66" s="563">
        <v>0</v>
      </c>
      <c r="K66" s="563">
        <v>0</v>
      </c>
      <c r="L66" s="563">
        <v>0</v>
      </c>
      <c r="M66" s="563">
        <v>0</v>
      </c>
      <c r="N66" s="563">
        <v>0</v>
      </c>
      <c r="O66" s="563">
        <v>0</v>
      </c>
      <c r="P66" s="563">
        <v>0</v>
      </c>
      <c r="Q66" s="563">
        <v>0</v>
      </c>
      <c r="R66" s="563">
        <v>0</v>
      </c>
      <c r="S66" s="563">
        <v>0</v>
      </c>
      <c r="T66" s="563">
        <v>0</v>
      </c>
      <c r="U66" s="563">
        <v>0</v>
      </c>
      <c r="V66" s="563">
        <v>0</v>
      </c>
      <c r="W66" s="563">
        <v>0</v>
      </c>
      <c r="X66" s="563">
        <v>0</v>
      </c>
      <c r="Y66" s="563">
        <v>0</v>
      </c>
      <c r="Z66" s="563">
        <v>0</v>
      </c>
      <c r="AA66" s="563">
        <v>0</v>
      </c>
      <c r="AB66" s="563">
        <v>0</v>
      </c>
      <c r="AC66" s="563">
        <v>0</v>
      </c>
      <c r="AD66" s="563">
        <v>0</v>
      </c>
      <c r="AE66" s="563">
        <v>0</v>
      </c>
      <c r="AF66" s="563">
        <v>0</v>
      </c>
      <c r="AG66" s="563">
        <v>0</v>
      </c>
      <c r="AH66" s="563">
        <v>0</v>
      </c>
      <c r="AI66" s="563">
        <v>0</v>
      </c>
      <c r="AJ66" s="563">
        <v>0</v>
      </c>
      <c r="AK66" s="563">
        <v>0</v>
      </c>
      <c r="AL66" s="563">
        <v>0</v>
      </c>
      <c r="AM66" s="563">
        <v>0</v>
      </c>
      <c r="AN66" s="563">
        <v>0</v>
      </c>
      <c r="AO66" s="563">
        <v>0</v>
      </c>
      <c r="AP66" s="563">
        <v>0</v>
      </c>
      <c r="AQ66" s="563">
        <v>0</v>
      </c>
      <c r="AR66" s="563">
        <v>0</v>
      </c>
      <c r="AS66" s="563">
        <v>0</v>
      </c>
      <c r="AT66" s="563">
        <v>0</v>
      </c>
      <c r="AU66" s="563">
        <v>0</v>
      </c>
      <c r="AV66" s="563">
        <v>0</v>
      </c>
      <c r="AW66" s="563">
        <v>0</v>
      </c>
      <c r="AX66" s="563">
        <v>0</v>
      </c>
      <c r="AY66" s="563">
        <v>0</v>
      </c>
      <c r="AZ66" s="563">
        <v>0</v>
      </c>
      <c r="BA66" s="563">
        <v>0</v>
      </c>
      <c r="BB66" s="563">
        <v>0</v>
      </c>
      <c r="BC66" s="563">
        <v>0</v>
      </c>
      <c r="BD66" s="563">
        <v>0</v>
      </c>
      <c r="BE66" s="563">
        <v>0</v>
      </c>
      <c r="BF66" s="563">
        <v>0</v>
      </c>
      <c r="BG66" s="563">
        <v>0</v>
      </c>
      <c r="BH66" s="563">
        <v>0</v>
      </c>
      <c r="BI66" s="563">
        <v>0</v>
      </c>
      <c r="BJ66" s="563">
        <v>0</v>
      </c>
      <c r="BK66" s="563">
        <v>0</v>
      </c>
      <c r="BL66" s="563">
        <v>0</v>
      </c>
      <c r="BM66" s="563">
        <v>0</v>
      </c>
      <c r="BN66" s="563">
        <v>0</v>
      </c>
      <c r="BO66" s="563">
        <v>0</v>
      </c>
      <c r="BP66" s="563">
        <v>0</v>
      </c>
      <c r="BQ66" s="563">
        <v>0</v>
      </c>
      <c r="BR66" s="563">
        <v>0</v>
      </c>
      <c r="BS66" s="563">
        <v>0</v>
      </c>
      <c r="BT66" s="563">
        <v>0</v>
      </c>
      <c r="BU66" s="563">
        <v>0</v>
      </c>
      <c r="BV66" s="563">
        <v>0</v>
      </c>
      <c r="BW66" s="563">
        <v>0</v>
      </c>
      <c r="BX66" s="563">
        <v>0</v>
      </c>
      <c r="BY66" s="563">
        <v>0</v>
      </c>
      <c r="BZ66" s="563">
        <v>0</v>
      </c>
      <c r="CA66" s="563">
        <v>0</v>
      </c>
      <c r="CB66" s="564">
        <f t="shared" si="25"/>
        <v>0</v>
      </c>
      <c r="CC66" s="565">
        <f t="shared" si="26"/>
        <v>0</v>
      </c>
    </row>
    <row r="67" spans="1:83">
      <c r="A67" s="567" t="s">
        <v>614</v>
      </c>
      <c r="B67" s="563">
        <v>0</v>
      </c>
      <c r="C67" s="563">
        <v>0</v>
      </c>
      <c r="D67" s="563">
        <v>0</v>
      </c>
      <c r="E67" s="563">
        <v>0</v>
      </c>
      <c r="F67" s="563">
        <v>0</v>
      </c>
      <c r="G67" s="563">
        <v>0</v>
      </c>
      <c r="H67" s="563">
        <v>0</v>
      </c>
      <c r="I67" s="563">
        <v>0</v>
      </c>
      <c r="J67" s="563">
        <v>0</v>
      </c>
      <c r="K67" s="563">
        <v>0</v>
      </c>
      <c r="L67" s="563">
        <v>0</v>
      </c>
      <c r="M67" s="563">
        <v>0</v>
      </c>
      <c r="N67" s="563">
        <v>0</v>
      </c>
      <c r="O67" s="563">
        <v>0</v>
      </c>
      <c r="P67" s="563">
        <v>0</v>
      </c>
      <c r="Q67" s="563">
        <v>0</v>
      </c>
      <c r="R67" s="563">
        <v>0</v>
      </c>
      <c r="S67" s="563">
        <v>0</v>
      </c>
      <c r="T67" s="563">
        <v>0</v>
      </c>
      <c r="U67" s="563">
        <v>0</v>
      </c>
      <c r="V67" s="563">
        <v>0</v>
      </c>
      <c r="W67" s="563">
        <v>0</v>
      </c>
      <c r="X67" s="563">
        <v>0</v>
      </c>
      <c r="Y67" s="563">
        <v>0</v>
      </c>
      <c r="Z67" s="563">
        <v>0</v>
      </c>
      <c r="AA67" s="563">
        <v>0</v>
      </c>
      <c r="AB67" s="563">
        <v>0</v>
      </c>
      <c r="AC67" s="563">
        <v>0</v>
      </c>
      <c r="AD67" s="563">
        <v>0</v>
      </c>
      <c r="AE67" s="563">
        <v>0</v>
      </c>
      <c r="AF67" s="563">
        <v>0</v>
      </c>
      <c r="AG67" s="563">
        <v>0</v>
      </c>
      <c r="AH67" s="563">
        <v>0</v>
      </c>
      <c r="AI67" s="563">
        <v>0</v>
      </c>
      <c r="AJ67" s="563">
        <v>0</v>
      </c>
      <c r="AK67" s="563">
        <v>0</v>
      </c>
      <c r="AL67" s="563">
        <v>0</v>
      </c>
      <c r="AM67" s="563">
        <v>0</v>
      </c>
      <c r="AN67" s="563">
        <v>0</v>
      </c>
      <c r="AO67" s="563">
        <v>0</v>
      </c>
      <c r="AP67" s="563">
        <v>0</v>
      </c>
      <c r="AQ67" s="563">
        <v>0</v>
      </c>
      <c r="AR67" s="563">
        <v>0</v>
      </c>
      <c r="AS67" s="563">
        <v>0</v>
      </c>
      <c r="AT67" s="563">
        <v>0</v>
      </c>
      <c r="AU67" s="563">
        <v>0</v>
      </c>
      <c r="AV67" s="563">
        <v>0</v>
      </c>
      <c r="AW67" s="563">
        <v>0</v>
      </c>
      <c r="AX67" s="563">
        <v>0</v>
      </c>
      <c r="AY67" s="563">
        <v>0</v>
      </c>
      <c r="AZ67" s="563">
        <v>0</v>
      </c>
      <c r="BA67" s="563">
        <v>0</v>
      </c>
      <c r="BB67" s="563">
        <v>0</v>
      </c>
      <c r="BC67" s="563">
        <v>0</v>
      </c>
      <c r="BD67" s="563">
        <v>0</v>
      </c>
      <c r="BE67" s="563">
        <v>0</v>
      </c>
      <c r="BF67" s="563">
        <v>0</v>
      </c>
      <c r="BG67" s="563">
        <v>0</v>
      </c>
      <c r="BH67" s="563">
        <v>0</v>
      </c>
      <c r="BI67" s="563">
        <v>0</v>
      </c>
      <c r="BJ67" s="563">
        <v>0</v>
      </c>
      <c r="BK67" s="563">
        <v>0</v>
      </c>
      <c r="BL67" s="563">
        <v>0</v>
      </c>
      <c r="BM67" s="563">
        <v>0</v>
      </c>
      <c r="BN67" s="563">
        <v>0</v>
      </c>
      <c r="BO67" s="563">
        <v>0</v>
      </c>
      <c r="BP67" s="563">
        <v>0</v>
      </c>
      <c r="BQ67" s="563">
        <v>0</v>
      </c>
      <c r="BR67" s="563">
        <v>0</v>
      </c>
      <c r="BS67" s="563">
        <v>0</v>
      </c>
      <c r="BT67" s="563">
        <v>0</v>
      </c>
      <c r="BU67" s="563">
        <v>0</v>
      </c>
      <c r="BV67" s="563">
        <v>0</v>
      </c>
      <c r="BW67" s="563">
        <v>0</v>
      </c>
      <c r="BX67" s="563">
        <v>0</v>
      </c>
      <c r="BY67" s="563">
        <v>0</v>
      </c>
      <c r="BZ67" s="563">
        <v>0</v>
      </c>
      <c r="CA67" s="563">
        <v>0</v>
      </c>
      <c r="CB67" s="564">
        <f t="shared" si="25"/>
        <v>0</v>
      </c>
      <c r="CC67" s="565">
        <f t="shared" si="26"/>
        <v>0</v>
      </c>
    </row>
    <row r="68" spans="1:83">
      <c r="A68" s="568" t="s">
        <v>862</v>
      </c>
      <c r="B68" s="561">
        <f>SUM(B69:B78)</f>
        <v>0</v>
      </c>
      <c r="C68" s="561">
        <f t="shared" ref="C68:BN68" si="27">SUM(C69:C78)</f>
        <v>0</v>
      </c>
      <c r="D68" s="561">
        <f t="shared" si="27"/>
        <v>0</v>
      </c>
      <c r="E68" s="561">
        <f t="shared" si="27"/>
        <v>0</v>
      </c>
      <c r="F68" s="561">
        <f t="shared" si="27"/>
        <v>0</v>
      </c>
      <c r="G68" s="561">
        <f t="shared" si="27"/>
        <v>0</v>
      </c>
      <c r="H68" s="561">
        <f t="shared" si="27"/>
        <v>0</v>
      </c>
      <c r="I68" s="561">
        <f t="shared" si="27"/>
        <v>0</v>
      </c>
      <c r="J68" s="561">
        <f t="shared" si="27"/>
        <v>0</v>
      </c>
      <c r="K68" s="561">
        <f t="shared" si="27"/>
        <v>0</v>
      </c>
      <c r="L68" s="561">
        <f t="shared" si="27"/>
        <v>0</v>
      </c>
      <c r="M68" s="561">
        <f t="shared" si="27"/>
        <v>0</v>
      </c>
      <c r="N68" s="561">
        <f t="shared" si="27"/>
        <v>0</v>
      </c>
      <c r="O68" s="561">
        <f t="shared" si="27"/>
        <v>0</v>
      </c>
      <c r="P68" s="561">
        <f t="shared" si="27"/>
        <v>0</v>
      </c>
      <c r="Q68" s="561">
        <f t="shared" si="27"/>
        <v>0</v>
      </c>
      <c r="R68" s="561">
        <f t="shared" si="27"/>
        <v>0</v>
      </c>
      <c r="S68" s="561">
        <f t="shared" si="27"/>
        <v>0</v>
      </c>
      <c r="T68" s="561">
        <f t="shared" si="27"/>
        <v>0</v>
      </c>
      <c r="U68" s="561">
        <f t="shared" si="27"/>
        <v>0</v>
      </c>
      <c r="V68" s="561">
        <f t="shared" si="27"/>
        <v>0</v>
      </c>
      <c r="W68" s="561">
        <f t="shared" si="27"/>
        <v>0</v>
      </c>
      <c r="X68" s="561">
        <f t="shared" si="27"/>
        <v>0</v>
      </c>
      <c r="Y68" s="561">
        <f t="shared" si="27"/>
        <v>0</v>
      </c>
      <c r="Z68" s="561">
        <f t="shared" si="27"/>
        <v>0</v>
      </c>
      <c r="AA68" s="561">
        <f t="shared" si="27"/>
        <v>0</v>
      </c>
      <c r="AB68" s="561">
        <f t="shared" si="27"/>
        <v>0</v>
      </c>
      <c r="AC68" s="561">
        <f t="shared" si="27"/>
        <v>0</v>
      </c>
      <c r="AD68" s="561">
        <f t="shared" si="27"/>
        <v>0</v>
      </c>
      <c r="AE68" s="561">
        <f t="shared" si="27"/>
        <v>0</v>
      </c>
      <c r="AF68" s="561">
        <f t="shared" si="27"/>
        <v>0</v>
      </c>
      <c r="AG68" s="561">
        <f t="shared" si="27"/>
        <v>0</v>
      </c>
      <c r="AH68" s="561">
        <f t="shared" si="27"/>
        <v>0</v>
      </c>
      <c r="AI68" s="561">
        <f t="shared" si="27"/>
        <v>0</v>
      </c>
      <c r="AJ68" s="561">
        <f t="shared" si="27"/>
        <v>0</v>
      </c>
      <c r="AK68" s="561">
        <f t="shared" si="27"/>
        <v>0</v>
      </c>
      <c r="AL68" s="561">
        <f t="shared" si="27"/>
        <v>0</v>
      </c>
      <c r="AM68" s="561">
        <f t="shared" si="27"/>
        <v>0</v>
      </c>
      <c r="AN68" s="561">
        <f t="shared" si="27"/>
        <v>0</v>
      </c>
      <c r="AO68" s="561">
        <f t="shared" si="27"/>
        <v>0</v>
      </c>
      <c r="AP68" s="561">
        <f t="shared" si="27"/>
        <v>0</v>
      </c>
      <c r="AQ68" s="561">
        <f t="shared" si="27"/>
        <v>0</v>
      </c>
      <c r="AR68" s="561">
        <f t="shared" si="27"/>
        <v>0</v>
      </c>
      <c r="AS68" s="561">
        <f t="shared" si="27"/>
        <v>0</v>
      </c>
      <c r="AT68" s="561">
        <f t="shared" si="27"/>
        <v>0</v>
      </c>
      <c r="AU68" s="561">
        <f t="shared" si="27"/>
        <v>0</v>
      </c>
      <c r="AV68" s="561">
        <f t="shared" si="27"/>
        <v>0</v>
      </c>
      <c r="AW68" s="561">
        <f t="shared" si="27"/>
        <v>0</v>
      </c>
      <c r="AX68" s="561">
        <f t="shared" si="27"/>
        <v>0</v>
      </c>
      <c r="AY68" s="561">
        <f t="shared" si="27"/>
        <v>0</v>
      </c>
      <c r="AZ68" s="561">
        <f t="shared" si="27"/>
        <v>0</v>
      </c>
      <c r="BA68" s="561">
        <f t="shared" si="27"/>
        <v>0</v>
      </c>
      <c r="BB68" s="561">
        <f t="shared" si="27"/>
        <v>0</v>
      </c>
      <c r="BC68" s="561">
        <f t="shared" si="27"/>
        <v>0</v>
      </c>
      <c r="BD68" s="561">
        <f t="shared" si="27"/>
        <v>0</v>
      </c>
      <c r="BE68" s="561">
        <f t="shared" si="27"/>
        <v>0</v>
      </c>
      <c r="BF68" s="561">
        <f t="shared" si="27"/>
        <v>0</v>
      </c>
      <c r="BG68" s="561">
        <f t="shared" si="27"/>
        <v>0</v>
      </c>
      <c r="BH68" s="561">
        <f t="shared" si="27"/>
        <v>0</v>
      </c>
      <c r="BI68" s="561">
        <f t="shared" si="27"/>
        <v>0</v>
      </c>
      <c r="BJ68" s="561">
        <f t="shared" si="27"/>
        <v>0</v>
      </c>
      <c r="BK68" s="561">
        <f t="shared" si="27"/>
        <v>0</v>
      </c>
      <c r="BL68" s="561">
        <f t="shared" si="27"/>
        <v>0</v>
      </c>
      <c r="BM68" s="561">
        <f t="shared" si="27"/>
        <v>0</v>
      </c>
      <c r="BN68" s="561">
        <f t="shared" si="27"/>
        <v>0</v>
      </c>
      <c r="BO68" s="561">
        <f t="shared" ref="BO68:BZ68" si="28">SUM(BO69:BO78)</f>
        <v>0</v>
      </c>
      <c r="BP68" s="561">
        <f t="shared" si="28"/>
        <v>0</v>
      </c>
      <c r="BQ68" s="561">
        <f t="shared" si="28"/>
        <v>0</v>
      </c>
      <c r="BR68" s="561">
        <f t="shared" si="28"/>
        <v>0</v>
      </c>
      <c r="BS68" s="561">
        <f t="shared" si="28"/>
        <v>0</v>
      </c>
      <c r="BT68" s="561">
        <f t="shared" si="28"/>
        <v>0</v>
      </c>
      <c r="BU68" s="561">
        <f t="shared" si="28"/>
        <v>0</v>
      </c>
      <c r="BV68" s="561">
        <f t="shared" si="28"/>
        <v>0</v>
      </c>
      <c r="BW68" s="561">
        <f t="shared" si="28"/>
        <v>0</v>
      </c>
      <c r="BX68" s="561">
        <f t="shared" si="28"/>
        <v>0</v>
      </c>
      <c r="BY68" s="561">
        <f t="shared" si="28"/>
        <v>0</v>
      </c>
      <c r="BZ68" s="561">
        <f t="shared" si="28"/>
        <v>0</v>
      </c>
      <c r="CA68" s="561">
        <f>SUM(CA69:CA78)</f>
        <v>0</v>
      </c>
      <c r="CB68" s="561">
        <f t="shared" ref="CB68:CC68" si="29">SUM(CB69:CB78)</f>
        <v>0</v>
      </c>
      <c r="CC68" s="561">
        <f t="shared" si="29"/>
        <v>0</v>
      </c>
    </row>
    <row r="69" spans="1:83">
      <c r="A69" s="562" t="s">
        <v>91</v>
      </c>
      <c r="B69" s="563">
        <v>0</v>
      </c>
      <c r="C69" s="563">
        <v>0</v>
      </c>
      <c r="D69" s="563">
        <v>0</v>
      </c>
      <c r="E69" s="563">
        <v>0</v>
      </c>
      <c r="F69" s="563">
        <v>0</v>
      </c>
      <c r="G69" s="563">
        <v>0</v>
      </c>
      <c r="H69" s="563">
        <v>0</v>
      </c>
      <c r="I69" s="563">
        <v>0</v>
      </c>
      <c r="J69" s="563">
        <v>0</v>
      </c>
      <c r="K69" s="563">
        <v>0</v>
      </c>
      <c r="L69" s="563">
        <v>0</v>
      </c>
      <c r="M69" s="563">
        <v>0</v>
      </c>
      <c r="N69" s="563">
        <v>0</v>
      </c>
      <c r="O69" s="563">
        <v>0</v>
      </c>
      <c r="P69" s="563">
        <v>0</v>
      </c>
      <c r="Q69" s="563">
        <v>0</v>
      </c>
      <c r="R69" s="563">
        <v>0</v>
      </c>
      <c r="S69" s="563">
        <v>0</v>
      </c>
      <c r="T69" s="563">
        <v>0</v>
      </c>
      <c r="U69" s="563">
        <v>0</v>
      </c>
      <c r="V69" s="563">
        <v>0</v>
      </c>
      <c r="W69" s="563">
        <v>0</v>
      </c>
      <c r="X69" s="563">
        <v>0</v>
      </c>
      <c r="Y69" s="563">
        <v>0</v>
      </c>
      <c r="Z69" s="563">
        <v>0</v>
      </c>
      <c r="AA69" s="563">
        <v>0</v>
      </c>
      <c r="AB69" s="563">
        <v>0</v>
      </c>
      <c r="AC69" s="563">
        <v>0</v>
      </c>
      <c r="AD69" s="563">
        <v>0</v>
      </c>
      <c r="AE69" s="563">
        <v>0</v>
      </c>
      <c r="AF69" s="563">
        <v>0</v>
      </c>
      <c r="AG69" s="563">
        <v>0</v>
      </c>
      <c r="AH69" s="563">
        <v>0</v>
      </c>
      <c r="AI69" s="563">
        <v>0</v>
      </c>
      <c r="AJ69" s="563">
        <v>0</v>
      </c>
      <c r="AK69" s="563">
        <v>0</v>
      </c>
      <c r="AL69" s="563">
        <v>0</v>
      </c>
      <c r="AM69" s="563">
        <v>0</v>
      </c>
      <c r="AN69" s="563">
        <v>0</v>
      </c>
      <c r="AO69" s="563">
        <v>0</v>
      </c>
      <c r="AP69" s="563">
        <v>0</v>
      </c>
      <c r="AQ69" s="563">
        <v>0</v>
      </c>
      <c r="AR69" s="563">
        <v>0</v>
      </c>
      <c r="AS69" s="563">
        <v>0</v>
      </c>
      <c r="AT69" s="563">
        <v>0</v>
      </c>
      <c r="AU69" s="563">
        <v>0</v>
      </c>
      <c r="AV69" s="563">
        <v>0</v>
      </c>
      <c r="AW69" s="563">
        <v>0</v>
      </c>
      <c r="AX69" s="563">
        <v>0</v>
      </c>
      <c r="AY69" s="563">
        <v>0</v>
      </c>
      <c r="AZ69" s="563">
        <v>0</v>
      </c>
      <c r="BA69" s="563">
        <v>0</v>
      </c>
      <c r="BB69" s="563">
        <v>0</v>
      </c>
      <c r="BC69" s="563">
        <v>0</v>
      </c>
      <c r="BD69" s="563">
        <v>0</v>
      </c>
      <c r="BE69" s="563">
        <v>0</v>
      </c>
      <c r="BF69" s="563">
        <v>0</v>
      </c>
      <c r="BG69" s="563">
        <v>0</v>
      </c>
      <c r="BH69" s="563">
        <v>0</v>
      </c>
      <c r="BI69" s="563">
        <v>0</v>
      </c>
      <c r="BJ69" s="563">
        <v>0</v>
      </c>
      <c r="BK69" s="563">
        <v>0</v>
      </c>
      <c r="BL69" s="563">
        <v>0</v>
      </c>
      <c r="BM69" s="563">
        <v>0</v>
      </c>
      <c r="BN69" s="563">
        <v>0</v>
      </c>
      <c r="BO69" s="563">
        <v>0</v>
      </c>
      <c r="BP69" s="563">
        <v>0</v>
      </c>
      <c r="BQ69" s="563">
        <v>0</v>
      </c>
      <c r="BR69" s="563">
        <v>0</v>
      </c>
      <c r="BS69" s="563">
        <v>0</v>
      </c>
      <c r="BT69" s="563">
        <v>0</v>
      </c>
      <c r="BU69" s="563">
        <v>0</v>
      </c>
      <c r="BV69" s="563">
        <v>0</v>
      </c>
      <c r="BW69" s="563">
        <v>0</v>
      </c>
      <c r="BX69" s="563">
        <v>0</v>
      </c>
      <c r="BY69" s="563">
        <v>0</v>
      </c>
      <c r="BZ69" s="563">
        <v>0</v>
      </c>
      <c r="CA69" s="563">
        <v>0</v>
      </c>
      <c r="CB69" s="564">
        <f t="shared" si="25"/>
        <v>0</v>
      </c>
      <c r="CC69" s="565">
        <f t="shared" si="26"/>
        <v>0</v>
      </c>
    </row>
    <row r="70" spans="1:83">
      <c r="A70" s="566" t="s">
        <v>92</v>
      </c>
      <c r="B70" s="563">
        <v>0</v>
      </c>
      <c r="C70" s="563">
        <v>0</v>
      </c>
      <c r="D70" s="563">
        <v>0</v>
      </c>
      <c r="E70" s="563">
        <v>0</v>
      </c>
      <c r="F70" s="563">
        <v>0</v>
      </c>
      <c r="G70" s="563">
        <v>0</v>
      </c>
      <c r="H70" s="563">
        <v>0</v>
      </c>
      <c r="I70" s="563">
        <v>0</v>
      </c>
      <c r="J70" s="563">
        <v>0</v>
      </c>
      <c r="K70" s="563">
        <v>0</v>
      </c>
      <c r="L70" s="563">
        <v>0</v>
      </c>
      <c r="M70" s="563">
        <v>0</v>
      </c>
      <c r="N70" s="563">
        <v>0</v>
      </c>
      <c r="O70" s="563">
        <v>0</v>
      </c>
      <c r="P70" s="563">
        <v>0</v>
      </c>
      <c r="Q70" s="563">
        <v>0</v>
      </c>
      <c r="R70" s="563">
        <v>0</v>
      </c>
      <c r="S70" s="563">
        <v>0</v>
      </c>
      <c r="T70" s="563">
        <v>0</v>
      </c>
      <c r="U70" s="563">
        <v>0</v>
      </c>
      <c r="V70" s="563">
        <v>0</v>
      </c>
      <c r="W70" s="563">
        <v>0</v>
      </c>
      <c r="X70" s="563">
        <v>0</v>
      </c>
      <c r="Y70" s="563">
        <v>0</v>
      </c>
      <c r="Z70" s="563">
        <v>0</v>
      </c>
      <c r="AA70" s="563">
        <v>0</v>
      </c>
      <c r="AB70" s="563">
        <v>0</v>
      </c>
      <c r="AC70" s="563">
        <v>0</v>
      </c>
      <c r="AD70" s="563">
        <v>0</v>
      </c>
      <c r="AE70" s="563">
        <v>0</v>
      </c>
      <c r="AF70" s="563">
        <v>0</v>
      </c>
      <c r="AG70" s="563">
        <v>0</v>
      </c>
      <c r="AH70" s="563">
        <v>0</v>
      </c>
      <c r="AI70" s="563">
        <v>0</v>
      </c>
      <c r="AJ70" s="563">
        <v>0</v>
      </c>
      <c r="AK70" s="563">
        <v>0</v>
      </c>
      <c r="AL70" s="563">
        <v>0</v>
      </c>
      <c r="AM70" s="563">
        <v>0</v>
      </c>
      <c r="AN70" s="563">
        <v>0</v>
      </c>
      <c r="AO70" s="563">
        <v>0</v>
      </c>
      <c r="AP70" s="563">
        <v>0</v>
      </c>
      <c r="AQ70" s="563">
        <v>0</v>
      </c>
      <c r="AR70" s="563">
        <v>0</v>
      </c>
      <c r="AS70" s="563">
        <v>0</v>
      </c>
      <c r="AT70" s="563">
        <v>0</v>
      </c>
      <c r="AU70" s="563">
        <v>0</v>
      </c>
      <c r="AV70" s="563">
        <v>0</v>
      </c>
      <c r="AW70" s="563">
        <v>0</v>
      </c>
      <c r="AX70" s="563">
        <v>0</v>
      </c>
      <c r="AY70" s="563">
        <v>0</v>
      </c>
      <c r="AZ70" s="563">
        <v>0</v>
      </c>
      <c r="BA70" s="563">
        <v>0</v>
      </c>
      <c r="BB70" s="563">
        <v>0</v>
      </c>
      <c r="BC70" s="563">
        <v>0</v>
      </c>
      <c r="BD70" s="563">
        <v>0</v>
      </c>
      <c r="BE70" s="563">
        <v>0</v>
      </c>
      <c r="BF70" s="563">
        <v>0</v>
      </c>
      <c r="BG70" s="563">
        <v>0</v>
      </c>
      <c r="BH70" s="563">
        <v>0</v>
      </c>
      <c r="BI70" s="563">
        <v>0</v>
      </c>
      <c r="BJ70" s="563">
        <v>0</v>
      </c>
      <c r="BK70" s="563">
        <v>0</v>
      </c>
      <c r="BL70" s="563">
        <v>0</v>
      </c>
      <c r="BM70" s="563">
        <v>0</v>
      </c>
      <c r="BN70" s="563">
        <v>0</v>
      </c>
      <c r="BO70" s="563">
        <v>0</v>
      </c>
      <c r="BP70" s="563">
        <v>0</v>
      </c>
      <c r="BQ70" s="563">
        <v>0</v>
      </c>
      <c r="BR70" s="563">
        <v>0</v>
      </c>
      <c r="BS70" s="563">
        <v>0</v>
      </c>
      <c r="BT70" s="563">
        <v>0</v>
      </c>
      <c r="BU70" s="563">
        <v>0</v>
      </c>
      <c r="BV70" s="563">
        <v>0</v>
      </c>
      <c r="BW70" s="563">
        <v>0</v>
      </c>
      <c r="BX70" s="563">
        <v>0</v>
      </c>
      <c r="BY70" s="563">
        <v>0</v>
      </c>
      <c r="BZ70" s="563">
        <v>0</v>
      </c>
      <c r="CA70" s="563">
        <v>0</v>
      </c>
      <c r="CB70" s="564">
        <f t="shared" si="25"/>
        <v>0</v>
      </c>
      <c r="CC70" s="565">
        <f t="shared" si="26"/>
        <v>0</v>
      </c>
    </row>
    <row r="71" spans="1:83">
      <c r="A71" s="566" t="s">
        <v>592</v>
      </c>
      <c r="B71" s="563">
        <v>0</v>
      </c>
      <c r="C71" s="563">
        <v>0</v>
      </c>
      <c r="D71" s="563">
        <v>0</v>
      </c>
      <c r="E71" s="563">
        <v>0</v>
      </c>
      <c r="F71" s="563">
        <v>0</v>
      </c>
      <c r="G71" s="563">
        <v>0</v>
      </c>
      <c r="H71" s="563">
        <v>0</v>
      </c>
      <c r="I71" s="563">
        <v>0</v>
      </c>
      <c r="J71" s="563">
        <v>0</v>
      </c>
      <c r="K71" s="563">
        <v>0</v>
      </c>
      <c r="L71" s="563">
        <v>0</v>
      </c>
      <c r="M71" s="563">
        <v>0</v>
      </c>
      <c r="N71" s="563">
        <v>0</v>
      </c>
      <c r="O71" s="563">
        <v>0</v>
      </c>
      <c r="P71" s="563">
        <v>0</v>
      </c>
      <c r="Q71" s="563">
        <v>0</v>
      </c>
      <c r="R71" s="563">
        <v>0</v>
      </c>
      <c r="S71" s="563">
        <v>0</v>
      </c>
      <c r="T71" s="563">
        <v>0</v>
      </c>
      <c r="U71" s="563">
        <v>0</v>
      </c>
      <c r="V71" s="563">
        <v>0</v>
      </c>
      <c r="W71" s="563">
        <v>0</v>
      </c>
      <c r="X71" s="563">
        <v>0</v>
      </c>
      <c r="Y71" s="563">
        <v>0</v>
      </c>
      <c r="Z71" s="563">
        <v>0</v>
      </c>
      <c r="AA71" s="563">
        <v>0</v>
      </c>
      <c r="AB71" s="563">
        <v>0</v>
      </c>
      <c r="AC71" s="563">
        <v>0</v>
      </c>
      <c r="AD71" s="563">
        <v>0</v>
      </c>
      <c r="AE71" s="563">
        <v>0</v>
      </c>
      <c r="AF71" s="563">
        <v>0</v>
      </c>
      <c r="AG71" s="563">
        <v>0</v>
      </c>
      <c r="AH71" s="563">
        <v>0</v>
      </c>
      <c r="AI71" s="563">
        <v>0</v>
      </c>
      <c r="AJ71" s="563">
        <v>0</v>
      </c>
      <c r="AK71" s="563">
        <v>0</v>
      </c>
      <c r="AL71" s="563">
        <v>0</v>
      </c>
      <c r="AM71" s="563">
        <v>0</v>
      </c>
      <c r="AN71" s="563">
        <v>0</v>
      </c>
      <c r="AO71" s="563">
        <v>0</v>
      </c>
      <c r="AP71" s="563">
        <v>0</v>
      </c>
      <c r="AQ71" s="563">
        <v>0</v>
      </c>
      <c r="AR71" s="563">
        <v>0</v>
      </c>
      <c r="AS71" s="563">
        <v>0</v>
      </c>
      <c r="AT71" s="563">
        <v>0</v>
      </c>
      <c r="AU71" s="563">
        <v>0</v>
      </c>
      <c r="AV71" s="563">
        <v>0</v>
      </c>
      <c r="AW71" s="563">
        <v>0</v>
      </c>
      <c r="AX71" s="563">
        <v>0</v>
      </c>
      <c r="AY71" s="563">
        <v>0</v>
      </c>
      <c r="AZ71" s="563">
        <v>0</v>
      </c>
      <c r="BA71" s="563">
        <v>0</v>
      </c>
      <c r="BB71" s="563">
        <v>0</v>
      </c>
      <c r="BC71" s="563">
        <v>0</v>
      </c>
      <c r="BD71" s="563">
        <v>0</v>
      </c>
      <c r="BE71" s="563">
        <v>0</v>
      </c>
      <c r="BF71" s="563">
        <v>0</v>
      </c>
      <c r="BG71" s="563">
        <v>0</v>
      </c>
      <c r="BH71" s="563">
        <v>0</v>
      </c>
      <c r="BI71" s="563">
        <v>0</v>
      </c>
      <c r="BJ71" s="563">
        <v>0</v>
      </c>
      <c r="BK71" s="563">
        <v>0</v>
      </c>
      <c r="BL71" s="563">
        <v>0</v>
      </c>
      <c r="BM71" s="563">
        <v>0</v>
      </c>
      <c r="BN71" s="563">
        <v>0</v>
      </c>
      <c r="BO71" s="563">
        <v>0</v>
      </c>
      <c r="BP71" s="563">
        <v>0</v>
      </c>
      <c r="BQ71" s="563">
        <v>0</v>
      </c>
      <c r="BR71" s="563">
        <v>0</v>
      </c>
      <c r="BS71" s="563">
        <v>0</v>
      </c>
      <c r="BT71" s="563">
        <v>0</v>
      </c>
      <c r="BU71" s="563">
        <v>0</v>
      </c>
      <c r="BV71" s="563">
        <v>0</v>
      </c>
      <c r="BW71" s="563">
        <v>0</v>
      </c>
      <c r="BX71" s="563">
        <v>0</v>
      </c>
      <c r="BY71" s="563">
        <v>0</v>
      </c>
      <c r="BZ71" s="563">
        <v>0</v>
      </c>
      <c r="CA71" s="563">
        <v>0</v>
      </c>
      <c r="CB71" s="564">
        <f t="shared" si="25"/>
        <v>0</v>
      </c>
      <c r="CC71" s="565">
        <f t="shared" si="26"/>
        <v>0</v>
      </c>
    </row>
    <row r="72" spans="1:83">
      <c r="A72" s="566" t="s">
        <v>93</v>
      </c>
      <c r="B72" s="563">
        <v>0</v>
      </c>
      <c r="C72" s="563">
        <v>0</v>
      </c>
      <c r="D72" s="563">
        <v>0</v>
      </c>
      <c r="E72" s="563">
        <v>0</v>
      </c>
      <c r="F72" s="563">
        <v>0</v>
      </c>
      <c r="G72" s="563">
        <v>0</v>
      </c>
      <c r="H72" s="563">
        <v>0</v>
      </c>
      <c r="I72" s="563">
        <v>0</v>
      </c>
      <c r="J72" s="563">
        <v>0</v>
      </c>
      <c r="K72" s="563">
        <v>0</v>
      </c>
      <c r="L72" s="563">
        <v>0</v>
      </c>
      <c r="M72" s="563">
        <v>0</v>
      </c>
      <c r="N72" s="563">
        <v>0</v>
      </c>
      <c r="O72" s="563">
        <v>0</v>
      </c>
      <c r="P72" s="563">
        <v>0</v>
      </c>
      <c r="Q72" s="563">
        <v>0</v>
      </c>
      <c r="R72" s="563">
        <v>0</v>
      </c>
      <c r="S72" s="563">
        <v>0</v>
      </c>
      <c r="T72" s="563">
        <v>0</v>
      </c>
      <c r="U72" s="563">
        <v>0</v>
      </c>
      <c r="V72" s="563">
        <v>0</v>
      </c>
      <c r="W72" s="563">
        <v>0</v>
      </c>
      <c r="X72" s="563">
        <v>0</v>
      </c>
      <c r="Y72" s="563">
        <v>0</v>
      </c>
      <c r="Z72" s="563">
        <v>0</v>
      </c>
      <c r="AA72" s="563">
        <v>0</v>
      </c>
      <c r="AB72" s="563">
        <v>0</v>
      </c>
      <c r="AC72" s="563">
        <v>0</v>
      </c>
      <c r="AD72" s="563">
        <v>0</v>
      </c>
      <c r="AE72" s="563">
        <v>0</v>
      </c>
      <c r="AF72" s="563">
        <v>0</v>
      </c>
      <c r="AG72" s="563">
        <v>0</v>
      </c>
      <c r="AH72" s="563">
        <v>0</v>
      </c>
      <c r="AI72" s="563">
        <v>0</v>
      </c>
      <c r="AJ72" s="563">
        <v>0</v>
      </c>
      <c r="AK72" s="563">
        <v>0</v>
      </c>
      <c r="AL72" s="563">
        <v>0</v>
      </c>
      <c r="AM72" s="563">
        <v>0</v>
      </c>
      <c r="AN72" s="563">
        <v>0</v>
      </c>
      <c r="AO72" s="563">
        <v>0</v>
      </c>
      <c r="AP72" s="563">
        <v>0</v>
      </c>
      <c r="AQ72" s="563">
        <v>0</v>
      </c>
      <c r="AR72" s="563">
        <v>0</v>
      </c>
      <c r="AS72" s="563">
        <v>0</v>
      </c>
      <c r="AT72" s="563">
        <v>0</v>
      </c>
      <c r="AU72" s="563">
        <v>0</v>
      </c>
      <c r="AV72" s="563">
        <v>0</v>
      </c>
      <c r="AW72" s="563">
        <v>0</v>
      </c>
      <c r="AX72" s="563">
        <v>0</v>
      </c>
      <c r="AY72" s="563">
        <v>0</v>
      </c>
      <c r="AZ72" s="563">
        <v>0</v>
      </c>
      <c r="BA72" s="563">
        <v>0</v>
      </c>
      <c r="BB72" s="563">
        <v>0</v>
      </c>
      <c r="BC72" s="563">
        <v>0</v>
      </c>
      <c r="BD72" s="563">
        <v>0</v>
      </c>
      <c r="BE72" s="563">
        <v>0</v>
      </c>
      <c r="BF72" s="563">
        <v>0</v>
      </c>
      <c r="BG72" s="563">
        <v>0</v>
      </c>
      <c r="BH72" s="563">
        <v>0</v>
      </c>
      <c r="BI72" s="563">
        <v>0</v>
      </c>
      <c r="BJ72" s="563">
        <v>0</v>
      </c>
      <c r="BK72" s="563">
        <v>0</v>
      </c>
      <c r="BL72" s="563">
        <v>0</v>
      </c>
      <c r="BM72" s="563">
        <v>0</v>
      </c>
      <c r="BN72" s="563">
        <v>0</v>
      </c>
      <c r="BO72" s="563">
        <v>0</v>
      </c>
      <c r="BP72" s="563">
        <v>0</v>
      </c>
      <c r="BQ72" s="563">
        <v>0</v>
      </c>
      <c r="BR72" s="563">
        <v>0</v>
      </c>
      <c r="BS72" s="563">
        <v>0</v>
      </c>
      <c r="BT72" s="563">
        <v>0</v>
      </c>
      <c r="BU72" s="563">
        <v>0</v>
      </c>
      <c r="BV72" s="563">
        <v>0</v>
      </c>
      <c r="BW72" s="563">
        <v>0</v>
      </c>
      <c r="BX72" s="563">
        <v>0</v>
      </c>
      <c r="BY72" s="563">
        <v>0</v>
      </c>
      <c r="BZ72" s="563">
        <v>0</v>
      </c>
      <c r="CA72" s="563">
        <v>0</v>
      </c>
      <c r="CB72" s="564">
        <f t="shared" si="25"/>
        <v>0</v>
      </c>
      <c r="CC72" s="565">
        <f t="shared" si="26"/>
        <v>0</v>
      </c>
    </row>
    <row r="73" spans="1:83">
      <c r="A73" s="566" t="s">
        <v>94</v>
      </c>
      <c r="B73" s="563">
        <v>0</v>
      </c>
      <c r="C73" s="563">
        <v>0</v>
      </c>
      <c r="D73" s="563">
        <v>0</v>
      </c>
      <c r="E73" s="563">
        <v>0</v>
      </c>
      <c r="F73" s="563">
        <v>0</v>
      </c>
      <c r="G73" s="563">
        <v>0</v>
      </c>
      <c r="H73" s="563">
        <v>0</v>
      </c>
      <c r="I73" s="563">
        <v>0</v>
      </c>
      <c r="J73" s="563">
        <v>0</v>
      </c>
      <c r="K73" s="563">
        <v>0</v>
      </c>
      <c r="L73" s="563">
        <v>0</v>
      </c>
      <c r="M73" s="563">
        <v>0</v>
      </c>
      <c r="N73" s="563">
        <v>0</v>
      </c>
      <c r="O73" s="563">
        <v>0</v>
      </c>
      <c r="P73" s="563">
        <v>0</v>
      </c>
      <c r="Q73" s="563">
        <v>0</v>
      </c>
      <c r="R73" s="563">
        <v>0</v>
      </c>
      <c r="S73" s="563">
        <v>0</v>
      </c>
      <c r="T73" s="563">
        <v>0</v>
      </c>
      <c r="U73" s="563">
        <v>0</v>
      </c>
      <c r="V73" s="563">
        <v>0</v>
      </c>
      <c r="W73" s="563">
        <v>0</v>
      </c>
      <c r="X73" s="563">
        <v>0</v>
      </c>
      <c r="Y73" s="563">
        <v>0</v>
      </c>
      <c r="Z73" s="563">
        <v>0</v>
      </c>
      <c r="AA73" s="563">
        <v>0</v>
      </c>
      <c r="AB73" s="563">
        <v>0</v>
      </c>
      <c r="AC73" s="563">
        <v>0</v>
      </c>
      <c r="AD73" s="563">
        <v>0</v>
      </c>
      <c r="AE73" s="563">
        <v>0</v>
      </c>
      <c r="AF73" s="563">
        <v>0</v>
      </c>
      <c r="AG73" s="563">
        <v>0</v>
      </c>
      <c r="AH73" s="563">
        <v>0</v>
      </c>
      <c r="AI73" s="563">
        <v>0</v>
      </c>
      <c r="AJ73" s="563">
        <v>0</v>
      </c>
      <c r="AK73" s="563">
        <v>0</v>
      </c>
      <c r="AL73" s="563">
        <v>0</v>
      </c>
      <c r="AM73" s="563">
        <v>0</v>
      </c>
      <c r="AN73" s="563">
        <v>0</v>
      </c>
      <c r="AO73" s="563">
        <v>0</v>
      </c>
      <c r="AP73" s="563">
        <v>0</v>
      </c>
      <c r="AQ73" s="563">
        <v>0</v>
      </c>
      <c r="AR73" s="563">
        <v>0</v>
      </c>
      <c r="AS73" s="563">
        <v>0</v>
      </c>
      <c r="AT73" s="563">
        <v>0</v>
      </c>
      <c r="AU73" s="563">
        <v>0</v>
      </c>
      <c r="AV73" s="563">
        <v>0</v>
      </c>
      <c r="AW73" s="563">
        <v>0</v>
      </c>
      <c r="AX73" s="563">
        <v>0</v>
      </c>
      <c r="AY73" s="563">
        <v>0</v>
      </c>
      <c r="AZ73" s="563">
        <v>0</v>
      </c>
      <c r="BA73" s="563">
        <v>0</v>
      </c>
      <c r="BB73" s="563">
        <v>0</v>
      </c>
      <c r="BC73" s="563">
        <v>0</v>
      </c>
      <c r="BD73" s="563">
        <v>0</v>
      </c>
      <c r="BE73" s="563">
        <v>0</v>
      </c>
      <c r="BF73" s="563">
        <v>0</v>
      </c>
      <c r="BG73" s="563">
        <v>0</v>
      </c>
      <c r="BH73" s="563">
        <v>0</v>
      </c>
      <c r="BI73" s="563">
        <v>0</v>
      </c>
      <c r="BJ73" s="563">
        <v>0</v>
      </c>
      <c r="BK73" s="563">
        <v>0</v>
      </c>
      <c r="BL73" s="563">
        <v>0</v>
      </c>
      <c r="BM73" s="563">
        <v>0</v>
      </c>
      <c r="BN73" s="563">
        <v>0</v>
      </c>
      <c r="BO73" s="563">
        <v>0</v>
      </c>
      <c r="BP73" s="563">
        <v>0</v>
      </c>
      <c r="BQ73" s="563">
        <v>0</v>
      </c>
      <c r="BR73" s="563">
        <v>0</v>
      </c>
      <c r="BS73" s="563">
        <v>0</v>
      </c>
      <c r="BT73" s="563">
        <v>0</v>
      </c>
      <c r="BU73" s="563">
        <v>0</v>
      </c>
      <c r="BV73" s="563">
        <v>0</v>
      </c>
      <c r="BW73" s="563">
        <v>0</v>
      </c>
      <c r="BX73" s="563">
        <v>0</v>
      </c>
      <c r="BY73" s="563">
        <v>0</v>
      </c>
      <c r="BZ73" s="563">
        <v>0</v>
      </c>
      <c r="CA73" s="563">
        <v>0</v>
      </c>
      <c r="CB73" s="564">
        <f t="shared" si="25"/>
        <v>0</v>
      </c>
      <c r="CC73" s="565">
        <f t="shared" si="26"/>
        <v>0</v>
      </c>
    </row>
    <row r="74" spans="1:83">
      <c r="A74" s="566" t="s">
        <v>847</v>
      </c>
      <c r="B74" s="563">
        <v>0</v>
      </c>
      <c r="C74" s="563">
        <v>0</v>
      </c>
      <c r="D74" s="563">
        <v>0</v>
      </c>
      <c r="E74" s="563">
        <v>0</v>
      </c>
      <c r="F74" s="563">
        <v>0</v>
      </c>
      <c r="G74" s="563">
        <v>0</v>
      </c>
      <c r="H74" s="563">
        <v>0</v>
      </c>
      <c r="I74" s="563">
        <v>0</v>
      </c>
      <c r="J74" s="563">
        <v>0</v>
      </c>
      <c r="K74" s="563">
        <v>0</v>
      </c>
      <c r="L74" s="563">
        <v>0</v>
      </c>
      <c r="M74" s="563">
        <v>0</v>
      </c>
      <c r="N74" s="563">
        <v>0</v>
      </c>
      <c r="O74" s="563">
        <v>0</v>
      </c>
      <c r="P74" s="563">
        <v>0</v>
      </c>
      <c r="Q74" s="563">
        <v>0</v>
      </c>
      <c r="R74" s="563">
        <v>0</v>
      </c>
      <c r="S74" s="563">
        <v>0</v>
      </c>
      <c r="T74" s="563">
        <v>0</v>
      </c>
      <c r="U74" s="563">
        <v>0</v>
      </c>
      <c r="V74" s="563">
        <v>0</v>
      </c>
      <c r="W74" s="563">
        <v>0</v>
      </c>
      <c r="X74" s="563">
        <v>0</v>
      </c>
      <c r="Y74" s="563">
        <v>0</v>
      </c>
      <c r="Z74" s="563">
        <v>0</v>
      </c>
      <c r="AA74" s="563">
        <v>0</v>
      </c>
      <c r="AB74" s="563">
        <v>0</v>
      </c>
      <c r="AC74" s="563">
        <v>0</v>
      </c>
      <c r="AD74" s="563">
        <v>0</v>
      </c>
      <c r="AE74" s="563">
        <v>0</v>
      </c>
      <c r="AF74" s="563">
        <v>0</v>
      </c>
      <c r="AG74" s="563">
        <v>0</v>
      </c>
      <c r="AH74" s="563">
        <v>0</v>
      </c>
      <c r="AI74" s="563">
        <v>0</v>
      </c>
      <c r="AJ74" s="563">
        <v>0</v>
      </c>
      <c r="AK74" s="563">
        <v>0</v>
      </c>
      <c r="AL74" s="563">
        <v>0</v>
      </c>
      <c r="AM74" s="563">
        <v>0</v>
      </c>
      <c r="AN74" s="563">
        <v>0</v>
      </c>
      <c r="AO74" s="563">
        <v>0</v>
      </c>
      <c r="AP74" s="563">
        <v>0</v>
      </c>
      <c r="AQ74" s="563">
        <v>0</v>
      </c>
      <c r="AR74" s="563">
        <v>0</v>
      </c>
      <c r="AS74" s="563">
        <v>0</v>
      </c>
      <c r="AT74" s="563">
        <v>0</v>
      </c>
      <c r="AU74" s="563">
        <v>0</v>
      </c>
      <c r="AV74" s="563">
        <v>0</v>
      </c>
      <c r="AW74" s="563">
        <v>0</v>
      </c>
      <c r="AX74" s="563">
        <v>0</v>
      </c>
      <c r="AY74" s="563">
        <v>0</v>
      </c>
      <c r="AZ74" s="563">
        <v>0</v>
      </c>
      <c r="BA74" s="563">
        <v>0</v>
      </c>
      <c r="BB74" s="563">
        <v>0</v>
      </c>
      <c r="BC74" s="563">
        <v>0</v>
      </c>
      <c r="BD74" s="563">
        <v>0</v>
      </c>
      <c r="BE74" s="563">
        <v>0</v>
      </c>
      <c r="BF74" s="563">
        <v>0</v>
      </c>
      <c r="BG74" s="563">
        <v>0</v>
      </c>
      <c r="BH74" s="563">
        <v>0</v>
      </c>
      <c r="BI74" s="563">
        <v>0</v>
      </c>
      <c r="BJ74" s="563">
        <v>0</v>
      </c>
      <c r="BK74" s="563">
        <v>0</v>
      </c>
      <c r="BL74" s="563">
        <v>0</v>
      </c>
      <c r="BM74" s="563">
        <v>0</v>
      </c>
      <c r="BN74" s="563">
        <v>0</v>
      </c>
      <c r="BO74" s="563">
        <v>0</v>
      </c>
      <c r="BP74" s="563">
        <v>0</v>
      </c>
      <c r="BQ74" s="563">
        <v>0</v>
      </c>
      <c r="BR74" s="563">
        <v>0</v>
      </c>
      <c r="BS74" s="563">
        <v>0</v>
      </c>
      <c r="BT74" s="563">
        <v>0</v>
      </c>
      <c r="BU74" s="563">
        <v>0</v>
      </c>
      <c r="BV74" s="563">
        <v>0</v>
      </c>
      <c r="BW74" s="563">
        <v>0</v>
      </c>
      <c r="BX74" s="563">
        <v>0</v>
      </c>
      <c r="BY74" s="563">
        <v>0</v>
      </c>
      <c r="BZ74" s="563">
        <v>0</v>
      </c>
      <c r="CA74" s="563">
        <v>0</v>
      </c>
      <c r="CB74" s="564">
        <f t="shared" si="25"/>
        <v>0</v>
      </c>
      <c r="CC74" s="565">
        <f t="shared" si="26"/>
        <v>0</v>
      </c>
    </row>
    <row r="75" spans="1:83">
      <c r="A75" s="566" t="s">
        <v>848</v>
      </c>
      <c r="B75" s="563">
        <v>0</v>
      </c>
      <c r="C75" s="563">
        <v>0</v>
      </c>
      <c r="D75" s="563">
        <v>0</v>
      </c>
      <c r="E75" s="563">
        <v>0</v>
      </c>
      <c r="F75" s="563">
        <v>0</v>
      </c>
      <c r="G75" s="563">
        <v>0</v>
      </c>
      <c r="H75" s="563">
        <v>0</v>
      </c>
      <c r="I75" s="563">
        <v>0</v>
      </c>
      <c r="J75" s="563">
        <v>0</v>
      </c>
      <c r="K75" s="563">
        <v>0</v>
      </c>
      <c r="L75" s="563">
        <v>0</v>
      </c>
      <c r="M75" s="563">
        <v>0</v>
      </c>
      <c r="N75" s="563">
        <v>0</v>
      </c>
      <c r="O75" s="563">
        <v>0</v>
      </c>
      <c r="P75" s="563">
        <v>0</v>
      </c>
      <c r="Q75" s="563">
        <v>0</v>
      </c>
      <c r="R75" s="563">
        <v>0</v>
      </c>
      <c r="S75" s="563">
        <v>0</v>
      </c>
      <c r="T75" s="563">
        <v>0</v>
      </c>
      <c r="U75" s="563">
        <v>0</v>
      </c>
      <c r="V75" s="563">
        <v>0</v>
      </c>
      <c r="W75" s="563">
        <v>0</v>
      </c>
      <c r="X75" s="563">
        <v>0</v>
      </c>
      <c r="Y75" s="563">
        <v>0</v>
      </c>
      <c r="Z75" s="563">
        <v>0</v>
      </c>
      <c r="AA75" s="563">
        <v>0</v>
      </c>
      <c r="AB75" s="563">
        <v>0</v>
      </c>
      <c r="AC75" s="563">
        <v>0</v>
      </c>
      <c r="AD75" s="563">
        <v>0</v>
      </c>
      <c r="AE75" s="563">
        <v>0</v>
      </c>
      <c r="AF75" s="563">
        <v>0</v>
      </c>
      <c r="AG75" s="563">
        <v>0</v>
      </c>
      <c r="AH75" s="563">
        <v>0</v>
      </c>
      <c r="AI75" s="563">
        <v>0</v>
      </c>
      <c r="AJ75" s="563">
        <v>0</v>
      </c>
      <c r="AK75" s="563">
        <v>0</v>
      </c>
      <c r="AL75" s="563">
        <v>0</v>
      </c>
      <c r="AM75" s="563">
        <v>0</v>
      </c>
      <c r="AN75" s="563">
        <v>0</v>
      </c>
      <c r="AO75" s="563">
        <v>0</v>
      </c>
      <c r="AP75" s="563">
        <v>0</v>
      </c>
      <c r="AQ75" s="563">
        <v>0</v>
      </c>
      <c r="AR75" s="563">
        <v>0</v>
      </c>
      <c r="AS75" s="563">
        <v>0</v>
      </c>
      <c r="AT75" s="563">
        <v>0</v>
      </c>
      <c r="AU75" s="563">
        <v>0</v>
      </c>
      <c r="AV75" s="563">
        <v>0</v>
      </c>
      <c r="AW75" s="563">
        <v>0</v>
      </c>
      <c r="AX75" s="563">
        <v>0</v>
      </c>
      <c r="AY75" s="563">
        <v>0</v>
      </c>
      <c r="AZ75" s="563">
        <v>0</v>
      </c>
      <c r="BA75" s="563">
        <v>0</v>
      </c>
      <c r="BB75" s="563">
        <v>0</v>
      </c>
      <c r="BC75" s="563">
        <v>0</v>
      </c>
      <c r="BD75" s="563">
        <v>0</v>
      </c>
      <c r="BE75" s="563">
        <v>0</v>
      </c>
      <c r="BF75" s="563">
        <v>0</v>
      </c>
      <c r="BG75" s="563">
        <v>0</v>
      </c>
      <c r="BH75" s="563">
        <v>0</v>
      </c>
      <c r="BI75" s="563">
        <v>0</v>
      </c>
      <c r="BJ75" s="563">
        <v>0</v>
      </c>
      <c r="BK75" s="563">
        <v>0</v>
      </c>
      <c r="BL75" s="563">
        <v>0</v>
      </c>
      <c r="BM75" s="563">
        <v>0</v>
      </c>
      <c r="BN75" s="563">
        <v>0</v>
      </c>
      <c r="BO75" s="563">
        <v>0</v>
      </c>
      <c r="BP75" s="563">
        <v>0</v>
      </c>
      <c r="BQ75" s="563">
        <v>0</v>
      </c>
      <c r="BR75" s="563">
        <v>0</v>
      </c>
      <c r="BS75" s="563">
        <v>0</v>
      </c>
      <c r="BT75" s="563">
        <v>0</v>
      </c>
      <c r="BU75" s="563">
        <v>0</v>
      </c>
      <c r="BV75" s="563">
        <v>0</v>
      </c>
      <c r="BW75" s="563">
        <v>0</v>
      </c>
      <c r="BX75" s="563">
        <v>0</v>
      </c>
      <c r="BY75" s="563">
        <v>0</v>
      </c>
      <c r="BZ75" s="563">
        <v>0</v>
      </c>
      <c r="CA75" s="563">
        <v>0</v>
      </c>
      <c r="CB75" s="564">
        <f t="shared" si="25"/>
        <v>0</v>
      </c>
      <c r="CC75" s="565">
        <f t="shared" si="26"/>
        <v>0</v>
      </c>
    </row>
    <row r="76" spans="1:83">
      <c r="A76" s="566" t="s">
        <v>96</v>
      </c>
      <c r="B76" s="563">
        <v>0</v>
      </c>
      <c r="C76" s="563">
        <v>0</v>
      </c>
      <c r="D76" s="563">
        <v>0</v>
      </c>
      <c r="E76" s="563">
        <v>0</v>
      </c>
      <c r="F76" s="563">
        <v>0</v>
      </c>
      <c r="G76" s="563">
        <v>0</v>
      </c>
      <c r="H76" s="563">
        <v>0</v>
      </c>
      <c r="I76" s="563">
        <v>0</v>
      </c>
      <c r="J76" s="563">
        <v>0</v>
      </c>
      <c r="K76" s="563">
        <v>0</v>
      </c>
      <c r="L76" s="563">
        <v>0</v>
      </c>
      <c r="M76" s="563">
        <v>0</v>
      </c>
      <c r="N76" s="563">
        <v>0</v>
      </c>
      <c r="O76" s="563">
        <v>0</v>
      </c>
      <c r="P76" s="563">
        <v>0</v>
      </c>
      <c r="Q76" s="563">
        <v>0</v>
      </c>
      <c r="R76" s="563">
        <v>0</v>
      </c>
      <c r="S76" s="563">
        <v>0</v>
      </c>
      <c r="T76" s="563">
        <v>0</v>
      </c>
      <c r="U76" s="563">
        <v>0</v>
      </c>
      <c r="V76" s="563">
        <v>0</v>
      </c>
      <c r="W76" s="563">
        <v>0</v>
      </c>
      <c r="X76" s="563">
        <v>0</v>
      </c>
      <c r="Y76" s="563">
        <v>0</v>
      </c>
      <c r="Z76" s="563">
        <v>0</v>
      </c>
      <c r="AA76" s="563">
        <v>0</v>
      </c>
      <c r="AB76" s="563">
        <v>0</v>
      </c>
      <c r="AC76" s="563">
        <v>0</v>
      </c>
      <c r="AD76" s="563">
        <v>0</v>
      </c>
      <c r="AE76" s="563">
        <v>0</v>
      </c>
      <c r="AF76" s="563">
        <v>0</v>
      </c>
      <c r="AG76" s="563">
        <v>0</v>
      </c>
      <c r="AH76" s="563">
        <v>0</v>
      </c>
      <c r="AI76" s="563">
        <v>0</v>
      </c>
      <c r="AJ76" s="563">
        <v>0</v>
      </c>
      <c r="AK76" s="563">
        <v>0</v>
      </c>
      <c r="AL76" s="563">
        <v>0</v>
      </c>
      <c r="AM76" s="563">
        <v>0</v>
      </c>
      <c r="AN76" s="563">
        <v>0</v>
      </c>
      <c r="AO76" s="563">
        <v>0</v>
      </c>
      <c r="AP76" s="563">
        <v>0</v>
      </c>
      <c r="AQ76" s="563">
        <v>0</v>
      </c>
      <c r="AR76" s="563">
        <v>0</v>
      </c>
      <c r="AS76" s="563">
        <v>0</v>
      </c>
      <c r="AT76" s="563">
        <v>0</v>
      </c>
      <c r="AU76" s="563">
        <v>0</v>
      </c>
      <c r="AV76" s="563">
        <v>0</v>
      </c>
      <c r="AW76" s="563">
        <v>0</v>
      </c>
      <c r="AX76" s="563">
        <v>0</v>
      </c>
      <c r="AY76" s="563">
        <v>0</v>
      </c>
      <c r="AZ76" s="563">
        <v>0</v>
      </c>
      <c r="BA76" s="563">
        <v>0</v>
      </c>
      <c r="BB76" s="563">
        <v>0</v>
      </c>
      <c r="BC76" s="563">
        <v>0</v>
      </c>
      <c r="BD76" s="563">
        <v>0</v>
      </c>
      <c r="BE76" s="563">
        <v>0</v>
      </c>
      <c r="BF76" s="563">
        <v>0</v>
      </c>
      <c r="BG76" s="563">
        <v>0</v>
      </c>
      <c r="BH76" s="563">
        <v>0</v>
      </c>
      <c r="BI76" s="563">
        <v>0</v>
      </c>
      <c r="BJ76" s="563">
        <v>0</v>
      </c>
      <c r="BK76" s="563">
        <v>0</v>
      </c>
      <c r="BL76" s="563">
        <v>0</v>
      </c>
      <c r="BM76" s="563">
        <v>0</v>
      </c>
      <c r="BN76" s="563">
        <v>0</v>
      </c>
      <c r="BO76" s="563">
        <v>0</v>
      </c>
      <c r="BP76" s="563">
        <v>0</v>
      </c>
      <c r="BQ76" s="563">
        <v>0</v>
      </c>
      <c r="BR76" s="563">
        <v>0</v>
      </c>
      <c r="BS76" s="563">
        <v>0</v>
      </c>
      <c r="BT76" s="563">
        <v>0</v>
      </c>
      <c r="BU76" s="563">
        <v>0</v>
      </c>
      <c r="BV76" s="563">
        <v>0</v>
      </c>
      <c r="BW76" s="563">
        <v>0</v>
      </c>
      <c r="BX76" s="563">
        <v>0</v>
      </c>
      <c r="BY76" s="563">
        <v>0</v>
      </c>
      <c r="BZ76" s="563">
        <v>0</v>
      </c>
      <c r="CA76" s="563">
        <v>0</v>
      </c>
      <c r="CB76" s="564">
        <f t="shared" si="25"/>
        <v>0</v>
      </c>
      <c r="CC76" s="565">
        <f t="shared" si="26"/>
        <v>0</v>
      </c>
    </row>
    <row r="77" spans="1:83">
      <c r="A77" s="566" t="s">
        <v>97</v>
      </c>
      <c r="B77" s="563">
        <v>0</v>
      </c>
      <c r="C77" s="563">
        <v>0</v>
      </c>
      <c r="D77" s="563">
        <v>0</v>
      </c>
      <c r="E77" s="563">
        <v>0</v>
      </c>
      <c r="F77" s="563">
        <v>0</v>
      </c>
      <c r="G77" s="563">
        <v>0</v>
      </c>
      <c r="H77" s="563">
        <v>0</v>
      </c>
      <c r="I77" s="563">
        <v>0</v>
      </c>
      <c r="J77" s="563">
        <v>0</v>
      </c>
      <c r="K77" s="563">
        <v>0</v>
      </c>
      <c r="L77" s="563">
        <v>0</v>
      </c>
      <c r="M77" s="563">
        <v>0</v>
      </c>
      <c r="N77" s="563">
        <v>0</v>
      </c>
      <c r="O77" s="563">
        <v>0</v>
      </c>
      <c r="P77" s="563">
        <v>0</v>
      </c>
      <c r="Q77" s="563">
        <v>0</v>
      </c>
      <c r="R77" s="563">
        <v>0</v>
      </c>
      <c r="S77" s="563">
        <v>0</v>
      </c>
      <c r="T77" s="563">
        <v>0</v>
      </c>
      <c r="U77" s="563">
        <v>0</v>
      </c>
      <c r="V77" s="563">
        <v>0</v>
      </c>
      <c r="W77" s="563">
        <v>0</v>
      </c>
      <c r="X77" s="563">
        <v>0</v>
      </c>
      <c r="Y77" s="563">
        <v>0</v>
      </c>
      <c r="Z77" s="563">
        <v>0</v>
      </c>
      <c r="AA77" s="563">
        <v>0</v>
      </c>
      <c r="AB77" s="563">
        <v>0</v>
      </c>
      <c r="AC77" s="563">
        <v>0</v>
      </c>
      <c r="AD77" s="563">
        <v>0</v>
      </c>
      <c r="AE77" s="563">
        <v>0</v>
      </c>
      <c r="AF77" s="563">
        <v>0</v>
      </c>
      <c r="AG77" s="563">
        <v>0</v>
      </c>
      <c r="AH77" s="563">
        <v>0</v>
      </c>
      <c r="AI77" s="563">
        <v>0</v>
      </c>
      <c r="AJ77" s="563">
        <v>0</v>
      </c>
      <c r="AK77" s="563">
        <v>0</v>
      </c>
      <c r="AL77" s="563">
        <v>0</v>
      </c>
      <c r="AM77" s="563">
        <v>0</v>
      </c>
      <c r="AN77" s="563">
        <v>0</v>
      </c>
      <c r="AO77" s="563">
        <v>0</v>
      </c>
      <c r="AP77" s="563">
        <v>0</v>
      </c>
      <c r="AQ77" s="563">
        <v>0</v>
      </c>
      <c r="AR77" s="563">
        <v>0</v>
      </c>
      <c r="AS77" s="563">
        <v>0</v>
      </c>
      <c r="AT77" s="563">
        <v>0</v>
      </c>
      <c r="AU77" s="563">
        <v>0</v>
      </c>
      <c r="AV77" s="563">
        <v>0</v>
      </c>
      <c r="AW77" s="563">
        <v>0</v>
      </c>
      <c r="AX77" s="563">
        <v>0</v>
      </c>
      <c r="AY77" s="563">
        <v>0</v>
      </c>
      <c r="AZ77" s="563">
        <v>0</v>
      </c>
      <c r="BA77" s="563">
        <v>0</v>
      </c>
      <c r="BB77" s="563">
        <v>0</v>
      </c>
      <c r="BC77" s="563">
        <v>0</v>
      </c>
      <c r="BD77" s="563">
        <v>0</v>
      </c>
      <c r="BE77" s="563">
        <v>0</v>
      </c>
      <c r="BF77" s="563">
        <v>0</v>
      </c>
      <c r="BG77" s="563">
        <v>0</v>
      </c>
      <c r="BH77" s="563">
        <v>0</v>
      </c>
      <c r="BI77" s="563">
        <v>0</v>
      </c>
      <c r="BJ77" s="563">
        <v>0</v>
      </c>
      <c r="BK77" s="563">
        <v>0</v>
      </c>
      <c r="BL77" s="563">
        <v>0</v>
      </c>
      <c r="BM77" s="563">
        <v>0</v>
      </c>
      <c r="BN77" s="563">
        <v>0</v>
      </c>
      <c r="BO77" s="563">
        <v>0</v>
      </c>
      <c r="BP77" s="563">
        <v>0</v>
      </c>
      <c r="BQ77" s="563">
        <v>0</v>
      </c>
      <c r="BR77" s="563">
        <v>0</v>
      </c>
      <c r="BS77" s="563">
        <v>0</v>
      </c>
      <c r="BT77" s="563">
        <v>0</v>
      </c>
      <c r="BU77" s="563">
        <v>0</v>
      </c>
      <c r="BV77" s="563">
        <v>0</v>
      </c>
      <c r="BW77" s="563">
        <v>0</v>
      </c>
      <c r="BX77" s="563">
        <v>0</v>
      </c>
      <c r="BY77" s="563">
        <v>0</v>
      </c>
      <c r="BZ77" s="563">
        <v>0</v>
      </c>
      <c r="CA77" s="563">
        <v>0</v>
      </c>
      <c r="CB77" s="564">
        <f t="shared" si="25"/>
        <v>0</v>
      </c>
      <c r="CC77" s="565">
        <f t="shared" si="26"/>
        <v>0</v>
      </c>
    </row>
    <row r="78" spans="1:83">
      <c r="A78" s="567" t="s">
        <v>614</v>
      </c>
      <c r="B78" s="563">
        <v>0</v>
      </c>
      <c r="C78" s="563">
        <v>0</v>
      </c>
      <c r="D78" s="563">
        <v>0</v>
      </c>
      <c r="E78" s="563">
        <v>0</v>
      </c>
      <c r="F78" s="563">
        <v>0</v>
      </c>
      <c r="G78" s="563">
        <v>0</v>
      </c>
      <c r="H78" s="563">
        <v>0</v>
      </c>
      <c r="I78" s="563">
        <v>0</v>
      </c>
      <c r="J78" s="563">
        <v>0</v>
      </c>
      <c r="K78" s="563">
        <v>0</v>
      </c>
      <c r="L78" s="563">
        <v>0</v>
      </c>
      <c r="M78" s="563">
        <v>0</v>
      </c>
      <c r="N78" s="563">
        <v>0</v>
      </c>
      <c r="O78" s="563">
        <v>0</v>
      </c>
      <c r="P78" s="563">
        <v>0</v>
      </c>
      <c r="Q78" s="563">
        <v>0</v>
      </c>
      <c r="R78" s="563">
        <v>0</v>
      </c>
      <c r="S78" s="563">
        <v>0</v>
      </c>
      <c r="T78" s="563">
        <v>0</v>
      </c>
      <c r="U78" s="563">
        <v>0</v>
      </c>
      <c r="V78" s="563">
        <v>0</v>
      </c>
      <c r="W78" s="563">
        <v>0</v>
      </c>
      <c r="X78" s="563">
        <v>0</v>
      </c>
      <c r="Y78" s="563">
        <v>0</v>
      </c>
      <c r="Z78" s="563">
        <v>0</v>
      </c>
      <c r="AA78" s="563">
        <v>0</v>
      </c>
      <c r="AB78" s="563">
        <v>0</v>
      </c>
      <c r="AC78" s="563">
        <v>0</v>
      </c>
      <c r="AD78" s="563">
        <v>0</v>
      </c>
      <c r="AE78" s="563">
        <v>0</v>
      </c>
      <c r="AF78" s="563">
        <v>0</v>
      </c>
      <c r="AG78" s="563">
        <v>0</v>
      </c>
      <c r="AH78" s="563">
        <v>0</v>
      </c>
      <c r="AI78" s="563">
        <v>0</v>
      </c>
      <c r="AJ78" s="563">
        <v>0</v>
      </c>
      <c r="AK78" s="563">
        <v>0</v>
      </c>
      <c r="AL78" s="563">
        <v>0</v>
      </c>
      <c r="AM78" s="563">
        <v>0</v>
      </c>
      <c r="AN78" s="563">
        <v>0</v>
      </c>
      <c r="AO78" s="563">
        <v>0</v>
      </c>
      <c r="AP78" s="563">
        <v>0</v>
      </c>
      <c r="AQ78" s="563">
        <v>0</v>
      </c>
      <c r="AR78" s="563">
        <v>0</v>
      </c>
      <c r="AS78" s="563">
        <v>0</v>
      </c>
      <c r="AT78" s="563">
        <v>0</v>
      </c>
      <c r="AU78" s="563">
        <v>0</v>
      </c>
      <c r="AV78" s="563">
        <v>0</v>
      </c>
      <c r="AW78" s="563">
        <v>0</v>
      </c>
      <c r="AX78" s="563">
        <v>0</v>
      </c>
      <c r="AY78" s="563">
        <v>0</v>
      </c>
      <c r="AZ78" s="563">
        <v>0</v>
      </c>
      <c r="BA78" s="563">
        <v>0</v>
      </c>
      <c r="BB78" s="563">
        <v>0</v>
      </c>
      <c r="BC78" s="563">
        <v>0</v>
      </c>
      <c r="BD78" s="563">
        <v>0</v>
      </c>
      <c r="BE78" s="563">
        <v>0</v>
      </c>
      <c r="BF78" s="563">
        <v>0</v>
      </c>
      <c r="BG78" s="563">
        <v>0</v>
      </c>
      <c r="BH78" s="563">
        <v>0</v>
      </c>
      <c r="BI78" s="563">
        <v>0</v>
      </c>
      <c r="BJ78" s="563">
        <v>0</v>
      </c>
      <c r="BK78" s="563">
        <v>0</v>
      </c>
      <c r="BL78" s="563">
        <v>0</v>
      </c>
      <c r="BM78" s="563">
        <v>0</v>
      </c>
      <c r="BN78" s="563">
        <v>0</v>
      </c>
      <c r="BO78" s="563">
        <v>0</v>
      </c>
      <c r="BP78" s="563">
        <v>0</v>
      </c>
      <c r="BQ78" s="563">
        <v>0</v>
      </c>
      <c r="BR78" s="563">
        <v>0</v>
      </c>
      <c r="BS78" s="563">
        <v>0</v>
      </c>
      <c r="BT78" s="563">
        <v>0</v>
      </c>
      <c r="BU78" s="563">
        <v>0</v>
      </c>
      <c r="BV78" s="563">
        <v>0</v>
      </c>
      <c r="BW78" s="563">
        <v>0</v>
      </c>
      <c r="BX78" s="563">
        <v>0</v>
      </c>
      <c r="BY78" s="563">
        <v>0</v>
      </c>
      <c r="BZ78" s="563">
        <v>0</v>
      </c>
      <c r="CA78" s="563">
        <v>0</v>
      </c>
      <c r="CB78" s="564">
        <f t="shared" si="25"/>
        <v>0</v>
      </c>
      <c r="CC78" s="565">
        <f t="shared" si="26"/>
        <v>0</v>
      </c>
    </row>
    <row r="79" spans="1:83" s="9" customFormat="1">
      <c r="A79" s="513" t="s">
        <v>5</v>
      </c>
      <c r="B79" s="559">
        <f t="shared" ref="B79:BM79" si="30">B56+B33+B10</f>
        <v>0</v>
      </c>
      <c r="C79" s="559">
        <f t="shared" si="30"/>
        <v>0</v>
      </c>
      <c r="D79" s="559">
        <f t="shared" si="30"/>
        <v>0</v>
      </c>
      <c r="E79" s="559">
        <f t="shared" si="30"/>
        <v>0</v>
      </c>
      <c r="F79" s="559">
        <f t="shared" si="30"/>
        <v>0</v>
      </c>
      <c r="G79" s="559">
        <f t="shared" si="30"/>
        <v>0</v>
      </c>
      <c r="H79" s="559">
        <f t="shared" si="30"/>
        <v>0</v>
      </c>
      <c r="I79" s="559">
        <f t="shared" si="30"/>
        <v>0</v>
      </c>
      <c r="J79" s="559">
        <f t="shared" si="30"/>
        <v>0</v>
      </c>
      <c r="K79" s="559">
        <f t="shared" si="30"/>
        <v>0</v>
      </c>
      <c r="L79" s="559">
        <f t="shared" si="30"/>
        <v>0</v>
      </c>
      <c r="M79" s="559">
        <f t="shared" si="30"/>
        <v>0</v>
      </c>
      <c r="N79" s="559">
        <f t="shared" si="30"/>
        <v>0</v>
      </c>
      <c r="O79" s="559">
        <f t="shared" si="30"/>
        <v>0</v>
      </c>
      <c r="P79" s="559">
        <f t="shared" si="30"/>
        <v>0</v>
      </c>
      <c r="Q79" s="559">
        <f t="shared" si="30"/>
        <v>0</v>
      </c>
      <c r="R79" s="559">
        <f t="shared" si="30"/>
        <v>0</v>
      </c>
      <c r="S79" s="559">
        <f t="shared" si="30"/>
        <v>0</v>
      </c>
      <c r="T79" s="559">
        <f t="shared" si="30"/>
        <v>0</v>
      </c>
      <c r="U79" s="559">
        <f t="shared" si="30"/>
        <v>0</v>
      </c>
      <c r="V79" s="559">
        <f t="shared" si="30"/>
        <v>0</v>
      </c>
      <c r="W79" s="559">
        <f t="shared" si="30"/>
        <v>0</v>
      </c>
      <c r="X79" s="559">
        <f t="shared" si="30"/>
        <v>0</v>
      </c>
      <c r="Y79" s="559">
        <f t="shared" si="30"/>
        <v>0</v>
      </c>
      <c r="Z79" s="559">
        <f t="shared" si="30"/>
        <v>0</v>
      </c>
      <c r="AA79" s="559">
        <f t="shared" si="30"/>
        <v>0</v>
      </c>
      <c r="AB79" s="559">
        <f t="shared" si="30"/>
        <v>0</v>
      </c>
      <c r="AC79" s="559">
        <f t="shared" si="30"/>
        <v>0</v>
      </c>
      <c r="AD79" s="559">
        <f t="shared" si="30"/>
        <v>0</v>
      </c>
      <c r="AE79" s="559">
        <f t="shared" si="30"/>
        <v>0</v>
      </c>
      <c r="AF79" s="559">
        <f t="shared" si="30"/>
        <v>0</v>
      </c>
      <c r="AG79" s="559">
        <f t="shared" si="30"/>
        <v>0</v>
      </c>
      <c r="AH79" s="559">
        <f t="shared" si="30"/>
        <v>0</v>
      </c>
      <c r="AI79" s="559">
        <f t="shared" si="30"/>
        <v>0</v>
      </c>
      <c r="AJ79" s="559">
        <f t="shared" si="30"/>
        <v>0</v>
      </c>
      <c r="AK79" s="559">
        <f t="shared" si="30"/>
        <v>0</v>
      </c>
      <c r="AL79" s="559">
        <f t="shared" si="30"/>
        <v>0</v>
      </c>
      <c r="AM79" s="559">
        <f t="shared" si="30"/>
        <v>0</v>
      </c>
      <c r="AN79" s="559">
        <f t="shared" si="30"/>
        <v>0</v>
      </c>
      <c r="AO79" s="559">
        <f t="shared" si="30"/>
        <v>0</v>
      </c>
      <c r="AP79" s="559">
        <f t="shared" si="30"/>
        <v>0</v>
      </c>
      <c r="AQ79" s="559">
        <f t="shared" si="30"/>
        <v>0</v>
      </c>
      <c r="AR79" s="559">
        <f t="shared" si="30"/>
        <v>0</v>
      </c>
      <c r="AS79" s="559">
        <f t="shared" si="30"/>
        <v>0</v>
      </c>
      <c r="AT79" s="559">
        <f t="shared" si="30"/>
        <v>0</v>
      </c>
      <c r="AU79" s="559">
        <f t="shared" si="30"/>
        <v>0</v>
      </c>
      <c r="AV79" s="559">
        <f t="shared" si="30"/>
        <v>0</v>
      </c>
      <c r="AW79" s="559">
        <f t="shared" si="30"/>
        <v>0</v>
      </c>
      <c r="AX79" s="559">
        <f t="shared" si="30"/>
        <v>0</v>
      </c>
      <c r="AY79" s="559">
        <f t="shared" si="30"/>
        <v>0</v>
      </c>
      <c r="AZ79" s="559">
        <f t="shared" si="30"/>
        <v>0</v>
      </c>
      <c r="BA79" s="559">
        <f t="shared" si="30"/>
        <v>0</v>
      </c>
      <c r="BB79" s="559">
        <f t="shared" si="30"/>
        <v>0</v>
      </c>
      <c r="BC79" s="559">
        <f t="shared" si="30"/>
        <v>0</v>
      </c>
      <c r="BD79" s="559">
        <f t="shared" si="30"/>
        <v>0</v>
      </c>
      <c r="BE79" s="559">
        <f t="shared" si="30"/>
        <v>0</v>
      </c>
      <c r="BF79" s="559">
        <f t="shared" si="30"/>
        <v>0</v>
      </c>
      <c r="BG79" s="559">
        <f t="shared" si="30"/>
        <v>0</v>
      </c>
      <c r="BH79" s="559">
        <f t="shared" si="30"/>
        <v>0</v>
      </c>
      <c r="BI79" s="559">
        <f t="shared" si="30"/>
        <v>0</v>
      </c>
      <c r="BJ79" s="559">
        <f t="shared" si="30"/>
        <v>0</v>
      </c>
      <c r="BK79" s="559">
        <f t="shared" si="30"/>
        <v>0</v>
      </c>
      <c r="BL79" s="559">
        <f t="shared" si="30"/>
        <v>0</v>
      </c>
      <c r="BM79" s="559">
        <f t="shared" si="30"/>
        <v>0</v>
      </c>
      <c r="BN79" s="559">
        <f t="shared" ref="BN79:CC79" si="31">BN56+BN33+BN10</f>
        <v>0</v>
      </c>
      <c r="BO79" s="559">
        <f t="shared" si="31"/>
        <v>0</v>
      </c>
      <c r="BP79" s="559">
        <f t="shared" si="31"/>
        <v>0</v>
      </c>
      <c r="BQ79" s="559">
        <f t="shared" si="31"/>
        <v>0</v>
      </c>
      <c r="BR79" s="559">
        <f t="shared" si="31"/>
        <v>0</v>
      </c>
      <c r="BS79" s="559">
        <f t="shared" si="31"/>
        <v>0</v>
      </c>
      <c r="BT79" s="559">
        <f t="shared" si="31"/>
        <v>0</v>
      </c>
      <c r="BU79" s="559">
        <f t="shared" si="31"/>
        <v>0</v>
      </c>
      <c r="BV79" s="559">
        <f t="shared" si="31"/>
        <v>0</v>
      </c>
      <c r="BW79" s="559">
        <f t="shared" si="31"/>
        <v>0</v>
      </c>
      <c r="BX79" s="559">
        <f t="shared" si="31"/>
        <v>0</v>
      </c>
      <c r="BY79" s="559">
        <f t="shared" si="31"/>
        <v>0</v>
      </c>
      <c r="BZ79" s="559">
        <f t="shared" si="31"/>
        <v>0</v>
      </c>
      <c r="CA79" s="559">
        <f t="shared" si="31"/>
        <v>0</v>
      </c>
      <c r="CB79" s="559">
        <f t="shared" si="31"/>
        <v>0</v>
      </c>
      <c r="CC79" s="559">
        <f t="shared" si="31"/>
        <v>0</v>
      </c>
      <c r="CE79" s="560"/>
    </row>
    <row r="80" spans="1:83">
      <c r="A80" s="569" t="s">
        <v>863</v>
      </c>
    </row>
  </sheetData>
  <mergeCells count="41">
    <mergeCell ref="V7:W7"/>
    <mergeCell ref="A7:A9"/>
    <mergeCell ref="B7:C7"/>
    <mergeCell ref="D7:E7"/>
    <mergeCell ref="F7:G7"/>
    <mergeCell ref="H7:I7"/>
    <mergeCell ref="J7:K7"/>
    <mergeCell ref="L7:M7"/>
    <mergeCell ref="N7:O7"/>
    <mergeCell ref="P7:Q7"/>
    <mergeCell ref="R7:S7"/>
    <mergeCell ref="T7:U7"/>
    <mergeCell ref="AT7:AU7"/>
    <mergeCell ref="X7:Y7"/>
    <mergeCell ref="Z7:AA7"/>
    <mergeCell ref="AB7:AC7"/>
    <mergeCell ref="AD7:AE7"/>
    <mergeCell ref="AF7:AG7"/>
    <mergeCell ref="AH7:AI7"/>
    <mergeCell ref="AJ7:AK7"/>
    <mergeCell ref="AL7:AM7"/>
    <mergeCell ref="AN7:AO7"/>
    <mergeCell ref="AP7:AQ7"/>
    <mergeCell ref="AR7:AS7"/>
    <mergeCell ref="BR7:BS7"/>
    <mergeCell ref="AV7:AW7"/>
    <mergeCell ref="AX7:AY7"/>
    <mergeCell ref="AZ7:BA7"/>
    <mergeCell ref="BB7:BC7"/>
    <mergeCell ref="BD7:BE7"/>
    <mergeCell ref="BF7:BG7"/>
    <mergeCell ref="BH7:BI7"/>
    <mergeCell ref="BJ7:BK7"/>
    <mergeCell ref="BL7:BM7"/>
    <mergeCell ref="BN7:BO7"/>
    <mergeCell ref="BP7:BQ7"/>
    <mergeCell ref="BT7:BU7"/>
    <mergeCell ref="BV7:BW7"/>
    <mergeCell ref="BX7:BY7"/>
    <mergeCell ref="BZ7:CA7"/>
    <mergeCell ref="CB7:C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9"/>
  <sheetViews>
    <sheetView zoomScale="70" zoomScaleNormal="70" workbookViewId="0"/>
  </sheetViews>
  <sheetFormatPr defaultRowHeight="15"/>
  <cols>
    <col min="1" max="1" width="9.7109375" style="570" customWidth="1"/>
    <col min="2" max="2" width="70" style="224" customWidth="1"/>
    <col min="3" max="3" width="14.5703125" style="2" customWidth="1"/>
    <col min="4" max="4" width="16.42578125" style="2" customWidth="1"/>
    <col min="5" max="5" width="15.5703125" style="2" customWidth="1"/>
    <col min="6" max="6" width="15.42578125" style="2" customWidth="1"/>
    <col min="7" max="8" width="13" style="2" customWidth="1"/>
    <col min="9" max="9" width="13.7109375" style="2" customWidth="1"/>
    <col min="10" max="80" width="13" style="2" customWidth="1"/>
    <col min="81" max="81" width="16.28515625" style="2" customWidth="1"/>
    <col min="82" max="82" width="16.5703125" style="2" customWidth="1"/>
    <col min="83" max="16384" width="9.140625" style="2"/>
  </cols>
  <sheetData>
    <row r="1" spans="1:85">
      <c r="B1" s="95" t="s">
        <v>120</v>
      </c>
      <c r="C1" s="25">
        <v>3</v>
      </c>
    </row>
    <row r="2" spans="1:85">
      <c r="B2" s="95" t="s">
        <v>106</v>
      </c>
      <c r="C2" s="32" t="s">
        <v>864</v>
      </c>
    </row>
    <row r="3" spans="1:85">
      <c r="B3" s="95" t="s">
        <v>108</v>
      </c>
      <c r="C3" s="95" t="s">
        <v>801</v>
      </c>
    </row>
    <row r="4" spans="1:85">
      <c r="B4" s="95" t="s">
        <v>110</v>
      </c>
      <c r="C4" s="23" t="s">
        <v>4</v>
      </c>
    </row>
    <row r="5" spans="1:85">
      <c r="B5" s="95" t="s">
        <v>111</v>
      </c>
      <c r="C5" s="299" t="s">
        <v>124</v>
      </c>
    </row>
    <row r="7" spans="1:85" s="554" customFormat="1" ht="27.75" customHeight="1">
      <c r="A7" s="4343" t="s">
        <v>634</v>
      </c>
      <c r="B7" s="4355" t="s">
        <v>865</v>
      </c>
      <c r="C7" s="4450" t="s">
        <v>803</v>
      </c>
      <c r="D7" s="4444"/>
      <c r="E7" s="4443" t="s">
        <v>804</v>
      </c>
      <c r="F7" s="4444"/>
      <c r="G7" s="4443" t="s">
        <v>805</v>
      </c>
      <c r="H7" s="4444"/>
      <c r="I7" s="4443" t="s">
        <v>806</v>
      </c>
      <c r="J7" s="4444"/>
      <c r="K7" s="4443" t="s">
        <v>807</v>
      </c>
      <c r="L7" s="4444"/>
      <c r="M7" s="4443" t="s">
        <v>808</v>
      </c>
      <c r="N7" s="4444"/>
      <c r="O7" s="4443" t="s">
        <v>809</v>
      </c>
      <c r="P7" s="4444"/>
      <c r="Q7" s="4443" t="s">
        <v>810</v>
      </c>
      <c r="R7" s="4444"/>
      <c r="S7" s="4443" t="s">
        <v>811</v>
      </c>
      <c r="T7" s="4444"/>
      <c r="U7" s="4443" t="s">
        <v>812</v>
      </c>
      <c r="V7" s="4444"/>
      <c r="W7" s="4443" t="s">
        <v>813</v>
      </c>
      <c r="X7" s="4444"/>
      <c r="Y7" s="4443" t="s">
        <v>814</v>
      </c>
      <c r="Z7" s="4444"/>
      <c r="AA7" s="4443" t="s">
        <v>815</v>
      </c>
      <c r="AB7" s="4444"/>
      <c r="AC7" s="4443" t="s">
        <v>816</v>
      </c>
      <c r="AD7" s="4444"/>
      <c r="AE7" s="4443" t="s">
        <v>817</v>
      </c>
      <c r="AF7" s="4444"/>
      <c r="AG7" s="4443" t="s">
        <v>818</v>
      </c>
      <c r="AH7" s="4444"/>
      <c r="AI7" s="4443" t="s">
        <v>819</v>
      </c>
      <c r="AJ7" s="4444"/>
      <c r="AK7" s="4443" t="s">
        <v>820</v>
      </c>
      <c r="AL7" s="4444"/>
      <c r="AM7" s="4443" t="s">
        <v>821</v>
      </c>
      <c r="AN7" s="4444"/>
      <c r="AO7" s="4443" t="s">
        <v>822</v>
      </c>
      <c r="AP7" s="4444"/>
      <c r="AQ7" s="4443" t="s">
        <v>823</v>
      </c>
      <c r="AR7" s="4444"/>
      <c r="AS7" s="4443" t="s">
        <v>824</v>
      </c>
      <c r="AT7" s="4444"/>
      <c r="AU7" s="4443" t="s">
        <v>825</v>
      </c>
      <c r="AV7" s="4444"/>
      <c r="AW7" s="4443" t="s">
        <v>826</v>
      </c>
      <c r="AX7" s="4444"/>
      <c r="AY7" s="4443" t="s">
        <v>827</v>
      </c>
      <c r="AZ7" s="4444"/>
      <c r="BA7" s="4443" t="s">
        <v>828</v>
      </c>
      <c r="BB7" s="4444"/>
      <c r="BC7" s="4443" t="s">
        <v>829</v>
      </c>
      <c r="BD7" s="4444"/>
      <c r="BE7" s="4445" t="s">
        <v>830</v>
      </c>
      <c r="BF7" s="4446"/>
      <c r="BG7" s="4445" t="s">
        <v>831</v>
      </c>
      <c r="BH7" s="4446"/>
      <c r="BI7" s="4445" t="s">
        <v>832</v>
      </c>
      <c r="BJ7" s="4446"/>
      <c r="BK7" s="4445" t="s">
        <v>833</v>
      </c>
      <c r="BL7" s="4446"/>
      <c r="BM7" s="4445" t="s">
        <v>834</v>
      </c>
      <c r="BN7" s="4446"/>
      <c r="BO7" s="4445" t="s">
        <v>835</v>
      </c>
      <c r="BP7" s="4446"/>
      <c r="BQ7" s="4445" t="s">
        <v>836</v>
      </c>
      <c r="BR7" s="4446"/>
      <c r="BS7" s="4445" t="s">
        <v>837</v>
      </c>
      <c r="BT7" s="4446"/>
      <c r="BU7" s="4445" t="s">
        <v>838</v>
      </c>
      <c r="BV7" s="4446"/>
      <c r="BW7" s="4445" t="s">
        <v>839</v>
      </c>
      <c r="BX7" s="4446"/>
      <c r="BY7" s="4445" t="s">
        <v>840</v>
      </c>
      <c r="BZ7" s="4446"/>
      <c r="CA7" s="4445" t="s">
        <v>841</v>
      </c>
      <c r="CB7" s="4447"/>
      <c r="CC7" s="4443" t="s">
        <v>842</v>
      </c>
      <c r="CD7" s="4444"/>
    </row>
    <row r="8" spans="1:85" s="554" customFormat="1" ht="27.75" customHeight="1">
      <c r="A8" s="4448"/>
      <c r="B8" s="4449"/>
      <c r="C8" s="555" t="s">
        <v>860</v>
      </c>
      <c r="D8" s="556" t="s">
        <v>861</v>
      </c>
      <c r="E8" s="556" t="s">
        <v>860</v>
      </c>
      <c r="F8" s="556" t="s">
        <v>861</v>
      </c>
      <c r="G8" s="556" t="s">
        <v>860</v>
      </c>
      <c r="H8" s="556" t="s">
        <v>861</v>
      </c>
      <c r="I8" s="556" t="s">
        <v>860</v>
      </c>
      <c r="J8" s="556" t="s">
        <v>861</v>
      </c>
      <c r="K8" s="556" t="s">
        <v>860</v>
      </c>
      <c r="L8" s="556" t="s">
        <v>861</v>
      </c>
      <c r="M8" s="556" t="s">
        <v>860</v>
      </c>
      <c r="N8" s="556" t="s">
        <v>861</v>
      </c>
      <c r="O8" s="556" t="s">
        <v>860</v>
      </c>
      <c r="P8" s="556" t="s">
        <v>861</v>
      </c>
      <c r="Q8" s="556" t="s">
        <v>860</v>
      </c>
      <c r="R8" s="556" t="s">
        <v>861</v>
      </c>
      <c r="S8" s="556" t="s">
        <v>860</v>
      </c>
      <c r="T8" s="556" t="s">
        <v>861</v>
      </c>
      <c r="U8" s="556" t="s">
        <v>860</v>
      </c>
      <c r="V8" s="556" t="s">
        <v>861</v>
      </c>
      <c r="W8" s="556" t="s">
        <v>860</v>
      </c>
      <c r="X8" s="556" t="s">
        <v>861</v>
      </c>
      <c r="Y8" s="556" t="s">
        <v>860</v>
      </c>
      <c r="Z8" s="556" t="s">
        <v>861</v>
      </c>
      <c r="AA8" s="556" t="s">
        <v>860</v>
      </c>
      <c r="AB8" s="556" t="s">
        <v>861</v>
      </c>
      <c r="AC8" s="556" t="s">
        <v>860</v>
      </c>
      <c r="AD8" s="556" t="s">
        <v>861</v>
      </c>
      <c r="AE8" s="556" t="s">
        <v>860</v>
      </c>
      <c r="AF8" s="556" t="s">
        <v>861</v>
      </c>
      <c r="AG8" s="556" t="s">
        <v>860</v>
      </c>
      <c r="AH8" s="556" t="s">
        <v>861</v>
      </c>
      <c r="AI8" s="556" t="s">
        <v>860</v>
      </c>
      <c r="AJ8" s="556" t="s">
        <v>861</v>
      </c>
      <c r="AK8" s="556" t="s">
        <v>860</v>
      </c>
      <c r="AL8" s="556" t="s">
        <v>861</v>
      </c>
      <c r="AM8" s="556" t="s">
        <v>860</v>
      </c>
      <c r="AN8" s="556" t="s">
        <v>861</v>
      </c>
      <c r="AO8" s="556" t="s">
        <v>860</v>
      </c>
      <c r="AP8" s="556" t="s">
        <v>861</v>
      </c>
      <c r="AQ8" s="556" t="s">
        <v>860</v>
      </c>
      <c r="AR8" s="556" t="s">
        <v>861</v>
      </c>
      <c r="AS8" s="556" t="s">
        <v>860</v>
      </c>
      <c r="AT8" s="556" t="s">
        <v>861</v>
      </c>
      <c r="AU8" s="556" t="s">
        <v>860</v>
      </c>
      <c r="AV8" s="556" t="s">
        <v>861</v>
      </c>
      <c r="AW8" s="556" t="s">
        <v>860</v>
      </c>
      <c r="AX8" s="556" t="s">
        <v>861</v>
      </c>
      <c r="AY8" s="556" t="s">
        <v>860</v>
      </c>
      <c r="AZ8" s="556" t="s">
        <v>861</v>
      </c>
      <c r="BA8" s="556" t="s">
        <v>860</v>
      </c>
      <c r="BB8" s="556" t="s">
        <v>861</v>
      </c>
      <c r="BC8" s="556" t="s">
        <v>860</v>
      </c>
      <c r="BD8" s="556" t="s">
        <v>861</v>
      </c>
      <c r="BE8" s="556" t="s">
        <v>860</v>
      </c>
      <c r="BF8" s="556" t="s">
        <v>861</v>
      </c>
      <c r="BG8" s="556" t="s">
        <v>860</v>
      </c>
      <c r="BH8" s="556" t="s">
        <v>861</v>
      </c>
      <c r="BI8" s="556" t="s">
        <v>860</v>
      </c>
      <c r="BJ8" s="556" t="s">
        <v>861</v>
      </c>
      <c r="BK8" s="556" t="s">
        <v>860</v>
      </c>
      <c r="BL8" s="556" t="s">
        <v>861</v>
      </c>
      <c r="BM8" s="556" t="s">
        <v>860</v>
      </c>
      <c r="BN8" s="556" t="s">
        <v>861</v>
      </c>
      <c r="BO8" s="556" t="s">
        <v>860</v>
      </c>
      <c r="BP8" s="556" t="s">
        <v>861</v>
      </c>
      <c r="BQ8" s="556" t="s">
        <v>860</v>
      </c>
      <c r="BR8" s="556" t="s">
        <v>861</v>
      </c>
      <c r="BS8" s="556" t="s">
        <v>860</v>
      </c>
      <c r="BT8" s="556" t="s">
        <v>861</v>
      </c>
      <c r="BU8" s="556" t="s">
        <v>860</v>
      </c>
      <c r="BV8" s="556" t="s">
        <v>861</v>
      </c>
      <c r="BW8" s="556" t="s">
        <v>860</v>
      </c>
      <c r="BX8" s="556" t="s">
        <v>861</v>
      </c>
      <c r="BY8" s="556" t="s">
        <v>860</v>
      </c>
      <c r="BZ8" s="556" t="s">
        <v>861</v>
      </c>
      <c r="CA8" s="556" t="s">
        <v>860</v>
      </c>
      <c r="CB8" s="556" t="s">
        <v>861</v>
      </c>
      <c r="CC8" s="556" t="s">
        <v>860</v>
      </c>
      <c r="CD8" s="556" t="s">
        <v>861</v>
      </c>
    </row>
    <row r="9" spans="1:85" s="554" customFormat="1" ht="44.25" customHeight="1">
      <c r="A9" s="4344"/>
      <c r="B9" s="4357"/>
      <c r="C9" s="557" t="s">
        <v>844</v>
      </c>
      <c r="D9" s="558" t="s">
        <v>846</v>
      </c>
      <c r="E9" s="558" t="s">
        <v>844</v>
      </c>
      <c r="F9" s="558" t="s">
        <v>846</v>
      </c>
      <c r="G9" s="558" t="s">
        <v>844</v>
      </c>
      <c r="H9" s="558" t="s">
        <v>846</v>
      </c>
      <c r="I9" s="558" t="s">
        <v>844</v>
      </c>
      <c r="J9" s="558" t="s">
        <v>846</v>
      </c>
      <c r="K9" s="558" t="s">
        <v>844</v>
      </c>
      <c r="L9" s="558" t="s">
        <v>846</v>
      </c>
      <c r="M9" s="558" t="s">
        <v>844</v>
      </c>
      <c r="N9" s="558" t="s">
        <v>846</v>
      </c>
      <c r="O9" s="558" t="s">
        <v>844</v>
      </c>
      <c r="P9" s="558" t="s">
        <v>846</v>
      </c>
      <c r="Q9" s="558" t="s">
        <v>844</v>
      </c>
      <c r="R9" s="558" t="s">
        <v>846</v>
      </c>
      <c r="S9" s="558" t="s">
        <v>844</v>
      </c>
      <c r="T9" s="558" t="s">
        <v>846</v>
      </c>
      <c r="U9" s="558" t="s">
        <v>844</v>
      </c>
      <c r="V9" s="558" t="s">
        <v>846</v>
      </c>
      <c r="W9" s="558" t="s">
        <v>844</v>
      </c>
      <c r="X9" s="558" t="s">
        <v>846</v>
      </c>
      <c r="Y9" s="558" t="s">
        <v>844</v>
      </c>
      <c r="Z9" s="558" t="s">
        <v>846</v>
      </c>
      <c r="AA9" s="558" t="s">
        <v>844</v>
      </c>
      <c r="AB9" s="558" t="s">
        <v>846</v>
      </c>
      <c r="AC9" s="558" t="s">
        <v>844</v>
      </c>
      <c r="AD9" s="558" t="s">
        <v>846</v>
      </c>
      <c r="AE9" s="558" t="s">
        <v>844</v>
      </c>
      <c r="AF9" s="558" t="s">
        <v>846</v>
      </c>
      <c r="AG9" s="558" t="s">
        <v>844</v>
      </c>
      <c r="AH9" s="558" t="s">
        <v>846</v>
      </c>
      <c r="AI9" s="558" t="s">
        <v>844</v>
      </c>
      <c r="AJ9" s="558" t="s">
        <v>846</v>
      </c>
      <c r="AK9" s="558" t="s">
        <v>844</v>
      </c>
      <c r="AL9" s="558" t="s">
        <v>846</v>
      </c>
      <c r="AM9" s="558" t="s">
        <v>844</v>
      </c>
      <c r="AN9" s="558" t="s">
        <v>846</v>
      </c>
      <c r="AO9" s="558" t="s">
        <v>844</v>
      </c>
      <c r="AP9" s="558" t="s">
        <v>846</v>
      </c>
      <c r="AQ9" s="558" t="s">
        <v>844</v>
      </c>
      <c r="AR9" s="558" t="s">
        <v>846</v>
      </c>
      <c r="AS9" s="558" t="s">
        <v>844</v>
      </c>
      <c r="AT9" s="558" t="s">
        <v>846</v>
      </c>
      <c r="AU9" s="558" t="s">
        <v>844</v>
      </c>
      <c r="AV9" s="558" t="s">
        <v>846</v>
      </c>
      <c r="AW9" s="558" t="s">
        <v>844</v>
      </c>
      <c r="AX9" s="558" t="s">
        <v>846</v>
      </c>
      <c r="AY9" s="558" t="s">
        <v>844</v>
      </c>
      <c r="AZ9" s="558" t="s">
        <v>846</v>
      </c>
      <c r="BA9" s="558" t="s">
        <v>844</v>
      </c>
      <c r="BB9" s="558" t="s">
        <v>846</v>
      </c>
      <c r="BC9" s="558" t="s">
        <v>844</v>
      </c>
      <c r="BD9" s="558" t="s">
        <v>846</v>
      </c>
      <c r="BE9" s="558" t="s">
        <v>844</v>
      </c>
      <c r="BF9" s="558" t="s">
        <v>846</v>
      </c>
      <c r="BG9" s="558" t="s">
        <v>844</v>
      </c>
      <c r="BH9" s="558" t="s">
        <v>846</v>
      </c>
      <c r="BI9" s="558" t="s">
        <v>844</v>
      </c>
      <c r="BJ9" s="558" t="s">
        <v>846</v>
      </c>
      <c r="BK9" s="558" t="s">
        <v>844</v>
      </c>
      <c r="BL9" s="558" t="s">
        <v>846</v>
      </c>
      <c r="BM9" s="558" t="s">
        <v>844</v>
      </c>
      <c r="BN9" s="558" t="s">
        <v>846</v>
      </c>
      <c r="BO9" s="558" t="s">
        <v>844</v>
      </c>
      <c r="BP9" s="558" t="s">
        <v>846</v>
      </c>
      <c r="BQ9" s="558" t="s">
        <v>844</v>
      </c>
      <c r="BR9" s="558" t="s">
        <v>846</v>
      </c>
      <c r="BS9" s="558" t="s">
        <v>844</v>
      </c>
      <c r="BT9" s="558" t="s">
        <v>846</v>
      </c>
      <c r="BU9" s="558" t="s">
        <v>844</v>
      </c>
      <c r="BV9" s="558" t="s">
        <v>846</v>
      </c>
      <c r="BW9" s="558" t="s">
        <v>844</v>
      </c>
      <c r="BX9" s="558" t="s">
        <v>846</v>
      </c>
      <c r="BY9" s="558" t="s">
        <v>844</v>
      </c>
      <c r="BZ9" s="558" t="s">
        <v>846</v>
      </c>
      <c r="CA9" s="558" t="s">
        <v>844</v>
      </c>
      <c r="CB9" s="558" t="s">
        <v>846</v>
      </c>
      <c r="CC9" s="558" t="s">
        <v>844</v>
      </c>
      <c r="CD9" s="558" t="s">
        <v>846</v>
      </c>
    </row>
    <row r="10" spans="1:85">
      <c r="A10" s="487">
        <v>1</v>
      </c>
      <c r="B10" s="490" t="s">
        <v>97</v>
      </c>
      <c r="C10" s="571">
        <f>SUM(C11:C31)</f>
        <v>0</v>
      </c>
      <c r="D10" s="571">
        <f t="shared" ref="D10:BO10" si="0">SUM(D11:D31)</f>
        <v>0</v>
      </c>
      <c r="E10" s="571">
        <f t="shared" si="0"/>
        <v>0</v>
      </c>
      <c r="F10" s="571">
        <f t="shared" si="0"/>
        <v>0</v>
      </c>
      <c r="G10" s="571">
        <f t="shared" si="0"/>
        <v>0</v>
      </c>
      <c r="H10" s="571">
        <f t="shared" si="0"/>
        <v>0</v>
      </c>
      <c r="I10" s="571">
        <f t="shared" si="0"/>
        <v>0</v>
      </c>
      <c r="J10" s="571">
        <f t="shared" si="0"/>
        <v>0</v>
      </c>
      <c r="K10" s="571">
        <f t="shared" si="0"/>
        <v>0</v>
      </c>
      <c r="L10" s="571">
        <f t="shared" si="0"/>
        <v>0</v>
      </c>
      <c r="M10" s="571">
        <f t="shared" si="0"/>
        <v>0</v>
      </c>
      <c r="N10" s="571">
        <f t="shared" si="0"/>
        <v>0</v>
      </c>
      <c r="O10" s="571">
        <f t="shared" si="0"/>
        <v>0</v>
      </c>
      <c r="P10" s="571">
        <f t="shared" si="0"/>
        <v>0</v>
      </c>
      <c r="Q10" s="571">
        <f t="shared" si="0"/>
        <v>0</v>
      </c>
      <c r="R10" s="571">
        <f t="shared" si="0"/>
        <v>0</v>
      </c>
      <c r="S10" s="571">
        <f t="shared" si="0"/>
        <v>0</v>
      </c>
      <c r="T10" s="571">
        <f t="shared" si="0"/>
        <v>0</v>
      </c>
      <c r="U10" s="571">
        <f t="shared" si="0"/>
        <v>0</v>
      </c>
      <c r="V10" s="571">
        <f t="shared" si="0"/>
        <v>0</v>
      </c>
      <c r="W10" s="571">
        <f t="shared" si="0"/>
        <v>0</v>
      </c>
      <c r="X10" s="571">
        <f t="shared" si="0"/>
        <v>0</v>
      </c>
      <c r="Y10" s="571">
        <f t="shared" si="0"/>
        <v>0</v>
      </c>
      <c r="Z10" s="571">
        <f t="shared" si="0"/>
        <v>0</v>
      </c>
      <c r="AA10" s="571">
        <f t="shared" si="0"/>
        <v>0</v>
      </c>
      <c r="AB10" s="571">
        <f t="shared" si="0"/>
        <v>0</v>
      </c>
      <c r="AC10" s="571">
        <f t="shared" si="0"/>
        <v>0</v>
      </c>
      <c r="AD10" s="571">
        <f t="shared" si="0"/>
        <v>0</v>
      </c>
      <c r="AE10" s="571">
        <f t="shared" si="0"/>
        <v>0</v>
      </c>
      <c r="AF10" s="571">
        <f t="shared" si="0"/>
        <v>0</v>
      </c>
      <c r="AG10" s="571">
        <f t="shared" si="0"/>
        <v>0</v>
      </c>
      <c r="AH10" s="571">
        <f t="shared" si="0"/>
        <v>0</v>
      </c>
      <c r="AI10" s="571">
        <f t="shared" si="0"/>
        <v>0</v>
      </c>
      <c r="AJ10" s="571">
        <f t="shared" si="0"/>
        <v>0</v>
      </c>
      <c r="AK10" s="571">
        <f t="shared" si="0"/>
        <v>0</v>
      </c>
      <c r="AL10" s="571">
        <f t="shared" si="0"/>
        <v>0</v>
      </c>
      <c r="AM10" s="571">
        <f t="shared" si="0"/>
        <v>0</v>
      </c>
      <c r="AN10" s="571">
        <f t="shared" si="0"/>
        <v>0</v>
      </c>
      <c r="AO10" s="571">
        <f t="shared" si="0"/>
        <v>0</v>
      </c>
      <c r="AP10" s="571">
        <f t="shared" si="0"/>
        <v>0</v>
      </c>
      <c r="AQ10" s="571">
        <f t="shared" si="0"/>
        <v>0</v>
      </c>
      <c r="AR10" s="571">
        <f t="shared" si="0"/>
        <v>0</v>
      </c>
      <c r="AS10" s="571">
        <f t="shared" si="0"/>
        <v>0</v>
      </c>
      <c r="AT10" s="571">
        <f t="shared" si="0"/>
        <v>0</v>
      </c>
      <c r="AU10" s="571">
        <f t="shared" si="0"/>
        <v>0</v>
      </c>
      <c r="AV10" s="571">
        <f t="shared" si="0"/>
        <v>0</v>
      </c>
      <c r="AW10" s="571">
        <f t="shared" si="0"/>
        <v>0</v>
      </c>
      <c r="AX10" s="571">
        <f t="shared" si="0"/>
        <v>0</v>
      </c>
      <c r="AY10" s="571">
        <f t="shared" si="0"/>
        <v>0</v>
      </c>
      <c r="AZ10" s="571">
        <f t="shared" si="0"/>
        <v>0</v>
      </c>
      <c r="BA10" s="571">
        <f t="shared" si="0"/>
        <v>0</v>
      </c>
      <c r="BB10" s="571">
        <f t="shared" si="0"/>
        <v>0</v>
      </c>
      <c r="BC10" s="571">
        <f t="shared" si="0"/>
        <v>0</v>
      </c>
      <c r="BD10" s="571">
        <f t="shared" si="0"/>
        <v>0</v>
      </c>
      <c r="BE10" s="571">
        <f t="shared" si="0"/>
        <v>0</v>
      </c>
      <c r="BF10" s="571">
        <f t="shared" si="0"/>
        <v>0</v>
      </c>
      <c r="BG10" s="571">
        <f t="shared" si="0"/>
        <v>0</v>
      </c>
      <c r="BH10" s="571">
        <f t="shared" si="0"/>
        <v>0</v>
      </c>
      <c r="BI10" s="571">
        <f t="shared" si="0"/>
        <v>0</v>
      </c>
      <c r="BJ10" s="571">
        <f t="shared" si="0"/>
        <v>0</v>
      </c>
      <c r="BK10" s="571">
        <f t="shared" si="0"/>
        <v>0</v>
      </c>
      <c r="BL10" s="571">
        <f t="shared" si="0"/>
        <v>0</v>
      </c>
      <c r="BM10" s="571">
        <f t="shared" si="0"/>
        <v>0</v>
      </c>
      <c r="BN10" s="571">
        <f t="shared" si="0"/>
        <v>0</v>
      </c>
      <c r="BO10" s="571">
        <f t="shared" si="0"/>
        <v>0</v>
      </c>
      <c r="BP10" s="571">
        <f t="shared" ref="BP10:CA10" si="1">SUM(BP11:BP31)</f>
        <v>0</v>
      </c>
      <c r="BQ10" s="571">
        <f t="shared" si="1"/>
        <v>0</v>
      </c>
      <c r="BR10" s="571">
        <f t="shared" si="1"/>
        <v>0</v>
      </c>
      <c r="BS10" s="571">
        <f t="shared" si="1"/>
        <v>0</v>
      </c>
      <c r="BT10" s="571">
        <f t="shared" si="1"/>
        <v>0</v>
      </c>
      <c r="BU10" s="571">
        <f t="shared" si="1"/>
        <v>0</v>
      </c>
      <c r="BV10" s="571">
        <f t="shared" si="1"/>
        <v>0</v>
      </c>
      <c r="BW10" s="571">
        <f t="shared" si="1"/>
        <v>0</v>
      </c>
      <c r="BX10" s="571">
        <f t="shared" si="1"/>
        <v>0</v>
      </c>
      <c r="BY10" s="571">
        <f t="shared" si="1"/>
        <v>0</v>
      </c>
      <c r="BZ10" s="571">
        <f t="shared" si="1"/>
        <v>0</v>
      </c>
      <c r="CA10" s="571">
        <f t="shared" si="1"/>
        <v>0</v>
      </c>
      <c r="CB10" s="571">
        <f>SUM(CB11:CB31)</f>
        <v>0</v>
      </c>
      <c r="CC10" s="571">
        <f t="shared" ref="CC10:CC51" si="2">C10+E10+G10+I10+K10+M10++O10+Q10+S10+U10++W10+Y10+AA10+AC10+AE10+AG10+AI10+AK10+AM10+AO10+AQ10+AS10+AU10+AW10+AY10++BA10+BC10+BE10+BG10+BI10+BK10+BM10+BO10+BQ10+BS10+BU10+BW10+BY10+CA10</f>
        <v>0</v>
      </c>
      <c r="CD10" s="571">
        <f t="shared" ref="CD10:CD53" si="3">D10+F10+H10+J10+L10+N10++P10+R10+T10+V10+X10+Z10+AB10+AD10+AF10+AH10+AJ10+AL10+AN10+AP10+AR10+AT10+AV10+AX10+AZ10++BB10+BD10+BF10+BH10+BJ10+BL10+BN10+BP10+BR10+BT10+BV10+BX10+BZ10+CB10</f>
        <v>0</v>
      </c>
      <c r="CG10" s="560">
        <v>1</v>
      </c>
    </row>
    <row r="11" spans="1:85">
      <c r="A11" s="572" t="s">
        <v>739</v>
      </c>
      <c r="B11" s="470" t="s">
        <v>740</v>
      </c>
      <c r="C11" s="573">
        <v>0</v>
      </c>
      <c r="D11" s="573">
        <v>0</v>
      </c>
      <c r="E11" s="573">
        <v>0</v>
      </c>
      <c r="F11" s="573">
        <v>0</v>
      </c>
      <c r="G11" s="573">
        <v>0</v>
      </c>
      <c r="H11" s="573">
        <v>0</v>
      </c>
      <c r="I11" s="573">
        <v>0</v>
      </c>
      <c r="J11" s="573">
        <v>0</v>
      </c>
      <c r="K11" s="573">
        <v>0</v>
      </c>
      <c r="L11" s="573">
        <v>0</v>
      </c>
      <c r="M11" s="573">
        <v>0</v>
      </c>
      <c r="N11" s="573">
        <v>0</v>
      </c>
      <c r="O11" s="573">
        <v>0</v>
      </c>
      <c r="P11" s="573">
        <v>0</v>
      </c>
      <c r="Q11" s="573">
        <v>0</v>
      </c>
      <c r="R11" s="573">
        <v>0</v>
      </c>
      <c r="S11" s="573">
        <v>0</v>
      </c>
      <c r="T11" s="573">
        <v>0</v>
      </c>
      <c r="U11" s="573">
        <v>0</v>
      </c>
      <c r="V11" s="573">
        <v>0</v>
      </c>
      <c r="W11" s="573">
        <v>0</v>
      </c>
      <c r="X11" s="573">
        <v>0</v>
      </c>
      <c r="Y11" s="573">
        <v>0</v>
      </c>
      <c r="Z11" s="573">
        <v>0</v>
      </c>
      <c r="AA11" s="573">
        <v>0</v>
      </c>
      <c r="AB11" s="573">
        <v>0</v>
      </c>
      <c r="AC11" s="573">
        <v>0</v>
      </c>
      <c r="AD11" s="573">
        <v>0</v>
      </c>
      <c r="AE11" s="573">
        <v>0</v>
      </c>
      <c r="AF11" s="573">
        <v>0</v>
      </c>
      <c r="AG11" s="573">
        <v>0</v>
      </c>
      <c r="AH11" s="573">
        <v>0</v>
      </c>
      <c r="AI11" s="573">
        <v>0</v>
      </c>
      <c r="AJ11" s="573">
        <v>0</v>
      </c>
      <c r="AK11" s="573">
        <v>0</v>
      </c>
      <c r="AL11" s="573">
        <v>0</v>
      </c>
      <c r="AM11" s="573">
        <v>0</v>
      </c>
      <c r="AN11" s="573">
        <v>0</v>
      </c>
      <c r="AO11" s="573">
        <v>0</v>
      </c>
      <c r="AP11" s="573">
        <v>0</v>
      </c>
      <c r="AQ11" s="573">
        <v>0</v>
      </c>
      <c r="AR11" s="573">
        <v>0</v>
      </c>
      <c r="AS11" s="573">
        <v>0</v>
      </c>
      <c r="AT11" s="573">
        <v>0</v>
      </c>
      <c r="AU11" s="573">
        <v>0</v>
      </c>
      <c r="AV11" s="573">
        <v>0</v>
      </c>
      <c r="AW11" s="573">
        <v>0</v>
      </c>
      <c r="AX11" s="573">
        <v>0</v>
      </c>
      <c r="AY11" s="573">
        <v>0</v>
      </c>
      <c r="AZ11" s="573">
        <v>0</v>
      </c>
      <c r="BA11" s="573">
        <v>0</v>
      </c>
      <c r="BB11" s="573">
        <v>0</v>
      </c>
      <c r="BC11" s="573">
        <v>0</v>
      </c>
      <c r="BD11" s="573">
        <v>0</v>
      </c>
      <c r="BE11" s="573">
        <v>0</v>
      </c>
      <c r="BF11" s="573">
        <v>0</v>
      </c>
      <c r="BG11" s="573">
        <v>0</v>
      </c>
      <c r="BH11" s="573">
        <v>0</v>
      </c>
      <c r="BI11" s="573">
        <v>0</v>
      </c>
      <c r="BJ11" s="573">
        <v>0</v>
      </c>
      <c r="BK11" s="573">
        <v>0</v>
      </c>
      <c r="BL11" s="573">
        <v>0</v>
      </c>
      <c r="BM11" s="573">
        <v>0</v>
      </c>
      <c r="BN11" s="573">
        <v>0</v>
      </c>
      <c r="BO11" s="573">
        <v>0</v>
      </c>
      <c r="BP11" s="573">
        <v>0</v>
      </c>
      <c r="BQ11" s="573">
        <v>0</v>
      </c>
      <c r="BR11" s="573">
        <v>0</v>
      </c>
      <c r="BS11" s="573">
        <v>0</v>
      </c>
      <c r="BT11" s="573">
        <v>0</v>
      </c>
      <c r="BU11" s="573">
        <v>0</v>
      </c>
      <c r="BV11" s="573">
        <v>0</v>
      </c>
      <c r="BW11" s="573">
        <v>0</v>
      </c>
      <c r="BX11" s="573">
        <v>0</v>
      </c>
      <c r="BY11" s="573">
        <v>0</v>
      </c>
      <c r="BZ11" s="573">
        <v>0</v>
      </c>
      <c r="CA11" s="573">
        <v>0</v>
      </c>
      <c r="CB11" s="573">
        <v>0</v>
      </c>
      <c r="CC11" s="574">
        <f t="shared" si="2"/>
        <v>0</v>
      </c>
      <c r="CD11" s="574">
        <f t="shared" si="3"/>
        <v>0</v>
      </c>
      <c r="CG11" s="560">
        <v>3</v>
      </c>
    </row>
    <row r="12" spans="1:85">
      <c r="A12" s="572" t="s">
        <v>741</v>
      </c>
      <c r="B12" s="470" t="s">
        <v>742</v>
      </c>
      <c r="C12" s="573">
        <v>0</v>
      </c>
      <c r="D12" s="573">
        <v>0</v>
      </c>
      <c r="E12" s="573">
        <v>0</v>
      </c>
      <c r="F12" s="573">
        <v>0</v>
      </c>
      <c r="G12" s="573">
        <v>0</v>
      </c>
      <c r="H12" s="573">
        <v>0</v>
      </c>
      <c r="I12" s="573">
        <v>0</v>
      </c>
      <c r="J12" s="573">
        <v>0</v>
      </c>
      <c r="K12" s="573">
        <v>0</v>
      </c>
      <c r="L12" s="573">
        <v>0</v>
      </c>
      <c r="M12" s="573">
        <v>0</v>
      </c>
      <c r="N12" s="573">
        <v>0</v>
      </c>
      <c r="O12" s="573">
        <v>0</v>
      </c>
      <c r="P12" s="573">
        <v>0</v>
      </c>
      <c r="Q12" s="573">
        <v>0</v>
      </c>
      <c r="R12" s="573">
        <v>0</v>
      </c>
      <c r="S12" s="573">
        <v>0</v>
      </c>
      <c r="T12" s="573">
        <v>0</v>
      </c>
      <c r="U12" s="573">
        <v>0</v>
      </c>
      <c r="V12" s="573">
        <v>0</v>
      </c>
      <c r="W12" s="573">
        <v>0</v>
      </c>
      <c r="X12" s="573">
        <v>0</v>
      </c>
      <c r="Y12" s="573">
        <v>0</v>
      </c>
      <c r="Z12" s="573">
        <v>0</v>
      </c>
      <c r="AA12" s="573">
        <v>0</v>
      </c>
      <c r="AB12" s="573">
        <v>0</v>
      </c>
      <c r="AC12" s="573">
        <v>0</v>
      </c>
      <c r="AD12" s="573">
        <v>0</v>
      </c>
      <c r="AE12" s="573">
        <v>0</v>
      </c>
      <c r="AF12" s="573">
        <v>0</v>
      </c>
      <c r="AG12" s="573">
        <v>0</v>
      </c>
      <c r="AH12" s="573">
        <v>0</v>
      </c>
      <c r="AI12" s="573">
        <v>0</v>
      </c>
      <c r="AJ12" s="573">
        <v>0</v>
      </c>
      <c r="AK12" s="573">
        <v>0</v>
      </c>
      <c r="AL12" s="573">
        <v>0</v>
      </c>
      <c r="AM12" s="573">
        <v>0</v>
      </c>
      <c r="AN12" s="573">
        <v>0</v>
      </c>
      <c r="AO12" s="573">
        <v>0</v>
      </c>
      <c r="AP12" s="573">
        <v>0</v>
      </c>
      <c r="AQ12" s="573">
        <v>0</v>
      </c>
      <c r="AR12" s="573">
        <v>0</v>
      </c>
      <c r="AS12" s="573">
        <v>0</v>
      </c>
      <c r="AT12" s="573">
        <v>0</v>
      </c>
      <c r="AU12" s="573">
        <v>0</v>
      </c>
      <c r="AV12" s="573">
        <v>0</v>
      </c>
      <c r="AW12" s="573">
        <v>0</v>
      </c>
      <c r="AX12" s="573">
        <v>0</v>
      </c>
      <c r="AY12" s="573">
        <v>0</v>
      </c>
      <c r="AZ12" s="573">
        <v>0</v>
      </c>
      <c r="BA12" s="573">
        <v>0</v>
      </c>
      <c r="BB12" s="573">
        <v>0</v>
      </c>
      <c r="BC12" s="573">
        <v>0</v>
      </c>
      <c r="BD12" s="573">
        <v>0</v>
      </c>
      <c r="BE12" s="573">
        <v>0</v>
      </c>
      <c r="BF12" s="573">
        <v>0</v>
      </c>
      <c r="BG12" s="573">
        <v>0</v>
      </c>
      <c r="BH12" s="573">
        <v>0</v>
      </c>
      <c r="BI12" s="573">
        <v>0</v>
      </c>
      <c r="BJ12" s="573">
        <v>0</v>
      </c>
      <c r="BK12" s="573">
        <v>0</v>
      </c>
      <c r="BL12" s="573">
        <v>0</v>
      </c>
      <c r="BM12" s="573">
        <v>0</v>
      </c>
      <c r="BN12" s="573">
        <v>0</v>
      </c>
      <c r="BO12" s="573">
        <v>0</v>
      </c>
      <c r="BP12" s="573">
        <v>0</v>
      </c>
      <c r="BQ12" s="573">
        <v>0</v>
      </c>
      <c r="BR12" s="573">
        <v>0</v>
      </c>
      <c r="BS12" s="573">
        <v>0</v>
      </c>
      <c r="BT12" s="573">
        <v>0</v>
      </c>
      <c r="BU12" s="573">
        <v>0</v>
      </c>
      <c r="BV12" s="573">
        <v>0</v>
      </c>
      <c r="BW12" s="573">
        <v>0</v>
      </c>
      <c r="BX12" s="573">
        <v>0</v>
      </c>
      <c r="BY12" s="573">
        <v>0</v>
      </c>
      <c r="BZ12" s="573">
        <v>0</v>
      </c>
      <c r="CA12" s="573">
        <v>0</v>
      </c>
      <c r="CB12" s="573">
        <v>0</v>
      </c>
      <c r="CC12" s="574">
        <f t="shared" si="2"/>
        <v>0</v>
      </c>
      <c r="CD12" s="574">
        <f t="shared" si="3"/>
        <v>0</v>
      </c>
      <c r="CG12" s="560">
        <v>4</v>
      </c>
    </row>
    <row r="13" spans="1:85">
      <c r="A13" s="572" t="s">
        <v>743</v>
      </c>
      <c r="B13" s="470" t="s">
        <v>744</v>
      </c>
      <c r="C13" s="573">
        <v>0</v>
      </c>
      <c r="D13" s="573">
        <v>0</v>
      </c>
      <c r="E13" s="573">
        <v>0</v>
      </c>
      <c r="F13" s="573">
        <v>0</v>
      </c>
      <c r="G13" s="573">
        <v>0</v>
      </c>
      <c r="H13" s="573">
        <v>0</v>
      </c>
      <c r="I13" s="573">
        <v>0</v>
      </c>
      <c r="J13" s="573">
        <v>0</v>
      </c>
      <c r="K13" s="573">
        <v>0</v>
      </c>
      <c r="L13" s="573">
        <v>0</v>
      </c>
      <c r="M13" s="573">
        <v>0</v>
      </c>
      <c r="N13" s="573">
        <v>0</v>
      </c>
      <c r="O13" s="573">
        <v>0</v>
      </c>
      <c r="P13" s="573">
        <v>0</v>
      </c>
      <c r="Q13" s="573">
        <v>0</v>
      </c>
      <c r="R13" s="573">
        <v>0</v>
      </c>
      <c r="S13" s="573">
        <v>0</v>
      </c>
      <c r="T13" s="573">
        <v>0</v>
      </c>
      <c r="U13" s="573">
        <v>0</v>
      </c>
      <c r="V13" s="573">
        <v>0</v>
      </c>
      <c r="W13" s="573">
        <v>0</v>
      </c>
      <c r="X13" s="573">
        <v>0</v>
      </c>
      <c r="Y13" s="573">
        <v>0</v>
      </c>
      <c r="Z13" s="573">
        <v>0</v>
      </c>
      <c r="AA13" s="573">
        <v>0</v>
      </c>
      <c r="AB13" s="573">
        <v>0</v>
      </c>
      <c r="AC13" s="573">
        <v>0</v>
      </c>
      <c r="AD13" s="573">
        <v>0</v>
      </c>
      <c r="AE13" s="573">
        <v>0</v>
      </c>
      <c r="AF13" s="573">
        <v>0</v>
      </c>
      <c r="AG13" s="573">
        <v>0</v>
      </c>
      <c r="AH13" s="573">
        <v>0</v>
      </c>
      <c r="AI13" s="573">
        <v>0</v>
      </c>
      <c r="AJ13" s="573">
        <v>0</v>
      </c>
      <c r="AK13" s="573">
        <v>0</v>
      </c>
      <c r="AL13" s="573">
        <v>0</v>
      </c>
      <c r="AM13" s="573">
        <v>0</v>
      </c>
      <c r="AN13" s="573">
        <v>0</v>
      </c>
      <c r="AO13" s="573">
        <v>0</v>
      </c>
      <c r="AP13" s="573">
        <v>0</v>
      </c>
      <c r="AQ13" s="573">
        <v>0</v>
      </c>
      <c r="AR13" s="573">
        <v>0</v>
      </c>
      <c r="AS13" s="573">
        <v>0</v>
      </c>
      <c r="AT13" s="573">
        <v>0</v>
      </c>
      <c r="AU13" s="573">
        <v>0</v>
      </c>
      <c r="AV13" s="573">
        <v>0</v>
      </c>
      <c r="AW13" s="573">
        <v>0</v>
      </c>
      <c r="AX13" s="573">
        <v>0</v>
      </c>
      <c r="AY13" s="573">
        <v>0</v>
      </c>
      <c r="AZ13" s="573">
        <v>0</v>
      </c>
      <c r="BA13" s="573">
        <v>0</v>
      </c>
      <c r="BB13" s="573">
        <v>0</v>
      </c>
      <c r="BC13" s="573">
        <v>0</v>
      </c>
      <c r="BD13" s="573">
        <v>0</v>
      </c>
      <c r="BE13" s="573">
        <v>0</v>
      </c>
      <c r="BF13" s="573">
        <v>0</v>
      </c>
      <c r="BG13" s="573">
        <v>0</v>
      </c>
      <c r="BH13" s="573">
        <v>0</v>
      </c>
      <c r="BI13" s="573">
        <v>0</v>
      </c>
      <c r="BJ13" s="573">
        <v>0</v>
      </c>
      <c r="BK13" s="573">
        <v>0</v>
      </c>
      <c r="BL13" s="573">
        <v>0</v>
      </c>
      <c r="BM13" s="573">
        <v>0</v>
      </c>
      <c r="BN13" s="573">
        <v>0</v>
      </c>
      <c r="BO13" s="573">
        <v>0</v>
      </c>
      <c r="BP13" s="573">
        <v>0</v>
      </c>
      <c r="BQ13" s="573">
        <v>0</v>
      </c>
      <c r="BR13" s="573">
        <v>0</v>
      </c>
      <c r="BS13" s="573">
        <v>0</v>
      </c>
      <c r="BT13" s="573">
        <v>0</v>
      </c>
      <c r="BU13" s="573">
        <v>0</v>
      </c>
      <c r="BV13" s="573">
        <v>0</v>
      </c>
      <c r="BW13" s="573">
        <v>0</v>
      </c>
      <c r="BX13" s="573">
        <v>0</v>
      </c>
      <c r="BY13" s="573">
        <v>0</v>
      </c>
      <c r="BZ13" s="573">
        <v>0</v>
      </c>
      <c r="CA13" s="573">
        <v>0</v>
      </c>
      <c r="CB13" s="573">
        <v>0</v>
      </c>
      <c r="CC13" s="574">
        <f t="shared" si="2"/>
        <v>0</v>
      </c>
      <c r="CD13" s="574">
        <f t="shared" si="3"/>
        <v>0</v>
      </c>
      <c r="CG13" s="560">
        <v>5</v>
      </c>
    </row>
    <row r="14" spans="1:85">
      <c r="A14" s="572" t="s">
        <v>745</v>
      </c>
      <c r="B14" s="470" t="s">
        <v>746</v>
      </c>
      <c r="C14" s="573">
        <v>0</v>
      </c>
      <c r="D14" s="573">
        <v>0</v>
      </c>
      <c r="E14" s="573">
        <v>0</v>
      </c>
      <c r="F14" s="573">
        <v>0</v>
      </c>
      <c r="G14" s="573">
        <v>0</v>
      </c>
      <c r="H14" s="573">
        <v>0</v>
      </c>
      <c r="I14" s="573">
        <v>0</v>
      </c>
      <c r="J14" s="573">
        <v>0</v>
      </c>
      <c r="K14" s="573">
        <v>0</v>
      </c>
      <c r="L14" s="573">
        <v>0</v>
      </c>
      <c r="M14" s="573">
        <v>0</v>
      </c>
      <c r="N14" s="573">
        <v>0</v>
      </c>
      <c r="O14" s="573">
        <v>0</v>
      </c>
      <c r="P14" s="573">
        <v>0</v>
      </c>
      <c r="Q14" s="573">
        <v>0</v>
      </c>
      <c r="R14" s="573">
        <v>0</v>
      </c>
      <c r="S14" s="573">
        <v>0</v>
      </c>
      <c r="T14" s="573">
        <v>0</v>
      </c>
      <c r="U14" s="573">
        <v>0</v>
      </c>
      <c r="V14" s="573">
        <v>0</v>
      </c>
      <c r="W14" s="573">
        <v>0</v>
      </c>
      <c r="X14" s="573">
        <v>0</v>
      </c>
      <c r="Y14" s="573">
        <v>0</v>
      </c>
      <c r="Z14" s="573">
        <v>0</v>
      </c>
      <c r="AA14" s="573">
        <v>0</v>
      </c>
      <c r="AB14" s="573">
        <v>0</v>
      </c>
      <c r="AC14" s="573">
        <v>0</v>
      </c>
      <c r="AD14" s="573">
        <v>0</v>
      </c>
      <c r="AE14" s="573">
        <v>0</v>
      </c>
      <c r="AF14" s="573">
        <v>0</v>
      </c>
      <c r="AG14" s="573">
        <v>0</v>
      </c>
      <c r="AH14" s="573">
        <v>0</v>
      </c>
      <c r="AI14" s="573">
        <v>0</v>
      </c>
      <c r="AJ14" s="573">
        <v>0</v>
      </c>
      <c r="AK14" s="573">
        <v>0</v>
      </c>
      <c r="AL14" s="573">
        <v>0</v>
      </c>
      <c r="AM14" s="573">
        <v>0</v>
      </c>
      <c r="AN14" s="573">
        <v>0</v>
      </c>
      <c r="AO14" s="573">
        <v>0</v>
      </c>
      <c r="AP14" s="573">
        <v>0</v>
      </c>
      <c r="AQ14" s="573">
        <v>0</v>
      </c>
      <c r="AR14" s="573">
        <v>0</v>
      </c>
      <c r="AS14" s="573">
        <v>0</v>
      </c>
      <c r="AT14" s="573">
        <v>0</v>
      </c>
      <c r="AU14" s="573">
        <v>0</v>
      </c>
      <c r="AV14" s="573">
        <v>0</v>
      </c>
      <c r="AW14" s="573">
        <v>0</v>
      </c>
      <c r="AX14" s="573">
        <v>0</v>
      </c>
      <c r="AY14" s="573">
        <v>0</v>
      </c>
      <c r="AZ14" s="573">
        <v>0</v>
      </c>
      <c r="BA14" s="573">
        <v>0</v>
      </c>
      <c r="BB14" s="573">
        <v>0</v>
      </c>
      <c r="BC14" s="573">
        <v>0</v>
      </c>
      <c r="BD14" s="573">
        <v>0</v>
      </c>
      <c r="BE14" s="573">
        <v>0</v>
      </c>
      <c r="BF14" s="573">
        <v>0</v>
      </c>
      <c r="BG14" s="573">
        <v>0</v>
      </c>
      <c r="BH14" s="573">
        <v>0</v>
      </c>
      <c r="BI14" s="573">
        <v>0</v>
      </c>
      <c r="BJ14" s="573">
        <v>0</v>
      </c>
      <c r="BK14" s="573">
        <v>0</v>
      </c>
      <c r="BL14" s="573">
        <v>0</v>
      </c>
      <c r="BM14" s="573">
        <v>0</v>
      </c>
      <c r="BN14" s="573">
        <v>0</v>
      </c>
      <c r="BO14" s="573">
        <v>0</v>
      </c>
      <c r="BP14" s="573">
        <v>0</v>
      </c>
      <c r="BQ14" s="573">
        <v>0</v>
      </c>
      <c r="BR14" s="573">
        <v>0</v>
      </c>
      <c r="BS14" s="573">
        <v>0</v>
      </c>
      <c r="BT14" s="573">
        <v>0</v>
      </c>
      <c r="BU14" s="573">
        <v>0</v>
      </c>
      <c r="BV14" s="573">
        <v>0</v>
      </c>
      <c r="BW14" s="573">
        <v>0</v>
      </c>
      <c r="BX14" s="573">
        <v>0</v>
      </c>
      <c r="BY14" s="573">
        <v>0</v>
      </c>
      <c r="BZ14" s="573">
        <v>0</v>
      </c>
      <c r="CA14" s="573">
        <v>0</v>
      </c>
      <c r="CB14" s="573">
        <v>0</v>
      </c>
      <c r="CC14" s="574">
        <f t="shared" si="2"/>
        <v>0</v>
      </c>
      <c r="CD14" s="574">
        <f t="shared" si="3"/>
        <v>0</v>
      </c>
      <c r="CG14" s="560">
        <v>6</v>
      </c>
    </row>
    <row r="15" spans="1:85" ht="20.25" customHeight="1">
      <c r="A15" s="572" t="s">
        <v>747</v>
      </c>
      <c r="B15" s="470" t="s">
        <v>748</v>
      </c>
      <c r="C15" s="573">
        <v>0</v>
      </c>
      <c r="D15" s="573">
        <v>0</v>
      </c>
      <c r="E15" s="573">
        <v>0</v>
      </c>
      <c r="F15" s="573">
        <v>0</v>
      </c>
      <c r="G15" s="573">
        <v>0</v>
      </c>
      <c r="H15" s="573">
        <v>0</v>
      </c>
      <c r="I15" s="573">
        <v>0</v>
      </c>
      <c r="J15" s="573">
        <v>0</v>
      </c>
      <c r="K15" s="573">
        <v>0</v>
      </c>
      <c r="L15" s="573">
        <v>0</v>
      </c>
      <c r="M15" s="573">
        <v>0</v>
      </c>
      <c r="N15" s="573">
        <v>0</v>
      </c>
      <c r="O15" s="573">
        <v>0</v>
      </c>
      <c r="P15" s="573">
        <v>0</v>
      </c>
      <c r="Q15" s="573">
        <v>0</v>
      </c>
      <c r="R15" s="573">
        <v>0</v>
      </c>
      <c r="S15" s="573">
        <v>0</v>
      </c>
      <c r="T15" s="573">
        <v>0</v>
      </c>
      <c r="U15" s="573">
        <v>0</v>
      </c>
      <c r="V15" s="573">
        <v>0</v>
      </c>
      <c r="W15" s="573">
        <v>0</v>
      </c>
      <c r="X15" s="573">
        <v>0</v>
      </c>
      <c r="Y15" s="573">
        <v>0</v>
      </c>
      <c r="Z15" s="573">
        <v>0</v>
      </c>
      <c r="AA15" s="573">
        <v>0</v>
      </c>
      <c r="AB15" s="573">
        <v>0</v>
      </c>
      <c r="AC15" s="573">
        <v>0</v>
      </c>
      <c r="AD15" s="573">
        <v>0</v>
      </c>
      <c r="AE15" s="573">
        <v>0</v>
      </c>
      <c r="AF15" s="573">
        <v>0</v>
      </c>
      <c r="AG15" s="573">
        <v>0</v>
      </c>
      <c r="AH15" s="573">
        <v>0</v>
      </c>
      <c r="AI15" s="573">
        <v>0</v>
      </c>
      <c r="AJ15" s="573">
        <v>0</v>
      </c>
      <c r="AK15" s="573">
        <v>0</v>
      </c>
      <c r="AL15" s="573">
        <v>0</v>
      </c>
      <c r="AM15" s="573">
        <v>0</v>
      </c>
      <c r="AN15" s="573">
        <v>0</v>
      </c>
      <c r="AO15" s="573">
        <v>0</v>
      </c>
      <c r="AP15" s="573">
        <v>0</v>
      </c>
      <c r="AQ15" s="573">
        <v>0</v>
      </c>
      <c r="AR15" s="573">
        <v>0</v>
      </c>
      <c r="AS15" s="573">
        <v>0</v>
      </c>
      <c r="AT15" s="573">
        <v>0</v>
      </c>
      <c r="AU15" s="573">
        <v>0</v>
      </c>
      <c r="AV15" s="573">
        <v>0</v>
      </c>
      <c r="AW15" s="573">
        <v>0</v>
      </c>
      <c r="AX15" s="573">
        <v>0</v>
      </c>
      <c r="AY15" s="573">
        <v>0</v>
      </c>
      <c r="AZ15" s="573">
        <v>0</v>
      </c>
      <c r="BA15" s="573">
        <v>0</v>
      </c>
      <c r="BB15" s="573">
        <v>0</v>
      </c>
      <c r="BC15" s="573">
        <v>0</v>
      </c>
      <c r="BD15" s="573">
        <v>0</v>
      </c>
      <c r="BE15" s="573">
        <v>0</v>
      </c>
      <c r="BF15" s="573">
        <v>0</v>
      </c>
      <c r="BG15" s="573">
        <v>0</v>
      </c>
      <c r="BH15" s="573">
        <v>0</v>
      </c>
      <c r="BI15" s="573">
        <v>0</v>
      </c>
      <c r="BJ15" s="573">
        <v>0</v>
      </c>
      <c r="BK15" s="573">
        <v>0</v>
      </c>
      <c r="BL15" s="573">
        <v>0</v>
      </c>
      <c r="BM15" s="573">
        <v>0</v>
      </c>
      <c r="BN15" s="573">
        <v>0</v>
      </c>
      <c r="BO15" s="573">
        <v>0</v>
      </c>
      <c r="BP15" s="573">
        <v>0</v>
      </c>
      <c r="BQ15" s="573">
        <v>0</v>
      </c>
      <c r="BR15" s="573">
        <v>0</v>
      </c>
      <c r="BS15" s="573">
        <v>0</v>
      </c>
      <c r="BT15" s="573">
        <v>0</v>
      </c>
      <c r="BU15" s="573">
        <v>0</v>
      </c>
      <c r="BV15" s="573">
        <v>0</v>
      </c>
      <c r="BW15" s="573">
        <v>0</v>
      </c>
      <c r="BX15" s="573">
        <v>0</v>
      </c>
      <c r="BY15" s="573">
        <v>0</v>
      </c>
      <c r="BZ15" s="573">
        <v>0</v>
      </c>
      <c r="CA15" s="573">
        <v>0</v>
      </c>
      <c r="CB15" s="573">
        <v>0</v>
      </c>
      <c r="CC15" s="574">
        <f t="shared" si="2"/>
        <v>0</v>
      </c>
      <c r="CD15" s="574">
        <f t="shared" si="3"/>
        <v>0</v>
      </c>
      <c r="CG15" s="560">
        <v>7</v>
      </c>
    </row>
    <row r="16" spans="1:85">
      <c r="A16" s="572" t="s">
        <v>749</v>
      </c>
      <c r="B16" s="472" t="s">
        <v>750</v>
      </c>
      <c r="C16" s="573">
        <v>0</v>
      </c>
      <c r="D16" s="573">
        <v>0</v>
      </c>
      <c r="E16" s="573">
        <v>0</v>
      </c>
      <c r="F16" s="573">
        <v>0</v>
      </c>
      <c r="G16" s="573">
        <v>0</v>
      </c>
      <c r="H16" s="573">
        <v>0</v>
      </c>
      <c r="I16" s="573">
        <v>0</v>
      </c>
      <c r="J16" s="573">
        <v>0</v>
      </c>
      <c r="K16" s="573">
        <v>0</v>
      </c>
      <c r="L16" s="573">
        <v>0</v>
      </c>
      <c r="M16" s="573">
        <v>0</v>
      </c>
      <c r="N16" s="573">
        <v>0</v>
      </c>
      <c r="O16" s="573">
        <v>0</v>
      </c>
      <c r="P16" s="573">
        <v>0</v>
      </c>
      <c r="Q16" s="573">
        <v>0</v>
      </c>
      <c r="R16" s="573">
        <v>0</v>
      </c>
      <c r="S16" s="573">
        <v>0</v>
      </c>
      <c r="T16" s="573">
        <v>0</v>
      </c>
      <c r="U16" s="573">
        <v>0</v>
      </c>
      <c r="V16" s="573">
        <v>0</v>
      </c>
      <c r="W16" s="573">
        <v>0</v>
      </c>
      <c r="X16" s="573">
        <v>0</v>
      </c>
      <c r="Y16" s="573">
        <v>0</v>
      </c>
      <c r="Z16" s="573">
        <v>0</v>
      </c>
      <c r="AA16" s="573">
        <v>0</v>
      </c>
      <c r="AB16" s="573">
        <v>0</v>
      </c>
      <c r="AC16" s="573">
        <v>0</v>
      </c>
      <c r="AD16" s="573">
        <v>0</v>
      </c>
      <c r="AE16" s="573">
        <v>0</v>
      </c>
      <c r="AF16" s="573">
        <v>0</v>
      </c>
      <c r="AG16" s="573">
        <v>0</v>
      </c>
      <c r="AH16" s="573">
        <v>0</v>
      </c>
      <c r="AI16" s="573">
        <v>0</v>
      </c>
      <c r="AJ16" s="573">
        <v>0</v>
      </c>
      <c r="AK16" s="573">
        <v>0</v>
      </c>
      <c r="AL16" s="573">
        <v>0</v>
      </c>
      <c r="AM16" s="573">
        <v>0</v>
      </c>
      <c r="AN16" s="573">
        <v>0</v>
      </c>
      <c r="AO16" s="573">
        <v>0</v>
      </c>
      <c r="AP16" s="573">
        <v>0</v>
      </c>
      <c r="AQ16" s="573">
        <v>0</v>
      </c>
      <c r="AR16" s="573">
        <v>0</v>
      </c>
      <c r="AS16" s="573">
        <v>0</v>
      </c>
      <c r="AT16" s="573">
        <v>0</v>
      </c>
      <c r="AU16" s="573">
        <v>0</v>
      </c>
      <c r="AV16" s="573">
        <v>0</v>
      </c>
      <c r="AW16" s="573">
        <v>0</v>
      </c>
      <c r="AX16" s="573">
        <v>0</v>
      </c>
      <c r="AY16" s="573">
        <v>0</v>
      </c>
      <c r="AZ16" s="573">
        <v>0</v>
      </c>
      <c r="BA16" s="573">
        <v>0</v>
      </c>
      <c r="BB16" s="573">
        <v>0</v>
      </c>
      <c r="BC16" s="573">
        <v>0</v>
      </c>
      <c r="BD16" s="573">
        <v>0</v>
      </c>
      <c r="BE16" s="573">
        <v>0</v>
      </c>
      <c r="BF16" s="573">
        <v>0</v>
      </c>
      <c r="BG16" s="573">
        <v>0</v>
      </c>
      <c r="BH16" s="573">
        <v>0</v>
      </c>
      <c r="BI16" s="573">
        <v>0</v>
      </c>
      <c r="BJ16" s="573">
        <v>0</v>
      </c>
      <c r="BK16" s="573">
        <v>0</v>
      </c>
      <c r="BL16" s="573">
        <v>0</v>
      </c>
      <c r="BM16" s="573">
        <v>0</v>
      </c>
      <c r="BN16" s="573">
        <v>0</v>
      </c>
      <c r="BO16" s="573">
        <v>0</v>
      </c>
      <c r="BP16" s="573">
        <v>0</v>
      </c>
      <c r="BQ16" s="573">
        <v>0</v>
      </c>
      <c r="BR16" s="573">
        <v>0</v>
      </c>
      <c r="BS16" s="573">
        <v>0</v>
      </c>
      <c r="BT16" s="573">
        <v>0</v>
      </c>
      <c r="BU16" s="573">
        <v>0</v>
      </c>
      <c r="BV16" s="573">
        <v>0</v>
      </c>
      <c r="BW16" s="573">
        <v>0</v>
      </c>
      <c r="BX16" s="573">
        <v>0</v>
      </c>
      <c r="BY16" s="573">
        <v>0</v>
      </c>
      <c r="BZ16" s="573">
        <v>0</v>
      </c>
      <c r="CA16" s="573">
        <v>0</v>
      </c>
      <c r="CB16" s="573">
        <v>0</v>
      </c>
      <c r="CC16" s="574">
        <f t="shared" si="2"/>
        <v>0</v>
      </c>
      <c r="CD16" s="574">
        <f t="shared" si="3"/>
        <v>0</v>
      </c>
      <c r="CG16" s="560">
        <v>8</v>
      </c>
    </row>
    <row r="17" spans="1:85">
      <c r="A17" s="572" t="s">
        <v>751</v>
      </c>
      <c r="B17" s="38" t="s">
        <v>752</v>
      </c>
      <c r="C17" s="573">
        <v>0</v>
      </c>
      <c r="D17" s="573">
        <v>0</v>
      </c>
      <c r="E17" s="573">
        <v>0</v>
      </c>
      <c r="F17" s="573">
        <v>0</v>
      </c>
      <c r="G17" s="573">
        <v>0</v>
      </c>
      <c r="H17" s="573">
        <v>0</v>
      </c>
      <c r="I17" s="573">
        <v>0</v>
      </c>
      <c r="J17" s="573">
        <v>0</v>
      </c>
      <c r="K17" s="573">
        <v>0</v>
      </c>
      <c r="L17" s="573">
        <v>0</v>
      </c>
      <c r="M17" s="573">
        <v>0</v>
      </c>
      <c r="N17" s="573">
        <v>0</v>
      </c>
      <c r="O17" s="573">
        <v>0</v>
      </c>
      <c r="P17" s="573">
        <v>0</v>
      </c>
      <c r="Q17" s="573">
        <v>0</v>
      </c>
      <c r="R17" s="573">
        <v>0</v>
      </c>
      <c r="S17" s="573">
        <v>0</v>
      </c>
      <c r="T17" s="573">
        <v>0</v>
      </c>
      <c r="U17" s="573">
        <v>0</v>
      </c>
      <c r="V17" s="573">
        <v>0</v>
      </c>
      <c r="W17" s="573">
        <v>0</v>
      </c>
      <c r="X17" s="573">
        <v>0</v>
      </c>
      <c r="Y17" s="573">
        <v>0</v>
      </c>
      <c r="Z17" s="573">
        <v>0</v>
      </c>
      <c r="AA17" s="573">
        <v>0</v>
      </c>
      <c r="AB17" s="573">
        <v>0</v>
      </c>
      <c r="AC17" s="573">
        <v>0</v>
      </c>
      <c r="AD17" s="573">
        <v>0</v>
      </c>
      <c r="AE17" s="573">
        <v>0</v>
      </c>
      <c r="AF17" s="573">
        <v>0</v>
      </c>
      <c r="AG17" s="573">
        <v>0</v>
      </c>
      <c r="AH17" s="573">
        <v>0</v>
      </c>
      <c r="AI17" s="573">
        <v>0</v>
      </c>
      <c r="AJ17" s="573">
        <v>0</v>
      </c>
      <c r="AK17" s="573">
        <v>0</v>
      </c>
      <c r="AL17" s="573">
        <v>0</v>
      </c>
      <c r="AM17" s="573">
        <v>0</v>
      </c>
      <c r="AN17" s="573">
        <v>0</v>
      </c>
      <c r="AO17" s="573">
        <v>0</v>
      </c>
      <c r="AP17" s="573">
        <v>0</v>
      </c>
      <c r="AQ17" s="573">
        <v>0</v>
      </c>
      <c r="AR17" s="573">
        <v>0</v>
      </c>
      <c r="AS17" s="573">
        <v>0</v>
      </c>
      <c r="AT17" s="573">
        <v>0</v>
      </c>
      <c r="AU17" s="573">
        <v>0</v>
      </c>
      <c r="AV17" s="573">
        <v>0</v>
      </c>
      <c r="AW17" s="573">
        <v>0</v>
      </c>
      <c r="AX17" s="573">
        <v>0</v>
      </c>
      <c r="AY17" s="573">
        <v>0</v>
      </c>
      <c r="AZ17" s="573">
        <v>0</v>
      </c>
      <c r="BA17" s="573">
        <v>0</v>
      </c>
      <c r="BB17" s="573">
        <v>0</v>
      </c>
      <c r="BC17" s="573">
        <v>0</v>
      </c>
      <c r="BD17" s="573">
        <v>0</v>
      </c>
      <c r="BE17" s="573">
        <v>0</v>
      </c>
      <c r="BF17" s="573">
        <v>0</v>
      </c>
      <c r="BG17" s="573">
        <v>0</v>
      </c>
      <c r="BH17" s="573">
        <v>0</v>
      </c>
      <c r="BI17" s="573">
        <v>0</v>
      </c>
      <c r="BJ17" s="573">
        <v>0</v>
      </c>
      <c r="BK17" s="573">
        <v>0</v>
      </c>
      <c r="BL17" s="573">
        <v>0</v>
      </c>
      <c r="BM17" s="573">
        <v>0</v>
      </c>
      <c r="BN17" s="573">
        <v>0</v>
      </c>
      <c r="BO17" s="573">
        <v>0</v>
      </c>
      <c r="BP17" s="573">
        <v>0</v>
      </c>
      <c r="BQ17" s="573">
        <v>0</v>
      </c>
      <c r="BR17" s="573">
        <v>0</v>
      </c>
      <c r="BS17" s="573">
        <v>0</v>
      </c>
      <c r="BT17" s="573">
        <v>0</v>
      </c>
      <c r="BU17" s="573">
        <v>0</v>
      </c>
      <c r="BV17" s="573">
        <v>0</v>
      </c>
      <c r="BW17" s="573">
        <v>0</v>
      </c>
      <c r="BX17" s="573">
        <v>0</v>
      </c>
      <c r="BY17" s="573">
        <v>0</v>
      </c>
      <c r="BZ17" s="573">
        <v>0</v>
      </c>
      <c r="CA17" s="573">
        <v>0</v>
      </c>
      <c r="CB17" s="573">
        <v>0</v>
      </c>
      <c r="CC17" s="574">
        <f t="shared" si="2"/>
        <v>0</v>
      </c>
      <c r="CD17" s="574">
        <f t="shared" si="3"/>
        <v>0</v>
      </c>
      <c r="CG17" s="560">
        <v>9</v>
      </c>
    </row>
    <row r="18" spans="1:85">
      <c r="A18" s="572" t="s">
        <v>753</v>
      </c>
      <c r="B18" s="472" t="s">
        <v>754</v>
      </c>
      <c r="C18" s="573">
        <v>0</v>
      </c>
      <c r="D18" s="573">
        <v>0</v>
      </c>
      <c r="E18" s="573">
        <v>0</v>
      </c>
      <c r="F18" s="573">
        <v>0</v>
      </c>
      <c r="G18" s="573">
        <v>0</v>
      </c>
      <c r="H18" s="573">
        <v>0</v>
      </c>
      <c r="I18" s="573">
        <v>0</v>
      </c>
      <c r="J18" s="573">
        <v>0</v>
      </c>
      <c r="K18" s="573">
        <v>0</v>
      </c>
      <c r="L18" s="573">
        <v>0</v>
      </c>
      <c r="M18" s="573">
        <v>0</v>
      </c>
      <c r="N18" s="573">
        <v>0</v>
      </c>
      <c r="O18" s="573">
        <v>0</v>
      </c>
      <c r="P18" s="573">
        <v>0</v>
      </c>
      <c r="Q18" s="573">
        <v>0</v>
      </c>
      <c r="R18" s="573">
        <v>0</v>
      </c>
      <c r="S18" s="573">
        <v>0</v>
      </c>
      <c r="T18" s="573">
        <v>0</v>
      </c>
      <c r="U18" s="573">
        <v>0</v>
      </c>
      <c r="V18" s="573">
        <v>0</v>
      </c>
      <c r="W18" s="573">
        <v>0</v>
      </c>
      <c r="X18" s="573">
        <v>0</v>
      </c>
      <c r="Y18" s="573">
        <v>0</v>
      </c>
      <c r="Z18" s="573">
        <v>0</v>
      </c>
      <c r="AA18" s="573">
        <v>0</v>
      </c>
      <c r="AB18" s="573">
        <v>0</v>
      </c>
      <c r="AC18" s="573">
        <v>0</v>
      </c>
      <c r="AD18" s="573">
        <v>0</v>
      </c>
      <c r="AE18" s="573">
        <v>0</v>
      </c>
      <c r="AF18" s="573">
        <v>0</v>
      </c>
      <c r="AG18" s="573">
        <v>0</v>
      </c>
      <c r="AH18" s="573">
        <v>0</v>
      </c>
      <c r="AI18" s="573">
        <v>0</v>
      </c>
      <c r="AJ18" s="573">
        <v>0</v>
      </c>
      <c r="AK18" s="573">
        <v>0</v>
      </c>
      <c r="AL18" s="573">
        <v>0</v>
      </c>
      <c r="AM18" s="573">
        <v>0</v>
      </c>
      <c r="AN18" s="573">
        <v>0</v>
      </c>
      <c r="AO18" s="573">
        <v>0</v>
      </c>
      <c r="AP18" s="573">
        <v>0</v>
      </c>
      <c r="AQ18" s="573">
        <v>0</v>
      </c>
      <c r="AR18" s="573">
        <v>0</v>
      </c>
      <c r="AS18" s="573">
        <v>0</v>
      </c>
      <c r="AT18" s="573">
        <v>0</v>
      </c>
      <c r="AU18" s="573">
        <v>0</v>
      </c>
      <c r="AV18" s="573">
        <v>0</v>
      </c>
      <c r="AW18" s="573">
        <v>0</v>
      </c>
      <c r="AX18" s="573">
        <v>0</v>
      </c>
      <c r="AY18" s="573">
        <v>0</v>
      </c>
      <c r="AZ18" s="573">
        <v>0</v>
      </c>
      <c r="BA18" s="573">
        <v>0</v>
      </c>
      <c r="BB18" s="573">
        <v>0</v>
      </c>
      <c r="BC18" s="573">
        <v>0</v>
      </c>
      <c r="BD18" s="573">
        <v>0</v>
      </c>
      <c r="BE18" s="573">
        <v>0</v>
      </c>
      <c r="BF18" s="573">
        <v>0</v>
      </c>
      <c r="BG18" s="573">
        <v>0</v>
      </c>
      <c r="BH18" s="573">
        <v>0</v>
      </c>
      <c r="BI18" s="573">
        <v>0</v>
      </c>
      <c r="BJ18" s="573">
        <v>0</v>
      </c>
      <c r="BK18" s="573">
        <v>0</v>
      </c>
      <c r="BL18" s="573">
        <v>0</v>
      </c>
      <c r="BM18" s="573">
        <v>0</v>
      </c>
      <c r="BN18" s="573">
        <v>0</v>
      </c>
      <c r="BO18" s="573">
        <v>0</v>
      </c>
      <c r="BP18" s="573">
        <v>0</v>
      </c>
      <c r="BQ18" s="573">
        <v>0</v>
      </c>
      <c r="BR18" s="573">
        <v>0</v>
      </c>
      <c r="BS18" s="573">
        <v>0</v>
      </c>
      <c r="BT18" s="573">
        <v>0</v>
      </c>
      <c r="BU18" s="573">
        <v>0</v>
      </c>
      <c r="BV18" s="573">
        <v>0</v>
      </c>
      <c r="BW18" s="573">
        <v>0</v>
      </c>
      <c r="BX18" s="573">
        <v>0</v>
      </c>
      <c r="BY18" s="573">
        <v>0</v>
      </c>
      <c r="BZ18" s="573">
        <v>0</v>
      </c>
      <c r="CA18" s="573">
        <v>0</v>
      </c>
      <c r="CB18" s="573">
        <v>0</v>
      </c>
      <c r="CC18" s="574">
        <f t="shared" si="2"/>
        <v>0</v>
      </c>
      <c r="CD18" s="574">
        <f t="shared" si="3"/>
        <v>0</v>
      </c>
      <c r="CG18" s="560">
        <v>10</v>
      </c>
    </row>
    <row r="19" spans="1:85">
      <c r="A19" s="572" t="s">
        <v>755</v>
      </c>
      <c r="B19" s="472" t="s">
        <v>756</v>
      </c>
      <c r="C19" s="573">
        <v>0</v>
      </c>
      <c r="D19" s="573">
        <v>0</v>
      </c>
      <c r="E19" s="573">
        <v>0</v>
      </c>
      <c r="F19" s="573">
        <v>0</v>
      </c>
      <c r="G19" s="573">
        <v>0</v>
      </c>
      <c r="H19" s="573">
        <v>0</v>
      </c>
      <c r="I19" s="573">
        <v>0</v>
      </c>
      <c r="J19" s="573">
        <v>0</v>
      </c>
      <c r="K19" s="573">
        <v>0</v>
      </c>
      <c r="L19" s="573">
        <v>0</v>
      </c>
      <c r="M19" s="573">
        <v>0</v>
      </c>
      <c r="N19" s="573">
        <v>0</v>
      </c>
      <c r="O19" s="573">
        <v>0</v>
      </c>
      <c r="P19" s="573">
        <v>0</v>
      </c>
      <c r="Q19" s="573">
        <v>0</v>
      </c>
      <c r="R19" s="573">
        <v>0</v>
      </c>
      <c r="S19" s="573">
        <v>0</v>
      </c>
      <c r="T19" s="573">
        <v>0</v>
      </c>
      <c r="U19" s="573">
        <v>0</v>
      </c>
      <c r="V19" s="573">
        <v>0</v>
      </c>
      <c r="W19" s="573">
        <v>0</v>
      </c>
      <c r="X19" s="573">
        <v>0</v>
      </c>
      <c r="Y19" s="573">
        <v>0</v>
      </c>
      <c r="Z19" s="573">
        <v>0</v>
      </c>
      <c r="AA19" s="573">
        <v>0</v>
      </c>
      <c r="AB19" s="573">
        <v>0</v>
      </c>
      <c r="AC19" s="573">
        <v>0</v>
      </c>
      <c r="AD19" s="573">
        <v>0</v>
      </c>
      <c r="AE19" s="573">
        <v>0</v>
      </c>
      <c r="AF19" s="573">
        <v>0</v>
      </c>
      <c r="AG19" s="573">
        <v>0</v>
      </c>
      <c r="AH19" s="573">
        <v>0</v>
      </c>
      <c r="AI19" s="573">
        <v>0</v>
      </c>
      <c r="AJ19" s="573">
        <v>0</v>
      </c>
      <c r="AK19" s="573">
        <v>0</v>
      </c>
      <c r="AL19" s="573">
        <v>0</v>
      </c>
      <c r="AM19" s="573">
        <v>0</v>
      </c>
      <c r="AN19" s="573">
        <v>0</v>
      </c>
      <c r="AO19" s="573">
        <v>0</v>
      </c>
      <c r="AP19" s="573">
        <v>0</v>
      </c>
      <c r="AQ19" s="573">
        <v>0</v>
      </c>
      <c r="AR19" s="573">
        <v>0</v>
      </c>
      <c r="AS19" s="573">
        <v>0</v>
      </c>
      <c r="AT19" s="573">
        <v>0</v>
      </c>
      <c r="AU19" s="573">
        <v>0</v>
      </c>
      <c r="AV19" s="573">
        <v>0</v>
      </c>
      <c r="AW19" s="573">
        <v>0</v>
      </c>
      <c r="AX19" s="573">
        <v>0</v>
      </c>
      <c r="AY19" s="573">
        <v>0</v>
      </c>
      <c r="AZ19" s="573">
        <v>0</v>
      </c>
      <c r="BA19" s="573">
        <v>0</v>
      </c>
      <c r="BB19" s="573">
        <v>0</v>
      </c>
      <c r="BC19" s="573">
        <v>0</v>
      </c>
      <c r="BD19" s="573">
        <v>0</v>
      </c>
      <c r="BE19" s="573">
        <v>0</v>
      </c>
      <c r="BF19" s="573">
        <v>0</v>
      </c>
      <c r="BG19" s="573">
        <v>0</v>
      </c>
      <c r="BH19" s="573">
        <v>0</v>
      </c>
      <c r="BI19" s="573">
        <v>0</v>
      </c>
      <c r="BJ19" s="573">
        <v>0</v>
      </c>
      <c r="BK19" s="573">
        <v>0</v>
      </c>
      <c r="BL19" s="573">
        <v>0</v>
      </c>
      <c r="BM19" s="573">
        <v>0</v>
      </c>
      <c r="BN19" s="573">
        <v>0</v>
      </c>
      <c r="BO19" s="573">
        <v>0</v>
      </c>
      <c r="BP19" s="573">
        <v>0</v>
      </c>
      <c r="BQ19" s="573">
        <v>0</v>
      </c>
      <c r="BR19" s="573">
        <v>0</v>
      </c>
      <c r="BS19" s="573">
        <v>0</v>
      </c>
      <c r="BT19" s="573">
        <v>0</v>
      </c>
      <c r="BU19" s="573">
        <v>0</v>
      </c>
      <c r="BV19" s="573">
        <v>0</v>
      </c>
      <c r="BW19" s="573">
        <v>0</v>
      </c>
      <c r="BX19" s="573">
        <v>0</v>
      </c>
      <c r="BY19" s="573">
        <v>0</v>
      </c>
      <c r="BZ19" s="573">
        <v>0</v>
      </c>
      <c r="CA19" s="573">
        <v>0</v>
      </c>
      <c r="CB19" s="573">
        <v>0</v>
      </c>
      <c r="CC19" s="574">
        <f t="shared" si="2"/>
        <v>0</v>
      </c>
      <c r="CD19" s="574">
        <f t="shared" si="3"/>
        <v>0</v>
      </c>
      <c r="CG19" s="560">
        <v>11</v>
      </c>
    </row>
    <row r="20" spans="1:85">
      <c r="A20" s="572" t="s">
        <v>757</v>
      </c>
      <c r="B20" s="472" t="s">
        <v>758</v>
      </c>
      <c r="C20" s="573">
        <v>0</v>
      </c>
      <c r="D20" s="573">
        <v>0</v>
      </c>
      <c r="E20" s="573">
        <v>0</v>
      </c>
      <c r="F20" s="573">
        <v>0</v>
      </c>
      <c r="G20" s="573">
        <v>0</v>
      </c>
      <c r="H20" s="573">
        <v>0</v>
      </c>
      <c r="I20" s="573">
        <v>0</v>
      </c>
      <c r="J20" s="573">
        <v>0</v>
      </c>
      <c r="K20" s="573">
        <v>0</v>
      </c>
      <c r="L20" s="573">
        <v>0</v>
      </c>
      <c r="M20" s="573">
        <v>0</v>
      </c>
      <c r="N20" s="573">
        <v>0</v>
      </c>
      <c r="O20" s="573">
        <v>0</v>
      </c>
      <c r="P20" s="573">
        <v>0</v>
      </c>
      <c r="Q20" s="573">
        <v>0</v>
      </c>
      <c r="R20" s="573">
        <v>0</v>
      </c>
      <c r="S20" s="573">
        <v>0</v>
      </c>
      <c r="T20" s="573">
        <v>0</v>
      </c>
      <c r="U20" s="573">
        <v>0</v>
      </c>
      <c r="V20" s="573">
        <v>0</v>
      </c>
      <c r="W20" s="573">
        <v>0</v>
      </c>
      <c r="X20" s="573">
        <v>0</v>
      </c>
      <c r="Y20" s="573">
        <v>0</v>
      </c>
      <c r="Z20" s="573">
        <v>0</v>
      </c>
      <c r="AA20" s="573">
        <v>0</v>
      </c>
      <c r="AB20" s="573">
        <v>0</v>
      </c>
      <c r="AC20" s="573">
        <v>0</v>
      </c>
      <c r="AD20" s="573">
        <v>0</v>
      </c>
      <c r="AE20" s="573">
        <v>0</v>
      </c>
      <c r="AF20" s="573">
        <v>0</v>
      </c>
      <c r="AG20" s="573">
        <v>0</v>
      </c>
      <c r="AH20" s="573">
        <v>0</v>
      </c>
      <c r="AI20" s="573">
        <v>0</v>
      </c>
      <c r="AJ20" s="573">
        <v>0</v>
      </c>
      <c r="AK20" s="573">
        <v>0</v>
      </c>
      <c r="AL20" s="573">
        <v>0</v>
      </c>
      <c r="AM20" s="573">
        <v>0</v>
      </c>
      <c r="AN20" s="573">
        <v>0</v>
      </c>
      <c r="AO20" s="573">
        <v>0</v>
      </c>
      <c r="AP20" s="573">
        <v>0</v>
      </c>
      <c r="AQ20" s="573">
        <v>0</v>
      </c>
      <c r="AR20" s="573">
        <v>0</v>
      </c>
      <c r="AS20" s="573">
        <v>0</v>
      </c>
      <c r="AT20" s="573">
        <v>0</v>
      </c>
      <c r="AU20" s="573">
        <v>0</v>
      </c>
      <c r="AV20" s="573">
        <v>0</v>
      </c>
      <c r="AW20" s="573">
        <v>0</v>
      </c>
      <c r="AX20" s="573">
        <v>0</v>
      </c>
      <c r="AY20" s="573">
        <v>0</v>
      </c>
      <c r="AZ20" s="573">
        <v>0</v>
      </c>
      <c r="BA20" s="573">
        <v>0</v>
      </c>
      <c r="BB20" s="573">
        <v>0</v>
      </c>
      <c r="BC20" s="573">
        <v>0</v>
      </c>
      <c r="BD20" s="573">
        <v>0</v>
      </c>
      <c r="BE20" s="573">
        <v>0</v>
      </c>
      <c r="BF20" s="573">
        <v>0</v>
      </c>
      <c r="BG20" s="573">
        <v>0</v>
      </c>
      <c r="BH20" s="573">
        <v>0</v>
      </c>
      <c r="BI20" s="573">
        <v>0</v>
      </c>
      <c r="BJ20" s="573">
        <v>0</v>
      </c>
      <c r="BK20" s="573">
        <v>0</v>
      </c>
      <c r="BL20" s="573">
        <v>0</v>
      </c>
      <c r="BM20" s="573">
        <v>0</v>
      </c>
      <c r="BN20" s="573">
        <v>0</v>
      </c>
      <c r="BO20" s="573">
        <v>0</v>
      </c>
      <c r="BP20" s="573">
        <v>0</v>
      </c>
      <c r="BQ20" s="573">
        <v>0</v>
      </c>
      <c r="BR20" s="573">
        <v>0</v>
      </c>
      <c r="BS20" s="573">
        <v>0</v>
      </c>
      <c r="BT20" s="573">
        <v>0</v>
      </c>
      <c r="BU20" s="573">
        <v>0</v>
      </c>
      <c r="BV20" s="573">
        <v>0</v>
      </c>
      <c r="BW20" s="573">
        <v>0</v>
      </c>
      <c r="BX20" s="573">
        <v>0</v>
      </c>
      <c r="BY20" s="573">
        <v>0</v>
      </c>
      <c r="BZ20" s="573">
        <v>0</v>
      </c>
      <c r="CA20" s="573">
        <v>0</v>
      </c>
      <c r="CB20" s="573">
        <v>0</v>
      </c>
      <c r="CC20" s="574">
        <f t="shared" si="2"/>
        <v>0</v>
      </c>
      <c r="CD20" s="574">
        <f t="shared" si="3"/>
        <v>0</v>
      </c>
      <c r="CG20" s="560">
        <v>12</v>
      </c>
    </row>
    <row r="21" spans="1:85">
      <c r="A21" s="572" t="s">
        <v>759</v>
      </c>
      <c r="B21" s="472" t="s">
        <v>760</v>
      </c>
      <c r="C21" s="573">
        <v>0</v>
      </c>
      <c r="D21" s="573">
        <v>0</v>
      </c>
      <c r="E21" s="573">
        <v>0</v>
      </c>
      <c r="F21" s="573">
        <v>0</v>
      </c>
      <c r="G21" s="573">
        <v>0</v>
      </c>
      <c r="H21" s="573">
        <v>0</v>
      </c>
      <c r="I21" s="573">
        <v>0</v>
      </c>
      <c r="J21" s="573">
        <v>0</v>
      </c>
      <c r="K21" s="573">
        <v>0</v>
      </c>
      <c r="L21" s="573">
        <v>0</v>
      </c>
      <c r="M21" s="573">
        <v>0</v>
      </c>
      <c r="N21" s="573">
        <v>0</v>
      </c>
      <c r="O21" s="573">
        <v>0</v>
      </c>
      <c r="P21" s="573">
        <v>0</v>
      </c>
      <c r="Q21" s="573">
        <v>0</v>
      </c>
      <c r="R21" s="573">
        <v>0</v>
      </c>
      <c r="S21" s="573">
        <v>0</v>
      </c>
      <c r="T21" s="573">
        <v>0</v>
      </c>
      <c r="U21" s="573">
        <v>0</v>
      </c>
      <c r="V21" s="573">
        <v>0</v>
      </c>
      <c r="W21" s="573">
        <v>0</v>
      </c>
      <c r="X21" s="573">
        <v>0</v>
      </c>
      <c r="Y21" s="573">
        <v>0</v>
      </c>
      <c r="Z21" s="573">
        <v>0</v>
      </c>
      <c r="AA21" s="573">
        <v>0</v>
      </c>
      <c r="AB21" s="573">
        <v>0</v>
      </c>
      <c r="AC21" s="573">
        <v>0</v>
      </c>
      <c r="AD21" s="573">
        <v>0</v>
      </c>
      <c r="AE21" s="573">
        <v>0</v>
      </c>
      <c r="AF21" s="573">
        <v>0</v>
      </c>
      <c r="AG21" s="573">
        <v>0</v>
      </c>
      <c r="AH21" s="573">
        <v>0</v>
      </c>
      <c r="AI21" s="573">
        <v>0</v>
      </c>
      <c r="AJ21" s="573">
        <v>0</v>
      </c>
      <c r="AK21" s="573">
        <v>0</v>
      </c>
      <c r="AL21" s="573">
        <v>0</v>
      </c>
      <c r="AM21" s="573">
        <v>0</v>
      </c>
      <c r="AN21" s="573">
        <v>0</v>
      </c>
      <c r="AO21" s="573">
        <v>0</v>
      </c>
      <c r="AP21" s="573">
        <v>0</v>
      </c>
      <c r="AQ21" s="573">
        <v>0</v>
      </c>
      <c r="AR21" s="573">
        <v>0</v>
      </c>
      <c r="AS21" s="573">
        <v>0</v>
      </c>
      <c r="AT21" s="573">
        <v>0</v>
      </c>
      <c r="AU21" s="573">
        <v>0</v>
      </c>
      <c r="AV21" s="573">
        <v>0</v>
      </c>
      <c r="AW21" s="573">
        <v>0</v>
      </c>
      <c r="AX21" s="573">
        <v>0</v>
      </c>
      <c r="AY21" s="573">
        <v>0</v>
      </c>
      <c r="AZ21" s="573">
        <v>0</v>
      </c>
      <c r="BA21" s="573">
        <v>0</v>
      </c>
      <c r="BB21" s="573">
        <v>0</v>
      </c>
      <c r="BC21" s="573">
        <v>0</v>
      </c>
      <c r="BD21" s="573">
        <v>0</v>
      </c>
      <c r="BE21" s="573">
        <v>0</v>
      </c>
      <c r="BF21" s="573">
        <v>0</v>
      </c>
      <c r="BG21" s="573">
        <v>0</v>
      </c>
      <c r="BH21" s="573">
        <v>0</v>
      </c>
      <c r="BI21" s="573">
        <v>0</v>
      </c>
      <c r="BJ21" s="573">
        <v>0</v>
      </c>
      <c r="BK21" s="573">
        <v>0</v>
      </c>
      <c r="BL21" s="573">
        <v>0</v>
      </c>
      <c r="BM21" s="573">
        <v>0</v>
      </c>
      <c r="BN21" s="573">
        <v>0</v>
      </c>
      <c r="BO21" s="573">
        <v>0</v>
      </c>
      <c r="BP21" s="573">
        <v>0</v>
      </c>
      <c r="BQ21" s="573">
        <v>0</v>
      </c>
      <c r="BR21" s="573">
        <v>0</v>
      </c>
      <c r="BS21" s="573">
        <v>0</v>
      </c>
      <c r="BT21" s="573">
        <v>0</v>
      </c>
      <c r="BU21" s="573">
        <v>0</v>
      </c>
      <c r="BV21" s="573">
        <v>0</v>
      </c>
      <c r="BW21" s="573">
        <v>0</v>
      </c>
      <c r="BX21" s="573">
        <v>0</v>
      </c>
      <c r="BY21" s="573">
        <v>0</v>
      </c>
      <c r="BZ21" s="573">
        <v>0</v>
      </c>
      <c r="CA21" s="573">
        <v>0</v>
      </c>
      <c r="CB21" s="573">
        <v>0</v>
      </c>
      <c r="CC21" s="574">
        <f t="shared" si="2"/>
        <v>0</v>
      </c>
      <c r="CD21" s="574">
        <f t="shared" si="3"/>
        <v>0</v>
      </c>
      <c r="CG21" s="560">
        <v>13</v>
      </c>
    </row>
    <row r="22" spans="1:85">
      <c r="A22" s="572" t="s">
        <v>761</v>
      </c>
      <c r="B22" s="472" t="s">
        <v>762</v>
      </c>
      <c r="C22" s="573">
        <v>0</v>
      </c>
      <c r="D22" s="573">
        <v>0</v>
      </c>
      <c r="E22" s="573">
        <v>0</v>
      </c>
      <c r="F22" s="573">
        <v>0</v>
      </c>
      <c r="G22" s="573">
        <v>0</v>
      </c>
      <c r="H22" s="573">
        <v>0</v>
      </c>
      <c r="I22" s="573">
        <v>0</v>
      </c>
      <c r="J22" s="573">
        <v>0</v>
      </c>
      <c r="K22" s="573">
        <v>0</v>
      </c>
      <c r="L22" s="573">
        <v>0</v>
      </c>
      <c r="M22" s="573">
        <v>0</v>
      </c>
      <c r="N22" s="573">
        <v>0</v>
      </c>
      <c r="O22" s="573">
        <v>0</v>
      </c>
      <c r="P22" s="573">
        <v>0</v>
      </c>
      <c r="Q22" s="573">
        <v>0</v>
      </c>
      <c r="R22" s="573">
        <v>0</v>
      </c>
      <c r="S22" s="573">
        <v>0</v>
      </c>
      <c r="T22" s="573">
        <v>0</v>
      </c>
      <c r="U22" s="573">
        <v>0</v>
      </c>
      <c r="V22" s="573">
        <v>0</v>
      </c>
      <c r="W22" s="573">
        <v>0</v>
      </c>
      <c r="X22" s="573">
        <v>0</v>
      </c>
      <c r="Y22" s="573">
        <v>0</v>
      </c>
      <c r="Z22" s="573">
        <v>0</v>
      </c>
      <c r="AA22" s="573">
        <v>0</v>
      </c>
      <c r="AB22" s="573">
        <v>0</v>
      </c>
      <c r="AC22" s="573">
        <v>0</v>
      </c>
      <c r="AD22" s="573">
        <v>0</v>
      </c>
      <c r="AE22" s="573">
        <v>0</v>
      </c>
      <c r="AF22" s="573">
        <v>0</v>
      </c>
      <c r="AG22" s="573">
        <v>0</v>
      </c>
      <c r="AH22" s="573">
        <v>0</v>
      </c>
      <c r="AI22" s="573">
        <v>0</v>
      </c>
      <c r="AJ22" s="573">
        <v>0</v>
      </c>
      <c r="AK22" s="573">
        <v>0</v>
      </c>
      <c r="AL22" s="573">
        <v>0</v>
      </c>
      <c r="AM22" s="573">
        <v>0</v>
      </c>
      <c r="AN22" s="573">
        <v>0</v>
      </c>
      <c r="AO22" s="573">
        <v>0</v>
      </c>
      <c r="AP22" s="573">
        <v>0</v>
      </c>
      <c r="AQ22" s="573">
        <v>0</v>
      </c>
      <c r="AR22" s="573">
        <v>0</v>
      </c>
      <c r="AS22" s="573">
        <v>0</v>
      </c>
      <c r="AT22" s="573">
        <v>0</v>
      </c>
      <c r="AU22" s="573">
        <v>0</v>
      </c>
      <c r="AV22" s="573">
        <v>0</v>
      </c>
      <c r="AW22" s="573">
        <v>0</v>
      </c>
      <c r="AX22" s="573">
        <v>0</v>
      </c>
      <c r="AY22" s="573">
        <v>0</v>
      </c>
      <c r="AZ22" s="573">
        <v>0</v>
      </c>
      <c r="BA22" s="573">
        <v>0</v>
      </c>
      <c r="BB22" s="573">
        <v>0</v>
      </c>
      <c r="BC22" s="573">
        <v>0</v>
      </c>
      <c r="BD22" s="573">
        <v>0</v>
      </c>
      <c r="BE22" s="573">
        <v>0</v>
      </c>
      <c r="BF22" s="573">
        <v>0</v>
      </c>
      <c r="BG22" s="573">
        <v>0</v>
      </c>
      <c r="BH22" s="573">
        <v>0</v>
      </c>
      <c r="BI22" s="573">
        <v>0</v>
      </c>
      <c r="BJ22" s="573">
        <v>0</v>
      </c>
      <c r="BK22" s="573">
        <v>0</v>
      </c>
      <c r="BL22" s="573">
        <v>0</v>
      </c>
      <c r="BM22" s="573">
        <v>0</v>
      </c>
      <c r="BN22" s="573">
        <v>0</v>
      </c>
      <c r="BO22" s="573">
        <v>0</v>
      </c>
      <c r="BP22" s="573">
        <v>0</v>
      </c>
      <c r="BQ22" s="573">
        <v>0</v>
      </c>
      <c r="BR22" s="573">
        <v>0</v>
      </c>
      <c r="BS22" s="573">
        <v>0</v>
      </c>
      <c r="BT22" s="573">
        <v>0</v>
      </c>
      <c r="BU22" s="573">
        <v>0</v>
      </c>
      <c r="BV22" s="573">
        <v>0</v>
      </c>
      <c r="BW22" s="573">
        <v>0</v>
      </c>
      <c r="BX22" s="573">
        <v>0</v>
      </c>
      <c r="BY22" s="573">
        <v>0</v>
      </c>
      <c r="BZ22" s="573">
        <v>0</v>
      </c>
      <c r="CA22" s="573">
        <v>0</v>
      </c>
      <c r="CB22" s="573">
        <v>0</v>
      </c>
      <c r="CC22" s="574">
        <f t="shared" si="2"/>
        <v>0</v>
      </c>
      <c r="CD22" s="574">
        <f t="shared" si="3"/>
        <v>0</v>
      </c>
      <c r="CG22" s="560">
        <v>14</v>
      </c>
    </row>
    <row r="23" spans="1:85">
      <c r="A23" s="572" t="s">
        <v>763</v>
      </c>
      <c r="B23" s="472" t="s">
        <v>764</v>
      </c>
      <c r="C23" s="573">
        <v>0</v>
      </c>
      <c r="D23" s="573">
        <v>0</v>
      </c>
      <c r="E23" s="573">
        <v>0</v>
      </c>
      <c r="F23" s="573">
        <v>0</v>
      </c>
      <c r="G23" s="573">
        <v>0</v>
      </c>
      <c r="H23" s="573">
        <v>0</v>
      </c>
      <c r="I23" s="573">
        <v>0</v>
      </c>
      <c r="J23" s="573">
        <v>0</v>
      </c>
      <c r="K23" s="573">
        <v>0</v>
      </c>
      <c r="L23" s="573">
        <v>0</v>
      </c>
      <c r="M23" s="573">
        <v>0</v>
      </c>
      <c r="N23" s="573">
        <v>0</v>
      </c>
      <c r="O23" s="573">
        <v>0</v>
      </c>
      <c r="P23" s="573">
        <v>0</v>
      </c>
      <c r="Q23" s="573">
        <v>0</v>
      </c>
      <c r="R23" s="573">
        <v>0</v>
      </c>
      <c r="S23" s="573">
        <v>0</v>
      </c>
      <c r="T23" s="573">
        <v>0</v>
      </c>
      <c r="U23" s="573">
        <v>0</v>
      </c>
      <c r="V23" s="573">
        <v>0</v>
      </c>
      <c r="W23" s="573">
        <v>0</v>
      </c>
      <c r="X23" s="573">
        <v>0</v>
      </c>
      <c r="Y23" s="573">
        <v>0</v>
      </c>
      <c r="Z23" s="573">
        <v>0</v>
      </c>
      <c r="AA23" s="573">
        <v>0</v>
      </c>
      <c r="AB23" s="573">
        <v>0</v>
      </c>
      <c r="AC23" s="573">
        <v>0</v>
      </c>
      <c r="AD23" s="573">
        <v>0</v>
      </c>
      <c r="AE23" s="573">
        <v>0</v>
      </c>
      <c r="AF23" s="573">
        <v>0</v>
      </c>
      <c r="AG23" s="573">
        <v>0</v>
      </c>
      <c r="AH23" s="573">
        <v>0</v>
      </c>
      <c r="AI23" s="573">
        <v>0</v>
      </c>
      <c r="AJ23" s="573">
        <v>0</v>
      </c>
      <c r="AK23" s="573">
        <v>0</v>
      </c>
      <c r="AL23" s="573">
        <v>0</v>
      </c>
      <c r="AM23" s="573">
        <v>0</v>
      </c>
      <c r="AN23" s="573">
        <v>0</v>
      </c>
      <c r="AO23" s="573">
        <v>0</v>
      </c>
      <c r="AP23" s="573">
        <v>0</v>
      </c>
      <c r="AQ23" s="573">
        <v>0</v>
      </c>
      <c r="AR23" s="573">
        <v>0</v>
      </c>
      <c r="AS23" s="573">
        <v>0</v>
      </c>
      <c r="AT23" s="573">
        <v>0</v>
      </c>
      <c r="AU23" s="573">
        <v>0</v>
      </c>
      <c r="AV23" s="573">
        <v>0</v>
      </c>
      <c r="AW23" s="573">
        <v>0</v>
      </c>
      <c r="AX23" s="573">
        <v>0</v>
      </c>
      <c r="AY23" s="573">
        <v>0</v>
      </c>
      <c r="AZ23" s="573">
        <v>0</v>
      </c>
      <c r="BA23" s="573">
        <v>0</v>
      </c>
      <c r="BB23" s="573">
        <v>0</v>
      </c>
      <c r="BC23" s="573">
        <v>0</v>
      </c>
      <c r="BD23" s="573">
        <v>0</v>
      </c>
      <c r="BE23" s="573">
        <v>0</v>
      </c>
      <c r="BF23" s="573">
        <v>0</v>
      </c>
      <c r="BG23" s="573">
        <v>0</v>
      </c>
      <c r="BH23" s="573">
        <v>0</v>
      </c>
      <c r="BI23" s="573">
        <v>0</v>
      </c>
      <c r="BJ23" s="573">
        <v>0</v>
      </c>
      <c r="BK23" s="573">
        <v>0</v>
      </c>
      <c r="BL23" s="573">
        <v>0</v>
      </c>
      <c r="BM23" s="573">
        <v>0</v>
      </c>
      <c r="BN23" s="573">
        <v>0</v>
      </c>
      <c r="BO23" s="573">
        <v>0</v>
      </c>
      <c r="BP23" s="573">
        <v>0</v>
      </c>
      <c r="BQ23" s="573">
        <v>0</v>
      </c>
      <c r="BR23" s="573">
        <v>0</v>
      </c>
      <c r="BS23" s="573">
        <v>0</v>
      </c>
      <c r="BT23" s="573">
        <v>0</v>
      </c>
      <c r="BU23" s="573">
        <v>0</v>
      </c>
      <c r="BV23" s="573">
        <v>0</v>
      </c>
      <c r="BW23" s="573">
        <v>0</v>
      </c>
      <c r="BX23" s="573">
        <v>0</v>
      </c>
      <c r="BY23" s="573">
        <v>0</v>
      </c>
      <c r="BZ23" s="573">
        <v>0</v>
      </c>
      <c r="CA23" s="573">
        <v>0</v>
      </c>
      <c r="CB23" s="573">
        <v>0</v>
      </c>
      <c r="CC23" s="574">
        <f t="shared" si="2"/>
        <v>0</v>
      </c>
      <c r="CD23" s="574">
        <f t="shared" si="3"/>
        <v>0</v>
      </c>
      <c r="CG23" s="560">
        <v>15</v>
      </c>
    </row>
    <row r="24" spans="1:85">
      <c r="A24" s="572" t="s">
        <v>765</v>
      </c>
      <c r="B24" s="472" t="s">
        <v>766</v>
      </c>
      <c r="C24" s="573">
        <v>0</v>
      </c>
      <c r="D24" s="573">
        <v>0</v>
      </c>
      <c r="E24" s="573">
        <v>0</v>
      </c>
      <c r="F24" s="573">
        <v>0</v>
      </c>
      <c r="G24" s="573">
        <v>0</v>
      </c>
      <c r="H24" s="573">
        <v>0</v>
      </c>
      <c r="I24" s="573">
        <v>0</v>
      </c>
      <c r="J24" s="573">
        <v>0</v>
      </c>
      <c r="K24" s="573">
        <v>0</v>
      </c>
      <c r="L24" s="573">
        <v>0</v>
      </c>
      <c r="M24" s="573">
        <v>0</v>
      </c>
      <c r="N24" s="573">
        <v>0</v>
      </c>
      <c r="O24" s="573">
        <v>0</v>
      </c>
      <c r="P24" s="573">
        <v>0</v>
      </c>
      <c r="Q24" s="573">
        <v>0</v>
      </c>
      <c r="R24" s="573">
        <v>0</v>
      </c>
      <c r="S24" s="573">
        <v>0</v>
      </c>
      <c r="T24" s="573">
        <v>0</v>
      </c>
      <c r="U24" s="573">
        <v>0</v>
      </c>
      <c r="V24" s="573">
        <v>0</v>
      </c>
      <c r="W24" s="573">
        <v>0</v>
      </c>
      <c r="X24" s="573">
        <v>0</v>
      </c>
      <c r="Y24" s="573">
        <v>0</v>
      </c>
      <c r="Z24" s="573">
        <v>0</v>
      </c>
      <c r="AA24" s="573">
        <v>0</v>
      </c>
      <c r="AB24" s="573">
        <v>0</v>
      </c>
      <c r="AC24" s="573">
        <v>0</v>
      </c>
      <c r="AD24" s="573">
        <v>0</v>
      </c>
      <c r="AE24" s="573">
        <v>0</v>
      </c>
      <c r="AF24" s="573">
        <v>0</v>
      </c>
      <c r="AG24" s="573">
        <v>0</v>
      </c>
      <c r="AH24" s="573">
        <v>0</v>
      </c>
      <c r="AI24" s="573">
        <v>0</v>
      </c>
      <c r="AJ24" s="573">
        <v>0</v>
      </c>
      <c r="AK24" s="573">
        <v>0</v>
      </c>
      <c r="AL24" s="573">
        <v>0</v>
      </c>
      <c r="AM24" s="573">
        <v>0</v>
      </c>
      <c r="AN24" s="573">
        <v>0</v>
      </c>
      <c r="AO24" s="573">
        <v>0</v>
      </c>
      <c r="AP24" s="573">
        <v>0</v>
      </c>
      <c r="AQ24" s="573">
        <v>0</v>
      </c>
      <c r="AR24" s="573">
        <v>0</v>
      </c>
      <c r="AS24" s="573">
        <v>0</v>
      </c>
      <c r="AT24" s="573">
        <v>0</v>
      </c>
      <c r="AU24" s="573">
        <v>0</v>
      </c>
      <c r="AV24" s="573">
        <v>0</v>
      </c>
      <c r="AW24" s="573">
        <v>0</v>
      </c>
      <c r="AX24" s="573">
        <v>0</v>
      </c>
      <c r="AY24" s="573">
        <v>0</v>
      </c>
      <c r="AZ24" s="573">
        <v>0</v>
      </c>
      <c r="BA24" s="573">
        <v>0</v>
      </c>
      <c r="BB24" s="573">
        <v>0</v>
      </c>
      <c r="BC24" s="573">
        <v>0</v>
      </c>
      <c r="BD24" s="573">
        <v>0</v>
      </c>
      <c r="BE24" s="573">
        <v>0</v>
      </c>
      <c r="BF24" s="573">
        <v>0</v>
      </c>
      <c r="BG24" s="573">
        <v>0</v>
      </c>
      <c r="BH24" s="573">
        <v>0</v>
      </c>
      <c r="BI24" s="573">
        <v>0</v>
      </c>
      <c r="BJ24" s="573">
        <v>0</v>
      </c>
      <c r="BK24" s="573">
        <v>0</v>
      </c>
      <c r="BL24" s="573">
        <v>0</v>
      </c>
      <c r="BM24" s="573">
        <v>0</v>
      </c>
      <c r="BN24" s="573">
        <v>0</v>
      </c>
      <c r="BO24" s="573">
        <v>0</v>
      </c>
      <c r="BP24" s="573">
        <v>0</v>
      </c>
      <c r="BQ24" s="573">
        <v>0</v>
      </c>
      <c r="BR24" s="573">
        <v>0</v>
      </c>
      <c r="BS24" s="573">
        <v>0</v>
      </c>
      <c r="BT24" s="573">
        <v>0</v>
      </c>
      <c r="BU24" s="573">
        <v>0</v>
      </c>
      <c r="BV24" s="573">
        <v>0</v>
      </c>
      <c r="BW24" s="573">
        <v>0</v>
      </c>
      <c r="BX24" s="573">
        <v>0</v>
      </c>
      <c r="BY24" s="573">
        <v>0</v>
      </c>
      <c r="BZ24" s="573">
        <v>0</v>
      </c>
      <c r="CA24" s="573">
        <v>0</v>
      </c>
      <c r="CB24" s="573">
        <v>0</v>
      </c>
      <c r="CC24" s="574">
        <f t="shared" si="2"/>
        <v>0</v>
      </c>
      <c r="CD24" s="574">
        <f t="shared" si="3"/>
        <v>0</v>
      </c>
      <c r="CG24" s="560">
        <v>16</v>
      </c>
    </row>
    <row r="25" spans="1:85" s="575" customFormat="1">
      <c r="A25" s="572" t="s">
        <v>767</v>
      </c>
      <c r="B25" s="472" t="s">
        <v>768</v>
      </c>
      <c r="C25" s="573">
        <v>0</v>
      </c>
      <c r="D25" s="573">
        <v>0</v>
      </c>
      <c r="E25" s="573">
        <v>0</v>
      </c>
      <c r="F25" s="573">
        <v>0</v>
      </c>
      <c r="G25" s="573">
        <v>0</v>
      </c>
      <c r="H25" s="573">
        <v>0</v>
      </c>
      <c r="I25" s="573">
        <v>0</v>
      </c>
      <c r="J25" s="573">
        <v>0</v>
      </c>
      <c r="K25" s="573">
        <v>0</v>
      </c>
      <c r="L25" s="573">
        <v>0</v>
      </c>
      <c r="M25" s="573">
        <v>0</v>
      </c>
      <c r="N25" s="573">
        <v>0</v>
      </c>
      <c r="O25" s="573">
        <v>0</v>
      </c>
      <c r="P25" s="573">
        <v>0</v>
      </c>
      <c r="Q25" s="573">
        <v>0</v>
      </c>
      <c r="R25" s="573">
        <v>0</v>
      </c>
      <c r="S25" s="573">
        <v>0</v>
      </c>
      <c r="T25" s="573">
        <v>0</v>
      </c>
      <c r="U25" s="573">
        <v>0</v>
      </c>
      <c r="V25" s="573">
        <v>0</v>
      </c>
      <c r="W25" s="573">
        <v>0</v>
      </c>
      <c r="X25" s="573">
        <v>0</v>
      </c>
      <c r="Y25" s="573">
        <v>0</v>
      </c>
      <c r="Z25" s="573">
        <v>0</v>
      </c>
      <c r="AA25" s="573">
        <v>0</v>
      </c>
      <c r="AB25" s="573">
        <v>0</v>
      </c>
      <c r="AC25" s="573">
        <v>0</v>
      </c>
      <c r="AD25" s="573">
        <v>0</v>
      </c>
      <c r="AE25" s="573">
        <v>0</v>
      </c>
      <c r="AF25" s="573">
        <v>0</v>
      </c>
      <c r="AG25" s="573">
        <v>0</v>
      </c>
      <c r="AH25" s="573">
        <v>0</v>
      </c>
      <c r="AI25" s="573">
        <v>0</v>
      </c>
      <c r="AJ25" s="573">
        <v>0</v>
      </c>
      <c r="AK25" s="573">
        <v>0</v>
      </c>
      <c r="AL25" s="573">
        <v>0</v>
      </c>
      <c r="AM25" s="573">
        <v>0</v>
      </c>
      <c r="AN25" s="573">
        <v>0</v>
      </c>
      <c r="AO25" s="573">
        <v>0</v>
      </c>
      <c r="AP25" s="573">
        <v>0</v>
      </c>
      <c r="AQ25" s="573">
        <v>0</v>
      </c>
      <c r="AR25" s="573">
        <v>0</v>
      </c>
      <c r="AS25" s="573">
        <v>0</v>
      </c>
      <c r="AT25" s="573">
        <v>0</v>
      </c>
      <c r="AU25" s="573">
        <v>0</v>
      </c>
      <c r="AV25" s="573">
        <v>0</v>
      </c>
      <c r="AW25" s="573">
        <v>0</v>
      </c>
      <c r="AX25" s="573">
        <v>0</v>
      </c>
      <c r="AY25" s="573">
        <v>0</v>
      </c>
      <c r="AZ25" s="573">
        <v>0</v>
      </c>
      <c r="BA25" s="573">
        <v>0</v>
      </c>
      <c r="BB25" s="573">
        <v>0</v>
      </c>
      <c r="BC25" s="573">
        <v>0</v>
      </c>
      <c r="BD25" s="573">
        <v>0</v>
      </c>
      <c r="BE25" s="573">
        <v>0</v>
      </c>
      <c r="BF25" s="573">
        <v>0</v>
      </c>
      <c r="BG25" s="573">
        <v>0</v>
      </c>
      <c r="BH25" s="573">
        <v>0</v>
      </c>
      <c r="BI25" s="573">
        <v>0</v>
      </c>
      <c r="BJ25" s="573">
        <v>0</v>
      </c>
      <c r="BK25" s="573">
        <v>0</v>
      </c>
      <c r="BL25" s="573">
        <v>0</v>
      </c>
      <c r="BM25" s="573">
        <v>0</v>
      </c>
      <c r="BN25" s="573">
        <v>0</v>
      </c>
      <c r="BO25" s="573">
        <v>0</v>
      </c>
      <c r="BP25" s="573">
        <v>0</v>
      </c>
      <c r="BQ25" s="573">
        <v>0</v>
      </c>
      <c r="BR25" s="573">
        <v>0</v>
      </c>
      <c r="BS25" s="573">
        <v>0</v>
      </c>
      <c r="BT25" s="573">
        <v>0</v>
      </c>
      <c r="BU25" s="573">
        <v>0</v>
      </c>
      <c r="BV25" s="573">
        <v>0</v>
      </c>
      <c r="BW25" s="573">
        <v>0</v>
      </c>
      <c r="BX25" s="573">
        <v>0</v>
      </c>
      <c r="BY25" s="573">
        <v>0</v>
      </c>
      <c r="BZ25" s="573">
        <v>0</v>
      </c>
      <c r="CA25" s="573">
        <v>0</v>
      </c>
      <c r="CB25" s="573">
        <v>0</v>
      </c>
      <c r="CC25" s="574">
        <f t="shared" si="2"/>
        <v>0</v>
      </c>
      <c r="CD25" s="574">
        <f t="shared" si="3"/>
        <v>0</v>
      </c>
      <c r="CG25" s="560">
        <v>17</v>
      </c>
    </row>
    <row r="26" spans="1:85" s="575" customFormat="1">
      <c r="A26" s="572" t="s">
        <v>769</v>
      </c>
      <c r="B26" s="472" t="s">
        <v>641</v>
      </c>
      <c r="C26" s="573">
        <v>0</v>
      </c>
      <c r="D26" s="573">
        <v>0</v>
      </c>
      <c r="E26" s="573">
        <v>0</v>
      </c>
      <c r="F26" s="573">
        <v>0</v>
      </c>
      <c r="G26" s="573">
        <v>0</v>
      </c>
      <c r="H26" s="573">
        <v>0</v>
      </c>
      <c r="I26" s="573">
        <v>0</v>
      </c>
      <c r="J26" s="573">
        <v>0</v>
      </c>
      <c r="K26" s="573">
        <v>0</v>
      </c>
      <c r="L26" s="573">
        <v>0</v>
      </c>
      <c r="M26" s="573">
        <v>0</v>
      </c>
      <c r="N26" s="573">
        <v>0</v>
      </c>
      <c r="O26" s="573">
        <v>0</v>
      </c>
      <c r="P26" s="573">
        <v>0</v>
      </c>
      <c r="Q26" s="573">
        <v>0</v>
      </c>
      <c r="R26" s="573">
        <v>0</v>
      </c>
      <c r="S26" s="573">
        <v>0</v>
      </c>
      <c r="T26" s="573">
        <v>0</v>
      </c>
      <c r="U26" s="573">
        <v>0</v>
      </c>
      <c r="V26" s="573">
        <v>0</v>
      </c>
      <c r="W26" s="573">
        <v>0</v>
      </c>
      <c r="X26" s="573">
        <v>0</v>
      </c>
      <c r="Y26" s="573">
        <v>0</v>
      </c>
      <c r="Z26" s="573">
        <v>0</v>
      </c>
      <c r="AA26" s="573">
        <v>0</v>
      </c>
      <c r="AB26" s="573">
        <v>0</v>
      </c>
      <c r="AC26" s="573">
        <v>0</v>
      </c>
      <c r="AD26" s="573">
        <v>0</v>
      </c>
      <c r="AE26" s="573">
        <v>0</v>
      </c>
      <c r="AF26" s="573">
        <v>0</v>
      </c>
      <c r="AG26" s="573">
        <v>0</v>
      </c>
      <c r="AH26" s="573">
        <v>0</v>
      </c>
      <c r="AI26" s="573">
        <v>0</v>
      </c>
      <c r="AJ26" s="573">
        <v>0</v>
      </c>
      <c r="AK26" s="573">
        <v>0</v>
      </c>
      <c r="AL26" s="573">
        <v>0</v>
      </c>
      <c r="AM26" s="573">
        <v>0</v>
      </c>
      <c r="AN26" s="573">
        <v>0</v>
      </c>
      <c r="AO26" s="573">
        <v>0</v>
      </c>
      <c r="AP26" s="573">
        <v>0</v>
      </c>
      <c r="AQ26" s="573">
        <v>0</v>
      </c>
      <c r="AR26" s="573">
        <v>0</v>
      </c>
      <c r="AS26" s="573">
        <v>0</v>
      </c>
      <c r="AT26" s="573">
        <v>0</v>
      </c>
      <c r="AU26" s="573">
        <v>0</v>
      </c>
      <c r="AV26" s="573">
        <v>0</v>
      </c>
      <c r="AW26" s="573">
        <v>0</v>
      </c>
      <c r="AX26" s="573">
        <v>0</v>
      </c>
      <c r="AY26" s="573">
        <v>0</v>
      </c>
      <c r="AZ26" s="573">
        <v>0</v>
      </c>
      <c r="BA26" s="573">
        <v>0</v>
      </c>
      <c r="BB26" s="573">
        <v>0</v>
      </c>
      <c r="BC26" s="573">
        <v>0</v>
      </c>
      <c r="BD26" s="573">
        <v>0</v>
      </c>
      <c r="BE26" s="573">
        <v>0</v>
      </c>
      <c r="BF26" s="573">
        <v>0</v>
      </c>
      <c r="BG26" s="573">
        <v>0</v>
      </c>
      <c r="BH26" s="573">
        <v>0</v>
      </c>
      <c r="BI26" s="573">
        <v>0</v>
      </c>
      <c r="BJ26" s="573">
        <v>0</v>
      </c>
      <c r="BK26" s="573">
        <v>0</v>
      </c>
      <c r="BL26" s="573">
        <v>0</v>
      </c>
      <c r="BM26" s="573">
        <v>0</v>
      </c>
      <c r="BN26" s="573">
        <v>0</v>
      </c>
      <c r="BO26" s="573">
        <v>0</v>
      </c>
      <c r="BP26" s="573">
        <v>0</v>
      </c>
      <c r="BQ26" s="573">
        <v>0</v>
      </c>
      <c r="BR26" s="573">
        <v>0</v>
      </c>
      <c r="BS26" s="573">
        <v>0</v>
      </c>
      <c r="BT26" s="573">
        <v>0</v>
      </c>
      <c r="BU26" s="573">
        <v>0</v>
      </c>
      <c r="BV26" s="573">
        <v>0</v>
      </c>
      <c r="BW26" s="573">
        <v>0</v>
      </c>
      <c r="BX26" s="573">
        <v>0</v>
      </c>
      <c r="BY26" s="573">
        <v>0</v>
      </c>
      <c r="BZ26" s="573">
        <v>0</v>
      </c>
      <c r="CA26" s="573">
        <v>0</v>
      </c>
      <c r="CB26" s="573">
        <v>0</v>
      </c>
      <c r="CC26" s="574">
        <f t="shared" si="2"/>
        <v>0</v>
      </c>
      <c r="CD26" s="574">
        <f t="shared" si="3"/>
        <v>0</v>
      </c>
      <c r="CG26" s="560">
        <v>18</v>
      </c>
    </row>
    <row r="27" spans="1:85" s="575" customFormat="1">
      <c r="A27" s="572" t="s">
        <v>642</v>
      </c>
      <c r="B27" s="472" t="s">
        <v>770</v>
      </c>
      <c r="C27" s="573">
        <v>0</v>
      </c>
      <c r="D27" s="573">
        <v>0</v>
      </c>
      <c r="E27" s="573">
        <v>0</v>
      </c>
      <c r="F27" s="573">
        <v>0</v>
      </c>
      <c r="G27" s="573">
        <v>0</v>
      </c>
      <c r="H27" s="573">
        <v>0</v>
      </c>
      <c r="I27" s="573">
        <v>0</v>
      </c>
      <c r="J27" s="573">
        <v>0</v>
      </c>
      <c r="K27" s="573">
        <v>0</v>
      </c>
      <c r="L27" s="573">
        <v>0</v>
      </c>
      <c r="M27" s="573">
        <v>0</v>
      </c>
      <c r="N27" s="573">
        <v>0</v>
      </c>
      <c r="O27" s="573">
        <v>0</v>
      </c>
      <c r="P27" s="573">
        <v>0</v>
      </c>
      <c r="Q27" s="573">
        <v>0</v>
      </c>
      <c r="R27" s="573">
        <v>0</v>
      </c>
      <c r="S27" s="573">
        <v>0</v>
      </c>
      <c r="T27" s="573">
        <v>0</v>
      </c>
      <c r="U27" s="573">
        <v>0</v>
      </c>
      <c r="V27" s="573">
        <v>0</v>
      </c>
      <c r="W27" s="573">
        <v>0</v>
      </c>
      <c r="X27" s="573">
        <v>0</v>
      </c>
      <c r="Y27" s="573">
        <v>0</v>
      </c>
      <c r="Z27" s="573">
        <v>0</v>
      </c>
      <c r="AA27" s="573">
        <v>0</v>
      </c>
      <c r="AB27" s="573">
        <v>0</v>
      </c>
      <c r="AC27" s="573">
        <v>0</v>
      </c>
      <c r="AD27" s="573">
        <v>0</v>
      </c>
      <c r="AE27" s="573">
        <v>0</v>
      </c>
      <c r="AF27" s="573">
        <v>0</v>
      </c>
      <c r="AG27" s="573">
        <v>0</v>
      </c>
      <c r="AH27" s="573">
        <v>0</v>
      </c>
      <c r="AI27" s="573">
        <v>0</v>
      </c>
      <c r="AJ27" s="573">
        <v>0</v>
      </c>
      <c r="AK27" s="573">
        <v>0</v>
      </c>
      <c r="AL27" s="573">
        <v>0</v>
      </c>
      <c r="AM27" s="573">
        <v>0</v>
      </c>
      <c r="AN27" s="573">
        <v>0</v>
      </c>
      <c r="AO27" s="573">
        <v>0</v>
      </c>
      <c r="AP27" s="573">
        <v>0</v>
      </c>
      <c r="AQ27" s="573">
        <v>0</v>
      </c>
      <c r="AR27" s="573">
        <v>0</v>
      </c>
      <c r="AS27" s="573">
        <v>0</v>
      </c>
      <c r="AT27" s="573">
        <v>0</v>
      </c>
      <c r="AU27" s="573">
        <v>0</v>
      </c>
      <c r="AV27" s="573">
        <v>0</v>
      </c>
      <c r="AW27" s="573">
        <v>0</v>
      </c>
      <c r="AX27" s="573">
        <v>0</v>
      </c>
      <c r="AY27" s="573">
        <v>0</v>
      </c>
      <c r="AZ27" s="573">
        <v>0</v>
      </c>
      <c r="BA27" s="573">
        <v>0</v>
      </c>
      <c r="BB27" s="573">
        <v>0</v>
      </c>
      <c r="BC27" s="573">
        <v>0</v>
      </c>
      <c r="BD27" s="573">
        <v>0</v>
      </c>
      <c r="BE27" s="573">
        <v>0</v>
      </c>
      <c r="BF27" s="573">
        <v>0</v>
      </c>
      <c r="BG27" s="573">
        <v>0</v>
      </c>
      <c r="BH27" s="573">
        <v>0</v>
      </c>
      <c r="BI27" s="573">
        <v>0</v>
      </c>
      <c r="BJ27" s="573">
        <v>0</v>
      </c>
      <c r="BK27" s="573">
        <v>0</v>
      </c>
      <c r="BL27" s="573">
        <v>0</v>
      </c>
      <c r="BM27" s="573">
        <v>0</v>
      </c>
      <c r="BN27" s="573">
        <v>0</v>
      </c>
      <c r="BO27" s="573">
        <v>0</v>
      </c>
      <c r="BP27" s="573">
        <v>0</v>
      </c>
      <c r="BQ27" s="573">
        <v>0</v>
      </c>
      <c r="BR27" s="573">
        <v>0</v>
      </c>
      <c r="BS27" s="573">
        <v>0</v>
      </c>
      <c r="BT27" s="573">
        <v>0</v>
      </c>
      <c r="BU27" s="573">
        <v>0</v>
      </c>
      <c r="BV27" s="573">
        <v>0</v>
      </c>
      <c r="BW27" s="573">
        <v>0</v>
      </c>
      <c r="BX27" s="573">
        <v>0</v>
      </c>
      <c r="BY27" s="573">
        <v>0</v>
      </c>
      <c r="BZ27" s="573">
        <v>0</v>
      </c>
      <c r="CA27" s="573">
        <v>0</v>
      </c>
      <c r="CB27" s="573">
        <v>0</v>
      </c>
      <c r="CC27" s="574">
        <f t="shared" si="2"/>
        <v>0</v>
      </c>
      <c r="CD27" s="574">
        <f t="shared" si="3"/>
        <v>0</v>
      </c>
      <c r="CG27" s="560">
        <v>19</v>
      </c>
    </row>
    <row r="28" spans="1:85" s="575" customFormat="1">
      <c r="A28" s="572" t="s">
        <v>771</v>
      </c>
      <c r="B28" s="472" t="s">
        <v>772</v>
      </c>
      <c r="C28" s="573">
        <v>0</v>
      </c>
      <c r="D28" s="573">
        <v>0</v>
      </c>
      <c r="E28" s="573">
        <v>0</v>
      </c>
      <c r="F28" s="573">
        <v>0</v>
      </c>
      <c r="G28" s="573">
        <v>0</v>
      </c>
      <c r="H28" s="573">
        <v>0</v>
      </c>
      <c r="I28" s="573">
        <v>0</v>
      </c>
      <c r="J28" s="573">
        <v>0</v>
      </c>
      <c r="K28" s="573">
        <v>0</v>
      </c>
      <c r="L28" s="573">
        <v>0</v>
      </c>
      <c r="M28" s="573">
        <v>0</v>
      </c>
      <c r="N28" s="573">
        <v>0</v>
      </c>
      <c r="O28" s="573">
        <v>0</v>
      </c>
      <c r="P28" s="573">
        <v>0</v>
      </c>
      <c r="Q28" s="573">
        <v>0</v>
      </c>
      <c r="R28" s="573">
        <v>0</v>
      </c>
      <c r="S28" s="573">
        <v>0</v>
      </c>
      <c r="T28" s="573">
        <v>0</v>
      </c>
      <c r="U28" s="573">
        <v>0</v>
      </c>
      <c r="V28" s="573">
        <v>0</v>
      </c>
      <c r="W28" s="573">
        <v>0</v>
      </c>
      <c r="X28" s="573">
        <v>0</v>
      </c>
      <c r="Y28" s="573">
        <v>0</v>
      </c>
      <c r="Z28" s="573">
        <v>0</v>
      </c>
      <c r="AA28" s="573">
        <v>0</v>
      </c>
      <c r="AB28" s="573">
        <v>0</v>
      </c>
      <c r="AC28" s="573">
        <v>0</v>
      </c>
      <c r="AD28" s="573">
        <v>0</v>
      </c>
      <c r="AE28" s="573">
        <v>0</v>
      </c>
      <c r="AF28" s="573">
        <v>0</v>
      </c>
      <c r="AG28" s="573">
        <v>0</v>
      </c>
      <c r="AH28" s="573">
        <v>0</v>
      </c>
      <c r="AI28" s="573">
        <v>0</v>
      </c>
      <c r="AJ28" s="573">
        <v>0</v>
      </c>
      <c r="AK28" s="573">
        <v>0</v>
      </c>
      <c r="AL28" s="573">
        <v>0</v>
      </c>
      <c r="AM28" s="573">
        <v>0</v>
      </c>
      <c r="AN28" s="573">
        <v>0</v>
      </c>
      <c r="AO28" s="573">
        <v>0</v>
      </c>
      <c r="AP28" s="573">
        <v>0</v>
      </c>
      <c r="AQ28" s="573">
        <v>0</v>
      </c>
      <c r="AR28" s="573">
        <v>0</v>
      </c>
      <c r="AS28" s="573">
        <v>0</v>
      </c>
      <c r="AT28" s="573">
        <v>0</v>
      </c>
      <c r="AU28" s="573">
        <v>0</v>
      </c>
      <c r="AV28" s="573">
        <v>0</v>
      </c>
      <c r="AW28" s="573">
        <v>0</v>
      </c>
      <c r="AX28" s="573">
        <v>0</v>
      </c>
      <c r="AY28" s="573">
        <v>0</v>
      </c>
      <c r="AZ28" s="573">
        <v>0</v>
      </c>
      <c r="BA28" s="573">
        <v>0</v>
      </c>
      <c r="BB28" s="573">
        <v>0</v>
      </c>
      <c r="BC28" s="573">
        <v>0</v>
      </c>
      <c r="BD28" s="573">
        <v>0</v>
      </c>
      <c r="BE28" s="573">
        <v>0</v>
      </c>
      <c r="BF28" s="573">
        <v>0</v>
      </c>
      <c r="BG28" s="573">
        <v>0</v>
      </c>
      <c r="BH28" s="573">
        <v>0</v>
      </c>
      <c r="BI28" s="573">
        <v>0</v>
      </c>
      <c r="BJ28" s="573">
        <v>0</v>
      </c>
      <c r="BK28" s="573">
        <v>0</v>
      </c>
      <c r="BL28" s="573">
        <v>0</v>
      </c>
      <c r="BM28" s="573">
        <v>0</v>
      </c>
      <c r="BN28" s="573">
        <v>0</v>
      </c>
      <c r="BO28" s="573">
        <v>0</v>
      </c>
      <c r="BP28" s="573">
        <v>0</v>
      </c>
      <c r="BQ28" s="573">
        <v>0</v>
      </c>
      <c r="BR28" s="573">
        <v>0</v>
      </c>
      <c r="BS28" s="573">
        <v>0</v>
      </c>
      <c r="BT28" s="573">
        <v>0</v>
      </c>
      <c r="BU28" s="573">
        <v>0</v>
      </c>
      <c r="BV28" s="573">
        <v>0</v>
      </c>
      <c r="BW28" s="573">
        <v>0</v>
      </c>
      <c r="BX28" s="573">
        <v>0</v>
      </c>
      <c r="BY28" s="573">
        <v>0</v>
      </c>
      <c r="BZ28" s="573">
        <v>0</v>
      </c>
      <c r="CA28" s="573">
        <v>0</v>
      </c>
      <c r="CB28" s="573">
        <v>0</v>
      </c>
      <c r="CC28" s="574">
        <f t="shared" si="2"/>
        <v>0</v>
      </c>
      <c r="CD28" s="574">
        <f t="shared" si="3"/>
        <v>0</v>
      </c>
      <c r="CG28" s="560">
        <v>20</v>
      </c>
    </row>
    <row r="29" spans="1:85" s="575" customFormat="1">
      <c r="A29" s="572" t="s">
        <v>773</v>
      </c>
      <c r="B29" s="472" t="s">
        <v>774</v>
      </c>
      <c r="C29" s="573">
        <v>0</v>
      </c>
      <c r="D29" s="573">
        <v>0</v>
      </c>
      <c r="E29" s="573">
        <v>0</v>
      </c>
      <c r="F29" s="573">
        <v>0</v>
      </c>
      <c r="G29" s="573">
        <v>0</v>
      </c>
      <c r="H29" s="573">
        <v>0</v>
      </c>
      <c r="I29" s="573">
        <v>0</v>
      </c>
      <c r="J29" s="573">
        <v>0</v>
      </c>
      <c r="K29" s="573">
        <v>0</v>
      </c>
      <c r="L29" s="573">
        <v>0</v>
      </c>
      <c r="M29" s="573">
        <v>0</v>
      </c>
      <c r="N29" s="573">
        <v>0</v>
      </c>
      <c r="O29" s="573">
        <v>0</v>
      </c>
      <c r="P29" s="573">
        <v>0</v>
      </c>
      <c r="Q29" s="573">
        <v>0</v>
      </c>
      <c r="R29" s="573">
        <v>0</v>
      </c>
      <c r="S29" s="573">
        <v>0</v>
      </c>
      <c r="T29" s="573">
        <v>0</v>
      </c>
      <c r="U29" s="573">
        <v>0</v>
      </c>
      <c r="V29" s="573">
        <v>0</v>
      </c>
      <c r="W29" s="573">
        <v>0</v>
      </c>
      <c r="X29" s="573">
        <v>0</v>
      </c>
      <c r="Y29" s="573">
        <v>0</v>
      </c>
      <c r="Z29" s="573">
        <v>0</v>
      </c>
      <c r="AA29" s="573">
        <v>0</v>
      </c>
      <c r="AB29" s="573">
        <v>0</v>
      </c>
      <c r="AC29" s="573">
        <v>0</v>
      </c>
      <c r="AD29" s="573">
        <v>0</v>
      </c>
      <c r="AE29" s="573">
        <v>0</v>
      </c>
      <c r="AF29" s="573">
        <v>0</v>
      </c>
      <c r="AG29" s="573">
        <v>0</v>
      </c>
      <c r="AH29" s="573">
        <v>0</v>
      </c>
      <c r="AI29" s="573">
        <v>0</v>
      </c>
      <c r="AJ29" s="573">
        <v>0</v>
      </c>
      <c r="AK29" s="573">
        <v>0</v>
      </c>
      <c r="AL29" s="573">
        <v>0</v>
      </c>
      <c r="AM29" s="573">
        <v>0</v>
      </c>
      <c r="AN29" s="573">
        <v>0</v>
      </c>
      <c r="AO29" s="573">
        <v>0</v>
      </c>
      <c r="AP29" s="573">
        <v>0</v>
      </c>
      <c r="AQ29" s="573">
        <v>0</v>
      </c>
      <c r="AR29" s="573">
        <v>0</v>
      </c>
      <c r="AS29" s="573">
        <v>0</v>
      </c>
      <c r="AT29" s="573">
        <v>0</v>
      </c>
      <c r="AU29" s="573">
        <v>0</v>
      </c>
      <c r="AV29" s="573">
        <v>0</v>
      </c>
      <c r="AW29" s="573">
        <v>0</v>
      </c>
      <c r="AX29" s="573">
        <v>0</v>
      </c>
      <c r="AY29" s="573">
        <v>0</v>
      </c>
      <c r="AZ29" s="573">
        <v>0</v>
      </c>
      <c r="BA29" s="573">
        <v>0</v>
      </c>
      <c r="BB29" s="573">
        <v>0</v>
      </c>
      <c r="BC29" s="573">
        <v>0</v>
      </c>
      <c r="BD29" s="573">
        <v>0</v>
      </c>
      <c r="BE29" s="573">
        <v>0</v>
      </c>
      <c r="BF29" s="573">
        <v>0</v>
      </c>
      <c r="BG29" s="573">
        <v>0</v>
      </c>
      <c r="BH29" s="573">
        <v>0</v>
      </c>
      <c r="BI29" s="573">
        <v>0</v>
      </c>
      <c r="BJ29" s="573">
        <v>0</v>
      </c>
      <c r="BK29" s="573">
        <v>0</v>
      </c>
      <c r="BL29" s="573">
        <v>0</v>
      </c>
      <c r="BM29" s="573">
        <v>0</v>
      </c>
      <c r="BN29" s="573">
        <v>0</v>
      </c>
      <c r="BO29" s="573">
        <v>0</v>
      </c>
      <c r="BP29" s="573">
        <v>0</v>
      </c>
      <c r="BQ29" s="573">
        <v>0</v>
      </c>
      <c r="BR29" s="573">
        <v>0</v>
      </c>
      <c r="BS29" s="573">
        <v>0</v>
      </c>
      <c r="BT29" s="573">
        <v>0</v>
      </c>
      <c r="BU29" s="573">
        <v>0</v>
      </c>
      <c r="BV29" s="573">
        <v>0</v>
      </c>
      <c r="BW29" s="573">
        <v>0</v>
      </c>
      <c r="BX29" s="573">
        <v>0</v>
      </c>
      <c r="BY29" s="573">
        <v>0</v>
      </c>
      <c r="BZ29" s="573">
        <v>0</v>
      </c>
      <c r="CA29" s="573">
        <v>0</v>
      </c>
      <c r="CB29" s="573">
        <v>0</v>
      </c>
      <c r="CC29" s="574">
        <f>C29+E29+G29+I29+K29+M29++O29+Q29+S29+U29++W29+Y29+AA29+AC29+AE29+AG29+AI29+AK29+AM29+AO29+AQ29+AS29+AU29+AW29+AY29++BA29+BC29+BE29+BG29+BI29+BK29+BM29+BO29+BQ29+BS29+BU29+BW29+BY29+CA29</f>
        <v>0</v>
      </c>
      <c r="CD29" s="574">
        <f t="shared" si="3"/>
        <v>0</v>
      </c>
      <c r="CG29" s="560">
        <v>21</v>
      </c>
    </row>
    <row r="30" spans="1:85" s="575" customFormat="1" ht="30">
      <c r="A30" s="572" t="s">
        <v>775</v>
      </c>
      <c r="B30" s="472" t="s">
        <v>776</v>
      </c>
      <c r="C30" s="573">
        <v>0</v>
      </c>
      <c r="D30" s="573">
        <v>0</v>
      </c>
      <c r="E30" s="573">
        <v>0</v>
      </c>
      <c r="F30" s="573">
        <v>0</v>
      </c>
      <c r="G30" s="573">
        <v>0</v>
      </c>
      <c r="H30" s="573">
        <v>0</v>
      </c>
      <c r="I30" s="573">
        <v>0</v>
      </c>
      <c r="J30" s="573">
        <v>0</v>
      </c>
      <c r="K30" s="573">
        <v>0</v>
      </c>
      <c r="L30" s="573">
        <v>0</v>
      </c>
      <c r="M30" s="573">
        <v>0</v>
      </c>
      <c r="N30" s="573">
        <v>0</v>
      </c>
      <c r="O30" s="573">
        <v>0</v>
      </c>
      <c r="P30" s="573">
        <v>0</v>
      </c>
      <c r="Q30" s="573">
        <v>0</v>
      </c>
      <c r="R30" s="573">
        <v>0</v>
      </c>
      <c r="S30" s="573">
        <v>0</v>
      </c>
      <c r="T30" s="573">
        <v>0</v>
      </c>
      <c r="U30" s="573">
        <v>0</v>
      </c>
      <c r="V30" s="573">
        <v>0</v>
      </c>
      <c r="W30" s="573">
        <v>0</v>
      </c>
      <c r="X30" s="573">
        <v>0</v>
      </c>
      <c r="Y30" s="573">
        <v>0</v>
      </c>
      <c r="Z30" s="573">
        <v>0</v>
      </c>
      <c r="AA30" s="573">
        <v>0</v>
      </c>
      <c r="AB30" s="573">
        <v>0</v>
      </c>
      <c r="AC30" s="573">
        <v>0</v>
      </c>
      <c r="AD30" s="573">
        <v>0</v>
      </c>
      <c r="AE30" s="573">
        <v>0</v>
      </c>
      <c r="AF30" s="573">
        <v>0</v>
      </c>
      <c r="AG30" s="573">
        <v>0</v>
      </c>
      <c r="AH30" s="573">
        <v>0</v>
      </c>
      <c r="AI30" s="573">
        <v>0</v>
      </c>
      <c r="AJ30" s="573">
        <v>0</v>
      </c>
      <c r="AK30" s="573">
        <v>0</v>
      </c>
      <c r="AL30" s="573">
        <v>0</v>
      </c>
      <c r="AM30" s="573">
        <v>0</v>
      </c>
      <c r="AN30" s="573">
        <v>0</v>
      </c>
      <c r="AO30" s="573">
        <v>0</v>
      </c>
      <c r="AP30" s="573">
        <v>0</v>
      </c>
      <c r="AQ30" s="573">
        <v>0</v>
      </c>
      <c r="AR30" s="573">
        <v>0</v>
      </c>
      <c r="AS30" s="573">
        <v>0</v>
      </c>
      <c r="AT30" s="573">
        <v>0</v>
      </c>
      <c r="AU30" s="573">
        <v>0</v>
      </c>
      <c r="AV30" s="573">
        <v>0</v>
      </c>
      <c r="AW30" s="573">
        <v>0</v>
      </c>
      <c r="AX30" s="573">
        <v>0</v>
      </c>
      <c r="AY30" s="573">
        <v>0</v>
      </c>
      <c r="AZ30" s="573">
        <v>0</v>
      </c>
      <c r="BA30" s="573">
        <v>0</v>
      </c>
      <c r="BB30" s="573">
        <v>0</v>
      </c>
      <c r="BC30" s="573">
        <v>0</v>
      </c>
      <c r="BD30" s="573">
        <v>0</v>
      </c>
      <c r="BE30" s="573">
        <v>0</v>
      </c>
      <c r="BF30" s="573">
        <v>0</v>
      </c>
      <c r="BG30" s="573">
        <v>0</v>
      </c>
      <c r="BH30" s="573">
        <v>0</v>
      </c>
      <c r="BI30" s="573">
        <v>0</v>
      </c>
      <c r="BJ30" s="573">
        <v>0</v>
      </c>
      <c r="BK30" s="573">
        <v>0</v>
      </c>
      <c r="BL30" s="573">
        <v>0</v>
      </c>
      <c r="BM30" s="573">
        <v>0</v>
      </c>
      <c r="BN30" s="573">
        <v>0</v>
      </c>
      <c r="BO30" s="573">
        <v>0</v>
      </c>
      <c r="BP30" s="573">
        <v>0</v>
      </c>
      <c r="BQ30" s="573">
        <v>0</v>
      </c>
      <c r="BR30" s="573">
        <v>0</v>
      </c>
      <c r="BS30" s="573">
        <v>0</v>
      </c>
      <c r="BT30" s="573">
        <v>0</v>
      </c>
      <c r="BU30" s="573">
        <v>0</v>
      </c>
      <c r="BV30" s="573">
        <v>0</v>
      </c>
      <c r="BW30" s="573">
        <v>0</v>
      </c>
      <c r="BX30" s="573">
        <v>0</v>
      </c>
      <c r="BY30" s="573">
        <v>0</v>
      </c>
      <c r="BZ30" s="573">
        <v>0</v>
      </c>
      <c r="CA30" s="573">
        <v>0</v>
      </c>
      <c r="CB30" s="573">
        <v>0</v>
      </c>
      <c r="CC30" s="574">
        <f t="shared" si="2"/>
        <v>0</v>
      </c>
      <c r="CD30" s="574">
        <f t="shared" si="3"/>
        <v>0</v>
      </c>
      <c r="CG30" s="560">
        <v>22</v>
      </c>
    </row>
    <row r="31" spans="1:85" s="575" customFormat="1">
      <c r="A31" s="572" t="s">
        <v>777</v>
      </c>
      <c r="B31" s="472" t="s">
        <v>778</v>
      </c>
      <c r="C31" s="573">
        <v>0</v>
      </c>
      <c r="D31" s="573">
        <v>0</v>
      </c>
      <c r="E31" s="573">
        <v>0</v>
      </c>
      <c r="F31" s="573">
        <v>0</v>
      </c>
      <c r="G31" s="573">
        <v>0</v>
      </c>
      <c r="H31" s="573">
        <v>0</v>
      </c>
      <c r="I31" s="573">
        <v>0</v>
      </c>
      <c r="J31" s="573">
        <v>0</v>
      </c>
      <c r="K31" s="573">
        <v>0</v>
      </c>
      <c r="L31" s="573">
        <v>0</v>
      </c>
      <c r="M31" s="573">
        <v>0</v>
      </c>
      <c r="N31" s="573">
        <v>0</v>
      </c>
      <c r="O31" s="573">
        <v>0</v>
      </c>
      <c r="P31" s="573">
        <v>0</v>
      </c>
      <c r="Q31" s="573">
        <v>0</v>
      </c>
      <c r="R31" s="573">
        <v>0</v>
      </c>
      <c r="S31" s="573">
        <v>0</v>
      </c>
      <c r="T31" s="573">
        <v>0</v>
      </c>
      <c r="U31" s="573">
        <v>0</v>
      </c>
      <c r="V31" s="573">
        <v>0</v>
      </c>
      <c r="W31" s="573">
        <v>0</v>
      </c>
      <c r="X31" s="573">
        <v>0</v>
      </c>
      <c r="Y31" s="573">
        <v>0</v>
      </c>
      <c r="Z31" s="573">
        <v>0</v>
      </c>
      <c r="AA31" s="573">
        <v>0</v>
      </c>
      <c r="AB31" s="573">
        <v>0</v>
      </c>
      <c r="AC31" s="573">
        <v>0</v>
      </c>
      <c r="AD31" s="573">
        <v>0</v>
      </c>
      <c r="AE31" s="573">
        <v>0</v>
      </c>
      <c r="AF31" s="573">
        <v>0</v>
      </c>
      <c r="AG31" s="573">
        <v>0</v>
      </c>
      <c r="AH31" s="573">
        <v>0</v>
      </c>
      <c r="AI31" s="573">
        <v>0</v>
      </c>
      <c r="AJ31" s="573">
        <v>0</v>
      </c>
      <c r="AK31" s="573">
        <v>0</v>
      </c>
      <c r="AL31" s="573">
        <v>0</v>
      </c>
      <c r="AM31" s="573">
        <v>0</v>
      </c>
      <c r="AN31" s="573">
        <v>0</v>
      </c>
      <c r="AO31" s="573">
        <v>0</v>
      </c>
      <c r="AP31" s="573">
        <v>0</v>
      </c>
      <c r="AQ31" s="573">
        <v>0</v>
      </c>
      <c r="AR31" s="573">
        <v>0</v>
      </c>
      <c r="AS31" s="573">
        <v>0</v>
      </c>
      <c r="AT31" s="573">
        <v>0</v>
      </c>
      <c r="AU31" s="573">
        <v>0</v>
      </c>
      <c r="AV31" s="573">
        <v>0</v>
      </c>
      <c r="AW31" s="573">
        <v>0</v>
      </c>
      <c r="AX31" s="573">
        <v>0</v>
      </c>
      <c r="AY31" s="573">
        <v>0</v>
      </c>
      <c r="AZ31" s="573">
        <v>0</v>
      </c>
      <c r="BA31" s="573">
        <v>0</v>
      </c>
      <c r="BB31" s="573">
        <v>0</v>
      </c>
      <c r="BC31" s="573">
        <v>0</v>
      </c>
      <c r="BD31" s="573">
        <v>0</v>
      </c>
      <c r="BE31" s="573">
        <v>0</v>
      </c>
      <c r="BF31" s="573">
        <v>0</v>
      </c>
      <c r="BG31" s="573">
        <v>0</v>
      </c>
      <c r="BH31" s="573">
        <v>0</v>
      </c>
      <c r="BI31" s="573">
        <v>0</v>
      </c>
      <c r="BJ31" s="573">
        <v>0</v>
      </c>
      <c r="BK31" s="573">
        <v>0</v>
      </c>
      <c r="BL31" s="573">
        <v>0</v>
      </c>
      <c r="BM31" s="573">
        <v>0</v>
      </c>
      <c r="BN31" s="573">
        <v>0</v>
      </c>
      <c r="BO31" s="573">
        <v>0</v>
      </c>
      <c r="BP31" s="573">
        <v>0</v>
      </c>
      <c r="BQ31" s="573">
        <v>0</v>
      </c>
      <c r="BR31" s="573">
        <v>0</v>
      </c>
      <c r="BS31" s="573">
        <v>0</v>
      </c>
      <c r="BT31" s="573">
        <v>0</v>
      </c>
      <c r="BU31" s="573">
        <v>0</v>
      </c>
      <c r="BV31" s="573">
        <v>0</v>
      </c>
      <c r="BW31" s="573">
        <v>0</v>
      </c>
      <c r="BX31" s="573">
        <v>0</v>
      </c>
      <c r="BY31" s="573">
        <v>0</v>
      </c>
      <c r="BZ31" s="573">
        <v>0</v>
      </c>
      <c r="CA31" s="573">
        <v>0</v>
      </c>
      <c r="CB31" s="573">
        <v>0</v>
      </c>
      <c r="CC31" s="574">
        <f t="shared" si="2"/>
        <v>0</v>
      </c>
      <c r="CD31" s="574">
        <f t="shared" si="3"/>
        <v>0</v>
      </c>
      <c r="CG31" s="560">
        <v>23</v>
      </c>
    </row>
    <row r="32" spans="1:85">
      <c r="A32" s="487">
        <v>2</v>
      </c>
      <c r="B32" s="490" t="s">
        <v>96</v>
      </c>
      <c r="C32" s="576">
        <f>SUM(C33:C53)</f>
        <v>0</v>
      </c>
      <c r="D32" s="576">
        <f t="shared" ref="D32:BO32" si="4">SUM(D33:D53)</f>
        <v>0</v>
      </c>
      <c r="E32" s="576">
        <f t="shared" si="4"/>
        <v>0</v>
      </c>
      <c r="F32" s="576">
        <f t="shared" si="4"/>
        <v>0</v>
      </c>
      <c r="G32" s="576">
        <f t="shared" si="4"/>
        <v>0</v>
      </c>
      <c r="H32" s="576">
        <f t="shared" si="4"/>
        <v>0</v>
      </c>
      <c r="I32" s="576">
        <f t="shared" si="4"/>
        <v>0</v>
      </c>
      <c r="J32" s="576">
        <f t="shared" si="4"/>
        <v>0</v>
      </c>
      <c r="K32" s="576">
        <f t="shared" si="4"/>
        <v>0</v>
      </c>
      <c r="L32" s="576">
        <f t="shared" si="4"/>
        <v>0</v>
      </c>
      <c r="M32" s="576">
        <f t="shared" si="4"/>
        <v>0</v>
      </c>
      <c r="N32" s="576">
        <f t="shared" si="4"/>
        <v>0</v>
      </c>
      <c r="O32" s="576">
        <f t="shared" si="4"/>
        <v>0</v>
      </c>
      <c r="P32" s="576">
        <f t="shared" si="4"/>
        <v>0</v>
      </c>
      <c r="Q32" s="576">
        <f t="shared" si="4"/>
        <v>0</v>
      </c>
      <c r="R32" s="576">
        <f t="shared" si="4"/>
        <v>0</v>
      </c>
      <c r="S32" s="576">
        <f t="shared" si="4"/>
        <v>0</v>
      </c>
      <c r="T32" s="576">
        <f t="shared" si="4"/>
        <v>0</v>
      </c>
      <c r="U32" s="576">
        <f t="shared" si="4"/>
        <v>0</v>
      </c>
      <c r="V32" s="576">
        <f t="shared" si="4"/>
        <v>0</v>
      </c>
      <c r="W32" s="576">
        <f t="shared" si="4"/>
        <v>0</v>
      </c>
      <c r="X32" s="576">
        <f t="shared" si="4"/>
        <v>0</v>
      </c>
      <c r="Y32" s="576">
        <f t="shared" si="4"/>
        <v>0</v>
      </c>
      <c r="Z32" s="576">
        <f t="shared" si="4"/>
        <v>0</v>
      </c>
      <c r="AA32" s="576">
        <f t="shared" si="4"/>
        <v>0</v>
      </c>
      <c r="AB32" s="576">
        <f t="shared" si="4"/>
        <v>0</v>
      </c>
      <c r="AC32" s="576">
        <f t="shared" si="4"/>
        <v>0</v>
      </c>
      <c r="AD32" s="576">
        <f t="shared" si="4"/>
        <v>0</v>
      </c>
      <c r="AE32" s="576">
        <f t="shared" si="4"/>
        <v>0</v>
      </c>
      <c r="AF32" s="576">
        <f t="shared" si="4"/>
        <v>0</v>
      </c>
      <c r="AG32" s="576">
        <f t="shared" si="4"/>
        <v>0</v>
      </c>
      <c r="AH32" s="576">
        <f t="shared" si="4"/>
        <v>0</v>
      </c>
      <c r="AI32" s="576">
        <f t="shared" si="4"/>
        <v>0</v>
      </c>
      <c r="AJ32" s="576">
        <f t="shared" si="4"/>
        <v>0</v>
      </c>
      <c r="AK32" s="576">
        <f t="shared" si="4"/>
        <v>0</v>
      </c>
      <c r="AL32" s="576">
        <f t="shared" si="4"/>
        <v>0</v>
      </c>
      <c r="AM32" s="576">
        <f t="shared" si="4"/>
        <v>0</v>
      </c>
      <c r="AN32" s="576">
        <f t="shared" si="4"/>
        <v>0</v>
      </c>
      <c r="AO32" s="576">
        <f t="shared" si="4"/>
        <v>0</v>
      </c>
      <c r="AP32" s="576">
        <f t="shared" si="4"/>
        <v>0</v>
      </c>
      <c r="AQ32" s="576">
        <f t="shared" si="4"/>
        <v>0</v>
      </c>
      <c r="AR32" s="576">
        <f t="shared" si="4"/>
        <v>0</v>
      </c>
      <c r="AS32" s="576">
        <f t="shared" si="4"/>
        <v>0</v>
      </c>
      <c r="AT32" s="576">
        <f t="shared" si="4"/>
        <v>0</v>
      </c>
      <c r="AU32" s="576">
        <f t="shared" si="4"/>
        <v>0</v>
      </c>
      <c r="AV32" s="576">
        <f t="shared" si="4"/>
        <v>0</v>
      </c>
      <c r="AW32" s="576">
        <f t="shared" si="4"/>
        <v>0</v>
      </c>
      <c r="AX32" s="576">
        <f t="shared" si="4"/>
        <v>0</v>
      </c>
      <c r="AY32" s="576">
        <f t="shared" si="4"/>
        <v>0</v>
      </c>
      <c r="AZ32" s="576">
        <f t="shared" si="4"/>
        <v>0</v>
      </c>
      <c r="BA32" s="576">
        <f t="shared" si="4"/>
        <v>0</v>
      </c>
      <c r="BB32" s="576">
        <f t="shared" si="4"/>
        <v>0</v>
      </c>
      <c r="BC32" s="576">
        <f t="shared" si="4"/>
        <v>0</v>
      </c>
      <c r="BD32" s="576">
        <f t="shared" si="4"/>
        <v>0</v>
      </c>
      <c r="BE32" s="576">
        <f t="shared" si="4"/>
        <v>0</v>
      </c>
      <c r="BF32" s="576">
        <f t="shared" si="4"/>
        <v>0</v>
      </c>
      <c r="BG32" s="576">
        <f t="shared" si="4"/>
        <v>0</v>
      </c>
      <c r="BH32" s="576">
        <f t="shared" si="4"/>
        <v>0</v>
      </c>
      <c r="BI32" s="576">
        <f t="shared" si="4"/>
        <v>0</v>
      </c>
      <c r="BJ32" s="576">
        <f t="shared" si="4"/>
        <v>0</v>
      </c>
      <c r="BK32" s="576">
        <f t="shared" si="4"/>
        <v>0</v>
      </c>
      <c r="BL32" s="576">
        <f t="shared" si="4"/>
        <v>0</v>
      </c>
      <c r="BM32" s="576">
        <f t="shared" si="4"/>
        <v>0</v>
      </c>
      <c r="BN32" s="576">
        <f t="shared" si="4"/>
        <v>0</v>
      </c>
      <c r="BO32" s="576">
        <f t="shared" si="4"/>
        <v>0</v>
      </c>
      <c r="BP32" s="576">
        <f t="shared" ref="BP32:CA32" si="5">SUM(BP33:BP53)</f>
        <v>0</v>
      </c>
      <c r="BQ32" s="576">
        <f t="shared" si="5"/>
        <v>0</v>
      </c>
      <c r="BR32" s="576">
        <f t="shared" si="5"/>
        <v>0</v>
      </c>
      <c r="BS32" s="576">
        <f t="shared" si="5"/>
        <v>0</v>
      </c>
      <c r="BT32" s="576">
        <f t="shared" si="5"/>
        <v>0</v>
      </c>
      <c r="BU32" s="576">
        <f t="shared" si="5"/>
        <v>0</v>
      </c>
      <c r="BV32" s="576">
        <f t="shared" si="5"/>
        <v>0</v>
      </c>
      <c r="BW32" s="576">
        <f t="shared" si="5"/>
        <v>0</v>
      </c>
      <c r="BX32" s="576">
        <f t="shared" si="5"/>
        <v>0</v>
      </c>
      <c r="BY32" s="576">
        <f t="shared" si="5"/>
        <v>0</v>
      </c>
      <c r="BZ32" s="576">
        <f t="shared" si="5"/>
        <v>0</v>
      </c>
      <c r="CA32" s="576">
        <f t="shared" si="5"/>
        <v>0</v>
      </c>
      <c r="CB32" s="576">
        <f>SUM(CB33:CB53)</f>
        <v>0</v>
      </c>
      <c r="CC32" s="574">
        <f t="shared" si="2"/>
        <v>0</v>
      </c>
      <c r="CD32" s="574">
        <f t="shared" si="3"/>
        <v>0</v>
      </c>
      <c r="CG32" s="560">
        <v>24</v>
      </c>
    </row>
    <row r="33" spans="1:85">
      <c r="A33" s="572" t="s">
        <v>739</v>
      </c>
      <c r="B33" s="470" t="s">
        <v>740</v>
      </c>
      <c r="C33" s="573">
        <v>0</v>
      </c>
      <c r="D33" s="573">
        <v>0</v>
      </c>
      <c r="E33" s="573">
        <v>0</v>
      </c>
      <c r="F33" s="573">
        <v>0</v>
      </c>
      <c r="G33" s="573">
        <v>0</v>
      </c>
      <c r="H33" s="573">
        <v>0</v>
      </c>
      <c r="I33" s="573">
        <v>0</v>
      </c>
      <c r="J33" s="573">
        <v>0</v>
      </c>
      <c r="K33" s="573">
        <v>0</v>
      </c>
      <c r="L33" s="573">
        <v>0</v>
      </c>
      <c r="M33" s="573">
        <v>0</v>
      </c>
      <c r="N33" s="573">
        <v>0</v>
      </c>
      <c r="O33" s="573">
        <v>0</v>
      </c>
      <c r="P33" s="573">
        <v>0</v>
      </c>
      <c r="Q33" s="573">
        <v>0</v>
      </c>
      <c r="R33" s="573">
        <v>0</v>
      </c>
      <c r="S33" s="573">
        <v>0</v>
      </c>
      <c r="T33" s="573">
        <v>0</v>
      </c>
      <c r="U33" s="573">
        <v>0</v>
      </c>
      <c r="V33" s="573">
        <v>0</v>
      </c>
      <c r="W33" s="573">
        <v>0</v>
      </c>
      <c r="X33" s="573">
        <v>0</v>
      </c>
      <c r="Y33" s="573">
        <v>0</v>
      </c>
      <c r="Z33" s="573">
        <v>0</v>
      </c>
      <c r="AA33" s="573">
        <v>0</v>
      </c>
      <c r="AB33" s="573">
        <v>0</v>
      </c>
      <c r="AC33" s="573">
        <v>0</v>
      </c>
      <c r="AD33" s="573">
        <v>0</v>
      </c>
      <c r="AE33" s="573">
        <v>0</v>
      </c>
      <c r="AF33" s="573">
        <v>0</v>
      </c>
      <c r="AG33" s="573">
        <v>0</v>
      </c>
      <c r="AH33" s="573">
        <v>0</v>
      </c>
      <c r="AI33" s="573">
        <v>0</v>
      </c>
      <c r="AJ33" s="573">
        <v>0</v>
      </c>
      <c r="AK33" s="573">
        <v>0</v>
      </c>
      <c r="AL33" s="573">
        <v>0</v>
      </c>
      <c r="AM33" s="573">
        <v>0</v>
      </c>
      <c r="AN33" s="573">
        <v>0</v>
      </c>
      <c r="AO33" s="573">
        <v>0</v>
      </c>
      <c r="AP33" s="573">
        <v>0</v>
      </c>
      <c r="AQ33" s="573">
        <v>0</v>
      </c>
      <c r="AR33" s="573">
        <v>0</v>
      </c>
      <c r="AS33" s="573">
        <v>0</v>
      </c>
      <c r="AT33" s="573">
        <v>0</v>
      </c>
      <c r="AU33" s="573">
        <v>0</v>
      </c>
      <c r="AV33" s="573">
        <v>0</v>
      </c>
      <c r="AW33" s="573">
        <v>0</v>
      </c>
      <c r="AX33" s="573">
        <v>0</v>
      </c>
      <c r="AY33" s="573">
        <v>0</v>
      </c>
      <c r="AZ33" s="573">
        <v>0</v>
      </c>
      <c r="BA33" s="573">
        <v>0</v>
      </c>
      <c r="BB33" s="573">
        <v>0</v>
      </c>
      <c r="BC33" s="573">
        <v>0</v>
      </c>
      <c r="BD33" s="573">
        <v>0</v>
      </c>
      <c r="BE33" s="573">
        <v>0</v>
      </c>
      <c r="BF33" s="573">
        <v>0</v>
      </c>
      <c r="BG33" s="573">
        <v>0</v>
      </c>
      <c r="BH33" s="573">
        <v>0</v>
      </c>
      <c r="BI33" s="573">
        <v>0</v>
      </c>
      <c r="BJ33" s="573">
        <v>0</v>
      </c>
      <c r="BK33" s="573">
        <v>0</v>
      </c>
      <c r="BL33" s="573">
        <v>0</v>
      </c>
      <c r="BM33" s="573">
        <v>0</v>
      </c>
      <c r="BN33" s="573">
        <v>0</v>
      </c>
      <c r="BO33" s="573">
        <v>0</v>
      </c>
      <c r="BP33" s="573">
        <v>0</v>
      </c>
      <c r="BQ33" s="573">
        <v>0</v>
      </c>
      <c r="BR33" s="573">
        <v>0</v>
      </c>
      <c r="BS33" s="573">
        <v>0</v>
      </c>
      <c r="BT33" s="573">
        <v>0</v>
      </c>
      <c r="BU33" s="573">
        <v>0</v>
      </c>
      <c r="BV33" s="573">
        <v>0</v>
      </c>
      <c r="BW33" s="573">
        <v>0</v>
      </c>
      <c r="BX33" s="573">
        <v>0</v>
      </c>
      <c r="BY33" s="573">
        <v>0</v>
      </c>
      <c r="BZ33" s="573">
        <v>0</v>
      </c>
      <c r="CA33" s="573">
        <v>0</v>
      </c>
      <c r="CB33" s="573">
        <v>0</v>
      </c>
      <c r="CC33" s="574">
        <f t="shared" si="2"/>
        <v>0</v>
      </c>
      <c r="CD33" s="574">
        <f t="shared" si="3"/>
        <v>0</v>
      </c>
      <c r="CG33" s="560">
        <v>25</v>
      </c>
    </row>
    <row r="34" spans="1:85">
      <c r="A34" s="572" t="s">
        <v>741</v>
      </c>
      <c r="B34" s="470" t="s">
        <v>742</v>
      </c>
      <c r="C34" s="573">
        <v>0</v>
      </c>
      <c r="D34" s="573">
        <v>0</v>
      </c>
      <c r="E34" s="573">
        <v>0</v>
      </c>
      <c r="F34" s="573">
        <v>0</v>
      </c>
      <c r="G34" s="573">
        <v>0</v>
      </c>
      <c r="H34" s="573">
        <v>0</v>
      </c>
      <c r="I34" s="573">
        <v>0</v>
      </c>
      <c r="J34" s="573">
        <v>0</v>
      </c>
      <c r="K34" s="573">
        <v>0</v>
      </c>
      <c r="L34" s="573">
        <v>0</v>
      </c>
      <c r="M34" s="573">
        <v>0</v>
      </c>
      <c r="N34" s="573">
        <v>0</v>
      </c>
      <c r="O34" s="573">
        <v>0</v>
      </c>
      <c r="P34" s="573">
        <v>0</v>
      </c>
      <c r="Q34" s="573">
        <v>0</v>
      </c>
      <c r="R34" s="573">
        <v>0</v>
      </c>
      <c r="S34" s="573">
        <v>0</v>
      </c>
      <c r="T34" s="573">
        <v>0</v>
      </c>
      <c r="U34" s="573">
        <v>0</v>
      </c>
      <c r="V34" s="573">
        <v>0</v>
      </c>
      <c r="W34" s="573">
        <v>0</v>
      </c>
      <c r="X34" s="573">
        <v>0</v>
      </c>
      <c r="Y34" s="573">
        <v>0</v>
      </c>
      <c r="Z34" s="573">
        <v>0</v>
      </c>
      <c r="AA34" s="573">
        <v>0</v>
      </c>
      <c r="AB34" s="573">
        <v>0</v>
      </c>
      <c r="AC34" s="573">
        <v>0</v>
      </c>
      <c r="AD34" s="573">
        <v>0</v>
      </c>
      <c r="AE34" s="573">
        <v>0</v>
      </c>
      <c r="AF34" s="573">
        <v>0</v>
      </c>
      <c r="AG34" s="573">
        <v>0</v>
      </c>
      <c r="AH34" s="573">
        <v>0</v>
      </c>
      <c r="AI34" s="573">
        <v>0</v>
      </c>
      <c r="AJ34" s="573">
        <v>0</v>
      </c>
      <c r="AK34" s="573">
        <v>0</v>
      </c>
      <c r="AL34" s="573">
        <v>0</v>
      </c>
      <c r="AM34" s="573">
        <v>0</v>
      </c>
      <c r="AN34" s="573">
        <v>0</v>
      </c>
      <c r="AO34" s="573">
        <v>0</v>
      </c>
      <c r="AP34" s="573">
        <v>0</v>
      </c>
      <c r="AQ34" s="573">
        <v>0</v>
      </c>
      <c r="AR34" s="573">
        <v>0</v>
      </c>
      <c r="AS34" s="573">
        <v>0</v>
      </c>
      <c r="AT34" s="573">
        <v>0</v>
      </c>
      <c r="AU34" s="573">
        <v>0</v>
      </c>
      <c r="AV34" s="573">
        <v>0</v>
      </c>
      <c r="AW34" s="573">
        <v>0</v>
      </c>
      <c r="AX34" s="573">
        <v>0</v>
      </c>
      <c r="AY34" s="573">
        <v>0</v>
      </c>
      <c r="AZ34" s="573">
        <v>0</v>
      </c>
      <c r="BA34" s="573">
        <v>0</v>
      </c>
      <c r="BB34" s="573">
        <v>0</v>
      </c>
      <c r="BC34" s="573">
        <v>0</v>
      </c>
      <c r="BD34" s="573">
        <v>0</v>
      </c>
      <c r="BE34" s="573">
        <v>0</v>
      </c>
      <c r="BF34" s="573">
        <v>0</v>
      </c>
      <c r="BG34" s="573">
        <v>0</v>
      </c>
      <c r="BH34" s="573">
        <v>0</v>
      </c>
      <c r="BI34" s="573">
        <v>0</v>
      </c>
      <c r="BJ34" s="573">
        <v>0</v>
      </c>
      <c r="BK34" s="573">
        <v>0</v>
      </c>
      <c r="BL34" s="573">
        <v>0</v>
      </c>
      <c r="BM34" s="573">
        <v>0</v>
      </c>
      <c r="BN34" s="573">
        <v>0</v>
      </c>
      <c r="BO34" s="573">
        <v>0</v>
      </c>
      <c r="BP34" s="573">
        <v>0</v>
      </c>
      <c r="BQ34" s="573">
        <v>0</v>
      </c>
      <c r="BR34" s="573">
        <v>0</v>
      </c>
      <c r="BS34" s="573">
        <v>0</v>
      </c>
      <c r="BT34" s="573">
        <v>0</v>
      </c>
      <c r="BU34" s="573">
        <v>0</v>
      </c>
      <c r="BV34" s="573">
        <v>0</v>
      </c>
      <c r="BW34" s="573">
        <v>0</v>
      </c>
      <c r="BX34" s="573">
        <v>0</v>
      </c>
      <c r="BY34" s="573">
        <v>0</v>
      </c>
      <c r="BZ34" s="573">
        <v>0</v>
      </c>
      <c r="CA34" s="573">
        <v>0</v>
      </c>
      <c r="CB34" s="573">
        <v>0</v>
      </c>
      <c r="CC34" s="574">
        <f t="shared" si="2"/>
        <v>0</v>
      </c>
      <c r="CD34" s="574">
        <f t="shared" si="3"/>
        <v>0</v>
      </c>
      <c r="CG34" s="560">
        <v>26</v>
      </c>
    </row>
    <row r="35" spans="1:85">
      <c r="A35" s="572" t="s">
        <v>743</v>
      </c>
      <c r="B35" s="470" t="s">
        <v>744</v>
      </c>
      <c r="C35" s="573">
        <v>0</v>
      </c>
      <c r="D35" s="573">
        <v>0</v>
      </c>
      <c r="E35" s="573">
        <v>0</v>
      </c>
      <c r="F35" s="573">
        <v>0</v>
      </c>
      <c r="G35" s="573">
        <v>0</v>
      </c>
      <c r="H35" s="573">
        <v>0</v>
      </c>
      <c r="I35" s="573">
        <v>0</v>
      </c>
      <c r="J35" s="573">
        <v>0</v>
      </c>
      <c r="K35" s="573">
        <v>0</v>
      </c>
      <c r="L35" s="573">
        <v>0</v>
      </c>
      <c r="M35" s="573">
        <v>0</v>
      </c>
      <c r="N35" s="573">
        <v>0</v>
      </c>
      <c r="O35" s="573">
        <v>0</v>
      </c>
      <c r="P35" s="573">
        <v>0</v>
      </c>
      <c r="Q35" s="573">
        <v>0</v>
      </c>
      <c r="R35" s="573">
        <v>0</v>
      </c>
      <c r="S35" s="573">
        <v>0</v>
      </c>
      <c r="T35" s="573">
        <v>0</v>
      </c>
      <c r="U35" s="573">
        <v>0</v>
      </c>
      <c r="V35" s="573">
        <v>0</v>
      </c>
      <c r="W35" s="573">
        <v>0</v>
      </c>
      <c r="X35" s="573">
        <v>0</v>
      </c>
      <c r="Y35" s="573">
        <v>0</v>
      </c>
      <c r="Z35" s="573">
        <v>0</v>
      </c>
      <c r="AA35" s="573">
        <v>0</v>
      </c>
      <c r="AB35" s="573">
        <v>0</v>
      </c>
      <c r="AC35" s="573">
        <v>0</v>
      </c>
      <c r="AD35" s="573">
        <v>0</v>
      </c>
      <c r="AE35" s="573">
        <v>0</v>
      </c>
      <c r="AF35" s="573">
        <v>0</v>
      </c>
      <c r="AG35" s="573">
        <v>0</v>
      </c>
      <c r="AH35" s="573">
        <v>0</v>
      </c>
      <c r="AI35" s="573">
        <v>0</v>
      </c>
      <c r="AJ35" s="573">
        <v>0</v>
      </c>
      <c r="AK35" s="573">
        <v>0</v>
      </c>
      <c r="AL35" s="573">
        <v>0</v>
      </c>
      <c r="AM35" s="573">
        <v>0</v>
      </c>
      <c r="AN35" s="573">
        <v>0</v>
      </c>
      <c r="AO35" s="573">
        <v>0</v>
      </c>
      <c r="AP35" s="573">
        <v>0</v>
      </c>
      <c r="AQ35" s="573">
        <v>0</v>
      </c>
      <c r="AR35" s="573">
        <v>0</v>
      </c>
      <c r="AS35" s="573">
        <v>0</v>
      </c>
      <c r="AT35" s="573">
        <v>0</v>
      </c>
      <c r="AU35" s="573">
        <v>0</v>
      </c>
      <c r="AV35" s="573">
        <v>0</v>
      </c>
      <c r="AW35" s="573">
        <v>0</v>
      </c>
      <c r="AX35" s="573">
        <v>0</v>
      </c>
      <c r="AY35" s="573">
        <v>0</v>
      </c>
      <c r="AZ35" s="573">
        <v>0</v>
      </c>
      <c r="BA35" s="573">
        <v>0</v>
      </c>
      <c r="BB35" s="573">
        <v>0</v>
      </c>
      <c r="BC35" s="573">
        <v>0</v>
      </c>
      <c r="BD35" s="573">
        <v>0</v>
      </c>
      <c r="BE35" s="573">
        <v>0</v>
      </c>
      <c r="BF35" s="573">
        <v>0</v>
      </c>
      <c r="BG35" s="573">
        <v>0</v>
      </c>
      <c r="BH35" s="573">
        <v>0</v>
      </c>
      <c r="BI35" s="573">
        <v>0</v>
      </c>
      <c r="BJ35" s="573">
        <v>0</v>
      </c>
      <c r="BK35" s="573">
        <v>0</v>
      </c>
      <c r="BL35" s="573">
        <v>0</v>
      </c>
      <c r="BM35" s="573">
        <v>0</v>
      </c>
      <c r="BN35" s="573">
        <v>0</v>
      </c>
      <c r="BO35" s="573">
        <v>0</v>
      </c>
      <c r="BP35" s="573">
        <v>0</v>
      </c>
      <c r="BQ35" s="573">
        <v>0</v>
      </c>
      <c r="BR35" s="573">
        <v>0</v>
      </c>
      <c r="BS35" s="573">
        <v>0</v>
      </c>
      <c r="BT35" s="573">
        <v>0</v>
      </c>
      <c r="BU35" s="573">
        <v>0</v>
      </c>
      <c r="BV35" s="573">
        <v>0</v>
      </c>
      <c r="BW35" s="573">
        <v>0</v>
      </c>
      <c r="BX35" s="573">
        <v>0</v>
      </c>
      <c r="BY35" s="573">
        <v>0</v>
      </c>
      <c r="BZ35" s="573">
        <v>0</v>
      </c>
      <c r="CA35" s="573">
        <v>0</v>
      </c>
      <c r="CB35" s="573">
        <v>0</v>
      </c>
      <c r="CC35" s="574">
        <f t="shared" si="2"/>
        <v>0</v>
      </c>
      <c r="CD35" s="574">
        <f t="shared" si="3"/>
        <v>0</v>
      </c>
      <c r="CG35" s="560">
        <v>27</v>
      </c>
    </row>
    <row r="36" spans="1:85">
      <c r="A36" s="572" t="s">
        <v>745</v>
      </c>
      <c r="B36" s="470" t="s">
        <v>746</v>
      </c>
      <c r="C36" s="573">
        <v>0</v>
      </c>
      <c r="D36" s="573">
        <v>0</v>
      </c>
      <c r="E36" s="573">
        <v>0</v>
      </c>
      <c r="F36" s="573">
        <v>0</v>
      </c>
      <c r="G36" s="573">
        <v>0</v>
      </c>
      <c r="H36" s="573">
        <v>0</v>
      </c>
      <c r="I36" s="573">
        <v>0</v>
      </c>
      <c r="J36" s="573">
        <v>0</v>
      </c>
      <c r="K36" s="573">
        <v>0</v>
      </c>
      <c r="L36" s="573">
        <v>0</v>
      </c>
      <c r="M36" s="573">
        <v>0</v>
      </c>
      <c r="N36" s="573">
        <v>0</v>
      </c>
      <c r="O36" s="573">
        <v>0</v>
      </c>
      <c r="P36" s="573">
        <v>0</v>
      </c>
      <c r="Q36" s="573">
        <v>0</v>
      </c>
      <c r="R36" s="573">
        <v>0</v>
      </c>
      <c r="S36" s="573">
        <v>0</v>
      </c>
      <c r="T36" s="573">
        <v>0</v>
      </c>
      <c r="U36" s="573">
        <v>0</v>
      </c>
      <c r="V36" s="573">
        <v>0</v>
      </c>
      <c r="W36" s="573">
        <v>0</v>
      </c>
      <c r="X36" s="573">
        <v>0</v>
      </c>
      <c r="Y36" s="573">
        <v>0</v>
      </c>
      <c r="Z36" s="573">
        <v>0</v>
      </c>
      <c r="AA36" s="573">
        <v>0</v>
      </c>
      <c r="AB36" s="573">
        <v>0</v>
      </c>
      <c r="AC36" s="573">
        <v>0</v>
      </c>
      <c r="AD36" s="573">
        <v>0</v>
      </c>
      <c r="AE36" s="573">
        <v>0</v>
      </c>
      <c r="AF36" s="573">
        <v>0</v>
      </c>
      <c r="AG36" s="573">
        <v>0</v>
      </c>
      <c r="AH36" s="573">
        <v>0</v>
      </c>
      <c r="AI36" s="573">
        <v>0</v>
      </c>
      <c r="AJ36" s="573">
        <v>0</v>
      </c>
      <c r="AK36" s="573">
        <v>0</v>
      </c>
      <c r="AL36" s="573">
        <v>0</v>
      </c>
      <c r="AM36" s="573">
        <v>0</v>
      </c>
      <c r="AN36" s="573">
        <v>0</v>
      </c>
      <c r="AO36" s="573">
        <v>0</v>
      </c>
      <c r="AP36" s="573">
        <v>0</v>
      </c>
      <c r="AQ36" s="573">
        <v>0</v>
      </c>
      <c r="AR36" s="573">
        <v>0</v>
      </c>
      <c r="AS36" s="573">
        <v>0</v>
      </c>
      <c r="AT36" s="573">
        <v>0</v>
      </c>
      <c r="AU36" s="573">
        <v>0</v>
      </c>
      <c r="AV36" s="573">
        <v>0</v>
      </c>
      <c r="AW36" s="573">
        <v>0</v>
      </c>
      <c r="AX36" s="573">
        <v>0</v>
      </c>
      <c r="AY36" s="573">
        <v>0</v>
      </c>
      <c r="AZ36" s="573">
        <v>0</v>
      </c>
      <c r="BA36" s="573">
        <v>0</v>
      </c>
      <c r="BB36" s="573">
        <v>0</v>
      </c>
      <c r="BC36" s="573">
        <v>0</v>
      </c>
      <c r="BD36" s="573">
        <v>0</v>
      </c>
      <c r="BE36" s="573">
        <v>0</v>
      </c>
      <c r="BF36" s="573">
        <v>0</v>
      </c>
      <c r="BG36" s="573">
        <v>0</v>
      </c>
      <c r="BH36" s="573">
        <v>0</v>
      </c>
      <c r="BI36" s="573">
        <v>0</v>
      </c>
      <c r="BJ36" s="573">
        <v>0</v>
      </c>
      <c r="BK36" s="573">
        <v>0</v>
      </c>
      <c r="BL36" s="573">
        <v>0</v>
      </c>
      <c r="BM36" s="573">
        <v>0</v>
      </c>
      <c r="BN36" s="573">
        <v>0</v>
      </c>
      <c r="BO36" s="573">
        <v>0</v>
      </c>
      <c r="BP36" s="573">
        <v>0</v>
      </c>
      <c r="BQ36" s="573">
        <v>0</v>
      </c>
      <c r="BR36" s="573">
        <v>0</v>
      </c>
      <c r="BS36" s="573">
        <v>0</v>
      </c>
      <c r="BT36" s="573">
        <v>0</v>
      </c>
      <c r="BU36" s="573">
        <v>0</v>
      </c>
      <c r="BV36" s="573">
        <v>0</v>
      </c>
      <c r="BW36" s="573">
        <v>0</v>
      </c>
      <c r="BX36" s="573">
        <v>0</v>
      </c>
      <c r="BY36" s="573">
        <v>0</v>
      </c>
      <c r="BZ36" s="573">
        <v>0</v>
      </c>
      <c r="CA36" s="573">
        <v>0</v>
      </c>
      <c r="CB36" s="573">
        <v>0</v>
      </c>
      <c r="CC36" s="574">
        <f t="shared" si="2"/>
        <v>0</v>
      </c>
      <c r="CD36" s="574">
        <f t="shared" si="3"/>
        <v>0</v>
      </c>
      <c r="CG36" s="560">
        <v>28</v>
      </c>
    </row>
    <row r="37" spans="1:85" ht="27" customHeight="1">
      <c r="A37" s="572" t="s">
        <v>747</v>
      </c>
      <c r="B37" s="470" t="s">
        <v>748</v>
      </c>
      <c r="C37" s="573">
        <v>0</v>
      </c>
      <c r="D37" s="573">
        <v>0</v>
      </c>
      <c r="E37" s="573">
        <v>0</v>
      </c>
      <c r="F37" s="573">
        <v>0</v>
      </c>
      <c r="G37" s="573">
        <v>0</v>
      </c>
      <c r="H37" s="573">
        <v>0</v>
      </c>
      <c r="I37" s="573">
        <v>0</v>
      </c>
      <c r="J37" s="573">
        <v>0</v>
      </c>
      <c r="K37" s="573">
        <v>0</v>
      </c>
      <c r="L37" s="573">
        <v>0</v>
      </c>
      <c r="M37" s="573">
        <v>0</v>
      </c>
      <c r="N37" s="573">
        <v>0</v>
      </c>
      <c r="O37" s="573">
        <v>0</v>
      </c>
      <c r="P37" s="573">
        <v>0</v>
      </c>
      <c r="Q37" s="573">
        <v>0</v>
      </c>
      <c r="R37" s="573">
        <v>0</v>
      </c>
      <c r="S37" s="573">
        <v>0</v>
      </c>
      <c r="T37" s="573">
        <v>0</v>
      </c>
      <c r="U37" s="573">
        <v>0</v>
      </c>
      <c r="V37" s="573">
        <v>0</v>
      </c>
      <c r="W37" s="573">
        <v>0</v>
      </c>
      <c r="X37" s="573">
        <v>0</v>
      </c>
      <c r="Y37" s="573">
        <v>0</v>
      </c>
      <c r="Z37" s="573">
        <v>0</v>
      </c>
      <c r="AA37" s="573">
        <v>0</v>
      </c>
      <c r="AB37" s="573">
        <v>0</v>
      </c>
      <c r="AC37" s="573">
        <v>0</v>
      </c>
      <c r="AD37" s="573">
        <v>0</v>
      </c>
      <c r="AE37" s="573">
        <v>0</v>
      </c>
      <c r="AF37" s="573">
        <v>0</v>
      </c>
      <c r="AG37" s="573">
        <v>0</v>
      </c>
      <c r="AH37" s="573">
        <v>0</v>
      </c>
      <c r="AI37" s="573">
        <v>0</v>
      </c>
      <c r="AJ37" s="573">
        <v>0</v>
      </c>
      <c r="AK37" s="573">
        <v>0</v>
      </c>
      <c r="AL37" s="573">
        <v>0</v>
      </c>
      <c r="AM37" s="573">
        <v>0</v>
      </c>
      <c r="AN37" s="573">
        <v>0</v>
      </c>
      <c r="AO37" s="573">
        <v>0</v>
      </c>
      <c r="AP37" s="573">
        <v>0</v>
      </c>
      <c r="AQ37" s="573">
        <v>0</v>
      </c>
      <c r="AR37" s="573">
        <v>0</v>
      </c>
      <c r="AS37" s="573">
        <v>0</v>
      </c>
      <c r="AT37" s="573">
        <v>0</v>
      </c>
      <c r="AU37" s="573">
        <v>0</v>
      </c>
      <c r="AV37" s="573">
        <v>0</v>
      </c>
      <c r="AW37" s="573">
        <v>0</v>
      </c>
      <c r="AX37" s="573">
        <v>0</v>
      </c>
      <c r="AY37" s="573">
        <v>0</v>
      </c>
      <c r="AZ37" s="573">
        <v>0</v>
      </c>
      <c r="BA37" s="573">
        <v>0</v>
      </c>
      <c r="BB37" s="573">
        <v>0</v>
      </c>
      <c r="BC37" s="573">
        <v>0</v>
      </c>
      <c r="BD37" s="573">
        <v>0</v>
      </c>
      <c r="BE37" s="573">
        <v>0</v>
      </c>
      <c r="BF37" s="573">
        <v>0</v>
      </c>
      <c r="BG37" s="573">
        <v>0</v>
      </c>
      <c r="BH37" s="573">
        <v>0</v>
      </c>
      <c r="BI37" s="573">
        <v>0</v>
      </c>
      <c r="BJ37" s="573">
        <v>0</v>
      </c>
      <c r="BK37" s="573">
        <v>0</v>
      </c>
      <c r="BL37" s="573">
        <v>0</v>
      </c>
      <c r="BM37" s="573">
        <v>0</v>
      </c>
      <c r="BN37" s="573">
        <v>0</v>
      </c>
      <c r="BO37" s="573">
        <v>0</v>
      </c>
      <c r="BP37" s="573">
        <v>0</v>
      </c>
      <c r="BQ37" s="573">
        <v>0</v>
      </c>
      <c r="BR37" s="573">
        <v>0</v>
      </c>
      <c r="BS37" s="573">
        <v>0</v>
      </c>
      <c r="BT37" s="573">
        <v>0</v>
      </c>
      <c r="BU37" s="573">
        <v>0</v>
      </c>
      <c r="BV37" s="573">
        <v>0</v>
      </c>
      <c r="BW37" s="573">
        <v>0</v>
      </c>
      <c r="BX37" s="573">
        <v>0</v>
      </c>
      <c r="BY37" s="573">
        <v>0</v>
      </c>
      <c r="BZ37" s="573">
        <v>0</v>
      </c>
      <c r="CA37" s="573">
        <v>0</v>
      </c>
      <c r="CB37" s="573">
        <v>0</v>
      </c>
      <c r="CC37" s="574">
        <f t="shared" si="2"/>
        <v>0</v>
      </c>
      <c r="CD37" s="574">
        <f t="shared" si="3"/>
        <v>0</v>
      </c>
      <c r="CG37" s="560">
        <v>29</v>
      </c>
    </row>
    <row r="38" spans="1:85">
      <c r="A38" s="572" t="s">
        <v>749</v>
      </c>
      <c r="B38" s="472" t="s">
        <v>750</v>
      </c>
      <c r="C38" s="573">
        <v>0</v>
      </c>
      <c r="D38" s="573">
        <v>0</v>
      </c>
      <c r="E38" s="573">
        <v>0</v>
      </c>
      <c r="F38" s="573">
        <v>0</v>
      </c>
      <c r="G38" s="573">
        <v>0</v>
      </c>
      <c r="H38" s="573">
        <v>0</v>
      </c>
      <c r="I38" s="573">
        <v>0</v>
      </c>
      <c r="J38" s="573">
        <v>0</v>
      </c>
      <c r="K38" s="573">
        <v>0</v>
      </c>
      <c r="L38" s="573">
        <v>0</v>
      </c>
      <c r="M38" s="573">
        <v>0</v>
      </c>
      <c r="N38" s="573">
        <v>0</v>
      </c>
      <c r="O38" s="573">
        <v>0</v>
      </c>
      <c r="P38" s="573">
        <v>0</v>
      </c>
      <c r="Q38" s="573">
        <v>0</v>
      </c>
      <c r="R38" s="573">
        <v>0</v>
      </c>
      <c r="S38" s="573">
        <v>0</v>
      </c>
      <c r="T38" s="573">
        <v>0</v>
      </c>
      <c r="U38" s="573">
        <v>0</v>
      </c>
      <c r="V38" s="573">
        <v>0</v>
      </c>
      <c r="W38" s="573">
        <v>0</v>
      </c>
      <c r="X38" s="573">
        <v>0</v>
      </c>
      <c r="Y38" s="573">
        <v>0</v>
      </c>
      <c r="Z38" s="573">
        <v>0</v>
      </c>
      <c r="AA38" s="573">
        <v>0</v>
      </c>
      <c r="AB38" s="573">
        <v>0</v>
      </c>
      <c r="AC38" s="573">
        <v>0</v>
      </c>
      <c r="AD38" s="573">
        <v>0</v>
      </c>
      <c r="AE38" s="573">
        <v>0</v>
      </c>
      <c r="AF38" s="573">
        <v>0</v>
      </c>
      <c r="AG38" s="573">
        <v>0</v>
      </c>
      <c r="AH38" s="573">
        <v>0</v>
      </c>
      <c r="AI38" s="573">
        <v>0</v>
      </c>
      <c r="AJ38" s="573">
        <v>0</v>
      </c>
      <c r="AK38" s="573">
        <v>0</v>
      </c>
      <c r="AL38" s="573">
        <v>0</v>
      </c>
      <c r="AM38" s="573">
        <v>0</v>
      </c>
      <c r="AN38" s="573">
        <v>0</v>
      </c>
      <c r="AO38" s="573">
        <v>0</v>
      </c>
      <c r="AP38" s="573">
        <v>0</v>
      </c>
      <c r="AQ38" s="573">
        <v>0</v>
      </c>
      <c r="AR38" s="573">
        <v>0</v>
      </c>
      <c r="AS38" s="573">
        <v>0</v>
      </c>
      <c r="AT38" s="573">
        <v>0</v>
      </c>
      <c r="AU38" s="573">
        <v>0</v>
      </c>
      <c r="AV38" s="573">
        <v>0</v>
      </c>
      <c r="AW38" s="573">
        <v>0</v>
      </c>
      <c r="AX38" s="573">
        <v>0</v>
      </c>
      <c r="AY38" s="573">
        <v>0</v>
      </c>
      <c r="AZ38" s="573">
        <v>0</v>
      </c>
      <c r="BA38" s="573">
        <v>0</v>
      </c>
      <c r="BB38" s="573">
        <v>0</v>
      </c>
      <c r="BC38" s="573">
        <v>0</v>
      </c>
      <c r="BD38" s="573">
        <v>0</v>
      </c>
      <c r="BE38" s="573">
        <v>0</v>
      </c>
      <c r="BF38" s="573">
        <v>0</v>
      </c>
      <c r="BG38" s="573">
        <v>0</v>
      </c>
      <c r="BH38" s="573">
        <v>0</v>
      </c>
      <c r="BI38" s="573">
        <v>0</v>
      </c>
      <c r="BJ38" s="573">
        <v>0</v>
      </c>
      <c r="BK38" s="573">
        <v>0</v>
      </c>
      <c r="BL38" s="573">
        <v>0</v>
      </c>
      <c r="BM38" s="573">
        <v>0</v>
      </c>
      <c r="BN38" s="573">
        <v>0</v>
      </c>
      <c r="BO38" s="573">
        <v>0</v>
      </c>
      <c r="BP38" s="573">
        <v>0</v>
      </c>
      <c r="BQ38" s="573">
        <v>0</v>
      </c>
      <c r="BR38" s="573">
        <v>0</v>
      </c>
      <c r="BS38" s="573">
        <v>0</v>
      </c>
      <c r="BT38" s="573">
        <v>0</v>
      </c>
      <c r="BU38" s="573">
        <v>0</v>
      </c>
      <c r="BV38" s="573">
        <v>0</v>
      </c>
      <c r="BW38" s="573">
        <v>0</v>
      </c>
      <c r="BX38" s="573">
        <v>0</v>
      </c>
      <c r="BY38" s="573">
        <v>0</v>
      </c>
      <c r="BZ38" s="573">
        <v>0</v>
      </c>
      <c r="CA38" s="573">
        <v>0</v>
      </c>
      <c r="CB38" s="573">
        <v>0</v>
      </c>
      <c r="CC38" s="574">
        <f t="shared" si="2"/>
        <v>0</v>
      </c>
      <c r="CD38" s="574">
        <f t="shared" si="3"/>
        <v>0</v>
      </c>
      <c r="CG38" s="560">
        <v>30</v>
      </c>
    </row>
    <row r="39" spans="1:85">
      <c r="A39" s="572" t="s">
        <v>751</v>
      </c>
      <c r="B39" s="38" t="s">
        <v>752</v>
      </c>
      <c r="C39" s="573">
        <v>0</v>
      </c>
      <c r="D39" s="573">
        <v>0</v>
      </c>
      <c r="E39" s="573">
        <v>0</v>
      </c>
      <c r="F39" s="573">
        <v>0</v>
      </c>
      <c r="G39" s="573">
        <v>0</v>
      </c>
      <c r="H39" s="573">
        <v>0</v>
      </c>
      <c r="I39" s="573">
        <v>0</v>
      </c>
      <c r="J39" s="573">
        <v>0</v>
      </c>
      <c r="K39" s="573">
        <v>0</v>
      </c>
      <c r="L39" s="573">
        <v>0</v>
      </c>
      <c r="M39" s="573">
        <v>0</v>
      </c>
      <c r="N39" s="573">
        <v>0</v>
      </c>
      <c r="O39" s="573">
        <v>0</v>
      </c>
      <c r="P39" s="573">
        <v>0</v>
      </c>
      <c r="Q39" s="573">
        <v>0</v>
      </c>
      <c r="R39" s="573">
        <v>0</v>
      </c>
      <c r="S39" s="573">
        <v>0</v>
      </c>
      <c r="T39" s="573">
        <v>0</v>
      </c>
      <c r="U39" s="573">
        <v>0</v>
      </c>
      <c r="V39" s="573">
        <v>0</v>
      </c>
      <c r="W39" s="573">
        <v>0</v>
      </c>
      <c r="X39" s="573">
        <v>0</v>
      </c>
      <c r="Y39" s="573">
        <v>0</v>
      </c>
      <c r="Z39" s="573">
        <v>0</v>
      </c>
      <c r="AA39" s="573">
        <v>0</v>
      </c>
      <c r="AB39" s="573">
        <v>0</v>
      </c>
      <c r="AC39" s="573">
        <v>0</v>
      </c>
      <c r="AD39" s="573">
        <v>0</v>
      </c>
      <c r="AE39" s="573">
        <v>0</v>
      </c>
      <c r="AF39" s="573">
        <v>0</v>
      </c>
      <c r="AG39" s="573">
        <v>0</v>
      </c>
      <c r="AH39" s="573">
        <v>0</v>
      </c>
      <c r="AI39" s="573">
        <v>0</v>
      </c>
      <c r="AJ39" s="573">
        <v>0</v>
      </c>
      <c r="AK39" s="573">
        <v>0</v>
      </c>
      <c r="AL39" s="573">
        <v>0</v>
      </c>
      <c r="AM39" s="573">
        <v>0</v>
      </c>
      <c r="AN39" s="573">
        <v>0</v>
      </c>
      <c r="AO39" s="573">
        <v>0</v>
      </c>
      <c r="AP39" s="573">
        <v>0</v>
      </c>
      <c r="AQ39" s="573">
        <v>0</v>
      </c>
      <c r="AR39" s="573">
        <v>0</v>
      </c>
      <c r="AS39" s="573">
        <v>0</v>
      </c>
      <c r="AT39" s="573">
        <v>0</v>
      </c>
      <c r="AU39" s="573">
        <v>0</v>
      </c>
      <c r="AV39" s="573">
        <v>0</v>
      </c>
      <c r="AW39" s="573">
        <v>0</v>
      </c>
      <c r="AX39" s="573">
        <v>0</v>
      </c>
      <c r="AY39" s="573">
        <v>0</v>
      </c>
      <c r="AZ39" s="573">
        <v>0</v>
      </c>
      <c r="BA39" s="573">
        <v>0</v>
      </c>
      <c r="BB39" s="573">
        <v>0</v>
      </c>
      <c r="BC39" s="573">
        <v>0</v>
      </c>
      <c r="BD39" s="573">
        <v>0</v>
      </c>
      <c r="BE39" s="573">
        <v>0</v>
      </c>
      <c r="BF39" s="573">
        <v>0</v>
      </c>
      <c r="BG39" s="573">
        <v>0</v>
      </c>
      <c r="BH39" s="573">
        <v>0</v>
      </c>
      <c r="BI39" s="573">
        <v>0</v>
      </c>
      <c r="BJ39" s="573">
        <v>0</v>
      </c>
      <c r="BK39" s="573">
        <v>0</v>
      </c>
      <c r="BL39" s="573">
        <v>0</v>
      </c>
      <c r="BM39" s="573">
        <v>0</v>
      </c>
      <c r="BN39" s="573">
        <v>0</v>
      </c>
      <c r="BO39" s="573">
        <v>0</v>
      </c>
      <c r="BP39" s="573">
        <v>0</v>
      </c>
      <c r="BQ39" s="573">
        <v>0</v>
      </c>
      <c r="BR39" s="573">
        <v>0</v>
      </c>
      <c r="BS39" s="573">
        <v>0</v>
      </c>
      <c r="BT39" s="573">
        <v>0</v>
      </c>
      <c r="BU39" s="573">
        <v>0</v>
      </c>
      <c r="BV39" s="573">
        <v>0</v>
      </c>
      <c r="BW39" s="573">
        <v>0</v>
      </c>
      <c r="BX39" s="573">
        <v>0</v>
      </c>
      <c r="BY39" s="573">
        <v>0</v>
      </c>
      <c r="BZ39" s="573">
        <v>0</v>
      </c>
      <c r="CA39" s="573">
        <v>0</v>
      </c>
      <c r="CB39" s="573">
        <v>0</v>
      </c>
      <c r="CC39" s="574">
        <f t="shared" si="2"/>
        <v>0</v>
      </c>
      <c r="CD39" s="574">
        <f t="shared" si="3"/>
        <v>0</v>
      </c>
      <c r="CG39" s="560">
        <v>31</v>
      </c>
    </row>
    <row r="40" spans="1:85">
      <c r="A40" s="572" t="s">
        <v>753</v>
      </c>
      <c r="B40" s="472" t="s">
        <v>754</v>
      </c>
      <c r="C40" s="573">
        <v>0</v>
      </c>
      <c r="D40" s="573">
        <v>0</v>
      </c>
      <c r="E40" s="573">
        <v>0</v>
      </c>
      <c r="F40" s="573">
        <v>0</v>
      </c>
      <c r="G40" s="573">
        <v>0</v>
      </c>
      <c r="H40" s="573">
        <v>0</v>
      </c>
      <c r="I40" s="573">
        <v>0</v>
      </c>
      <c r="J40" s="573">
        <v>0</v>
      </c>
      <c r="K40" s="573">
        <v>0</v>
      </c>
      <c r="L40" s="573">
        <v>0</v>
      </c>
      <c r="M40" s="573">
        <v>0</v>
      </c>
      <c r="N40" s="573">
        <v>0</v>
      </c>
      <c r="O40" s="573">
        <v>0</v>
      </c>
      <c r="P40" s="573">
        <v>0</v>
      </c>
      <c r="Q40" s="573">
        <v>0</v>
      </c>
      <c r="R40" s="573">
        <v>0</v>
      </c>
      <c r="S40" s="573">
        <v>0</v>
      </c>
      <c r="T40" s="573">
        <v>0</v>
      </c>
      <c r="U40" s="573">
        <v>0</v>
      </c>
      <c r="V40" s="573">
        <v>0</v>
      </c>
      <c r="W40" s="573">
        <v>0</v>
      </c>
      <c r="X40" s="573">
        <v>0</v>
      </c>
      <c r="Y40" s="573">
        <v>0</v>
      </c>
      <c r="Z40" s="573">
        <v>0</v>
      </c>
      <c r="AA40" s="573">
        <v>0</v>
      </c>
      <c r="AB40" s="573">
        <v>0</v>
      </c>
      <c r="AC40" s="573">
        <v>0</v>
      </c>
      <c r="AD40" s="573">
        <v>0</v>
      </c>
      <c r="AE40" s="573">
        <v>0</v>
      </c>
      <c r="AF40" s="573">
        <v>0</v>
      </c>
      <c r="AG40" s="573">
        <v>0</v>
      </c>
      <c r="AH40" s="573">
        <v>0</v>
      </c>
      <c r="AI40" s="573">
        <v>0</v>
      </c>
      <c r="AJ40" s="573">
        <v>0</v>
      </c>
      <c r="AK40" s="573">
        <v>0</v>
      </c>
      <c r="AL40" s="573">
        <v>0</v>
      </c>
      <c r="AM40" s="573">
        <v>0</v>
      </c>
      <c r="AN40" s="573">
        <v>0</v>
      </c>
      <c r="AO40" s="573">
        <v>0</v>
      </c>
      <c r="AP40" s="573">
        <v>0</v>
      </c>
      <c r="AQ40" s="573">
        <v>0</v>
      </c>
      <c r="AR40" s="573">
        <v>0</v>
      </c>
      <c r="AS40" s="573">
        <v>0</v>
      </c>
      <c r="AT40" s="573">
        <v>0</v>
      </c>
      <c r="AU40" s="573">
        <v>0</v>
      </c>
      <c r="AV40" s="573">
        <v>0</v>
      </c>
      <c r="AW40" s="573">
        <v>0</v>
      </c>
      <c r="AX40" s="573">
        <v>0</v>
      </c>
      <c r="AY40" s="573">
        <v>0</v>
      </c>
      <c r="AZ40" s="573">
        <v>0</v>
      </c>
      <c r="BA40" s="573">
        <v>0</v>
      </c>
      <c r="BB40" s="573">
        <v>0</v>
      </c>
      <c r="BC40" s="573">
        <v>0</v>
      </c>
      <c r="BD40" s="573">
        <v>0</v>
      </c>
      <c r="BE40" s="573">
        <v>0</v>
      </c>
      <c r="BF40" s="573">
        <v>0</v>
      </c>
      <c r="BG40" s="573">
        <v>0</v>
      </c>
      <c r="BH40" s="573">
        <v>0</v>
      </c>
      <c r="BI40" s="573">
        <v>0</v>
      </c>
      <c r="BJ40" s="573">
        <v>0</v>
      </c>
      <c r="BK40" s="573">
        <v>0</v>
      </c>
      <c r="BL40" s="573">
        <v>0</v>
      </c>
      <c r="BM40" s="573">
        <v>0</v>
      </c>
      <c r="BN40" s="573">
        <v>0</v>
      </c>
      <c r="BO40" s="573">
        <v>0</v>
      </c>
      <c r="BP40" s="573">
        <v>0</v>
      </c>
      <c r="BQ40" s="573">
        <v>0</v>
      </c>
      <c r="BR40" s="573">
        <v>0</v>
      </c>
      <c r="BS40" s="573">
        <v>0</v>
      </c>
      <c r="BT40" s="573">
        <v>0</v>
      </c>
      <c r="BU40" s="573">
        <v>0</v>
      </c>
      <c r="BV40" s="573">
        <v>0</v>
      </c>
      <c r="BW40" s="573">
        <v>0</v>
      </c>
      <c r="BX40" s="573">
        <v>0</v>
      </c>
      <c r="BY40" s="573">
        <v>0</v>
      </c>
      <c r="BZ40" s="573">
        <v>0</v>
      </c>
      <c r="CA40" s="573">
        <v>0</v>
      </c>
      <c r="CB40" s="573">
        <v>0</v>
      </c>
      <c r="CC40" s="574">
        <f t="shared" si="2"/>
        <v>0</v>
      </c>
      <c r="CD40" s="574">
        <f t="shared" si="3"/>
        <v>0</v>
      </c>
      <c r="CG40" s="560">
        <v>32</v>
      </c>
    </row>
    <row r="41" spans="1:85">
      <c r="A41" s="572" t="s">
        <v>755</v>
      </c>
      <c r="B41" s="472" t="s">
        <v>756</v>
      </c>
      <c r="C41" s="573">
        <v>0</v>
      </c>
      <c r="D41" s="573">
        <v>0</v>
      </c>
      <c r="E41" s="573">
        <v>0</v>
      </c>
      <c r="F41" s="573">
        <v>0</v>
      </c>
      <c r="G41" s="573">
        <v>0</v>
      </c>
      <c r="H41" s="573">
        <v>0</v>
      </c>
      <c r="I41" s="573">
        <v>0</v>
      </c>
      <c r="J41" s="573">
        <v>0</v>
      </c>
      <c r="K41" s="573">
        <v>0</v>
      </c>
      <c r="L41" s="573">
        <v>0</v>
      </c>
      <c r="M41" s="573">
        <v>0</v>
      </c>
      <c r="N41" s="573">
        <v>0</v>
      </c>
      <c r="O41" s="573">
        <v>0</v>
      </c>
      <c r="P41" s="573">
        <v>0</v>
      </c>
      <c r="Q41" s="573">
        <v>0</v>
      </c>
      <c r="R41" s="573">
        <v>0</v>
      </c>
      <c r="S41" s="573">
        <v>0</v>
      </c>
      <c r="T41" s="573">
        <v>0</v>
      </c>
      <c r="U41" s="573">
        <v>0</v>
      </c>
      <c r="V41" s="573">
        <v>0</v>
      </c>
      <c r="W41" s="573">
        <v>0</v>
      </c>
      <c r="X41" s="573">
        <v>0</v>
      </c>
      <c r="Y41" s="573">
        <v>0</v>
      </c>
      <c r="Z41" s="573">
        <v>0</v>
      </c>
      <c r="AA41" s="573">
        <v>0</v>
      </c>
      <c r="AB41" s="573">
        <v>0</v>
      </c>
      <c r="AC41" s="573">
        <v>0</v>
      </c>
      <c r="AD41" s="573">
        <v>0</v>
      </c>
      <c r="AE41" s="573">
        <v>0</v>
      </c>
      <c r="AF41" s="573">
        <v>0</v>
      </c>
      <c r="AG41" s="573">
        <v>0</v>
      </c>
      <c r="AH41" s="573">
        <v>0</v>
      </c>
      <c r="AI41" s="573">
        <v>0</v>
      </c>
      <c r="AJ41" s="573">
        <v>0</v>
      </c>
      <c r="AK41" s="573">
        <v>0</v>
      </c>
      <c r="AL41" s="573">
        <v>0</v>
      </c>
      <c r="AM41" s="573">
        <v>0</v>
      </c>
      <c r="AN41" s="573">
        <v>0</v>
      </c>
      <c r="AO41" s="573">
        <v>0</v>
      </c>
      <c r="AP41" s="573">
        <v>0</v>
      </c>
      <c r="AQ41" s="573">
        <v>0</v>
      </c>
      <c r="AR41" s="573">
        <v>0</v>
      </c>
      <c r="AS41" s="573">
        <v>0</v>
      </c>
      <c r="AT41" s="573">
        <v>0</v>
      </c>
      <c r="AU41" s="573">
        <v>0</v>
      </c>
      <c r="AV41" s="573">
        <v>0</v>
      </c>
      <c r="AW41" s="573">
        <v>0</v>
      </c>
      <c r="AX41" s="573">
        <v>0</v>
      </c>
      <c r="AY41" s="573">
        <v>0</v>
      </c>
      <c r="AZ41" s="573">
        <v>0</v>
      </c>
      <c r="BA41" s="573">
        <v>0</v>
      </c>
      <c r="BB41" s="573">
        <v>0</v>
      </c>
      <c r="BC41" s="573">
        <v>0</v>
      </c>
      <c r="BD41" s="573">
        <v>0</v>
      </c>
      <c r="BE41" s="573">
        <v>0</v>
      </c>
      <c r="BF41" s="573">
        <v>0</v>
      </c>
      <c r="BG41" s="573">
        <v>0</v>
      </c>
      <c r="BH41" s="573">
        <v>0</v>
      </c>
      <c r="BI41" s="573">
        <v>0</v>
      </c>
      <c r="BJ41" s="573">
        <v>0</v>
      </c>
      <c r="BK41" s="573">
        <v>0</v>
      </c>
      <c r="BL41" s="573">
        <v>0</v>
      </c>
      <c r="BM41" s="573">
        <v>0</v>
      </c>
      <c r="BN41" s="573">
        <v>0</v>
      </c>
      <c r="BO41" s="573">
        <v>0</v>
      </c>
      <c r="BP41" s="573">
        <v>0</v>
      </c>
      <c r="BQ41" s="573">
        <v>0</v>
      </c>
      <c r="BR41" s="573">
        <v>0</v>
      </c>
      <c r="BS41" s="573">
        <v>0</v>
      </c>
      <c r="BT41" s="573">
        <v>0</v>
      </c>
      <c r="BU41" s="573">
        <v>0</v>
      </c>
      <c r="BV41" s="573">
        <v>0</v>
      </c>
      <c r="BW41" s="573">
        <v>0</v>
      </c>
      <c r="BX41" s="573">
        <v>0</v>
      </c>
      <c r="BY41" s="573">
        <v>0</v>
      </c>
      <c r="BZ41" s="573">
        <v>0</v>
      </c>
      <c r="CA41" s="573">
        <v>0</v>
      </c>
      <c r="CB41" s="573">
        <v>0</v>
      </c>
      <c r="CC41" s="574">
        <f t="shared" si="2"/>
        <v>0</v>
      </c>
      <c r="CD41" s="574">
        <f t="shared" si="3"/>
        <v>0</v>
      </c>
      <c r="CG41" s="560">
        <v>33</v>
      </c>
    </row>
    <row r="42" spans="1:85">
      <c r="A42" s="572" t="s">
        <v>757</v>
      </c>
      <c r="B42" s="472" t="s">
        <v>758</v>
      </c>
      <c r="C42" s="573">
        <v>0</v>
      </c>
      <c r="D42" s="573">
        <v>0</v>
      </c>
      <c r="E42" s="573">
        <v>0</v>
      </c>
      <c r="F42" s="573">
        <v>0</v>
      </c>
      <c r="G42" s="573">
        <v>0</v>
      </c>
      <c r="H42" s="573">
        <v>0</v>
      </c>
      <c r="I42" s="573">
        <v>0</v>
      </c>
      <c r="J42" s="573">
        <v>0</v>
      </c>
      <c r="K42" s="573">
        <v>0</v>
      </c>
      <c r="L42" s="573">
        <v>0</v>
      </c>
      <c r="M42" s="573">
        <v>0</v>
      </c>
      <c r="N42" s="573">
        <v>0</v>
      </c>
      <c r="O42" s="573">
        <v>0</v>
      </c>
      <c r="P42" s="573">
        <v>0</v>
      </c>
      <c r="Q42" s="573">
        <v>0</v>
      </c>
      <c r="R42" s="573">
        <v>0</v>
      </c>
      <c r="S42" s="573">
        <v>0</v>
      </c>
      <c r="T42" s="573">
        <v>0</v>
      </c>
      <c r="U42" s="573">
        <v>0</v>
      </c>
      <c r="V42" s="573">
        <v>0</v>
      </c>
      <c r="W42" s="573">
        <v>0</v>
      </c>
      <c r="X42" s="573">
        <v>0</v>
      </c>
      <c r="Y42" s="573">
        <v>0</v>
      </c>
      <c r="Z42" s="573">
        <v>0</v>
      </c>
      <c r="AA42" s="573">
        <v>0</v>
      </c>
      <c r="AB42" s="573">
        <v>0</v>
      </c>
      <c r="AC42" s="573">
        <v>0</v>
      </c>
      <c r="AD42" s="573">
        <v>0</v>
      </c>
      <c r="AE42" s="573">
        <v>0</v>
      </c>
      <c r="AF42" s="573">
        <v>0</v>
      </c>
      <c r="AG42" s="573">
        <v>0</v>
      </c>
      <c r="AH42" s="573">
        <v>0</v>
      </c>
      <c r="AI42" s="573">
        <v>0</v>
      </c>
      <c r="AJ42" s="573">
        <v>0</v>
      </c>
      <c r="AK42" s="573">
        <v>0</v>
      </c>
      <c r="AL42" s="573">
        <v>0</v>
      </c>
      <c r="AM42" s="573">
        <v>0</v>
      </c>
      <c r="AN42" s="573">
        <v>0</v>
      </c>
      <c r="AO42" s="573">
        <v>0</v>
      </c>
      <c r="AP42" s="573">
        <v>0</v>
      </c>
      <c r="AQ42" s="573">
        <v>0</v>
      </c>
      <c r="AR42" s="573">
        <v>0</v>
      </c>
      <c r="AS42" s="573">
        <v>0</v>
      </c>
      <c r="AT42" s="573">
        <v>0</v>
      </c>
      <c r="AU42" s="573">
        <v>0</v>
      </c>
      <c r="AV42" s="573">
        <v>0</v>
      </c>
      <c r="AW42" s="573">
        <v>0</v>
      </c>
      <c r="AX42" s="573">
        <v>0</v>
      </c>
      <c r="AY42" s="573">
        <v>0</v>
      </c>
      <c r="AZ42" s="573">
        <v>0</v>
      </c>
      <c r="BA42" s="573">
        <v>0</v>
      </c>
      <c r="BB42" s="573">
        <v>0</v>
      </c>
      <c r="BC42" s="573">
        <v>0</v>
      </c>
      <c r="BD42" s="573">
        <v>0</v>
      </c>
      <c r="BE42" s="573">
        <v>0</v>
      </c>
      <c r="BF42" s="573">
        <v>0</v>
      </c>
      <c r="BG42" s="573">
        <v>0</v>
      </c>
      <c r="BH42" s="573">
        <v>0</v>
      </c>
      <c r="BI42" s="573">
        <v>0</v>
      </c>
      <c r="BJ42" s="573">
        <v>0</v>
      </c>
      <c r="BK42" s="573">
        <v>0</v>
      </c>
      <c r="BL42" s="573">
        <v>0</v>
      </c>
      <c r="BM42" s="573">
        <v>0</v>
      </c>
      <c r="BN42" s="573">
        <v>0</v>
      </c>
      <c r="BO42" s="573">
        <v>0</v>
      </c>
      <c r="BP42" s="573">
        <v>0</v>
      </c>
      <c r="BQ42" s="573">
        <v>0</v>
      </c>
      <c r="BR42" s="573">
        <v>0</v>
      </c>
      <c r="BS42" s="573">
        <v>0</v>
      </c>
      <c r="BT42" s="573">
        <v>0</v>
      </c>
      <c r="BU42" s="573">
        <v>0</v>
      </c>
      <c r="BV42" s="573">
        <v>0</v>
      </c>
      <c r="BW42" s="573">
        <v>0</v>
      </c>
      <c r="BX42" s="573">
        <v>0</v>
      </c>
      <c r="BY42" s="573">
        <v>0</v>
      </c>
      <c r="BZ42" s="573">
        <v>0</v>
      </c>
      <c r="CA42" s="573">
        <v>0</v>
      </c>
      <c r="CB42" s="573">
        <v>0</v>
      </c>
      <c r="CC42" s="574">
        <f t="shared" si="2"/>
        <v>0</v>
      </c>
      <c r="CD42" s="574">
        <f t="shared" si="3"/>
        <v>0</v>
      </c>
      <c r="CG42" s="560">
        <v>34</v>
      </c>
    </row>
    <row r="43" spans="1:85">
      <c r="A43" s="572" t="s">
        <v>759</v>
      </c>
      <c r="B43" s="472" t="s">
        <v>760</v>
      </c>
      <c r="C43" s="573">
        <v>0</v>
      </c>
      <c r="D43" s="573">
        <v>0</v>
      </c>
      <c r="E43" s="573">
        <v>0</v>
      </c>
      <c r="F43" s="573">
        <v>0</v>
      </c>
      <c r="G43" s="573">
        <v>0</v>
      </c>
      <c r="H43" s="573">
        <v>0</v>
      </c>
      <c r="I43" s="573">
        <v>0</v>
      </c>
      <c r="J43" s="573">
        <v>0</v>
      </c>
      <c r="K43" s="573">
        <v>0</v>
      </c>
      <c r="L43" s="573">
        <v>0</v>
      </c>
      <c r="M43" s="573">
        <v>0</v>
      </c>
      <c r="N43" s="573">
        <v>0</v>
      </c>
      <c r="O43" s="573">
        <v>0</v>
      </c>
      <c r="P43" s="573">
        <v>0</v>
      </c>
      <c r="Q43" s="573">
        <v>0</v>
      </c>
      <c r="R43" s="573">
        <v>0</v>
      </c>
      <c r="S43" s="573">
        <v>0</v>
      </c>
      <c r="T43" s="573">
        <v>0</v>
      </c>
      <c r="U43" s="573">
        <v>0</v>
      </c>
      <c r="V43" s="573">
        <v>0</v>
      </c>
      <c r="W43" s="573">
        <v>0</v>
      </c>
      <c r="X43" s="573">
        <v>0</v>
      </c>
      <c r="Y43" s="573">
        <v>0</v>
      </c>
      <c r="Z43" s="573">
        <v>0</v>
      </c>
      <c r="AA43" s="573">
        <v>0</v>
      </c>
      <c r="AB43" s="573">
        <v>0</v>
      </c>
      <c r="AC43" s="573">
        <v>0</v>
      </c>
      <c r="AD43" s="573">
        <v>0</v>
      </c>
      <c r="AE43" s="573">
        <v>0</v>
      </c>
      <c r="AF43" s="573">
        <v>0</v>
      </c>
      <c r="AG43" s="573">
        <v>0</v>
      </c>
      <c r="AH43" s="573">
        <v>0</v>
      </c>
      <c r="AI43" s="573">
        <v>0</v>
      </c>
      <c r="AJ43" s="573">
        <v>0</v>
      </c>
      <c r="AK43" s="573">
        <v>0</v>
      </c>
      <c r="AL43" s="573">
        <v>0</v>
      </c>
      <c r="AM43" s="573">
        <v>0</v>
      </c>
      <c r="AN43" s="573">
        <v>0</v>
      </c>
      <c r="AO43" s="573">
        <v>0</v>
      </c>
      <c r="AP43" s="573">
        <v>0</v>
      </c>
      <c r="AQ43" s="573">
        <v>0</v>
      </c>
      <c r="AR43" s="573">
        <v>0</v>
      </c>
      <c r="AS43" s="573">
        <v>0</v>
      </c>
      <c r="AT43" s="573">
        <v>0</v>
      </c>
      <c r="AU43" s="573">
        <v>0</v>
      </c>
      <c r="AV43" s="573">
        <v>0</v>
      </c>
      <c r="AW43" s="573">
        <v>0</v>
      </c>
      <c r="AX43" s="573">
        <v>0</v>
      </c>
      <c r="AY43" s="573">
        <v>0</v>
      </c>
      <c r="AZ43" s="573">
        <v>0</v>
      </c>
      <c r="BA43" s="573">
        <v>0</v>
      </c>
      <c r="BB43" s="573">
        <v>0</v>
      </c>
      <c r="BC43" s="573">
        <v>0</v>
      </c>
      <c r="BD43" s="573">
        <v>0</v>
      </c>
      <c r="BE43" s="573">
        <v>0</v>
      </c>
      <c r="BF43" s="573">
        <v>0</v>
      </c>
      <c r="BG43" s="573">
        <v>0</v>
      </c>
      <c r="BH43" s="573">
        <v>0</v>
      </c>
      <c r="BI43" s="573">
        <v>0</v>
      </c>
      <c r="BJ43" s="573">
        <v>0</v>
      </c>
      <c r="BK43" s="573">
        <v>0</v>
      </c>
      <c r="BL43" s="573">
        <v>0</v>
      </c>
      <c r="BM43" s="573">
        <v>0</v>
      </c>
      <c r="BN43" s="573">
        <v>0</v>
      </c>
      <c r="BO43" s="573">
        <v>0</v>
      </c>
      <c r="BP43" s="573">
        <v>0</v>
      </c>
      <c r="BQ43" s="573">
        <v>0</v>
      </c>
      <c r="BR43" s="573">
        <v>0</v>
      </c>
      <c r="BS43" s="573">
        <v>0</v>
      </c>
      <c r="BT43" s="573">
        <v>0</v>
      </c>
      <c r="BU43" s="573">
        <v>0</v>
      </c>
      <c r="BV43" s="573">
        <v>0</v>
      </c>
      <c r="BW43" s="573">
        <v>0</v>
      </c>
      <c r="BX43" s="573">
        <v>0</v>
      </c>
      <c r="BY43" s="573">
        <v>0</v>
      </c>
      <c r="BZ43" s="573">
        <v>0</v>
      </c>
      <c r="CA43" s="573">
        <v>0</v>
      </c>
      <c r="CB43" s="573">
        <v>0</v>
      </c>
      <c r="CC43" s="574">
        <f t="shared" si="2"/>
        <v>0</v>
      </c>
      <c r="CD43" s="574">
        <f t="shared" si="3"/>
        <v>0</v>
      </c>
      <c r="CG43" s="560">
        <v>35</v>
      </c>
    </row>
    <row r="44" spans="1:85">
      <c r="A44" s="572" t="s">
        <v>761</v>
      </c>
      <c r="B44" s="472" t="s">
        <v>762</v>
      </c>
      <c r="C44" s="573">
        <v>0</v>
      </c>
      <c r="D44" s="573">
        <v>0</v>
      </c>
      <c r="E44" s="573">
        <v>0</v>
      </c>
      <c r="F44" s="573">
        <v>0</v>
      </c>
      <c r="G44" s="573">
        <v>0</v>
      </c>
      <c r="H44" s="573">
        <v>0</v>
      </c>
      <c r="I44" s="573">
        <v>0</v>
      </c>
      <c r="J44" s="573">
        <v>0</v>
      </c>
      <c r="K44" s="573">
        <v>0</v>
      </c>
      <c r="L44" s="573">
        <v>0</v>
      </c>
      <c r="M44" s="573">
        <v>0</v>
      </c>
      <c r="N44" s="573">
        <v>0</v>
      </c>
      <c r="O44" s="573">
        <v>0</v>
      </c>
      <c r="P44" s="573">
        <v>0</v>
      </c>
      <c r="Q44" s="573">
        <v>0</v>
      </c>
      <c r="R44" s="573">
        <v>0</v>
      </c>
      <c r="S44" s="573">
        <v>0</v>
      </c>
      <c r="T44" s="573">
        <v>0</v>
      </c>
      <c r="U44" s="573">
        <v>0</v>
      </c>
      <c r="V44" s="573">
        <v>0</v>
      </c>
      <c r="W44" s="573">
        <v>0</v>
      </c>
      <c r="X44" s="573">
        <v>0</v>
      </c>
      <c r="Y44" s="573">
        <v>0</v>
      </c>
      <c r="Z44" s="573">
        <v>0</v>
      </c>
      <c r="AA44" s="573">
        <v>0</v>
      </c>
      <c r="AB44" s="573">
        <v>0</v>
      </c>
      <c r="AC44" s="573">
        <v>0</v>
      </c>
      <c r="AD44" s="573">
        <v>0</v>
      </c>
      <c r="AE44" s="573">
        <v>0</v>
      </c>
      <c r="AF44" s="573">
        <v>0</v>
      </c>
      <c r="AG44" s="573">
        <v>0</v>
      </c>
      <c r="AH44" s="573">
        <v>0</v>
      </c>
      <c r="AI44" s="573">
        <v>0</v>
      </c>
      <c r="AJ44" s="573">
        <v>0</v>
      </c>
      <c r="AK44" s="573">
        <v>0</v>
      </c>
      <c r="AL44" s="573">
        <v>0</v>
      </c>
      <c r="AM44" s="573">
        <v>0</v>
      </c>
      <c r="AN44" s="573">
        <v>0</v>
      </c>
      <c r="AO44" s="573">
        <v>0</v>
      </c>
      <c r="AP44" s="573">
        <v>0</v>
      </c>
      <c r="AQ44" s="573">
        <v>0</v>
      </c>
      <c r="AR44" s="573">
        <v>0</v>
      </c>
      <c r="AS44" s="573">
        <v>0</v>
      </c>
      <c r="AT44" s="573">
        <v>0</v>
      </c>
      <c r="AU44" s="573">
        <v>0</v>
      </c>
      <c r="AV44" s="573">
        <v>0</v>
      </c>
      <c r="AW44" s="573">
        <v>0</v>
      </c>
      <c r="AX44" s="573">
        <v>0</v>
      </c>
      <c r="AY44" s="573">
        <v>0</v>
      </c>
      <c r="AZ44" s="573">
        <v>0</v>
      </c>
      <c r="BA44" s="573">
        <v>0</v>
      </c>
      <c r="BB44" s="573">
        <v>0</v>
      </c>
      <c r="BC44" s="573">
        <v>0</v>
      </c>
      <c r="BD44" s="573">
        <v>0</v>
      </c>
      <c r="BE44" s="573">
        <v>0</v>
      </c>
      <c r="BF44" s="573">
        <v>0</v>
      </c>
      <c r="BG44" s="573">
        <v>0</v>
      </c>
      <c r="BH44" s="573">
        <v>0</v>
      </c>
      <c r="BI44" s="573">
        <v>0</v>
      </c>
      <c r="BJ44" s="573">
        <v>0</v>
      </c>
      <c r="BK44" s="573">
        <v>0</v>
      </c>
      <c r="BL44" s="573">
        <v>0</v>
      </c>
      <c r="BM44" s="573">
        <v>0</v>
      </c>
      <c r="BN44" s="573">
        <v>0</v>
      </c>
      <c r="BO44" s="573">
        <v>0</v>
      </c>
      <c r="BP44" s="573">
        <v>0</v>
      </c>
      <c r="BQ44" s="573">
        <v>0</v>
      </c>
      <c r="BR44" s="573">
        <v>0</v>
      </c>
      <c r="BS44" s="573">
        <v>0</v>
      </c>
      <c r="BT44" s="573">
        <v>0</v>
      </c>
      <c r="BU44" s="573">
        <v>0</v>
      </c>
      <c r="BV44" s="573">
        <v>0</v>
      </c>
      <c r="BW44" s="573">
        <v>0</v>
      </c>
      <c r="BX44" s="573">
        <v>0</v>
      </c>
      <c r="BY44" s="573">
        <v>0</v>
      </c>
      <c r="BZ44" s="573">
        <v>0</v>
      </c>
      <c r="CA44" s="573">
        <v>0</v>
      </c>
      <c r="CB44" s="573">
        <v>0</v>
      </c>
      <c r="CC44" s="574">
        <f t="shared" si="2"/>
        <v>0</v>
      </c>
      <c r="CD44" s="574">
        <f t="shared" si="3"/>
        <v>0</v>
      </c>
      <c r="CG44" s="560">
        <v>36</v>
      </c>
    </row>
    <row r="45" spans="1:85">
      <c r="A45" s="572" t="s">
        <v>763</v>
      </c>
      <c r="B45" s="472" t="s">
        <v>764</v>
      </c>
      <c r="C45" s="573">
        <v>0</v>
      </c>
      <c r="D45" s="573">
        <v>0</v>
      </c>
      <c r="E45" s="573">
        <v>0</v>
      </c>
      <c r="F45" s="573">
        <v>0</v>
      </c>
      <c r="G45" s="573">
        <v>0</v>
      </c>
      <c r="H45" s="573">
        <v>0</v>
      </c>
      <c r="I45" s="573">
        <v>0</v>
      </c>
      <c r="J45" s="573">
        <v>0</v>
      </c>
      <c r="K45" s="573">
        <v>0</v>
      </c>
      <c r="L45" s="573">
        <v>0</v>
      </c>
      <c r="M45" s="573">
        <v>0</v>
      </c>
      <c r="N45" s="573">
        <v>0</v>
      </c>
      <c r="O45" s="573">
        <v>0</v>
      </c>
      <c r="P45" s="573">
        <v>0</v>
      </c>
      <c r="Q45" s="573">
        <v>0</v>
      </c>
      <c r="R45" s="573">
        <v>0</v>
      </c>
      <c r="S45" s="573">
        <v>0</v>
      </c>
      <c r="T45" s="573">
        <v>0</v>
      </c>
      <c r="U45" s="573">
        <v>0</v>
      </c>
      <c r="V45" s="573">
        <v>0</v>
      </c>
      <c r="W45" s="573">
        <v>0</v>
      </c>
      <c r="X45" s="573">
        <v>0</v>
      </c>
      <c r="Y45" s="573">
        <v>0</v>
      </c>
      <c r="Z45" s="573">
        <v>0</v>
      </c>
      <c r="AA45" s="573">
        <v>0</v>
      </c>
      <c r="AB45" s="573">
        <v>0</v>
      </c>
      <c r="AC45" s="573">
        <v>0</v>
      </c>
      <c r="AD45" s="573">
        <v>0</v>
      </c>
      <c r="AE45" s="573">
        <v>0</v>
      </c>
      <c r="AF45" s="573">
        <v>0</v>
      </c>
      <c r="AG45" s="573">
        <v>0</v>
      </c>
      <c r="AH45" s="573">
        <v>0</v>
      </c>
      <c r="AI45" s="573">
        <v>0</v>
      </c>
      <c r="AJ45" s="573">
        <v>0</v>
      </c>
      <c r="AK45" s="573">
        <v>0</v>
      </c>
      <c r="AL45" s="573">
        <v>0</v>
      </c>
      <c r="AM45" s="573">
        <v>0</v>
      </c>
      <c r="AN45" s="573">
        <v>0</v>
      </c>
      <c r="AO45" s="573">
        <v>0</v>
      </c>
      <c r="AP45" s="573">
        <v>0</v>
      </c>
      <c r="AQ45" s="573">
        <v>0</v>
      </c>
      <c r="AR45" s="573">
        <v>0</v>
      </c>
      <c r="AS45" s="573">
        <v>0</v>
      </c>
      <c r="AT45" s="573">
        <v>0</v>
      </c>
      <c r="AU45" s="573">
        <v>0</v>
      </c>
      <c r="AV45" s="573">
        <v>0</v>
      </c>
      <c r="AW45" s="573">
        <v>0</v>
      </c>
      <c r="AX45" s="573">
        <v>0</v>
      </c>
      <c r="AY45" s="573">
        <v>0</v>
      </c>
      <c r="AZ45" s="573">
        <v>0</v>
      </c>
      <c r="BA45" s="573">
        <v>0</v>
      </c>
      <c r="BB45" s="573">
        <v>0</v>
      </c>
      <c r="BC45" s="573">
        <v>0</v>
      </c>
      <c r="BD45" s="573">
        <v>0</v>
      </c>
      <c r="BE45" s="573">
        <v>0</v>
      </c>
      <c r="BF45" s="573">
        <v>0</v>
      </c>
      <c r="BG45" s="573">
        <v>0</v>
      </c>
      <c r="BH45" s="573">
        <v>0</v>
      </c>
      <c r="BI45" s="573">
        <v>0</v>
      </c>
      <c r="BJ45" s="573">
        <v>0</v>
      </c>
      <c r="BK45" s="573">
        <v>0</v>
      </c>
      <c r="BL45" s="573">
        <v>0</v>
      </c>
      <c r="BM45" s="573">
        <v>0</v>
      </c>
      <c r="BN45" s="573">
        <v>0</v>
      </c>
      <c r="BO45" s="573">
        <v>0</v>
      </c>
      <c r="BP45" s="573">
        <v>0</v>
      </c>
      <c r="BQ45" s="573">
        <v>0</v>
      </c>
      <c r="BR45" s="573">
        <v>0</v>
      </c>
      <c r="BS45" s="573">
        <v>0</v>
      </c>
      <c r="BT45" s="573">
        <v>0</v>
      </c>
      <c r="BU45" s="573">
        <v>0</v>
      </c>
      <c r="BV45" s="573">
        <v>0</v>
      </c>
      <c r="BW45" s="573">
        <v>0</v>
      </c>
      <c r="BX45" s="573">
        <v>0</v>
      </c>
      <c r="BY45" s="573">
        <v>0</v>
      </c>
      <c r="BZ45" s="573">
        <v>0</v>
      </c>
      <c r="CA45" s="573">
        <v>0</v>
      </c>
      <c r="CB45" s="573">
        <v>0</v>
      </c>
      <c r="CC45" s="574">
        <f t="shared" si="2"/>
        <v>0</v>
      </c>
      <c r="CD45" s="574">
        <f t="shared" si="3"/>
        <v>0</v>
      </c>
      <c r="CG45" s="560">
        <v>37</v>
      </c>
    </row>
    <row r="46" spans="1:85">
      <c r="A46" s="572" t="s">
        <v>765</v>
      </c>
      <c r="B46" s="472" t="s">
        <v>766</v>
      </c>
      <c r="C46" s="573">
        <v>0</v>
      </c>
      <c r="D46" s="573">
        <v>0</v>
      </c>
      <c r="E46" s="573">
        <v>0</v>
      </c>
      <c r="F46" s="573">
        <v>0</v>
      </c>
      <c r="G46" s="573">
        <v>0</v>
      </c>
      <c r="H46" s="573">
        <v>0</v>
      </c>
      <c r="I46" s="573">
        <v>0</v>
      </c>
      <c r="J46" s="573">
        <v>0</v>
      </c>
      <c r="K46" s="573">
        <v>0</v>
      </c>
      <c r="L46" s="573">
        <v>0</v>
      </c>
      <c r="M46" s="573">
        <v>0</v>
      </c>
      <c r="N46" s="573">
        <v>0</v>
      </c>
      <c r="O46" s="573">
        <v>0</v>
      </c>
      <c r="P46" s="573">
        <v>0</v>
      </c>
      <c r="Q46" s="573">
        <v>0</v>
      </c>
      <c r="R46" s="573">
        <v>0</v>
      </c>
      <c r="S46" s="573">
        <v>0</v>
      </c>
      <c r="T46" s="573">
        <v>0</v>
      </c>
      <c r="U46" s="573">
        <v>0</v>
      </c>
      <c r="V46" s="573">
        <v>0</v>
      </c>
      <c r="W46" s="573">
        <v>0</v>
      </c>
      <c r="X46" s="573">
        <v>0</v>
      </c>
      <c r="Y46" s="573">
        <v>0</v>
      </c>
      <c r="Z46" s="573">
        <v>0</v>
      </c>
      <c r="AA46" s="573">
        <v>0</v>
      </c>
      <c r="AB46" s="573">
        <v>0</v>
      </c>
      <c r="AC46" s="573">
        <v>0</v>
      </c>
      <c r="AD46" s="573">
        <v>0</v>
      </c>
      <c r="AE46" s="573">
        <v>0</v>
      </c>
      <c r="AF46" s="573">
        <v>0</v>
      </c>
      <c r="AG46" s="573">
        <v>0</v>
      </c>
      <c r="AH46" s="573">
        <v>0</v>
      </c>
      <c r="AI46" s="573">
        <v>0</v>
      </c>
      <c r="AJ46" s="573">
        <v>0</v>
      </c>
      <c r="AK46" s="573">
        <v>0</v>
      </c>
      <c r="AL46" s="573">
        <v>0</v>
      </c>
      <c r="AM46" s="573">
        <v>0</v>
      </c>
      <c r="AN46" s="573">
        <v>0</v>
      </c>
      <c r="AO46" s="573">
        <v>0</v>
      </c>
      <c r="AP46" s="573">
        <v>0</v>
      </c>
      <c r="AQ46" s="573">
        <v>0</v>
      </c>
      <c r="AR46" s="573">
        <v>0</v>
      </c>
      <c r="AS46" s="573">
        <v>0</v>
      </c>
      <c r="AT46" s="573">
        <v>0</v>
      </c>
      <c r="AU46" s="573">
        <v>0</v>
      </c>
      <c r="AV46" s="573">
        <v>0</v>
      </c>
      <c r="AW46" s="573">
        <v>0</v>
      </c>
      <c r="AX46" s="573">
        <v>0</v>
      </c>
      <c r="AY46" s="573">
        <v>0</v>
      </c>
      <c r="AZ46" s="573">
        <v>0</v>
      </c>
      <c r="BA46" s="573">
        <v>0</v>
      </c>
      <c r="BB46" s="573">
        <v>0</v>
      </c>
      <c r="BC46" s="573">
        <v>0</v>
      </c>
      <c r="BD46" s="573">
        <v>0</v>
      </c>
      <c r="BE46" s="573">
        <v>0</v>
      </c>
      <c r="BF46" s="573">
        <v>0</v>
      </c>
      <c r="BG46" s="573">
        <v>0</v>
      </c>
      <c r="BH46" s="573">
        <v>0</v>
      </c>
      <c r="BI46" s="573">
        <v>0</v>
      </c>
      <c r="BJ46" s="573">
        <v>0</v>
      </c>
      <c r="BK46" s="573">
        <v>0</v>
      </c>
      <c r="BL46" s="573">
        <v>0</v>
      </c>
      <c r="BM46" s="573">
        <v>0</v>
      </c>
      <c r="BN46" s="573">
        <v>0</v>
      </c>
      <c r="BO46" s="573">
        <v>0</v>
      </c>
      <c r="BP46" s="573">
        <v>0</v>
      </c>
      <c r="BQ46" s="573">
        <v>0</v>
      </c>
      <c r="BR46" s="573">
        <v>0</v>
      </c>
      <c r="BS46" s="573">
        <v>0</v>
      </c>
      <c r="BT46" s="573">
        <v>0</v>
      </c>
      <c r="BU46" s="573">
        <v>0</v>
      </c>
      <c r="BV46" s="573">
        <v>0</v>
      </c>
      <c r="BW46" s="573">
        <v>0</v>
      </c>
      <c r="BX46" s="573">
        <v>0</v>
      </c>
      <c r="BY46" s="573">
        <v>0</v>
      </c>
      <c r="BZ46" s="573">
        <v>0</v>
      </c>
      <c r="CA46" s="573">
        <v>0</v>
      </c>
      <c r="CB46" s="573">
        <v>0</v>
      </c>
      <c r="CC46" s="574">
        <f t="shared" si="2"/>
        <v>0</v>
      </c>
      <c r="CD46" s="574">
        <f t="shared" si="3"/>
        <v>0</v>
      </c>
      <c r="CG46" s="560">
        <v>38</v>
      </c>
    </row>
    <row r="47" spans="1:85">
      <c r="A47" s="572" t="s">
        <v>767</v>
      </c>
      <c r="B47" s="472" t="s">
        <v>768</v>
      </c>
      <c r="C47" s="573">
        <v>0</v>
      </c>
      <c r="D47" s="573">
        <v>0</v>
      </c>
      <c r="E47" s="573">
        <v>0</v>
      </c>
      <c r="F47" s="573">
        <v>0</v>
      </c>
      <c r="G47" s="573">
        <v>0</v>
      </c>
      <c r="H47" s="573">
        <v>0</v>
      </c>
      <c r="I47" s="573">
        <v>0</v>
      </c>
      <c r="J47" s="573">
        <v>0</v>
      </c>
      <c r="K47" s="573">
        <v>0</v>
      </c>
      <c r="L47" s="573">
        <v>0</v>
      </c>
      <c r="M47" s="573">
        <v>0</v>
      </c>
      <c r="N47" s="573">
        <v>0</v>
      </c>
      <c r="O47" s="573">
        <v>0</v>
      </c>
      <c r="P47" s="573">
        <v>0</v>
      </c>
      <c r="Q47" s="573">
        <v>0</v>
      </c>
      <c r="R47" s="573">
        <v>0</v>
      </c>
      <c r="S47" s="573">
        <v>0</v>
      </c>
      <c r="T47" s="573">
        <v>0</v>
      </c>
      <c r="U47" s="573">
        <v>0</v>
      </c>
      <c r="V47" s="573">
        <v>0</v>
      </c>
      <c r="W47" s="573">
        <v>0</v>
      </c>
      <c r="X47" s="573">
        <v>0</v>
      </c>
      <c r="Y47" s="573">
        <v>0</v>
      </c>
      <c r="Z47" s="573">
        <v>0</v>
      </c>
      <c r="AA47" s="573">
        <v>0</v>
      </c>
      <c r="AB47" s="573">
        <v>0</v>
      </c>
      <c r="AC47" s="573">
        <v>0</v>
      </c>
      <c r="AD47" s="573">
        <v>0</v>
      </c>
      <c r="AE47" s="573">
        <v>0</v>
      </c>
      <c r="AF47" s="573">
        <v>0</v>
      </c>
      <c r="AG47" s="573">
        <v>0</v>
      </c>
      <c r="AH47" s="573">
        <v>0</v>
      </c>
      <c r="AI47" s="573">
        <v>0</v>
      </c>
      <c r="AJ47" s="573">
        <v>0</v>
      </c>
      <c r="AK47" s="573">
        <v>0</v>
      </c>
      <c r="AL47" s="573">
        <v>0</v>
      </c>
      <c r="AM47" s="573">
        <v>0</v>
      </c>
      <c r="AN47" s="573">
        <v>0</v>
      </c>
      <c r="AO47" s="573">
        <v>0</v>
      </c>
      <c r="AP47" s="573">
        <v>0</v>
      </c>
      <c r="AQ47" s="573">
        <v>0</v>
      </c>
      <c r="AR47" s="573">
        <v>0</v>
      </c>
      <c r="AS47" s="573">
        <v>0</v>
      </c>
      <c r="AT47" s="573">
        <v>0</v>
      </c>
      <c r="AU47" s="573">
        <v>0</v>
      </c>
      <c r="AV47" s="573">
        <v>0</v>
      </c>
      <c r="AW47" s="573">
        <v>0</v>
      </c>
      <c r="AX47" s="573">
        <v>0</v>
      </c>
      <c r="AY47" s="573">
        <v>0</v>
      </c>
      <c r="AZ47" s="573">
        <v>0</v>
      </c>
      <c r="BA47" s="573">
        <v>0</v>
      </c>
      <c r="BB47" s="573">
        <v>0</v>
      </c>
      <c r="BC47" s="573">
        <v>0</v>
      </c>
      <c r="BD47" s="573">
        <v>0</v>
      </c>
      <c r="BE47" s="573">
        <v>0</v>
      </c>
      <c r="BF47" s="573">
        <v>0</v>
      </c>
      <c r="BG47" s="573">
        <v>0</v>
      </c>
      <c r="BH47" s="573">
        <v>0</v>
      </c>
      <c r="BI47" s="573">
        <v>0</v>
      </c>
      <c r="BJ47" s="573">
        <v>0</v>
      </c>
      <c r="BK47" s="573">
        <v>0</v>
      </c>
      <c r="BL47" s="573">
        <v>0</v>
      </c>
      <c r="BM47" s="573">
        <v>0</v>
      </c>
      <c r="BN47" s="573">
        <v>0</v>
      </c>
      <c r="BO47" s="573">
        <v>0</v>
      </c>
      <c r="BP47" s="573">
        <v>0</v>
      </c>
      <c r="BQ47" s="573">
        <v>0</v>
      </c>
      <c r="BR47" s="573">
        <v>0</v>
      </c>
      <c r="BS47" s="573">
        <v>0</v>
      </c>
      <c r="BT47" s="573">
        <v>0</v>
      </c>
      <c r="BU47" s="573">
        <v>0</v>
      </c>
      <c r="BV47" s="573">
        <v>0</v>
      </c>
      <c r="BW47" s="573">
        <v>0</v>
      </c>
      <c r="BX47" s="573">
        <v>0</v>
      </c>
      <c r="BY47" s="573">
        <v>0</v>
      </c>
      <c r="BZ47" s="573">
        <v>0</v>
      </c>
      <c r="CA47" s="573">
        <v>0</v>
      </c>
      <c r="CB47" s="573">
        <v>0</v>
      </c>
      <c r="CC47" s="574">
        <f t="shared" si="2"/>
        <v>0</v>
      </c>
      <c r="CD47" s="574">
        <f t="shared" si="3"/>
        <v>0</v>
      </c>
      <c r="CG47" s="560">
        <v>39</v>
      </c>
    </row>
    <row r="48" spans="1:85" s="575" customFormat="1">
      <c r="A48" s="572" t="s">
        <v>769</v>
      </c>
      <c r="B48" s="472" t="s">
        <v>641</v>
      </c>
      <c r="C48" s="573">
        <v>0</v>
      </c>
      <c r="D48" s="573">
        <v>0</v>
      </c>
      <c r="E48" s="573">
        <v>0</v>
      </c>
      <c r="F48" s="573">
        <v>0</v>
      </c>
      <c r="G48" s="573">
        <v>0</v>
      </c>
      <c r="H48" s="573">
        <v>0</v>
      </c>
      <c r="I48" s="573">
        <v>0</v>
      </c>
      <c r="J48" s="573">
        <v>0</v>
      </c>
      <c r="K48" s="573">
        <v>0</v>
      </c>
      <c r="L48" s="573">
        <v>0</v>
      </c>
      <c r="M48" s="573">
        <v>0</v>
      </c>
      <c r="N48" s="573">
        <v>0</v>
      </c>
      <c r="O48" s="573">
        <v>0</v>
      </c>
      <c r="P48" s="573">
        <v>0</v>
      </c>
      <c r="Q48" s="573">
        <v>0</v>
      </c>
      <c r="R48" s="573">
        <v>0</v>
      </c>
      <c r="S48" s="573">
        <v>0</v>
      </c>
      <c r="T48" s="573">
        <v>0</v>
      </c>
      <c r="U48" s="573">
        <v>0</v>
      </c>
      <c r="V48" s="573">
        <v>0</v>
      </c>
      <c r="W48" s="573">
        <v>0</v>
      </c>
      <c r="X48" s="573">
        <v>0</v>
      </c>
      <c r="Y48" s="573">
        <v>0</v>
      </c>
      <c r="Z48" s="573">
        <v>0</v>
      </c>
      <c r="AA48" s="573">
        <v>0</v>
      </c>
      <c r="AB48" s="573">
        <v>0</v>
      </c>
      <c r="AC48" s="573">
        <v>0</v>
      </c>
      <c r="AD48" s="573">
        <v>0</v>
      </c>
      <c r="AE48" s="573">
        <v>0</v>
      </c>
      <c r="AF48" s="573">
        <v>0</v>
      </c>
      <c r="AG48" s="573">
        <v>0</v>
      </c>
      <c r="AH48" s="573">
        <v>0</v>
      </c>
      <c r="AI48" s="573">
        <v>0</v>
      </c>
      <c r="AJ48" s="573">
        <v>0</v>
      </c>
      <c r="AK48" s="573">
        <v>0</v>
      </c>
      <c r="AL48" s="573">
        <v>0</v>
      </c>
      <c r="AM48" s="573">
        <v>0</v>
      </c>
      <c r="AN48" s="573">
        <v>0</v>
      </c>
      <c r="AO48" s="573">
        <v>0</v>
      </c>
      <c r="AP48" s="573">
        <v>0</v>
      </c>
      <c r="AQ48" s="573">
        <v>0</v>
      </c>
      <c r="AR48" s="573">
        <v>0</v>
      </c>
      <c r="AS48" s="573">
        <v>0</v>
      </c>
      <c r="AT48" s="573">
        <v>0</v>
      </c>
      <c r="AU48" s="573">
        <v>0</v>
      </c>
      <c r="AV48" s="573">
        <v>0</v>
      </c>
      <c r="AW48" s="573">
        <v>0</v>
      </c>
      <c r="AX48" s="573">
        <v>0</v>
      </c>
      <c r="AY48" s="573">
        <v>0</v>
      </c>
      <c r="AZ48" s="573">
        <v>0</v>
      </c>
      <c r="BA48" s="573">
        <v>0</v>
      </c>
      <c r="BB48" s="573">
        <v>0</v>
      </c>
      <c r="BC48" s="573">
        <v>0</v>
      </c>
      <c r="BD48" s="573">
        <v>0</v>
      </c>
      <c r="BE48" s="573">
        <v>0</v>
      </c>
      <c r="BF48" s="573">
        <v>0</v>
      </c>
      <c r="BG48" s="573">
        <v>0</v>
      </c>
      <c r="BH48" s="573">
        <v>0</v>
      </c>
      <c r="BI48" s="573">
        <v>0</v>
      </c>
      <c r="BJ48" s="573">
        <v>0</v>
      </c>
      <c r="BK48" s="573">
        <v>0</v>
      </c>
      <c r="BL48" s="573">
        <v>0</v>
      </c>
      <c r="BM48" s="573">
        <v>0</v>
      </c>
      <c r="BN48" s="573">
        <v>0</v>
      </c>
      <c r="BO48" s="573">
        <v>0</v>
      </c>
      <c r="BP48" s="573">
        <v>0</v>
      </c>
      <c r="BQ48" s="573">
        <v>0</v>
      </c>
      <c r="BR48" s="573">
        <v>0</v>
      </c>
      <c r="BS48" s="573">
        <v>0</v>
      </c>
      <c r="BT48" s="573">
        <v>0</v>
      </c>
      <c r="BU48" s="573">
        <v>0</v>
      </c>
      <c r="BV48" s="573">
        <v>0</v>
      </c>
      <c r="BW48" s="573">
        <v>0</v>
      </c>
      <c r="BX48" s="573">
        <v>0</v>
      </c>
      <c r="BY48" s="573">
        <v>0</v>
      </c>
      <c r="BZ48" s="573">
        <v>0</v>
      </c>
      <c r="CA48" s="573">
        <v>0</v>
      </c>
      <c r="CB48" s="573">
        <v>0</v>
      </c>
      <c r="CC48" s="574">
        <f t="shared" si="2"/>
        <v>0</v>
      </c>
      <c r="CD48" s="574">
        <f t="shared" si="3"/>
        <v>0</v>
      </c>
      <c r="CG48" s="560">
        <v>40</v>
      </c>
    </row>
    <row r="49" spans="1:85" s="575" customFormat="1">
      <c r="A49" s="572" t="s">
        <v>642</v>
      </c>
      <c r="B49" s="472" t="s">
        <v>770</v>
      </c>
      <c r="C49" s="573">
        <v>0</v>
      </c>
      <c r="D49" s="573">
        <v>0</v>
      </c>
      <c r="E49" s="573">
        <v>0</v>
      </c>
      <c r="F49" s="573">
        <v>0</v>
      </c>
      <c r="G49" s="573">
        <v>0</v>
      </c>
      <c r="H49" s="573">
        <v>0</v>
      </c>
      <c r="I49" s="573">
        <v>0</v>
      </c>
      <c r="J49" s="573">
        <v>0</v>
      </c>
      <c r="K49" s="573">
        <v>0</v>
      </c>
      <c r="L49" s="573">
        <v>0</v>
      </c>
      <c r="M49" s="573">
        <v>0</v>
      </c>
      <c r="N49" s="573">
        <v>0</v>
      </c>
      <c r="O49" s="573">
        <v>0</v>
      </c>
      <c r="P49" s="573">
        <v>0</v>
      </c>
      <c r="Q49" s="573">
        <v>0</v>
      </c>
      <c r="R49" s="573">
        <v>0</v>
      </c>
      <c r="S49" s="573">
        <v>0</v>
      </c>
      <c r="T49" s="573">
        <v>0</v>
      </c>
      <c r="U49" s="573">
        <v>0</v>
      </c>
      <c r="V49" s="573">
        <v>0</v>
      </c>
      <c r="W49" s="573">
        <v>0</v>
      </c>
      <c r="X49" s="573">
        <v>0</v>
      </c>
      <c r="Y49" s="573">
        <v>0</v>
      </c>
      <c r="Z49" s="573">
        <v>0</v>
      </c>
      <c r="AA49" s="573">
        <v>0</v>
      </c>
      <c r="AB49" s="573">
        <v>0</v>
      </c>
      <c r="AC49" s="573">
        <v>0</v>
      </c>
      <c r="AD49" s="573">
        <v>0</v>
      </c>
      <c r="AE49" s="573">
        <v>0</v>
      </c>
      <c r="AF49" s="573">
        <v>0</v>
      </c>
      <c r="AG49" s="573">
        <v>0</v>
      </c>
      <c r="AH49" s="573">
        <v>0</v>
      </c>
      <c r="AI49" s="573">
        <v>0</v>
      </c>
      <c r="AJ49" s="573">
        <v>0</v>
      </c>
      <c r="AK49" s="573">
        <v>0</v>
      </c>
      <c r="AL49" s="573">
        <v>0</v>
      </c>
      <c r="AM49" s="573">
        <v>0</v>
      </c>
      <c r="AN49" s="573">
        <v>0</v>
      </c>
      <c r="AO49" s="573">
        <v>0</v>
      </c>
      <c r="AP49" s="573">
        <v>0</v>
      </c>
      <c r="AQ49" s="573">
        <v>0</v>
      </c>
      <c r="AR49" s="573">
        <v>0</v>
      </c>
      <c r="AS49" s="573">
        <v>0</v>
      </c>
      <c r="AT49" s="573">
        <v>0</v>
      </c>
      <c r="AU49" s="573">
        <v>0</v>
      </c>
      <c r="AV49" s="573">
        <v>0</v>
      </c>
      <c r="AW49" s="573">
        <v>0</v>
      </c>
      <c r="AX49" s="573">
        <v>0</v>
      </c>
      <c r="AY49" s="573">
        <v>0</v>
      </c>
      <c r="AZ49" s="573">
        <v>0</v>
      </c>
      <c r="BA49" s="573">
        <v>0</v>
      </c>
      <c r="BB49" s="573">
        <v>0</v>
      </c>
      <c r="BC49" s="573">
        <v>0</v>
      </c>
      <c r="BD49" s="573">
        <v>0</v>
      </c>
      <c r="BE49" s="573">
        <v>0</v>
      </c>
      <c r="BF49" s="573">
        <v>0</v>
      </c>
      <c r="BG49" s="573">
        <v>0</v>
      </c>
      <c r="BH49" s="573">
        <v>0</v>
      </c>
      <c r="BI49" s="573">
        <v>0</v>
      </c>
      <c r="BJ49" s="573">
        <v>0</v>
      </c>
      <c r="BK49" s="573">
        <v>0</v>
      </c>
      <c r="BL49" s="573">
        <v>0</v>
      </c>
      <c r="BM49" s="573">
        <v>0</v>
      </c>
      <c r="BN49" s="573">
        <v>0</v>
      </c>
      <c r="BO49" s="573">
        <v>0</v>
      </c>
      <c r="BP49" s="573">
        <v>0</v>
      </c>
      <c r="BQ49" s="573">
        <v>0</v>
      </c>
      <c r="BR49" s="573">
        <v>0</v>
      </c>
      <c r="BS49" s="573">
        <v>0</v>
      </c>
      <c r="BT49" s="573">
        <v>0</v>
      </c>
      <c r="BU49" s="573">
        <v>0</v>
      </c>
      <c r="BV49" s="573">
        <v>0</v>
      </c>
      <c r="BW49" s="573">
        <v>0</v>
      </c>
      <c r="BX49" s="573">
        <v>0</v>
      </c>
      <c r="BY49" s="573">
        <v>0</v>
      </c>
      <c r="BZ49" s="573">
        <v>0</v>
      </c>
      <c r="CA49" s="573">
        <v>0</v>
      </c>
      <c r="CB49" s="573">
        <v>0</v>
      </c>
      <c r="CC49" s="574">
        <f t="shared" si="2"/>
        <v>0</v>
      </c>
      <c r="CD49" s="574">
        <f t="shared" si="3"/>
        <v>0</v>
      </c>
      <c r="CG49" s="560">
        <v>41</v>
      </c>
    </row>
    <row r="50" spans="1:85" s="575" customFormat="1">
      <c r="A50" s="572" t="s">
        <v>771</v>
      </c>
      <c r="B50" s="472" t="s">
        <v>772</v>
      </c>
      <c r="C50" s="573">
        <v>0</v>
      </c>
      <c r="D50" s="573">
        <v>0</v>
      </c>
      <c r="E50" s="573">
        <v>0</v>
      </c>
      <c r="F50" s="573">
        <v>0</v>
      </c>
      <c r="G50" s="573">
        <v>0</v>
      </c>
      <c r="H50" s="573">
        <v>0</v>
      </c>
      <c r="I50" s="573">
        <v>0</v>
      </c>
      <c r="J50" s="573">
        <v>0</v>
      </c>
      <c r="K50" s="573">
        <v>0</v>
      </c>
      <c r="L50" s="573">
        <v>0</v>
      </c>
      <c r="M50" s="573">
        <v>0</v>
      </c>
      <c r="N50" s="573">
        <v>0</v>
      </c>
      <c r="O50" s="573">
        <v>0</v>
      </c>
      <c r="P50" s="573">
        <v>0</v>
      </c>
      <c r="Q50" s="573">
        <v>0</v>
      </c>
      <c r="R50" s="573">
        <v>0</v>
      </c>
      <c r="S50" s="573">
        <v>0</v>
      </c>
      <c r="T50" s="573">
        <v>0</v>
      </c>
      <c r="U50" s="573">
        <v>0</v>
      </c>
      <c r="V50" s="573">
        <v>0</v>
      </c>
      <c r="W50" s="573">
        <v>0</v>
      </c>
      <c r="X50" s="573">
        <v>0</v>
      </c>
      <c r="Y50" s="573">
        <v>0</v>
      </c>
      <c r="Z50" s="573">
        <v>0</v>
      </c>
      <c r="AA50" s="573">
        <v>0</v>
      </c>
      <c r="AB50" s="573">
        <v>0</v>
      </c>
      <c r="AC50" s="573">
        <v>0</v>
      </c>
      <c r="AD50" s="573">
        <v>0</v>
      </c>
      <c r="AE50" s="573">
        <v>0</v>
      </c>
      <c r="AF50" s="573">
        <v>0</v>
      </c>
      <c r="AG50" s="573">
        <v>0</v>
      </c>
      <c r="AH50" s="573">
        <v>0</v>
      </c>
      <c r="AI50" s="573">
        <v>0</v>
      </c>
      <c r="AJ50" s="573">
        <v>0</v>
      </c>
      <c r="AK50" s="573">
        <v>0</v>
      </c>
      <c r="AL50" s="573">
        <v>0</v>
      </c>
      <c r="AM50" s="573">
        <v>0</v>
      </c>
      <c r="AN50" s="573">
        <v>0</v>
      </c>
      <c r="AO50" s="573">
        <v>0</v>
      </c>
      <c r="AP50" s="573">
        <v>0</v>
      </c>
      <c r="AQ50" s="573">
        <v>0</v>
      </c>
      <c r="AR50" s="573">
        <v>0</v>
      </c>
      <c r="AS50" s="573">
        <v>0</v>
      </c>
      <c r="AT50" s="573">
        <v>0</v>
      </c>
      <c r="AU50" s="573">
        <v>0</v>
      </c>
      <c r="AV50" s="573">
        <v>0</v>
      </c>
      <c r="AW50" s="573">
        <v>0</v>
      </c>
      <c r="AX50" s="573">
        <v>0</v>
      </c>
      <c r="AY50" s="573">
        <v>0</v>
      </c>
      <c r="AZ50" s="573">
        <v>0</v>
      </c>
      <c r="BA50" s="573">
        <v>0</v>
      </c>
      <c r="BB50" s="573">
        <v>0</v>
      </c>
      <c r="BC50" s="573">
        <v>0</v>
      </c>
      <c r="BD50" s="573">
        <v>0</v>
      </c>
      <c r="BE50" s="573">
        <v>0</v>
      </c>
      <c r="BF50" s="573">
        <v>0</v>
      </c>
      <c r="BG50" s="573">
        <v>0</v>
      </c>
      <c r="BH50" s="573">
        <v>0</v>
      </c>
      <c r="BI50" s="573">
        <v>0</v>
      </c>
      <c r="BJ50" s="573">
        <v>0</v>
      </c>
      <c r="BK50" s="573">
        <v>0</v>
      </c>
      <c r="BL50" s="573">
        <v>0</v>
      </c>
      <c r="BM50" s="573">
        <v>0</v>
      </c>
      <c r="BN50" s="573">
        <v>0</v>
      </c>
      <c r="BO50" s="573">
        <v>0</v>
      </c>
      <c r="BP50" s="573">
        <v>0</v>
      </c>
      <c r="BQ50" s="573">
        <v>0</v>
      </c>
      <c r="BR50" s="573">
        <v>0</v>
      </c>
      <c r="BS50" s="573">
        <v>0</v>
      </c>
      <c r="BT50" s="573">
        <v>0</v>
      </c>
      <c r="BU50" s="573">
        <v>0</v>
      </c>
      <c r="BV50" s="573">
        <v>0</v>
      </c>
      <c r="BW50" s="573">
        <v>0</v>
      </c>
      <c r="BX50" s="573">
        <v>0</v>
      </c>
      <c r="BY50" s="573">
        <v>0</v>
      </c>
      <c r="BZ50" s="573">
        <v>0</v>
      </c>
      <c r="CA50" s="573">
        <v>0</v>
      </c>
      <c r="CB50" s="573">
        <v>0</v>
      </c>
      <c r="CC50" s="574">
        <f t="shared" si="2"/>
        <v>0</v>
      </c>
      <c r="CD50" s="574">
        <f t="shared" si="3"/>
        <v>0</v>
      </c>
      <c r="CG50" s="560">
        <v>42</v>
      </c>
    </row>
    <row r="51" spans="1:85" s="575" customFormat="1">
      <c r="A51" s="572" t="s">
        <v>773</v>
      </c>
      <c r="B51" s="472" t="s">
        <v>774</v>
      </c>
      <c r="C51" s="573">
        <v>0</v>
      </c>
      <c r="D51" s="573">
        <v>0</v>
      </c>
      <c r="E51" s="573">
        <v>0</v>
      </c>
      <c r="F51" s="573">
        <v>0</v>
      </c>
      <c r="G51" s="573">
        <v>0</v>
      </c>
      <c r="H51" s="573">
        <v>0</v>
      </c>
      <c r="I51" s="573">
        <v>0</v>
      </c>
      <c r="J51" s="573">
        <v>0</v>
      </c>
      <c r="K51" s="573">
        <v>0</v>
      </c>
      <c r="L51" s="573">
        <v>0</v>
      </c>
      <c r="M51" s="573">
        <v>0</v>
      </c>
      <c r="N51" s="573">
        <v>0</v>
      </c>
      <c r="O51" s="573">
        <v>0</v>
      </c>
      <c r="P51" s="573">
        <v>0</v>
      </c>
      <c r="Q51" s="573">
        <v>0</v>
      </c>
      <c r="R51" s="573">
        <v>0</v>
      </c>
      <c r="S51" s="573">
        <v>0</v>
      </c>
      <c r="T51" s="573">
        <v>0</v>
      </c>
      <c r="U51" s="573">
        <v>0</v>
      </c>
      <c r="V51" s="573">
        <v>0</v>
      </c>
      <c r="W51" s="573">
        <v>0</v>
      </c>
      <c r="X51" s="573">
        <v>0</v>
      </c>
      <c r="Y51" s="573">
        <v>0</v>
      </c>
      <c r="Z51" s="573">
        <v>0</v>
      </c>
      <c r="AA51" s="573">
        <v>0</v>
      </c>
      <c r="AB51" s="573">
        <v>0</v>
      </c>
      <c r="AC51" s="573">
        <v>0</v>
      </c>
      <c r="AD51" s="573">
        <v>0</v>
      </c>
      <c r="AE51" s="573">
        <v>0</v>
      </c>
      <c r="AF51" s="573">
        <v>0</v>
      </c>
      <c r="AG51" s="573">
        <v>0</v>
      </c>
      <c r="AH51" s="573">
        <v>0</v>
      </c>
      <c r="AI51" s="573">
        <v>0</v>
      </c>
      <c r="AJ51" s="573">
        <v>0</v>
      </c>
      <c r="AK51" s="573">
        <v>0</v>
      </c>
      <c r="AL51" s="573">
        <v>0</v>
      </c>
      <c r="AM51" s="573">
        <v>0</v>
      </c>
      <c r="AN51" s="573">
        <v>0</v>
      </c>
      <c r="AO51" s="573">
        <v>0</v>
      </c>
      <c r="AP51" s="573">
        <v>0</v>
      </c>
      <c r="AQ51" s="573">
        <v>0</v>
      </c>
      <c r="AR51" s="573">
        <v>0</v>
      </c>
      <c r="AS51" s="573">
        <v>0</v>
      </c>
      <c r="AT51" s="573">
        <v>0</v>
      </c>
      <c r="AU51" s="573">
        <v>0</v>
      </c>
      <c r="AV51" s="573">
        <v>0</v>
      </c>
      <c r="AW51" s="573">
        <v>0</v>
      </c>
      <c r="AX51" s="573">
        <v>0</v>
      </c>
      <c r="AY51" s="573">
        <v>0</v>
      </c>
      <c r="AZ51" s="573">
        <v>0</v>
      </c>
      <c r="BA51" s="573">
        <v>0</v>
      </c>
      <c r="BB51" s="573">
        <v>0</v>
      </c>
      <c r="BC51" s="573">
        <v>0</v>
      </c>
      <c r="BD51" s="573">
        <v>0</v>
      </c>
      <c r="BE51" s="573">
        <v>0</v>
      </c>
      <c r="BF51" s="573">
        <v>0</v>
      </c>
      <c r="BG51" s="573">
        <v>0</v>
      </c>
      <c r="BH51" s="573">
        <v>0</v>
      </c>
      <c r="BI51" s="573">
        <v>0</v>
      </c>
      <c r="BJ51" s="573">
        <v>0</v>
      </c>
      <c r="BK51" s="573">
        <v>0</v>
      </c>
      <c r="BL51" s="573">
        <v>0</v>
      </c>
      <c r="BM51" s="573">
        <v>0</v>
      </c>
      <c r="BN51" s="573">
        <v>0</v>
      </c>
      <c r="BO51" s="573">
        <v>0</v>
      </c>
      <c r="BP51" s="573">
        <v>0</v>
      </c>
      <c r="BQ51" s="573">
        <v>0</v>
      </c>
      <c r="BR51" s="573">
        <v>0</v>
      </c>
      <c r="BS51" s="573">
        <v>0</v>
      </c>
      <c r="BT51" s="573">
        <v>0</v>
      </c>
      <c r="BU51" s="573">
        <v>0</v>
      </c>
      <c r="BV51" s="573">
        <v>0</v>
      </c>
      <c r="BW51" s="573">
        <v>0</v>
      </c>
      <c r="BX51" s="573">
        <v>0</v>
      </c>
      <c r="BY51" s="573">
        <v>0</v>
      </c>
      <c r="BZ51" s="573">
        <v>0</v>
      </c>
      <c r="CA51" s="573">
        <v>0</v>
      </c>
      <c r="CB51" s="573">
        <v>0</v>
      </c>
      <c r="CC51" s="574">
        <f t="shared" si="2"/>
        <v>0</v>
      </c>
      <c r="CD51" s="574">
        <f t="shared" si="3"/>
        <v>0</v>
      </c>
      <c r="CG51" s="560">
        <v>43</v>
      </c>
    </row>
    <row r="52" spans="1:85" s="575" customFormat="1" ht="30">
      <c r="A52" s="572" t="s">
        <v>775</v>
      </c>
      <c r="B52" s="472" t="s">
        <v>776</v>
      </c>
      <c r="C52" s="573">
        <v>0</v>
      </c>
      <c r="D52" s="573">
        <v>0</v>
      </c>
      <c r="E52" s="573">
        <v>0</v>
      </c>
      <c r="F52" s="573">
        <v>0</v>
      </c>
      <c r="G52" s="573">
        <v>0</v>
      </c>
      <c r="H52" s="573">
        <v>0</v>
      </c>
      <c r="I52" s="573">
        <v>0</v>
      </c>
      <c r="J52" s="573">
        <v>0</v>
      </c>
      <c r="K52" s="573">
        <v>0</v>
      </c>
      <c r="L52" s="573">
        <v>0</v>
      </c>
      <c r="M52" s="573">
        <v>0</v>
      </c>
      <c r="N52" s="573">
        <v>0</v>
      </c>
      <c r="O52" s="573">
        <v>0</v>
      </c>
      <c r="P52" s="573">
        <v>0</v>
      </c>
      <c r="Q52" s="573">
        <v>0</v>
      </c>
      <c r="R52" s="573">
        <v>0</v>
      </c>
      <c r="S52" s="573">
        <v>0</v>
      </c>
      <c r="T52" s="573">
        <v>0</v>
      </c>
      <c r="U52" s="573">
        <v>0</v>
      </c>
      <c r="V52" s="573">
        <v>0</v>
      </c>
      <c r="W52" s="573">
        <v>0</v>
      </c>
      <c r="X52" s="573">
        <v>0</v>
      </c>
      <c r="Y52" s="573">
        <v>0</v>
      </c>
      <c r="Z52" s="573">
        <v>0</v>
      </c>
      <c r="AA52" s="573">
        <v>0</v>
      </c>
      <c r="AB52" s="573">
        <v>0</v>
      </c>
      <c r="AC52" s="573">
        <v>0</v>
      </c>
      <c r="AD52" s="573">
        <v>0</v>
      </c>
      <c r="AE52" s="573">
        <v>0</v>
      </c>
      <c r="AF52" s="573">
        <v>0</v>
      </c>
      <c r="AG52" s="573">
        <v>0</v>
      </c>
      <c r="AH52" s="573">
        <v>0</v>
      </c>
      <c r="AI52" s="573">
        <v>0</v>
      </c>
      <c r="AJ52" s="573">
        <v>0</v>
      </c>
      <c r="AK52" s="573">
        <v>0</v>
      </c>
      <c r="AL52" s="573">
        <v>0</v>
      </c>
      <c r="AM52" s="573">
        <v>0</v>
      </c>
      <c r="AN52" s="573">
        <v>0</v>
      </c>
      <c r="AO52" s="573">
        <v>0</v>
      </c>
      <c r="AP52" s="573">
        <v>0</v>
      </c>
      <c r="AQ52" s="573">
        <v>0</v>
      </c>
      <c r="AR52" s="573">
        <v>0</v>
      </c>
      <c r="AS52" s="573">
        <v>0</v>
      </c>
      <c r="AT52" s="573">
        <v>0</v>
      </c>
      <c r="AU52" s="573">
        <v>0</v>
      </c>
      <c r="AV52" s="573">
        <v>0</v>
      </c>
      <c r="AW52" s="573">
        <v>0</v>
      </c>
      <c r="AX52" s="573">
        <v>0</v>
      </c>
      <c r="AY52" s="573">
        <v>0</v>
      </c>
      <c r="AZ52" s="573">
        <v>0</v>
      </c>
      <c r="BA52" s="573">
        <v>0</v>
      </c>
      <c r="BB52" s="573">
        <v>0</v>
      </c>
      <c r="BC52" s="573">
        <v>0</v>
      </c>
      <c r="BD52" s="573">
        <v>0</v>
      </c>
      <c r="BE52" s="573">
        <v>0</v>
      </c>
      <c r="BF52" s="573">
        <v>0</v>
      </c>
      <c r="BG52" s="573">
        <v>0</v>
      </c>
      <c r="BH52" s="573">
        <v>0</v>
      </c>
      <c r="BI52" s="573">
        <v>0</v>
      </c>
      <c r="BJ52" s="573">
        <v>0</v>
      </c>
      <c r="BK52" s="573">
        <v>0</v>
      </c>
      <c r="BL52" s="573">
        <v>0</v>
      </c>
      <c r="BM52" s="573">
        <v>0</v>
      </c>
      <c r="BN52" s="573">
        <v>0</v>
      </c>
      <c r="BO52" s="573">
        <v>0</v>
      </c>
      <c r="BP52" s="573">
        <v>0</v>
      </c>
      <c r="BQ52" s="573">
        <v>0</v>
      </c>
      <c r="BR52" s="573">
        <v>0</v>
      </c>
      <c r="BS52" s="573">
        <v>0</v>
      </c>
      <c r="BT52" s="573">
        <v>0</v>
      </c>
      <c r="BU52" s="573">
        <v>0</v>
      </c>
      <c r="BV52" s="573">
        <v>0</v>
      </c>
      <c r="BW52" s="573">
        <v>0</v>
      </c>
      <c r="BX52" s="573">
        <v>0</v>
      </c>
      <c r="BY52" s="573">
        <v>0</v>
      </c>
      <c r="BZ52" s="573">
        <v>0</v>
      </c>
      <c r="CA52" s="573">
        <v>0</v>
      </c>
      <c r="CB52" s="573">
        <v>0</v>
      </c>
      <c r="CC52" s="574">
        <f>C52+E52+G52+I52+K52+M52++O52+Q52+S52+U52++W52+Y52+AA52+AC52+AE52+AG52+AI52+AK52+AM52+AO52+AQ52+AS52+AU52+AW52+AY52++BA52+BC52+BE52+BG52+BI52+BK52+BM52+BO52+BQ52+BS52+BU52+BW52+BY52+CA52</f>
        <v>0</v>
      </c>
      <c r="CD52" s="574">
        <f t="shared" si="3"/>
        <v>0</v>
      </c>
      <c r="CG52" s="560">
        <v>44</v>
      </c>
    </row>
    <row r="53" spans="1:85" s="575" customFormat="1">
      <c r="A53" s="572" t="s">
        <v>777</v>
      </c>
      <c r="B53" s="472" t="s">
        <v>778</v>
      </c>
      <c r="C53" s="573">
        <v>0</v>
      </c>
      <c r="D53" s="573">
        <v>0</v>
      </c>
      <c r="E53" s="573">
        <v>0</v>
      </c>
      <c r="F53" s="573">
        <v>0</v>
      </c>
      <c r="G53" s="573">
        <v>0</v>
      </c>
      <c r="H53" s="573">
        <v>0</v>
      </c>
      <c r="I53" s="573">
        <v>0</v>
      </c>
      <c r="J53" s="573">
        <v>0</v>
      </c>
      <c r="K53" s="573">
        <v>0</v>
      </c>
      <c r="L53" s="573">
        <v>0</v>
      </c>
      <c r="M53" s="573">
        <v>0</v>
      </c>
      <c r="N53" s="573">
        <v>0</v>
      </c>
      <c r="O53" s="573">
        <v>0</v>
      </c>
      <c r="P53" s="573">
        <v>0</v>
      </c>
      <c r="Q53" s="573">
        <v>0</v>
      </c>
      <c r="R53" s="573">
        <v>0</v>
      </c>
      <c r="S53" s="573">
        <v>0</v>
      </c>
      <c r="T53" s="573">
        <v>0</v>
      </c>
      <c r="U53" s="573">
        <v>0</v>
      </c>
      <c r="V53" s="573">
        <v>0</v>
      </c>
      <c r="W53" s="573">
        <v>0</v>
      </c>
      <c r="X53" s="573">
        <v>0</v>
      </c>
      <c r="Y53" s="573">
        <v>0</v>
      </c>
      <c r="Z53" s="573">
        <v>0</v>
      </c>
      <c r="AA53" s="573">
        <v>0</v>
      </c>
      <c r="AB53" s="573">
        <v>0</v>
      </c>
      <c r="AC53" s="573">
        <v>0</v>
      </c>
      <c r="AD53" s="573">
        <v>0</v>
      </c>
      <c r="AE53" s="573">
        <v>0</v>
      </c>
      <c r="AF53" s="573">
        <v>0</v>
      </c>
      <c r="AG53" s="573">
        <v>0</v>
      </c>
      <c r="AH53" s="573">
        <v>0</v>
      </c>
      <c r="AI53" s="573">
        <v>0</v>
      </c>
      <c r="AJ53" s="573">
        <v>0</v>
      </c>
      <c r="AK53" s="573">
        <v>0</v>
      </c>
      <c r="AL53" s="573">
        <v>0</v>
      </c>
      <c r="AM53" s="573">
        <v>0</v>
      </c>
      <c r="AN53" s="573">
        <v>0</v>
      </c>
      <c r="AO53" s="573">
        <v>0</v>
      </c>
      <c r="AP53" s="573">
        <v>0</v>
      </c>
      <c r="AQ53" s="573">
        <v>0</v>
      </c>
      <c r="AR53" s="573">
        <v>0</v>
      </c>
      <c r="AS53" s="573">
        <v>0</v>
      </c>
      <c r="AT53" s="573">
        <v>0</v>
      </c>
      <c r="AU53" s="573">
        <v>0</v>
      </c>
      <c r="AV53" s="573">
        <v>0</v>
      </c>
      <c r="AW53" s="573">
        <v>0</v>
      </c>
      <c r="AX53" s="573">
        <v>0</v>
      </c>
      <c r="AY53" s="573">
        <v>0</v>
      </c>
      <c r="AZ53" s="573">
        <v>0</v>
      </c>
      <c r="BA53" s="573">
        <v>0</v>
      </c>
      <c r="BB53" s="573">
        <v>0</v>
      </c>
      <c r="BC53" s="573">
        <v>0</v>
      </c>
      <c r="BD53" s="573">
        <v>0</v>
      </c>
      <c r="BE53" s="573">
        <v>0</v>
      </c>
      <c r="BF53" s="573">
        <v>0</v>
      </c>
      <c r="BG53" s="573">
        <v>0</v>
      </c>
      <c r="BH53" s="573">
        <v>0</v>
      </c>
      <c r="BI53" s="573">
        <v>0</v>
      </c>
      <c r="BJ53" s="573">
        <v>0</v>
      </c>
      <c r="BK53" s="573">
        <v>0</v>
      </c>
      <c r="BL53" s="573">
        <v>0</v>
      </c>
      <c r="BM53" s="573">
        <v>0</v>
      </c>
      <c r="BN53" s="573">
        <v>0</v>
      </c>
      <c r="BO53" s="573">
        <v>0</v>
      </c>
      <c r="BP53" s="573">
        <v>0</v>
      </c>
      <c r="BQ53" s="573">
        <v>0</v>
      </c>
      <c r="BR53" s="573">
        <v>0</v>
      </c>
      <c r="BS53" s="573">
        <v>0</v>
      </c>
      <c r="BT53" s="573">
        <v>0</v>
      </c>
      <c r="BU53" s="573">
        <v>0</v>
      </c>
      <c r="BV53" s="573">
        <v>0</v>
      </c>
      <c r="BW53" s="573">
        <v>0</v>
      </c>
      <c r="BX53" s="573">
        <v>0</v>
      </c>
      <c r="BY53" s="573">
        <v>0</v>
      </c>
      <c r="BZ53" s="573">
        <v>0</v>
      </c>
      <c r="CA53" s="573">
        <v>0</v>
      </c>
      <c r="CB53" s="573">
        <v>0</v>
      </c>
      <c r="CC53" s="574">
        <f>C53+E53+G53+I53+K53+M53++O53+Q53+S53+U53++W53+Y53+AA53+AC53+AE53+AG53+AI53+AK53+AM53+AO53+AQ53+AS53+AU53+AW53+AY53++BA53+BC53+BE53+BG53+BI53+BK53+BM53+BO53+BQ53+BS53+BU53+BW53+BY53+CA53</f>
        <v>0</v>
      </c>
      <c r="CD53" s="574">
        <f t="shared" si="3"/>
        <v>0</v>
      </c>
      <c r="CG53" s="560">
        <v>45</v>
      </c>
    </row>
    <row r="54" spans="1:85">
      <c r="A54" s="577">
        <v>3</v>
      </c>
      <c r="B54" s="578" t="s">
        <v>614</v>
      </c>
      <c r="C54" s="576">
        <f t="shared" ref="C54:AH54" si="6">SUM(C55:C57)</f>
        <v>0</v>
      </c>
      <c r="D54" s="576">
        <f t="shared" si="6"/>
        <v>0</v>
      </c>
      <c r="E54" s="576">
        <f t="shared" si="6"/>
        <v>0</v>
      </c>
      <c r="F54" s="576">
        <f t="shared" si="6"/>
        <v>0</v>
      </c>
      <c r="G54" s="576">
        <f t="shared" si="6"/>
        <v>0</v>
      </c>
      <c r="H54" s="576">
        <f t="shared" si="6"/>
        <v>0</v>
      </c>
      <c r="I54" s="576">
        <f t="shared" si="6"/>
        <v>0</v>
      </c>
      <c r="J54" s="576">
        <f t="shared" si="6"/>
        <v>0</v>
      </c>
      <c r="K54" s="576">
        <f t="shared" si="6"/>
        <v>0</v>
      </c>
      <c r="L54" s="576">
        <f t="shared" si="6"/>
        <v>0</v>
      </c>
      <c r="M54" s="576">
        <f t="shared" si="6"/>
        <v>0</v>
      </c>
      <c r="N54" s="576">
        <f t="shared" si="6"/>
        <v>0</v>
      </c>
      <c r="O54" s="576">
        <f t="shared" si="6"/>
        <v>0</v>
      </c>
      <c r="P54" s="576">
        <f t="shared" si="6"/>
        <v>0</v>
      </c>
      <c r="Q54" s="576">
        <f t="shared" si="6"/>
        <v>0</v>
      </c>
      <c r="R54" s="576">
        <f t="shared" si="6"/>
        <v>0</v>
      </c>
      <c r="S54" s="576">
        <f t="shared" si="6"/>
        <v>0</v>
      </c>
      <c r="T54" s="576">
        <f t="shared" si="6"/>
        <v>0</v>
      </c>
      <c r="U54" s="576">
        <f t="shared" si="6"/>
        <v>0</v>
      </c>
      <c r="V54" s="576">
        <f t="shared" si="6"/>
        <v>0</v>
      </c>
      <c r="W54" s="576">
        <f t="shared" si="6"/>
        <v>0</v>
      </c>
      <c r="X54" s="576">
        <f t="shared" si="6"/>
        <v>0</v>
      </c>
      <c r="Y54" s="576">
        <f t="shared" si="6"/>
        <v>0</v>
      </c>
      <c r="Z54" s="576">
        <f t="shared" si="6"/>
        <v>0</v>
      </c>
      <c r="AA54" s="576">
        <f t="shared" si="6"/>
        <v>0</v>
      </c>
      <c r="AB54" s="576">
        <f t="shared" si="6"/>
        <v>0</v>
      </c>
      <c r="AC54" s="576">
        <f t="shared" si="6"/>
        <v>0</v>
      </c>
      <c r="AD54" s="576">
        <f t="shared" si="6"/>
        <v>0</v>
      </c>
      <c r="AE54" s="576">
        <f t="shared" si="6"/>
        <v>0</v>
      </c>
      <c r="AF54" s="576">
        <f t="shared" si="6"/>
        <v>0</v>
      </c>
      <c r="AG54" s="576">
        <f t="shared" si="6"/>
        <v>0</v>
      </c>
      <c r="AH54" s="576">
        <f t="shared" si="6"/>
        <v>0</v>
      </c>
      <c r="AI54" s="576">
        <f t="shared" ref="AI54:CD54" si="7">SUM(AI55:AI57)</f>
        <v>0</v>
      </c>
      <c r="AJ54" s="576">
        <f t="shared" si="7"/>
        <v>0</v>
      </c>
      <c r="AK54" s="576">
        <f t="shared" si="7"/>
        <v>0</v>
      </c>
      <c r="AL54" s="576">
        <f t="shared" si="7"/>
        <v>0</v>
      </c>
      <c r="AM54" s="576">
        <f t="shared" si="7"/>
        <v>0</v>
      </c>
      <c r="AN54" s="576">
        <f t="shared" si="7"/>
        <v>0</v>
      </c>
      <c r="AO54" s="576">
        <f t="shared" si="7"/>
        <v>0</v>
      </c>
      <c r="AP54" s="576">
        <f t="shared" si="7"/>
        <v>0</v>
      </c>
      <c r="AQ54" s="576">
        <f t="shared" si="7"/>
        <v>0</v>
      </c>
      <c r="AR54" s="576">
        <f t="shared" si="7"/>
        <v>0</v>
      </c>
      <c r="AS54" s="576">
        <f t="shared" si="7"/>
        <v>0</v>
      </c>
      <c r="AT54" s="576">
        <f t="shared" si="7"/>
        <v>0</v>
      </c>
      <c r="AU54" s="576">
        <f t="shared" si="7"/>
        <v>0</v>
      </c>
      <c r="AV54" s="576">
        <f t="shared" si="7"/>
        <v>0</v>
      </c>
      <c r="AW54" s="576">
        <f t="shared" si="7"/>
        <v>0</v>
      </c>
      <c r="AX54" s="576">
        <f t="shared" si="7"/>
        <v>0</v>
      </c>
      <c r="AY54" s="576">
        <f t="shared" si="7"/>
        <v>0</v>
      </c>
      <c r="AZ54" s="576">
        <f t="shared" si="7"/>
        <v>0</v>
      </c>
      <c r="BA54" s="576">
        <f t="shared" si="7"/>
        <v>0</v>
      </c>
      <c r="BB54" s="576">
        <f t="shared" si="7"/>
        <v>0</v>
      </c>
      <c r="BC54" s="576">
        <f t="shared" si="7"/>
        <v>0</v>
      </c>
      <c r="BD54" s="576">
        <f t="shared" si="7"/>
        <v>0</v>
      </c>
      <c r="BE54" s="576">
        <f t="shared" si="7"/>
        <v>0</v>
      </c>
      <c r="BF54" s="576">
        <f t="shared" si="7"/>
        <v>0</v>
      </c>
      <c r="BG54" s="576">
        <f t="shared" si="7"/>
        <v>0</v>
      </c>
      <c r="BH54" s="576">
        <f t="shared" si="7"/>
        <v>0</v>
      </c>
      <c r="BI54" s="576">
        <f t="shared" si="7"/>
        <v>0</v>
      </c>
      <c r="BJ54" s="576">
        <f t="shared" si="7"/>
        <v>0</v>
      </c>
      <c r="BK54" s="576">
        <f t="shared" si="7"/>
        <v>0</v>
      </c>
      <c r="BL54" s="576">
        <f t="shared" si="7"/>
        <v>0</v>
      </c>
      <c r="BM54" s="576">
        <f t="shared" si="7"/>
        <v>0</v>
      </c>
      <c r="BN54" s="576">
        <f t="shared" si="7"/>
        <v>0</v>
      </c>
      <c r="BO54" s="576">
        <f t="shared" si="7"/>
        <v>0</v>
      </c>
      <c r="BP54" s="576">
        <f t="shared" si="7"/>
        <v>0</v>
      </c>
      <c r="BQ54" s="576">
        <f t="shared" si="7"/>
        <v>0</v>
      </c>
      <c r="BR54" s="576">
        <f t="shared" si="7"/>
        <v>0</v>
      </c>
      <c r="BS54" s="576">
        <f t="shared" si="7"/>
        <v>0</v>
      </c>
      <c r="BT54" s="576">
        <f t="shared" si="7"/>
        <v>0</v>
      </c>
      <c r="BU54" s="576">
        <f t="shared" si="7"/>
        <v>0</v>
      </c>
      <c r="BV54" s="576">
        <f t="shared" si="7"/>
        <v>0</v>
      </c>
      <c r="BW54" s="576">
        <f t="shared" si="7"/>
        <v>0</v>
      </c>
      <c r="BX54" s="576">
        <f t="shared" si="7"/>
        <v>0</v>
      </c>
      <c r="BY54" s="576">
        <f t="shared" si="7"/>
        <v>0</v>
      </c>
      <c r="BZ54" s="576">
        <f t="shared" si="7"/>
        <v>0</v>
      </c>
      <c r="CA54" s="576">
        <f t="shared" si="7"/>
        <v>0</v>
      </c>
      <c r="CB54" s="576">
        <f>SUM(CB55:CB57)</f>
        <v>0</v>
      </c>
      <c r="CC54" s="571">
        <f t="shared" si="7"/>
        <v>0</v>
      </c>
      <c r="CD54" s="571">
        <f t="shared" si="7"/>
        <v>0</v>
      </c>
      <c r="CG54" s="560">
        <v>46</v>
      </c>
    </row>
    <row r="55" spans="1:85">
      <c r="A55" s="579"/>
      <c r="B55" s="580" t="s">
        <v>866</v>
      </c>
      <c r="C55" s="573">
        <v>0</v>
      </c>
      <c r="D55" s="573">
        <v>0</v>
      </c>
      <c r="E55" s="573">
        <v>0</v>
      </c>
      <c r="F55" s="573">
        <v>0</v>
      </c>
      <c r="G55" s="573">
        <v>0</v>
      </c>
      <c r="H55" s="573">
        <v>0</v>
      </c>
      <c r="I55" s="573">
        <v>0</v>
      </c>
      <c r="J55" s="573">
        <v>0</v>
      </c>
      <c r="K55" s="573">
        <v>0</v>
      </c>
      <c r="L55" s="573">
        <v>0</v>
      </c>
      <c r="M55" s="573">
        <v>0</v>
      </c>
      <c r="N55" s="573">
        <v>0</v>
      </c>
      <c r="O55" s="573">
        <v>0</v>
      </c>
      <c r="P55" s="573">
        <v>0</v>
      </c>
      <c r="Q55" s="573">
        <v>0</v>
      </c>
      <c r="R55" s="573">
        <v>0</v>
      </c>
      <c r="S55" s="573">
        <v>0</v>
      </c>
      <c r="T55" s="573">
        <v>0</v>
      </c>
      <c r="U55" s="573">
        <v>0</v>
      </c>
      <c r="V55" s="573">
        <v>0</v>
      </c>
      <c r="W55" s="573">
        <v>0</v>
      </c>
      <c r="X55" s="573">
        <v>0</v>
      </c>
      <c r="Y55" s="573">
        <v>0</v>
      </c>
      <c r="Z55" s="573">
        <v>0</v>
      </c>
      <c r="AA55" s="573">
        <v>0</v>
      </c>
      <c r="AB55" s="573">
        <v>0</v>
      </c>
      <c r="AC55" s="573">
        <v>0</v>
      </c>
      <c r="AD55" s="573">
        <v>0</v>
      </c>
      <c r="AE55" s="573">
        <v>0</v>
      </c>
      <c r="AF55" s="573">
        <v>0</v>
      </c>
      <c r="AG55" s="573">
        <v>0</v>
      </c>
      <c r="AH55" s="573">
        <v>0</v>
      </c>
      <c r="AI55" s="573">
        <v>0</v>
      </c>
      <c r="AJ55" s="573">
        <v>0</v>
      </c>
      <c r="AK55" s="573">
        <v>0</v>
      </c>
      <c r="AL55" s="573">
        <v>0</v>
      </c>
      <c r="AM55" s="573">
        <v>0</v>
      </c>
      <c r="AN55" s="573">
        <v>0</v>
      </c>
      <c r="AO55" s="573">
        <v>0</v>
      </c>
      <c r="AP55" s="573">
        <v>0</v>
      </c>
      <c r="AQ55" s="573">
        <v>0</v>
      </c>
      <c r="AR55" s="573">
        <v>0</v>
      </c>
      <c r="AS55" s="573">
        <v>0</v>
      </c>
      <c r="AT55" s="573">
        <v>0</v>
      </c>
      <c r="AU55" s="573">
        <v>0</v>
      </c>
      <c r="AV55" s="573">
        <v>0</v>
      </c>
      <c r="AW55" s="573">
        <v>0</v>
      </c>
      <c r="AX55" s="573">
        <v>0</v>
      </c>
      <c r="AY55" s="573">
        <v>0</v>
      </c>
      <c r="AZ55" s="573">
        <v>0</v>
      </c>
      <c r="BA55" s="573">
        <v>0</v>
      </c>
      <c r="BB55" s="573">
        <v>0</v>
      </c>
      <c r="BC55" s="573">
        <v>0</v>
      </c>
      <c r="BD55" s="573">
        <v>0</v>
      </c>
      <c r="BE55" s="573">
        <v>0</v>
      </c>
      <c r="BF55" s="573">
        <v>0</v>
      </c>
      <c r="BG55" s="573">
        <v>0</v>
      </c>
      <c r="BH55" s="573">
        <v>0</v>
      </c>
      <c r="BI55" s="573">
        <v>0</v>
      </c>
      <c r="BJ55" s="573">
        <v>0</v>
      </c>
      <c r="BK55" s="573">
        <v>0</v>
      </c>
      <c r="BL55" s="573">
        <v>0</v>
      </c>
      <c r="BM55" s="573">
        <v>0</v>
      </c>
      <c r="BN55" s="573">
        <v>0</v>
      </c>
      <c r="BO55" s="573">
        <v>0</v>
      </c>
      <c r="BP55" s="573">
        <v>0</v>
      </c>
      <c r="BQ55" s="573">
        <v>0</v>
      </c>
      <c r="BR55" s="573">
        <v>0</v>
      </c>
      <c r="BS55" s="573">
        <v>0</v>
      </c>
      <c r="BT55" s="573">
        <v>0</v>
      </c>
      <c r="BU55" s="573">
        <v>0</v>
      </c>
      <c r="BV55" s="573">
        <v>0</v>
      </c>
      <c r="BW55" s="573">
        <v>0</v>
      </c>
      <c r="BX55" s="573">
        <v>0</v>
      </c>
      <c r="BY55" s="573">
        <v>0</v>
      </c>
      <c r="BZ55" s="573">
        <v>0</v>
      </c>
      <c r="CA55" s="573">
        <v>0</v>
      </c>
      <c r="CB55" s="573">
        <v>0</v>
      </c>
      <c r="CC55" s="574">
        <f>C55+E55+G55+I55+K55+M55++O55+Q55+S55+U55++W55+Y55+AA55+AC55+AE55+AG55+AI55+AK55+AM55+AO55+AQ55+AS55+AU55+AW55+AY55++BA55+BC55+BE55+BG55+BI55+BK55+BM55+BO55+BQ55+BS55+BU55+BW55+BY55+CA55</f>
        <v>0</v>
      </c>
      <c r="CD55" s="574">
        <f>D55+F55+H55+J55+L55+N55++P55+R55+T55+V55+X55+Z55+AB55+AD55+AF55+AH55+AJ55+AL55+AN55+AP55+AR55+AT55+AV55+AX55+AZ55++BB55+BD55+BF55+BH55+BJ55+BL55+BN55+BP55+BR55+BT55+BV55+BX55+BZ55+CB55</f>
        <v>0</v>
      </c>
      <c r="CG55" s="560">
        <v>47</v>
      </c>
    </row>
    <row r="56" spans="1:85">
      <c r="A56" s="579"/>
      <c r="B56" s="580" t="s">
        <v>617</v>
      </c>
      <c r="C56" s="573">
        <v>0</v>
      </c>
      <c r="D56" s="573">
        <v>0</v>
      </c>
      <c r="E56" s="573">
        <v>0</v>
      </c>
      <c r="F56" s="573">
        <v>0</v>
      </c>
      <c r="G56" s="573">
        <v>0</v>
      </c>
      <c r="H56" s="573">
        <v>0</v>
      </c>
      <c r="I56" s="573">
        <v>0</v>
      </c>
      <c r="J56" s="573">
        <v>0</v>
      </c>
      <c r="K56" s="573">
        <v>0</v>
      </c>
      <c r="L56" s="573">
        <v>0</v>
      </c>
      <c r="M56" s="573">
        <v>0</v>
      </c>
      <c r="N56" s="573">
        <v>0</v>
      </c>
      <c r="O56" s="573">
        <v>0</v>
      </c>
      <c r="P56" s="573">
        <v>0</v>
      </c>
      <c r="Q56" s="573">
        <v>0</v>
      </c>
      <c r="R56" s="573">
        <v>0</v>
      </c>
      <c r="S56" s="573">
        <v>0</v>
      </c>
      <c r="T56" s="573">
        <v>0</v>
      </c>
      <c r="U56" s="573">
        <v>0</v>
      </c>
      <c r="V56" s="573">
        <v>0</v>
      </c>
      <c r="W56" s="573">
        <v>0</v>
      </c>
      <c r="X56" s="573">
        <v>0</v>
      </c>
      <c r="Y56" s="573">
        <v>0</v>
      </c>
      <c r="Z56" s="573">
        <v>0</v>
      </c>
      <c r="AA56" s="573">
        <v>0</v>
      </c>
      <c r="AB56" s="573">
        <v>0</v>
      </c>
      <c r="AC56" s="573">
        <v>0</v>
      </c>
      <c r="AD56" s="573">
        <v>0</v>
      </c>
      <c r="AE56" s="573">
        <v>0</v>
      </c>
      <c r="AF56" s="573">
        <v>0</v>
      </c>
      <c r="AG56" s="573">
        <v>0</v>
      </c>
      <c r="AH56" s="573">
        <v>0</v>
      </c>
      <c r="AI56" s="573">
        <v>0</v>
      </c>
      <c r="AJ56" s="573">
        <v>0</v>
      </c>
      <c r="AK56" s="573">
        <v>0</v>
      </c>
      <c r="AL56" s="573">
        <v>0</v>
      </c>
      <c r="AM56" s="573">
        <v>0</v>
      </c>
      <c r="AN56" s="573">
        <v>0</v>
      </c>
      <c r="AO56" s="573">
        <v>0</v>
      </c>
      <c r="AP56" s="573">
        <v>0</v>
      </c>
      <c r="AQ56" s="573">
        <v>0</v>
      </c>
      <c r="AR56" s="573">
        <v>0</v>
      </c>
      <c r="AS56" s="573">
        <v>0</v>
      </c>
      <c r="AT56" s="573">
        <v>0</v>
      </c>
      <c r="AU56" s="573">
        <v>0</v>
      </c>
      <c r="AV56" s="573">
        <v>0</v>
      </c>
      <c r="AW56" s="573">
        <v>0</v>
      </c>
      <c r="AX56" s="573">
        <v>0</v>
      </c>
      <c r="AY56" s="573">
        <v>0</v>
      </c>
      <c r="AZ56" s="573">
        <v>0</v>
      </c>
      <c r="BA56" s="573">
        <v>0</v>
      </c>
      <c r="BB56" s="573">
        <v>0</v>
      </c>
      <c r="BC56" s="573">
        <v>0</v>
      </c>
      <c r="BD56" s="573">
        <v>0</v>
      </c>
      <c r="BE56" s="573">
        <v>0</v>
      </c>
      <c r="BF56" s="573">
        <v>0</v>
      </c>
      <c r="BG56" s="573">
        <v>0</v>
      </c>
      <c r="BH56" s="573">
        <v>0</v>
      </c>
      <c r="BI56" s="573">
        <v>0</v>
      </c>
      <c r="BJ56" s="573">
        <v>0</v>
      </c>
      <c r="BK56" s="573">
        <v>0</v>
      </c>
      <c r="BL56" s="573">
        <v>0</v>
      </c>
      <c r="BM56" s="573">
        <v>0</v>
      </c>
      <c r="BN56" s="573">
        <v>0</v>
      </c>
      <c r="BO56" s="573">
        <v>0</v>
      </c>
      <c r="BP56" s="573">
        <v>0</v>
      </c>
      <c r="BQ56" s="573">
        <v>0</v>
      </c>
      <c r="BR56" s="573">
        <v>0</v>
      </c>
      <c r="BS56" s="573">
        <v>0</v>
      </c>
      <c r="BT56" s="573">
        <v>0</v>
      </c>
      <c r="BU56" s="573">
        <v>0</v>
      </c>
      <c r="BV56" s="573">
        <v>0</v>
      </c>
      <c r="BW56" s="573">
        <v>0</v>
      </c>
      <c r="BX56" s="573">
        <v>0</v>
      </c>
      <c r="BY56" s="573">
        <v>0</v>
      </c>
      <c r="BZ56" s="573">
        <v>0</v>
      </c>
      <c r="CA56" s="573">
        <v>0</v>
      </c>
      <c r="CB56" s="573">
        <v>0</v>
      </c>
      <c r="CC56" s="574">
        <f>C56+E56+G56+I56+K56+M56++O56+Q56+S56+U56++W56+Y56+AA56+AC56+AE56+AG56+AI56+AK56+AM56+AO56+AQ56+AS56+AU56+AW56+AY56++BA56+BC56+BE56+BG56+BI56+BK56+BM56+BO56+BQ56+BS56+BU56+BW56+BY56+CA56</f>
        <v>0</v>
      </c>
      <c r="CD56" s="574">
        <f>D56+F56+H56+J56+L56+N56++P56+R56+T56+V56+X56+Z56+AB56+AD56+AF56+AH56+AJ56+AL56+AN56+AP56+AR56+AT56+AV56+AX56+AZ56++BB56+BD56+BF56+BH56+BJ56+BL56+BN56+BP56+BR56+BT56+BV56+BX56+BZ56+CB56</f>
        <v>0</v>
      </c>
      <c r="CG56" s="560">
        <v>48</v>
      </c>
    </row>
    <row r="57" spans="1:85">
      <c r="A57" s="579"/>
      <c r="B57" s="581" t="s">
        <v>867</v>
      </c>
      <c r="C57" s="573">
        <v>0</v>
      </c>
      <c r="D57" s="573">
        <v>0</v>
      </c>
      <c r="E57" s="573">
        <v>0</v>
      </c>
      <c r="F57" s="573">
        <v>0</v>
      </c>
      <c r="G57" s="573">
        <v>0</v>
      </c>
      <c r="H57" s="573">
        <v>0</v>
      </c>
      <c r="I57" s="573">
        <v>0</v>
      </c>
      <c r="J57" s="573">
        <v>0</v>
      </c>
      <c r="K57" s="573">
        <v>0</v>
      </c>
      <c r="L57" s="573">
        <v>0</v>
      </c>
      <c r="M57" s="573">
        <v>0</v>
      </c>
      <c r="N57" s="573">
        <v>0</v>
      </c>
      <c r="O57" s="573">
        <v>0</v>
      </c>
      <c r="P57" s="573">
        <v>0</v>
      </c>
      <c r="Q57" s="573">
        <v>0</v>
      </c>
      <c r="R57" s="573">
        <v>0</v>
      </c>
      <c r="S57" s="573">
        <v>0</v>
      </c>
      <c r="T57" s="573">
        <v>0</v>
      </c>
      <c r="U57" s="573">
        <v>0</v>
      </c>
      <c r="V57" s="573">
        <v>0</v>
      </c>
      <c r="W57" s="573">
        <v>0</v>
      </c>
      <c r="X57" s="573">
        <v>0</v>
      </c>
      <c r="Y57" s="573">
        <v>0</v>
      </c>
      <c r="Z57" s="573">
        <v>0</v>
      </c>
      <c r="AA57" s="573">
        <v>0</v>
      </c>
      <c r="AB57" s="573">
        <v>0</v>
      </c>
      <c r="AC57" s="573">
        <v>0</v>
      </c>
      <c r="AD57" s="573">
        <v>0</v>
      </c>
      <c r="AE57" s="573">
        <v>0</v>
      </c>
      <c r="AF57" s="573">
        <v>0</v>
      </c>
      <c r="AG57" s="573">
        <v>0</v>
      </c>
      <c r="AH57" s="573">
        <v>0</v>
      </c>
      <c r="AI57" s="573">
        <v>0</v>
      </c>
      <c r="AJ57" s="573">
        <v>0</v>
      </c>
      <c r="AK57" s="573">
        <v>0</v>
      </c>
      <c r="AL57" s="573">
        <v>0</v>
      </c>
      <c r="AM57" s="573">
        <v>0</v>
      </c>
      <c r="AN57" s="573">
        <v>0</v>
      </c>
      <c r="AO57" s="573">
        <v>0</v>
      </c>
      <c r="AP57" s="573">
        <v>0</v>
      </c>
      <c r="AQ57" s="573">
        <v>0</v>
      </c>
      <c r="AR57" s="573">
        <v>0</v>
      </c>
      <c r="AS57" s="573">
        <v>0</v>
      </c>
      <c r="AT57" s="573">
        <v>0</v>
      </c>
      <c r="AU57" s="573">
        <v>0</v>
      </c>
      <c r="AV57" s="573">
        <v>0</v>
      </c>
      <c r="AW57" s="573">
        <v>0</v>
      </c>
      <c r="AX57" s="573">
        <v>0</v>
      </c>
      <c r="AY57" s="573">
        <v>0</v>
      </c>
      <c r="AZ57" s="573">
        <v>0</v>
      </c>
      <c r="BA57" s="573">
        <v>0</v>
      </c>
      <c r="BB57" s="573">
        <v>0</v>
      </c>
      <c r="BC57" s="573">
        <v>0</v>
      </c>
      <c r="BD57" s="573">
        <v>0</v>
      </c>
      <c r="BE57" s="573">
        <v>0</v>
      </c>
      <c r="BF57" s="573">
        <v>0</v>
      </c>
      <c r="BG57" s="573">
        <v>0</v>
      </c>
      <c r="BH57" s="573">
        <v>0</v>
      </c>
      <c r="BI57" s="573">
        <v>0</v>
      </c>
      <c r="BJ57" s="573">
        <v>0</v>
      </c>
      <c r="BK57" s="573">
        <v>0</v>
      </c>
      <c r="BL57" s="573">
        <v>0</v>
      </c>
      <c r="BM57" s="573">
        <v>0</v>
      </c>
      <c r="BN57" s="573">
        <v>0</v>
      </c>
      <c r="BO57" s="573">
        <v>0</v>
      </c>
      <c r="BP57" s="573">
        <v>0</v>
      </c>
      <c r="BQ57" s="573">
        <v>0</v>
      </c>
      <c r="BR57" s="573">
        <v>0</v>
      </c>
      <c r="BS57" s="573">
        <v>0</v>
      </c>
      <c r="BT57" s="573">
        <v>0</v>
      </c>
      <c r="BU57" s="573">
        <v>0</v>
      </c>
      <c r="BV57" s="573">
        <v>0</v>
      </c>
      <c r="BW57" s="573">
        <v>0</v>
      </c>
      <c r="BX57" s="573">
        <v>0</v>
      </c>
      <c r="BY57" s="573">
        <v>0</v>
      </c>
      <c r="BZ57" s="573">
        <v>0</v>
      </c>
      <c r="CA57" s="573">
        <v>0</v>
      </c>
      <c r="CB57" s="573">
        <v>0</v>
      </c>
      <c r="CC57" s="574">
        <f>C57+E57+G57+I57+K57+M57++O57+Q57+S57+U57++W57+Y57+AA57+AC57+AE57+AG57+AI57+AK57+AM57+AO57+AQ57+AS57+AU57+AW57+AY57++BA57+BC57+BE57+BG57+BI57+BK57+BM57+BO57+BQ57+BS57+BU57+BW57+BY57+CA57</f>
        <v>0</v>
      </c>
      <c r="CD57" s="574">
        <f>D57+F57+H57+J57+L57+N57++P57+R57+T57+V57+X57+Z57+AB57+AD57+AF57+AH57+AJ57+AL57+AN57+AP57+AR57+AT57+AV57+AX57+AZ57++BB57+BD57+BF57+BH57+BJ57+BL57+BN57+BP57+BR57+BT57+BV57+BX57+BZ57+CB57</f>
        <v>0</v>
      </c>
      <c r="CG57" s="560">
        <v>49</v>
      </c>
    </row>
    <row r="58" spans="1:85" s="23" customFormat="1">
      <c r="A58" s="582">
        <v>4</v>
      </c>
      <c r="B58" s="583" t="s">
        <v>5</v>
      </c>
      <c r="C58" s="571">
        <f t="shared" ref="C58:BN58" si="8">C54+C32+C10</f>
        <v>0</v>
      </c>
      <c r="D58" s="571">
        <f t="shared" si="8"/>
        <v>0</v>
      </c>
      <c r="E58" s="571">
        <f t="shared" si="8"/>
        <v>0</v>
      </c>
      <c r="F58" s="571">
        <f t="shared" si="8"/>
        <v>0</v>
      </c>
      <c r="G58" s="571">
        <f t="shared" si="8"/>
        <v>0</v>
      </c>
      <c r="H58" s="571">
        <f t="shared" si="8"/>
        <v>0</v>
      </c>
      <c r="I58" s="571">
        <f t="shared" si="8"/>
        <v>0</v>
      </c>
      <c r="J58" s="571">
        <f t="shared" si="8"/>
        <v>0</v>
      </c>
      <c r="K58" s="571">
        <f t="shared" si="8"/>
        <v>0</v>
      </c>
      <c r="L58" s="571">
        <f t="shared" si="8"/>
        <v>0</v>
      </c>
      <c r="M58" s="571">
        <f t="shared" si="8"/>
        <v>0</v>
      </c>
      <c r="N58" s="571">
        <f t="shared" si="8"/>
        <v>0</v>
      </c>
      <c r="O58" s="571">
        <f t="shared" si="8"/>
        <v>0</v>
      </c>
      <c r="P58" s="571">
        <f t="shared" si="8"/>
        <v>0</v>
      </c>
      <c r="Q58" s="571">
        <f t="shared" si="8"/>
        <v>0</v>
      </c>
      <c r="R58" s="571">
        <f t="shared" si="8"/>
        <v>0</v>
      </c>
      <c r="S58" s="571">
        <f t="shared" si="8"/>
        <v>0</v>
      </c>
      <c r="T58" s="571">
        <f t="shared" si="8"/>
        <v>0</v>
      </c>
      <c r="U58" s="571">
        <f t="shared" si="8"/>
        <v>0</v>
      </c>
      <c r="V58" s="571">
        <f t="shared" si="8"/>
        <v>0</v>
      </c>
      <c r="W58" s="571">
        <f t="shared" si="8"/>
        <v>0</v>
      </c>
      <c r="X58" s="571">
        <f t="shared" si="8"/>
        <v>0</v>
      </c>
      <c r="Y58" s="571">
        <f t="shared" si="8"/>
        <v>0</v>
      </c>
      <c r="Z58" s="571">
        <f t="shared" si="8"/>
        <v>0</v>
      </c>
      <c r="AA58" s="571">
        <f t="shared" si="8"/>
        <v>0</v>
      </c>
      <c r="AB58" s="571">
        <f t="shared" si="8"/>
        <v>0</v>
      </c>
      <c r="AC58" s="571">
        <f t="shared" si="8"/>
        <v>0</v>
      </c>
      <c r="AD58" s="571">
        <f t="shared" si="8"/>
        <v>0</v>
      </c>
      <c r="AE58" s="571">
        <f t="shared" si="8"/>
        <v>0</v>
      </c>
      <c r="AF58" s="571">
        <f t="shared" si="8"/>
        <v>0</v>
      </c>
      <c r="AG58" s="571">
        <f t="shared" si="8"/>
        <v>0</v>
      </c>
      <c r="AH58" s="571">
        <f t="shared" si="8"/>
        <v>0</v>
      </c>
      <c r="AI58" s="571">
        <f t="shared" si="8"/>
        <v>0</v>
      </c>
      <c r="AJ58" s="571">
        <f t="shared" si="8"/>
        <v>0</v>
      </c>
      <c r="AK58" s="571">
        <f t="shared" si="8"/>
        <v>0</v>
      </c>
      <c r="AL58" s="571">
        <f t="shared" si="8"/>
        <v>0</v>
      </c>
      <c r="AM58" s="571">
        <f t="shared" si="8"/>
        <v>0</v>
      </c>
      <c r="AN58" s="571">
        <f t="shared" si="8"/>
        <v>0</v>
      </c>
      <c r="AO58" s="571">
        <f t="shared" si="8"/>
        <v>0</v>
      </c>
      <c r="AP58" s="571">
        <f t="shared" si="8"/>
        <v>0</v>
      </c>
      <c r="AQ58" s="571">
        <f t="shared" si="8"/>
        <v>0</v>
      </c>
      <c r="AR58" s="571">
        <f t="shared" si="8"/>
        <v>0</v>
      </c>
      <c r="AS58" s="571">
        <f t="shared" si="8"/>
        <v>0</v>
      </c>
      <c r="AT58" s="571">
        <f t="shared" si="8"/>
        <v>0</v>
      </c>
      <c r="AU58" s="571">
        <f t="shared" si="8"/>
        <v>0</v>
      </c>
      <c r="AV58" s="571">
        <f t="shared" si="8"/>
        <v>0</v>
      </c>
      <c r="AW58" s="571">
        <f t="shared" si="8"/>
        <v>0</v>
      </c>
      <c r="AX58" s="571">
        <f t="shared" si="8"/>
        <v>0</v>
      </c>
      <c r="AY58" s="571">
        <f t="shared" si="8"/>
        <v>0</v>
      </c>
      <c r="AZ58" s="571">
        <f t="shared" si="8"/>
        <v>0</v>
      </c>
      <c r="BA58" s="571">
        <f t="shared" si="8"/>
        <v>0</v>
      </c>
      <c r="BB58" s="571">
        <f t="shared" si="8"/>
        <v>0</v>
      </c>
      <c r="BC58" s="571">
        <f t="shared" si="8"/>
        <v>0</v>
      </c>
      <c r="BD58" s="571">
        <f t="shared" si="8"/>
        <v>0</v>
      </c>
      <c r="BE58" s="571">
        <f t="shared" si="8"/>
        <v>0</v>
      </c>
      <c r="BF58" s="571">
        <f t="shared" si="8"/>
        <v>0</v>
      </c>
      <c r="BG58" s="571">
        <f t="shared" si="8"/>
        <v>0</v>
      </c>
      <c r="BH58" s="571">
        <f t="shared" si="8"/>
        <v>0</v>
      </c>
      <c r="BI58" s="571">
        <f t="shared" si="8"/>
        <v>0</v>
      </c>
      <c r="BJ58" s="571">
        <f t="shared" si="8"/>
        <v>0</v>
      </c>
      <c r="BK58" s="571">
        <f t="shared" si="8"/>
        <v>0</v>
      </c>
      <c r="BL58" s="571">
        <f t="shared" si="8"/>
        <v>0</v>
      </c>
      <c r="BM58" s="571">
        <f t="shared" si="8"/>
        <v>0</v>
      </c>
      <c r="BN58" s="571">
        <f t="shared" si="8"/>
        <v>0</v>
      </c>
      <c r="BO58" s="571">
        <f t="shared" ref="BO58:CD58" si="9">BO54+BO32+BO10</f>
        <v>0</v>
      </c>
      <c r="BP58" s="571">
        <f t="shared" si="9"/>
        <v>0</v>
      </c>
      <c r="BQ58" s="571">
        <f t="shared" si="9"/>
        <v>0</v>
      </c>
      <c r="BR58" s="571">
        <f t="shared" si="9"/>
        <v>0</v>
      </c>
      <c r="BS58" s="571">
        <f t="shared" si="9"/>
        <v>0</v>
      </c>
      <c r="BT58" s="571">
        <f t="shared" si="9"/>
        <v>0</v>
      </c>
      <c r="BU58" s="571">
        <f t="shared" si="9"/>
        <v>0</v>
      </c>
      <c r="BV58" s="571">
        <f t="shared" si="9"/>
        <v>0</v>
      </c>
      <c r="BW58" s="571">
        <f t="shared" si="9"/>
        <v>0</v>
      </c>
      <c r="BX58" s="571">
        <f t="shared" si="9"/>
        <v>0</v>
      </c>
      <c r="BY58" s="571">
        <f t="shared" si="9"/>
        <v>0</v>
      </c>
      <c r="BZ58" s="571">
        <f t="shared" si="9"/>
        <v>0</v>
      </c>
      <c r="CA58" s="571">
        <f t="shared" si="9"/>
        <v>0</v>
      </c>
      <c r="CB58" s="571">
        <f t="shared" si="9"/>
        <v>0</v>
      </c>
      <c r="CC58" s="571">
        <f t="shared" si="9"/>
        <v>0</v>
      </c>
      <c r="CD58" s="571">
        <f t="shared" si="9"/>
        <v>0</v>
      </c>
      <c r="CG58" s="560">
        <v>50</v>
      </c>
    </row>
    <row r="59" spans="1:85">
      <c r="A59" s="584" t="s">
        <v>868</v>
      </c>
    </row>
  </sheetData>
  <mergeCells count="42">
    <mergeCell ref="I7:J7"/>
    <mergeCell ref="A7:A9"/>
    <mergeCell ref="B7:B9"/>
    <mergeCell ref="C7:D7"/>
    <mergeCell ref="E7:F7"/>
    <mergeCell ref="G7:H7"/>
    <mergeCell ref="AG7:AH7"/>
    <mergeCell ref="K7:L7"/>
    <mergeCell ref="M7:N7"/>
    <mergeCell ref="O7:P7"/>
    <mergeCell ref="Q7:R7"/>
    <mergeCell ref="S7:T7"/>
    <mergeCell ref="U7:V7"/>
    <mergeCell ref="W7:X7"/>
    <mergeCell ref="Y7:Z7"/>
    <mergeCell ref="AA7:AB7"/>
    <mergeCell ref="AC7:AD7"/>
    <mergeCell ref="AE7:AF7"/>
    <mergeCell ref="BE7:BF7"/>
    <mergeCell ref="AI7:AJ7"/>
    <mergeCell ref="AK7:AL7"/>
    <mergeCell ref="AM7:AN7"/>
    <mergeCell ref="AO7:AP7"/>
    <mergeCell ref="AQ7:AR7"/>
    <mergeCell ref="AS7:AT7"/>
    <mergeCell ref="AU7:AV7"/>
    <mergeCell ref="AW7:AX7"/>
    <mergeCell ref="AY7:AZ7"/>
    <mergeCell ref="BA7:BB7"/>
    <mergeCell ref="BC7:BD7"/>
    <mergeCell ref="CC7:CD7"/>
    <mergeCell ref="BG7:BH7"/>
    <mergeCell ref="BI7:BJ7"/>
    <mergeCell ref="BK7:BL7"/>
    <mergeCell ref="BM7:BN7"/>
    <mergeCell ref="BO7:BP7"/>
    <mergeCell ref="BQ7:BR7"/>
    <mergeCell ref="BS7:BT7"/>
    <mergeCell ref="BU7:BV7"/>
    <mergeCell ref="BW7:BX7"/>
    <mergeCell ref="BY7:BZ7"/>
    <mergeCell ref="CA7:CB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5"/>
  <sheetViews>
    <sheetView zoomScale="85" zoomScaleNormal="85" workbookViewId="0"/>
  </sheetViews>
  <sheetFormatPr defaultRowHeight="15"/>
  <cols>
    <col min="1" max="1" width="42.7109375" style="4" customWidth="1"/>
    <col min="2" max="81" width="14.5703125" style="4" customWidth="1"/>
    <col min="82" max="82" width="9.140625" style="4"/>
    <col min="83" max="83" width="9.140625" style="59"/>
    <col min="84" max="16384" width="9.140625" style="4"/>
  </cols>
  <sheetData>
    <row r="1" spans="1:83">
      <c r="A1" s="95" t="s">
        <v>120</v>
      </c>
      <c r="B1" s="585">
        <v>4</v>
      </c>
    </row>
    <row r="2" spans="1:83">
      <c r="A2" s="95" t="s">
        <v>106</v>
      </c>
      <c r="B2" s="32" t="s">
        <v>869</v>
      </c>
    </row>
    <row r="3" spans="1:83">
      <c r="A3" s="95" t="s">
        <v>108</v>
      </c>
      <c r="B3" s="46" t="s">
        <v>801</v>
      </c>
    </row>
    <row r="4" spans="1:83">
      <c r="A4" s="95" t="s">
        <v>110</v>
      </c>
      <c r="B4" s="69" t="s">
        <v>654</v>
      </c>
    </row>
    <row r="5" spans="1:83">
      <c r="A5" s="95" t="s">
        <v>111</v>
      </c>
      <c r="B5" s="69" t="s">
        <v>124</v>
      </c>
    </row>
    <row r="7" spans="1:83" s="1" customFormat="1" ht="30" customHeight="1">
      <c r="A7" s="4451" t="s">
        <v>870</v>
      </c>
      <c r="B7" s="4450" t="s">
        <v>803</v>
      </c>
      <c r="C7" s="4444"/>
      <c r="D7" s="4443" t="s">
        <v>804</v>
      </c>
      <c r="E7" s="4444"/>
      <c r="F7" s="4443" t="s">
        <v>805</v>
      </c>
      <c r="G7" s="4444"/>
      <c r="H7" s="4443" t="s">
        <v>806</v>
      </c>
      <c r="I7" s="4444"/>
      <c r="J7" s="4443" t="s">
        <v>807</v>
      </c>
      <c r="K7" s="4444"/>
      <c r="L7" s="4443" t="s">
        <v>808</v>
      </c>
      <c r="M7" s="4444"/>
      <c r="N7" s="4443" t="s">
        <v>809</v>
      </c>
      <c r="O7" s="4444"/>
      <c r="P7" s="4443" t="s">
        <v>810</v>
      </c>
      <c r="Q7" s="4444"/>
      <c r="R7" s="4443" t="s">
        <v>811</v>
      </c>
      <c r="S7" s="4444"/>
      <c r="T7" s="4443" t="s">
        <v>812</v>
      </c>
      <c r="U7" s="4444"/>
      <c r="V7" s="4443" t="s">
        <v>813</v>
      </c>
      <c r="W7" s="4444"/>
      <c r="X7" s="4443" t="s">
        <v>814</v>
      </c>
      <c r="Y7" s="4444"/>
      <c r="Z7" s="4443" t="s">
        <v>815</v>
      </c>
      <c r="AA7" s="4444"/>
      <c r="AB7" s="4443" t="s">
        <v>816</v>
      </c>
      <c r="AC7" s="4444"/>
      <c r="AD7" s="4443" t="s">
        <v>817</v>
      </c>
      <c r="AE7" s="4444"/>
      <c r="AF7" s="4443" t="s">
        <v>818</v>
      </c>
      <c r="AG7" s="4444"/>
      <c r="AH7" s="4443" t="s">
        <v>819</v>
      </c>
      <c r="AI7" s="4444"/>
      <c r="AJ7" s="4443" t="s">
        <v>820</v>
      </c>
      <c r="AK7" s="4444"/>
      <c r="AL7" s="4443" t="s">
        <v>821</v>
      </c>
      <c r="AM7" s="4444"/>
      <c r="AN7" s="4443" t="s">
        <v>822</v>
      </c>
      <c r="AO7" s="4444"/>
      <c r="AP7" s="4443" t="s">
        <v>823</v>
      </c>
      <c r="AQ7" s="4444"/>
      <c r="AR7" s="4443" t="s">
        <v>824</v>
      </c>
      <c r="AS7" s="4444"/>
      <c r="AT7" s="4443" t="s">
        <v>825</v>
      </c>
      <c r="AU7" s="4444"/>
      <c r="AV7" s="4443" t="s">
        <v>826</v>
      </c>
      <c r="AW7" s="4444"/>
      <c r="AX7" s="4443" t="s">
        <v>871</v>
      </c>
      <c r="AY7" s="4444"/>
      <c r="AZ7" s="4443" t="s">
        <v>828</v>
      </c>
      <c r="BA7" s="4444"/>
      <c r="BB7" s="4443" t="s">
        <v>829</v>
      </c>
      <c r="BC7" s="4444"/>
      <c r="BD7" s="4445" t="s">
        <v>830</v>
      </c>
      <c r="BE7" s="4446"/>
      <c r="BF7" s="4445" t="s">
        <v>831</v>
      </c>
      <c r="BG7" s="4446"/>
      <c r="BH7" s="4445" t="s">
        <v>872</v>
      </c>
      <c r="BI7" s="4446"/>
      <c r="BJ7" s="4445" t="s">
        <v>873</v>
      </c>
      <c r="BK7" s="4446"/>
      <c r="BL7" s="4445" t="s">
        <v>834</v>
      </c>
      <c r="BM7" s="4446"/>
      <c r="BN7" s="4445" t="s">
        <v>835</v>
      </c>
      <c r="BO7" s="4446"/>
      <c r="BP7" s="4445" t="s">
        <v>874</v>
      </c>
      <c r="BQ7" s="4446"/>
      <c r="BR7" s="4445" t="s">
        <v>837</v>
      </c>
      <c r="BS7" s="4446"/>
      <c r="BT7" s="4445" t="s">
        <v>875</v>
      </c>
      <c r="BU7" s="4446"/>
      <c r="BV7" s="4445" t="s">
        <v>839</v>
      </c>
      <c r="BW7" s="4446"/>
      <c r="BX7" s="4445" t="s">
        <v>876</v>
      </c>
      <c r="BY7" s="4446"/>
      <c r="BZ7" s="4445" t="s">
        <v>877</v>
      </c>
      <c r="CA7" s="4447"/>
      <c r="CB7" s="4443" t="s">
        <v>174</v>
      </c>
      <c r="CC7" s="4444"/>
      <c r="CE7" s="53"/>
    </row>
    <row r="8" spans="1:83" s="1" customFormat="1" ht="13.5" customHeight="1">
      <c r="A8" s="4452"/>
      <c r="B8" s="555" t="s">
        <v>860</v>
      </c>
      <c r="C8" s="556" t="s">
        <v>861</v>
      </c>
      <c r="D8" s="556" t="s">
        <v>860</v>
      </c>
      <c r="E8" s="556" t="s">
        <v>861</v>
      </c>
      <c r="F8" s="556" t="s">
        <v>860</v>
      </c>
      <c r="G8" s="556" t="s">
        <v>861</v>
      </c>
      <c r="H8" s="556" t="s">
        <v>860</v>
      </c>
      <c r="I8" s="556" t="s">
        <v>861</v>
      </c>
      <c r="J8" s="556" t="s">
        <v>860</v>
      </c>
      <c r="K8" s="556" t="s">
        <v>861</v>
      </c>
      <c r="L8" s="556" t="s">
        <v>860</v>
      </c>
      <c r="M8" s="556" t="s">
        <v>861</v>
      </c>
      <c r="N8" s="556" t="s">
        <v>860</v>
      </c>
      <c r="O8" s="556" t="s">
        <v>861</v>
      </c>
      <c r="P8" s="556" t="s">
        <v>860</v>
      </c>
      <c r="Q8" s="556" t="s">
        <v>861</v>
      </c>
      <c r="R8" s="556" t="s">
        <v>860</v>
      </c>
      <c r="S8" s="556" t="s">
        <v>861</v>
      </c>
      <c r="T8" s="556" t="s">
        <v>860</v>
      </c>
      <c r="U8" s="556" t="s">
        <v>861</v>
      </c>
      <c r="V8" s="556" t="s">
        <v>860</v>
      </c>
      <c r="W8" s="556" t="s">
        <v>861</v>
      </c>
      <c r="X8" s="556" t="s">
        <v>860</v>
      </c>
      <c r="Y8" s="556" t="s">
        <v>861</v>
      </c>
      <c r="Z8" s="556" t="s">
        <v>860</v>
      </c>
      <c r="AA8" s="556" t="s">
        <v>861</v>
      </c>
      <c r="AB8" s="556" t="s">
        <v>860</v>
      </c>
      <c r="AC8" s="556" t="s">
        <v>861</v>
      </c>
      <c r="AD8" s="556" t="s">
        <v>860</v>
      </c>
      <c r="AE8" s="556" t="s">
        <v>861</v>
      </c>
      <c r="AF8" s="556" t="s">
        <v>860</v>
      </c>
      <c r="AG8" s="556" t="s">
        <v>861</v>
      </c>
      <c r="AH8" s="556" t="s">
        <v>860</v>
      </c>
      <c r="AI8" s="556" t="s">
        <v>861</v>
      </c>
      <c r="AJ8" s="556" t="s">
        <v>860</v>
      </c>
      <c r="AK8" s="556" t="s">
        <v>861</v>
      </c>
      <c r="AL8" s="556" t="s">
        <v>860</v>
      </c>
      <c r="AM8" s="556" t="s">
        <v>861</v>
      </c>
      <c r="AN8" s="556" t="s">
        <v>860</v>
      </c>
      <c r="AO8" s="556" t="s">
        <v>861</v>
      </c>
      <c r="AP8" s="556" t="s">
        <v>860</v>
      </c>
      <c r="AQ8" s="556" t="s">
        <v>861</v>
      </c>
      <c r="AR8" s="556" t="s">
        <v>860</v>
      </c>
      <c r="AS8" s="556" t="s">
        <v>861</v>
      </c>
      <c r="AT8" s="556" t="s">
        <v>860</v>
      </c>
      <c r="AU8" s="556" t="s">
        <v>861</v>
      </c>
      <c r="AV8" s="556" t="s">
        <v>860</v>
      </c>
      <c r="AW8" s="556" t="s">
        <v>861</v>
      </c>
      <c r="AX8" s="556" t="s">
        <v>860</v>
      </c>
      <c r="AY8" s="556" t="s">
        <v>861</v>
      </c>
      <c r="AZ8" s="556" t="s">
        <v>860</v>
      </c>
      <c r="BA8" s="556" t="s">
        <v>861</v>
      </c>
      <c r="BB8" s="556" t="s">
        <v>860</v>
      </c>
      <c r="BC8" s="556" t="s">
        <v>861</v>
      </c>
      <c r="BD8" s="556" t="s">
        <v>860</v>
      </c>
      <c r="BE8" s="556" t="s">
        <v>861</v>
      </c>
      <c r="BF8" s="556" t="s">
        <v>860</v>
      </c>
      <c r="BG8" s="556" t="s">
        <v>861</v>
      </c>
      <c r="BH8" s="556" t="s">
        <v>860</v>
      </c>
      <c r="BI8" s="556" t="s">
        <v>861</v>
      </c>
      <c r="BJ8" s="556" t="s">
        <v>860</v>
      </c>
      <c r="BK8" s="556" t="s">
        <v>861</v>
      </c>
      <c r="BL8" s="556" t="s">
        <v>860</v>
      </c>
      <c r="BM8" s="556" t="s">
        <v>861</v>
      </c>
      <c r="BN8" s="556" t="s">
        <v>860</v>
      </c>
      <c r="BO8" s="556" t="s">
        <v>861</v>
      </c>
      <c r="BP8" s="556" t="s">
        <v>860</v>
      </c>
      <c r="BQ8" s="556" t="s">
        <v>861</v>
      </c>
      <c r="BR8" s="556" t="s">
        <v>860</v>
      </c>
      <c r="BS8" s="556" t="s">
        <v>861</v>
      </c>
      <c r="BT8" s="556" t="s">
        <v>860</v>
      </c>
      <c r="BU8" s="556" t="s">
        <v>861</v>
      </c>
      <c r="BV8" s="556" t="s">
        <v>860</v>
      </c>
      <c r="BW8" s="556" t="s">
        <v>861</v>
      </c>
      <c r="BX8" s="556" t="s">
        <v>860</v>
      </c>
      <c r="BY8" s="556" t="s">
        <v>861</v>
      </c>
      <c r="BZ8" s="556" t="s">
        <v>860</v>
      </c>
      <c r="CA8" s="556" t="s">
        <v>861</v>
      </c>
      <c r="CB8" s="556" t="s">
        <v>860</v>
      </c>
      <c r="CC8" s="556" t="s">
        <v>861</v>
      </c>
      <c r="CE8" s="53"/>
    </row>
    <row r="9" spans="1:83" s="1" customFormat="1" ht="49.5" customHeight="1">
      <c r="A9" s="4353"/>
      <c r="B9" s="557" t="s">
        <v>844</v>
      </c>
      <c r="C9" s="558" t="s">
        <v>846</v>
      </c>
      <c r="D9" s="558" t="s">
        <v>844</v>
      </c>
      <c r="E9" s="558" t="s">
        <v>846</v>
      </c>
      <c r="F9" s="558" t="s">
        <v>844</v>
      </c>
      <c r="G9" s="558" t="s">
        <v>846</v>
      </c>
      <c r="H9" s="558" t="s">
        <v>844</v>
      </c>
      <c r="I9" s="558" t="s">
        <v>846</v>
      </c>
      <c r="J9" s="558" t="s">
        <v>844</v>
      </c>
      <c r="K9" s="558" t="s">
        <v>846</v>
      </c>
      <c r="L9" s="558" t="s">
        <v>844</v>
      </c>
      <c r="M9" s="558" t="s">
        <v>846</v>
      </c>
      <c r="N9" s="558" t="s">
        <v>844</v>
      </c>
      <c r="O9" s="558" t="s">
        <v>846</v>
      </c>
      <c r="P9" s="558" t="s">
        <v>844</v>
      </c>
      <c r="Q9" s="558" t="s">
        <v>846</v>
      </c>
      <c r="R9" s="558" t="s">
        <v>844</v>
      </c>
      <c r="S9" s="558" t="s">
        <v>846</v>
      </c>
      <c r="T9" s="558" t="s">
        <v>844</v>
      </c>
      <c r="U9" s="558" t="s">
        <v>846</v>
      </c>
      <c r="V9" s="558" t="s">
        <v>844</v>
      </c>
      <c r="W9" s="558" t="s">
        <v>846</v>
      </c>
      <c r="X9" s="558" t="s">
        <v>844</v>
      </c>
      <c r="Y9" s="558" t="s">
        <v>846</v>
      </c>
      <c r="Z9" s="558" t="s">
        <v>844</v>
      </c>
      <c r="AA9" s="558" t="s">
        <v>846</v>
      </c>
      <c r="AB9" s="558" t="s">
        <v>844</v>
      </c>
      <c r="AC9" s="558" t="s">
        <v>846</v>
      </c>
      <c r="AD9" s="558" t="s">
        <v>844</v>
      </c>
      <c r="AE9" s="558" t="s">
        <v>846</v>
      </c>
      <c r="AF9" s="558" t="s">
        <v>844</v>
      </c>
      <c r="AG9" s="558" t="s">
        <v>846</v>
      </c>
      <c r="AH9" s="558" t="s">
        <v>844</v>
      </c>
      <c r="AI9" s="558" t="s">
        <v>846</v>
      </c>
      <c r="AJ9" s="558" t="s">
        <v>844</v>
      </c>
      <c r="AK9" s="558" t="s">
        <v>846</v>
      </c>
      <c r="AL9" s="558" t="s">
        <v>844</v>
      </c>
      <c r="AM9" s="558" t="s">
        <v>846</v>
      </c>
      <c r="AN9" s="558" t="s">
        <v>844</v>
      </c>
      <c r="AO9" s="558" t="s">
        <v>846</v>
      </c>
      <c r="AP9" s="558" t="s">
        <v>844</v>
      </c>
      <c r="AQ9" s="558" t="s">
        <v>846</v>
      </c>
      <c r="AR9" s="558" t="s">
        <v>844</v>
      </c>
      <c r="AS9" s="558" t="s">
        <v>846</v>
      </c>
      <c r="AT9" s="558" t="s">
        <v>844</v>
      </c>
      <c r="AU9" s="558" t="s">
        <v>846</v>
      </c>
      <c r="AV9" s="558" t="s">
        <v>844</v>
      </c>
      <c r="AW9" s="558" t="s">
        <v>846</v>
      </c>
      <c r="AX9" s="558" t="s">
        <v>844</v>
      </c>
      <c r="AY9" s="558" t="s">
        <v>846</v>
      </c>
      <c r="AZ9" s="558" t="s">
        <v>844</v>
      </c>
      <c r="BA9" s="558" t="s">
        <v>846</v>
      </c>
      <c r="BB9" s="558" t="s">
        <v>844</v>
      </c>
      <c r="BC9" s="558" t="s">
        <v>846</v>
      </c>
      <c r="BD9" s="558" t="s">
        <v>844</v>
      </c>
      <c r="BE9" s="558" t="s">
        <v>846</v>
      </c>
      <c r="BF9" s="558" t="s">
        <v>844</v>
      </c>
      <c r="BG9" s="558" t="s">
        <v>846</v>
      </c>
      <c r="BH9" s="558" t="s">
        <v>844</v>
      </c>
      <c r="BI9" s="558" t="s">
        <v>846</v>
      </c>
      <c r="BJ9" s="558" t="s">
        <v>844</v>
      </c>
      <c r="BK9" s="558" t="s">
        <v>846</v>
      </c>
      <c r="BL9" s="558" t="s">
        <v>844</v>
      </c>
      <c r="BM9" s="558" t="s">
        <v>846</v>
      </c>
      <c r="BN9" s="558" t="s">
        <v>844</v>
      </c>
      <c r="BO9" s="558" t="s">
        <v>846</v>
      </c>
      <c r="BP9" s="558" t="s">
        <v>844</v>
      </c>
      <c r="BQ9" s="558" t="s">
        <v>846</v>
      </c>
      <c r="BR9" s="558" t="s">
        <v>844</v>
      </c>
      <c r="BS9" s="558" t="s">
        <v>846</v>
      </c>
      <c r="BT9" s="558" t="s">
        <v>844</v>
      </c>
      <c r="BU9" s="558" t="s">
        <v>846</v>
      </c>
      <c r="BV9" s="558" t="s">
        <v>844</v>
      </c>
      <c r="BW9" s="558" t="s">
        <v>846</v>
      </c>
      <c r="BX9" s="558" t="s">
        <v>844</v>
      </c>
      <c r="BY9" s="558" t="s">
        <v>846</v>
      </c>
      <c r="BZ9" s="558" t="s">
        <v>844</v>
      </c>
      <c r="CA9" s="558" t="s">
        <v>846</v>
      </c>
      <c r="CB9" s="558" t="s">
        <v>844</v>
      </c>
      <c r="CC9" s="558" t="s">
        <v>846</v>
      </c>
      <c r="CE9" s="53"/>
    </row>
    <row r="10" spans="1:83">
      <c r="A10" s="586" t="s">
        <v>878</v>
      </c>
      <c r="B10" s="587">
        <v>0</v>
      </c>
      <c r="C10" s="587">
        <v>0</v>
      </c>
      <c r="D10" s="587">
        <v>0</v>
      </c>
      <c r="E10" s="587">
        <v>0</v>
      </c>
      <c r="F10" s="587">
        <v>0</v>
      </c>
      <c r="G10" s="587">
        <v>0</v>
      </c>
      <c r="H10" s="587">
        <v>0</v>
      </c>
      <c r="I10" s="587">
        <v>0</v>
      </c>
      <c r="J10" s="587">
        <v>0</v>
      </c>
      <c r="K10" s="587">
        <v>0</v>
      </c>
      <c r="L10" s="587">
        <v>0</v>
      </c>
      <c r="M10" s="587">
        <v>0</v>
      </c>
      <c r="N10" s="587">
        <v>0</v>
      </c>
      <c r="O10" s="587">
        <v>0</v>
      </c>
      <c r="P10" s="587">
        <v>0</v>
      </c>
      <c r="Q10" s="587">
        <v>0</v>
      </c>
      <c r="R10" s="587">
        <v>0</v>
      </c>
      <c r="S10" s="587">
        <v>0</v>
      </c>
      <c r="T10" s="587">
        <v>0</v>
      </c>
      <c r="U10" s="587">
        <v>0</v>
      </c>
      <c r="V10" s="587">
        <v>0</v>
      </c>
      <c r="W10" s="587">
        <v>0</v>
      </c>
      <c r="X10" s="587">
        <v>0</v>
      </c>
      <c r="Y10" s="587">
        <v>0</v>
      </c>
      <c r="Z10" s="587">
        <v>0</v>
      </c>
      <c r="AA10" s="587">
        <v>0</v>
      </c>
      <c r="AB10" s="587">
        <v>0</v>
      </c>
      <c r="AC10" s="587">
        <v>0</v>
      </c>
      <c r="AD10" s="587">
        <v>0</v>
      </c>
      <c r="AE10" s="587">
        <v>0</v>
      </c>
      <c r="AF10" s="587">
        <v>0</v>
      </c>
      <c r="AG10" s="587">
        <v>0</v>
      </c>
      <c r="AH10" s="587">
        <v>0</v>
      </c>
      <c r="AI10" s="587">
        <v>0</v>
      </c>
      <c r="AJ10" s="587">
        <v>0</v>
      </c>
      <c r="AK10" s="587">
        <v>0</v>
      </c>
      <c r="AL10" s="587">
        <v>0</v>
      </c>
      <c r="AM10" s="587">
        <v>0</v>
      </c>
      <c r="AN10" s="587">
        <v>0</v>
      </c>
      <c r="AO10" s="587">
        <v>0</v>
      </c>
      <c r="AP10" s="587">
        <v>0</v>
      </c>
      <c r="AQ10" s="587">
        <v>0</v>
      </c>
      <c r="AR10" s="587">
        <v>0</v>
      </c>
      <c r="AS10" s="587">
        <v>0</v>
      </c>
      <c r="AT10" s="587">
        <v>0</v>
      </c>
      <c r="AU10" s="587">
        <v>0</v>
      </c>
      <c r="AV10" s="587">
        <v>0</v>
      </c>
      <c r="AW10" s="587">
        <v>0</v>
      </c>
      <c r="AX10" s="587">
        <v>0</v>
      </c>
      <c r="AY10" s="587">
        <v>0</v>
      </c>
      <c r="AZ10" s="587">
        <v>0</v>
      </c>
      <c r="BA10" s="587">
        <v>0</v>
      </c>
      <c r="BB10" s="587">
        <v>0</v>
      </c>
      <c r="BC10" s="587">
        <v>0</v>
      </c>
      <c r="BD10" s="587">
        <v>0</v>
      </c>
      <c r="BE10" s="587">
        <v>0</v>
      </c>
      <c r="BF10" s="587">
        <v>0</v>
      </c>
      <c r="BG10" s="587">
        <v>0</v>
      </c>
      <c r="BH10" s="587">
        <v>0</v>
      </c>
      <c r="BI10" s="587">
        <v>0</v>
      </c>
      <c r="BJ10" s="587">
        <v>0</v>
      </c>
      <c r="BK10" s="587">
        <v>0</v>
      </c>
      <c r="BL10" s="587">
        <v>0</v>
      </c>
      <c r="BM10" s="587">
        <v>0</v>
      </c>
      <c r="BN10" s="587">
        <v>0</v>
      </c>
      <c r="BO10" s="587">
        <v>0</v>
      </c>
      <c r="BP10" s="587">
        <v>0</v>
      </c>
      <c r="BQ10" s="587">
        <v>0</v>
      </c>
      <c r="BR10" s="587">
        <v>0</v>
      </c>
      <c r="BS10" s="587">
        <v>0</v>
      </c>
      <c r="BT10" s="587">
        <v>0</v>
      </c>
      <c r="BU10" s="587">
        <v>0</v>
      </c>
      <c r="BV10" s="587">
        <v>0</v>
      </c>
      <c r="BW10" s="587">
        <v>0</v>
      </c>
      <c r="BX10" s="587">
        <v>0</v>
      </c>
      <c r="BY10" s="587">
        <v>0</v>
      </c>
      <c r="BZ10" s="587">
        <v>0</v>
      </c>
      <c r="CA10" s="587">
        <v>0</v>
      </c>
      <c r="CB10" s="588">
        <f>B10+D10+F10+H10+J10+L10++N10+P10+R10+T10++V10+X10+Z10+AB10+AD10+AF10+AH10+AJ10+AL10+AN10+AP10+AR10+AT10+AV10+AX10++AZ10+BB10+BD10+BF10+BH10+BJ10+BL10+BN10+BP10+BR10+BT10+BV10+BX10+BZ10</f>
        <v>0</v>
      </c>
      <c r="CC10" s="588">
        <f>C10+E10+G10+I10+K10+M10++O10+Q10+S10+U10+W10+Y10+AA10+AC10+AE10+AG10+AI10+AK10+AM10+AO10+AQ10+AS10+AU10+AW10+AY10++BA10+BC10+BE10+BG10+BI10+BK10+BM10+BO10+BQ10+BS10+BU10+BW10+BY10+CA10</f>
        <v>0</v>
      </c>
      <c r="CE10" s="589">
        <v>1</v>
      </c>
    </row>
    <row r="11" spans="1:83">
      <c r="A11" s="586" t="s">
        <v>7</v>
      </c>
      <c r="B11" s="587">
        <v>0</v>
      </c>
      <c r="C11" s="587">
        <v>0</v>
      </c>
      <c r="D11" s="587">
        <v>0</v>
      </c>
      <c r="E11" s="587">
        <v>0</v>
      </c>
      <c r="F11" s="587">
        <v>0</v>
      </c>
      <c r="G11" s="587">
        <v>0</v>
      </c>
      <c r="H11" s="587">
        <v>0</v>
      </c>
      <c r="I11" s="587">
        <v>0</v>
      </c>
      <c r="J11" s="587">
        <v>0</v>
      </c>
      <c r="K11" s="587">
        <v>0</v>
      </c>
      <c r="L11" s="587">
        <v>0</v>
      </c>
      <c r="M11" s="587">
        <v>0</v>
      </c>
      <c r="N11" s="587">
        <v>0</v>
      </c>
      <c r="O11" s="587">
        <v>0</v>
      </c>
      <c r="P11" s="587">
        <v>0</v>
      </c>
      <c r="Q11" s="587">
        <v>0</v>
      </c>
      <c r="R11" s="587">
        <v>0</v>
      </c>
      <c r="S11" s="587">
        <v>0</v>
      </c>
      <c r="T11" s="587">
        <v>0</v>
      </c>
      <c r="U11" s="587">
        <v>0</v>
      </c>
      <c r="V11" s="587">
        <v>0</v>
      </c>
      <c r="W11" s="587">
        <v>0</v>
      </c>
      <c r="X11" s="587">
        <v>0</v>
      </c>
      <c r="Y11" s="587">
        <v>0</v>
      </c>
      <c r="Z11" s="587">
        <v>0</v>
      </c>
      <c r="AA11" s="587">
        <v>0</v>
      </c>
      <c r="AB11" s="587">
        <v>0</v>
      </c>
      <c r="AC11" s="587">
        <v>0</v>
      </c>
      <c r="AD11" s="587">
        <v>0</v>
      </c>
      <c r="AE11" s="587">
        <v>0</v>
      </c>
      <c r="AF11" s="587">
        <v>0</v>
      </c>
      <c r="AG11" s="587">
        <v>0</v>
      </c>
      <c r="AH11" s="587">
        <v>0</v>
      </c>
      <c r="AI11" s="587">
        <v>0</v>
      </c>
      <c r="AJ11" s="587">
        <v>0</v>
      </c>
      <c r="AK11" s="587">
        <v>0</v>
      </c>
      <c r="AL11" s="587">
        <v>0</v>
      </c>
      <c r="AM11" s="587">
        <v>0</v>
      </c>
      <c r="AN11" s="587">
        <v>0</v>
      </c>
      <c r="AO11" s="587">
        <v>0</v>
      </c>
      <c r="AP11" s="587">
        <v>0</v>
      </c>
      <c r="AQ11" s="587">
        <v>0</v>
      </c>
      <c r="AR11" s="587">
        <v>0</v>
      </c>
      <c r="AS11" s="587">
        <v>0</v>
      </c>
      <c r="AT11" s="587">
        <v>0</v>
      </c>
      <c r="AU11" s="587">
        <v>0</v>
      </c>
      <c r="AV11" s="587">
        <v>0</v>
      </c>
      <c r="AW11" s="587">
        <v>0</v>
      </c>
      <c r="AX11" s="587">
        <v>0</v>
      </c>
      <c r="AY11" s="587">
        <v>0</v>
      </c>
      <c r="AZ11" s="587">
        <v>0</v>
      </c>
      <c r="BA11" s="587">
        <v>0</v>
      </c>
      <c r="BB11" s="587">
        <v>0</v>
      </c>
      <c r="BC11" s="587">
        <v>0</v>
      </c>
      <c r="BD11" s="587">
        <v>0</v>
      </c>
      <c r="BE11" s="587">
        <v>0</v>
      </c>
      <c r="BF11" s="587">
        <v>0</v>
      </c>
      <c r="BG11" s="587">
        <v>0</v>
      </c>
      <c r="BH11" s="587">
        <v>0</v>
      </c>
      <c r="BI11" s="587">
        <v>0</v>
      </c>
      <c r="BJ11" s="587">
        <v>0</v>
      </c>
      <c r="BK11" s="587">
        <v>0</v>
      </c>
      <c r="BL11" s="587">
        <v>0</v>
      </c>
      <c r="BM11" s="587">
        <v>0</v>
      </c>
      <c r="BN11" s="587">
        <v>0</v>
      </c>
      <c r="BO11" s="587">
        <v>0</v>
      </c>
      <c r="BP11" s="587">
        <v>0</v>
      </c>
      <c r="BQ11" s="587">
        <v>0</v>
      </c>
      <c r="BR11" s="587">
        <v>0</v>
      </c>
      <c r="BS11" s="587">
        <v>0</v>
      </c>
      <c r="BT11" s="587">
        <v>0</v>
      </c>
      <c r="BU11" s="587">
        <v>0</v>
      </c>
      <c r="BV11" s="587">
        <v>0</v>
      </c>
      <c r="BW11" s="587">
        <v>0</v>
      </c>
      <c r="BX11" s="587">
        <v>0</v>
      </c>
      <c r="BY11" s="587">
        <v>0</v>
      </c>
      <c r="BZ11" s="587">
        <v>0</v>
      </c>
      <c r="CA11" s="587">
        <v>0</v>
      </c>
      <c r="CB11" s="588">
        <f t="shared" ref="CB11:CB13" si="0">B11+D11+F11+H11+J11+L11++N11+P11+R11+T11++V11+X11+Z11+AB11+AD11+AF11+AH11+AJ11+AL11+AN11+AP11+AR11+AT11+AV11+AX11++AZ11+BB11+BD11+BF11+BH11+BJ11+BL11+BN11+BP11+BR11+BT11+BV11+BX11+BZ11</f>
        <v>0</v>
      </c>
      <c r="CC11" s="588">
        <f t="shared" ref="CC11:CC13" si="1">C11+E11+G11+I11+K11+M11++O11+Q11+S11+U11+W11+Y11+AA11+AC11+AE11+AG11+AI11+AK11+AM11+AO11+AQ11+AS11+AU11+AW11+AY11++BA11+BC11+BE11+BG11+BI11+BK11+BM11+BO11+BQ11+BS11+BU11+BW11+BY11+CA11</f>
        <v>0</v>
      </c>
      <c r="CE11" s="589">
        <v>2</v>
      </c>
    </row>
    <row r="12" spans="1:83">
      <c r="A12" s="586" t="s">
        <v>6</v>
      </c>
      <c r="B12" s="590">
        <v>0</v>
      </c>
      <c r="C12" s="590">
        <v>0</v>
      </c>
      <c r="D12" s="590">
        <v>0</v>
      </c>
      <c r="E12" s="590">
        <v>0</v>
      </c>
      <c r="F12" s="590">
        <v>0</v>
      </c>
      <c r="G12" s="590">
        <v>0</v>
      </c>
      <c r="H12" s="590">
        <v>0</v>
      </c>
      <c r="I12" s="590">
        <v>0</v>
      </c>
      <c r="J12" s="590">
        <v>0</v>
      </c>
      <c r="K12" s="590">
        <v>0</v>
      </c>
      <c r="L12" s="590">
        <v>0</v>
      </c>
      <c r="M12" s="590">
        <v>0</v>
      </c>
      <c r="N12" s="590">
        <v>0</v>
      </c>
      <c r="O12" s="590">
        <v>0</v>
      </c>
      <c r="P12" s="590">
        <v>0</v>
      </c>
      <c r="Q12" s="590">
        <v>0</v>
      </c>
      <c r="R12" s="590">
        <v>0</v>
      </c>
      <c r="S12" s="590">
        <v>0</v>
      </c>
      <c r="T12" s="590">
        <v>0</v>
      </c>
      <c r="U12" s="590">
        <v>0</v>
      </c>
      <c r="V12" s="590">
        <v>0</v>
      </c>
      <c r="W12" s="590">
        <v>0</v>
      </c>
      <c r="X12" s="590">
        <v>0</v>
      </c>
      <c r="Y12" s="590">
        <v>0</v>
      </c>
      <c r="Z12" s="590">
        <v>0</v>
      </c>
      <c r="AA12" s="590">
        <v>0</v>
      </c>
      <c r="AB12" s="590">
        <v>0</v>
      </c>
      <c r="AC12" s="590">
        <v>0</v>
      </c>
      <c r="AD12" s="590">
        <v>0</v>
      </c>
      <c r="AE12" s="590">
        <v>0</v>
      </c>
      <c r="AF12" s="590">
        <v>0</v>
      </c>
      <c r="AG12" s="590">
        <v>0</v>
      </c>
      <c r="AH12" s="590">
        <v>0</v>
      </c>
      <c r="AI12" s="590">
        <v>0</v>
      </c>
      <c r="AJ12" s="590">
        <v>0</v>
      </c>
      <c r="AK12" s="590">
        <v>0</v>
      </c>
      <c r="AL12" s="590">
        <v>0</v>
      </c>
      <c r="AM12" s="590">
        <v>0</v>
      </c>
      <c r="AN12" s="590">
        <v>0</v>
      </c>
      <c r="AO12" s="590">
        <v>0</v>
      </c>
      <c r="AP12" s="590">
        <v>0</v>
      </c>
      <c r="AQ12" s="590">
        <v>0</v>
      </c>
      <c r="AR12" s="590">
        <v>0</v>
      </c>
      <c r="AS12" s="590">
        <v>0</v>
      </c>
      <c r="AT12" s="590">
        <v>0</v>
      </c>
      <c r="AU12" s="590">
        <v>0</v>
      </c>
      <c r="AV12" s="590">
        <v>0</v>
      </c>
      <c r="AW12" s="590">
        <v>0</v>
      </c>
      <c r="AX12" s="590">
        <v>0</v>
      </c>
      <c r="AY12" s="590">
        <v>0</v>
      </c>
      <c r="AZ12" s="590">
        <v>0</v>
      </c>
      <c r="BA12" s="590">
        <v>0</v>
      </c>
      <c r="BB12" s="590">
        <v>0</v>
      </c>
      <c r="BC12" s="590">
        <v>0</v>
      </c>
      <c r="BD12" s="590">
        <v>0</v>
      </c>
      <c r="BE12" s="590">
        <v>0</v>
      </c>
      <c r="BF12" s="590">
        <v>0</v>
      </c>
      <c r="BG12" s="590">
        <v>0</v>
      </c>
      <c r="BH12" s="590">
        <v>0</v>
      </c>
      <c r="BI12" s="590">
        <v>0</v>
      </c>
      <c r="BJ12" s="590">
        <v>0</v>
      </c>
      <c r="BK12" s="590">
        <v>0</v>
      </c>
      <c r="BL12" s="590">
        <v>0</v>
      </c>
      <c r="BM12" s="590">
        <v>0</v>
      </c>
      <c r="BN12" s="590">
        <v>0</v>
      </c>
      <c r="BO12" s="590">
        <v>0</v>
      </c>
      <c r="BP12" s="590">
        <v>0</v>
      </c>
      <c r="BQ12" s="590">
        <v>0</v>
      </c>
      <c r="BR12" s="590">
        <v>0</v>
      </c>
      <c r="BS12" s="590">
        <v>0</v>
      </c>
      <c r="BT12" s="590">
        <v>0</v>
      </c>
      <c r="BU12" s="590">
        <v>0</v>
      </c>
      <c r="BV12" s="590">
        <v>0</v>
      </c>
      <c r="BW12" s="590">
        <v>0</v>
      </c>
      <c r="BX12" s="590">
        <v>0</v>
      </c>
      <c r="BY12" s="590">
        <v>0</v>
      </c>
      <c r="BZ12" s="590">
        <v>0</v>
      </c>
      <c r="CA12" s="590">
        <v>0</v>
      </c>
      <c r="CB12" s="588">
        <f t="shared" si="0"/>
        <v>0</v>
      </c>
      <c r="CC12" s="588">
        <f t="shared" si="1"/>
        <v>0</v>
      </c>
      <c r="CE12" s="589">
        <v>3</v>
      </c>
    </row>
    <row r="13" spans="1:83">
      <c r="A13" s="586" t="s">
        <v>879</v>
      </c>
      <c r="B13" s="590">
        <v>0</v>
      </c>
      <c r="C13" s="590">
        <v>0</v>
      </c>
      <c r="D13" s="590">
        <v>0</v>
      </c>
      <c r="E13" s="590">
        <v>0</v>
      </c>
      <c r="F13" s="590">
        <v>0</v>
      </c>
      <c r="G13" s="590">
        <v>0</v>
      </c>
      <c r="H13" s="590">
        <v>0</v>
      </c>
      <c r="I13" s="590">
        <v>0</v>
      </c>
      <c r="J13" s="590">
        <v>0</v>
      </c>
      <c r="K13" s="590">
        <v>0</v>
      </c>
      <c r="L13" s="590">
        <v>0</v>
      </c>
      <c r="M13" s="590">
        <v>0</v>
      </c>
      <c r="N13" s="590">
        <v>0</v>
      </c>
      <c r="O13" s="590">
        <v>0</v>
      </c>
      <c r="P13" s="590">
        <v>0</v>
      </c>
      <c r="Q13" s="590">
        <v>0</v>
      </c>
      <c r="R13" s="590">
        <v>0</v>
      </c>
      <c r="S13" s="590">
        <v>0</v>
      </c>
      <c r="T13" s="590">
        <v>0</v>
      </c>
      <c r="U13" s="590">
        <v>0</v>
      </c>
      <c r="V13" s="590">
        <v>0</v>
      </c>
      <c r="W13" s="590">
        <v>0</v>
      </c>
      <c r="X13" s="590">
        <v>0</v>
      </c>
      <c r="Y13" s="590">
        <v>0</v>
      </c>
      <c r="Z13" s="590">
        <v>0</v>
      </c>
      <c r="AA13" s="590">
        <v>0</v>
      </c>
      <c r="AB13" s="590">
        <v>0</v>
      </c>
      <c r="AC13" s="590">
        <v>0</v>
      </c>
      <c r="AD13" s="590">
        <v>0</v>
      </c>
      <c r="AE13" s="590">
        <v>0</v>
      </c>
      <c r="AF13" s="590">
        <v>0</v>
      </c>
      <c r="AG13" s="590">
        <v>0</v>
      </c>
      <c r="AH13" s="590">
        <v>0</v>
      </c>
      <c r="AI13" s="590">
        <v>0</v>
      </c>
      <c r="AJ13" s="590">
        <v>0</v>
      </c>
      <c r="AK13" s="590">
        <v>0</v>
      </c>
      <c r="AL13" s="590">
        <v>0</v>
      </c>
      <c r="AM13" s="590">
        <v>0</v>
      </c>
      <c r="AN13" s="590">
        <v>0</v>
      </c>
      <c r="AO13" s="590">
        <v>0</v>
      </c>
      <c r="AP13" s="590">
        <v>0</v>
      </c>
      <c r="AQ13" s="590">
        <v>0</v>
      </c>
      <c r="AR13" s="590">
        <v>0</v>
      </c>
      <c r="AS13" s="590">
        <v>0</v>
      </c>
      <c r="AT13" s="590">
        <v>0</v>
      </c>
      <c r="AU13" s="590">
        <v>0</v>
      </c>
      <c r="AV13" s="590">
        <v>0</v>
      </c>
      <c r="AW13" s="590">
        <v>0</v>
      </c>
      <c r="AX13" s="590">
        <v>0</v>
      </c>
      <c r="AY13" s="590">
        <v>0</v>
      </c>
      <c r="AZ13" s="590">
        <v>0</v>
      </c>
      <c r="BA13" s="590">
        <v>0</v>
      </c>
      <c r="BB13" s="590">
        <v>0</v>
      </c>
      <c r="BC13" s="590">
        <v>0</v>
      </c>
      <c r="BD13" s="590">
        <v>0</v>
      </c>
      <c r="BE13" s="590">
        <v>0</v>
      </c>
      <c r="BF13" s="590">
        <v>0</v>
      </c>
      <c r="BG13" s="590">
        <v>0</v>
      </c>
      <c r="BH13" s="590">
        <v>0</v>
      </c>
      <c r="BI13" s="590">
        <v>0</v>
      </c>
      <c r="BJ13" s="590">
        <v>0</v>
      </c>
      <c r="BK13" s="590">
        <v>0</v>
      </c>
      <c r="BL13" s="590">
        <v>0</v>
      </c>
      <c r="BM13" s="590">
        <v>0</v>
      </c>
      <c r="BN13" s="590">
        <v>0</v>
      </c>
      <c r="BO13" s="590">
        <v>0</v>
      </c>
      <c r="BP13" s="590">
        <v>0</v>
      </c>
      <c r="BQ13" s="590">
        <v>0</v>
      </c>
      <c r="BR13" s="590">
        <v>0</v>
      </c>
      <c r="BS13" s="590">
        <v>0</v>
      </c>
      <c r="BT13" s="590">
        <v>0</v>
      </c>
      <c r="BU13" s="590">
        <v>0</v>
      </c>
      <c r="BV13" s="590">
        <v>0</v>
      </c>
      <c r="BW13" s="590">
        <v>0</v>
      </c>
      <c r="BX13" s="590">
        <v>0</v>
      </c>
      <c r="BY13" s="590">
        <v>0</v>
      </c>
      <c r="BZ13" s="590">
        <v>0</v>
      </c>
      <c r="CA13" s="590">
        <v>0</v>
      </c>
      <c r="CB13" s="588">
        <f t="shared" si="0"/>
        <v>0</v>
      </c>
      <c r="CC13" s="588">
        <f t="shared" si="1"/>
        <v>0</v>
      </c>
      <c r="CE13" s="589">
        <v>4</v>
      </c>
    </row>
    <row r="14" spans="1:83" s="2" customFormat="1">
      <c r="A14" s="591" t="s">
        <v>880</v>
      </c>
      <c r="B14" s="592">
        <f>B11+B12+B13</f>
        <v>0</v>
      </c>
      <c r="C14" s="592">
        <f t="shared" ref="C14:BN14" si="2">C11+C12+C13</f>
        <v>0</v>
      </c>
      <c r="D14" s="592">
        <f t="shared" si="2"/>
        <v>0</v>
      </c>
      <c r="E14" s="592">
        <f t="shared" si="2"/>
        <v>0</v>
      </c>
      <c r="F14" s="592">
        <f t="shared" si="2"/>
        <v>0</v>
      </c>
      <c r="G14" s="592">
        <f t="shared" si="2"/>
        <v>0</v>
      </c>
      <c r="H14" s="592">
        <f t="shared" si="2"/>
        <v>0</v>
      </c>
      <c r="I14" s="592">
        <f t="shared" si="2"/>
        <v>0</v>
      </c>
      <c r="J14" s="592">
        <f t="shared" si="2"/>
        <v>0</v>
      </c>
      <c r="K14" s="592">
        <f t="shared" si="2"/>
        <v>0</v>
      </c>
      <c r="L14" s="592">
        <f t="shared" si="2"/>
        <v>0</v>
      </c>
      <c r="M14" s="592">
        <f t="shared" si="2"/>
        <v>0</v>
      </c>
      <c r="N14" s="592">
        <f t="shared" si="2"/>
        <v>0</v>
      </c>
      <c r="O14" s="592">
        <f t="shared" si="2"/>
        <v>0</v>
      </c>
      <c r="P14" s="592">
        <f t="shared" si="2"/>
        <v>0</v>
      </c>
      <c r="Q14" s="592">
        <f t="shared" si="2"/>
        <v>0</v>
      </c>
      <c r="R14" s="592">
        <f t="shared" si="2"/>
        <v>0</v>
      </c>
      <c r="S14" s="592">
        <f t="shared" si="2"/>
        <v>0</v>
      </c>
      <c r="T14" s="592">
        <f t="shared" si="2"/>
        <v>0</v>
      </c>
      <c r="U14" s="592">
        <f t="shared" si="2"/>
        <v>0</v>
      </c>
      <c r="V14" s="592">
        <f t="shared" si="2"/>
        <v>0</v>
      </c>
      <c r="W14" s="592">
        <f t="shared" si="2"/>
        <v>0</v>
      </c>
      <c r="X14" s="592">
        <f t="shared" si="2"/>
        <v>0</v>
      </c>
      <c r="Y14" s="592">
        <f t="shared" si="2"/>
        <v>0</v>
      </c>
      <c r="Z14" s="592">
        <f t="shared" si="2"/>
        <v>0</v>
      </c>
      <c r="AA14" s="592">
        <f t="shared" si="2"/>
        <v>0</v>
      </c>
      <c r="AB14" s="592">
        <f t="shared" si="2"/>
        <v>0</v>
      </c>
      <c r="AC14" s="592">
        <f t="shared" si="2"/>
        <v>0</v>
      </c>
      <c r="AD14" s="592">
        <f t="shared" si="2"/>
        <v>0</v>
      </c>
      <c r="AE14" s="592">
        <f t="shared" si="2"/>
        <v>0</v>
      </c>
      <c r="AF14" s="592">
        <f t="shared" si="2"/>
        <v>0</v>
      </c>
      <c r="AG14" s="592">
        <f t="shared" si="2"/>
        <v>0</v>
      </c>
      <c r="AH14" s="592">
        <f t="shared" si="2"/>
        <v>0</v>
      </c>
      <c r="AI14" s="592">
        <f t="shared" si="2"/>
        <v>0</v>
      </c>
      <c r="AJ14" s="592">
        <f t="shared" si="2"/>
        <v>0</v>
      </c>
      <c r="AK14" s="592">
        <f t="shared" si="2"/>
        <v>0</v>
      </c>
      <c r="AL14" s="592">
        <f t="shared" si="2"/>
        <v>0</v>
      </c>
      <c r="AM14" s="592">
        <f t="shared" si="2"/>
        <v>0</v>
      </c>
      <c r="AN14" s="592">
        <f t="shared" si="2"/>
        <v>0</v>
      </c>
      <c r="AO14" s="592">
        <f t="shared" si="2"/>
        <v>0</v>
      </c>
      <c r="AP14" s="592">
        <f t="shared" si="2"/>
        <v>0</v>
      </c>
      <c r="AQ14" s="592">
        <f t="shared" si="2"/>
        <v>0</v>
      </c>
      <c r="AR14" s="592">
        <f t="shared" si="2"/>
        <v>0</v>
      </c>
      <c r="AS14" s="592">
        <f t="shared" si="2"/>
        <v>0</v>
      </c>
      <c r="AT14" s="592">
        <f t="shared" si="2"/>
        <v>0</v>
      </c>
      <c r="AU14" s="592">
        <f t="shared" si="2"/>
        <v>0</v>
      </c>
      <c r="AV14" s="592">
        <f t="shared" si="2"/>
        <v>0</v>
      </c>
      <c r="AW14" s="592">
        <f t="shared" si="2"/>
        <v>0</v>
      </c>
      <c r="AX14" s="592">
        <f t="shared" si="2"/>
        <v>0</v>
      </c>
      <c r="AY14" s="592">
        <f t="shared" si="2"/>
        <v>0</v>
      </c>
      <c r="AZ14" s="592">
        <f t="shared" si="2"/>
        <v>0</v>
      </c>
      <c r="BA14" s="592">
        <f t="shared" si="2"/>
        <v>0</v>
      </c>
      <c r="BB14" s="592">
        <f t="shared" si="2"/>
        <v>0</v>
      </c>
      <c r="BC14" s="592">
        <f t="shared" si="2"/>
        <v>0</v>
      </c>
      <c r="BD14" s="592">
        <f t="shared" si="2"/>
        <v>0</v>
      </c>
      <c r="BE14" s="592">
        <f t="shared" si="2"/>
        <v>0</v>
      </c>
      <c r="BF14" s="592">
        <f t="shared" si="2"/>
        <v>0</v>
      </c>
      <c r="BG14" s="592">
        <f t="shared" si="2"/>
        <v>0</v>
      </c>
      <c r="BH14" s="592">
        <f t="shared" si="2"/>
        <v>0</v>
      </c>
      <c r="BI14" s="592">
        <f t="shared" si="2"/>
        <v>0</v>
      </c>
      <c r="BJ14" s="592">
        <f t="shared" si="2"/>
        <v>0</v>
      </c>
      <c r="BK14" s="592">
        <f t="shared" si="2"/>
        <v>0</v>
      </c>
      <c r="BL14" s="592">
        <f t="shared" si="2"/>
        <v>0</v>
      </c>
      <c r="BM14" s="592">
        <f t="shared" si="2"/>
        <v>0</v>
      </c>
      <c r="BN14" s="592">
        <f t="shared" si="2"/>
        <v>0</v>
      </c>
      <c r="BO14" s="592">
        <f t="shared" ref="BO14:CA14" si="3">BO11+BO12+BO13</f>
        <v>0</v>
      </c>
      <c r="BP14" s="592">
        <f t="shared" si="3"/>
        <v>0</v>
      </c>
      <c r="BQ14" s="592">
        <f t="shared" si="3"/>
        <v>0</v>
      </c>
      <c r="BR14" s="592">
        <f t="shared" si="3"/>
        <v>0</v>
      </c>
      <c r="BS14" s="592">
        <f t="shared" si="3"/>
        <v>0</v>
      </c>
      <c r="BT14" s="592">
        <f t="shared" si="3"/>
        <v>0</v>
      </c>
      <c r="BU14" s="592">
        <f t="shared" si="3"/>
        <v>0</v>
      </c>
      <c r="BV14" s="592">
        <f t="shared" si="3"/>
        <v>0</v>
      </c>
      <c r="BW14" s="592">
        <f t="shared" si="3"/>
        <v>0</v>
      </c>
      <c r="BX14" s="592">
        <f t="shared" si="3"/>
        <v>0</v>
      </c>
      <c r="BY14" s="592">
        <f t="shared" si="3"/>
        <v>0</v>
      </c>
      <c r="BZ14" s="592">
        <f t="shared" si="3"/>
        <v>0</v>
      </c>
      <c r="CA14" s="592">
        <f t="shared" si="3"/>
        <v>0</v>
      </c>
      <c r="CB14" s="592">
        <f>CB11+CB12+CB13</f>
        <v>0</v>
      </c>
      <c r="CC14" s="592">
        <f t="shared" ref="CC14" si="4">CC11+CC12+CC13</f>
        <v>0</v>
      </c>
      <c r="CE14" s="589">
        <v>6</v>
      </c>
    </row>
    <row r="15" spans="1:83">
      <c r="A15" s="584" t="s">
        <v>863</v>
      </c>
    </row>
  </sheetData>
  <mergeCells count="41">
    <mergeCell ref="V7:W7"/>
    <mergeCell ref="A7:A9"/>
    <mergeCell ref="B7:C7"/>
    <mergeCell ref="D7:E7"/>
    <mergeCell ref="F7:G7"/>
    <mergeCell ref="H7:I7"/>
    <mergeCell ref="J7:K7"/>
    <mergeCell ref="L7:M7"/>
    <mergeCell ref="N7:O7"/>
    <mergeCell ref="P7:Q7"/>
    <mergeCell ref="R7:S7"/>
    <mergeCell ref="T7:U7"/>
    <mergeCell ref="AT7:AU7"/>
    <mergeCell ref="X7:Y7"/>
    <mergeCell ref="Z7:AA7"/>
    <mergeCell ref="AB7:AC7"/>
    <mergeCell ref="AD7:AE7"/>
    <mergeCell ref="AF7:AG7"/>
    <mergeCell ref="AH7:AI7"/>
    <mergeCell ref="AJ7:AK7"/>
    <mergeCell ref="AL7:AM7"/>
    <mergeCell ref="AN7:AO7"/>
    <mergeCell ref="AP7:AQ7"/>
    <mergeCell ref="AR7:AS7"/>
    <mergeCell ref="BR7:BS7"/>
    <mergeCell ref="AV7:AW7"/>
    <mergeCell ref="AX7:AY7"/>
    <mergeCell ref="AZ7:BA7"/>
    <mergeCell ref="BB7:BC7"/>
    <mergeCell ref="BD7:BE7"/>
    <mergeCell ref="BF7:BG7"/>
    <mergeCell ref="BH7:BI7"/>
    <mergeCell ref="BJ7:BK7"/>
    <mergeCell ref="BL7:BM7"/>
    <mergeCell ref="BN7:BO7"/>
    <mergeCell ref="BP7:BQ7"/>
    <mergeCell ref="BT7:BU7"/>
    <mergeCell ref="BV7:BW7"/>
    <mergeCell ref="BX7:BY7"/>
    <mergeCell ref="BZ7:CA7"/>
    <mergeCell ref="CB7:CC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T1268"/>
  <sheetViews>
    <sheetView workbookViewId="0">
      <selection activeCell="M24" sqref="M24"/>
    </sheetView>
  </sheetViews>
  <sheetFormatPr defaultRowHeight="15"/>
  <cols>
    <col min="1" max="1" width="22.28515625" style="32" customWidth="1"/>
    <col min="2" max="2" width="64.28515625" style="32" customWidth="1"/>
    <col min="3" max="3" width="14.42578125" style="32" customWidth="1"/>
    <col min="4" max="4" width="14.85546875" style="32" customWidth="1"/>
    <col min="5" max="5" width="14.5703125" style="32" customWidth="1"/>
    <col min="6" max="6" width="15.7109375" style="32" customWidth="1"/>
    <col min="7" max="7" width="14.28515625" style="32" customWidth="1"/>
    <col min="8" max="8" width="15.42578125" style="32" customWidth="1"/>
    <col min="9" max="10" width="9.140625" style="18"/>
    <col min="11" max="16384" width="9.140625" style="32"/>
  </cols>
  <sheetData>
    <row r="1" spans="1:8">
      <c r="A1" s="32" t="s">
        <v>120</v>
      </c>
      <c r="B1" s="32" t="s">
        <v>887</v>
      </c>
    </row>
    <row r="2" spans="1:8">
      <c r="A2" s="32" t="s">
        <v>106</v>
      </c>
      <c r="B2" s="32" t="s">
        <v>888</v>
      </c>
    </row>
    <row r="3" spans="1:8">
      <c r="A3" s="32" t="s">
        <v>108</v>
      </c>
      <c r="B3" s="32" t="s">
        <v>109</v>
      </c>
      <c r="D3" s="604"/>
    </row>
    <row r="4" spans="1:8">
      <c r="A4" s="32" t="s">
        <v>110</v>
      </c>
      <c r="B4" s="32" t="s">
        <v>4</v>
      </c>
      <c r="D4" s="604"/>
    </row>
    <row r="5" spans="1:8">
      <c r="A5" s="32" t="s">
        <v>111</v>
      </c>
      <c r="B5" s="32" t="s">
        <v>124</v>
      </c>
      <c r="D5" s="604"/>
    </row>
    <row r="7" spans="1:8">
      <c r="A7" s="605"/>
      <c r="B7" s="605"/>
      <c r="C7" s="606" t="s">
        <v>169</v>
      </c>
      <c r="D7" s="607"/>
      <c r="E7" s="608"/>
      <c r="F7" s="607"/>
      <c r="G7" s="608"/>
      <c r="H7" s="605"/>
    </row>
    <row r="8" spans="1:8">
      <c r="A8" s="609" t="s">
        <v>175</v>
      </c>
      <c r="B8" s="610" t="s">
        <v>170</v>
      </c>
      <c r="C8" s="611" t="s">
        <v>171</v>
      </c>
      <c r="D8" s="612" t="s">
        <v>172</v>
      </c>
      <c r="E8" s="613"/>
      <c r="F8" s="612" t="s">
        <v>173</v>
      </c>
      <c r="G8" s="613"/>
      <c r="H8" s="614" t="s">
        <v>174</v>
      </c>
    </row>
    <row r="9" spans="1:8">
      <c r="A9" s="615"/>
      <c r="B9" s="610" t="s">
        <v>176</v>
      </c>
      <c r="C9" s="616" t="s">
        <v>177</v>
      </c>
      <c r="D9" s="617" t="s">
        <v>90</v>
      </c>
      <c r="E9" s="618" t="s">
        <v>178</v>
      </c>
      <c r="F9" s="618" t="s">
        <v>90</v>
      </c>
      <c r="G9" s="618" t="s">
        <v>178</v>
      </c>
      <c r="H9" s="619"/>
    </row>
    <row r="10" spans="1:8">
      <c r="A10" s="620">
        <v>1</v>
      </c>
      <c r="B10" s="621" t="s">
        <v>179</v>
      </c>
      <c r="C10" s="622">
        <f>C82+C184</f>
        <v>0</v>
      </c>
      <c r="D10" s="622">
        <f>D11+D34+D85+D101+D118+D155+D171</f>
        <v>0</v>
      </c>
      <c r="E10" s="622">
        <f>E11+E34+E85+E101+E118+E155+E171</f>
        <v>0</v>
      </c>
      <c r="F10" s="622">
        <f>F11+F34+F85+F101+F118+F155+F171</f>
        <v>0</v>
      </c>
      <c r="G10" s="622">
        <f>G11+G34+G85+G101+G118+G155+G171</f>
        <v>0</v>
      </c>
      <c r="H10" s="623">
        <f>SUM(C10:G10)</f>
        <v>0</v>
      </c>
    </row>
    <row r="11" spans="1:8">
      <c r="A11" s="624">
        <v>11</v>
      </c>
      <c r="B11" s="625" t="s">
        <v>180</v>
      </c>
      <c r="C11" s="626"/>
      <c r="D11" s="627">
        <f>D12+D16</f>
        <v>0</v>
      </c>
      <c r="E11" s="627">
        <f>E12+E16</f>
        <v>0</v>
      </c>
      <c r="F11" s="627">
        <f>F12+F16</f>
        <v>0</v>
      </c>
      <c r="G11" s="627">
        <f>G12+G16</f>
        <v>0</v>
      </c>
      <c r="H11" s="628">
        <f>SUM(D11:G11)</f>
        <v>0</v>
      </c>
    </row>
    <row r="12" spans="1:8">
      <c r="A12" s="624">
        <v>111</v>
      </c>
      <c r="B12" s="629" t="s">
        <v>181</v>
      </c>
      <c r="C12" s="626"/>
      <c r="D12" s="627">
        <f>SUM(D13:D15)</f>
        <v>0</v>
      </c>
      <c r="E12" s="627">
        <f>SUM(E13:E15)</f>
        <v>0</v>
      </c>
      <c r="F12" s="627">
        <f>SUM(F13:F15)</f>
        <v>0</v>
      </c>
      <c r="G12" s="627">
        <f>SUM(G13:G15)</f>
        <v>0</v>
      </c>
      <c r="H12" s="628">
        <f t="shared" ref="H12:H33" si="0">SUM(D12:G12)</f>
        <v>0</v>
      </c>
    </row>
    <row r="13" spans="1:8">
      <c r="A13" s="630" t="s">
        <v>36</v>
      </c>
      <c r="B13" s="631" t="s">
        <v>182</v>
      </c>
      <c r="C13" s="626"/>
      <c r="D13" s="632"/>
      <c r="E13" s="632"/>
      <c r="F13" s="632"/>
      <c r="G13" s="632"/>
      <c r="H13" s="628">
        <f t="shared" si="0"/>
        <v>0</v>
      </c>
    </row>
    <row r="14" spans="1:8">
      <c r="A14" s="630" t="s">
        <v>37</v>
      </c>
      <c r="B14" s="631" t="s">
        <v>183</v>
      </c>
      <c r="C14" s="626"/>
      <c r="D14" s="632"/>
      <c r="E14" s="632"/>
      <c r="F14" s="632"/>
      <c r="G14" s="632"/>
      <c r="H14" s="628">
        <f t="shared" si="0"/>
        <v>0</v>
      </c>
    </row>
    <row r="15" spans="1:8">
      <c r="A15" s="630">
        <v>1117</v>
      </c>
      <c r="B15" s="631" t="s">
        <v>184</v>
      </c>
      <c r="C15" s="626"/>
      <c r="D15" s="632"/>
      <c r="E15" s="632"/>
      <c r="F15" s="632"/>
      <c r="G15" s="632"/>
      <c r="H15" s="628">
        <f t="shared" si="0"/>
        <v>0</v>
      </c>
    </row>
    <row r="16" spans="1:8">
      <c r="A16" s="624">
        <v>112</v>
      </c>
      <c r="B16" s="633" t="s">
        <v>185</v>
      </c>
      <c r="C16" s="626"/>
      <c r="D16" s="627">
        <f>D17+D20+D23+D29+D32+D33</f>
        <v>0</v>
      </c>
      <c r="E16" s="627">
        <f>E17+E20+E23+E29+E32+E33</f>
        <v>0</v>
      </c>
      <c r="F16" s="627">
        <f>F17+F20+F23+F29+F32+F33</f>
        <v>0</v>
      </c>
      <c r="G16" s="627">
        <f>G17+G20+G23+G29+G32+G33</f>
        <v>0</v>
      </c>
      <c r="H16" s="628">
        <f t="shared" si="0"/>
        <v>0</v>
      </c>
    </row>
    <row r="17" spans="1:8">
      <c r="A17" s="630">
        <v>1121</v>
      </c>
      <c r="B17" s="631" t="s">
        <v>87</v>
      </c>
      <c r="C17" s="626"/>
      <c r="D17" s="627">
        <f>SUM(D18:D19)</f>
        <v>0</v>
      </c>
      <c r="E17" s="627">
        <f>SUM(E18:E19)</f>
        <v>0</v>
      </c>
      <c r="F17" s="627">
        <f>SUM(F18:F19)</f>
        <v>0</v>
      </c>
      <c r="G17" s="627">
        <f>SUM(G18:G19)</f>
        <v>0</v>
      </c>
      <c r="H17" s="628">
        <f t="shared" si="0"/>
        <v>0</v>
      </c>
    </row>
    <row r="18" spans="1:8">
      <c r="A18" s="630">
        <v>11211</v>
      </c>
      <c r="B18" s="631" t="s">
        <v>186</v>
      </c>
      <c r="C18" s="626"/>
      <c r="D18" s="632"/>
      <c r="E18" s="632"/>
      <c r="F18" s="632"/>
      <c r="G18" s="632"/>
      <c r="H18" s="628">
        <f t="shared" si="0"/>
        <v>0</v>
      </c>
    </row>
    <row r="19" spans="1:8">
      <c r="A19" s="630">
        <v>11219</v>
      </c>
      <c r="B19" s="631" t="s">
        <v>187</v>
      </c>
      <c r="C19" s="626"/>
      <c r="D19" s="632"/>
      <c r="E19" s="632"/>
      <c r="F19" s="632"/>
      <c r="G19" s="632"/>
      <c r="H19" s="628">
        <f t="shared" si="0"/>
        <v>0</v>
      </c>
    </row>
    <row r="20" spans="1:8">
      <c r="A20" s="630">
        <v>1122</v>
      </c>
      <c r="B20" s="634" t="s">
        <v>188</v>
      </c>
      <c r="C20" s="626"/>
      <c r="D20" s="635">
        <f>SUM(D21:D22)</f>
        <v>0</v>
      </c>
      <c r="E20" s="635">
        <f>SUM(E21:E22)</f>
        <v>0</v>
      </c>
      <c r="F20" s="635">
        <f>SUM(F21:F22)</f>
        <v>0</v>
      </c>
      <c r="G20" s="635">
        <f>SUM(G21:G22)</f>
        <v>0</v>
      </c>
      <c r="H20" s="628">
        <f t="shared" si="0"/>
        <v>0</v>
      </c>
    </row>
    <row r="21" spans="1:8">
      <c r="A21" s="630">
        <v>11221</v>
      </c>
      <c r="B21" s="631" t="s">
        <v>189</v>
      </c>
      <c r="C21" s="626"/>
      <c r="D21" s="632"/>
      <c r="E21" s="632"/>
      <c r="F21" s="632"/>
      <c r="G21" s="632"/>
      <c r="H21" s="628">
        <f t="shared" si="0"/>
        <v>0</v>
      </c>
    </row>
    <row r="22" spans="1:8">
      <c r="A22" s="630">
        <v>11229</v>
      </c>
      <c r="B22" s="631" t="s">
        <v>187</v>
      </c>
      <c r="C22" s="626"/>
      <c r="D22" s="632"/>
      <c r="E22" s="632"/>
      <c r="F22" s="632"/>
      <c r="G22" s="632"/>
      <c r="H22" s="628">
        <f t="shared" si="0"/>
        <v>0</v>
      </c>
    </row>
    <row r="23" spans="1:8">
      <c r="A23" s="630">
        <v>1123</v>
      </c>
      <c r="B23" s="631" t="s">
        <v>190</v>
      </c>
      <c r="C23" s="626"/>
      <c r="D23" s="627">
        <f>SUM(D24:D26)</f>
        <v>0</v>
      </c>
      <c r="E23" s="627">
        <f>SUM(E24:E26)</f>
        <v>0</v>
      </c>
      <c r="F23" s="627">
        <f>SUM(F24:F26)</f>
        <v>0</v>
      </c>
      <c r="G23" s="627">
        <f>SUM(G24:G26)</f>
        <v>0</v>
      </c>
      <c r="H23" s="628">
        <f t="shared" si="0"/>
        <v>0</v>
      </c>
    </row>
    <row r="24" spans="1:8">
      <c r="A24" s="630">
        <v>11231</v>
      </c>
      <c r="B24" s="631" t="s">
        <v>191</v>
      </c>
      <c r="C24" s="626"/>
      <c r="D24" s="632"/>
      <c r="E24" s="632"/>
      <c r="F24" s="632"/>
      <c r="G24" s="632"/>
      <c r="H24" s="628">
        <f t="shared" si="0"/>
        <v>0</v>
      </c>
    </row>
    <row r="25" spans="1:8">
      <c r="A25" s="630">
        <v>11232</v>
      </c>
      <c r="B25" s="631" t="s">
        <v>192</v>
      </c>
      <c r="C25" s="626"/>
      <c r="D25" s="632"/>
      <c r="E25" s="632"/>
      <c r="F25" s="632"/>
      <c r="G25" s="632"/>
      <c r="H25" s="628">
        <f t="shared" si="0"/>
        <v>0</v>
      </c>
    </row>
    <row r="26" spans="1:8">
      <c r="A26" s="630">
        <v>11239</v>
      </c>
      <c r="B26" s="631" t="s">
        <v>187</v>
      </c>
      <c r="C26" s="626"/>
      <c r="D26" s="627">
        <f>SUM(D27:D28)</f>
        <v>0</v>
      </c>
      <c r="E26" s="627">
        <f>SUM(E27:E28)</f>
        <v>0</v>
      </c>
      <c r="F26" s="627">
        <f>SUM(F27:F28)</f>
        <v>0</v>
      </c>
      <c r="G26" s="627">
        <f>SUM(G27:G28)</f>
        <v>0</v>
      </c>
      <c r="H26" s="628">
        <f t="shared" si="0"/>
        <v>0</v>
      </c>
    </row>
    <row r="27" spans="1:8">
      <c r="A27" s="630">
        <v>112391</v>
      </c>
      <c r="B27" s="631" t="s">
        <v>193</v>
      </c>
      <c r="C27" s="626"/>
      <c r="D27" s="632"/>
      <c r="E27" s="632"/>
      <c r="F27" s="632"/>
      <c r="G27" s="632"/>
      <c r="H27" s="628">
        <f t="shared" si="0"/>
        <v>0</v>
      </c>
    </row>
    <row r="28" spans="1:8">
      <c r="A28" s="630">
        <v>112392</v>
      </c>
      <c r="B28" s="631" t="s">
        <v>194</v>
      </c>
      <c r="C28" s="626"/>
      <c r="D28" s="632"/>
      <c r="E28" s="632"/>
      <c r="F28" s="632"/>
      <c r="G28" s="632"/>
      <c r="H28" s="628">
        <f t="shared" si="0"/>
        <v>0</v>
      </c>
    </row>
    <row r="29" spans="1:8">
      <c r="A29" s="630">
        <v>1124</v>
      </c>
      <c r="B29" s="631" t="s">
        <v>195</v>
      </c>
      <c r="C29" s="626"/>
      <c r="D29" s="627">
        <f>SUM(D30:D31)</f>
        <v>0</v>
      </c>
      <c r="E29" s="627">
        <f>SUM(E30:E31)</f>
        <v>0</v>
      </c>
      <c r="F29" s="627">
        <f>SUM(F30:F31)</f>
        <v>0</v>
      </c>
      <c r="G29" s="627">
        <f>SUM(G30:G31)</f>
        <v>0</v>
      </c>
      <c r="H29" s="628">
        <f t="shared" si="0"/>
        <v>0</v>
      </c>
    </row>
    <row r="30" spans="1:8">
      <c r="A30" s="630">
        <v>11241</v>
      </c>
      <c r="B30" s="631" t="s">
        <v>196</v>
      </c>
      <c r="C30" s="626"/>
      <c r="D30" s="632"/>
      <c r="E30" s="632"/>
      <c r="F30" s="632"/>
      <c r="G30" s="632"/>
      <c r="H30" s="628">
        <f t="shared" si="0"/>
        <v>0</v>
      </c>
    </row>
    <row r="31" spans="1:8">
      <c r="A31" s="630">
        <v>11249</v>
      </c>
      <c r="B31" s="631" t="s">
        <v>187</v>
      </c>
      <c r="C31" s="626"/>
      <c r="D31" s="632"/>
      <c r="E31" s="632"/>
      <c r="F31" s="632"/>
      <c r="G31" s="632"/>
      <c r="H31" s="628">
        <f t="shared" si="0"/>
        <v>0</v>
      </c>
    </row>
    <row r="32" spans="1:8">
      <c r="A32" s="630">
        <v>1127</v>
      </c>
      <c r="B32" s="631" t="s">
        <v>197</v>
      </c>
      <c r="C32" s="626"/>
      <c r="D32" s="632"/>
      <c r="E32" s="632"/>
      <c r="F32" s="632"/>
      <c r="G32" s="632"/>
      <c r="H32" s="628">
        <f t="shared" si="0"/>
        <v>0</v>
      </c>
    </row>
    <row r="33" spans="1:8">
      <c r="A33" s="630">
        <v>1128</v>
      </c>
      <c r="B33" s="631" t="s">
        <v>198</v>
      </c>
      <c r="C33" s="626"/>
      <c r="D33" s="632"/>
      <c r="E33" s="632"/>
      <c r="F33" s="632"/>
      <c r="G33" s="632"/>
      <c r="H33" s="628">
        <f t="shared" si="0"/>
        <v>0</v>
      </c>
    </row>
    <row r="34" spans="1:8">
      <c r="A34" s="624">
        <v>12</v>
      </c>
      <c r="B34" s="636" t="s">
        <v>199</v>
      </c>
      <c r="C34" s="627">
        <f>C82</f>
        <v>0</v>
      </c>
      <c r="D34" s="627">
        <f>D35+D48</f>
        <v>0</v>
      </c>
      <c r="E34" s="627">
        <f>E35+E48</f>
        <v>0</v>
      </c>
      <c r="F34" s="627">
        <f>F35+F48</f>
        <v>0</v>
      </c>
      <c r="G34" s="627">
        <f>G35+G48</f>
        <v>0</v>
      </c>
      <c r="H34" s="628">
        <f t="shared" ref="H34" si="1">SUM(C34:G34)</f>
        <v>0</v>
      </c>
    </row>
    <row r="35" spans="1:8">
      <c r="A35" s="624">
        <v>121</v>
      </c>
      <c r="B35" s="637" t="s">
        <v>83</v>
      </c>
      <c r="C35" s="626"/>
      <c r="D35" s="627">
        <f>D36+D37+D41+D45</f>
        <v>0</v>
      </c>
      <c r="E35" s="627">
        <f>E36+E37+E41+E45</f>
        <v>0</v>
      </c>
      <c r="F35" s="627">
        <f>F36+F37+F41+F45</f>
        <v>0</v>
      </c>
      <c r="G35" s="627">
        <f>G36+G37+G41+G45</f>
        <v>0</v>
      </c>
      <c r="H35" s="628">
        <f>SUM(D35:G35)</f>
        <v>0</v>
      </c>
    </row>
    <row r="36" spans="1:8">
      <c r="A36" s="630">
        <v>1211</v>
      </c>
      <c r="B36" s="638" t="s">
        <v>200</v>
      </c>
      <c r="C36" s="626"/>
      <c r="D36" s="632"/>
      <c r="E36" s="632"/>
      <c r="F36" s="632"/>
      <c r="G36" s="632"/>
      <c r="H36" s="628">
        <f t="shared" ref="H36:H81" si="2">SUM(D36:G36)</f>
        <v>0</v>
      </c>
    </row>
    <row r="37" spans="1:8">
      <c r="A37" s="630">
        <v>1212</v>
      </c>
      <c r="B37" s="638" t="s">
        <v>104</v>
      </c>
      <c r="C37" s="626"/>
      <c r="D37" s="627">
        <f>SUM(D38:D40)</f>
        <v>0</v>
      </c>
      <c r="E37" s="627">
        <f>SUM(E38:E40)</f>
        <v>0</v>
      </c>
      <c r="F37" s="627">
        <f>SUM(F38:F40)</f>
        <v>0</v>
      </c>
      <c r="G37" s="627">
        <f>SUM(G38:G40)</f>
        <v>0</v>
      </c>
      <c r="H37" s="628">
        <f t="shared" si="2"/>
        <v>0</v>
      </c>
    </row>
    <row r="38" spans="1:8">
      <c r="A38" s="630">
        <v>12121</v>
      </c>
      <c r="B38" s="638" t="s">
        <v>201</v>
      </c>
      <c r="C38" s="626"/>
      <c r="D38" s="632"/>
      <c r="E38" s="632"/>
      <c r="F38" s="632"/>
      <c r="G38" s="632"/>
      <c r="H38" s="628">
        <f t="shared" si="2"/>
        <v>0</v>
      </c>
    </row>
    <row r="39" spans="1:8">
      <c r="A39" s="630" t="s">
        <v>38</v>
      </c>
      <c r="B39" s="639" t="s">
        <v>202</v>
      </c>
      <c r="C39" s="626"/>
      <c r="D39" s="632"/>
      <c r="E39" s="632"/>
      <c r="F39" s="632"/>
      <c r="G39" s="632"/>
      <c r="H39" s="628">
        <f t="shared" si="2"/>
        <v>0</v>
      </c>
    </row>
    <row r="40" spans="1:8">
      <c r="A40" s="630" t="s">
        <v>39</v>
      </c>
      <c r="B40" s="638" t="s">
        <v>203</v>
      </c>
      <c r="C40" s="626"/>
      <c r="D40" s="632"/>
      <c r="E40" s="632"/>
      <c r="F40" s="632"/>
      <c r="G40" s="632"/>
      <c r="H40" s="628">
        <f t="shared" si="2"/>
        <v>0</v>
      </c>
    </row>
    <row r="41" spans="1:8">
      <c r="A41" s="630">
        <v>1213</v>
      </c>
      <c r="B41" s="638" t="s">
        <v>204</v>
      </c>
      <c r="C41" s="626"/>
      <c r="D41" s="627">
        <f>SUM(D42:D44)</f>
        <v>0</v>
      </c>
      <c r="E41" s="627">
        <f>SUM(E42:E44)</f>
        <v>0</v>
      </c>
      <c r="F41" s="627">
        <f>SUM(F42:F44)</f>
        <v>0</v>
      </c>
      <c r="G41" s="627">
        <f>SUM(G42:G44)</f>
        <v>0</v>
      </c>
      <c r="H41" s="628">
        <f t="shared" si="2"/>
        <v>0</v>
      </c>
    </row>
    <row r="42" spans="1:8">
      <c r="A42" s="630">
        <v>12131</v>
      </c>
      <c r="B42" s="638" t="s">
        <v>201</v>
      </c>
      <c r="C42" s="626"/>
      <c r="D42" s="632"/>
      <c r="E42" s="632"/>
      <c r="F42" s="632"/>
      <c r="G42" s="632"/>
      <c r="H42" s="628">
        <f t="shared" si="2"/>
        <v>0</v>
      </c>
    </row>
    <row r="43" spans="1:8">
      <c r="A43" s="630" t="s">
        <v>40</v>
      </c>
      <c r="B43" s="639" t="s">
        <v>202</v>
      </c>
      <c r="C43" s="626"/>
      <c r="D43" s="632"/>
      <c r="E43" s="632"/>
      <c r="F43" s="632"/>
      <c r="G43" s="632"/>
      <c r="H43" s="628">
        <f t="shared" si="2"/>
        <v>0</v>
      </c>
    </row>
    <row r="44" spans="1:8">
      <c r="A44" s="630" t="s">
        <v>41</v>
      </c>
      <c r="B44" s="638" t="s">
        <v>203</v>
      </c>
      <c r="C44" s="626"/>
      <c r="D44" s="632"/>
      <c r="E44" s="632"/>
      <c r="F44" s="632"/>
      <c r="G44" s="632"/>
      <c r="H44" s="628">
        <f t="shared" si="2"/>
        <v>0</v>
      </c>
    </row>
    <row r="45" spans="1:8">
      <c r="A45" s="630">
        <v>1214</v>
      </c>
      <c r="B45" s="638" t="s">
        <v>205</v>
      </c>
      <c r="C45" s="626"/>
      <c r="D45" s="627">
        <f>SUM(D46:D47)</f>
        <v>0</v>
      </c>
      <c r="E45" s="627">
        <f>SUM(E46:E47)</f>
        <v>0</v>
      </c>
      <c r="F45" s="627">
        <f>SUM(F46:F47)</f>
        <v>0</v>
      </c>
      <c r="G45" s="627">
        <f>SUM(G46:G47)</f>
        <v>0</v>
      </c>
      <c r="H45" s="628">
        <f t="shared" si="2"/>
        <v>0</v>
      </c>
    </row>
    <row r="46" spans="1:8">
      <c r="A46" s="630">
        <v>12141</v>
      </c>
      <c r="B46" s="638" t="s">
        <v>206</v>
      </c>
      <c r="C46" s="626"/>
      <c r="D46" s="632"/>
      <c r="E46" s="632"/>
      <c r="F46" s="632"/>
      <c r="G46" s="632"/>
      <c r="H46" s="628">
        <f t="shared" si="2"/>
        <v>0</v>
      </c>
    </row>
    <row r="47" spans="1:8">
      <c r="A47" s="630">
        <v>12149</v>
      </c>
      <c r="B47" s="638" t="s">
        <v>203</v>
      </c>
      <c r="C47" s="626"/>
      <c r="D47" s="632"/>
      <c r="E47" s="632"/>
      <c r="F47" s="632"/>
      <c r="G47" s="632"/>
      <c r="H47" s="628">
        <f t="shared" si="2"/>
        <v>0</v>
      </c>
    </row>
    <row r="48" spans="1:8">
      <c r="A48" s="624">
        <v>122</v>
      </c>
      <c r="B48" s="637" t="s">
        <v>207</v>
      </c>
      <c r="C48" s="626"/>
      <c r="D48" s="623">
        <f>D49+D59+D69+D79</f>
        <v>0</v>
      </c>
      <c r="E48" s="623">
        <f>E49+E59+E69+E79</f>
        <v>0</v>
      </c>
      <c r="F48" s="623">
        <f>F49+F59+F69+F79</f>
        <v>0</v>
      </c>
      <c r="G48" s="623">
        <f>G49+G59+G69+G79</f>
        <v>0</v>
      </c>
      <c r="H48" s="628">
        <f t="shared" si="2"/>
        <v>0</v>
      </c>
    </row>
    <row r="49" spans="1:8">
      <c r="A49" s="640">
        <v>1221</v>
      </c>
      <c r="B49" s="641" t="s">
        <v>208</v>
      </c>
      <c r="C49" s="626"/>
      <c r="D49" s="623">
        <f>D50+D51</f>
        <v>0</v>
      </c>
      <c r="E49" s="623">
        <f>E50+E51</f>
        <v>0</v>
      </c>
      <c r="F49" s="623">
        <f>F50+F51</f>
        <v>0</v>
      </c>
      <c r="G49" s="623">
        <f>G50+G51</f>
        <v>0</v>
      </c>
      <c r="H49" s="628">
        <f t="shared" si="2"/>
        <v>0</v>
      </c>
    </row>
    <row r="50" spans="1:8">
      <c r="A50" s="630">
        <v>12211</v>
      </c>
      <c r="B50" s="638" t="s">
        <v>200</v>
      </c>
      <c r="C50" s="626"/>
      <c r="D50" s="632"/>
      <c r="E50" s="632"/>
      <c r="F50" s="632"/>
      <c r="G50" s="632"/>
      <c r="H50" s="628">
        <f t="shared" si="2"/>
        <v>0</v>
      </c>
    </row>
    <row r="51" spans="1:8">
      <c r="A51" s="630">
        <v>12212</v>
      </c>
      <c r="B51" s="642" t="s">
        <v>104</v>
      </c>
      <c r="C51" s="626"/>
      <c r="D51" s="623">
        <f>SUM(D52:D54)</f>
        <v>0</v>
      </c>
      <c r="E51" s="623">
        <f>SUM(E52:E54)</f>
        <v>0</v>
      </c>
      <c r="F51" s="623">
        <f>SUM(F52:F54)</f>
        <v>0</v>
      </c>
      <c r="G51" s="623">
        <f>SUM(G52:G54)</f>
        <v>0</v>
      </c>
      <c r="H51" s="628">
        <f t="shared" si="2"/>
        <v>0</v>
      </c>
    </row>
    <row r="52" spans="1:8">
      <c r="A52" s="630">
        <v>122121</v>
      </c>
      <c r="B52" s="642" t="s">
        <v>209</v>
      </c>
      <c r="C52" s="626"/>
      <c r="D52" s="632"/>
      <c r="E52" s="632"/>
      <c r="F52" s="632"/>
      <c r="G52" s="632"/>
      <c r="H52" s="628">
        <f t="shared" si="2"/>
        <v>0</v>
      </c>
    </row>
    <row r="53" spans="1:8">
      <c r="A53" s="643" t="s">
        <v>42</v>
      </c>
      <c r="B53" s="639" t="s">
        <v>202</v>
      </c>
      <c r="C53" s="626"/>
      <c r="D53" s="632"/>
      <c r="E53" s="632"/>
      <c r="F53" s="632"/>
      <c r="G53" s="632"/>
      <c r="H53" s="628">
        <f t="shared" si="2"/>
        <v>0</v>
      </c>
    </row>
    <row r="54" spans="1:8">
      <c r="A54" s="630" t="s">
        <v>43</v>
      </c>
      <c r="B54" s="642" t="s">
        <v>210</v>
      </c>
      <c r="C54" s="626"/>
      <c r="D54" s="632"/>
      <c r="E54" s="632"/>
      <c r="F54" s="632"/>
      <c r="G54" s="632"/>
      <c r="H54" s="628">
        <f t="shared" si="2"/>
        <v>0</v>
      </c>
    </row>
    <row r="55" spans="1:8">
      <c r="A55" s="630">
        <v>12213</v>
      </c>
      <c r="B55" s="638" t="s">
        <v>204</v>
      </c>
      <c r="C55" s="626"/>
      <c r="D55" s="623">
        <f>SUM(D56:D58)</f>
        <v>0</v>
      </c>
      <c r="E55" s="623">
        <f>SUM(E56:E58)</f>
        <v>0</v>
      </c>
      <c r="F55" s="623">
        <f>SUM(F56:F58)</f>
        <v>0</v>
      </c>
      <c r="G55" s="623">
        <f>SUM(G56:G58)</f>
        <v>0</v>
      </c>
      <c r="H55" s="628">
        <f t="shared" si="2"/>
        <v>0</v>
      </c>
    </row>
    <row r="56" spans="1:8">
      <c r="A56" s="630">
        <v>122131</v>
      </c>
      <c r="B56" s="642" t="s">
        <v>209</v>
      </c>
      <c r="C56" s="626"/>
      <c r="D56" s="632"/>
      <c r="E56" s="632"/>
      <c r="F56" s="632"/>
      <c r="G56" s="632"/>
      <c r="H56" s="628">
        <f t="shared" si="2"/>
        <v>0</v>
      </c>
    </row>
    <row r="57" spans="1:8">
      <c r="A57" s="630" t="s">
        <v>44</v>
      </c>
      <c r="B57" s="639" t="s">
        <v>202</v>
      </c>
      <c r="C57" s="626"/>
      <c r="D57" s="632"/>
      <c r="E57" s="632"/>
      <c r="F57" s="632"/>
      <c r="G57" s="632"/>
      <c r="H57" s="628">
        <f t="shared" si="2"/>
        <v>0</v>
      </c>
    </row>
    <row r="58" spans="1:8">
      <c r="A58" s="630" t="s">
        <v>45</v>
      </c>
      <c r="B58" s="642" t="s">
        <v>210</v>
      </c>
      <c r="C58" s="626"/>
      <c r="D58" s="632"/>
      <c r="E58" s="632"/>
      <c r="F58" s="632"/>
      <c r="G58" s="632"/>
      <c r="H58" s="628">
        <f t="shared" si="2"/>
        <v>0</v>
      </c>
    </row>
    <row r="59" spans="1:8">
      <c r="A59" s="640">
        <v>1222</v>
      </c>
      <c r="B59" s="641" t="s">
        <v>211</v>
      </c>
      <c r="C59" s="626"/>
      <c r="D59" s="623">
        <f>D60+D61+D65</f>
        <v>0</v>
      </c>
      <c r="E59" s="623">
        <f>E60+E61+E65</f>
        <v>0</v>
      </c>
      <c r="F59" s="623">
        <f>F60+F61+F65</f>
        <v>0</v>
      </c>
      <c r="G59" s="623">
        <f>G60+G61+G65</f>
        <v>0</v>
      </c>
      <c r="H59" s="628">
        <f t="shared" si="2"/>
        <v>0</v>
      </c>
    </row>
    <row r="60" spans="1:8">
      <c r="A60" s="630">
        <v>12221</v>
      </c>
      <c r="B60" s="638" t="s">
        <v>200</v>
      </c>
      <c r="C60" s="626"/>
      <c r="D60" s="632"/>
      <c r="E60" s="632"/>
      <c r="F60" s="632"/>
      <c r="G60" s="632"/>
      <c r="H60" s="628">
        <f t="shared" si="2"/>
        <v>0</v>
      </c>
    </row>
    <row r="61" spans="1:8">
      <c r="A61" s="630">
        <v>12222</v>
      </c>
      <c r="B61" s="644" t="s">
        <v>104</v>
      </c>
      <c r="C61" s="626"/>
      <c r="D61" s="623">
        <f>SUM(D62:D64)</f>
        <v>0</v>
      </c>
      <c r="E61" s="623">
        <f>SUM(E62:E64)</f>
        <v>0</v>
      </c>
      <c r="F61" s="623">
        <f>SUM(F62:F64)</f>
        <v>0</v>
      </c>
      <c r="G61" s="623">
        <f>SUM(G62:G64)</f>
        <v>0</v>
      </c>
      <c r="H61" s="628">
        <f t="shared" si="2"/>
        <v>0</v>
      </c>
    </row>
    <row r="62" spans="1:8">
      <c r="A62" s="630">
        <v>122221</v>
      </c>
      <c r="B62" s="642" t="s">
        <v>209</v>
      </c>
      <c r="C62" s="626"/>
      <c r="D62" s="632"/>
      <c r="E62" s="632"/>
      <c r="F62" s="632"/>
      <c r="G62" s="632"/>
      <c r="H62" s="628">
        <f t="shared" si="2"/>
        <v>0</v>
      </c>
    </row>
    <row r="63" spans="1:8">
      <c r="A63" s="630" t="s">
        <v>46</v>
      </c>
      <c r="B63" s="639" t="s">
        <v>202</v>
      </c>
      <c r="C63" s="626"/>
      <c r="D63" s="632"/>
      <c r="E63" s="632"/>
      <c r="F63" s="632"/>
      <c r="G63" s="632"/>
      <c r="H63" s="628">
        <f t="shared" si="2"/>
        <v>0</v>
      </c>
    </row>
    <row r="64" spans="1:8">
      <c r="A64" s="630" t="s">
        <v>47</v>
      </c>
      <c r="B64" s="642" t="s">
        <v>210</v>
      </c>
      <c r="C64" s="626"/>
      <c r="D64" s="632"/>
      <c r="E64" s="632"/>
      <c r="F64" s="632"/>
      <c r="G64" s="632"/>
      <c r="H64" s="628">
        <f t="shared" si="2"/>
        <v>0</v>
      </c>
    </row>
    <row r="65" spans="1:8">
      <c r="A65" s="630">
        <v>12223</v>
      </c>
      <c r="B65" s="638" t="s">
        <v>204</v>
      </c>
      <c r="C65" s="626"/>
      <c r="D65" s="623">
        <f>SUM(D66:D68)</f>
        <v>0</v>
      </c>
      <c r="E65" s="623">
        <f>SUM(E66:E68)</f>
        <v>0</v>
      </c>
      <c r="F65" s="623">
        <f>SUM(F66:F68)</f>
        <v>0</v>
      </c>
      <c r="G65" s="623">
        <f>SUM(G66:G68)</f>
        <v>0</v>
      </c>
      <c r="H65" s="628">
        <f t="shared" si="2"/>
        <v>0</v>
      </c>
    </row>
    <row r="66" spans="1:8">
      <c r="A66" s="630">
        <v>122231</v>
      </c>
      <c r="B66" s="642" t="s">
        <v>209</v>
      </c>
      <c r="C66" s="626"/>
      <c r="D66" s="632"/>
      <c r="E66" s="632"/>
      <c r="F66" s="632"/>
      <c r="G66" s="632"/>
      <c r="H66" s="628">
        <f t="shared" si="2"/>
        <v>0</v>
      </c>
    </row>
    <row r="67" spans="1:8">
      <c r="A67" s="630" t="s">
        <v>48</v>
      </c>
      <c r="B67" s="639" t="s">
        <v>202</v>
      </c>
      <c r="C67" s="626"/>
      <c r="D67" s="632"/>
      <c r="E67" s="632"/>
      <c r="F67" s="632"/>
      <c r="G67" s="632"/>
      <c r="H67" s="628">
        <f t="shared" si="2"/>
        <v>0</v>
      </c>
    </row>
    <row r="68" spans="1:8">
      <c r="A68" s="630" t="s">
        <v>49</v>
      </c>
      <c r="B68" s="642" t="s">
        <v>210</v>
      </c>
      <c r="C68" s="626"/>
      <c r="D68" s="632"/>
      <c r="E68" s="632"/>
      <c r="F68" s="632"/>
      <c r="G68" s="632"/>
      <c r="H68" s="628">
        <f t="shared" si="2"/>
        <v>0</v>
      </c>
    </row>
    <row r="69" spans="1:8">
      <c r="A69" s="640">
        <v>1223</v>
      </c>
      <c r="B69" s="641" t="s">
        <v>212</v>
      </c>
      <c r="C69" s="626"/>
      <c r="D69" s="623">
        <f>D70+D71+D75</f>
        <v>0</v>
      </c>
      <c r="E69" s="623">
        <f>E70+E71+E75</f>
        <v>0</v>
      </c>
      <c r="F69" s="623">
        <f>F70+F71+F75</f>
        <v>0</v>
      </c>
      <c r="G69" s="623">
        <f>G70+G71+G75</f>
        <v>0</v>
      </c>
      <c r="H69" s="628">
        <f t="shared" si="2"/>
        <v>0</v>
      </c>
    </row>
    <row r="70" spans="1:8">
      <c r="A70" s="630">
        <v>12231</v>
      </c>
      <c r="B70" s="638" t="s">
        <v>200</v>
      </c>
      <c r="C70" s="626"/>
      <c r="D70" s="632"/>
      <c r="E70" s="632"/>
      <c r="F70" s="632"/>
      <c r="G70" s="632"/>
      <c r="H70" s="628">
        <f t="shared" si="2"/>
        <v>0</v>
      </c>
    </row>
    <row r="71" spans="1:8">
      <c r="A71" s="630">
        <v>12232</v>
      </c>
      <c r="B71" s="642" t="s">
        <v>104</v>
      </c>
      <c r="C71" s="626"/>
      <c r="D71" s="623">
        <f>SUM(D72:D74)</f>
        <v>0</v>
      </c>
      <c r="E71" s="623">
        <f>SUM(E72:E74)</f>
        <v>0</v>
      </c>
      <c r="F71" s="623">
        <f>SUM(F72:F74)</f>
        <v>0</v>
      </c>
      <c r="G71" s="623">
        <f>SUM(G72:G74)</f>
        <v>0</v>
      </c>
      <c r="H71" s="628">
        <f t="shared" si="2"/>
        <v>0</v>
      </c>
    </row>
    <row r="72" spans="1:8">
      <c r="A72" s="630">
        <v>122321</v>
      </c>
      <c r="B72" s="642" t="s">
        <v>209</v>
      </c>
      <c r="C72" s="626"/>
      <c r="D72" s="632"/>
      <c r="E72" s="632"/>
      <c r="F72" s="632"/>
      <c r="G72" s="632"/>
      <c r="H72" s="628">
        <f t="shared" si="2"/>
        <v>0</v>
      </c>
    </row>
    <row r="73" spans="1:8">
      <c r="A73" s="630" t="s">
        <v>50</v>
      </c>
      <c r="B73" s="639" t="s">
        <v>202</v>
      </c>
      <c r="C73" s="626"/>
      <c r="D73" s="632"/>
      <c r="E73" s="632"/>
      <c r="F73" s="632"/>
      <c r="G73" s="632"/>
      <c r="H73" s="628">
        <f t="shared" si="2"/>
        <v>0</v>
      </c>
    </row>
    <row r="74" spans="1:8">
      <c r="A74" s="630" t="s">
        <v>51</v>
      </c>
      <c r="B74" s="642" t="s">
        <v>210</v>
      </c>
      <c r="C74" s="626"/>
      <c r="D74" s="632"/>
      <c r="E74" s="632"/>
      <c r="F74" s="632"/>
      <c r="G74" s="632"/>
      <c r="H74" s="628">
        <f t="shared" si="2"/>
        <v>0</v>
      </c>
    </row>
    <row r="75" spans="1:8">
      <c r="A75" s="630">
        <v>12233</v>
      </c>
      <c r="B75" s="638" t="s">
        <v>204</v>
      </c>
      <c r="C75" s="626"/>
      <c r="D75" s="623">
        <f>SUM(D76:D78)</f>
        <v>0</v>
      </c>
      <c r="E75" s="623">
        <f>SUM(E76:E78)</f>
        <v>0</v>
      </c>
      <c r="F75" s="623">
        <f>SUM(F76:F78)</f>
        <v>0</v>
      </c>
      <c r="G75" s="623">
        <f>SUM(G76:G78)</f>
        <v>0</v>
      </c>
      <c r="H75" s="628">
        <f t="shared" si="2"/>
        <v>0</v>
      </c>
    </row>
    <row r="76" spans="1:8">
      <c r="A76" s="630">
        <v>122331</v>
      </c>
      <c r="B76" s="642" t="s">
        <v>209</v>
      </c>
      <c r="C76" s="626"/>
      <c r="D76" s="632"/>
      <c r="E76" s="632"/>
      <c r="F76" s="632"/>
      <c r="G76" s="632"/>
      <c r="H76" s="628">
        <f t="shared" si="2"/>
        <v>0</v>
      </c>
    </row>
    <row r="77" spans="1:8">
      <c r="A77" s="630" t="s">
        <v>52</v>
      </c>
      <c r="B77" s="639" t="s">
        <v>202</v>
      </c>
      <c r="C77" s="626"/>
      <c r="D77" s="632"/>
      <c r="E77" s="632"/>
      <c r="F77" s="632"/>
      <c r="G77" s="632"/>
      <c r="H77" s="628">
        <f t="shared" si="2"/>
        <v>0</v>
      </c>
    </row>
    <row r="78" spans="1:8">
      <c r="A78" s="630" t="s">
        <v>53</v>
      </c>
      <c r="B78" s="642" t="s">
        <v>210</v>
      </c>
      <c r="C78" s="626"/>
      <c r="D78" s="632"/>
      <c r="E78" s="632"/>
      <c r="F78" s="632"/>
      <c r="G78" s="632"/>
      <c r="H78" s="628">
        <f t="shared" si="2"/>
        <v>0</v>
      </c>
    </row>
    <row r="79" spans="1:8">
      <c r="A79" s="640">
        <v>1224</v>
      </c>
      <c r="B79" s="645" t="s">
        <v>213</v>
      </c>
      <c r="C79" s="626"/>
      <c r="D79" s="623">
        <f>SUM(D80:D81)</f>
        <v>0</v>
      </c>
      <c r="E79" s="623">
        <f>SUM(E80:E81)</f>
        <v>0</v>
      </c>
      <c r="F79" s="623">
        <f>SUM(F80:F81)</f>
        <v>0</v>
      </c>
      <c r="G79" s="623">
        <f>SUM(G80:G81)</f>
        <v>0</v>
      </c>
      <c r="H79" s="628">
        <f t="shared" si="2"/>
        <v>0</v>
      </c>
    </row>
    <row r="80" spans="1:8">
      <c r="A80" s="630">
        <v>12241</v>
      </c>
      <c r="B80" s="638" t="s">
        <v>214</v>
      </c>
      <c r="C80" s="626"/>
      <c r="D80" s="632"/>
      <c r="E80" s="632"/>
      <c r="F80" s="632"/>
      <c r="G80" s="632"/>
      <c r="H80" s="628">
        <f t="shared" si="2"/>
        <v>0</v>
      </c>
    </row>
    <row r="81" spans="1:8">
      <c r="A81" s="630">
        <v>12249</v>
      </c>
      <c r="B81" s="638" t="s">
        <v>203</v>
      </c>
      <c r="C81" s="626"/>
      <c r="D81" s="632"/>
      <c r="E81" s="632"/>
      <c r="F81" s="632"/>
      <c r="G81" s="632"/>
      <c r="H81" s="628">
        <f t="shared" si="2"/>
        <v>0</v>
      </c>
    </row>
    <row r="82" spans="1:8">
      <c r="A82" s="646" t="s">
        <v>54</v>
      </c>
      <c r="B82" s="637" t="s">
        <v>215</v>
      </c>
      <c r="C82" s="623">
        <f>SUM(C83:C84)</f>
        <v>0</v>
      </c>
      <c r="D82" s="647"/>
      <c r="E82" s="647"/>
      <c r="F82" s="647"/>
      <c r="G82" s="647"/>
      <c r="H82" s="628">
        <f>C82</f>
        <v>0</v>
      </c>
    </row>
    <row r="83" spans="1:8">
      <c r="A83" s="648" t="s">
        <v>55</v>
      </c>
      <c r="B83" s="638" t="s">
        <v>216</v>
      </c>
      <c r="C83" s="632"/>
      <c r="D83" s="647"/>
      <c r="E83" s="647"/>
      <c r="F83" s="647"/>
      <c r="G83" s="647"/>
      <c r="H83" s="628">
        <f>C83</f>
        <v>0</v>
      </c>
    </row>
    <row r="84" spans="1:8">
      <c r="A84" s="648" t="s">
        <v>56</v>
      </c>
      <c r="B84" s="638" t="s">
        <v>217</v>
      </c>
      <c r="C84" s="632"/>
      <c r="D84" s="647"/>
      <c r="E84" s="647"/>
      <c r="F84" s="647"/>
      <c r="G84" s="647"/>
      <c r="H84" s="628">
        <f>C84</f>
        <v>0</v>
      </c>
    </row>
    <row r="85" spans="1:8">
      <c r="A85" s="624">
        <v>13</v>
      </c>
      <c r="B85" s="636" t="s">
        <v>218</v>
      </c>
      <c r="C85" s="626"/>
      <c r="D85" s="623">
        <f>D86+D96</f>
        <v>0</v>
      </c>
      <c r="E85" s="623">
        <f>E93+E96</f>
        <v>0</v>
      </c>
      <c r="F85" s="623">
        <f>F86+F96</f>
        <v>0</v>
      </c>
      <c r="G85" s="623">
        <f>G93+G96</f>
        <v>0</v>
      </c>
      <c r="H85" s="628">
        <f>SUM(D85:G85)</f>
        <v>0</v>
      </c>
    </row>
    <row r="86" spans="1:8">
      <c r="A86" s="649">
        <v>131</v>
      </c>
      <c r="B86" s="637" t="s">
        <v>219</v>
      </c>
      <c r="C86" s="626"/>
      <c r="D86" s="623">
        <f>D87+D90</f>
        <v>0</v>
      </c>
      <c r="E86" s="647"/>
      <c r="F86" s="623">
        <f>F87+F90</f>
        <v>0</v>
      </c>
      <c r="G86" s="647"/>
      <c r="H86" s="628">
        <f t="shared" ref="H86:H92" si="3">D86+F86</f>
        <v>0</v>
      </c>
    </row>
    <row r="87" spans="1:8">
      <c r="A87" s="630">
        <v>1311</v>
      </c>
      <c r="B87" s="638" t="s">
        <v>219</v>
      </c>
      <c r="C87" s="626"/>
      <c r="D87" s="623">
        <f>SUM(D88:D89)</f>
        <v>0</v>
      </c>
      <c r="E87" s="647"/>
      <c r="F87" s="623">
        <f>SUM(F88:F89)</f>
        <v>0</v>
      </c>
      <c r="G87" s="647"/>
      <c r="H87" s="628">
        <f t="shared" si="3"/>
        <v>0</v>
      </c>
    </row>
    <row r="88" spans="1:8">
      <c r="A88" s="630">
        <v>13111</v>
      </c>
      <c r="B88" s="638" t="s">
        <v>220</v>
      </c>
      <c r="C88" s="626"/>
      <c r="D88" s="632"/>
      <c r="E88" s="647"/>
      <c r="F88" s="632"/>
      <c r="G88" s="647"/>
      <c r="H88" s="628">
        <f t="shared" si="3"/>
        <v>0</v>
      </c>
    </row>
    <row r="89" spans="1:8">
      <c r="A89" s="630">
        <v>13112</v>
      </c>
      <c r="B89" s="638" t="s">
        <v>221</v>
      </c>
      <c r="C89" s="626"/>
      <c r="D89" s="632"/>
      <c r="E89" s="647"/>
      <c r="F89" s="632"/>
      <c r="G89" s="647"/>
      <c r="H89" s="628">
        <f t="shared" si="3"/>
        <v>0</v>
      </c>
    </row>
    <row r="90" spans="1:8">
      <c r="A90" s="630">
        <v>1319</v>
      </c>
      <c r="B90" s="638" t="s">
        <v>222</v>
      </c>
      <c r="C90" s="626"/>
      <c r="D90" s="623">
        <f>SUM(D91:D92)</f>
        <v>0</v>
      </c>
      <c r="E90" s="647"/>
      <c r="F90" s="623">
        <f>SUM(F91:F92)</f>
        <v>0</v>
      </c>
      <c r="G90" s="647"/>
      <c r="H90" s="628">
        <f t="shared" si="3"/>
        <v>0</v>
      </c>
    </row>
    <row r="91" spans="1:8">
      <c r="A91" s="630">
        <v>13191</v>
      </c>
      <c r="B91" s="638" t="s">
        <v>223</v>
      </c>
      <c r="C91" s="626"/>
      <c r="D91" s="632"/>
      <c r="E91" s="647"/>
      <c r="F91" s="632"/>
      <c r="G91" s="647"/>
      <c r="H91" s="628">
        <f t="shared" si="3"/>
        <v>0</v>
      </c>
    </row>
    <row r="92" spans="1:8">
      <c r="A92" s="630">
        <v>13192</v>
      </c>
      <c r="B92" s="638" t="s">
        <v>224</v>
      </c>
      <c r="C92" s="626"/>
      <c r="D92" s="632"/>
      <c r="E92" s="647"/>
      <c r="F92" s="632"/>
      <c r="G92" s="647"/>
      <c r="H92" s="628">
        <f t="shared" si="3"/>
        <v>0</v>
      </c>
    </row>
    <row r="93" spans="1:8">
      <c r="A93" s="649">
        <v>132</v>
      </c>
      <c r="B93" s="637" t="s">
        <v>225</v>
      </c>
      <c r="C93" s="626"/>
      <c r="D93" s="647"/>
      <c r="E93" s="623">
        <f>SUM(E94:E95)</f>
        <v>0</v>
      </c>
      <c r="F93" s="647"/>
      <c r="G93" s="623">
        <f>SUM(G94:G95)</f>
        <v>0</v>
      </c>
      <c r="H93" s="628">
        <f>E93+G93</f>
        <v>0</v>
      </c>
    </row>
    <row r="94" spans="1:8">
      <c r="A94" s="630">
        <v>1321</v>
      </c>
      <c r="B94" s="638" t="s">
        <v>225</v>
      </c>
      <c r="C94" s="626"/>
      <c r="D94" s="647"/>
      <c r="E94" s="632"/>
      <c r="F94" s="647"/>
      <c r="G94" s="632"/>
      <c r="H94" s="628">
        <f>E94+G94</f>
        <v>0</v>
      </c>
    </row>
    <row r="95" spans="1:8">
      <c r="A95" s="630">
        <v>1329</v>
      </c>
      <c r="B95" s="638" t="s">
        <v>222</v>
      </c>
      <c r="C95" s="626"/>
      <c r="D95" s="647"/>
      <c r="E95" s="632"/>
      <c r="F95" s="647"/>
      <c r="G95" s="632"/>
      <c r="H95" s="628">
        <f>E95+G95</f>
        <v>0</v>
      </c>
    </row>
    <row r="96" spans="1:8">
      <c r="A96" s="649">
        <v>137</v>
      </c>
      <c r="B96" s="650" t="s">
        <v>226</v>
      </c>
      <c r="C96" s="626"/>
      <c r="D96" s="623">
        <f>D97</f>
        <v>0</v>
      </c>
      <c r="E96" s="623">
        <f>E100</f>
        <v>0</v>
      </c>
      <c r="F96" s="623">
        <f>F97</f>
        <v>0</v>
      </c>
      <c r="G96" s="623">
        <f>G100</f>
        <v>0</v>
      </c>
      <c r="H96" s="628">
        <f>SUM(D96:G96)</f>
        <v>0</v>
      </c>
    </row>
    <row r="97" spans="1:8">
      <c r="A97" s="630">
        <v>1371</v>
      </c>
      <c r="B97" s="651" t="s">
        <v>227</v>
      </c>
      <c r="C97" s="626"/>
      <c r="D97" s="623">
        <f>SUM(D98:D99)</f>
        <v>0</v>
      </c>
      <c r="E97" s="647"/>
      <c r="F97" s="623">
        <f>SUM(F98:F99)</f>
        <v>0</v>
      </c>
      <c r="G97" s="647"/>
      <c r="H97" s="628">
        <f>D97+F97</f>
        <v>0</v>
      </c>
    </row>
    <row r="98" spans="1:8">
      <c r="A98" s="630">
        <v>13711</v>
      </c>
      <c r="B98" s="651" t="s">
        <v>228</v>
      </c>
      <c r="C98" s="626"/>
      <c r="D98" s="632"/>
      <c r="E98" s="647"/>
      <c r="F98" s="632"/>
      <c r="G98" s="647"/>
      <c r="H98" s="628">
        <f>D98+F98</f>
        <v>0</v>
      </c>
    </row>
    <row r="99" spans="1:8">
      <c r="A99" s="630">
        <v>13712</v>
      </c>
      <c r="B99" s="651" t="s">
        <v>229</v>
      </c>
      <c r="C99" s="626"/>
      <c r="D99" s="632"/>
      <c r="E99" s="647"/>
      <c r="F99" s="632"/>
      <c r="G99" s="647"/>
      <c r="H99" s="628">
        <f>D99+F99</f>
        <v>0</v>
      </c>
    </row>
    <row r="100" spans="1:8">
      <c r="A100" s="630">
        <v>1372</v>
      </c>
      <c r="B100" s="651" t="s">
        <v>230</v>
      </c>
      <c r="C100" s="626"/>
      <c r="D100" s="647"/>
      <c r="E100" s="632"/>
      <c r="F100" s="647"/>
      <c r="G100" s="632"/>
      <c r="H100" s="628">
        <f>E100+G100</f>
        <v>0</v>
      </c>
    </row>
    <row r="101" spans="1:8">
      <c r="A101" s="624">
        <v>14</v>
      </c>
      <c r="B101" s="636" t="s">
        <v>231</v>
      </c>
      <c r="C101" s="626"/>
      <c r="D101" s="623">
        <f>D102</f>
        <v>0</v>
      </c>
      <c r="E101" s="623">
        <f>E114</f>
        <v>0</v>
      </c>
      <c r="F101" s="623">
        <f>F102</f>
        <v>0</v>
      </c>
      <c r="G101" s="623">
        <f>G114</f>
        <v>0</v>
      </c>
      <c r="H101" s="628">
        <f>SUM(D101:G101)</f>
        <v>0</v>
      </c>
    </row>
    <row r="102" spans="1:8">
      <c r="A102" s="649">
        <v>141</v>
      </c>
      <c r="B102" s="637" t="s">
        <v>232</v>
      </c>
      <c r="C102" s="626"/>
      <c r="D102" s="623">
        <f>D103+D106+D109</f>
        <v>0</v>
      </c>
      <c r="E102" s="647"/>
      <c r="F102" s="623">
        <f>F103+F106+F109</f>
        <v>0</v>
      </c>
      <c r="G102" s="647"/>
      <c r="H102" s="628">
        <f>D102+F102</f>
        <v>0</v>
      </c>
    </row>
    <row r="103" spans="1:8">
      <c r="A103" s="630">
        <v>1411</v>
      </c>
      <c r="B103" s="638" t="s">
        <v>32</v>
      </c>
      <c r="C103" s="626"/>
      <c r="D103" s="623">
        <f>SUM(D104:D105)</f>
        <v>0</v>
      </c>
      <c r="E103" s="647"/>
      <c r="F103" s="623">
        <f>SUM(F104:F105)</f>
        <v>0</v>
      </c>
      <c r="G103" s="647"/>
      <c r="H103" s="628">
        <f>D103+F103</f>
        <v>0</v>
      </c>
    </row>
    <row r="104" spans="1:8">
      <c r="A104" s="630">
        <v>14111</v>
      </c>
      <c r="B104" s="638" t="s">
        <v>233</v>
      </c>
      <c r="C104" s="626"/>
      <c r="D104" s="632"/>
      <c r="E104" s="647"/>
      <c r="F104" s="632"/>
      <c r="G104" s="647"/>
      <c r="H104" s="628">
        <f>D104+F104</f>
        <v>0</v>
      </c>
    </row>
    <row r="105" spans="1:8">
      <c r="A105" s="630">
        <v>14112</v>
      </c>
      <c r="B105" s="638" t="s">
        <v>234</v>
      </c>
      <c r="C105" s="626"/>
      <c r="D105" s="632"/>
      <c r="E105" s="647"/>
      <c r="F105" s="632"/>
      <c r="G105" s="647"/>
      <c r="H105" s="628">
        <f>D105+F105</f>
        <v>0</v>
      </c>
    </row>
    <row r="106" spans="1:8">
      <c r="A106" s="630">
        <v>1412</v>
      </c>
      <c r="B106" s="638" t="s">
        <v>235</v>
      </c>
      <c r="C106" s="626"/>
      <c r="D106" s="623">
        <f>SUM(D107:D108)</f>
        <v>0</v>
      </c>
      <c r="E106" s="647"/>
      <c r="F106" s="623">
        <f>SUM(F107:F108)</f>
        <v>0</v>
      </c>
      <c r="G106" s="647"/>
      <c r="H106" s="628">
        <f>D106+F106</f>
        <v>0</v>
      </c>
    </row>
    <row r="107" spans="1:8">
      <c r="A107" s="630">
        <v>14121</v>
      </c>
      <c r="B107" s="638" t="s">
        <v>236</v>
      </c>
      <c r="C107" s="626"/>
      <c r="D107" s="632"/>
      <c r="E107" s="647"/>
      <c r="F107" s="632"/>
      <c r="G107" s="647"/>
      <c r="H107" s="628">
        <f t="shared" ref="H107:H113" si="4">D107+F107</f>
        <v>0</v>
      </c>
    </row>
    <row r="108" spans="1:8">
      <c r="A108" s="652">
        <v>14122</v>
      </c>
      <c r="B108" s="638" t="s">
        <v>237</v>
      </c>
      <c r="C108" s="626"/>
      <c r="D108" s="632"/>
      <c r="E108" s="647"/>
      <c r="F108" s="632"/>
      <c r="G108" s="647"/>
      <c r="H108" s="628">
        <f t="shared" si="4"/>
        <v>0</v>
      </c>
    </row>
    <row r="109" spans="1:8">
      <c r="A109" s="652">
        <v>1419</v>
      </c>
      <c r="B109" s="638" t="s">
        <v>222</v>
      </c>
      <c r="C109" s="626"/>
      <c r="D109" s="623">
        <f>SUM(D110:D113)</f>
        <v>0</v>
      </c>
      <c r="E109" s="647"/>
      <c r="F109" s="623">
        <f>SUM(F110:F113)</f>
        <v>0</v>
      </c>
      <c r="G109" s="647"/>
      <c r="H109" s="628">
        <f t="shared" si="4"/>
        <v>0</v>
      </c>
    </row>
    <row r="110" spans="1:8">
      <c r="A110" s="652">
        <v>14191</v>
      </c>
      <c r="B110" s="638" t="s">
        <v>238</v>
      </c>
      <c r="C110" s="626"/>
      <c r="D110" s="632"/>
      <c r="E110" s="647"/>
      <c r="F110" s="632"/>
      <c r="G110" s="647"/>
      <c r="H110" s="628">
        <f t="shared" si="4"/>
        <v>0</v>
      </c>
    </row>
    <row r="111" spans="1:8">
      <c r="A111" s="652">
        <v>14192</v>
      </c>
      <c r="B111" s="638" t="s">
        <v>239</v>
      </c>
      <c r="C111" s="626"/>
      <c r="D111" s="632"/>
      <c r="E111" s="647"/>
      <c r="F111" s="632"/>
      <c r="G111" s="647"/>
      <c r="H111" s="628">
        <f t="shared" si="4"/>
        <v>0</v>
      </c>
    </row>
    <row r="112" spans="1:8">
      <c r="A112" s="652">
        <v>14193</v>
      </c>
      <c r="B112" s="638" t="s">
        <v>240</v>
      </c>
      <c r="C112" s="626"/>
      <c r="D112" s="632"/>
      <c r="E112" s="647"/>
      <c r="F112" s="632"/>
      <c r="G112" s="647"/>
      <c r="H112" s="628">
        <f t="shared" si="4"/>
        <v>0</v>
      </c>
    </row>
    <row r="113" spans="1:8">
      <c r="A113" s="652">
        <v>14194</v>
      </c>
      <c r="B113" s="638" t="s">
        <v>241</v>
      </c>
      <c r="C113" s="626"/>
      <c r="D113" s="632"/>
      <c r="E113" s="647"/>
      <c r="F113" s="632"/>
      <c r="G113" s="647"/>
      <c r="H113" s="628">
        <f t="shared" si="4"/>
        <v>0</v>
      </c>
    </row>
    <row r="114" spans="1:8">
      <c r="A114" s="653">
        <v>142</v>
      </c>
      <c r="B114" s="637" t="s">
        <v>242</v>
      </c>
      <c r="C114" s="626"/>
      <c r="D114" s="647"/>
      <c r="E114" s="623">
        <f>SUM(E115:E117)</f>
        <v>0</v>
      </c>
      <c r="F114" s="647"/>
      <c r="G114" s="623">
        <f>SUM(G115:G117)</f>
        <v>0</v>
      </c>
      <c r="H114" s="628">
        <f>E114+G114</f>
        <v>0</v>
      </c>
    </row>
    <row r="115" spans="1:8">
      <c r="A115" s="630">
        <v>1421</v>
      </c>
      <c r="B115" s="638" t="s">
        <v>243</v>
      </c>
      <c r="C115" s="626"/>
      <c r="D115" s="647"/>
      <c r="E115" s="632"/>
      <c r="F115" s="647"/>
      <c r="G115" s="632"/>
      <c r="H115" s="628">
        <f>E115+G115</f>
        <v>0</v>
      </c>
    </row>
    <row r="116" spans="1:8">
      <c r="A116" s="630">
        <v>1422</v>
      </c>
      <c r="B116" s="638" t="s">
        <v>244</v>
      </c>
      <c r="C116" s="626"/>
      <c r="D116" s="647"/>
      <c r="E116" s="632"/>
      <c r="F116" s="647"/>
      <c r="G116" s="632"/>
      <c r="H116" s="628">
        <f t="shared" ref="H116:H117" si="5">E116+G116</f>
        <v>0</v>
      </c>
    </row>
    <row r="117" spans="1:8">
      <c r="A117" s="630">
        <v>1429</v>
      </c>
      <c r="B117" s="638" t="s">
        <v>245</v>
      </c>
      <c r="C117" s="626"/>
      <c r="D117" s="647"/>
      <c r="E117" s="632"/>
      <c r="F117" s="647"/>
      <c r="G117" s="632"/>
      <c r="H117" s="628">
        <f t="shared" si="5"/>
        <v>0</v>
      </c>
    </row>
    <row r="118" spans="1:8">
      <c r="A118" s="624">
        <v>15</v>
      </c>
      <c r="B118" s="636" t="s">
        <v>246</v>
      </c>
      <c r="C118" s="626"/>
      <c r="D118" s="623">
        <f>D119+D141+D147</f>
        <v>0</v>
      </c>
      <c r="E118" s="623">
        <f>E136+E141+E147</f>
        <v>0</v>
      </c>
      <c r="F118" s="623">
        <f>F119+F141+F147</f>
        <v>0</v>
      </c>
      <c r="G118" s="623">
        <f>G136+G141+G147</f>
        <v>0</v>
      </c>
      <c r="H118" s="628">
        <f>SUM(D118:G118)</f>
        <v>0</v>
      </c>
    </row>
    <row r="119" spans="1:8">
      <c r="A119" s="649">
        <v>151</v>
      </c>
      <c r="B119" s="637" t="s">
        <v>247</v>
      </c>
      <c r="C119" s="626"/>
      <c r="D119" s="623">
        <f>D120+D123+D126+D129</f>
        <v>0</v>
      </c>
      <c r="E119" s="647"/>
      <c r="F119" s="623">
        <f>F120+F123+F126+F129</f>
        <v>0</v>
      </c>
      <c r="G119" s="647"/>
      <c r="H119" s="628">
        <f t="shared" ref="H119:H135" si="6">D119+F119</f>
        <v>0</v>
      </c>
    </row>
    <row r="120" spans="1:8">
      <c r="A120" s="630">
        <v>1511</v>
      </c>
      <c r="B120" s="638" t="s">
        <v>248</v>
      </c>
      <c r="C120" s="626"/>
      <c r="D120" s="623">
        <f>SUM(D121:D122)</f>
        <v>0</v>
      </c>
      <c r="E120" s="647"/>
      <c r="F120" s="623">
        <f>SUM(F121:F122)</f>
        <v>0</v>
      </c>
      <c r="G120" s="647"/>
      <c r="H120" s="628">
        <f t="shared" si="6"/>
        <v>0</v>
      </c>
    </row>
    <row r="121" spans="1:8">
      <c r="A121" s="630">
        <v>15111</v>
      </c>
      <c r="B121" s="638" t="s">
        <v>249</v>
      </c>
      <c r="C121" s="626"/>
      <c r="D121" s="632"/>
      <c r="E121" s="647"/>
      <c r="F121" s="632"/>
      <c r="G121" s="647"/>
      <c r="H121" s="628">
        <f t="shared" si="6"/>
        <v>0</v>
      </c>
    </row>
    <row r="122" spans="1:8">
      <c r="A122" s="630">
        <v>15112</v>
      </c>
      <c r="B122" s="638" t="s">
        <v>250</v>
      </c>
      <c r="C122" s="626"/>
      <c r="D122" s="632"/>
      <c r="E122" s="647"/>
      <c r="F122" s="632"/>
      <c r="G122" s="647"/>
      <c r="H122" s="628">
        <f t="shared" si="6"/>
        <v>0</v>
      </c>
    </row>
    <row r="123" spans="1:8">
      <c r="A123" s="630">
        <v>1512</v>
      </c>
      <c r="B123" s="638" t="s">
        <v>251</v>
      </c>
      <c r="C123" s="626"/>
      <c r="D123" s="623">
        <f>SUM(D124:D125)</f>
        <v>0</v>
      </c>
      <c r="E123" s="647"/>
      <c r="F123" s="623">
        <f>SUM(F124:F125)</f>
        <v>0</v>
      </c>
      <c r="G123" s="647"/>
      <c r="H123" s="628">
        <f t="shared" si="6"/>
        <v>0</v>
      </c>
    </row>
    <row r="124" spans="1:8">
      <c r="A124" s="630">
        <v>15121</v>
      </c>
      <c r="B124" s="638" t="s">
        <v>252</v>
      </c>
      <c r="C124" s="626"/>
      <c r="D124" s="632"/>
      <c r="E124" s="647"/>
      <c r="F124" s="632"/>
      <c r="G124" s="647"/>
      <c r="H124" s="628">
        <f t="shared" si="6"/>
        <v>0</v>
      </c>
    </row>
    <row r="125" spans="1:8">
      <c r="A125" s="630">
        <v>15122</v>
      </c>
      <c r="B125" s="638" t="s">
        <v>253</v>
      </c>
      <c r="C125" s="626"/>
      <c r="D125" s="632"/>
      <c r="E125" s="647"/>
      <c r="F125" s="632"/>
      <c r="G125" s="647"/>
      <c r="H125" s="628">
        <f t="shared" si="6"/>
        <v>0</v>
      </c>
    </row>
    <row r="126" spans="1:8">
      <c r="A126" s="630">
        <v>1513</v>
      </c>
      <c r="B126" s="638" t="s">
        <v>254</v>
      </c>
      <c r="C126" s="626"/>
      <c r="D126" s="623">
        <f>SUM(D127:D128)</f>
        <v>0</v>
      </c>
      <c r="E126" s="647"/>
      <c r="F126" s="623">
        <f>SUM(F127:F128)</f>
        <v>0</v>
      </c>
      <c r="G126" s="647"/>
      <c r="H126" s="628">
        <f t="shared" si="6"/>
        <v>0</v>
      </c>
    </row>
    <row r="127" spans="1:8">
      <c r="A127" s="630">
        <v>15131</v>
      </c>
      <c r="B127" s="638" t="s">
        <v>252</v>
      </c>
      <c r="C127" s="626"/>
      <c r="D127" s="632"/>
      <c r="E127" s="647"/>
      <c r="F127" s="632"/>
      <c r="G127" s="647"/>
      <c r="H127" s="628">
        <f t="shared" si="6"/>
        <v>0</v>
      </c>
    </row>
    <row r="128" spans="1:8">
      <c r="A128" s="630">
        <v>15132</v>
      </c>
      <c r="B128" s="638" t="s">
        <v>253</v>
      </c>
      <c r="C128" s="626"/>
      <c r="D128" s="632"/>
      <c r="E128" s="647"/>
      <c r="F128" s="632"/>
      <c r="G128" s="647"/>
      <c r="H128" s="628">
        <f t="shared" si="6"/>
        <v>0</v>
      </c>
    </row>
    <row r="129" spans="1:8">
      <c r="A129" s="630">
        <v>1519</v>
      </c>
      <c r="B129" s="638" t="s">
        <v>222</v>
      </c>
      <c r="C129" s="626"/>
      <c r="D129" s="623">
        <f>SUM(D130:D135)</f>
        <v>0</v>
      </c>
      <c r="E129" s="647"/>
      <c r="F129" s="623">
        <f>SUM(F130:F135)</f>
        <v>0</v>
      </c>
      <c r="G129" s="647"/>
      <c r="H129" s="628">
        <f t="shared" si="6"/>
        <v>0</v>
      </c>
    </row>
    <row r="130" spans="1:8">
      <c r="A130" s="630">
        <v>15191</v>
      </c>
      <c r="B130" s="638" t="s">
        <v>255</v>
      </c>
      <c r="C130" s="626"/>
      <c r="D130" s="632"/>
      <c r="E130" s="647"/>
      <c r="F130" s="632"/>
      <c r="G130" s="647"/>
      <c r="H130" s="628">
        <f t="shared" si="6"/>
        <v>0</v>
      </c>
    </row>
    <row r="131" spans="1:8">
      <c r="A131" s="630">
        <v>15192</v>
      </c>
      <c r="B131" s="638" t="s">
        <v>256</v>
      </c>
      <c r="C131" s="626"/>
      <c r="D131" s="632"/>
      <c r="E131" s="647"/>
      <c r="F131" s="632"/>
      <c r="G131" s="647"/>
      <c r="H131" s="628">
        <f t="shared" si="6"/>
        <v>0</v>
      </c>
    </row>
    <row r="132" spans="1:8">
      <c r="A132" s="630">
        <v>15193</v>
      </c>
      <c r="B132" s="638" t="s">
        <v>257</v>
      </c>
      <c r="C132" s="626"/>
      <c r="D132" s="632"/>
      <c r="E132" s="647"/>
      <c r="F132" s="632"/>
      <c r="G132" s="647"/>
      <c r="H132" s="628">
        <f t="shared" si="6"/>
        <v>0</v>
      </c>
    </row>
    <row r="133" spans="1:8">
      <c r="A133" s="630">
        <v>15194</v>
      </c>
      <c r="B133" s="638" t="s">
        <v>258</v>
      </c>
      <c r="C133" s="626"/>
      <c r="D133" s="632"/>
      <c r="E133" s="647"/>
      <c r="F133" s="632"/>
      <c r="G133" s="647"/>
      <c r="H133" s="628">
        <f t="shared" si="6"/>
        <v>0</v>
      </c>
    </row>
    <row r="134" spans="1:8">
      <c r="A134" s="630">
        <v>15195</v>
      </c>
      <c r="B134" s="638" t="s">
        <v>259</v>
      </c>
      <c r="C134" s="626"/>
      <c r="D134" s="632"/>
      <c r="E134" s="647"/>
      <c r="F134" s="632"/>
      <c r="G134" s="647"/>
      <c r="H134" s="628">
        <f t="shared" si="6"/>
        <v>0</v>
      </c>
    </row>
    <row r="135" spans="1:8">
      <c r="A135" s="630">
        <v>15196</v>
      </c>
      <c r="B135" s="638" t="s">
        <v>260</v>
      </c>
      <c r="C135" s="626"/>
      <c r="D135" s="632"/>
      <c r="E135" s="647"/>
      <c r="F135" s="632"/>
      <c r="G135" s="647"/>
      <c r="H135" s="628">
        <f t="shared" si="6"/>
        <v>0</v>
      </c>
    </row>
    <row r="136" spans="1:8">
      <c r="A136" s="649">
        <v>152</v>
      </c>
      <c r="B136" s="637" t="s">
        <v>261</v>
      </c>
      <c r="C136" s="626"/>
      <c r="D136" s="647"/>
      <c r="E136" s="623">
        <f>SUM(E137:E140)</f>
        <v>0</v>
      </c>
      <c r="F136" s="647"/>
      <c r="G136" s="623">
        <f>SUM(G137:G140)</f>
        <v>0</v>
      </c>
      <c r="H136" s="628">
        <f>E136+G136</f>
        <v>0</v>
      </c>
    </row>
    <row r="137" spans="1:8">
      <c r="A137" s="630">
        <v>1521</v>
      </c>
      <c r="B137" s="638" t="s">
        <v>262</v>
      </c>
      <c r="C137" s="626"/>
      <c r="D137" s="647"/>
      <c r="E137" s="632"/>
      <c r="F137" s="647"/>
      <c r="G137" s="632"/>
      <c r="H137" s="628">
        <f>E137+G137</f>
        <v>0</v>
      </c>
    </row>
    <row r="138" spans="1:8">
      <c r="A138" s="630">
        <v>1522</v>
      </c>
      <c r="B138" s="638" t="s">
        <v>263</v>
      </c>
      <c r="C138" s="626"/>
      <c r="D138" s="647"/>
      <c r="E138" s="632"/>
      <c r="F138" s="647"/>
      <c r="G138" s="632"/>
      <c r="H138" s="628">
        <f t="shared" ref="H138:H140" si="7">E138+G138</f>
        <v>0</v>
      </c>
    </row>
    <row r="139" spans="1:8">
      <c r="A139" s="630">
        <v>1523</v>
      </c>
      <c r="B139" s="638" t="s">
        <v>264</v>
      </c>
      <c r="C139" s="626"/>
      <c r="D139" s="647"/>
      <c r="E139" s="632"/>
      <c r="F139" s="647"/>
      <c r="G139" s="632"/>
      <c r="H139" s="628">
        <f t="shared" si="7"/>
        <v>0</v>
      </c>
    </row>
    <row r="140" spans="1:8">
      <c r="A140" s="652">
        <v>1529</v>
      </c>
      <c r="B140" s="638" t="s">
        <v>222</v>
      </c>
      <c r="C140" s="626"/>
      <c r="D140" s="647"/>
      <c r="E140" s="632"/>
      <c r="F140" s="647"/>
      <c r="G140" s="632"/>
      <c r="H140" s="628">
        <f t="shared" si="7"/>
        <v>0</v>
      </c>
    </row>
    <row r="141" spans="1:8">
      <c r="A141" s="653">
        <v>153</v>
      </c>
      <c r="B141" s="637" t="s">
        <v>265</v>
      </c>
      <c r="C141" s="626"/>
      <c r="D141" s="623">
        <f>SUM(D142:D144)</f>
        <v>0</v>
      </c>
      <c r="E141" s="623">
        <f>SUM(E142:E144)</f>
        <v>0</v>
      </c>
      <c r="F141" s="623">
        <f>SUM(F142:F144)</f>
        <v>0</v>
      </c>
      <c r="G141" s="623">
        <f>SUM(G142:G144)</f>
        <v>0</v>
      </c>
      <c r="H141" s="628">
        <f>SUM(D141:G141)</f>
        <v>0</v>
      </c>
    </row>
    <row r="142" spans="1:8">
      <c r="A142" s="630">
        <v>1531</v>
      </c>
      <c r="B142" s="639" t="s">
        <v>266</v>
      </c>
      <c r="C142" s="626"/>
      <c r="D142" s="632"/>
      <c r="E142" s="632"/>
      <c r="F142" s="632"/>
      <c r="G142" s="632"/>
      <c r="H142" s="628">
        <f t="shared" ref="H142:H147" si="8">SUM(D142:G142)</f>
        <v>0</v>
      </c>
    </row>
    <row r="143" spans="1:8">
      <c r="A143" s="630">
        <v>1532</v>
      </c>
      <c r="B143" s="639" t="s">
        <v>267</v>
      </c>
      <c r="C143" s="626"/>
      <c r="D143" s="632"/>
      <c r="E143" s="632"/>
      <c r="F143" s="632"/>
      <c r="G143" s="632"/>
      <c r="H143" s="628">
        <f t="shared" si="8"/>
        <v>0</v>
      </c>
    </row>
    <row r="144" spans="1:8">
      <c r="A144" s="630">
        <v>1539</v>
      </c>
      <c r="B144" s="639" t="s">
        <v>268</v>
      </c>
      <c r="C144" s="626"/>
      <c r="D144" s="623">
        <f>SUM(D145:D146)</f>
        <v>0</v>
      </c>
      <c r="E144" s="623">
        <f>SUM(E145:E146)</f>
        <v>0</v>
      </c>
      <c r="F144" s="623">
        <f>SUM(F145:F146)</f>
        <v>0</v>
      </c>
      <c r="G144" s="623">
        <f>SUM(G145:G146)</f>
        <v>0</v>
      </c>
      <c r="H144" s="628">
        <f t="shared" si="8"/>
        <v>0</v>
      </c>
    </row>
    <row r="145" spans="1:8">
      <c r="A145" s="630">
        <v>15391</v>
      </c>
      <c r="B145" s="639" t="s">
        <v>269</v>
      </c>
      <c r="C145" s="626"/>
      <c r="D145" s="632"/>
      <c r="E145" s="632"/>
      <c r="F145" s="632"/>
      <c r="G145" s="632"/>
      <c r="H145" s="628">
        <f t="shared" si="8"/>
        <v>0</v>
      </c>
    </row>
    <row r="146" spans="1:8">
      <c r="A146" s="630">
        <v>15392</v>
      </c>
      <c r="B146" s="639" t="s">
        <v>270</v>
      </c>
      <c r="C146" s="626"/>
      <c r="D146" s="632"/>
      <c r="E146" s="632"/>
      <c r="F146" s="632"/>
      <c r="G146" s="632"/>
      <c r="H146" s="628">
        <f t="shared" si="8"/>
        <v>0</v>
      </c>
    </row>
    <row r="147" spans="1:8">
      <c r="A147" s="649">
        <v>157</v>
      </c>
      <c r="B147" s="637" t="s">
        <v>271</v>
      </c>
      <c r="C147" s="626"/>
      <c r="D147" s="623">
        <f>D148+D152</f>
        <v>0</v>
      </c>
      <c r="E147" s="623">
        <f>E151+E152</f>
        <v>0</v>
      </c>
      <c r="F147" s="623">
        <f>F148+F152</f>
        <v>0</v>
      </c>
      <c r="G147" s="623">
        <f>G151+G152</f>
        <v>0</v>
      </c>
      <c r="H147" s="628">
        <f t="shared" si="8"/>
        <v>0</v>
      </c>
    </row>
    <row r="148" spans="1:8">
      <c r="A148" s="652">
        <v>1571</v>
      </c>
      <c r="B148" s="638" t="s">
        <v>272</v>
      </c>
      <c r="C148" s="626"/>
      <c r="D148" s="623">
        <f>SUM(D149:D150)</f>
        <v>0</v>
      </c>
      <c r="E148" s="647"/>
      <c r="F148" s="623">
        <f>SUM(F149:F150)</f>
        <v>0</v>
      </c>
      <c r="G148" s="647"/>
      <c r="H148" s="628">
        <f>D148+F148</f>
        <v>0</v>
      </c>
    </row>
    <row r="149" spans="1:8">
      <c r="A149" s="652">
        <v>15711</v>
      </c>
      <c r="B149" s="638" t="s">
        <v>273</v>
      </c>
      <c r="C149" s="626"/>
      <c r="D149" s="632"/>
      <c r="E149" s="647"/>
      <c r="F149" s="632"/>
      <c r="G149" s="647"/>
      <c r="H149" s="628">
        <f>D149+F149</f>
        <v>0</v>
      </c>
    </row>
    <row r="150" spans="1:8">
      <c r="A150" s="652">
        <v>15712</v>
      </c>
      <c r="B150" s="654" t="s">
        <v>274</v>
      </c>
      <c r="C150" s="626"/>
      <c r="D150" s="632"/>
      <c r="E150" s="647"/>
      <c r="F150" s="632"/>
      <c r="G150" s="647"/>
      <c r="H150" s="628">
        <f>D150+F150</f>
        <v>0</v>
      </c>
    </row>
    <row r="151" spans="1:8">
      <c r="A151" s="652">
        <v>1572</v>
      </c>
      <c r="B151" s="638" t="s">
        <v>275</v>
      </c>
      <c r="C151" s="626"/>
      <c r="D151" s="647"/>
      <c r="E151" s="632"/>
      <c r="F151" s="647"/>
      <c r="G151" s="632"/>
      <c r="H151" s="628">
        <f>E151+G151</f>
        <v>0</v>
      </c>
    </row>
    <row r="152" spans="1:8">
      <c r="A152" s="652">
        <v>1573</v>
      </c>
      <c r="B152" s="654" t="s">
        <v>276</v>
      </c>
      <c r="C152" s="626"/>
      <c r="D152" s="623">
        <f>SUM(D153:D154)</f>
        <v>0</v>
      </c>
      <c r="E152" s="623">
        <f>SUM(E153:E154)</f>
        <v>0</v>
      </c>
      <c r="F152" s="623">
        <f>SUM(F153:F154)</f>
        <v>0</v>
      </c>
      <c r="G152" s="623">
        <f>SUM(G153:G154)</f>
        <v>0</v>
      </c>
      <c r="H152" s="628">
        <f>SUM(D152:G152)</f>
        <v>0</v>
      </c>
    </row>
    <row r="153" spans="1:8">
      <c r="A153" s="652">
        <v>15731</v>
      </c>
      <c r="B153" s="654" t="s">
        <v>277</v>
      </c>
      <c r="C153" s="626"/>
      <c r="D153" s="632"/>
      <c r="E153" s="632"/>
      <c r="F153" s="632"/>
      <c r="G153" s="632"/>
      <c r="H153" s="628">
        <f t="shared" ref="H153:H170" si="9">SUM(D153:G153)</f>
        <v>0</v>
      </c>
    </row>
    <row r="154" spans="1:8">
      <c r="A154" s="652">
        <v>15732</v>
      </c>
      <c r="B154" s="654" t="s">
        <v>278</v>
      </c>
      <c r="C154" s="626"/>
      <c r="D154" s="632"/>
      <c r="E154" s="632"/>
      <c r="F154" s="632"/>
      <c r="G154" s="632"/>
      <c r="H154" s="628">
        <f t="shared" si="9"/>
        <v>0</v>
      </c>
    </row>
    <row r="155" spans="1:8">
      <c r="A155" s="655">
        <v>18</v>
      </c>
      <c r="B155" s="636" t="s">
        <v>279</v>
      </c>
      <c r="C155" s="626"/>
      <c r="D155" s="623">
        <f>D156+D159+D162+D168</f>
        <v>0</v>
      </c>
      <c r="E155" s="623">
        <f>E156+E159+E162+E168</f>
        <v>0</v>
      </c>
      <c r="F155" s="623">
        <f>F156+F159+F162+F168</f>
        <v>0</v>
      </c>
      <c r="G155" s="623">
        <f>G156+G159+G162+G168</f>
        <v>0</v>
      </c>
      <c r="H155" s="628">
        <f t="shared" si="9"/>
        <v>0</v>
      </c>
    </row>
    <row r="156" spans="1:8">
      <c r="A156" s="653">
        <v>182</v>
      </c>
      <c r="B156" s="637" t="s">
        <v>280</v>
      </c>
      <c r="C156" s="626"/>
      <c r="D156" s="623">
        <f>SUM(D157:D158)</f>
        <v>0</v>
      </c>
      <c r="E156" s="623">
        <f>SUM(E157:E158)</f>
        <v>0</v>
      </c>
      <c r="F156" s="623">
        <f>SUM(F157:F158)</f>
        <v>0</v>
      </c>
      <c r="G156" s="623">
        <f>SUM(G157:G158)</f>
        <v>0</v>
      </c>
      <c r="H156" s="628">
        <f t="shared" si="9"/>
        <v>0</v>
      </c>
    </row>
    <row r="157" spans="1:8">
      <c r="A157" s="652">
        <v>1821</v>
      </c>
      <c r="B157" s="638" t="s">
        <v>281</v>
      </c>
      <c r="C157" s="626"/>
      <c r="D157" s="632"/>
      <c r="E157" s="632"/>
      <c r="F157" s="632"/>
      <c r="G157" s="632"/>
      <c r="H157" s="628">
        <f t="shared" si="9"/>
        <v>0</v>
      </c>
    </row>
    <row r="158" spans="1:8">
      <c r="A158" s="652">
        <v>1822</v>
      </c>
      <c r="B158" s="638" t="s">
        <v>222</v>
      </c>
      <c r="C158" s="626"/>
      <c r="D158" s="632"/>
      <c r="E158" s="632"/>
      <c r="F158" s="632"/>
      <c r="G158" s="632"/>
      <c r="H158" s="628">
        <f t="shared" si="9"/>
        <v>0</v>
      </c>
    </row>
    <row r="159" spans="1:8">
      <c r="A159" s="653">
        <v>183</v>
      </c>
      <c r="B159" s="637" t="s">
        <v>282</v>
      </c>
      <c r="C159" s="626"/>
      <c r="D159" s="623">
        <f>SUM(D160:D161)</f>
        <v>0</v>
      </c>
      <c r="E159" s="623">
        <f>SUM(E160:E161)</f>
        <v>0</v>
      </c>
      <c r="F159" s="623">
        <f>SUM(F160:F161)</f>
        <v>0</v>
      </c>
      <c r="G159" s="623">
        <f>SUM(G160:G161)</f>
        <v>0</v>
      </c>
      <c r="H159" s="628">
        <f t="shared" si="9"/>
        <v>0</v>
      </c>
    </row>
    <row r="160" spans="1:8">
      <c r="A160" s="652">
        <v>1831</v>
      </c>
      <c r="B160" s="638" t="s">
        <v>283</v>
      </c>
      <c r="C160" s="626"/>
      <c r="D160" s="632"/>
      <c r="E160" s="632"/>
      <c r="F160" s="632"/>
      <c r="G160" s="632"/>
      <c r="H160" s="628">
        <f t="shared" si="9"/>
        <v>0</v>
      </c>
    </row>
    <row r="161" spans="1:8">
      <c r="A161" s="652">
        <v>1832</v>
      </c>
      <c r="B161" s="638" t="s">
        <v>222</v>
      </c>
      <c r="C161" s="626"/>
      <c r="D161" s="632"/>
      <c r="E161" s="632"/>
      <c r="F161" s="632"/>
      <c r="G161" s="632"/>
      <c r="H161" s="628">
        <f t="shared" si="9"/>
        <v>0</v>
      </c>
    </row>
    <row r="162" spans="1:8">
      <c r="A162" s="653">
        <v>186</v>
      </c>
      <c r="B162" s="637" t="s">
        <v>279</v>
      </c>
      <c r="C162" s="626"/>
      <c r="D162" s="623">
        <f>SUM(D163:D165)</f>
        <v>0</v>
      </c>
      <c r="E162" s="623">
        <f>SUM(E163:E165)</f>
        <v>0</v>
      </c>
      <c r="F162" s="623">
        <f>SUM(F163:F165)</f>
        <v>0</v>
      </c>
      <c r="G162" s="623">
        <f>SUM(G163:G165)</f>
        <v>0</v>
      </c>
      <c r="H162" s="628">
        <f t="shared" si="9"/>
        <v>0</v>
      </c>
    </row>
    <row r="163" spans="1:8">
      <c r="A163" s="652">
        <v>1861</v>
      </c>
      <c r="B163" s="638" t="s">
        <v>284</v>
      </c>
      <c r="C163" s="626"/>
      <c r="D163" s="632"/>
      <c r="E163" s="632"/>
      <c r="F163" s="632"/>
      <c r="G163" s="632"/>
      <c r="H163" s="628">
        <f t="shared" si="9"/>
        <v>0</v>
      </c>
    </row>
    <row r="164" spans="1:8">
      <c r="A164" s="652">
        <v>1862</v>
      </c>
      <c r="B164" s="638" t="s">
        <v>285</v>
      </c>
      <c r="C164" s="626"/>
      <c r="D164" s="632"/>
      <c r="E164" s="632"/>
      <c r="F164" s="632"/>
      <c r="G164" s="632"/>
      <c r="H164" s="628">
        <f t="shared" si="9"/>
        <v>0</v>
      </c>
    </row>
    <row r="165" spans="1:8">
      <c r="A165" s="652">
        <v>1869</v>
      </c>
      <c r="B165" s="638" t="s">
        <v>222</v>
      </c>
      <c r="C165" s="626"/>
      <c r="D165" s="623">
        <f>SUM(D166:D167)</f>
        <v>0</v>
      </c>
      <c r="E165" s="623">
        <f>SUM(E166:E167)</f>
        <v>0</v>
      </c>
      <c r="F165" s="623">
        <f>SUM(F166:F167)</f>
        <v>0</v>
      </c>
      <c r="G165" s="623">
        <f>SUM(G166:G167)</f>
        <v>0</v>
      </c>
      <c r="H165" s="628">
        <f t="shared" si="9"/>
        <v>0</v>
      </c>
    </row>
    <row r="166" spans="1:8">
      <c r="A166" s="652">
        <v>18691</v>
      </c>
      <c r="B166" s="638" t="s">
        <v>286</v>
      </c>
      <c r="C166" s="626"/>
      <c r="D166" s="632"/>
      <c r="E166" s="632"/>
      <c r="F166" s="632"/>
      <c r="G166" s="632"/>
      <c r="H166" s="628">
        <f t="shared" si="9"/>
        <v>0</v>
      </c>
    </row>
    <row r="167" spans="1:8">
      <c r="A167" s="652">
        <v>18692</v>
      </c>
      <c r="B167" s="638" t="s">
        <v>287</v>
      </c>
      <c r="C167" s="626"/>
      <c r="D167" s="632"/>
      <c r="E167" s="632"/>
      <c r="F167" s="632"/>
      <c r="G167" s="632"/>
      <c r="H167" s="628">
        <f t="shared" si="9"/>
        <v>0</v>
      </c>
    </row>
    <row r="168" spans="1:8">
      <c r="A168" s="653">
        <v>187</v>
      </c>
      <c r="B168" s="637" t="s">
        <v>288</v>
      </c>
      <c r="C168" s="626"/>
      <c r="D168" s="623">
        <f>SUM(D169:D170)</f>
        <v>0</v>
      </c>
      <c r="E168" s="623">
        <f>SUM(E169:E170)</f>
        <v>0</v>
      </c>
      <c r="F168" s="623">
        <f>SUM(F169:F170)</f>
        <v>0</v>
      </c>
      <c r="G168" s="623">
        <f>SUM(G169:G170)</f>
        <v>0</v>
      </c>
      <c r="H168" s="628">
        <f t="shared" si="9"/>
        <v>0</v>
      </c>
    </row>
    <row r="169" spans="1:8">
      <c r="A169" s="652">
        <v>1871</v>
      </c>
      <c r="B169" s="638" t="s">
        <v>289</v>
      </c>
      <c r="C169" s="626"/>
      <c r="D169" s="632"/>
      <c r="E169" s="632"/>
      <c r="F169" s="632"/>
      <c r="G169" s="632"/>
      <c r="H169" s="628">
        <f t="shared" si="9"/>
        <v>0</v>
      </c>
    </row>
    <row r="170" spans="1:8">
      <c r="A170" s="652">
        <v>1872</v>
      </c>
      <c r="B170" s="638" t="s">
        <v>290</v>
      </c>
      <c r="C170" s="626"/>
      <c r="D170" s="632"/>
      <c r="E170" s="632"/>
      <c r="F170" s="632"/>
      <c r="G170" s="632"/>
      <c r="H170" s="628">
        <f t="shared" si="9"/>
        <v>0</v>
      </c>
    </row>
    <row r="171" spans="1:8">
      <c r="A171" s="655">
        <v>19</v>
      </c>
      <c r="B171" s="636" t="s">
        <v>291</v>
      </c>
      <c r="C171" s="623">
        <f>C184</f>
        <v>0</v>
      </c>
      <c r="D171" s="623">
        <f>D172+D175+D178+D181</f>
        <v>0</v>
      </c>
      <c r="E171" s="623">
        <f>E172+E175+E178+E181</f>
        <v>0</v>
      </c>
      <c r="F171" s="623">
        <f>F172+F175+F178+F181</f>
        <v>0</v>
      </c>
      <c r="G171" s="623">
        <f>G172+G175+G178+G181</f>
        <v>0</v>
      </c>
      <c r="H171" s="628">
        <f>SUM(C171:G171)</f>
        <v>0</v>
      </c>
    </row>
    <row r="172" spans="1:8">
      <c r="A172" s="653">
        <v>191</v>
      </c>
      <c r="B172" s="637" t="s">
        <v>292</v>
      </c>
      <c r="C172" s="626"/>
      <c r="D172" s="623">
        <f>SUM(D173:D174)</f>
        <v>0</v>
      </c>
      <c r="E172" s="623">
        <f>SUM(E173:E174)</f>
        <v>0</v>
      </c>
      <c r="F172" s="623">
        <f>SUM(F173:F174)</f>
        <v>0</v>
      </c>
      <c r="G172" s="623">
        <f>SUM(G173:G174)</f>
        <v>0</v>
      </c>
      <c r="H172" s="628">
        <f>SUM(D172:G172)</f>
        <v>0</v>
      </c>
    </row>
    <row r="173" spans="1:8">
      <c r="A173" s="652">
        <v>1911</v>
      </c>
      <c r="B173" s="638" t="s">
        <v>293</v>
      </c>
      <c r="C173" s="626"/>
      <c r="D173" s="632"/>
      <c r="E173" s="632"/>
      <c r="F173" s="632"/>
      <c r="G173" s="632"/>
      <c r="H173" s="628">
        <f t="shared" ref="H173:H183" si="10">SUM(D173:G173)</f>
        <v>0</v>
      </c>
    </row>
    <row r="174" spans="1:8">
      <c r="A174" s="652">
        <v>1912</v>
      </c>
      <c r="B174" s="638" t="s">
        <v>294</v>
      </c>
      <c r="C174" s="626"/>
      <c r="D174" s="632"/>
      <c r="E174" s="632"/>
      <c r="F174" s="632"/>
      <c r="G174" s="632"/>
      <c r="H174" s="628">
        <f t="shared" si="10"/>
        <v>0</v>
      </c>
    </row>
    <row r="175" spans="1:8">
      <c r="A175" s="653">
        <v>192</v>
      </c>
      <c r="B175" s="637" t="s">
        <v>295</v>
      </c>
      <c r="C175" s="626"/>
      <c r="D175" s="623">
        <f>SUM(D176:D177)</f>
        <v>0</v>
      </c>
      <c r="E175" s="623">
        <f>SUM(E176:E177)</f>
        <v>0</v>
      </c>
      <c r="F175" s="623">
        <f>SUM(F176:F177)</f>
        <v>0</v>
      </c>
      <c r="G175" s="623">
        <f>SUM(G176:G177)</f>
        <v>0</v>
      </c>
      <c r="H175" s="628">
        <f t="shared" si="10"/>
        <v>0</v>
      </c>
    </row>
    <row r="176" spans="1:8">
      <c r="A176" s="652">
        <v>1921</v>
      </c>
      <c r="B176" s="638" t="s">
        <v>296</v>
      </c>
      <c r="C176" s="626"/>
      <c r="D176" s="632"/>
      <c r="E176" s="632"/>
      <c r="F176" s="632"/>
      <c r="G176" s="632"/>
      <c r="H176" s="628">
        <f t="shared" si="10"/>
        <v>0</v>
      </c>
    </row>
    <row r="177" spans="1:8">
      <c r="A177" s="652">
        <v>1922</v>
      </c>
      <c r="B177" s="638" t="s">
        <v>297</v>
      </c>
      <c r="C177" s="626"/>
      <c r="D177" s="632"/>
      <c r="E177" s="632"/>
      <c r="F177" s="632"/>
      <c r="G177" s="632"/>
      <c r="H177" s="628">
        <f t="shared" si="10"/>
        <v>0</v>
      </c>
    </row>
    <row r="178" spans="1:8">
      <c r="A178" s="653">
        <v>193</v>
      </c>
      <c r="B178" s="637" t="s">
        <v>298</v>
      </c>
      <c r="C178" s="626"/>
      <c r="D178" s="623">
        <f>SUM(D179:D180)</f>
        <v>0</v>
      </c>
      <c r="E178" s="623">
        <f>SUM(E179:E180)</f>
        <v>0</v>
      </c>
      <c r="F178" s="623">
        <f>SUM(F179:F180)</f>
        <v>0</v>
      </c>
      <c r="G178" s="623">
        <f>SUM(G179:G180)</f>
        <v>0</v>
      </c>
      <c r="H178" s="628">
        <f t="shared" si="10"/>
        <v>0</v>
      </c>
    </row>
    <row r="179" spans="1:8">
      <c r="A179" s="652">
        <v>1931</v>
      </c>
      <c r="B179" s="638" t="s">
        <v>299</v>
      </c>
      <c r="C179" s="626"/>
      <c r="D179" s="632"/>
      <c r="E179" s="632"/>
      <c r="F179" s="632"/>
      <c r="G179" s="632"/>
      <c r="H179" s="628">
        <f t="shared" si="10"/>
        <v>0</v>
      </c>
    </row>
    <row r="180" spans="1:8">
      <c r="A180" s="652">
        <v>1932</v>
      </c>
      <c r="B180" s="638" t="s">
        <v>300</v>
      </c>
      <c r="C180" s="626"/>
      <c r="D180" s="632"/>
      <c r="E180" s="632"/>
      <c r="F180" s="632"/>
      <c r="G180" s="632"/>
      <c r="H180" s="628">
        <f t="shared" si="10"/>
        <v>0</v>
      </c>
    </row>
    <row r="181" spans="1:8">
      <c r="A181" s="653">
        <v>197</v>
      </c>
      <c r="B181" s="637" t="s">
        <v>301</v>
      </c>
      <c r="C181" s="626"/>
      <c r="D181" s="623">
        <f>SUM(D182:D183)</f>
        <v>0</v>
      </c>
      <c r="E181" s="623">
        <f>SUM(E182:E183)</f>
        <v>0</v>
      </c>
      <c r="F181" s="623">
        <f>SUM(F182:F183)</f>
        <v>0</v>
      </c>
      <c r="G181" s="623">
        <f>SUM(G182:G183)</f>
        <v>0</v>
      </c>
      <c r="H181" s="628">
        <f t="shared" si="10"/>
        <v>0</v>
      </c>
    </row>
    <row r="182" spans="1:8">
      <c r="A182" s="652">
        <v>1971</v>
      </c>
      <c r="B182" s="638" t="s">
        <v>302</v>
      </c>
      <c r="C182" s="626"/>
      <c r="D182" s="632"/>
      <c r="E182" s="632"/>
      <c r="F182" s="632"/>
      <c r="G182" s="632"/>
      <c r="H182" s="628">
        <f t="shared" si="10"/>
        <v>0</v>
      </c>
    </row>
    <row r="183" spans="1:8">
      <c r="A183" s="652">
        <v>1972</v>
      </c>
      <c r="B183" s="638" t="s">
        <v>303</v>
      </c>
      <c r="C183" s="626"/>
      <c r="D183" s="632"/>
      <c r="E183" s="632"/>
      <c r="F183" s="632"/>
      <c r="G183" s="632"/>
      <c r="H183" s="628">
        <f t="shared" si="10"/>
        <v>0</v>
      </c>
    </row>
    <row r="184" spans="1:8">
      <c r="A184" s="656" t="s">
        <v>57</v>
      </c>
      <c r="B184" s="637" t="s">
        <v>304</v>
      </c>
      <c r="C184" s="623">
        <f>SUM(C185:C186)</f>
        <v>0</v>
      </c>
      <c r="D184" s="626"/>
      <c r="E184" s="626"/>
      <c r="F184" s="626"/>
      <c r="G184" s="626"/>
      <c r="H184" s="628">
        <f>C184</f>
        <v>0</v>
      </c>
    </row>
    <row r="185" spans="1:8">
      <c r="A185" s="648" t="s">
        <v>58</v>
      </c>
      <c r="B185" s="638" t="s">
        <v>305</v>
      </c>
      <c r="C185" s="632"/>
      <c r="D185" s="626"/>
      <c r="E185" s="626"/>
      <c r="F185" s="626"/>
      <c r="G185" s="626"/>
      <c r="H185" s="628">
        <f>C185</f>
        <v>0</v>
      </c>
    </row>
    <row r="186" spans="1:8">
      <c r="A186" s="648" t="s">
        <v>59</v>
      </c>
      <c r="B186" s="638" t="s">
        <v>306</v>
      </c>
      <c r="C186" s="632"/>
      <c r="D186" s="626"/>
      <c r="E186" s="626"/>
      <c r="F186" s="626"/>
      <c r="G186" s="626"/>
      <c r="H186" s="628">
        <f>C186</f>
        <v>0</v>
      </c>
    </row>
    <row r="187" spans="1:8">
      <c r="A187" s="624">
        <v>2</v>
      </c>
      <c r="B187" s="657" t="s">
        <v>307</v>
      </c>
      <c r="C187" s="623">
        <f>C371+C435+C499+C563+C650</f>
        <v>0</v>
      </c>
      <c r="D187" s="623">
        <f>D188+D249+D310+D371+D435+D499+D563+D600+D625+D650</f>
        <v>0</v>
      </c>
      <c r="E187" s="623">
        <f>E188+E249+E310+E371+E435+E499+E563+E600+E625+E650</f>
        <v>0</v>
      </c>
      <c r="F187" s="623">
        <f>F188+F249+F310+F371+F435+F499+F563+F600+F625+F650</f>
        <v>0</v>
      </c>
      <c r="G187" s="623">
        <f>G188+G249+G310+G371+G435+G499+G563+G600+G625+G650</f>
        <v>0</v>
      </c>
      <c r="H187" s="628">
        <f t="shared" ref="H187" si="11">SUM(C187:G187)</f>
        <v>0</v>
      </c>
    </row>
    <row r="188" spans="1:8">
      <c r="A188" s="655">
        <v>20</v>
      </c>
      <c r="B188" s="636" t="s">
        <v>308</v>
      </c>
      <c r="C188" s="626"/>
      <c r="D188" s="623">
        <f>D189+D201+D213+D225+D237</f>
        <v>0</v>
      </c>
      <c r="E188" s="623">
        <f>E189+E201+E213+E225+E237</f>
        <v>0</v>
      </c>
      <c r="F188" s="623">
        <f>F189+F201+F213+F225+F237</f>
        <v>0</v>
      </c>
      <c r="G188" s="623">
        <f>G189+G201+G213+G225+G237</f>
        <v>0</v>
      </c>
      <c r="H188" s="628">
        <f>SUM(D188:G188)</f>
        <v>0</v>
      </c>
    </row>
    <row r="189" spans="1:8">
      <c r="A189" s="653">
        <v>201</v>
      </c>
      <c r="B189" s="637" t="s">
        <v>309</v>
      </c>
      <c r="C189" s="626"/>
      <c r="D189" s="623">
        <f>SUM(D190:D195)</f>
        <v>0</v>
      </c>
      <c r="E189" s="623">
        <f>SUM(E190:E195)</f>
        <v>0</v>
      </c>
      <c r="F189" s="623">
        <f>SUM(F190:F195)</f>
        <v>0</v>
      </c>
      <c r="G189" s="623">
        <f>SUM(G190:G195)</f>
        <v>0</v>
      </c>
      <c r="H189" s="628">
        <f t="shared" ref="H189:H252" si="12">SUM(D189:G189)</f>
        <v>0</v>
      </c>
    </row>
    <row r="190" spans="1:8">
      <c r="A190" s="652">
        <v>2011</v>
      </c>
      <c r="B190" s="638" t="s">
        <v>310</v>
      </c>
      <c r="C190" s="626"/>
      <c r="D190" s="632"/>
      <c r="E190" s="632"/>
      <c r="F190" s="632"/>
      <c r="G190" s="632"/>
      <c r="H190" s="628">
        <f t="shared" si="12"/>
        <v>0</v>
      </c>
    </row>
    <row r="191" spans="1:8">
      <c r="A191" s="652">
        <v>2012</v>
      </c>
      <c r="B191" s="638" t="s">
        <v>311</v>
      </c>
      <c r="C191" s="626"/>
      <c r="D191" s="632"/>
      <c r="E191" s="632"/>
      <c r="F191" s="632"/>
      <c r="G191" s="632"/>
      <c r="H191" s="628">
        <f t="shared" si="12"/>
        <v>0</v>
      </c>
    </row>
    <row r="192" spans="1:8">
      <c r="A192" s="652">
        <v>2013</v>
      </c>
      <c r="B192" s="638" t="s">
        <v>312</v>
      </c>
      <c r="C192" s="626"/>
      <c r="D192" s="632"/>
      <c r="E192" s="632"/>
      <c r="F192" s="632"/>
      <c r="G192" s="632"/>
      <c r="H192" s="628">
        <f t="shared" si="12"/>
        <v>0</v>
      </c>
    </row>
    <row r="193" spans="1:8">
      <c r="A193" s="652">
        <v>2014</v>
      </c>
      <c r="B193" s="638" t="s">
        <v>313</v>
      </c>
      <c r="C193" s="626"/>
      <c r="D193" s="632"/>
      <c r="E193" s="632"/>
      <c r="F193" s="632"/>
      <c r="G193" s="632"/>
      <c r="H193" s="628">
        <f t="shared" si="12"/>
        <v>0</v>
      </c>
    </row>
    <row r="194" spans="1:8">
      <c r="A194" s="652">
        <v>2017</v>
      </c>
      <c r="B194" s="638" t="s">
        <v>314</v>
      </c>
      <c r="C194" s="626"/>
      <c r="D194" s="632"/>
      <c r="E194" s="632"/>
      <c r="F194" s="632"/>
      <c r="G194" s="632"/>
      <c r="H194" s="628">
        <f t="shared" si="12"/>
        <v>0</v>
      </c>
    </row>
    <row r="195" spans="1:8">
      <c r="A195" s="652">
        <v>2019</v>
      </c>
      <c r="B195" s="638" t="s">
        <v>315</v>
      </c>
      <c r="C195" s="626"/>
      <c r="D195" s="623">
        <f>SUM(D196:D200)</f>
        <v>0</v>
      </c>
      <c r="E195" s="623">
        <f>SUM(E196:E200)</f>
        <v>0</v>
      </c>
      <c r="F195" s="623">
        <f>SUM(F196:F200)</f>
        <v>0</v>
      </c>
      <c r="G195" s="623">
        <f>SUM(G196:G200)</f>
        <v>0</v>
      </c>
      <c r="H195" s="628">
        <f t="shared" si="12"/>
        <v>0</v>
      </c>
    </row>
    <row r="196" spans="1:8">
      <c r="A196" s="652">
        <v>20191</v>
      </c>
      <c r="B196" s="638" t="s">
        <v>316</v>
      </c>
      <c r="C196" s="626"/>
      <c r="D196" s="632"/>
      <c r="E196" s="632"/>
      <c r="F196" s="632"/>
      <c r="G196" s="632"/>
      <c r="H196" s="628">
        <f t="shared" si="12"/>
        <v>0</v>
      </c>
    </row>
    <row r="197" spans="1:8">
      <c r="A197" s="652">
        <v>20192</v>
      </c>
      <c r="B197" s="638" t="s">
        <v>317</v>
      </c>
      <c r="C197" s="626"/>
      <c r="D197" s="632"/>
      <c r="E197" s="632"/>
      <c r="F197" s="632"/>
      <c r="G197" s="632"/>
      <c r="H197" s="628">
        <f t="shared" si="12"/>
        <v>0</v>
      </c>
    </row>
    <row r="198" spans="1:8">
      <c r="A198" s="652">
        <v>20193</v>
      </c>
      <c r="B198" s="638" t="s">
        <v>318</v>
      </c>
      <c r="C198" s="626"/>
      <c r="D198" s="632"/>
      <c r="E198" s="632"/>
      <c r="F198" s="632"/>
      <c r="G198" s="632"/>
      <c r="H198" s="628">
        <f t="shared" si="12"/>
        <v>0</v>
      </c>
    </row>
    <row r="199" spans="1:8">
      <c r="A199" s="652">
        <v>20194</v>
      </c>
      <c r="B199" s="638" t="s">
        <v>319</v>
      </c>
      <c r="C199" s="626"/>
      <c r="D199" s="632"/>
      <c r="E199" s="632"/>
      <c r="F199" s="632"/>
      <c r="G199" s="632"/>
      <c r="H199" s="628">
        <f t="shared" si="12"/>
        <v>0</v>
      </c>
    </row>
    <row r="200" spans="1:8">
      <c r="A200" s="652">
        <v>20197</v>
      </c>
      <c r="B200" s="638" t="s">
        <v>320</v>
      </c>
      <c r="C200" s="626"/>
      <c r="D200" s="632"/>
      <c r="E200" s="632"/>
      <c r="F200" s="632"/>
      <c r="G200" s="632"/>
      <c r="H200" s="628">
        <f t="shared" si="12"/>
        <v>0</v>
      </c>
    </row>
    <row r="201" spans="1:8">
      <c r="A201" s="653">
        <v>202</v>
      </c>
      <c r="B201" s="637" t="s">
        <v>321</v>
      </c>
      <c r="C201" s="626"/>
      <c r="D201" s="623">
        <f>SUM(D202:D207)</f>
        <v>0</v>
      </c>
      <c r="E201" s="623">
        <f>SUM(E202:E207)</f>
        <v>0</v>
      </c>
      <c r="F201" s="623">
        <f>SUM(F202:F207)</f>
        <v>0</v>
      </c>
      <c r="G201" s="623">
        <f>SUM(G202:G207)</f>
        <v>0</v>
      </c>
      <c r="H201" s="628">
        <f t="shared" si="12"/>
        <v>0</v>
      </c>
    </row>
    <row r="202" spans="1:8">
      <c r="A202" s="652">
        <v>2021</v>
      </c>
      <c r="B202" s="638" t="s">
        <v>310</v>
      </c>
      <c r="C202" s="626"/>
      <c r="D202" s="632"/>
      <c r="E202" s="632"/>
      <c r="F202" s="632"/>
      <c r="G202" s="632"/>
      <c r="H202" s="628">
        <f t="shared" si="12"/>
        <v>0</v>
      </c>
    </row>
    <row r="203" spans="1:8">
      <c r="A203" s="652">
        <v>2022</v>
      </c>
      <c r="B203" s="638" t="s">
        <v>311</v>
      </c>
      <c r="C203" s="626"/>
      <c r="D203" s="632"/>
      <c r="E203" s="632"/>
      <c r="F203" s="632"/>
      <c r="G203" s="632"/>
      <c r="H203" s="628">
        <f t="shared" si="12"/>
        <v>0</v>
      </c>
    </row>
    <row r="204" spans="1:8">
      <c r="A204" s="652">
        <v>2023</v>
      </c>
      <c r="B204" s="638" t="s">
        <v>312</v>
      </c>
      <c r="C204" s="626"/>
      <c r="D204" s="632"/>
      <c r="E204" s="632"/>
      <c r="F204" s="632"/>
      <c r="G204" s="632"/>
      <c r="H204" s="628">
        <f t="shared" si="12"/>
        <v>0</v>
      </c>
    </row>
    <row r="205" spans="1:8">
      <c r="A205" s="652">
        <v>2024</v>
      </c>
      <c r="B205" s="638" t="s">
        <v>313</v>
      </c>
      <c r="C205" s="626"/>
      <c r="D205" s="632"/>
      <c r="E205" s="632"/>
      <c r="F205" s="632"/>
      <c r="G205" s="632"/>
      <c r="H205" s="628">
        <f t="shared" si="12"/>
        <v>0</v>
      </c>
    </row>
    <row r="206" spans="1:8">
      <c r="A206" s="652">
        <v>2027</v>
      </c>
      <c r="B206" s="638" t="s">
        <v>314</v>
      </c>
      <c r="C206" s="626"/>
      <c r="D206" s="632"/>
      <c r="E206" s="632"/>
      <c r="F206" s="632"/>
      <c r="G206" s="632"/>
      <c r="H206" s="628">
        <f t="shared" si="12"/>
        <v>0</v>
      </c>
    </row>
    <row r="207" spans="1:8">
      <c r="A207" s="652">
        <v>2029</v>
      </c>
      <c r="B207" s="638" t="s">
        <v>315</v>
      </c>
      <c r="C207" s="626"/>
      <c r="D207" s="623">
        <f>SUM(D208:D212)</f>
        <v>0</v>
      </c>
      <c r="E207" s="623">
        <f>SUM(E208:E212)</f>
        <v>0</v>
      </c>
      <c r="F207" s="623">
        <f>SUM(F208:F212)</f>
        <v>0</v>
      </c>
      <c r="G207" s="623">
        <f>SUM(G208:G212)</f>
        <v>0</v>
      </c>
      <c r="H207" s="628">
        <f t="shared" si="12"/>
        <v>0</v>
      </c>
    </row>
    <row r="208" spans="1:8">
      <c r="A208" s="652">
        <v>20291</v>
      </c>
      <c r="B208" s="638" t="s">
        <v>316</v>
      </c>
      <c r="C208" s="626"/>
      <c r="D208" s="632"/>
      <c r="E208" s="632"/>
      <c r="F208" s="632"/>
      <c r="G208" s="632"/>
      <c r="H208" s="628">
        <f t="shared" si="12"/>
        <v>0</v>
      </c>
    </row>
    <row r="209" spans="1:8">
      <c r="A209" s="652">
        <v>20292</v>
      </c>
      <c r="B209" s="638" t="s">
        <v>317</v>
      </c>
      <c r="C209" s="626"/>
      <c r="D209" s="632"/>
      <c r="E209" s="632"/>
      <c r="F209" s="632"/>
      <c r="G209" s="632"/>
      <c r="H209" s="628">
        <f t="shared" si="12"/>
        <v>0</v>
      </c>
    </row>
    <row r="210" spans="1:8">
      <c r="A210" s="652">
        <v>20293</v>
      </c>
      <c r="B210" s="638" t="s">
        <v>318</v>
      </c>
      <c r="C210" s="626"/>
      <c r="D210" s="632"/>
      <c r="E210" s="632"/>
      <c r="F210" s="632"/>
      <c r="G210" s="632"/>
      <c r="H210" s="628">
        <f t="shared" si="12"/>
        <v>0</v>
      </c>
    </row>
    <row r="211" spans="1:8">
      <c r="A211" s="652">
        <v>20294</v>
      </c>
      <c r="B211" s="638" t="s">
        <v>319</v>
      </c>
      <c r="C211" s="626"/>
      <c r="D211" s="632"/>
      <c r="E211" s="632"/>
      <c r="F211" s="632"/>
      <c r="G211" s="632"/>
      <c r="H211" s="628">
        <f t="shared" si="12"/>
        <v>0</v>
      </c>
    </row>
    <row r="212" spans="1:8">
      <c r="A212" s="652">
        <v>20297</v>
      </c>
      <c r="B212" s="638" t="s">
        <v>320</v>
      </c>
      <c r="C212" s="626"/>
      <c r="D212" s="632"/>
      <c r="E212" s="632"/>
      <c r="F212" s="632"/>
      <c r="G212" s="632"/>
      <c r="H212" s="628">
        <f t="shared" si="12"/>
        <v>0</v>
      </c>
    </row>
    <row r="213" spans="1:8">
      <c r="A213" s="653">
        <v>203</v>
      </c>
      <c r="B213" s="637" t="s">
        <v>322</v>
      </c>
      <c r="C213" s="626"/>
      <c r="D213" s="623">
        <f>SUM(D214:D219)</f>
        <v>0</v>
      </c>
      <c r="E213" s="623">
        <f>SUM(E214:E219)</f>
        <v>0</v>
      </c>
      <c r="F213" s="623">
        <f>SUM(F214:F219)</f>
        <v>0</v>
      </c>
      <c r="G213" s="623">
        <f>SUM(G214:G219)</f>
        <v>0</v>
      </c>
      <c r="H213" s="628">
        <f t="shared" si="12"/>
        <v>0</v>
      </c>
    </row>
    <row r="214" spans="1:8">
      <c r="A214" s="652">
        <v>2031</v>
      </c>
      <c r="B214" s="638" t="s">
        <v>310</v>
      </c>
      <c r="C214" s="626"/>
      <c r="D214" s="632"/>
      <c r="E214" s="632"/>
      <c r="F214" s="632"/>
      <c r="G214" s="632"/>
      <c r="H214" s="628">
        <f t="shared" si="12"/>
        <v>0</v>
      </c>
    </row>
    <row r="215" spans="1:8">
      <c r="A215" s="652">
        <v>2032</v>
      </c>
      <c r="B215" s="638" t="s">
        <v>311</v>
      </c>
      <c r="C215" s="626"/>
      <c r="D215" s="632"/>
      <c r="E215" s="632"/>
      <c r="F215" s="632"/>
      <c r="G215" s="632"/>
      <c r="H215" s="628">
        <f t="shared" si="12"/>
        <v>0</v>
      </c>
    </row>
    <row r="216" spans="1:8">
      <c r="A216" s="652">
        <v>2033</v>
      </c>
      <c r="B216" s="638" t="s">
        <v>312</v>
      </c>
      <c r="C216" s="626"/>
      <c r="D216" s="632"/>
      <c r="E216" s="632"/>
      <c r="F216" s="632"/>
      <c r="G216" s="632"/>
      <c r="H216" s="628">
        <f t="shared" si="12"/>
        <v>0</v>
      </c>
    </row>
    <row r="217" spans="1:8">
      <c r="A217" s="652">
        <v>2034</v>
      </c>
      <c r="B217" s="638" t="s">
        <v>313</v>
      </c>
      <c r="C217" s="626"/>
      <c r="D217" s="632"/>
      <c r="E217" s="632"/>
      <c r="F217" s="632"/>
      <c r="G217" s="632"/>
      <c r="H217" s="628">
        <f t="shared" si="12"/>
        <v>0</v>
      </c>
    </row>
    <row r="218" spans="1:8">
      <c r="A218" s="652">
        <v>2037</v>
      </c>
      <c r="B218" s="638" t="s">
        <v>314</v>
      </c>
      <c r="C218" s="626"/>
      <c r="D218" s="632"/>
      <c r="E218" s="632"/>
      <c r="F218" s="632"/>
      <c r="G218" s="632"/>
      <c r="H218" s="628">
        <f t="shared" si="12"/>
        <v>0</v>
      </c>
    </row>
    <row r="219" spans="1:8">
      <c r="A219" s="652">
        <v>2039</v>
      </c>
      <c r="B219" s="638" t="s">
        <v>315</v>
      </c>
      <c r="C219" s="626"/>
      <c r="D219" s="623">
        <f>SUM(D220:D224)</f>
        <v>0</v>
      </c>
      <c r="E219" s="623">
        <f>SUM(E220:E224)</f>
        <v>0</v>
      </c>
      <c r="F219" s="623">
        <f>SUM(F220:F224)</f>
        <v>0</v>
      </c>
      <c r="G219" s="623">
        <f>SUM(G220:G224)</f>
        <v>0</v>
      </c>
      <c r="H219" s="628">
        <f t="shared" si="12"/>
        <v>0</v>
      </c>
    </row>
    <row r="220" spans="1:8">
      <c r="A220" s="652">
        <v>20391</v>
      </c>
      <c r="B220" s="638" t="s">
        <v>316</v>
      </c>
      <c r="C220" s="626"/>
      <c r="D220" s="632"/>
      <c r="E220" s="632"/>
      <c r="F220" s="632"/>
      <c r="G220" s="632"/>
      <c r="H220" s="628">
        <f t="shared" si="12"/>
        <v>0</v>
      </c>
    </row>
    <row r="221" spans="1:8">
      <c r="A221" s="652">
        <v>20392</v>
      </c>
      <c r="B221" s="638" t="s">
        <v>317</v>
      </c>
      <c r="C221" s="626"/>
      <c r="D221" s="632"/>
      <c r="E221" s="632"/>
      <c r="F221" s="632"/>
      <c r="G221" s="632"/>
      <c r="H221" s="628">
        <f t="shared" si="12"/>
        <v>0</v>
      </c>
    </row>
    <row r="222" spans="1:8">
      <c r="A222" s="652">
        <v>20393</v>
      </c>
      <c r="B222" s="638" t="s">
        <v>318</v>
      </c>
      <c r="C222" s="626"/>
      <c r="D222" s="632"/>
      <c r="E222" s="632"/>
      <c r="F222" s="632"/>
      <c r="G222" s="632"/>
      <c r="H222" s="628">
        <f t="shared" si="12"/>
        <v>0</v>
      </c>
    </row>
    <row r="223" spans="1:8">
      <c r="A223" s="652">
        <v>20394</v>
      </c>
      <c r="B223" s="638" t="s">
        <v>319</v>
      </c>
      <c r="C223" s="626"/>
      <c r="D223" s="632"/>
      <c r="E223" s="632"/>
      <c r="F223" s="632"/>
      <c r="G223" s="632"/>
      <c r="H223" s="628">
        <f t="shared" si="12"/>
        <v>0</v>
      </c>
    </row>
    <row r="224" spans="1:8">
      <c r="A224" s="652">
        <v>20397</v>
      </c>
      <c r="B224" s="638" t="s">
        <v>320</v>
      </c>
      <c r="C224" s="626"/>
      <c r="D224" s="632"/>
      <c r="E224" s="632"/>
      <c r="F224" s="632"/>
      <c r="G224" s="632"/>
      <c r="H224" s="628">
        <f t="shared" si="12"/>
        <v>0</v>
      </c>
    </row>
    <row r="225" spans="1:8">
      <c r="A225" s="653">
        <v>204</v>
      </c>
      <c r="B225" s="637" t="s">
        <v>323</v>
      </c>
      <c r="C225" s="626"/>
      <c r="D225" s="623">
        <f>SUM(D226:D231)</f>
        <v>0</v>
      </c>
      <c r="E225" s="623">
        <f>SUM(E226:E231)</f>
        <v>0</v>
      </c>
      <c r="F225" s="623">
        <f>SUM(F226:F231)</f>
        <v>0</v>
      </c>
      <c r="G225" s="623">
        <f>SUM(G226:G231)</f>
        <v>0</v>
      </c>
      <c r="H225" s="628">
        <f t="shared" si="12"/>
        <v>0</v>
      </c>
    </row>
    <row r="226" spans="1:8">
      <c r="A226" s="652">
        <v>2041</v>
      </c>
      <c r="B226" s="638" t="s">
        <v>310</v>
      </c>
      <c r="C226" s="626"/>
      <c r="D226" s="632"/>
      <c r="E226" s="632"/>
      <c r="F226" s="632"/>
      <c r="G226" s="632"/>
      <c r="H226" s="628">
        <f t="shared" si="12"/>
        <v>0</v>
      </c>
    </row>
    <row r="227" spans="1:8">
      <c r="A227" s="652">
        <v>2042</v>
      </c>
      <c r="B227" s="638" t="s">
        <v>311</v>
      </c>
      <c r="C227" s="626"/>
      <c r="D227" s="632"/>
      <c r="E227" s="632"/>
      <c r="F227" s="632"/>
      <c r="G227" s="632"/>
      <c r="H227" s="628">
        <f t="shared" si="12"/>
        <v>0</v>
      </c>
    </row>
    <row r="228" spans="1:8">
      <c r="A228" s="652">
        <v>2043</v>
      </c>
      <c r="B228" s="638" t="s">
        <v>312</v>
      </c>
      <c r="C228" s="626"/>
      <c r="D228" s="632"/>
      <c r="E228" s="632"/>
      <c r="F228" s="632"/>
      <c r="G228" s="632"/>
      <c r="H228" s="628">
        <f t="shared" si="12"/>
        <v>0</v>
      </c>
    </row>
    <row r="229" spans="1:8">
      <c r="A229" s="652">
        <v>2044</v>
      </c>
      <c r="B229" s="638" t="s">
        <v>313</v>
      </c>
      <c r="C229" s="626"/>
      <c r="D229" s="632"/>
      <c r="E229" s="632"/>
      <c r="F229" s="632"/>
      <c r="G229" s="632"/>
      <c r="H229" s="628">
        <f t="shared" si="12"/>
        <v>0</v>
      </c>
    </row>
    <row r="230" spans="1:8">
      <c r="A230" s="652">
        <v>2047</v>
      </c>
      <c r="B230" s="638" t="s">
        <v>314</v>
      </c>
      <c r="C230" s="626"/>
      <c r="D230" s="632"/>
      <c r="E230" s="632"/>
      <c r="F230" s="632"/>
      <c r="G230" s="632"/>
      <c r="H230" s="628">
        <f t="shared" si="12"/>
        <v>0</v>
      </c>
    </row>
    <row r="231" spans="1:8">
      <c r="A231" s="652">
        <v>2049</v>
      </c>
      <c r="B231" s="638" t="s">
        <v>315</v>
      </c>
      <c r="C231" s="626"/>
      <c r="D231" s="623">
        <f>SUM(D232:D236)</f>
        <v>0</v>
      </c>
      <c r="E231" s="623">
        <f>SUM(E232:E236)</f>
        <v>0</v>
      </c>
      <c r="F231" s="623">
        <f>SUM(F232:F236)</f>
        <v>0</v>
      </c>
      <c r="G231" s="623">
        <f>SUM(G232:G236)</f>
        <v>0</v>
      </c>
      <c r="H231" s="628">
        <f t="shared" si="12"/>
        <v>0</v>
      </c>
    </row>
    <row r="232" spans="1:8">
      <c r="A232" s="652">
        <v>20491</v>
      </c>
      <c r="B232" s="638" t="s">
        <v>316</v>
      </c>
      <c r="C232" s="626"/>
      <c r="D232" s="632"/>
      <c r="E232" s="632"/>
      <c r="F232" s="632"/>
      <c r="G232" s="632"/>
      <c r="H232" s="628">
        <f t="shared" si="12"/>
        <v>0</v>
      </c>
    </row>
    <row r="233" spans="1:8">
      <c r="A233" s="652">
        <v>20492</v>
      </c>
      <c r="B233" s="638" t="s">
        <v>317</v>
      </c>
      <c r="C233" s="626"/>
      <c r="D233" s="632"/>
      <c r="E233" s="632"/>
      <c r="F233" s="632"/>
      <c r="G233" s="632"/>
      <c r="H233" s="628">
        <f t="shared" si="12"/>
        <v>0</v>
      </c>
    </row>
    <row r="234" spans="1:8">
      <c r="A234" s="652">
        <v>20493</v>
      </c>
      <c r="B234" s="638" t="s">
        <v>318</v>
      </c>
      <c r="C234" s="626"/>
      <c r="D234" s="632"/>
      <c r="E234" s="632"/>
      <c r="F234" s="632"/>
      <c r="G234" s="632"/>
      <c r="H234" s="628">
        <f t="shared" si="12"/>
        <v>0</v>
      </c>
    </row>
    <row r="235" spans="1:8">
      <c r="A235" s="652">
        <v>20494</v>
      </c>
      <c r="B235" s="638" t="s">
        <v>319</v>
      </c>
      <c r="C235" s="626"/>
      <c r="D235" s="632"/>
      <c r="E235" s="632"/>
      <c r="F235" s="632"/>
      <c r="G235" s="632"/>
      <c r="H235" s="628">
        <f t="shared" si="12"/>
        <v>0</v>
      </c>
    </row>
    <row r="236" spans="1:8">
      <c r="A236" s="652">
        <v>20497</v>
      </c>
      <c r="B236" s="638" t="s">
        <v>320</v>
      </c>
      <c r="C236" s="626"/>
      <c r="D236" s="632"/>
      <c r="E236" s="632"/>
      <c r="F236" s="632"/>
      <c r="G236" s="632"/>
      <c r="H236" s="628">
        <f t="shared" si="12"/>
        <v>0</v>
      </c>
    </row>
    <row r="237" spans="1:8">
      <c r="A237" s="653">
        <v>205</v>
      </c>
      <c r="B237" s="637" t="s">
        <v>324</v>
      </c>
      <c r="C237" s="626"/>
      <c r="D237" s="623">
        <f>SUM(D238:D243)</f>
        <v>0</v>
      </c>
      <c r="E237" s="623">
        <f>SUM(E238:E243)</f>
        <v>0</v>
      </c>
      <c r="F237" s="623">
        <f>SUM(F238:F243)</f>
        <v>0</v>
      </c>
      <c r="G237" s="623">
        <f>SUM(G238:G243)</f>
        <v>0</v>
      </c>
      <c r="H237" s="628">
        <f t="shared" si="12"/>
        <v>0</v>
      </c>
    </row>
    <row r="238" spans="1:8">
      <c r="A238" s="652">
        <v>2051</v>
      </c>
      <c r="B238" s="638" t="s">
        <v>310</v>
      </c>
      <c r="C238" s="626"/>
      <c r="D238" s="632"/>
      <c r="E238" s="632"/>
      <c r="F238" s="632"/>
      <c r="G238" s="632"/>
      <c r="H238" s="628">
        <f t="shared" si="12"/>
        <v>0</v>
      </c>
    </row>
    <row r="239" spans="1:8">
      <c r="A239" s="652">
        <v>2052</v>
      </c>
      <c r="B239" s="638" t="s">
        <v>311</v>
      </c>
      <c r="C239" s="626"/>
      <c r="D239" s="632"/>
      <c r="E239" s="632"/>
      <c r="F239" s="632"/>
      <c r="G239" s="632"/>
      <c r="H239" s="628">
        <f t="shared" si="12"/>
        <v>0</v>
      </c>
    </row>
    <row r="240" spans="1:8">
      <c r="A240" s="652">
        <v>2053</v>
      </c>
      <c r="B240" s="638" t="s">
        <v>312</v>
      </c>
      <c r="C240" s="626"/>
      <c r="D240" s="632"/>
      <c r="E240" s="632"/>
      <c r="F240" s="632"/>
      <c r="G240" s="632"/>
      <c r="H240" s="628">
        <f t="shared" si="12"/>
        <v>0</v>
      </c>
    </row>
    <row r="241" spans="1:8">
      <c r="A241" s="652">
        <v>2054</v>
      </c>
      <c r="B241" s="638" t="s">
        <v>313</v>
      </c>
      <c r="C241" s="626"/>
      <c r="D241" s="632"/>
      <c r="E241" s="632"/>
      <c r="F241" s="632"/>
      <c r="G241" s="632"/>
      <c r="H241" s="628">
        <f t="shared" si="12"/>
        <v>0</v>
      </c>
    </row>
    <row r="242" spans="1:8">
      <c r="A242" s="652">
        <v>2057</v>
      </c>
      <c r="B242" s="638" t="s">
        <v>314</v>
      </c>
      <c r="C242" s="626"/>
      <c r="D242" s="632"/>
      <c r="E242" s="632"/>
      <c r="F242" s="632"/>
      <c r="G242" s="632"/>
      <c r="H242" s="628">
        <f t="shared" si="12"/>
        <v>0</v>
      </c>
    </row>
    <row r="243" spans="1:8">
      <c r="A243" s="652">
        <v>2059</v>
      </c>
      <c r="B243" s="638" t="s">
        <v>315</v>
      </c>
      <c r="C243" s="626"/>
      <c r="D243" s="623">
        <f>SUM(D244:D248)</f>
        <v>0</v>
      </c>
      <c r="E243" s="623">
        <f>SUM(E244:E248)</f>
        <v>0</v>
      </c>
      <c r="F243" s="623">
        <f>SUM(F244:F248)</f>
        <v>0</v>
      </c>
      <c r="G243" s="623">
        <f>SUM(G244:G248)</f>
        <v>0</v>
      </c>
      <c r="H243" s="628">
        <f t="shared" si="12"/>
        <v>0</v>
      </c>
    </row>
    <row r="244" spans="1:8">
      <c r="A244" s="652">
        <v>20591</v>
      </c>
      <c r="B244" s="638" t="s">
        <v>316</v>
      </c>
      <c r="C244" s="626"/>
      <c r="D244" s="632"/>
      <c r="E244" s="632"/>
      <c r="F244" s="632"/>
      <c r="G244" s="632"/>
      <c r="H244" s="628">
        <f t="shared" si="12"/>
        <v>0</v>
      </c>
    </row>
    <row r="245" spans="1:8">
      <c r="A245" s="652">
        <v>20592</v>
      </c>
      <c r="B245" s="638" t="s">
        <v>317</v>
      </c>
      <c r="C245" s="626"/>
      <c r="D245" s="632"/>
      <c r="E245" s="632"/>
      <c r="F245" s="632"/>
      <c r="G245" s="632"/>
      <c r="H245" s="628">
        <f t="shared" si="12"/>
        <v>0</v>
      </c>
    </row>
    <row r="246" spans="1:8">
      <c r="A246" s="652">
        <v>20593</v>
      </c>
      <c r="B246" s="638" t="s">
        <v>318</v>
      </c>
      <c r="C246" s="626"/>
      <c r="D246" s="632"/>
      <c r="E246" s="632"/>
      <c r="F246" s="632"/>
      <c r="G246" s="632"/>
      <c r="H246" s="628">
        <f t="shared" si="12"/>
        <v>0</v>
      </c>
    </row>
    <row r="247" spans="1:8">
      <c r="A247" s="652">
        <v>20594</v>
      </c>
      <c r="B247" s="638" t="s">
        <v>319</v>
      </c>
      <c r="C247" s="626"/>
      <c r="D247" s="632"/>
      <c r="E247" s="632"/>
      <c r="F247" s="632"/>
      <c r="G247" s="632"/>
      <c r="H247" s="628">
        <f t="shared" si="12"/>
        <v>0</v>
      </c>
    </row>
    <row r="248" spans="1:8">
      <c r="A248" s="652">
        <v>20597</v>
      </c>
      <c r="B248" s="638" t="s">
        <v>320</v>
      </c>
      <c r="C248" s="626"/>
      <c r="D248" s="632"/>
      <c r="E248" s="632"/>
      <c r="F248" s="632"/>
      <c r="G248" s="632"/>
      <c r="H248" s="628">
        <f t="shared" si="12"/>
        <v>0</v>
      </c>
    </row>
    <row r="249" spans="1:8">
      <c r="A249" s="655">
        <v>21</v>
      </c>
      <c r="B249" s="657" t="s">
        <v>325</v>
      </c>
      <c r="C249" s="626"/>
      <c r="D249" s="623">
        <f>D250+D262+D274+D286+D298</f>
        <v>0</v>
      </c>
      <c r="E249" s="623">
        <f>E250+E262+E274+E286+E298</f>
        <v>0</v>
      </c>
      <c r="F249" s="623">
        <f>F250+F262+F274+F286+F298</f>
        <v>0</v>
      </c>
      <c r="G249" s="623">
        <f>G250+G262+G274+G286+G298</f>
        <v>0</v>
      </c>
      <c r="H249" s="628">
        <f t="shared" si="12"/>
        <v>0</v>
      </c>
    </row>
    <row r="250" spans="1:8">
      <c r="A250" s="653">
        <v>211</v>
      </c>
      <c r="B250" s="637" t="s">
        <v>326</v>
      </c>
      <c r="C250" s="626"/>
      <c r="D250" s="623">
        <f>SUM(D251:D256)</f>
        <v>0</v>
      </c>
      <c r="E250" s="623">
        <f>SUM(E251:E256)</f>
        <v>0</v>
      </c>
      <c r="F250" s="623">
        <f>SUM(F251:F256)</f>
        <v>0</v>
      </c>
      <c r="G250" s="623">
        <f>SUM(G251:G256)</f>
        <v>0</v>
      </c>
      <c r="H250" s="628">
        <f t="shared" si="12"/>
        <v>0</v>
      </c>
    </row>
    <row r="251" spans="1:8">
      <c r="A251" s="652">
        <v>2111</v>
      </c>
      <c r="B251" s="638" t="s">
        <v>310</v>
      </c>
      <c r="C251" s="626"/>
      <c r="D251" s="632"/>
      <c r="E251" s="632"/>
      <c r="F251" s="632"/>
      <c r="G251" s="632"/>
      <c r="H251" s="628">
        <f t="shared" si="12"/>
        <v>0</v>
      </c>
    </row>
    <row r="252" spans="1:8">
      <c r="A252" s="652">
        <v>2112</v>
      </c>
      <c r="B252" s="638" t="s">
        <v>311</v>
      </c>
      <c r="C252" s="626"/>
      <c r="D252" s="632"/>
      <c r="E252" s="632"/>
      <c r="F252" s="632"/>
      <c r="G252" s="632"/>
      <c r="H252" s="628">
        <f t="shared" si="12"/>
        <v>0</v>
      </c>
    </row>
    <row r="253" spans="1:8">
      <c r="A253" s="652">
        <v>2113</v>
      </c>
      <c r="B253" s="638" t="s">
        <v>312</v>
      </c>
      <c r="C253" s="626"/>
      <c r="D253" s="632"/>
      <c r="E253" s="632"/>
      <c r="F253" s="632"/>
      <c r="G253" s="632"/>
      <c r="H253" s="628">
        <f t="shared" ref="H253:H316" si="13">SUM(D253:G253)</f>
        <v>0</v>
      </c>
    </row>
    <row r="254" spans="1:8">
      <c r="A254" s="652">
        <v>2114</v>
      </c>
      <c r="B254" s="638" t="s">
        <v>313</v>
      </c>
      <c r="C254" s="626"/>
      <c r="D254" s="632"/>
      <c r="E254" s="632"/>
      <c r="F254" s="632"/>
      <c r="G254" s="632"/>
      <c r="H254" s="628">
        <f t="shared" si="13"/>
        <v>0</v>
      </c>
    </row>
    <row r="255" spans="1:8">
      <c r="A255" s="652">
        <v>2117</v>
      </c>
      <c r="B255" s="638" t="s">
        <v>314</v>
      </c>
      <c r="C255" s="626"/>
      <c r="D255" s="632"/>
      <c r="E255" s="632"/>
      <c r="F255" s="632"/>
      <c r="G255" s="632"/>
      <c r="H255" s="628">
        <f t="shared" si="13"/>
        <v>0</v>
      </c>
    </row>
    <row r="256" spans="1:8">
      <c r="A256" s="652">
        <v>2119</v>
      </c>
      <c r="B256" s="638" t="s">
        <v>315</v>
      </c>
      <c r="C256" s="626"/>
      <c r="D256" s="623">
        <f>SUM(D257:D261)</f>
        <v>0</v>
      </c>
      <c r="E256" s="623">
        <f>SUM(E257:E261)</f>
        <v>0</v>
      </c>
      <c r="F256" s="623">
        <f>SUM(F257:F261)</f>
        <v>0</v>
      </c>
      <c r="G256" s="623">
        <f>SUM(G257:G261)</f>
        <v>0</v>
      </c>
      <c r="H256" s="628">
        <f t="shared" si="13"/>
        <v>0</v>
      </c>
    </row>
    <row r="257" spans="1:8">
      <c r="A257" s="652">
        <v>21191</v>
      </c>
      <c r="B257" s="638" t="s">
        <v>316</v>
      </c>
      <c r="C257" s="626"/>
      <c r="D257" s="632"/>
      <c r="E257" s="632"/>
      <c r="F257" s="632"/>
      <c r="G257" s="632"/>
      <c r="H257" s="628">
        <f t="shared" si="13"/>
        <v>0</v>
      </c>
    </row>
    <row r="258" spans="1:8">
      <c r="A258" s="652">
        <v>21192</v>
      </c>
      <c r="B258" s="638" t="s">
        <v>317</v>
      </c>
      <c r="C258" s="626"/>
      <c r="D258" s="632"/>
      <c r="E258" s="632"/>
      <c r="F258" s="632"/>
      <c r="G258" s="632"/>
      <c r="H258" s="628">
        <f t="shared" si="13"/>
        <v>0</v>
      </c>
    </row>
    <row r="259" spans="1:8">
      <c r="A259" s="652">
        <v>21193</v>
      </c>
      <c r="B259" s="638" t="s">
        <v>318</v>
      </c>
      <c r="C259" s="626"/>
      <c r="D259" s="632"/>
      <c r="E259" s="632"/>
      <c r="F259" s="632"/>
      <c r="G259" s="632"/>
      <c r="H259" s="628">
        <f t="shared" si="13"/>
        <v>0</v>
      </c>
    </row>
    <row r="260" spans="1:8">
      <c r="A260" s="652">
        <v>21194</v>
      </c>
      <c r="B260" s="638" t="s">
        <v>319</v>
      </c>
      <c r="C260" s="626"/>
      <c r="D260" s="632"/>
      <c r="E260" s="632"/>
      <c r="F260" s="632"/>
      <c r="G260" s="632"/>
      <c r="H260" s="628">
        <f t="shared" si="13"/>
        <v>0</v>
      </c>
    </row>
    <row r="261" spans="1:8">
      <c r="A261" s="652">
        <v>21197</v>
      </c>
      <c r="B261" s="638" t="s">
        <v>320</v>
      </c>
      <c r="C261" s="626"/>
      <c r="D261" s="632"/>
      <c r="E261" s="632"/>
      <c r="F261" s="632"/>
      <c r="G261" s="632"/>
      <c r="H261" s="628">
        <f t="shared" si="13"/>
        <v>0</v>
      </c>
    </row>
    <row r="262" spans="1:8">
      <c r="A262" s="653">
        <v>212</v>
      </c>
      <c r="B262" s="637" t="s">
        <v>327</v>
      </c>
      <c r="C262" s="626"/>
      <c r="D262" s="623">
        <f>SUM(D263:D268)</f>
        <v>0</v>
      </c>
      <c r="E262" s="623">
        <f>SUM(E263:E268)</f>
        <v>0</v>
      </c>
      <c r="F262" s="623">
        <f>SUM(F263:F268)</f>
        <v>0</v>
      </c>
      <c r="G262" s="623">
        <f>SUM(G263:G268)</f>
        <v>0</v>
      </c>
      <c r="H262" s="628">
        <f t="shared" si="13"/>
        <v>0</v>
      </c>
    </row>
    <row r="263" spans="1:8">
      <c r="A263" s="652">
        <v>2121</v>
      </c>
      <c r="B263" s="638" t="s">
        <v>310</v>
      </c>
      <c r="C263" s="626"/>
      <c r="D263" s="632"/>
      <c r="E263" s="632"/>
      <c r="F263" s="632"/>
      <c r="G263" s="632"/>
      <c r="H263" s="628">
        <f t="shared" si="13"/>
        <v>0</v>
      </c>
    </row>
    <row r="264" spans="1:8">
      <c r="A264" s="652">
        <v>2122</v>
      </c>
      <c r="B264" s="638" t="s">
        <v>311</v>
      </c>
      <c r="C264" s="626"/>
      <c r="D264" s="632"/>
      <c r="E264" s="632"/>
      <c r="F264" s="632"/>
      <c r="G264" s="632"/>
      <c r="H264" s="628">
        <f t="shared" si="13"/>
        <v>0</v>
      </c>
    </row>
    <row r="265" spans="1:8">
      <c r="A265" s="652">
        <v>2123</v>
      </c>
      <c r="B265" s="638" t="s">
        <v>312</v>
      </c>
      <c r="C265" s="626"/>
      <c r="D265" s="632"/>
      <c r="E265" s="632"/>
      <c r="F265" s="632"/>
      <c r="G265" s="632"/>
      <c r="H265" s="628">
        <f t="shared" si="13"/>
        <v>0</v>
      </c>
    </row>
    <row r="266" spans="1:8">
      <c r="A266" s="652">
        <v>2124</v>
      </c>
      <c r="B266" s="638" t="s">
        <v>313</v>
      </c>
      <c r="C266" s="626"/>
      <c r="D266" s="632"/>
      <c r="E266" s="632"/>
      <c r="F266" s="632"/>
      <c r="G266" s="632"/>
      <c r="H266" s="628">
        <f t="shared" si="13"/>
        <v>0</v>
      </c>
    </row>
    <row r="267" spans="1:8">
      <c r="A267" s="652">
        <v>2127</v>
      </c>
      <c r="B267" s="638" t="s">
        <v>314</v>
      </c>
      <c r="C267" s="626"/>
      <c r="D267" s="632"/>
      <c r="E267" s="632"/>
      <c r="F267" s="632"/>
      <c r="G267" s="632"/>
      <c r="H267" s="628">
        <f t="shared" si="13"/>
        <v>0</v>
      </c>
    </row>
    <row r="268" spans="1:8">
      <c r="A268" s="652">
        <v>2129</v>
      </c>
      <c r="B268" s="638" t="s">
        <v>315</v>
      </c>
      <c r="C268" s="626"/>
      <c r="D268" s="623">
        <f>SUM(D269:D273)</f>
        <v>0</v>
      </c>
      <c r="E268" s="623">
        <f>SUM(E269:E273)</f>
        <v>0</v>
      </c>
      <c r="F268" s="623">
        <f>SUM(F269:F273)</f>
        <v>0</v>
      </c>
      <c r="G268" s="623">
        <f>SUM(G269:G273)</f>
        <v>0</v>
      </c>
      <c r="H268" s="628">
        <f t="shared" si="13"/>
        <v>0</v>
      </c>
    </row>
    <row r="269" spans="1:8">
      <c r="A269" s="652">
        <v>21291</v>
      </c>
      <c r="B269" s="638" t="s">
        <v>316</v>
      </c>
      <c r="C269" s="626"/>
      <c r="D269" s="632"/>
      <c r="E269" s="632"/>
      <c r="F269" s="632"/>
      <c r="G269" s="632"/>
      <c r="H269" s="628">
        <f t="shared" si="13"/>
        <v>0</v>
      </c>
    </row>
    <row r="270" spans="1:8">
      <c r="A270" s="652">
        <v>21292</v>
      </c>
      <c r="B270" s="638" t="s">
        <v>317</v>
      </c>
      <c r="C270" s="626"/>
      <c r="D270" s="632"/>
      <c r="E270" s="632"/>
      <c r="F270" s="632"/>
      <c r="G270" s="632"/>
      <c r="H270" s="628">
        <f t="shared" si="13"/>
        <v>0</v>
      </c>
    </row>
    <row r="271" spans="1:8">
      <c r="A271" s="652">
        <v>21293</v>
      </c>
      <c r="B271" s="638" t="s">
        <v>318</v>
      </c>
      <c r="C271" s="626"/>
      <c r="D271" s="632"/>
      <c r="E271" s="632"/>
      <c r="F271" s="632"/>
      <c r="G271" s="632"/>
      <c r="H271" s="628">
        <f t="shared" si="13"/>
        <v>0</v>
      </c>
    </row>
    <row r="272" spans="1:8">
      <c r="A272" s="652">
        <v>21294</v>
      </c>
      <c r="B272" s="638" t="s">
        <v>319</v>
      </c>
      <c r="C272" s="626"/>
      <c r="D272" s="632"/>
      <c r="E272" s="632"/>
      <c r="F272" s="632"/>
      <c r="G272" s="632"/>
      <c r="H272" s="628">
        <f t="shared" si="13"/>
        <v>0</v>
      </c>
    </row>
    <row r="273" spans="1:8">
      <c r="A273" s="652">
        <v>21297</v>
      </c>
      <c r="B273" s="638" t="s">
        <v>320</v>
      </c>
      <c r="C273" s="626"/>
      <c r="D273" s="632"/>
      <c r="E273" s="632"/>
      <c r="F273" s="632"/>
      <c r="G273" s="632"/>
      <c r="H273" s="628">
        <f t="shared" si="13"/>
        <v>0</v>
      </c>
    </row>
    <row r="274" spans="1:8">
      <c r="A274" s="653">
        <v>213</v>
      </c>
      <c r="B274" s="637" t="s">
        <v>322</v>
      </c>
      <c r="C274" s="626"/>
      <c r="D274" s="623">
        <f>SUM(D275:D280)</f>
        <v>0</v>
      </c>
      <c r="E274" s="623">
        <f>SUM(E275:E280)</f>
        <v>0</v>
      </c>
      <c r="F274" s="623">
        <f>SUM(F275:F280)</f>
        <v>0</v>
      </c>
      <c r="G274" s="623">
        <f>SUM(G275:G280)</f>
        <v>0</v>
      </c>
      <c r="H274" s="628">
        <f t="shared" si="13"/>
        <v>0</v>
      </c>
    </row>
    <row r="275" spans="1:8">
      <c r="A275" s="652">
        <v>2131</v>
      </c>
      <c r="B275" s="638" t="s">
        <v>310</v>
      </c>
      <c r="C275" s="626"/>
      <c r="D275" s="632"/>
      <c r="E275" s="632"/>
      <c r="F275" s="632"/>
      <c r="G275" s="632"/>
      <c r="H275" s="628">
        <f t="shared" si="13"/>
        <v>0</v>
      </c>
    </row>
    <row r="276" spans="1:8">
      <c r="A276" s="652">
        <v>2132</v>
      </c>
      <c r="B276" s="638" t="s">
        <v>311</v>
      </c>
      <c r="C276" s="626"/>
      <c r="D276" s="632"/>
      <c r="E276" s="632"/>
      <c r="F276" s="632"/>
      <c r="G276" s="632"/>
      <c r="H276" s="628">
        <f t="shared" si="13"/>
        <v>0</v>
      </c>
    </row>
    <row r="277" spans="1:8">
      <c r="A277" s="652">
        <v>2133</v>
      </c>
      <c r="B277" s="638" t="s">
        <v>312</v>
      </c>
      <c r="C277" s="626"/>
      <c r="D277" s="632"/>
      <c r="E277" s="632"/>
      <c r="F277" s="632"/>
      <c r="G277" s="632"/>
      <c r="H277" s="628">
        <f t="shared" si="13"/>
        <v>0</v>
      </c>
    </row>
    <row r="278" spans="1:8">
      <c r="A278" s="652">
        <v>2134</v>
      </c>
      <c r="B278" s="638" t="s">
        <v>313</v>
      </c>
      <c r="C278" s="626"/>
      <c r="D278" s="632"/>
      <c r="E278" s="632"/>
      <c r="F278" s="632"/>
      <c r="G278" s="632"/>
      <c r="H278" s="628">
        <f t="shared" si="13"/>
        <v>0</v>
      </c>
    </row>
    <row r="279" spans="1:8">
      <c r="A279" s="652">
        <v>2137</v>
      </c>
      <c r="B279" s="638" t="s">
        <v>314</v>
      </c>
      <c r="C279" s="626"/>
      <c r="D279" s="632"/>
      <c r="E279" s="632"/>
      <c r="F279" s="632"/>
      <c r="G279" s="632"/>
      <c r="H279" s="628">
        <f t="shared" si="13"/>
        <v>0</v>
      </c>
    </row>
    <row r="280" spans="1:8">
      <c r="A280" s="652">
        <v>2139</v>
      </c>
      <c r="B280" s="638" t="s">
        <v>315</v>
      </c>
      <c r="C280" s="626"/>
      <c r="D280" s="623">
        <f>SUM(D281:D285)</f>
        <v>0</v>
      </c>
      <c r="E280" s="623">
        <f>SUM(E281:E285)</f>
        <v>0</v>
      </c>
      <c r="F280" s="623">
        <f>SUM(F281:F285)</f>
        <v>0</v>
      </c>
      <c r="G280" s="623">
        <f>SUM(G281:G285)</f>
        <v>0</v>
      </c>
      <c r="H280" s="628">
        <f t="shared" si="13"/>
        <v>0</v>
      </c>
    </row>
    <row r="281" spans="1:8">
      <c r="A281" s="652">
        <v>21391</v>
      </c>
      <c r="B281" s="638" t="s">
        <v>316</v>
      </c>
      <c r="C281" s="626"/>
      <c r="D281" s="632"/>
      <c r="E281" s="632"/>
      <c r="F281" s="632"/>
      <c r="G281" s="632"/>
      <c r="H281" s="628">
        <f t="shared" si="13"/>
        <v>0</v>
      </c>
    </row>
    <row r="282" spans="1:8">
      <c r="A282" s="652">
        <v>21392</v>
      </c>
      <c r="B282" s="638" t="s">
        <v>317</v>
      </c>
      <c r="C282" s="626"/>
      <c r="D282" s="632"/>
      <c r="E282" s="632"/>
      <c r="F282" s="632"/>
      <c r="G282" s="632"/>
      <c r="H282" s="628">
        <f t="shared" si="13"/>
        <v>0</v>
      </c>
    </row>
    <row r="283" spans="1:8">
      <c r="A283" s="652">
        <v>21393</v>
      </c>
      <c r="B283" s="638" t="s">
        <v>318</v>
      </c>
      <c r="C283" s="626"/>
      <c r="D283" s="632"/>
      <c r="E283" s="632"/>
      <c r="F283" s="632"/>
      <c r="G283" s="632"/>
      <c r="H283" s="628">
        <f t="shared" si="13"/>
        <v>0</v>
      </c>
    </row>
    <row r="284" spans="1:8">
      <c r="A284" s="652">
        <v>21394</v>
      </c>
      <c r="B284" s="638" t="s">
        <v>319</v>
      </c>
      <c r="C284" s="626"/>
      <c r="D284" s="632"/>
      <c r="E284" s="632"/>
      <c r="F284" s="632"/>
      <c r="G284" s="632"/>
      <c r="H284" s="628">
        <f t="shared" si="13"/>
        <v>0</v>
      </c>
    </row>
    <row r="285" spans="1:8">
      <c r="A285" s="652">
        <v>21397</v>
      </c>
      <c r="B285" s="638" t="s">
        <v>320</v>
      </c>
      <c r="C285" s="626"/>
      <c r="D285" s="632"/>
      <c r="E285" s="632"/>
      <c r="F285" s="632"/>
      <c r="G285" s="632"/>
      <c r="H285" s="628">
        <f t="shared" si="13"/>
        <v>0</v>
      </c>
    </row>
    <row r="286" spans="1:8">
      <c r="A286" s="653">
        <v>214</v>
      </c>
      <c r="B286" s="637" t="s">
        <v>328</v>
      </c>
      <c r="C286" s="626"/>
      <c r="D286" s="623">
        <f>SUM(D287:D292)</f>
        <v>0</v>
      </c>
      <c r="E286" s="623">
        <f>SUM(E287:E292)</f>
        <v>0</v>
      </c>
      <c r="F286" s="623">
        <f>SUM(F287:F292)</f>
        <v>0</v>
      </c>
      <c r="G286" s="623">
        <f>SUM(G287:G292)</f>
        <v>0</v>
      </c>
      <c r="H286" s="628">
        <f t="shared" si="13"/>
        <v>0</v>
      </c>
    </row>
    <row r="287" spans="1:8">
      <c r="A287" s="652">
        <v>2141</v>
      </c>
      <c r="B287" s="638" t="s">
        <v>310</v>
      </c>
      <c r="C287" s="626"/>
      <c r="D287" s="632"/>
      <c r="E287" s="632"/>
      <c r="F287" s="632"/>
      <c r="G287" s="632"/>
      <c r="H287" s="628">
        <f t="shared" si="13"/>
        <v>0</v>
      </c>
    </row>
    <row r="288" spans="1:8">
      <c r="A288" s="652">
        <v>2142</v>
      </c>
      <c r="B288" s="638" t="s">
        <v>311</v>
      </c>
      <c r="C288" s="626"/>
      <c r="D288" s="632"/>
      <c r="E288" s="632"/>
      <c r="F288" s="632"/>
      <c r="G288" s="632"/>
      <c r="H288" s="628">
        <f t="shared" si="13"/>
        <v>0</v>
      </c>
    </row>
    <row r="289" spans="1:8">
      <c r="A289" s="652">
        <v>2143</v>
      </c>
      <c r="B289" s="638" t="s">
        <v>312</v>
      </c>
      <c r="C289" s="626"/>
      <c r="D289" s="632"/>
      <c r="E289" s="632"/>
      <c r="F289" s="632"/>
      <c r="G289" s="632"/>
      <c r="H289" s="628">
        <f t="shared" si="13"/>
        <v>0</v>
      </c>
    </row>
    <row r="290" spans="1:8">
      <c r="A290" s="652">
        <v>2144</v>
      </c>
      <c r="B290" s="638" t="s">
        <v>313</v>
      </c>
      <c r="C290" s="626"/>
      <c r="D290" s="632"/>
      <c r="E290" s="632"/>
      <c r="F290" s="632"/>
      <c r="G290" s="632"/>
      <c r="H290" s="628">
        <f t="shared" si="13"/>
        <v>0</v>
      </c>
    </row>
    <row r="291" spans="1:8">
      <c r="A291" s="652">
        <v>2147</v>
      </c>
      <c r="B291" s="638" t="s">
        <v>314</v>
      </c>
      <c r="C291" s="626"/>
      <c r="D291" s="632"/>
      <c r="E291" s="632"/>
      <c r="F291" s="632"/>
      <c r="G291" s="632"/>
      <c r="H291" s="628">
        <f t="shared" si="13"/>
        <v>0</v>
      </c>
    </row>
    <row r="292" spans="1:8">
      <c r="A292" s="652">
        <v>2149</v>
      </c>
      <c r="B292" s="638" t="s">
        <v>315</v>
      </c>
      <c r="C292" s="626"/>
      <c r="D292" s="623">
        <f>SUM(D293:D297)</f>
        <v>0</v>
      </c>
      <c r="E292" s="623">
        <f>SUM(E293:E297)</f>
        <v>0</v>
      </c>
      <c r="F292" s="623">
        <f>SUM(F293:F297)</f>
        <v>0</v>
      </c>
      <c r="G292" s="623">
        <f>SUM(G293:G297)</f>
        <v>0</v>
      </c>
      <c r="H292" s="628">
        <f t="shared" si="13"/>
        <v>0</v>
      </c>
    </row>
    <row r="293" spans="1:8">
      <c r="A293" s="652">
        <v>21491</v>
      </c>
      <c r="B293" s="638" t="s">
        <v>316</v>
      </c>
      <c r="C293" s="626"/>
      <c r="D293" s="632"/>
      <c r="E293" s="632"/>
      <c r="F293" s="632"/>
      <c r="G293" s="632"/>
      <c r="H293" s="628">
        <f t="shared" si="13"/>
        <v>0</v>
      </c>
    </row>
    <row r="294" spans="1:8">
      <c r="A294" s="652">
        <v>21492</v>
      </c>
      <c r="B294" s="638" t="s">
        <v>317</v>
      </c>
      <c r="C294" s="626"/>
      <c r="D294" s="632"/>
      <c r="E294" s="632"/>
      <c r="F294" s="632"/>
      <c r="G294" s="632"/>
      <c r="H294" s="628">
        <f t="shared" si="13"/>
        <v>0</v>
      </c>
    </row>
    <row r="295" spans="1:8">
      <c r="A295" s="652">
        <v>21493</v>
      </c>
      <c r="B295" s="638" t="s">
        <v>318</v>
      </c>
      <c r="C295" s="626"/>
      <c r="D295" s="632"/>
      <c r="E295" s="632"/>
      <c r="F295" s="632"/>
      <c r="G295" s="632"/>
      <c r="H295" s="628">
        <f t="shared" si="13"/>
        <v>0</v>
      </c>
    </row>
    <row r="296" spans="1:8">
      <c r="A296" s="652">
        <v>21494</v>
      </c>
      <c r="B296" s="638" t="s">
        <v>319</v>
      </c>
      <c r="C296" s="626"/>
      <c r="D296" s="632"/>
      <c r="E296" s="632"/>
      <c r="F296" s="632"/>
      <c r="G296" s="632"/>
      <c r="H296" s="628">
        <f t="shared" si="13"/>
        <v>0</v>
      </c>
    </row>
    <row r="297" spans="1:8">
      <c r="A297" s="652">
        <v>21497</v>
      </c>
      <c r="B297" s="638" t="s">
        <v>320</v>
      </c>
      <c r="C297" s="626"/>
      <c r="D297" s="632"/>
      <c r="E297" s="632"/>
      <c r="F297" s="632"/>
      <c r="G297" s="632"/>
      <c r="H297" s="628">
        <f t="shared" si="13"/>
        <v>0</v>
      </c>
    </row>
    <row r="298" spans="1:8">
      <c r="A298" s="653">
        <v>215</v>
      </c>
      <c r="B298" s="637" t="s">
        <v>329</v>
      </c>
      <c r="C298" s="626"/>
      <c r="D298" s="623">
        <f>SUM(D299:D304)</f>
        <v>0</v>
      </c>
      <c r="E298" s="623">
        <f>SUM(E299:E304)</f>
        <v>0</v>
      </c>
      <c r="F298" s="623">
        <f>SUM(F299:F304)</f>
        <v>0</v>
      </c>
      <c r="G298" s="623">
        <f>SUM(G299:G304)</f>
        <v>0</v>
      </c>
      <c r="H298" s="628">
        <f t="shared" si="13"/>
        <v>0</v>
      </c>
    </row>
    <row r="299" spans="1:8">
      <c r="A299" s="652">
        <v>2151</v>
      </c>
      <c r="B299" s="638" t="s">
        <v>310</v>
      </c>
      <c r="C299" s="626"/>
      <c r="D299" s="632"/>
      <c r="E299" s="632"/>
      <c r="F299" s="632"/>
      <c r="G299" s="632"/>
      <c r="H299" s="628">
        <f t="shared" si="13"/>
        <v>0</v>
      </c>
    </row>
    <row r="300" spans="1:8">
      <c r="A300" s="652">
        <v>2152</v>
      </c>
      <c r="B300" s="638" t="s">
        <v>311</v>
      </c>
      <c r="C300" s="626"/>
      <c r="D300" s="632"/>
      <c r="E300" s="632"/>
      <c r="F300" s="632"/>
      <c r="G300" s="632"/>
      <c r="H300" s="628">
        <f t="shared" si="13"/>
        <v>0</v>
      </c>
    </row>
    <row r="301" spans="1:8">
      <c r="A301" s="652">
        <v>2153</v>
      </c>
      <c r="B301" s="638" t="s">
        <v>312</v>
      </c>
      <c r="C301" s="626"/>
      <c r="D301" s="632"/>
      <c r="E301" s="632"/>
      <c r="F301" s="632"/>
      <c r="G301" s="632"/>
      <c r="H301" s="628">
        <f t="shared" si="13"/>
        <v>0</v>
      </c>
    </row>
    <row r="302" spans="1:8">
      <c r="A302" s="652">
        <v>2154</v>
      </c>
      <c r="B302" s="638" t="s">
        <v>313</v>
      </c>
      <c r="C302" s="626"/>
      <c r="D302" s="632"/>
      <c r="E302" s="632"/>
      <c r="F302" s="632"/>
      <c r="G302" s="632"/>
      <c r="H302" s="628">
        <f t="shared" si="13"/>
        <v>0</v>
      </c>
    </row>
    <row r="303" spans="1:8">
      <c r="A303" s="652">
        <v>2157</v>
      </c>
      <c r="B303" s="638" t="s">
        <v>314</v>
      </c>
      <c r="C303" s="626"/>
      <c r="D303" s="632"/>
      <c r="E303" s="632"/>
      <c r="F303" s="632"/>
      <c r="G303" s="632"/>
      <c r="H303" s="628">
        <f t="shared" si="13"/>
        <v>0</v>
      </c>
    </row>
    <row r="304" spans="1:8">
      <c r="A304" s="652">
        <v>2159</v>
      </c>
      <c r="B304" s="638" t="s">
        <v>315</v>
      </c>
      <c r="C304" s="626"/>
      <c r="D304" s="623">
        <f>SUM(D305:D309)</f>
        <v>0</v>
      </c>
      <c r="E304" s="623">
        <f>SUM(E305:E309)</f>
        <v>0</v>
      </c>
      <c r="F304" s="623">
        <f>SUM(F305:F309)</f>
        <v>0</v>
      </c>
      <c r="G304" s="623">
        <f>SUM(G305:G309)</f>
        <v>0</v>
      </c>
      <c r="H304" s="628">
        <f t="shared" si="13"/>
        <v>0</v>
      </c>
    </row>
    <row r="305" spans="1:8">
      <c r="A305" s="652">
        <v>21591</v>
      </c>
      <c r="B305" s="638" t="s">
        <v>316</v>
      </c>
      <c r="C305" s="626"/>
      <c r="D305" s="632"/>
      <c r="E305" s="632"/>
      <c r="F305" s="632"/>
      <c r="G305" s="632"/>
      <c r="H305" s="628">
        <f t="shared" si="13"/>
        <v>0</v>
      </c>
    </row>
    <row r="306" spans="1:8">
      <c r="A306" s="652">
        <v>21592</v>
      </c>
      <c r="B306" s="638" t="s">
        <v>317</v>
      </c>
      <c r="C306" s="626"/>
      <c r="D306" s="632"/>
      <c r="E306" s="632"/>
      <c r="F306" s="632"/>
      <c r="G306" s="632"/>
      <c r="H306" s="628">
        <f t="shared" si="13"/>
        <v>0</v>
      </c>
    </row>
    <row r="307" spans="1:8">
      <c r="A307" s="652">
        <v>21593</v>
      </c>
      <c r="B307" s="638" t="s">
        <v>318</v>
      </c>
      <c r="C307" s="626"/>
      <c r="D307" s="632"/>
      <c r="E307" s="632"/>
      <c r="F307" s="632"/>
      <c r="G307" s="632"/>
      <c r="H307" s="628">
        <f t="shared" si="13"/>
        <v>0</v>
      </c>
    </row>
    <row r="308" spans="1:8">
      <c r="A308" s="652">
        <v>21594</v>
      </c>
      <c r="B308" s="638" t="s">
        <v>319</v>
      </c>
      <c r="C308" s="626"/>
      <c r="D308" s="632"/>
      <c r="E308" s="632"/>
      <c r="F308" s="632"/>
      <c r="G308" s="632"/>
      <c r="H308" s="628">
        <f t="shared" si="13"/>
        <v>0</v>
      </c>
    </row>
    <row r="309" spans="1:8">
      <c r="A309" s="652">
        <v>21597</v>
      </c>
      <c r="B309" s="638" t="s">
        <v>320</v>
      </c>
      <c r="C309" s="626"/>
      <c r="D309" s="632"/>
      <c r="E309" s="632"/>
      <c r="F309" s="632"/>
      <c r="G309" s="632"/>
      <c r="H309" s="628">
        <f t="shared" si="13"/>
        <v>0</v>
      </c>
    </row>
    <row r="310" spans="1:8">
      <c r="A310" s="655">
        <v>22</v>
      </c>
      <c r="B310" s="636" t="s">
        <v>330</v>
      </c>
      <c r="C310" s="626"/>
      <c r="D310" s="623">
        <f>D311+D323+D335+D347+D359</f>
        <v>0</v>
      </c>
      <c r="E310" s="623">
        <f>E311+E323+E335+E347+E359</f>
        <v>0</v>
      </c>
      <c r="F310" s="623">
        <f>F311+F323+F335+F347+F359</f>
        <v>0</v>
      </c>
      <c r="G310" s="623">
        <f>G311+G323+G335+G347+G359</f>
        <v>0</v>
      </c>
      <c r="H310" s="628">
        <f t="shared" si="13"/>
        <v>0</v>
      </c>
    </row>
    <row r="311" spans="1:8">
      <c r="A311" s="653">
        <v>221</v>
      </c>
      <c r="B311" s="637" t="s">
        <v>326</v>
      </c>
      <c r="C311" s="626"/>
      <c r="D311" s="623">
        <f>SUM(D312:D317)</f>
        <v>0</v>
      </c>
      <c r="E311" s="623">
        <f>SUM(E312:E317)</f>
        <v>0</v>
      </c>
      <c r="F311" s="623">
        <f>SUM(F312:F317)</f>
        <v>0</v>
      </c>
      <c r="G311" s="623">
        <f>SUM(G312:G317)</f>
        <v>0</v>
      </c>
      <c r="H311" s="628">
        <f t="shared" si="13"/>
        <v>0</v>
      </c>
    </row>
    <row r="312" spans="1:8">
      <c r="A312" s="652">
        <v>2211</v>
      </c>
      <c r="B312" s="638" t="s">
        <v>310</v>
      </c>
      <c r="C312" s="626"/>
      <c r="D312" s="632"/>
      <c r="E312" s="632"/>
      <c r="F312" s="632"/>
      <c r="G312" s="632"/>
      <c r="H312" s="628">
        <f t="shared" si="13"/>
        <v>0</v>
      </c>
    </row>
    <row r="313" spans="1:8">
      <c r="A313" s="652">
        <v>2212</v>
      </c>
      <c r="B313" s="638" t="s">
        <v>311</v>
      </c>
      <c r="C313" s="626"/>
      <c r="D313" s="632"/>
      <c r="E313" s="632"/>
      <c r="F313" s="632"/>
      <c r="G313" s="632"/>
      <c r="H313" s="628">
        <f t="shared" si="13"/>
        <v>0</v>
      </c>
    </row>
    <row r="314" spans="1:8">
      <c r="A314" s="652">
        <v>2213</v>
      </c>
      <c r="B314" s="638" t="s">
        <v>312</v>
      </c>
      <c r="C314" s="626"/>
      <c r="D314" s="632"/>
      <c r="E314" s="632"/>
      <c r="F314" s="632"/>
      <c r="G314" s="632"/>
      <c r="H314" s="628">
        <f t="shared" si="13"/>
        <v>0</v>
      </c>
    </row>
    <row r="315" spans="1:8">
      <c r="A315" s="652">
        <v>2214</v>
      </c>
      <c r="B315" s="638" t="s">
        <v>313</v>
      </c>
      <c r="C315" s="626"/>
      <c r="D315" s="632"/>
      <c r="E315" s="632"/>
      <c r="F315" s="632"/>
      <c r="G315" s="632"/>
      <c r="H315" s="628">
        <f t="shared" si="13"/>
        <v>0</v>
      </c>
    </row>
    <row r="316" spans="1:8">
      <c r="A316" s="652">
        <v>2217</v>
      </c>
      <c r="B316" s="638" t="s">
        <v>314</v>
      </c>
      <c r="C316" s="626"/>
      <c r="D316" s="632"/>
      <c r="E316" s="632"/>
      <c r="F316" s="632"/>
      <c r="G316" s="632"/>
      <c r="H316" s="628">
        <f t="shared" si="13"/>
        <v>0</v>
      </c>
    </row>
    <row r="317" spans="1:8">
      <c r="A317" s="652">
        <v>2219</v>
      </c>
      <c r="B317" s="638" t="s">
        <v>315</v>
      </c>
      <c r="C317" s="626"/>
      <c r="D317" s="623">
        <f>SUM(D318:D322)</f>
        <v>0</v>
      </c>
      <c r="E317" s="623">
        <f>SUM(E318:E322)</f>
        <v>0</v>
      </c>
      <c r="F317" s="623">
        <f>SUM(F318:F322)</f>
        <v>0</v>
      </c>
      <c r="G317" s="623">
        <f>SUM(G318:G322)</f>
        <v>0</v>
      </c>
      <c r="H317" s="628">
        <f t="shared" ref="H317:H370" si="14">SUM(D317:G317)</f>
        <v>0</v>
      </c>
    </row>
    <row r="318" spans="1:8">
      <c r="A318" s="652">
        <v>22191</v>
      </c>
      <c r="B318" s="638" t="s">
        <v>316</v>
      </c>
      <c r="C318" s="626"/>
      <c r="D318" s="632"/>
      <c r="E318" s="632"/>
      <c r="F318" s="632"/>
      <c r="G318" s="632"/>
      <c r="H318" s="628">
        <f t="shared" si="14"/>
        <v>0</v>
      </c>
    </row>
    <row r="319" spans="1:8">
      <c r="A319" s="652">
        <v>22192</v>
      </c>
      <c r="B319" s="638" t="s">
        <v>317</v>
      </c>
      <c r="C319" s="626"/>
      <c r="D319" s="632"/>
      <c r="E319" s="632"/>
      <c r="F319" s="632"/>
      <c r="G319" s="632"/>
      <c r="H319" s="628">
        <f t="shared" si="14"/>
        <v>0</v>
      </c>
    </row>
    <row r="320" spans="1:8">
      <c r="A320" s="652">
        <v>22193</v>
      </c>
      <c r="B320" s="638" t="s">
        <v>318</v>
      </c>
      <c r="C320" s="626"/>
      <c r="D320" s="632"/>
      <c r="E320" s="632"/>
      <c r="F320" s="632"/>
      <c r="G320" s="632"/>
      <c r="H320" s="628">
        <f t="shared" si="14"/>
        <v>0</v>
      </c>
    </row>
    <row r="321" spans="1:8">
      <c r="A321" s="652">
        <v>22194</v>
      </c>
      <c r="B321" s="638" t="s">
        <v>319</v>
      </c>
      <c r="C321" s="626"/>
      <c r="D321" s="632"/>
      <c r="E321" s="632"/>
      <c r="F321" s="632"/>
      <c r="G321" s="632"/>
      <c r="H321" s="628">
        <f t="shared" si="14"/>
        <v>0</v>
      </c>
    </row>
    <row r="322" spans="1:8">
      <c r="A322" s="652">
        <v>22197</v>
      </c>
      <c r="B322" s="638" t="s">
        <v>320</v>
      </c>
      <c r="C322" s="626"/>
      <c r="D322" s="632"/>
      <c r="E322" s="632"/>
      <c r="F322" s="632"/>
      <c r="G322" s="632"/>
      <c r="H322" s="628">
        <f t="shared" si="14"/>
        <v>0</v>
      </c>
    </row>
    <row r="323" spans="1:8">
      <c r="A323" s="653">
        <v>222</v>
      </c>
      <c r="B323" s="637" t="s">
        <v>327</v>
      </c>
      <c r="C323" s="626"/>
      <c r="D323" s="623">
        <f>SUM(D324:D329)</f>
        <v>0</v>
      </c>
      <c r="E323" s="623">
        <f>SUM(E324:E329)</f>
        <v>0</v>
      </c>
      <c r="F323" s="623">
        <f>SUM(F324:F329)</f>
        <v>0</v>
      </c>
      <c r="G323" s="623">
        <f>SUM(G324:G329)</f>
        <v>0</v>
      </c>
      <c r="H323" s="628">
        <f t="shared" si="14"/>
        <v>0</v>
      </c>
    </row>
    <row r="324" spans="1:8">
      <c r="A324" s="652">
        <v>2221</v>
      </c>
      <c r="B324" s="638" t="s">
        <v>310</v>
      </c>
      <c r="C324" s="626"/>
      <c r="D324" s="632"/>
      <c r="E324" s="632"/>
      <c r="F324" s="632"/>
      <c r="G324" s="632"/>
      <c r="H324" s="628">
        <f t="shared" si="14"/>
        <v>0</v>
      </c>
    </row>
    <row r="325" spans="1:8">
      <c r="A325" s="652">
        <v>2222</v>
      </c>
      <c r="B325" s="638" t="s">
        <v>311</v>
      </c>
      <c r="C325" s="626"/>
      <c r="D325" s="632"/>
      <c r="E325" s="632"/>
      <c r="F325" s="632"/>
      <c r="G325" s="632"/>
      <c r="H325" s="628">
        <f t="shared" si="14"/>
        <v>0</v>
      </c>
    </row>
    <row r="326" spans="1:8">
      <c r="A326" s="652">
        <v>2223</v>
      </c>
      <c r="B326" s="638" t="s">
        <v>312</v>
      </c>
      <c r="C326" s="626"/>
      <c r="D326" s="632"/>
      <c r="E326" s="632"/>
      <c r="F326" s="632"/>
      <c r="G326" s="632"/>
      <c r="H326" s="628">
        <f t="shared" si="14"/>
        <v>0</v>
      </c>
    </row>
    <row r="327" spans="1:8">
      <c r="A327" s="652">
        <v>2224</v>
      </c>
      <c r="B327" s="638" t="s">
        <v>313</v>
      </c>
      <c r="C327" s="626"/>
      <c r="D327" s="632"/>
      <c r="E327" s="632"/>
      <c r="F327" s="632"/>
      <c r="G327" s="632"/>
      <c r="H327" s="628">
        <f t="shared" si="14"/>
        <v>0</v>
      </c>
    </row>
    <row r="328" spans="1:8">
      <c r="A328" s="652">
        <v>2227</v>
      </c>
      <c r="B328" s="638" t="s">
        <v>314</v>
      </c>
      <c r="C328" s="626"/>
      <c r="D328" s="632"/>
      <c r="E328" s="632"/>
      <c r="F328" s="632"/>
      <c r="G328" s="632"/>
      <c r="H328" s="628">
        <f t="shared" si="14"/>
        <v>0</v>
      </c>
    </row>
    <row r="329" spans="1:8">
      <c r="A329" s="652">
        <v>2229</v>
      </c>
      <c r="B329" s="638" t="s">
        <v>315</v>
      </c>
      <c r="C329" s="626"/>
      <c r="D329" s="623">
        <f>SUM(D330:D334)</f>
        <v>0</v>
      </c>
      <c r="E329" s="623">
        <f>SUM(E330:E334)</f>
        <v>0</v>
      </c>
      <c r="F329" s="623">
        <f>SUM(F330:F334)</f>
        <v>0</v>
      </c>
      <c r="G329" s="623">
        <f>SUM(G330:G334)</f>
        <v>0</v>
      </c>
      <c r="H329" s="628">
        <f t="shared" si="14"/>
        <v>0</v>
      </c>
    </row>
    <row r="330" spans="1:8">
      <c r="A330" s="652">
        <v>22291</v>
      </c>
      <c r="B330" s="638" t="s">
        <v>316</v>
      </c>
      <c r="C330" s="626"/>
      <c r="D330" s="632"/>
      <c r="E330" s="632"/>
      <c r="F330" s="632"/>
      <c r="G330" s="632"/>
      <c r="H330" s="628">
        <f t="shared" si="14"/>
        <v>0</v>
      </c>
    </row>
    <row r="331" spans="1:8">
      <c r="A331" s="652">
        <v>22292</v>
      </c>
      <c r="B331" s="638" t="s">
        <v>317</v>
      </c>
      <c r="C331" s="626"/>
      <c r="D331" s="632"/>
      <c r="E331" s="632"/>
      <c r="F331" s="632"/>
      <c r="G331" s="632"/>
      <c r="H331" s="628">
        <f t="shared" si="14"/>
        <v>0</v>
      </c>
    </row>
    <row r="332" spans="1:8">
      <c r="A332" s="652">
        <v>22293</v>
      </c>
      <c r="B332" s="638" t="s">
        <v>318</v>
      </c>
      <c r="C332" s="626"/>
      <c r="D332" s="632"/>
      <c r="E332" s="632"/>
      <c r="F332" s="632"/>
      <c r="G332" s="632"/>
      <c r="H332" s="628">
        <f t="shared" si="14"/>
        <v>0</v>
      </c>
    </row>
    <row r="333" spans="1:8">
      <c r="A333" s="652">
        <v>22294</v>
      </c>
      <c r="B333" s="638" t="s">
        <v>319</v>
      </c>
      <c r="C333" s="626"/>
      <c r="D333" s="632"/>
      <c r="E333" s="632"/>
      <c r="F333" s="632"/>
      <c r="G333" s="632"/>
      <c r="H333" s="628">
        <f t="shared" si="14"/>
        <v>0</v>
      </c>
    </row>
    <row r="334" spans="1:8">
      <c r="A334" s="652">
        <v>22297</v>
      </c>
      <c r="B334" s="638" t="s">
        <v>320</v>
      </c>
      <c r="C334" s="626"/>
      <c r="D334" s="632"/>
      <c r="E334" s="632"/>
      <c r="F334" s="632"/>
      <c r="G334" s="632"/>
      <c r="H334" s="628">
        <f t="shared" si="14"/>
        <v>0</v>
      </c>
    </row>
    <row r="335" spans="1:8">
      <c r="A335" s="653">
        <v>223</v>
      </c>
      <c r="B335" s="637" t="s">
        <v>322</v>
      </c>
      <c r="C335" s="626"/>
      <c r="D335" s="623">
        <f>SUM(D336:D341)</f>
        <v>0</v>
      </c>
      <c r="E335" s="623">
        <f>SUM(E336:E341)</f>
        <v>0</v>
      </c>
      <c r="F335" s="623">
        <f>SUM(F336:F341)</f>
        <v>0</v>
      </c>
      <c r="G335" s="623">
        <f>SUM(G336:G341)</f>
        <v>0</v>
      </c>
      <c r="H335" s="628">
        <f t="shared" si="14"/>
        <v>0</v>
      </c>
    </row>
    <row r="336" spans="1:8">
      <c r="A336" s="652">
        <v>2231</v>
      </c>
      <c r="B336" s="638" t="s">
        <v>310</v>
      </c>
      <c r="C336" s="626"/>
      <c r="D336" s="632"/>
      <c r="E336" s="632"/>
      <c r="F336" s="632"/>
      <c r="G336" s="632"/>
      <c r="H336" s="628">
        <f t="shared" si="14"/>
        <v>0</v>
      </c>
    </row>
    <row r="337" spans="1:8">
      <c r="A337" s="652">
        <v>2232</v>
      </c>
      <c r="B337" s="638" t="s">
        <v>311</v>
      </c>
      <c r="C337" s="626"/>
      <c r="D337" s="632"/>
      <c r="E337" s="632"/>
      <c r="F337" s="632"/>
      <c r="G337" s="632"/>
      <c r="H337" s="628">
        <f t="shared" si="14"/>
        <v>0</v>
      </c>
    </row>
    <row r="338" spans="1:8">
      <c r="A338" s="652">
        <v>2233</v>
      </c>
      <c r="B338" s="638" t="s">
        <v>312</v>
      </c>
      <c r="C338" s="626"/>
      <c r="D338" s="632"/>
      <c r="E338" s="632"/>
      <c r="F338" s="632"/>
      <c r="G338" s="632"/>
      <c r="H338" s="628">
        <f t="shared" si="14"/>
        <v>0</v>
      </c>
    </row>
    <row r="339" spans="1:8">
      <c r="A339" s="652">
        <v>2234</v>
      </c>
      <c r="B339" s="638" t="s">
        <v>313</v>
      </c>
      <c r="C339" s="626"/>
      <c r="D339" s="632"/>
      <c r="E339" s="632"/>
      <c r="F339" s="632"/>
      <c r="G339" s="632"/>
      <c r="H339" s="628">
        <f t="shared" si="14"/>
        <v>0</v>
      </c>
    </row>
    <row r="340" spans="1:8">
      <c r="A340" s="652">
        <v>2237</v>
      </c>
      <c r="B340" s="638" t="s">
        <v>314</v>
      </c>
      <c r="C340" s="626"/>
      <c r="D340" s="632"/>
      <c r="E340" s="632"/>
      <c r="F340" s="632"/>
      <c r="G340" s="632"/>
      <c r="H340" s="628">
        <f t="shared" si="14"/>
        <v>0</v>
      </c>
    </row>
    <row r="341" spans="1:8">
      <c r="A341" s="652">
        <v>2239</v>
      </c>
      <c r="B341" s="638" t="s">
        <v>315</v>
      </c>
      <c r="C341" s="626"/>
      <c r="D341" s="623">
        <f>SUM(D342:D346)</f>
        <v>0</v>
      </c>
      <c r="E341" s="623">
        <f>SUM(E342:E346)</f>
        <v>0</v>
      </c>
      <c r="F341" s="623">
        <f>SUM(F342:F346)</f>
        <v>0</v>
      </c>
      <c r="G341" s="623">
        <f>SUM(G342:G346)</f>
        <v>0</v>
      </c>
      <c r="H341" s="628">
        <f t="shared" si="14"/>
        <v>0</v>
      </c>
    </row>
    <row r="342" spans="1:8">
      <c r="A342" s="652">
        <v>22391</v>
      </c>
      <c r="B342" s="638" t="s">
        <v>316</v>
      </c>
      <c r="C342" s="626"/>
      <c r="D342" s="632"/>
      <c r="E342" s="632"/>
      <c r="F342" s="632"/>
      <c r="G342" s="632"/>
      <c r="H342" s="628">
        <f t="shared" si="14"/>
        <v>0</v>
      </c>
    </row>
    <row r="343" spans="1:8">
      <c r="A343" s="652">
        <v>22392</v>
      </c>
      <c r="B343" s="638" t="s">
        <v>317</v>
      </c>
      <c r="C343" s="626"/>
      <c r="D343" s="632"/>
      <c r="E343" s="632"/>
      <c r="F343" s="632"/>
      <c r="G343" s="632"/>
      <c r="H343" s="628">
        <f t="shared" si="14"/>
        <v>0</v>
      </c>
    </row>
    <row r="344" spans="1:8">
      <c r="A344" s="652">
        <v>22393</v>
      </c>
      <c r="B344" s="638" t="s">
        <v>318</v>
      </c>
      <c r="C344" s="626"/>
      <c r="D344" s="632"/>
      <c r="E344" s="632"/>
      <c r="F344" s="632"/>
      <c r="G344" s="632"/>
      <c r="H344" s="628">
        <f t="shared" si="14"/>
        <v>0</v>
      </c>
    </row>
    <row r="345" spans="1:8">
      <c r="A345" s="652">
        <v>22394</v>
      </c>
      <c r="B345" s="638" t="s">
        <v>319</v>
      </c>
      <c r="C345" s="626"/>
      <c r="D345" s="632"/>
      <c r="E345" s="632"/>
      <c r="F345" s="632"/>
      <c r="G345" s="632"/>
      <c r="H345" s="628">
        <f t="shared" si="14"/>
        <v>0</v>
      </c>
    </row>
    <row r="346" spans="1:8">
      <c r="A346" s="652">
        <v>22397</v>
      </c>
      <c r="B346" s="638" t="s">
        <v>320</v>
      </c>
      <c r="C346" s="626"/>
      <c r="D346" s="632"/>
      <c r="E346" s="632"/>
      <c r="F346" s="632"/>
      <c r="G346" s="632"/>
      <c r="H346" s="628">
        <f t="shared" si="14"/>
        <v>0</v>
      </c>
    </row>
    <row r="347" spans="1:8">
      <c r="A347" s="653">
        <v>224</v>
      </c>
      <c r="B347" s="637" t="s">
        <v>328</v>
      </c>
      <c r="C347" s="626"/>
      <c r="D347" s="623">
        <f>SUM(D348:D353)</f>
        <v>0</v>
      </c>
      <c r="E347" s="623">
        <f>SUM(E348:E353)</f>
        <v>0</v>
      </c>
      <c r="F347" s="623">
        <f>SUM(F348:F353)</f>
        <v>0</v>
      </c>
      <c r="G347" s="623">
        <f>SUM(G348:G353)</f>
        <v>0</v>
      </c>
      <c r="H347" s="628">
        <f t="shared" si="14"/>
        <v>0</v>
      </c>
    </row>
    <row r="348" spans="1:8">
      <c r="A348" s="652">
        <v>2241</v>
      </c>
      <c r="B348" s="638" t="s">
        <v>310</v>
      </c>
      <c r="C348" s="626"/>
      <c r="D348" s="632"/>
      <c r="E348" s="632"/>
      <c r="F348" s="632"/>
      <c r="G348" s="632"/>
      <c r="H348" s="628">
        <f t="shared" si="14"/>
        <v>0</v>
      </c>
    </row>
    <row r="349" spans="1:8">
      <c r="A349" s="652">
        <v>2242</v>
      </c>
      <c r="B349" s="638" t="s">
        <v>311</v>
      </c>
      <c r="C349" s="626"/>
      <c r="D349" s="632"/>
      <c r="E349" s="632"/>
      <c r="F349" s="632"/>
      <c r="G349" s="632"/>
      <c r="H349" s="628">
        <f t="shared" si="14"/>
        <v>0</v>
      </c>
    </row>
    <row r="350" spans="1:8">
      <c r="A350" s="652">
        <v>2243</v>
      </c>
      <c r="B350" s="638" t="s">
        <v>312</v>
      </c>
      <c r="C350" s="626"/>
      <c r="D350" s="632"/>
      <c r="E350" s="632"/>
      <c r="F350" s="632"/>
      <c r="G350" s="632"/>
      <c r="H350" s="628">
        <f t="shared" si="14"/>
        <v>0</v>
      </c>
    </row>
    <row r="351" spans="1:8">
      <c r="A351" s="652">
        <v>2244</v>
      </c>
      <c r="B351" s="638" t="s">
        <v>313</v>
      </c>
      <c r="C351" s="626"/>
      <c r="D351" s="632"/>
      <c r="E351" s="632"/>
      <c r="F351" s="632"/>
      <c r="G351" s="632"/>
      <c r="H351" s="628">
        <f t="shared" si="14"/>
        <v>0</v>
      </c>
    </row>
    <row r="352" spans="1:8">
      <c r="A352" s="652">
        <v>2247</v>
      </c>
      <c r="B352" s="638" t="s">
        <v>314</v>
      </c>
      <c r="C352" s="626"/>
      <c r="D352" s="632"/>
      <c r="E352" s="632"/>
      <c r="F352" s="632"/>
      <c r="G352" s="632"/>
      <c r="H352" s="628">
        <f t="shared" si="14"/>
        <v>0</v>
      </c>
    </row>
    <row r="353" spans="1:8">
      <c r="A353" s="652">
        <v>2249</v>
      </c>
      <c r="B353" s="638" t="s">
        <v>315</v>
      </c>
      <c r="C353" s="626"/>
      <c r="D353" s="623">
        <f>SUM(D354:D358)</f>
        <v>0</v>
      </c>
      <c r="E353" s="623">
        <f>SUM(E354:E358)</f>
        <v>0</v>
      </c>
      <c r="F353" s="623">
        <f>SUM(F354:F358)</f>
        <v>0</v>
      </c>
      <c r="G353" s="623">
        <f>SUM(G354:G358)</f>
        <v>0</v>
      </c>
      <c r="H353" s="628">
        <f t="shared" si="14"/>
        <v>0</v>
      </c>
    </row>
    <row r="354" spans="1:8">
      <c r="A354" s="652">
        <v>22491</v>
      </c>
      <c r="B354" s="638" t="s">
        <v>316</v>
      </c>
      <c r="C354" s="626"/>
      <c r="D354" s="632"/>
      <c r="E354" s="632"/>
      <c r="F354" s="632"/>
      <c r="G354" s="632"/>
      <c r="H354" s="628">
        <f t="shared" si="14"/>
        <v>0</v>
      </c>
    </row>
    <row r="355" spans="1:8">
      <c r="A355" s="652">
        <v>22492</v>
      </c>
      <c r="B355" s="638" t="s">
        <v>317</v>
      </c>
      <c r="C355" s="626"/>
      <c r="D355" s="632"/>
      <c r="E355" s="632"/>
      <c r="F355" s="632"/>
      <c r="G355" s="632"/>
      <c r="H355" s="628">
        <f t="shared" si="14"/>
        <v>0</v>
      </c>
    </row>
    <row r="356" spans="1:8">
      <c r="A356" s="652">
        <v>22493</v>
      </c>
      <c r="B356" s="638" t="s">
        <v>318</v>
      </c>
      <c r="C356" s="626"/>
      <c r="D356" s="632"/>
      <c r="E356" s="632"/>
      <c r="F356" s="632"/>
      <c r="G356" s="632"/>
      <c r="H356" s="628">
        <f t="shared" si="14"/>
        <v>0</v>
      </c>
    </row>
    <row r="357" spans="1:8">
      <c r="A357" s="652">
        <v>22494</v>
      </c>
      <c r="B357" s="638" t="s">
        <v>319</v>
      </c>
      <c r="C357" s="626"/>
      <c r="D357" s="632"/>
      <c r="E357" s="632"/>
      <c r="F357" s="632"/>
      <c r="G357" s="632"/>
      <c r="H357" s="628">
        <f t="shared" si="14"/>
        <v>0</v>
      </c>
    </row>
    <row r="358" spans="1:8">
      <c r="A358" s="652">
        <v>22497</v>
      </c>
      <c r="B358" s="638" t="s">
        <v>320</v>
      </c>
      <c r="C358" s="626"/>
      <c r="D358" s="632"/>
      <c r="E358" s="632"/>
      <c r="F358" s="632"/>
      <c r="G358" s="632"/>
      <c r="H358" s="628">
        <f t="shared" si="14"/>
        <v>0</v>
      </c>
    </row>
    <row r="359" spans="1:8">
      <c r="A359" s="653">
        <v>225</v>
      </c>
      <c r="B359" s="637" t="s">
        <v>329</v>
      </c>
      <c r="C359" s="626"/>
      <c r="D359" s="623">
        <f>SUM(D360:D365)</f>
        <v>0</v>
      </c>
      <c r="E359" s="623">
        <f>SUM(E360:E365)</f>
        <v>0</v>
      </c>
      <c r="F359" s="623">
        <f>SUM(F360:F365)</f>
        <v>0</v>
      </c>
      <c r="G359" s="623">
        <f>SUM(G360:G365)</f>
        <v>0</v>
      </c>
      <c r="H359" s="628">
        <f t="shared" si="14"/>
        <v>0</v>
      </c>
    </row>
    <row r="360" spans="1:8">
      <c r="A360" s="652">
        <v>2251</v>
      </c>
      <c r="B360" s="638" t="s">
        <v>310</v>
      </c>
      <c r="C360" s="626"/>
      <c r="D360" s="632"/>
      <c r="E360" s="632"/>
      <c r="F360" s="632"/>
      <c r="G360" s="632"/>
      <c r="H360" s="628">
        <f t="shared" si="14"/>
        <v>0</v>
      </c>
    </row>
    <row r="361" spans="1:8">
      <c r="A361" s="652">
        <v>2252</v>
      </c>
      <c r="B361" s="638" t="s">
        <v>311</v>
      </c>
      <c r="C361" s="626"/>
      <c r="D361" s="632"/>
      <c r="E361" s="632"/>
      <c r="F361" s="632"/>
      <c r="G361" s="632"/>
      <c r="H361" s="628">
        <f t="shared" si="14"/>
        <v>0</v>
      </c>
    </row>
    <row r="362" spans="1:8">
      <c r="A362" s="652">
        <v>2253</v>
      </c>
      <c r="B362" s="638" t="s">
        <v>312</v>
      </c>
      <c r="C362" s="626"/>
      <c r="D362" s="632"/>
      <c r="E362" s="632"/>
      <c r="F362" s="632"/>
      <c r="G362" s="632"/>
      <c r="H362" s="628">
        <f t="shared" si="14"/>
        <v>0</v>
      </c>
    </row>
    <row r="363" spans="1:8">
      <c r="A363" s="652">
        <v>2254</v>
      </c>
      <c r="B363" s="638" t="s">
        <v>313</v>
      </c>
      <c r="C363" s="626"/>
      <c r="D363" s="632"/>
      <c r="E363" s="632"/>
      <c r="F363" s="632"/>
      <c r="G363" s="632"/>
      <c r="H363" s="628">
        <f t="shared" si="14"/>
        <v>0</v>
      </c>
    </row>
    <row r="364" spans="1:8">
      <c r="A364" s="652">
        <v>2257</v>
      </c>
      <c r="B364" s="638" t="s">
        <v>314</v>
      </c>
      <c r="C364" s="626"/>
      <c r="D364" s="632"/>
      <c r="E364" s="632"/>
      <c r="F364" s="632"/>
      <c r="G364" s="632"/>
      <c r="H364" s="628">
        <f t="shared" si="14"/>
        <v>0</v>
      </c>
    </row>
    <row r="365" spans="1:8">
      <c r="A365" s="652">
        <v>2259</v>
      </c>
      <c r="B365" s="638" t="s">
        <v>315</v>
      </c>
      <c r="C365" s="626"/>
      <c r="D365" s="623">
        <f>SUM(D366:D370)</f>
        <v>0</v>
      </c>
      <c r="E365" s="623">
        <f>SUM(E366:E370)</f>
        <v>0</v>
      </c>
      <c r="F365" s="623">
        <f>SUM(F366:F370)</f>
        <v>0</v>
      </c>
      <c r="G365" s="623">
        <f>SUM(G366:G370)</f>
        <v>0</v>
      </c>
      <c r="H365" s="628">
        <f t="shared" si="14"/>
        <v>0</v>
      </c>
    </row>
    <row r="366" spans="1:8">
      <c r="A366" s="652">
        <v>22591</v>
      </c>
      <c r="B366" s="638" t="s">
        <v>316</v>
      </c>
      <c r="C366" s="626"/>
      <c r="D366" s="632"/>
      <c r="E366" s="632"/>
      <c r="F366" s="632"/>
      <c r="G366" s="632"/>
      <c r="H366" s="628">
        <f t="shared" si="14"/>
        <v>0</v>
      </c>
    </row>
    <row r="367" spans="1:8">
      <c r="A367" s="652">
        <v>22592</v>
      </c>
      <c r="B367" s="638" t="s">
        <v>317</v>
      </c>
      <c r="C367" s="626"/>
      <c r="D367" s="632"/>
      <c r="E367" s="632"/>
      <c r="F367" s="632"/>
      <c r="G367" s="632"/>
      <c r="H367" s="628">
        <f t="shared" si="14"/>
        <v>0</v>
      </c>
    </row>
    <row r="368" spans="1:8">
      <c r="A368" s="652">
        <v>22593</v>
      </c>
      <c r="B368" s="638" t="s">
        <v>318</v>
      </c>
      <c r="C368" s="626"/>
      <c r="D368" s="632"/>
      <c r="E368" s="632"/>
      <c r="F368" s="632"/>
      <c r="G368" s="632"/>
      <c r="H368" s="628">
        <f t="shared" si="14"/>
        <v>0</v>
      </c>
    </row>
    <row r="369" spans="1:8">
      <c r="A369" s="652">
        <v>22594</v>
      </c>
      <c r="B369" s="638" t="s">
        <v>319</v>
      </c>
      <c r="C369" s="626"/>
      <c r="D369" s="632"/>
      <c r="E369" s="632"/>
      <c r="F369" s="632"/>
      <c r="G369" s="632"/>
      <c r="H369" s="628">
        <f t="shared" si="14"/>
        <v>0</v>
      </c>
    </row>
    <row r="370" spans="1:8">
      <c r="A370" s="652">
        <v>22597</v>
      </c>
      <c r="B370" s="638" t="s">
        <v>320</v>
      </c>
      <c r="C370" s="626"/>
      <c r="D370" s="632"/>
      <c r="E370" s="632"/>
      <c r="F370" s="632"/>
      <c r="G370" s="632"/>
      <c r="H370" s="628">
        <f t="shared" si="14"/>
        <v>0</v>
      </c>
    </row>
    <row r="371" spans="1:8">
      <c r="A371" s="655">
        <v>23</v>
      </c>
      <c r="B371" s="636" t="s">
        <v>331</v>
      </c>
      <c r="C371" s="623">
        <f>C432</f>
        <v>0</v>
      </c>
      <c r="D371" s="623">
        <f>D372+D384+D396+D408+D420</f>
        <v>0</v>
      </c>
      <c r="E371" s="623">
        <f>E372+E384+E396+E408+E420</f>
        <v>0</v>
      </c>
      <c r="F371" s="623">
        <f>F372+F384+F396+F408+F420</f>
        <v>0</v>
      </c>
      <c r="G371" s="623">
        <f>G372+G384+G396+G408+G420</f>
        <v>0</v>
      </c>
      <c r="H371" s="628">
        <f t="shared" ref="H371" si="15">SUM(C371:G371)</f>
        <v>0</v>
      </c>
    </row>
    <row r="372" spans="1:8">
      <c r="A372" s="653">
        <v>231</v>
      </c>
      <c r="B372" s="637" t="s">
        <v>326</v>
      </c>
      <c r="C372" s="626"/>
      <c r="D372" s="623">
        <f>SUM(D373:D378)</f>
        <v>0</v>
      </c>
      <c r="E372" s="623">
        <f>SUM(E373:E378)</f>
        <v>0</v>
      </c>
      <c r="F372" s="623">
        <f>SUM(F373:F378)</f>
        <v>0</v>
      </c>
      <c r="G372" s="623">
        <f>SUM(G373:G378)</f>
        <v>0</v>
      </c>
      <c r="H372" s="628">
        <f>SUM(D372:G372)</f>
        <v>0</v>
      </c>
    </row>
    <row r="373" spans="1:8">
      <c r="A373" s="652">
        <v>2311</v>
      </c>
      <c r="B373" s="638" t="s">
        <v>310</v>
      </c>
      <c r="C373" s="626"/>
      <c r="D373" s="632"/>
      <c r="E373" s="632"/>
      <c r="F373" s="632"/>
      <c r="G373" s="632"/>
      <c r="H373" s="628">
        <f t="shared" ref="H373:H431" si="16">SUM(D373:G373)</f>
        <v>0</v>
      </c>
    </row>
    <row r="374" spans="1:8">
      <c r="A374" s="652">
        <v>2312</v>
      </c>
      <c r="B374" s="638" t="s">
        <v>311</v>
      </c>
      <c r="C374" s="626"/>
      <c r="D374" s="632"/>
      <c r="E374" s="632"/>
      <c r="F374" s="632"/>
      <c r="G374" s="632"/>
      <c r="H374" s="628">
        <f t="shared" si="16"/>
        <v>0</v>
      </c>
    </row>
    <row r="375" spans="1:8">
      <c r="A375" s="652">
        <v>2313</v>
      </c>
      <c r="B375" s="638" t="s">
        <v>312</v>
      </c>
      <c r="C375" s="626"/>
      <c r="D375" s="632"/>
      <c r="E375" s="632"/>
      <c r="F375" s="632"/>
      <c r="G375" s="632"/>
      <c r="H375" s="628">
        <f t="shared" si="16"/>
        <v>0</v>
      </c>
    </row>
    <row r="376" spans="1:8">
      <c r="A376" s="652">
        <v>2314</v>
      </c>
      <c r="B376" s="638" t="s">
        <v>313</v>
      </c>
      <c r="C376" s="626"/>
      <c r="D376" s="632"/>
      <c r="E376" s="632"/>
      <c r="F376" s="632"/>
      <c r="G376" s="632"/>
      <c r="H376" s="628">
        <f t="shared" si="16"/>
        <v>0</v>
      </c>
    </row>
    <row r="377" spans="1:8">
      <c r="A377" s="652">
        <v>2317</v>
      </c>
      <c r="B377" s="638" t="s">
        <v>314</v>
      </c>
      <c r="C377" s="626"/>
      <c r="D377" s="632"/>
      <c r="E377" s="632"/>
      <c r="F377" s="632"/>
      <c r="G377" s="632"/>
      <c r="H377" s="628">
        <f t="shared" si="16"/>
        <v>0</v>
      </c>
    </row>
    <row r="378" spans="1:8">
      <c r="A378" s="652">
        <v>2319</v>
      </c>
      <c r="B378" s="638" t="s">
        <v>315</v>
      </c>
      <c r="C378" s="626"/>
      <c r="D378" s="623">
        <f>SUM(D379:D383)</f>
        <v>0</v>
      </c>
      <c r="E378" s="623">
        <f>SUM(E379:E383)</f>
        <v>0</v>
      </c>
      <c r="F378" s="623">
        <f>SUM(F379:F383)</f>
        <v>0</v>
      </c>
      <c r="G378" s="623">
        <f>SUM(G379:G383)</f>
        <v>0</v>
      </c>
      <c r="H378" s="628">
        <f t="shared" si="16"/>
        <v>0</v>
      </c>
    </row>
    <row r="379" spans="1:8">
      <c r="A379" s="652">
        <v>23191</v>
      </c>
      <c r="B379" s="638" t="s">
        <v>316</v>
      </c>
      <c r="C379" s="626"/>
      <c r="D379" s="632"/>
      <c r="E379" s="632"/>
      <c r="F379" s="632"/>
      <c r="G379" s="632"/>
      <c r="H379" s="628">
        <f t="shared" si="16"/>
        <v>0</v>
      </c>
    </row>
    <row r="380" spans="1:8">
      <c r="A380" s="652">
        <v>23192</v>
      </c>
      <c r="B380" s="638" t="s">
        <v>317</v>
      </c>
      <c r="C380" s="626"/>
      <c r="D380" s="632"/>
      <c r="E380" s="632"/>
      <c r="F380" s="632"/>
      <c r="G380" s="632"/>
      <c r="H380" s="628">
        <f t="shared" si="16"/>
        <v>0</v>
      </c>
    </row>
    <row r="381" spans="1:8">
      <c r="A381" s="652">
        <v>23193</v>
      </c>
      <c r="B381" s="638" t="s">
        <v>318</v>
      </c>
      <c r="C381" s="626"/>
      <c r="D381" s="632"/>
      <c r="E381" s="632"/>
      <c r="F381" s="632"/>
      <c r="G381" s="632"/>
      <c r="H381" s="628">
        <f t="shared" si="16"/>
        <v>0</v>
      </c>
    </row>
    <row r="382" spans="1:8">
      <c r="A382" s="652">
        <v>23194</v>
      </c>
      <c r="B382" s="638" t="s">
        <v>319</v>
      </c>
      <c r="C382" s="626"/>
      <c r="D382" s="632"/>
      <c r="E382" s="632"/>
      <c r="F382" s="632"/>
      <c r="G382" s="632"/>
      <c r="H382" s="628">
        <f t="shared" si="16"/>
        <v>0</v>
      </c>
    </row>
    <row r="383" spans="1:8">
      <c r="A383" s="652">
        <v>23197</v>
      </c>
      <c r="B383" s="638" t="s">
        <v>320</v>
      </c>
      <c r="C383" s="626"/>
      <c r="D383" s="632"/>
      <c r="E383" s="632"/>
      <c r="F383" s="632"/>
      <c r="G383" s="632"/>
      <c r="H383" s="628">
        <f t="shared" si="16"/>
        <v>0</v>
      </c>
    </row>
    <row r="384" spans="1:8">
      <c r="A384" s="653">
        <v>232</v>
      </c>
      <c r="B384" s="637" t="s">
        <v>327</v>
      </c>
      <c r="C384" s="626"/>
      <c r="D384" s="623">
        <f>SUM(D385:D390)</f>
        <v>0</v>
      </c>
      <c r="E384" s="623">
        <f>SUM(E385:E390)</f>
        <v>0</v>
      </c>
      <c r="F384" s="623">
        <f>SUM(F385:F390)</f>
        <v>0</v>
      </c>
      <c r="G384" s="623">
        <f>SUM(G385:G390)</f>
        <v>0</v>
      </c>
      <c r="H384" s="628">
        <f t="shared" si="16"/>
        <v>0</v>
      </c>
    </row>
    <row r="385" spans="1:8">
      <c r="A385" s="652">
        <v>2321</v>
      </c>
      <c r="B385" s="638" t="s">
        <v>310</v>
      </c>
      <c r="C385" s="626"/>
      <c r="D385" s="632"/>
      <c r="E385" s="632"/>
      <c r="F385" s="632"/>
      <c r="G385" s="632"/>
      <c r="H385" s="628">
        <f t="shared" si="16"/>
        <v>0</v>
      </c>
    </row>
    <row r="386" spans="1:8">
      <c r="A386" s="652">
        <v>2322</v>
      </c>
      <c r="B386" s="638" t="s">
        <v>311</v>
      </c>
      <c r="C386" s="626"/>
      <c r="D386" s="632"/>
      <c r="E386" s="632"/>
      <c r="F386" s="632"/>
      <c r="G386" s="632"/>
      <c r="H386" s="628">
        <f t="shared" si="16"/>
        <v>0</v>
      </c>
    </row>
    <row r="387" spans="1:8">
      <c r="A387" s="652">
        <v>2323</v>
      </c>
      <c r="B387" s="638" t="s">
        <v>312</v>
      </c>
      <c r="C387" s="626"/>
      <c r="D387" s="632"/>
      <c r="E387" s="632"/>
      <c r="F387" s="632"/>
      <c r="G387" s="632"/>
      <c r="H387" s="628">
        <f t="shared" si="16"/>
        <v>0</v>
      </c>
    </row>
    <row r="388" spans="1:8">
      <c r="A388" s="652">
        <v>2324</v>
      </c>
      <c r="B388" s="638" t="s">
        <v>313</v>
      </c>
      <c r="C388" s="626"/>
      <c r="D388" s="632"/>
      <c r="E388" s="632"/>
      <c r="F388" s="632"/>
      <c r="G388" s="632"/>
      <c r="H388" s="628">
        <f t="shared" si="16"/>
        <v>0</v>
      </c>
    </row>
    <row r="389" spans="1:8">
      <c r="A389" s="652">
        <v>2327</v>
      </c>
      <c r="B389" s="638" t="s">
        <v>314</v>
      </c>
      <c r="C389" s="626"/>
      <c r="D389" s="632"/>
      <c r="E389" s="632"/>
      <c r="F389" s="632"/>
      <c r="G389" s="632"/>
      <c r="H389" s="628">
        <f t="shared" si="16"/>
        <v>0</v>
      </c>
    </row>
    <row r="390" spans="1:8">
      <c r="A390" s="652">
        <v>2329</v>
      </c>
      <c r="B390" s="638" t="s">
        <v>315</v>
      </c>
      <c r="C390" s="626"/>
      <c r="D390" s="623">
        <f>SUM(D391:D395)</f>
        <v>0</v>
      </c>
      <c r="E390" s="623">
        <f>SUM(E391:E395)</f>
        <v>0</v>
      </c>
      <c r="F390" s="623">
        <f>SUM(F391:F395)</f>
        <v>0</v>
      </c>
      <c r="G390" s="623">
        <f>SUM(G391:G395)</f>
        <v>0</v>
      </c>
      <c r="H390" s="628">
        <f t="shared" si="16"/>
        <v>0</v>
      </c>
    </row>
    <row r="391" spans="1:8">
      <c r="A391" s="652">
        <v>23291</v>
      </c>
      <c r="B391" s="638" t="s">
        <v>316</v>
      </c>
      <c r="C391" s="626"/>
      <c r="D391" s="632"/>
      <c r="E391" s="632"/>
      <c r="F391" s="632"/>
      <c r="G391" s="632"/>
      <c r="H391" s="628">
        <f t="shared" si="16"/>
        <v>0</v>
      </c>
    </row>
    <row r="392" spans="1:8">
      <c r="A392" s="652">
        <v>23292</v>
      </c>
      <c r="B392" s="638" t="s">
        <v>317</v>
      </c>
      <c r="C392" s="626"/>
      <c r="D392" s="632"/>
      <c r="E392" s="632"/>
      <c r="F392" s="632"/>
      <c r="G392" s="632"/>
      <c r="H392" s="628">
        <f t="shared" si="16"/>
        <v>0</v>
      </c>
    </row>
    <row r="393" spans="1:8">
      <c r="A393" s="652">
        <v>23293</v>
      </c>
      <c r="B393" s="638" t="s">
        <v>318</v>
      </c>
      <c r="C393" s="626"/>
      <c r="D393" s="632"/>
      <c r="E393" s="632"/>
      <c r="F393" s="632"/>
      <c r="G393" s="632"/>
      <c r="H393" s="628">
        <f t="shared" si="16"/>
        <v>0</v>
      </c>
    </row>
    <row r="394" spans="1:8">
      <c r="A394" s="652">
        <v>23294</v>
      </c>
      <c r="B394" s="638" t="s">
        <v>319</v>
      </c>
      <c r="C394" s="626"/>
      <c r="D394" s="632"/>
      <c r="E394" s="632"/>
      <c r="F394" s="632"/>
      <c r="G394" s="632"/>
      <c r="H394" s="628">
        <f t="shared" si="16"/>
        <v>0</v>
      </c>
    </row>
    <row r="395" spans="1:8">
      <c r="A395" s="652">
        <v>23297</v>
      </c>
      <c r="B395" s="638" t="s">
        <v>320</v>
      </c>
      <c r="C395" s="626"/>
      <c r="D395" s="632"/>
      <c r="E395" s="632"/>
      <c r="F395" s="632"/>
      <c r="G395" s="632"/>
      <c r="H395" s="628">
        <f t="shared" si="16"/>
        <v>0</v>
      </c>
    </row>
    <row r="396" spans="1:8">
      <c r="A396" s="653">
        <v>233</v>
      </c>
      <c r="B396" s="637" t="s">
        <v>322</v>
      </c>
      <c r="C396" s="626"/>
      <c r="D396" s="623">
        <f>SUM(D397:D402)</f>
        <v>0</v>
      </c>
      <c r="E396" s="623">
        <f>SUM(E397:E402)</f>
        <v>0</v>
      </c>
      <c r="F396" s="623">
        <f>SUM(F397:F402)</f>
        <v>0</v>
      </c>
      <c r="G396" s="623">
        <f>SUM(G397:G402)</f>
        <v>0</v>
      </c>
      <c r="H396" s="628">
        <f t="shared" si="16"/>
        <v>0</v>
      </c>
    </row>
    <row r="397" spans="1:8">
      <c r="A397" s="652">
        <v>2331</v>
      </c>
      <c r="B397" s="638" t="s">
        <v>310</v>
      </c>
      <c r="C397" s="626"/>
      <c r="D397" s="632"/>
      <c r="E397" s="632"/>
      <c r="F397" s="632"/>
      <c r="G397" s="632"/>
      <c r="H397" s="628">
        <f t="shared" si="16"/>
        <v>0</v>
      </c>
    </row>
    <row r="398" spans="1:8">
      <c r="A398" s="652">
        <v>2332</v>
      </c>
      <c r="B398" s="638" t="s">
        <v>311</v>
      </c>
      <c r="C398" s="626"/>
      <c r="D398" s="632"/>
      <c r="E398" s="632"/>
      <c r="F398" s="632"/>
      <c r="G398" s="632"/>
      <c r="H398" s="628">
        <f t="shared" si="16"/>
        <v>0</v>
      </c>
    </row>
    <row r="399" spans="1:8">
      <c r="A399" s="652">
        <v>2333</v>
      </c>
      <c r="B399" s="638" t="s">
        <v>312</v>
      </c>
      <c r="C399" s="626"/>
      <c r="D399" s="632"/>
      <c r="E399" s="632"/>
      <c r="F399" s="632"/>
      <c r="G399" s="632"/>
      <c r="H399" s="628">
        <f t="shared" si="16"/>
        <v>0</v>
      </c>
    </row>
    <row r="400" spans="1:8">
      <c r="A400" s="652">
        <v>2334</v>
      </c>
      <c r="B400" s="638" t="s">
        <v>313</v>
      </c>
      <c r="C400" s="626"/>
      <c r="D400" s="632"/>
      <c r="E400" s="632"/>
      <c r="F400" s="632"/>
      <c r="G400" s="632"/>
      <c r="H400" s="628">
        <f t="shared" si="16"/>
        <v>0</v>
      </c>
    </row>
    <row r="401" spans="1:8">
      <c r="A401" s="652">
        <v>2337</v>
      </c>
      <c r="B401" s="638" t="s">
        <v>314</v>
      </c>
      <c r="C401" s="626"/>
      <c r="D401" s="632"/>
      <c r="E401" s="632"/>
      <c r="F401" s="632"/>
      <c r="G401" s="632"/>
      <c r="H401" s="628">
        <f t="shared" si="16"/>
        <v>0</v>
      </c>
    </row>
    <row r="402" spans="1:8">
      <c r="A402" s="652">
        <v>2339</v>
      </c>
      <c r="B402" s="638" t="s">
        <v>315</v>
      </c>
      <c r="C402" s="626"/>
      <c r="D402" s="623">
        <f>SUM(D403:D407)</f>
        <v>0</v>
      </c>
      <c r="E402" s="623">
        <f>SUM(E403:E407)</f>
        <v>0</v>
      </c>
      <c r="F402" s="623">
        <f>SUM(F403:F407)</f>
        <v>0</v>
      </c>
      <c r="G402" s="623">
        <f>SUM(G403:G407)</f>
        <v>0</v>
      </c>
      <c r="H402" s="628">
        <f t="shared" si="16"/>
        <v>0</v>
      </c>
    </row>
    <row r="403" spans="1:8">
      <c r="A403" s="652">
        <v>23391</v>
      </c>
      <c r="B403" s="638" t="s">
        <v>316</v>
      </c>
      <c r="C403" s="626"/>
      <c r="D403" s="632"/>
      <c r="E403" s="632"/>
      <c r="F403" s="632"/>
      <c r="G403" s="632"/>
      <c r="H403" s="628">
        <f t="shared" si="16"/>
        <v>0</v>
      </c>
    </row>
    <row r="404" spans="1:8">
      <c r="A404" s="652">
        <v>23392</v>
      </c>
      <c r="B404" s="638" t="s">
        <v>317</v>
      </c>
      <c r="C404" s="626"/>
      <c r="D404" s="632"/>
      <c r="E404" s="632"/>
      <c r="F404" s="632"/>
      <c r="G404" s="632"/>
      <c r="H404" s="628">
        <f t="shared" si="16"/>
        <v>0</v>
      </c>
    </row>
    <row r="405" spans="1:8">
      <c r="A405" s="652">
        <v>23393</v>
      </c>
      <c r="B405" s="638" t="s">
        <v>318</v>
      </c>
      <c r="C405" s="626"/>
      <c r="D405" s="632"/>
      <c r="E405" s="632"/>
      <c r="F405" s="632"/>
      <c r="G405" s="632"/>
      <c r="H405" s="628">
        <f t="shared" si="16"/>
        <v>0</v>
      </c>
    </row>
    <row r="406" spans="1:8">
      <c r="A406" s="652">
        <v>23394</v>
      </c>
      <c r="B406" s="638" t="s">
        <v>319</v>
      </c>
      <c r="C406" s="626"/>
      <c r="D406" s="632"/>
      <c r="E406" s="632"/>
      <c r="F406" s="632"/>
      <c r="G406" s="632"/>
      <c r="H406" s="628">
        <f t="shared" si="16"/>
        <v>0</v>
      </c>
    </row>
    <row r="407" spans="1:8">
      <c r="A407" s="652">
        <v>23397</v>
      </c>
      <c r="B407" s="638" t="s">
        <v>320</v>
      </c>
      <c r="C407" s="626"/>
      <c r="D407" s="632"/>
      <c r="E407" s="632"/>
      <c r="F407" s="632"/>
      <c r="G407" s="632"/>
      <c r="H407" s="628">
        <f t="shared" si="16"/>
        <v>0</v>
      </c>
    </row>
    <row r="408" spans="1:8">
      <c r="A408" s="653">
        <v>234</v>
      </c>
      <c r="B408" s="637" t="s">
        <v>328</v>
      </c>
      <c r="C408" s="626"/>
      <c r="D408" s="623">
        <f>SUM(D409:D414)</f>
        <v>0</v>
      </c>
      <c r="E408" s="623">
        <f>SUM(E409:E414)</f>
        <v>0</v>
      </c>
      <c r="F408" s="623">
        <f>SUM(F409:F414)</f>
        <v>0</v>
      </c>
      <c r="G408" s="623">
        <f>SUM(G409:G414)</f>
        <v>0</v>
      </c>
      <c r="H408" s="628">
        <f t="shared" si="16"/>
        <v>0</v>
      </c>
    </row>
    <row r="409" spans="1:8">
      <c r="A409" s="652">
        <v>2341</v>
      </c>
      <c r="B409" s="638" t="s">
        <v>310</v>
      </c>
      <c r="C409" s="626"/>
      <c r="D409" s="632"/>
      <c r="E409" s="632"/>
      <c r="F409" s="632"/>
      <c r="G409" s="632"/>
      <c r="H409" s="628">
        <f t="shared" si="16"/>
        <v>0</v>
      </c>
    </row>
    <row r="410" spans="1:8">
      <c r="A410" s="652">
        <v>2342</v>
      </c>
      <c r="B410" s="638" t="s">
        <v>311</v>
      </c>
      <c r="C410" s="626"/>
      <c r="D410" s="632"/>
      <c r="E410" s="632"/>
      <c r="F410" s="632"/>
      <c r="G410" s="632"/>
      <c r="H410" s="628">
        <f t="shared" si="16"/>
        <v>0</v>
      </c>
    </row>
    <row r="411" spans="1:8">
      <c r="A411" s="652">
        <v>2343</v>
      </c>
      <c r="B411" s="638" t="s">
        <v>312</v>
      </c>
      <c r="C411" s="626"/>
      <c r="D411" s="632"/>
      <c r="E411" s="632"/>
      <c r="F411" s="632"/>
      <c r="G411" s="632"/>
      <c r="H411" s="628">
        <f t="shared" si="16"/>
        <v>0</v>
      </c>
    </row>
    <row r="412" spans="1:8">
      <c r="A412" s="652">
        <v>2344</v>
      </c>
      <c r="B412" s="638" t="s">
        <v>313</v>
      </c>
      <c r="C412" s="626"/>
      <c r="D412" s="632"/>
      <c r="E412" s="632"/>
      <c r="F412" s="632"/>
      <c r="G412" s="632"/>
      <c r="H412" s="628">
        <f t="shared" si="16"/>
        <v>0</v>
      </c>
    </row>
    <row r="413" spans="1:8">
      <c r="A413" s="652">
        <v>2347</v>
      </c>
      <c r="B413" s="638" t="s">
        <v>314</v>
      </c>
      <c r="C413" s="626"/>
      <c r="D413" s="632"/>
      <c r="E413" s="632"/>
      <c r="F413" s="632"/>
      <c r="G413" s="632"/>
      <c r="H413" s="628">
        <f t="shared" si="16"/>
        <v>0</v>
      </c>
    </row>
    <row r="414" spans="1:8">
      <c r="A414" s="652">
        <v>2349</v>
      </c>
      <c r="B414" s="638" t="s">
        <v>315</v>
      </c>
      <c r="C414" s="626"/>
      <c r="D414" s="623">
        <f>SUM(D415:D419)</f>
        <v>0</v>
      </c>
      <c r="E414" s="623">
        <f>SUM(E415:E419)</f>
        <v>0</v>
      </c>
      <c r="F414" s="623">
        <f>SUM(F415:F419)</f>
        <v>0</v>
      </c>
      <c r="G414" s="623">
        <f>SUM(G415:G419)</f>
        <v>0</v>
      </c>
      <c r="H414" s="628">
        <f t="shared" si="16"/>
        <v>0</v>
      </c>
    </row>
    <row r="415" spans="1:8">
      <c r="A415" s="652">
        <v>23491</v>
      </c>
      <c r="B415" s="638" t="s">
        <v>316</v>
      </c>
      <c r="C415" s="626"/>
      <c r="D415" s="632"/>
      <c r="E415" s="632"/>
      <c r="F415" s="632"/>
      <c r="G415" s="632"/>
      <c r="H415" s="628">
        <f t="shared" si="16"/>
        <v>0</v>
      </c>
    </row>
    <row r="416" spans="1:8">
      <c r="A416" s="652">
        <v>23492</v>
      </c>
      <c r="B416" s="638" t="s">
        <v>317</v>
      </c>
      <c r="C416" s="626"/>
      <c r="D416" s="632"/>
      <c r="E416" s="632"/>
      <c r="F416" s="632"/>
      <c r="G416" s="632"/>
      <c r="H416" s="628">
        <f t="shared" si="16"/>
        <v>0</v>
      </c>
    </row>
    <row r="417" spans="1:8">
      <c r="A417" s="652">
        <v>23493</v>
      </c>
      <c r="B417" s="638" t="s">
        <v>318</v>
      </c>
      <c r="C417" s="626"/>
      <c r="D417" s="632"/>
      <c r="E417" s="632"/>
      <c r="F417" s="632"/>
      <c r="G417" s="632"/>
      <c r="H417" s="628">
        <f t="shared" si="16"/>
        <v>0</v>
      </c>
    </row>
    <row r="418" spans="1:8">
      <c r="A418" s="652">
        <v>23494</v>
      </c>
      <c r="B418" s="638" t="s">
        <v>319</v>
      </c>
      <c r="C418" s="626"/>
      <c r="D418" s="632"/>
      <c r="E418" s="632"/>
      <c r="F418" s="632"/>
      <c r="G418" s="632"/>
      <c r="H418" s="628">
        <f t="shared" si="16"/>
        <v>0</v>
      </c>
    </row>
    <row r="419" spans="1:8">
      <c r="A419" s="652">
        <v>23497</v>
      </c>
      <c r="B419" s="638" t="s">
        <v>320</v>
      </c>
      <c r="C419" s="626"/>
      <c r="D419" s="632"/>
      <c r="E419" s="632"/>
      <c r="F419" s="632"/>
      <c r="G419" s="632"/>
      <c r="H419" s="628">
        <f t="shared" si="16"/>
        <v>0</v>
      </c>
    </row>
    <row r="420" spans="1:8">
      <c r="A420" s="653">
        <v>235</v>
      </c>
      <c r="B420" s="637" t="s">
        <v>329</v>
      </c>
      <c r="C420" s="626"/>
      <c r="D420" s="623">
        <f>SUM(D421:D426)</f>
        <v>0</v>
      </c>
      <c r="E420" s="623">
        <f>SUM(E421:E426)</f>
        <v>0</v>
      </c>
      <c r="F420" s="623">
        <f>SUM(F421:F426)</f>
        <v>0</v>
      </c>
      <c r="G420" s="623">
        <f>SUM(G421:G426)</f>
        <v>0</v>
      </c>
      <c r="H420" s="628">
        <f t="shared" si="16"/>
        <v>0</v>
      </c>
    </row>
    <row r="421" spans="1:8">
      <c r="A421" s="652">
        <v>2351</v>
      </c>
      <c r="B421" s="638" t="s">
        <v>310</v>
      </c>
      <c r="C421" s="626"/>
      <c r="D421" s="632"/>
      <c r="E421" s="632"/>
      <c r="F421" s="632"/>
      <c r="G421" s="632"/>
      <c r="H421" s="628">
        <f t="shared" si="16"/>
        <v>0</v>
      </c>
    </row>
    <row r="422" spans="1:8">
      <c r="A422" s="652">
        <v>2352</v>
      </c>
      <c r="B422" s="638" t="s">
        <v>311</v>
      </c>
      <c r="C422" s="626"/>
      <c r="D422" s="632"/>
      <c r="E422" s="632"/>
      <c r="F422" s="632"/>
      <c r="G422" s="632"/>
      <c r="H422" s="628">
        <f t="shared" si="16"/>
        <v>0</v>
      </c>
    </row>
    <row r="423" spans="1:8">
      <c r="A423" s="652">
        <v>2353</v>
      </c>
      <c r="B423" s="638" t="s">
        <v>312</v>
      </c>
      <c r="C423" s="626"/>
      <c r="D423" s="632"/>
      <c r="E423" s="632"/>
      <c r="F423" s="632"/>
      <c r="G423" s="632"/>
      <c r="H423" s="628">
        <f t="shared" si="16"/>
        <v>0</v>
      </c>
    </row>
    <row r="424" spans="1:8">
      <c r="A424" s="652">
        <v>2354</v>
      </c>
      <c r="B424" s="638" t="s">
        <v>313</v>
      </c>
      <c r="C424" s="626"/>
      <c r="D424" s="632"/>
      <c r="E424" s="632"/>
      <c r="F424" s="632"/>
      <c r="G424" s="632"/>
      <c r="H424" s="628">
        <f t="shared" si="16"/>
        <v>0</v>
      </c>
    </row>
    <row r="425" spans="1:8">
      <c r="A425" s="652">
        <v>2357</v>
      </c>
      <c r="B425" s="638" t="s">
        <v>314</v>
      </c>
      <c r="C425" s="626"/>
      <c r="D425" s="632"/>
      <c r="E425" s="632"/>
      <c r="F425" s="632"/>
      <c r="G425" s="632"/>
      <c r="H425" s="628">
        <f t="shared" si="16"/>
        <v>0</v>
      </c>
    </row>
    <row r="426" spans="1:8">
      <c r="A426" s="652">
        <v>2359</v>
      </c>
      <c r="B426" s="638" t="s">
        <v>315</v>
      </c>
      <c r="C426" s="626"/>
      <c r="D426" s="623">
        <f>SUM(D427:D431)</f>
        <v>0</v>
      </c>
      <c r="E426" s="623">
        <f>SUM(E427:E431)</f>
        <v>0</v>
      </c>
      <c r="F426" s="623">
        <f>SUM(F427:F431)</f>
        <v>0</v>
      </c>
      <c r="G426" s="623">
        <f>SUM(G427:G431)</f>
        <v>0</v>
      </c>
      <c r="H426" s="628">
        <f t="shared" si="16"/>
        <v>0</v>
      </c>
    </row>
    <row r="427" spans="1:8">
      <c r="A427" s="652">
        <v>23591</v>
      </c>
      <c r="B427" s="638" t="s">
        <v>316</v>
      </c>
      <c r="C427" s="626"/>
      <c r="D427" s="632"/>
      <c r="E427" s="632"/>
      <c r="F427" s="632"/>
      <c r="G427" s="632"/>
      <c r="H427" s="628">
        <f t="shared" si="16"/>
        <v>0</v>
      </c>
    </row>
    <row r="428" spans="1:8">
      <c r="A428" s="652">
        <v>23592</v>
      </c>
      <c r="B428" s="638" t="s">
        <v>317</v>
      </c>
      <c r="C428" s="626"/>
      <c r="D428" s="632"/>
      <c r="E428" s="632"/>
      <c r="F428" s="632"/>
      <c r="G428" s="632"/>
      <c r="H428" s="628">
        <f t="shared" si="16"/>
        <v>0</v>
      </c>
    </row>
    <row r="429" spans="1:8">
      <c r="A429" s="652">
        <v>23593</v>
      </c>
      <c r="B429" s="638" t="s">
        <v>318</v>
      </c>
      <c r="C429" s="626"/>
      <c r="D429" s="632"/>
      <c r="E429" s="632"/>
      <c r="F429" s="632"/>
      <c r="G429" s="632"/>
      <c r="H429" s="628">
        <f t="shared" si="16"/>
        <v>0</v>
      </c>
    </row>
    <row r="430" spans="1:8">
      <c r="A430" s="652">
        <v>23594</v>
      </c>
      <c r="B430" s="638" t="s">
        <v>319</v>
      </c>
      <c r="C430" s="626"/>
      <c r="D430" s="632"/>
      <c r="E430" s="632"/>
      <c r="F430" s="632"/>
      <c r="G430" s="632"/>
      <c r="H430" s="628">
        <f t="shared" si="16"/>
        <v>0</v>
      </c>
    </row>
    <row r="431" spans="1:8">
      <c r="A431" s="652">
        <v>23597</v>
      </c>
      <c r="B431" s="638" t="s">
        <v>320</v>
      </c>
      <c r="C431" s="626"/>
      <c r="D431" s="632"/>
      <c r="E431" s="632"/>
      <c r="F431" s="632"/>
      <c r="G431" s="632"/>
      <c r="H431" s="628">
        <f t="shared" si="16"/>
        <v>0</v>
      </c>
    </row>
    <row r="432" spans="1:8">
      <c r="A432" s="649">
        <v>238</v>
      </c>
      <c r="B432" s="637" t="s">
        <v>332</v>
      </c>
      <c r="C432" s="623">
        <f>SUM(C433:C434)</f>
        <v>0</v>
      </c>
      <c r="D432" s="626"/>
      <c r="E432" s="626"/>
      <c r="F432" s="626"/>
      <c r="G432" s="626"/>
      <c r="H432" s="628">
        <f>C432</f>
        <v>0</v>
      </c>
    </row>
    <row r="433" spans="1:8">
      <c r="A433" s="648" t="s">
        <v>60</v>
      </c>
      <c r="B433" s="638" t="s">
        <v>333</v>
      </c>
      <c r="C433" s="632"/>
      <c r="D433" s="626"/>
      <c r="E433" s="626"/>
      <c r="F433" s="626"/>
      <c r="G433" s="626"/>
      <c r="H433" s="628">
        <f>C433</f>
        <v>0</v>
      </c>
    </row>
    <row r="434" spans="1:8">
      <c r="A434" s="648" t="s">
        <v>61</v>
      </c>
      <c r="B434" s="638" t="s">
        <v>222</v>
      </c>
      <c r="C434" s="632"/>
      <c r="D434" s="626"/>
      <c r="E434" s="626"/>
      <c r="F434" s="626"/>
      <c r="G434" s="626"/>
      <c r="H434" s="628">
        <f>C434</f>
        <v>0</v>
      </c>
    </row>
    <row r="435" spans="1:8">
      <c r="A435" s="655">
        <v>24</v>
      </c>
      <c r="B435" s="636" t="s">
        <v>334</v>
      </c>
      <c r="C435" s="623">
        <f>C496</f>
        <v>0</v>
      </c>
      <c r="D435" s="623">
        <f>D436+D448+D460+D472+D484</f>
        <v>0</v>
      </c>
      <c r="E435" s="623">
        <f>E436+E448+E460+E472+E484</f>
        <v>0</v>
      </c>
      <c r="F435" s="623">
        <f>F436+F448+F460+F472+F484</f>
        <v>0</v>
      </c>
      <c r="G435" s="623">
        <f>G436+G448+G460+G472+G484</f>
        <v>0</v>
      </c>
      <c r="H435" s="628">
        <f t="shared" ref="H435" si="17">SUM(C435:G435)</f>
        <v>0</v>
      </c>
    </row>
    <row r="436" spans="1:8">
      <c r="A436" s="653">
        <v>241</v>
      </c>
      <c r="B436" s="637" t="s">
        <v>326</v>
      </c>
      <c r="C436" s="626"/>
      <c r="D436" s="623">
        <f>SUM(D437:D442)</f>
        <v>0</v>
      </c>
      <c r="E436" s="623">
        <f>SUM(E437:E442)</f>
        <v>0</v>
      </c>
      <c r="F436" s="623">
        <f>SUM(F437:F442)</f>
        <v>0</v>
      </c>
      <c r="G436" s="623">
        <f>SUM(G437:G442)</f>
        <v>0</v>
      </c>
      <c r="H436" s="628">
        <f>SUM(D436:G436)</f>
        <v>0</v>
      </c>
    </row>
    <row r="437" spans="1:8">
      <c r="A437" s="652">
        <v>2411</v>
      </c>
      <c r="B437" s="638" t="s">
        <v>310</v>
      </c>
      <c r="C437" s="626"/>
      <c r="D437" s="632"/>
      <c r="E437" s="632"/>
      <c r="F437" s="632"/>
      <c r="G437" s="632"/>
      <c r="H437" s="628">
        <f t="shared" ref="H437:H495" si="18">SUM(D437:G437)</f>
        <v>0</v>
      </c>
    </row>
    <row r="438" spans="1:8">
      <c r="A438" s="652">
        <v>2412</v>
      </c>
      <c r="B438" s="638" t="s">
        <v>311</v>
      </c>
      <c r="C438" s="626"/>
      <c r="D438" s="632"/>
      <c r="E438" s="632"/>
      <c r="F438" s="632"/>
      <c r="G438" s="632"/>
      <c r="H438" s="628">
        <f t="shared" si="18"/>
        <v>0</v>
      </c>
    </row>
    <row r="439" spans="1:8">
      <c r="A439" s="652">
        <v>2413</v>
      </c>
      <c r="B439" s="638" t="s">
        <v>312</v>
      </c>
      <c r="C439" s="626"/>
      <c r="D439" s="632"/>
      <c r="E439" s="632"/>
      <c r="F439" s="632"/>
      <c r="G439" s="632"/>
      <c r="H439" s="628">
        <f t="shared" si="18"/>
        <v>0</v>
      </c>
    </row>
    <row r="440" spans="1:8">
      <c r="A440" s="652">
        <v>2414</v>
      </c>
      <c r="B440" s="638" t="s">
        <v>313</v>
      </c>
      <c r="C440" s="626"/>
      <c r="D440" s="632"/>
      <c r="E440" s="632"/>
      <c r="F440" s="632"/>
      <c r="G440" s="632"/>
      <c r="H440" s="628">
        <f t="shared" si="18"/>
        <v>0</v>
      </c>
    </row>
    <row r="441" spans="1:8">
      <c r="A441" s="652">
        <v>2417</v>
      </c>
      <c r="B441" s="638" t="s">
        <v>314</v>
      </c>
      <c r="C441" s="626"/>
      <c r="D441" s="632"/>
      <c r="E441" s="632"/>
      <c r="F441" s="632"/>
      <c r="G441" s="632"/>
      <c r="H441" s="628">
        <f t="shared" si="18"/>
        <v>0</v>
      </c>
    </row>
    <row r="442" spans="1:8">
      <c r="A442" s="652">
        <v>2419</v>
      </c>
      <c r="B442" s="638" t="s">
        <v>315</v>
      </c>
      <c r="C442" s="626"/>
      <c r="D442" s="623">
        <f>SUM(D443:D447)</f>
        <v>0</v>
      </c>
      <c r="E442" s="623">
        <f>SUM(E443:E447)</f>
        <v>0</v>
      </c>
      <c r="F442" s="623">
        <f>SUM(F443:F447)</f>
        <v>0</v>
      </c>
      <c r="G442" s="623">
        <f>SUM(G443:G447)</f>
        <v>0</v>
      </c>
      <c r="H442" s="628">
        <f t="shared" si="18"/>
        <v>0</v>
      </c>
    </row>
    <row r="443" spans="1:8">
      <c r="A443" s="652">
        <v>24191</v>
      </c>
      <c r="B443" s="638" t="s">
        <v>316</v>
      </c>
      <c r="C443" s="626"/>
      <c r="D443" s="632"/>
      <c r="E443" s="632"/>
      <c r="F443" s="632"/>
      <c r="G443" s="632"/>
      <c r="H443" s="628">
        <f t="shared" si="18"/>
        <v>0</v>
      </c>
    </row>
    <row r="444" spans="1:8">
      <c r="A444" s="652">
        <v>24192</v>
      </c>
      <c r="B444" s="638" t="s">
        <v>317</v>
      </c>
      <c r="C444" s="626"/>
      <c r="D444" s="632"/>
      <c r="E444" s="632"/>
      <c r="F444" s="632"/>
      <c r="G444" s="632"/>
      <c r="H444" s="628">
        <f t="shared" si="18"/>
        <v>0</v>
      </c>
    </row>
    <row r="445" spans="1:8">
      <c r="A445" s="652">
        <v>24193</v>
      </c>
      <c r="B445" s="638" t="s">
        <v>318</v>
      </c>
      <c r="C445" s="626"/>
      <c r="D445" s="632"/>
      <c r="E445" s="632"/>
      <c r="F445" s="632"/>
      <c r="G445" s="632"/>
      <c r="H445" s="628">
        <f t="shared" si="18"/>
        <v>0</v>
      </c>
    </row>
    <row r="446" spans="1:8">
      <c r="A446" s="652">
        <v>24194</v>
      </c>
      <c r="B446" s="638" t="s">
        <v>319</v>
      </c>
      <c r="C446" s="626"/>
      <c r="D446" s="632"/>
      <c r="E446" s="632"/>
      <c r="F446" s="632"/>
      <c r="G446" s="632"/>
      <c r="H446" s="628">
        <f t="shared" si="18"/>
        <v>0</v>
      </c>
    </row>
    <row r="447" spans="1:8">
      <c r="A447" s="652">
        <v>24197</v>
      </c>
      <c r="B447" s="638" t="s">
        <v>320</v>
      </c>
      <c r="C447" s="626"/>
      <c r="D447" s="632"/>
      <c r="E447" s="632"/>
      <c r="F447" s="632"/>
      <c r="G447" s="632"/>
      <c r="H447" s="628">
        <f t="shared" si="18"/>
        <v>0</v>
      </c>
    </row>
    <row r="448" spans="1:8">
      <c r="A448" s="653">
        <v>242</v>
      </c>
      <c r="B448" s="637" t="s">
        <v>327</v>
      </c>
      <c r="C448" s="626"/>
      <c r="D448" s="623">
        <f>SUM(D449:D454)</f>
        <v>0</v>
      </c>
      <c r="E448" s="623">
        <f>SUM(E449:E454)</f>
        <v>0</v>
      </c>
      <c r="F448" s="623">
        <f>SUM(F449:F454)</f>
        <v>0</v>
      </c>
      <c r="G448" s="623">
        <f>SUM(G449:G454)</f>
        <v>0</v>
      </c>
      <c r="H448" s="628">
        <f t="shared" si="18"/>
        <v>0</v>
      </c>
    </row>
    <row r="449" spans="1:8">
      <c r="A449" s="652">
        <v>2421</v>
      </c>
      <c r="B449" s="638" t="s">
        <v>310</v>
      </c>
      <c r="C449" s="626"/>
      <c r="D449" s="632"/>
      <c r="E449" s="632"/>
      <c r="F449" s="632"/>
      <c r="G449" s="632"/>
      <c r="H449" s="628">
        <f t="shared" si="18"/>
        <v>0</v>
      </c>
    </row>
    <row r="450" spans="1:8">
      <c r="A450" s="652">
        <v>2422</v>
      </c>
      <c r="B450" s="638" t="s">
        <v>311</v>
      </c>
      <c r="C450" s="626"/>
      <c r="D450" s="632"/>
      <c r="E450" s="632"/>
      <c r="F450" s="632"/>
      <c r="G450" s="632"/>
      <c r="H450" s="628">
        <f t="shared" si="18"/>
        <v>0</v>
      </c>
    </row>
    <row r="451" spans="1:8">
      <c r="A451" s="652">
        <v>2423</v>
      </c>
      <c r="B451" s="638" t="s">
        <v>312</v>
      </c>
      <c r="C451" s="626"/>
      <c r="D451" s="632"/>
      <c r="E451" s="632"/>
      <c r="F451" s="632"/>
      <c r="G451" s="632"/>
      <c r="H451" s="628">
        <f t="shared" si="18"/>
        <v>0</v>
      </c>
    </row>
    <row r="452" spans="1:8">
      <c r="A452" s="652">
        <v>2424</v>
      </c>
      <c r="B452" s="638" t="s">
        <v>313</v>
      </c>
      <c r="C452" s="626"/>
      <c r="D452" s="632"/>
      <c r="E452" s="632"/>
      <c r="F452" s="632"/>
      <c r="G452" s="632"/>
      <c r="H452" s="628">
        <f t="shared" si="18"/>
        <v>0</v>
      </c>
    </row>
    <row r="453" spans="1:8">
      <c r="A453" s="652">
        <v>2427</v>
      </c>
      <c r="B453" s="638" t="s">
        <v>314</v>
      </c>
      <c r="C453" s="626"/>
      <c r="D453" s="632"/>
      <c r="E453" s="632"/>
      <c r="F453" s="632"/>
      <c r="G453" s="632"/>
      <c r="H453" s="628">
        <f t="shared" si="18"/>
        <v>0</v>
      </c>
    </row>
    <row r="454" spans="1:8">
      <c r="A454" s="652">
        <v>2429</v>
      </c>
      <c r="B454" s="638" t="s">
        <v>315</v>
      </c>
      <c r="C454" s="626"/>
      <c r="D454" s="623">
        <f>SUM(D455:D459)</f>
        <v>0</v>
      </c>
      <c r="E454" s="623">
        <f>SUM(E455:E459)</f>
        <v>0</v>
      </c>
      <c r="F454" s="623">
        <f>SUM(F455:F459)</f>
        <v>0</v>
      </c>
      <c r="G454" s="623">
        <f>SUM(G455:G459)</f>
        <v>0</v>
      </c>
      <c r="H454" s="628">
        <f t="shared" si="18"/>
        <v>0</v>
      </c>
    </row>
    <row r="455" spans="1:8">
      <c r="A455" s="652">
        <v>24291</v>
      </c>
      <c r="B455" s="638" t="s">
        <v>316</v>
      </c>
      <c r="C455" s="626"/>
      <c r="D455" s="632"/>
      <c r="E455" s="632"/>
      <c r="F455" s="632"/>
      <c r="G455" s="632"/>
      <c r="H455" s="628">
        <f t="shared" si="18"/>
        <v>0</v>
      </c>
    </row>
    <row r="456" spans="1:8">
      <c r="A456" s="652">
        <v>24292</v>
      </c>
      <c r="B456" s="638" t="s">
        <v>317</v>
      </c>
      <c r="C456" s="626"/>
      <c r="D456" s="632"/>
      <c r="E456" s="632"/>
      <c r="F456" s="632"/>
      <c r="G456" s="632"/>
      <c r="H456" s="628">
        <f t="shared" si="18"/>
        <v>0</v>
      </c>
    </row>
    <row r="457" spans="1:8">
      <c r="A457" s="652">
        <v>24293</v>
      </c>
      <c r="B457" s="638" t="s">
        <v>318</v>
      </c>
      <c r="C457" s="626"/>
      <c r="D457" s="632"/>
      <c r="E457" s="632"/>
      <c r="F457" s="632"/>
      <c r="G457" s="632"/>
      <c r="H457" s="628">
        <f t="shared" si="18"/>
        <v>0</v>
      </c>
    </row>
    <row r="458" spans="1:8">
      <c r="A458" s="652">
        <v>24294</v>
      </c>
      <c r="B458" s="638" t="s">
        <v>319</v>
      </c>
      <c r="C458" s="626"/>
      <c r="D458" s="632"/>
      <c r="E458" s="632"/>
      <c r="F458" s="632"/>
      <c r="G458" s="632"/>
      <c r="H458" s="628">
        <f t="shared" si="18"/>
        <v>0</v>
      </c>
    </row>
    <row r="459" spans="1:8">
      <c r="A459" s="652">
        <v>24297</v>
      </c>
      <c r="B459" s="638" t="s">
        <v>320</v>
      </c>
      <c r="C459" s="626"/>
      <c r="D459" s="632"/>
      <c r="E459" s="632"/>
      <c r="F459" s="632"/>
      <c r="G459" s="632"/>
      <c r="H459" s="628">
        <f t="shared" si="18"/>
        <v>0</v>
      </c>
    </row>
    <row r="460" spans="1:8">
      <c r="A460" s="653">
        <v>243</v>
      </c>
      <c r="B460" s="637" t="s">
        <v>322</v>
      </c>
      <c r="C460" s="626"/>
      <c r="D460" s="623">
        <f>SUM(D461:D466)</f>
        <v>0</v>
      </c>
      <c r="E460" s="623">
        <f>SUM(E461:E466)</f>
        <v>0</v>
      </c>
      <c r="F460" s="623">
        <f>SUM(F461:F466)</f>
        <v>0</v>
      </c>
      <c r="G460" s="623">
        <f>SUM(G461:G466)</f>
        <v>0</v>
      </c>
      <c r="H460" s="628">
        <f t="shared" si="18"/>
        <v>0</v>
      </c>
    </row>
    <row r="461" spans="1:8">
      <c r="A461" s="652">
        <v>2431</v>
      </c>
      <c r="B461" s="638" t="s">
        <v>310</v>
      </c>
      <c r="C461" s="626"/>
      <c r="D461" s="632"/>
      <c r="E461" s="632"/>
      <c r="F461" s="632"/>
      <c r="G461" s="632"/>
      <c r="H461" s="628">
        <f t="shared" si="18"/>
        <v>0</v>
      </c>
    </row>
    <row r="462" spans="1:8">
      <c r="A462" s="652">
        <v>2432</v>
      </c>
      <c r="B462" s="638" t="s">
        <v>311</v>
      </c>
      <c r="C462" s="626"/>
      <c r="D462" s="632"/>
      <c r="E462" s="632"/>
      <c r="F462" s="632"/>
      <c r="G462" s="632"/>
      <c r="H462" s="628">
        <f t="shared" si="18"/>
        <v>0</v>
      </c>
    </row>
    <row r="463" spans="1:8">
      <c r="A463" s="652">
        <v>2433</v>
      </c>
      <c r="B463" s="638" t="s">
        <v>312</v>
      </c>
      <c r="C463" s="626"/>
      <c r="D463" s="632"/>
      <c r="E463" s="632"/>
      <c r="F463" s="632"/>
      <c r="G463" s="632"/>
      <c r="H463" s="628">
        <f t="shared" si="18"/>
        <v>0</v>
      </c>
    </row>
    <row r="464" spans="1:8">
      <c r="A464" s="652">
        <v>2434</v>
      </c>
      <c r="B464" s="638" t="s">
        <v>313</v>
      </c>
      <c r="C464" s="626"/>
      <c r="D464" s="632"/>
      <c r="E464" s="632"/>
      <c r="F464" s="632"/>
      <c r="G464" s="632"/>
      <c r="H464" s="628">
        <f t="shared" si="18"/>
        <v>0</v>
      </c>
    </row>
    <row r="465" spans="1:8">
      <c r="A465" s="652">
        <v>2437</v>
      </c>
      <c r="B465" s="638" t="s">
        <v>314</v>
      </c>
      <c r="C465" s="626"/>
      <c r="D465" s="632"/>
      <c r="E465" s="632"/>
      <c r="F465" s="632"/>
      <c r="G465" s="632"/>
      <c r="H465" s="628">
        <f t="shared" si="18"/>
        <v>0</v>
      </c>
    </row>
    <row r="466" spans="1:8">
      <c r="A466" s="652">
        <v>2439</v>
      </c>
      <c r="B466" s="638" t="s">
        <v>315</v>
      </c>
      <c r="C466" s="626"/>
      <c r="D466" s="623">
        <f>SUM(D467:D471)</f>
        <v>0</v>
      </c>
      <c r="E466" s="623">
        <f>SUM(E467:E471)</f>
        <v>0</v>
      </c>
      <c r="F466" s="623">
        <f>SUM(F467:F471)</f>
        <v>0</v>
      </c>
      <c r="G466" s="623">
        <f>SUM(G467:G471)</f>
        <v>0</v>
      </c>
      <c r="H466" s="628">
        <f t="shared" si="18"/>
        <v>0</v>
      </c>
    </row>
    <row r="467" spans="1:8">
      <c r="A467" s="652">
        <v>24391</v>
      </c>
      <c r="B467" s="638" t="s">
        <v>316</v>
      </c>
      <c r="C467" s="626"/>
      <c r="D467" s="632"/>
      <c r="E467" s="632"/>
      <c r="F467" s="632"/>
      <c r="G467" s="632"/>
      <c r="H467" s="628">
        <f t="shared" si="18"/>
        <v>0</v>
      </c>
    </row>
    <row r="468" spans="1:8">
      <c r="A468" s="652">
        <v>24392</v>
      </c>
      <c r="B468" s="638" t="s">
        <v>317</v>
      </c>
      <c r="C468" s="626"/>
      <c r="D468" s="632"/>
      <c r="E468" s="632"/>
      <c r="F468" s="632"/>
      <c r="G468" s="632"/>
      <c r="H468" s="628">
        <f t="shared" si="18"/>
        <v>0</v>
      </c>
    </row>
    <row r="469" spans="1:8">
      <c r="A469" s="652">
        <v>24393</v>
      </c>
      <c r="B469" s="638" t="s">
        <v>318</v>
      </c>
      <c r="C469" s="626"/>
      <c r="D469" s="632"/>
      <c r="E469" s="632"/>
      <c r="F469" s="632"/>
      <c r="G469" s="632"/>
      <c r="H469" s="628">
        <f t="shared" si="18"/>
        <v>0</v>
      </c>
    </row>
    <row r="470" spans="1:8">
      <c r="A470" s="652">
        <v>24394</v>
      </c>
      <c r="B470" s="638" t="s">
        <v>319</v>
      </c>
      <c r="C470" s="626"/>
      <c r="D470" s="632"/>
      <c r="E470" s="632"/>
      <c r="F470" s="632"/>
      <c r="G470" s="632"/>
      <c r="H470" s="628">
        <f t="shared" si="18"/>
        <v>0</v>
      </c>
    </row>
    <row r="471" spans="1:8">
      <c r="A471" s="652">
        <v>24397</v>
      </c>
      <c r="B471" s="638" t="s">
        <v>320</v>
      </c>
      <c r="C471" s="626"/>
      <c r="D471" s="632"/>
      <c r="E471" s="632"/>
      <c r="F471" s="632"/>
      <c r="G471" s="632"/>
      <c r="H471" s="628">
        <f t="shared" si="18"/>
        <v>0</v>
      </c>
    </row>
    <row r="472" spans="1:8">
      <c r="A472" s="653">
        <v>244</v>
      </c>
      <c r="B472" s="637" t="s">
        <v>328</v>
      </c>
      <c r="C472" s="626"/>
      <c r="D472" s="623">
        <f>SUM(D473:D478)</f>
        <v>0</v>
      </c>
      <c r="E472" s="623">
        <f>SUM(E473:E478)</f>
        <v>0</v>
      </c>
      <c r="F472" s="623">
        <f>SUM(F473:F478)</f>
        <v>0</v>
      </c>
      <c r="G472" s="623">
        <f>SUM(G473:G478)</f>
        <v>0</v>
      </c>
      <c r="H472" s="628">
        <f t="shared" si="18"/>
        <v>0</v>
      </c>
    </row>
    <row r="473" spans="1:8">
      <c r="A473" s="652">
        <v>2441</v>
      </c>
      <c r="B473" s="638" t="s">
        <v>310</v>
      </c>
      <c r="C473" s="626"/>
      <c r="D473" s="632"/>
      <c r="E473" s="632"/>
      <c r="F473" s="632"/>
      <c r="G473" s="632"/>
      <c r="H473" s="628">
        <f t="shared" si="18"/>
        <v>0</v>
      </c>
    </row>
    <row r="474" spans="1:8">
      <c r="A474" s="652">
        <v>2442</v>
      </c>
      <c r="B474" s="638" t="s">
        <v>311</v>
      </c>
      <c r="C474" s="626"/>
      <c r="D474" s="632"/>
      <c r="E474" s="632"/>
      <c r="F474" s="632"/>
      <c r="G474" s="632"/>
      <c r="H474" s="628">
        <f t="shared" si="18"/>
        <v>0</v>
      </c>
    </row>
    <row r="475" spans="1:8">
      <c r="A475" s="652">
        <v>2443</v>
      </c>
      <c r="B475" s="638" t="s">
        <v>312</v>
      </c>
      <c r="C475" s="626"/>
      <c r="D475" s="632"/>
      <c r="E475" s="632"/>
      <c r="F475" s="632"/>
      <c r="G475" s="632"/>
      <c r="H475" s="628">
        <f t="shared" si="18"/>
        <v>0</v>
      </c>
    </row>
    <row r="476" spans="1:8">
      <c r="A476" s="652">
        <v>2444</v>
      </c>
      <c r="B476" s="638" t="s">
        <v>313</v>
      </c>
      <c r="C476" s="626"/>
      <c r="D476" s="632"/>
      <c r="E476" s="632"/>
      <c r="F476" s="632"/>
      <c r="G476" s="632"/>
      <c r="H476" s="628">
        <f t="shared" si="18"/>
        <v>0</v>
      </c>
    </row>
    <row r="477" spans="1:8">
      <c r="A477" s="652">
        <v>2447</v>
      </c>
      <c r="B477" s="638" t="s">
        <v>314</v>
      </c>
      <c r="C477" s="626"/>
      <c r="D477" s="632"/>
      <c r="E477" s="632"/>
      <c r="F477" s="632"/>
      <c r="G477" s="632"/>
      <c r="H477" s="628">
        <f t="shared" si="18"/>
        <v>0</v>
      </c>
    </row>
    <row r="478" spans="1:8">
      <c r="A478" s="652">
        <v>2449</v>
      </c>
      <c r="B478" s="638" t="s">
        <v>315</v>
      </c>
      <c r="C478" s="626"/>
      <c r="D478" s="623">
        <f>SUM(D479:D483)</f>
        <v>0</v>
      </c>
      <c r="E478" s="623">
        <f>SUM(E479:E483)</f>
        <v>0</v>
      </c>
      <c r="F478" s="623">
        <f>SUM(F479:F483)</f>
        <v>0</v>
      </c>
      <c r="G478" s="623">
        <f>SUM(G479:G483)</f>
        <v>0</v>
      </c>
      <c r="H478" s="628">
        <f t="shared" si="18"/>
        <v>0</v>
      </c>
    </row>
    <row r="479" spans="1:8">
      <c r="A479" s="652">
        <v>24491</v>
      </c>
      <c r="B479" s="638" t="s">
        <v>316</v>
      </c>
      <c r="C479" s="626"/>
      <c r="D479" s="632"/>
      <c r="E479" s="632"/>
      <c r="F479" s="632"/>
      <c r="G479" s="632"/>
      <c r="H479" s="628">
        <f t="shared" si="18"/>
        <v>0</v>
      </c>
    </row>
    <row r="480" spans="1:8">
      <c r="A480" s="652">
        <v>24492</v>
      </c>
      <c r="B480" s="638" t="s">
        <v>317</v>
      </c>
      <c r="C480" s="626"/>
      <c r="D480" s="632"/>
      <c r="E480" s="632"/>
      <c r="F480" s="632"/>
      <c r="G480" s="632"/>
      <c r="H480" s="628">
        <f t="shared" si="18"/>
        <v>0</v>
      </c>
    </row>
    <row r="481" spans="1:8">
      <c r="A481" s="652">
        <v>24493</v>
      </c>
      <c r="B481" s="638" t="s">
        <v>318</v>
      </c>
      <c r="C481" s="626"/>
      <c r="D481" s="632"/>
      <c r="E481" s="632"/>
      <c r="F481" s="632"/>
      <c r="G481" s="632"/>
      <c r="H481" s="628">
        <f t="shared" si="18"/>
        <v>0</v>
      </c>
    </row>
    <row r="482" spans="1:8">
      <c r="A482" s="652">
        <v>24494</v>
      </c>
      <c r="B482" s="638" t="s">
        <v>319</v>
      </c>
      <c r="C482" s="626"/>
      <c r="D482" s="632"/>
      <c r="E482" s="632"/>
      <c r="F482" s="632"/>
      <c r="G482" s="632"/>
      <c r="H482" s="628">
        <f t="shared" si="18"/>
        <v>0</v>
      </c>
    </row>
    <row r="483" spans="1:8">
      <c r="A483" s="652">
        <v>24497</v>
      </c>
      <c r="B483" s="638" t="s">
        <v>320</v>
      </c>
      <c r="C483" s="626"/>
      <c r="D483" s="632"/>
      <c r="E483" s="632"/>
      <c r="F483" s="632"/>
      <c r="G483" s="632"/>
      <c r="H483" s="628">
        <f t="shared" si="18"/>
        <v>0</v>
      </c>
    </row>
    <row r="484" spans="1:8">
      <c r="A484" s="653">
        <v>245</v>
      </c>
      <c r="B484" s="637" t="s">
        <v>329</v>
      </c>
      <c r="C484" s="626"/>
      <c r="D484" s="623">
        <f>SUM(D485:D490)</f>
        <v>0</v>
      </c>
      <c r="E484" s="623">
        <f>SUM(E485:E490)</f>
        <v>0</v>
      </c>
      <c r="F484" s="623">
        <f>SUM(F485:F490)</f>
        <v>0</v>
      </c>
      <c r="G484" s="623">
        <f>SUM(G485:G490)</f>
        <v>0</v>
      </c>
      <c r="H484" s="628">
        <f t="shared" si="18"/>
        <v>0</v>
      </c>
    </row>
    <row r="485" spans="1:8">
      <c r="A485" s="652">
        <v>2451</v>
      </c>
      <c r="B485" s="638" t="s">
        <v>310</v>
      </c>
      <c r="C485" s="626"/>
      <c r="D485" s="632"/>
      <c r="E485" s="632"/>
      <c r="F485" s="632"/>
      <c r="G485" s="632"/>
      <c r="H485" s="628">
        <f t="shared" si="18"/>
        <v>0</v>
      </c>
    </row>
    <row r="486" spans="1:8">
      <c r="A486" s="652">
        <v>2452</v>
      </c>
      <c r="B486" s="638" t="s">
        <v>311</v>
      </c>
      <c r="C486" s="626"/>
      <c r="D486" s="632"/>
      <c r="E486" s="632"/>
      <c r="F486" s="632"/>
      <c r="G486" s="632"/>
      <c r="H486" s="628">
        <f t="shared" si="18"/>
        <v>0</v>
      </c>
    </row>
    <row r="487" spans="1:8">
      <c r="A487" s="652">
        <v>2453</v>
      </c>
      <c r="B487" s="638" t="s">
        <v>312</v>
      </c>
      <c r="C487" s="626"/>
      <c r="D487" s="632"/>
      <c r="E487" s="632"/>
      <c r="F487" s="632"/>
      <c r="G487" s="632"/>
      <c r="H487" s="628">
        <f t="shared" si="18"/>
        <v>0</v>
      </c>
    </row>
    <row r="488" spans="1:8">
      <c r="A488" s="652">
        <v>2454</v>
      </c>
      <c r="B488" s="638" t="s">
        <v>313</v>
      </c>
      <c r="C488" s="626"/>
      <c r="D488" s="632"/>
      <c r="E488" s="632"/>
      <c r="F488" s="632"/>
      <c r="G488" s="632"/>
      <c r="H488" s="628">
        <f t="shared" si="18"/>
        <v>0</v>
      </c>
    </row>
    <row r="489" spans="1:8">
      <c r="A489" s="652">
        <v>2457</v>
      </c>
      <c r="B489" s="638" t="s">
        <v>314</v>
      </c>
      <c r="C489" s="626"/>
      <c r="D489" s="632"/>
      <c r="E489" s="632"/>
      <c r="F489" s="632"/>
      <c r="G489" s="632"/>
      <c r="H489" s="628">
        <f t="shared" si="18"/>
        <v>0</v>
      </c>
    </row>
    <row r="490" spans="1:8">
      <c r="A490" s="652">
        <v>2459</v>
      </c>
      <c r="B490" s="638" t="s">
        <v>315</v>
      </c>
      <c r="C490" s="626"/>
      <c r="D490" s="623">
        <f>SUM(D491:D495)</f>
        <v>0</v>
      </c>
      <c r="E490" s="623">
        <f>SUM(E491:E495)</f>
        <v>0</v>
      </c>
      <c r="F490" s="623">
        <f>SUM(F491:F495)</f>
        <v>0</v>
      </c>
      <c r="G490" s="623">
        <f>SUM(G491:G495)</f>
        <v>0</v>
      </c>
      <c r="H490" s="628">
        <f t="shared" si="18"/>
        <v>0</v>
      </c>
    </row>
    <row r="491" spans="1:8">
      <c r="A491" s="652">
        <v>24591</v>
      </c>
      <c r="B491" s="638" t="s">
        <v>316</v>
      </c>
      <c r="C491" s="626"/>
      <c r="D491" s="632"/>
      <c r="E491" s="632"/>
      <c r="F491" s="632"/>
      <c r="G491" s="632"/>
      <c r="H491" s="628">
        <f t="shared" si="18"/>
        <v>0</v>
      </c>
    </row>
    <row r="492" spans="1:8">
      <c r="A492" s="652">
        <v>24592</v>
      </c>
      <c r="B492" s="638" t="s">
        <v>317</v>
      </c>
      <c r="C492" s="626"/>
      <c r="D492" s="632"/>
      <c r="E492" s="632"/>
      <c r="F492" s="632"/>
      <c r="G492" s="632"/>
      <c r="H492" s="628">
        <f t="shared" si="18"/>
        <v>0</v>
      </c>
    </row>
    <row r="493" spans="1:8">
      <c r="A493" s="652">
        <v>24593</v>
      </c>
      <c r="B493" s="638" t="s">
        <v>318</v>
      </c>
      <c r="C493" s="626"/>
      <c r="D493" s="632"/>
      <c r="E493" s="632"/>
      <c r="F493" s="632"/>
      <c r="G493" s="632"/>
      <c r="H493" s="628">
        <f t="shared" si="18"/>
        <v>0</v>
      </c>
    </row>
    <row r="494" spans="1:8">
      <c r="A494" s="652">
        <v>24594</v>
      </c>
      <c r="B494" s="638" t="s">
        <v>319</v>
      </c>
      <c r="C494" s="626"/>
      <c r="D494" s="632"/>
      <c r="E494" s="632"/>
      <c r="F494" s="632"/>
      <c r="G494" s="632"/>
      <c r="H494" s="628">
        <f t="shared" si="18"/>
        <v>0</v>
      </c>
    </row>
    <row r="495" spans="1:8">
      <c r="A495" s="652">
        <v>24597</v>
      </c>
      <c r="B495" s="638" t="s">
        <v>320</v>
      </c>
      <c r="C495" s="626"/>
      <c r="D495" s="632"/>
      <c r="E495" s="632"/>
      <c r="F495" s="632"/>
      <c r="G495" s="632"/>
      <c r="H495" s="628">
        <f t="shared" si="18"/>
        <v>0</v>
      </c>
    </row>
    <row r="496" spans="1:8">
      <c r="A496" s="624">
        <v>248</v>
      </c>
      <c r="B496" s="637" t="s">
        <v>335</v>
      </c>
      <c r="C496" s="623">
        <f>SUM(C497:C498)</f>
        <v>0</v>
      </c>
      <c r="D496" s="626"/>
      <c r="E496" s="626"/>
      <c r="F496" s="626"/>
      <c r="G496" s="626"/>
      <c r="H496" s="628">
        <f>C496</f>
        <v>0</v>
      </c>
    </row>
    <row r="497" spans="1:8">
      <c r="A497" s="648" t="s">
        <v>62</v>
      </c>
      <c r="B497" s="638" t="s">
        <v>333</v>
      </c>
      <c r="C497" s="632"/>
      <c r="D497" s="626"/>
      <c r="E497" s="626"/>
      <c r="F497" s="626"/>
      <c r="G497" s="626"/>
      <c r="H497" s="628">
        <f>C497</f>
        <v>0</v>
      </c>
    </row>
    <row r="498" spans="1:8">
      <c r="A498" s="648" t="s">
        <v>63</v>
      </c>
      <c r="B498" s="638" t="s">
        <v>336</v>
      </c>
      <c r="C498" s="632"/>
      <c r="D498" s="626"/>
      <c r="E498" s="626"/>
      <c r="F498" s="626"/>
      <c r="G498" s="626"/>
      <c r="H498" s="628">
        <f>C498</f>
        <v>0</v>
      </c>
    </row>
    <row r="499" spans="1:8">
      <c r="A499" s="655">
        <v>25</v>
      </c>
      <c r="B499" s="636" t="s">
        <v>337</v>
      </c>
      <c r="C499" s="623">
        <f>C560</f>
        <v>0</v>
      </c>
      <c r="D499" s="623">
        <f>D500+D512+D524+D536+D548</f>
        <v>0</v>
      </c>
      <c r="E499" s="623">
        <f>E500+E512+E524+E536+E548</f>
        <v>0</v>
      </c>
      <c r="F499" s="623">
        <f>F500+F512+F524+F536+F548</f>
        <v>0</v>
      </c>
      <c r="G499" s="623">
        <f>G500+G512+G524+G536+G548</f>
        <v>0</v>
      </c>
      <c r="H499" s="628">
        <f t="shared" ref="H499" si="19">SUM(C499:G499)</f>
        <v>0</v>
      </c>
    </row>
    <row r="500" spans="1:8">
      <c r="A500" s="653">
        <v>251</v>
      </c>
      <c r="B500" s="637" t="s">
        <v>326</v>
      </c>
      <c r="C500" s="626"/>
      <c r="D500" s="623">
        <f>SUM(D501:D506)</f>
        <v>0</v>
      </c>
      <c r="E500" s="623">
        <f>SUM(E501:E506)</f>
        <v>0</v>
      </c>
      <c r="F500" s="623">
        <f>SUM(F501:F506)</f>
        <v>0</v>
      </c>
      <c r="G500" s="623">
        <f>SUM(G501:G506)</f>
        <v>0</v>
      </c>
      <c r="H500" s="628">
        <f>SUM(D500:G500)</f>
        <v>0</v>
      </c>
    </row>
    <row r="501" spans="1:8">
      <c r="A501" s="652">
        <v>2511</v>
      </c>
      <c r="B501" s="638" t="s">
        <v>310</v>
      </c>
      <c r="C501" s="626"/>
      <c r="D501" s="632"/>
      <c r="E501" s="632"/>
      <c r="F501" s="632"/>
      <c r="G501" s="632"/>
      <c r="H501" s="628">
        <f t="shared" ref="H501:H559" si="20">SUM(D501:G501)</f>
        <v>0</v>
      </c>
    </row>
    <row r="502" spans="1:8">
      <c r="A502" s="652">
        <v>2512</v>
      </c>
      <c r="B502" s="638" t="s">
        <v>311</v>
      </c>
      <c r="C502" s="626"/>
      <c r="D502" s="632"/>
      <c r="E502" s="632"/>
      <c r="F502" s="632"/>
      <c r="G502" s="632"/>
      <c r="H502" s="628">
        <f t="shared" si="20"/>
        <v>0</v>
      </c>
    </row>
    <row r="503" spans="1:8">
      <c r="A503" s="652">
        <v>2513</v>
      </c>
      <c r="B503" s="638" t="s">
        <v>312</v>
      </c>
      <c r="C503" s="626"/>
      <c r="D503" s="632"/>
      <c r="E503" s="632"/>
      <c r="F503" s="632"/>
      <c r="G503" s="632"/>
      <c r="H503" s="628">
        <f t="shared" si="20"/>
        <v>0</v>
      </c>
    </row>
    <row r="504" spans="1:8">
      <c r="A504" s="652">
        <v>2514</v>
      </c>
      <c r="B504" s="638" t="s">
        <v>313</v>
      </c>
      <c r="C504" s="626"/>
      <c r="D504" s="632"/>
      <c r="E504" s="632"/>
      <c r="F504" s="632"/>
      <c r="G504" s="632"/>
      <c r="H504" s="628">
        <f t="shared" si="20"/>
        <v>0</v>
      </c>
    </row>
    <row r="505" spans="1:8">
      <c r="A505" s="652">
        <v>2517</v>
      </c>
      <c r="B505" s="638" t="s">
        <v>314</v>
      </c>
      <c r="C505" s="626"/>
      <c r="D505" s="632"/>
      <c r="E505" s="632"/>
      <c r="F505" s="632"/>
      <c r="G505" s="632"/>
      <c r="H505" s="628">
        <f t="shared" si="20"/>
        <v>0</v>
      </c>
    </row>
    <row r="506" spans="1:8">
      <c r="A506" s="652">
        <v>2519</v>
      </c>
      <c r="B506" s="638" t="s">
        <v>315</v>
      </c>
      <c r="C506" s="626"/>
      <c r="D506" s="623">
        <f>SUM(D507:D511)</f>
        <v>0</v>
      </c>
      <c r="E506" s="623">
        <f>SUM(E507:E511)</f>
        <v>0</v>
      </c>
      <c r="F506" s="623">
        <f>SUM(F507:F511)</f>
        <v>0</v>
      </c>
      <c r="G506" s="623">
        <f>SUM(G507:G511)</f>
        <v>0</v>
      </c>
      <c r="H506" s="628">
        <f t="shared" si="20"/>
        <v>0</v>
      </c>
    </row>
    <row r="507" spans="1:8">
      <c r="A507" s="652">
        <v>25191</v>
      </c>
      <c r="B507" s="638" t="s">
        <v>316</v>
      </c>
      <c r="C507" s="626"/>
      <c r="D507" s="632"/>
      <c r="E507" s="632"/>
      <c r="F507" s="632"/>
      <c r="G507" s="632"/>
      <c r="H507" s="628">
        <f t="shared" si="20"/>
        <v>0</v>
      </c>
    </row>
    <row r="508" spans="1:8">
      <c r="A508" s="652">
        <v>25192</v>
      </c>
      <c r="B508" s="638" t="s">
        <v>317</v>
      </c>
      <c r="C508" s="626"/>
      <c r="D508" s="632"/>
      <c r="E508" s="632"/>
      <c r="F508" s="632"/>
      <c r="G508" s="632"/>
      <c r="H508" s="628">
        <f t="shared" si="20"/>
        <v>0</v>
      </c>
    </row>
    <row r="509" spans="1:8">
      <c r="A509" s="652">
        <v>25193</v>
      </c>
      <c r="B509" s="638" t="s">
        <v>318</v>
      </c>
      <c r="C509" s="626"/>
      <c r="D509" s="632"/>
      <c r="E509" s="632"/>
      <c r="F509" s="632"/>
      <c r="G509" s="632"/>
      <c r="H509" s="628">
        <f t="shared" si="20"/>
        <v>0</v>
      </c>
    </row>
    <row r="510" spans="1:8">
      <c r="A510" s="652">
        <v>25194</v>
      </c>
      <c r="B510" s="638" t="s">
        <v>319</v>
      </c>
      <c r="C510" s="626"/>
      <c r="D510" s="632"/>
      <c r="E510" s="632"/>
      <c r="F510" s="632"/>
      <c r="G510" s="632"/>
      <c r="H510" s="628">
        <f t="shared" si="20"/>
        <v>0</v>
      </c>
    </row>
    <row r="511" spans="1:8">
      <c r="A511" s="652">
        <v>25197</v>
      </c>
      <c r="B511" s="638" t="s">
        <v>320</v>
      </c>
      <c r="C511" s="626"/>
      <c r="D511" s="632"/>
      <c r="E511" s="632"/>
      <c r="F511" s="632"/>
      <c r="G511" s="632"/>
      <c r="H511" s="628">
        <f t="shared" si="20"/>
        <v>0</v>
      </c>
    </row>
    <row r="512" spans="1:8">
      <c r="A512" s="653">
        <v>252</v>
      </c>
      <c r="B512" s="637" t="s">
        <v>327</v>
      </c>
      <c r="C512" s="626"/>
      <c r="D512" s="623">
        <f>SUM(D513:D518)</f>
        <v>0</v>
      </c>
      <c r="E512" s="623">
        <f>SUM(E513:E518)</f>
        <v>0</v>
      </c>
      <c r="F512" s="623">
        <f>SUM(F513:F518)</f>
        <v>0</v>
      </c>
      <c r="G512" s="623">
        <f>SUM(G513:G518)</f>
        <v>0</v>
      </c>
      <c r="H512" s="628">
        <f t="shared" si="20"/>
        <v>0</v>
      </c>
    </row>
    <row r="513" spans="1:8">
      <c r="A513" s="652">
        <v>2521</v>
      </c>
      <c r="B513" s="638" t="s">
        <v>310</v>
      </c>
      <c r="C513" s="626"/>
      <c r="D513" s="632"/>
      <c r="E513" s="632"/>
      <c r="F513" s="632"/>
      <c r="G513" s="632"/>
      <c r="H513" s="628">
        <f t="shared" si="20"/>
        <v>0</v>
      </c>
    </row>
    <row r="514" spans="1:8">
      <c r="A514" s="652">
        <v>2522</v>
      </c>
      <c r="B514" s="638" t="s">
        <v>311</v>
      </c>
      <c r="C514" s="626"/>
      <c r="D514" s="632"/>
      <c r="E514" s="632"/>
      <c r="F514" s="632"/>
      <c r="G514" s="632"/>
      <c r="H514" s="628">
        <f t="shared" si="20"/>
        <v>0</v>
      </c>
    </row>
    <row r="515" spans="1:8">
      <c r="A515" s="652">
        <v>2523</v>
      </c>
      <c r="B515" s="638" t="s">
        <v>312</v>
      </c>
      <c r="C515" s="626"/>
      <c r="D515" s="632"/>
      <c r="E515" s="632"/>
      <c r="F515" s="632"/>
      <c r="G515" s="632"/>
      <c r="H515" s="628">
        <f t="shared" si="20"/>
        <v>0</v>
      </c>
    </row>
    <row r="516" spans="1:8">
      <c r="A516" s="652">
        <v>2524</v>
      </c>
      <c r="B516" s="638" t="s">
        <v>313</v>
      </c>
      <c r="C516" s="626"/>
      <c r="D516" s="632"/>
      <c r="E516" s="632"/>
      <c r="F516" s="632"/>
      <c r="G516" s="632"/>
      <c r="H516" s="628">
        <f t="shared" si="20"/>
        <v>0</v>
      </c>
    </row>
    <row r="517" spans="1:8">
      <c r="A517" s="652">
        <v>2527</v>
      </c>
      <c r="B517" s="638" t="s">
        <v>314</v>
      </c>
      <c r="C517" s="626"/>
      <c r="D517" s="632"/>
      <c r="E517" s="632"/>
      <c r="F517" s="632"/>
      <c r="G517" s="632"/>
      <c r="H517" s="628">
        <f t="shared" si="20"/>
        <v>0</v>
      </c>
    </row>
    <row r="518" spans="1:8">
      <c r="A518" s="652">
        <v>2529</v>
      </c>
      <c r="B518" s="638" t="s">
        <v>315</v>
      </c>
      <c r="C518" s="626"/>
      <c r="D518" s="623">
        <f>SUM(D519:D523)</f>
        <v>0</v>
      </c>
      <c r="E518" s="623">
        <f>SUM(E519:E523)</f>
        <v>0</v>
      </c>
      <c r="F518" s="623">
        <f>SUM(F519:F523)</f>
        <v>0</v>
      </c>
      <c r="G518" s="623">
        <f>SUM(G519:G523)</f>
        <v>0</v>
      </c>
      <c r="H518" s="628">
        <f t="shared" si="20"/>
        <v>0</v>
      </c>
    </row>
    <row r="519" spans="1:8">
      <c r="A519" s="652">
        <v>25291</v>
      </c>
      <c r="B519" s="638" t="s">
        <v>316</v>
      </c>
      <c r="C519" s="626"/>
      <c r="D519" s="632"/>
      <c r="E519" s="632"/>
      <c r="F519" s="632"/>
      <c r="G519" s="632"/>
      <c r="H519" s="628">
        <f t="shared" si="20"/>
        <v>0</v>
      </c>
    </row>
    <row r="520" spans="1:8">
      <c r="A520" s="652">
        <v>25292</v>
      </c>
      <c r="B520" s="638" t="s">
        <v>317</v>
      </c>
      <c r="C520" s="626"/>
      <c r="D520" s="632"/>
      <c r="E520" s="632"/>
      <c r="F520" s="632"/>
      <c r="G520" s="632"/>
      <c r="H520" s="628">
        <f t="shared" si="20"/>
        <v>0</v>
      </c>
    </row>
    <row r="521" spans="1:8">
      <c r="A521" s="652">
        <v>25293</v>
      </c>
      <c r="B521" s="638" t="s">
        <v>318</v>
      </c>
      <c r="C521" s="626"/>
      <c r="D521" s="632"/>
      <c r="E521" s="632"/>
      <c r="F521" s="632"/>
      <c r="G521" s="632"/>
      <c r="H521" s="628">
        <f t="shared" si="20"/>
        <v>0</v>
      </c>
    </row>
    <row r="522" spans="1:8">
      <c r="A522" s="652">
        <v>25294</v>
      </c>
      <c r="B522" s="638" t="s">
        <v>319</v>
      </c>
      <c r="C522" s="626"/>
      <c r="D522" s="632"/>
      <c r="E522" s="632"/>
      <c r="F522" s="632"/>
      <c r="G522" s="632"/>
      <c r="H522" s="628">
        <f t="shared" si="20"/>
        <v>0</v>
      </c>
    </row>
    <row r="523" spans="1:8">
      <c r="A523" s="652">
        <v>25297</v>
      </c>
      <c r="B523" s="638" t="s">
        <v>320</v>
      </c>
      <c r="C523" s="626"/>
      <c r="D523" s="632"/>
      <c r="E523" s="632"/>
      <c r="F523" s="632"/>
      <c r="G523" s="632"/>
      <c r="H523" s="628">
        <f t="shared" si="20"/>
        <v>0</v>
      </c>
    </row>
    <row r="524" spans="1:8">
      <c r="A524" s="653">
        <v>253</v>
      </c>
      <c r="B524" s="637" t="s">
        <v>322</v>
      </c>
      <c r="C524" s="626"/>
      <c r="D524" s="623">
        <f>SUM(D525:D530)</f>
        <v>0</v>
      </c>
      <c r="E524" s="623">
        <f>SUM(E525:E530)</f>
        <v>0</v>
      </c>
      <c r="F524" s="623">
        <f>SUM(F525:F530)</f>
        <v>0</v>
      </c>
      <c r="G524" s="623">
        <f>SUM(G525:G530)</f>
        <v>0</v>
      </c>
      <c r="H524" s="628">
        <f t="shared" si="20"/>
        <v>0</v>
      </c>
    </row>
    <row r="525" spans="1:8">
      <c r="A525" s="652">
        <v>2531</v>
      </c>
      <c r="B525" s="638" t="s">
        <v>310</v>
      </c>
      <c r="C525" s="626"/>
      <c r="D525" s="632"/>
      <c r="E525" s="632"/>
      <c r="F525" s="632"/>
      <c r="G525" s="632"/>
      <c r="H525" s="628">
        <f t="shared" si="20"/>
        <v>0</v>
      </c>
    </row>
    <row r="526" spans="1:8">
      <c r="A526" s="652">
        <v>2532</v>
      </c>
      <c r="B526" s="638" t="s">
        <v>311</v>
      </c>
      <c r="C526" s="626"/>
      <c r="D526" s="632"/>
      <c r="E526" s="632"/>
      <c r="F526" s="632"/>
      <c r="G526" s="632"/>
      <c r="H526" s="628">
        <f t="shared" si="20"/>
        <v>0</v>
      </c>
    </row>
    <row r="527" spans="1:8">
      <c r="A527" s="652">
        <v>2533</v>
      </c>
      <c r="B527" s="638" t="s">
        <v>312</v>
      </c>
      <c r="C527" s="626"/>
      <c r="D527" s="632"/>
      <c r="E527" s="632"/>
      <c r="F527" s="632"/>
      <c r="G527" s="632"/>
      <c r="H527" s="628">
        <f t="shared" si="20"/>
        <v>0</v>
      </c>
    </row>
    <row r="528" spans="1:8">
      <c r="A528" s="652">
        <v>2534</v>
      </c>
      <c r="B528" s="638" t="s">
        <v>313</v>
      </c>
      <c r="C528" s="626"/>
      <c r="D528" s="632"/>
      <c r="E528" s="632"/>
      <c r="F528" s="632"/>
      <c r="G528" s="632"/>
      <c r="H528" s="628">
        <f t="shared" si="20"/>
        <v>0</v>
      </c>
    </row>
    <row r="529" spans="1:8">
      <c r="A529" s="652">
        <v>2537</v>
      </c>
      <c r="B529" s="638" t="s">
        <v>314</v>
      </c>
      <c r="C529" s="626"/>
      <c r="D529" s="632"/>
      <c r="E529" s="632"/>
      <c r="F529" s="632"/>
      <c r="G529" s="632"/>
      <c r="H529" s="628">
        <f t="shared" si="20"/>
        <v>0</v>
      </c>
    </row>
    <row r="530" spans="1:8">
      <c r="A530" s="652">
        <v>2539</v>
      </c>
      <c r="B530" s="638" t="s">
        <v>315</v>
      </c>
      <c r="C530" s="626"/>
      <c r="D530" s="623">
        <f>SUM(D531:D535)</f>
        <v>0</v>
      </c>
      <c r="E530" s="623">
        <f>SUM(E531:E535)</f>
        <v>0</v>
      </c>
      <c r="F530" s="623">
        <f>SUM(F531:F535)</f>
        <v>0</v>
      </c>
      <c r="G530" s="623">
        <f>SUM(G531:G535)</f>
        <v>0</v>
      </c>
      <c r="H530" s="628">
        <f t="shared" si="20"/>
        <v>0</v>
      </c>
    </row>
    <row r="531" spans="1:8">
      <c r="A531" s="652">
        <v>25391</v>
      </c>
      <c r="B531" s="638" t="s">
        <v>316</v>
      </c>
      <c r="C531" s="626"/>
      <c r="D531" s="632"/>
      <c r="E531" s="632"/>
      <c r="F531" s="632"/>
      <c r="G531" s="632"/>
      <c r="H531" s="628">
        <f t="shared" si="20"/>
        <v>0</v>
      </c>
    </row>
    <row r="532" spans="1:8">
      <c r="A532" s="652">
        <v>25392</v>
      </c>
      <c r="B532" s="638" t="s">
        <v>317</v>
      </c>
      <c r="C532" s="626"/>
      <c r="D532" s="632"/>
      <c r="E532" s="632"/>
      <c r="F532" s="632"/>
      <c r="G532" s="632"/>
      <c r="H532" s="628">
        <f t="shared" si="20"/>
        <v>0</v>
      </c>
    </row>
    <row r="533" spans="1:8">
      <c r="A533" s="652">
        <v>25393</v>
      </c>
      <c r="B533" s="638" t="s">
        <v>318</v>
      </c>
      <c r="C533" s="626"/>
      <c r="D533" s="632"/>
      <c r="E533" s="632"/>
      <c r="F533" s="632"/>
      <c r="G533" s="632"/>
      <c r="H533" s="628">
        <f t="shared" si="20"/>
        <v>0</v>
      </c>
    </row>
    <row r="534" spans="1:8">
      <c r="A534" s="652">
        <v>25394</v>
      </c>
      <c r="B534" s="638" t="s">
        <v>319</v>
      </c>
      <c r="C534" s="626"/>
      <c r="D534" s="632"/>
      <c r="E534" s="632"/>
      <c r="F534" s="632"/>
      <c r="G534" s="632"/>
      <c r="H534" s="628">
        <f t="shared" si="20"/>
        <v>0</v>
      </c>
    </row>
    <row r="535" spans="1:8">
      <c r="A535" s="652">
        <v>25397</v>
      </c>
      <c r="B535" s="638" t="s">
        <v>320</v>
      </c>
      <c r="C535" s="626"/>
      <c r="D535" s="632"/>
      <c r="E535" s="632"/>
      <c r="F535" s="632"/>
      <c r="G535" s="632"/>
      <c r="H535" s="628">
        <f t="shared" si="20"/>
        <v>0</v>
      </c>
    </row>
    <row r="536" spans="1:8">
      <c r="A536" s="653">
        <v>254</v>
      </c>
      <c r="B536" s="637" t="s">
        <v>328</v>
      </c>
      <c r="C536" s="626"/>
      <c r="D536" s="623">
        <f>SUM(D537:D542)</f>
        <v>0</v>
      </c>
      <c r="E536" s="623">
        <f>SUM(E537:E542)</f>
        <v>0</v>
      </c>
      <c r="F536" s="623">
        <f>SUM(F537:F542)</f>
        <v>0</v>
      </c>
      <c r="G536" s="623">
        <f>SUM(G537:G542)</f>
        <v>0</v>
      </c>
      <c r="H536" s="628">
        <f t="shared" si="20"/>
        <v>0</v>
      </c>
    </row>
    <row r="537" spans="1:8">
      <c r="A537" s="652">
        <v>2541</v>
      </c>
      <c r="B537" s="638" t="s">
        <v>310</v>
      </c>
      <c r="C537" s="626"/>
      <c r="D537" s="632"/>
      <c r="E537" s="632"/>
      <c r="F537" s="632"/>
      <c r="G537" s="632"/>
      <c r="H537" s="628">
        <f t="shared" si="20"/>
        <v>0</v>
      </c>
    </row>
    <row r="538" spans="1:8">
      <c r="A538" s="652">
        <v>2542</v>
      </c>
      <c r="B538" s="638" t="s">
        <v>311</v>
      </c>
      <c r="C538" s="626"/>
      <c r="D538" s="632"/>
      <c r="E538" s="632"/>
      <c r="F538" s="632"/>
      <c r="G538" s="632"/>
      <c r="H538" s="628">
        <f t="shared" si="20"/>
        <v>0</v>
      </c>
    </row>
    <row r="539" spans="1:8">
      <c r="A539" s="652">
        <v>2543</v>
      </c>
      <c r="B539" s="638" t="s">
        <v>312</v>
      </c>
      <c r="C539" s="626"/>
      <c r="D539" s="632"/>
      <c r="E539" s="632"/>
      <c r="F539" s="632"/>
      <c r="G539" s="632"/>
      <c r="H539" s="628">
        <f t="shared" si="20"/>
        <v>0</v>
      </c>
    </row>
    <row r="540" spans="1:8">
      <c r="A540" s="652">
        <v>2544</v>
      </c>
      <c r="B540" s="638" t="s">
        <v>313</v>
      </c>
      <c r="C540" s="626"/>
      <c r="D540" s="632"/>
      <c r="E540" s="632"/>
      <c r="F540" s="632"/>
      <c r="G540" s="632"/>
      <c r="H540" s="628">
        <f t="shared" si="20"/>
        <v>0</v>
      </c>
    </row>
    <row r="541" spans="1:8">
      <c r="A541" s="652">
        <v>2547</v>
      </c>
      <c r="B541" s="638" t="s">
        <v>314</v>
      </c>
      <c r="C541" s="626"/>
      <c r="D541" s="632"/>
      <c r="E541" s="632"/>
      <c r="F541" s="632"/>
      <c r="G541" s="632"/>
      <c r="H541" s="628">
        <f t="shared" si="20"/>
        <v>0</v>
      </c>
    </row>
    <row r="542" spans="1:8">
      <c r="A542" s="652">
        <v>2549</v>
      </c>
      <c r="B542" s="638" t="s">
        <v>315</v>
      </c>
      <c r="C542" s="626"/>
      <c r="D542" s="623">
        <f>SUM(D543:D547)</f>
        <v>0</v>
      </c>
      <c r="E542" s="623">
        <f>SUM(E543:E547)</f>
        <v>0</v>
      </c>
      <c r="F542" s="623">
        <f>SUM(F543:F547)</f>
        <v>0</v>
      </c>
      <c r="G542" s="623">
        <f>SUM(G543:G547)</f>
        <v>0</v>
      </c>
      <c r="H542" s="628">
        <f t="shared" si="20"/>
        <v>0</v>
      </c>
    </row>
    <row r="543" spans="1:8">
      <c r="A543" s="652">
        <v>25491</v>
      </c>
      <c r="B543" s="638" t="s">
        <v>316</v>
      </c>
      <c r="C543" s="626"/>
      <c r="D543" s="632"/>
      <c r="E543" s="632"/>
      <c r="F543" s="632"/>
      <c r="G543" s="632"/>
      <c r="H543" s="628">
        <f t="shared" si="20"/>
        <v>0</v>
      </c>
    </row>
    <row r="544" spans="1:8">
      <c r="A544" s="652">
        <v>25492</v>
      </c>
      <c r="B544" s="638" t="s">
        <v>317</v>
      </c>
      <c r="C544" s="626"/>
      <c r="D544" s="632"/>
      <c r="E544" s="632"/>
      <c r="F544" s="632"/>
      <c r="G544" s="632"/>
      <c r="H544" s="628">
        <f t="shared" si="20"/>
        <v>0</v>
      </c>
    </row>
    <row r="545" spans="1:8">
      <c r="A545" s="652">
        <v>25493</v>
      </c>
      <c r="B545" s="638" t="s">
        <v>318</v>
      </c>
      <c r="C545" s="626"/>
      <c r="D545" s="632"/>
      <c r="E545" s="632"/>
      <c r="F545" s="632"/>
      <c r="G545" s="632"/>
      <c r="H545" s="628">
        <f t="shared" si="20"/>
        <v>0</v>
      </c>
    </row>
    <row r="546" spans="1:8">
      <c r="A546" s="652">
        <v>25494</v>
      </c>
      <c r="B546" s="638" t="s">
        <v>319</v>
      </c>
      <c r="C546" s="626"/>
      <c r="D546" s="632"/>
      <c r="E546" s="632"/>
      <c r="F546" s="632"/>
      <c r="G546" s="632"/>
      <c r="H546" s="628">
        <f t="shared" si="20"/>
        <v>0</v>
      </c>
    </row>
    <row r="547" spans="1:8">
      <c r="A547" s="652">
        <v>25497</v>
      </c>
      <c r="B547" s="638" t="s">
        <v>320</v>
      </c>
      <c r="C547" s="626"/>
      <c r="D547" s="632"/>
      <c r="E547" s="632"/>
      <c r="F547" s="632"/>
      <c r="G547" s="632"/>
      <c r="H547" s="628">
        <f t="shared" si="20"/>
        <v>0</v>
      </c>
    </row>
    <row r="548" spans="1:8">
      <c r="A548" s="653">
        <v>255</v>
      </c>
      <c r="B548" s="637" t="s">
        <v>329</v>
      </c>
      <c r="C548" s="626"/>
      <c r="D548" s="623">
        <f>SUM(D549:D554)</f>
        <v>0</v>
      </c>
      <c r="E548" s="623">
        <f>SUM(E549:E554)</f>
        <v>0</v>
      </c>
      <c r="F548" s="623">
        <f>SUM(F549:F554)</f>
        <v>0</v>
      </c>
      <c r="G548" s="623">
        <f>SUM(G549:G554)</f>
        <v>0</v>
      </c>
      <c r="H548" s="628">
        <f t="shared" si="20"/>
        <v>0</v>
      </c>
    </row>
    <row r="549" spans="1:8">
      <c r="A549" s="652">
        <v>2551</v>
      </c>
      <c r="B549" s="638" t="s">
        <v>310</v>
      </c>
      <c r="C549" s="626"/>
      <c r="D549" s="632"/>
      <c r="E549" s="632"/>
      <c r="F549" s="632"/>
      <c r="G549" s="632"/>
      <c r="H549" s="628">
        <f t="shared" si="20"/>
        <v>0</v>
      </c>
    </row>
    <row r="550" spans="1:8">
      <c r="A550" s="652">
        <v>2552</v>
      </c>
      <c r="B550" s="638" t="s">
        <v>311</v>
      </c>
      <c r="C550" s="626"/>
      <c r="D550" s="632"/>
      <c r="E550" s="632"/>
      <c r="F550" s="632"/>
      <c r="G550" s="632"/>
      <c r="H550" s="628">
        <f t="shared" si="20"/>
        <v>0</v>
      </c>
    </row>
    <row r="551" spans="1:8">
      <c r="A551" s="652">
        <v>2553</v>
      </c>
      <c r="B551" s="638" t="s">
        <v>312</v>
      </c>
      <c r="C551" s="626"/>
      <c r="D551" s="632"/>
      <c r="E551" s="632"/>
      <c r="F551" s="632"/>
      <c r="G551" s="632"/>
      <c r="H551" s="628">
        <f t="shared" si="20"/>
        <v>0</v>
      </c>
    </row>
    <row r="552" spans="1:8">
      <c r="A552" s="652">
        <v>2554</v>
      </c>
      <c r="B552" s="638" t="s">
        <v>313</v>
      </c>
      <c r="C552" s="626"/>
      <c r="D552" s="632"/>
      <c r="E552" s="632"/>
      <c r="F552" s="632"/>
      <c r="G552" s="632"/>
      <c r="H552" s="628">
        <f t="shared" si="20"/>
        <v>0</v>
      </c>
    </row>
    <row r="553" spans="1:8">
      <c r="A553" s="652">
        <v>2557</v>
      </c>
      <c r="B553" s="638" t="s">
        <v>314</v>
      </c>
      <c r="C553" s="626"/>
      <c r="D553" s="632"/>
      <c r="E553" s="632"/>
      <c r="F553" s="632"/>
      <c r="G553" s="632"/>
      <c r="H553" s="628">
        <f t="shared" si="20"/>
        <v>0</v>
      </c>
    </row>
    <row r="554" spans="1:8">
      <c r="A554" s="652">
        <v>2559</v>
      </c>
      <c r="B554" s="638" t="s">
        <v>315</v>
      </c>
      <c r="C554" s="626"/>
      <c r="D554" s="623">
        <f>SUM(D555:D559)</f>
        <v>0</v>
      </c>
      <c r="E554" s="623">
        <f>SUM(E555:E559)</f>
        <v>0</v>
      </c>
      <c r="F554" s="623">
        <f>SUM(F555:F559)</f>
        <v>0</v>
      </c>
      <c r="G554" s="623">
        <f>SUM(G555:G559)</f>
        <v>0</v>
      </c>
      <c r="H554" s="628">
        <f t="shared" si="20"/>
        <v>0</v>
      </c>
    </row>
    <row r="555" spans="1:8">
      <c r="A555" s="652">
        <v>25591</v>
      </c>
      <c r="B555" s="638" t="s">
        <v>316</v>
      </c>
      <c r="C555" s="626"/>
      <c r="D555" s="632"/>
      <c r="E555" s="632"/>
      <c r="F555" s="632"/>
      <c r="G555" s="632"/>
      <c r="H555" s="628">
        <f t="shared" si="20"/>
        <v>0</v>
      </c>
    </row>
    <row r="556" spans="1:8">
      <c r="A556" s="652">
        <v>25592</v>
      </c>
      <c r="B556" s="638" t="s">
        <v>317</v>
      </c>
      <c r="C556" s="626"/>
      <c r="D556" s="632"/>
      <c r="E556" s="632"/>
      <c r="F556" s="632"/>
      <c r="G556" s="632"/>
      <c r="H556" s="628">
        <f t="shared" si="20"/>
        <v>0</v>
      </c>
    </row>
    <row r="557" spans="1:8">
      <c r="A557" s="652">
        <v>25593</v>
      </c>
      <c r="B557" s="638" t="s">
        <v>318</v>
      </c>
      <c r="C557" s="626"/>
      <c r="D557" s="632"/>
      <c r="E557" s="632"/>
      <c r="F557" s="632"/>
      <c r="G557" s="632"/>
      <c r="H557" s="628">
        <f t="shared" si="20"/>
        <v>0</v>
      </c>
    </row>
    <row r="558" spans="1:8">
      <c r="A558" s="652">
        <v>25594</v>
      </c>
      <c r="B558" s="638" t="s">
        <v>319</v>
      </c>
      <c r="C558" s="626"/>
      <c r="D558" s="632"/>
      <c r="E558" s="632"/>
      <c r="F558" s="632"/>
      <c r="G558" s="632"/>
      <c r="H558" s="628">
        <f t="shared" si="20"/>
        <v>0</v>
      </c>
    </row>
    <row r="559" spans="1:8">
      <c r="A559" s="652">
        <v>25597</v>
      </c>
      <c r="B559" s="638" t="s">
        <v>320</v>
      </c>
      <c r="C559" s="626"/>
      <c r="D559" s="632"/>
      <c r="E559" s="632"/>
      <c r="F559" s="632"/>
      <c r="G559" s="632"/>
      <c r="H559" s="628">
        <f t="shared" si="20"/>
        <v>0</v>
      </c>
    </row>
    <row r="560" spans="1:8">
      <c r="A560" s="649">
        <v>258</v>
      </c>
      <c r="B560" s="637" t="s">
        <v>338</v>
      </c>
      <c r="C560" s="623">
        <f>SUM(C561:C562)</f>
        <v>0</v>
      </c>
      <c r="D560" s="626"/>
      <c r="E560" s="626"/>
      <c r="F560" s="626"/>
      <c r="G560" s="626"/>
      <c r="H560" s="628">
        <f>C560</f>
        <v>0</v>
      </c>
    </row>
    <row r="561" spans="1:8">
      <c r="A561" s="648" t="s">
        <v>64</v>
      </c>
      <c r="B561" s="638" t="s">
        <v>333</v>
      </c>
      <c r="C561" s="632"/>
      <c r="D561" s="626"/>
      <c r="E561" s="626"/>
      <c r="F561" s="626"/>
      <c r="G561" s="626"/>
      <c r="H561" s="628">
        <f>C561</f>
        <v>0</v>
      </c>
    </row>
    <row r="562" spans="1:8">
      <c r="A562" s="648" t="s">
        <v>65</v>
      </c>
      <c r="B562" s="638" t="s">
        <v>336</v>
      </c>
      <c r="C562" s="632"/>
      <c r="D562" s="626"/>
      <c r="E562" s="626"/>
      <c r="F562" s="626"/>
      <c r="G562" s="626"/>
      <c r="H562" s="628">
        <f>C562</f>
        <v>0</v>
      </c>
    </row>
    <row r="563" spans="1:8">
      <c r="A563" s="655">
        <v>26</v>
      </c>
      <c r="B563" s="657" t="s">
        <v>339</v>
      </c>
      <c r="C563" s="623">
        <f>C594</f>
        <v>0</v>
      </c>
      <c r="D563" s="623">
        <f>D564+D574+D584+D589+D595</f>
        <v>0</v>
      </c>
      <c r="E563" s="623">
        <f>E564+E574+E584+E589+E595</f>
        <v>0</v>
      </c>
      <c r="F563" s="623">
        <f>F564+F574+F584+F589+F595</f>
        <v>0</v>
      </c>
      <c r="G563" s="623">
        <f>G564+G574+G584+G589+G595</f>
        <v>0</v>
      </c>
      <c r="H563" s="628">
        <f t="shared" ref="H563" si="21">SUM(C563:G563)</f>
        <v>0</v>
      </c>
    </row>
    <row r="564" spans="1:8">
      <c r="A564" s="653">
        <v>261</v>
      </c>
      <c r="B564" s="658" t="s">
        <v>87</v>
      </c>
      <c r="C564" s="626"/>
      <c r="D564" s="623">
        <f>SUM(D565:D569)</f>
        <v>0</v>
      </c>
      <c r="E564" s="623">
        <f>SUM(E565:E569)</f>
        <v>0</v>
      </c>
      <c r="F564" s="623">
        <f>SUM(F565:F569)</f>
        <v>0</v>
      </c>
      <c r="G564" s="623">
        <f>SUM(G565:G569)</f>
        <v>0</v>
      </c>
      <c r="H564" s="628">
        <f>SUM(D564:G564)</f>
        <v>0</v>
      </c>
    </row>
    <row r="565" spans="1:8">
      <c r="A565" s="652">
        <v>2611</v>
      </c>
      <c r="B565" s="638" t="s">
        <v>340</v>
      </c>
      <c r="C565" s="626"/>
      <c r="D565" s="632"/>
      <c r="E565" s="632"/>
      <c r="F565" s="632"/>
      <c r="G565" s="632"/>
      <c r="H565" s="628">
        <f t="shared" ref="H565:H593" si="22">SUM(D565:G565)</f>
        <v>0</v>
      </c>
    </row>
    <row r="566" spans="1:8">
      <c r="A566" s="652">
        <v>2612</v>
      </c>
      <c r="B566" s="638" t="s">
        <v>341</v>
      </c>
      <c r="C566" s="626"/>
      <c r="D566" s="632"/>
      <c r="E566" s="632"/>
      <c r="F566" s="632"/>
      <c r="G566" s="632"/>
      <c r="H566" s="628">
        <f t="shared" si="22"/>
        <v>0</v>
      </c>
    </row>
    <row r="567" spans="1:8">
      <c r="A567" s="652">
        <v>2613</v>
      </c>
      <c r="B567" s="638" t="s">
        <v>342</v>
      </c>
      <c r="C567" s="626"/>
      <c r="D567" s="632"/>
      <c r="E567" s="632"/>
      <c r="F567" s="632"/>
      <c r="G567" s="632"/>
      <c r="H567" s="628">
        <f t="shared" si="22"/>
        <v>0</v>
      </c>
    </row>
    <row r="568" spans="1:8">
      <c r="A568" s="652">
        <v>2617</v>
      </c>
      <c r="B568" s="638" t="s">
        <v>343</v>
      </c>
      <c r="C568" s="626"/>
      <c r="D568" s="632"/>
      <c r="E568" s="632"/>
      <c r="F568" s="632"/>
      <c r="G568" s="632"/>
      <c r="H568" s="628">
        <f t="shared" si="22"/>
        <v>0</v>
      </c>
    </row>
    <row r="569" spans="1:8">
      <c r="A569" s="652">
        <v>2619</v>
      </c>
      <c r="B569" s="638" t="s">
        <v>344</v>
      </c>
      <c r="C569" s="626"/>
      <c r="D569" s="623">
        <f>SUM(D570:D573)</f>
        <v>0</v>
      </c>
      <c r="E569" s="623">
        <f>SUM(E570:E573)</f>
        <v>0</v>
      </c>
      <c r="F569" s="623">
        <f>SUM(F570:F573)</f>
        <v>0</v>
      </c>
      <c r="G569" s="623">
        <f>SUM(G570:G573)</f>
        <v>0</v>
      </c>
      <c r="H569" s="628">
        <f t="shared" si="22"/>
        <v>0</v>
      </c>
    </row>
    <row r="570" spans="1:8">
      <c r="A570" s="652">
        <v>26191</v>
      </c>
      <c r="B570" s="638" t="s">
        <v>345</v>
      </c>
      <c r="C570" s="626"/>
      <c r="D570" s="632"/>
      <c r="E570" s="632"/>
      <c r="F570" s="632"/>
      <c r="G570" s="632"/>
      <c r="H570" s="628">
        <f t="shared" si="22"/>
        <v>0</v>
      </c>
    </row>
    <row r="571" spans="1:8">
      <c r="A571" s="652">
        <v>26192</v>
      </c>
      <c r="B571" s="638" t="s">
        <v>346</v>
      </c>
      <c r="C571" s="626"/>
      <c r="D571" s="632"/>
      <c r="E571" s="632"/>
      <c r="F571" s="632"/>
      <c r="G571" s="632"/>
      <c r="H571" s="628">
        <f t="shared" si="22"/>
        <v>0</v>
      </c>
    </row>
    <row r="572" spans="1:8">
      <c r="A572" s="652">
        <v>26193</v>
      </c>
      <c r="B572" s="638" t="s">
        <v>347</v>
      </c>
      <c r="C572" s="626"/>
      <c r="D572" s="632"/>
      <c r="E572" s="632"/>
      <c r="F572" s="632"/>
      <c r="G572" s="632"/>
      <c r="H572" s="628">
        <f t="shared" si="22"/>
        <v>0</v>
      </c>
    </row>
    <row r="573" spans="1:8">
      <c r="A573" s="652">
        <v>26197</v>
      </c>
      <c r="B573" s="638" t="s">
        <v>348</v>
      </c>
      <c r="C573" s="626"/>
      <c r="D573" s="632"/>
      <c r="E573" s="632"/>
      <c r="F573" s="632"/>
      <c r="G573" s="632"/>
      <c r="H573" s="628">
        <f t="shared" si="22"/>
        <v>0</v>
      </c>
    </row>
    <row r="574" spans="1:8">
      <c r="A574" s="653">
        <v>262</v>
      </c>
      <c r="B574" s="659" t="s">
        <v>349</v>
      </c>
      <c r="C574" s="626"/>
      <c r="D574" s="623">
        <f>SUM(D575:D579)</f>
        <v>0</v>
      </c>
      <c r="E574" s="623">
        <f>SUM(E575:E579)</f>
        <v>0</v>
      </c>
      <c r="F574" s="623">
        <f>SUM(F575:F579)</f>
        <v>0</v>
      </c>
      <c r="G574" s="623">
        <f>SUM(G575:G579)</f>
        <v>0</v>
      </c>
      <c r="H574" s="628">
        <f t="shared" si="22"/>
        <v>0</v>
      </c>
    </row>
    <row r="575" spans="1:8">
      <c r="A575" s="652">
        <v>2621</v>
      </c>
      <c r="B575" s="638" t="s">
        <v>91</v>
      </c>
      <c r="C575" s="626"/>
      <c r="D575" s="632"/>
      <c r="E575" s="632"/>
      <c r="F575" s="632"/>
      <c r="G575" s="632"/>
      <c r="H575" s="628">
        <f t="shared" si="22"/>
        <v>0</v>
      </c>
    </row>
    <row r="576" spans="1:8">
      <c r="A576" s="652">
        <v>2622</v>
      </c>
      <c r="B576" s="638" t="s">
        <v>350</v>
      </c>
      <c r="C576" s="626"/>
      <c r="D576" s="632"/>
      <c r="E576" s="632"/>
      <c r="F576" s="632"/>
      <c r="G576" s="632"/>
      <c r="H576" s="628">
        <f t="shared" si="22"/>
        <v>0</v>
      </c>
    </row>
    <row r="577" spans="1:8">
      <c r="A577" s="652">
        <v>2623</v>
      </c>
      <c r="B577" s="638" t="s">
        <v>351</v>
      </c>
      <c r="C577" s="626"/>
      <c r="D577" s="632"/>
      <c r="E577" s="632"/>
      <c r="F577" s="632"/>
      <c r="G577" s="632"/>
      <c r="H577" s="628">
        <f t="shared" si="22"/>
        <v>0</v>
      </c>
    </row>
    <row r="578" spans="1:8">
      <c r="A578" s="652">
        <v>2627</v>
      </c>
      <c r="B578" s="638" t="s">
        <v>352</v>
      </c>
      <c r="C578" s="626"/>
      <c r="D578" s="632"/>
      <c r="E578" s="632"/>
      <c r="F578" s="632"/>
      <c r="G578" s="632"/>
      <c r="H578" s="628">
        <f t="shared" si="22"/>
        <v>0</v>
      </c>
    </row>
    <row r="579" spans="1:8">
      <c r="A579" s="652">
        <v>2629</v>
      </c>
      <c r="B579" s="638" t="s">
        <v>344</v>
      </c>
      <c r="C579" s="626"/>
      <c r="D579" s="623">
        <f>SUM(D580:D583)</f>
        <v>0</v>
      </c>
      <c r="E579" s="623">
        <f>SUM(E580:E583)</f>
        <v>0</v>
      </c>
      <c r="F579" s="623">
        <f>SUM(F580:F583)</f>
        <v>0</v>
      </c>
      <c r="G579" s="623">
        <f>SUM(G580:G583)</f>
        <v>0</v>
      </c>
      <c r="H579" s="628">
        <f t="shared" si="22"/>
        <v>0</v>
      </c>
    </row>
    <row r="580" spans="1:8">
      <c r="A580" s="652">
        <v>26291</v>
      </c>
      <c r="B580" s="638" t="s">
        <v>345</v>
      </c>
      <c r="C580" s="626"/>
      <c r="D580" s="632"/>
      <c r="E580" s="632"/>
      <c r="F580" s="632"/>
      <c r="G580" s="632"/>
      <c r="H580" s="628">
        <f t="shared" si="22"/>
        <v>0</v>
      </c>
    </row>
    <row r="581" spans="1:8">
      <c r="A581" s="652">
        <v>26292</v>
      </c>
      <c r="B581" s="638" t="s">
        <v>346</v>
      </c>
      <c r="C581" s="626"/>
      <c r="D581" s="632"/>
      <c r="E581" s="632"/>
      <c r="F581" s="632"/>
      <c r="G581" s="632"/>
      <c r="H581" s="628">
        <f t="shared" si="22"/>
        <v>0</v>
      </c>
    </row>
    <row r="582" spans="1:8">
      <c r="A582" s="652">
        <v>26293</v>
      </c>
      <c r="B582" s="638" t="s">
        <v>347</v>
      </c>
      <c r="C582" s="626"/>
      <c r="D582" s="632"/>
      <c r="E582" s="632"/>
      <c r="F582" s="632"/>
      <c r="G582" s="632"/>
      <c r="H582" s="628">
        <f t="shared" si="22"/>
        <v>0</v>
      </c>
    </row>
    <row r="583" spans="1:8">
      <c r="A583" s="652">
        <v>26297</v>
      </c>
      <c r="B583" s="638" t="s">
        <v>348</v>
      </c>
      <c r="C583" s="626"/>
      <c r="D583" s="632"/>
      <c r="E583" s="632"/>
      <c r="F583" s="632"/>
      <c r="G583" s="632"/>
      <c r="H583" s="628">
        <f t="shared" si="22"/>
        <v>0</v>
      </c>
    </row>
    <row r="584" spans="1:8">
      <c r="A584" s="653">
        <v>266</v>
      </c>
      <c r="B584" s="659" t="s">
        <v>353</v>
      </c>
      <c r="C584" s="626"/>
      <c r="D584" s="623">
        <f>SUM(D585:D588)</f>
        <v>0</v>
      </c>
      <c r="E584" s="623">
        <f>SUM(E585:E588)</f>
        <v>0</v>
      </c>
      <c r="F584" s="623">
        <f>SUM(F585:F588)</f>
        <v>0</v>
      </c>
      <c r="G584" s="623">
        <f>SUM(G585:G588)</f>
        <v>0</v>
      </c>
      <c r="H584" s="628">
        <f t="shared" si="22"/>
        <v>0</v>
      </c>
    </row>
    <row r="585" spans="1:8">
      <c r="A585" s="652">
        <v>2661</v>
      </c>
      <c r="B585" s="642" t="s">
        <v>354</v>
      </c>
      <c r="C585" s="626"/>
      <c r="D585" s="632"/>
      <c r="E585" s="632"/>
      <c r="F585" s="632"/>
      <c r="G585" s="632"/>
      <c r="H585" s="628">
        <f t="shared" si="22"/>
        <v>0</v>
      </c>
    </row>
    <row r="586" spans="1:8">
      <c r="A586" s="652">
        <v>2662</v>
      </c>
      <c r="B586" s="642" t="s">
        <v>355</v>
      </c>
      <c r="C586" s="626"/>
      <c r="D586" s="632"/>
      <c r="E586" s="632"/>
      <c r="F586" s="632"/>
      <c r="G586" s="632"/>
      <c r="H586" s="628">
        <f t="shared" si="22"/>
        <v>0</v>
      </c>
    </row>
    <row r="587" spans="1:8">
      <c r="A587" s="652">
        <v>2663</v>
      </c>
      <c r="B587" s="642" t="s">
        <v>356</v>
      </c>
      <c r="C587" s="626"/>
      <c r="D587" s="632"/>
      <c r="E587" s="632"/>
      <c r="F587" s="632"/>
      <c r="G587" s="632"/>
      <c r="H587" s="628">
        <f t="shared" si="22"/>
        <v>0</v>
      </c>
    </row>
    <row r="588" spans="1:8">
      <c r="A588" s="652">
        <v>2667</v>
      </c>
      <c r="B588" s="642" t="s">
        <v>357</v>
      </c>
      <c r="C588" s="626"/>
      <c r="D588" s="632"/>
      <c r="E588" s="632"/>
      <c r="F588" s="632"/>
      <c r="G588" s="632"/>
      <c r="H588" s="628">
        <f t="shared" si="22"/>
        <v>0</v>
      </c>
    </row>
    <row r="589" spans="1:8">
      <c r="A589" s="653">
        <v>267</v>
      </c>
      <c r="B589" s="637" t="s">
        <v>358</v>
      </c>
      <c r="C589" s="626"/>
      <c r="D589" s="623">
        <f>SUM(D590:D593)</f>
        <v>0</v>
      </c>
      <c r="E589" s="623">
        <f>SUM(E590:E593)</f>
        <v>0</v>
      </c>
      <c r="F589" s="623">
        <f>SUM(F590:F593)</f>
        <v>0</v>
      </c>
      <c r="G589" s="623">
        <f>SUM(G590:G593)</f>
        <v>0</v>
      </c>
      <c r="H589" s="628">
        <f t="shared" si="22"/>
        <v>0</v>
      </c>
    </row>
    <row r="590" spans="1:8">
      <c r="A590" s="652">
        <v>2671</v>
      </c>
      <c r="B590" s="638" t="s">
        <v>359</v>
      </c>
      <c r="C590" s="626"/>
      <c r="D590" s="632"/>
      <c r="E590" s="632"/>
      <c r="F590" s="632"/>
      <c r="G590" s="632"/>
      <c r="H590" s="628">
        <f t="shared" si="22"/>
        <v>0</v>
      </c>
    </row>
    <row r="591" spans="1:8">
      <c r="A591" s="652">
        <v>2672</v>
      </c>
      <c r="B591" s="638" t="s">
        <v>360</v>
      </c>
      <c r="C591" s="626"/>
      <c r="D591" s="632"/>
      <c r="E591" s="632"/>
      <c r="F591" s="632"/>
      <c r="G591" s="632"/>
      <c r="H591" s="628">
        <f t="shared" si="22"/>
        <v>0</v>
      </c>
    </row>
    <row r="592" spans="1:8">
      <c r="A592" s="652">
        <v>2673</v>
      </c>
      <c r="B592" s="638" t="s">
        <v>361</v>
      </c>
      <c r="C592" s="626"/>
      <c r="D592" s="632"/>
      <c r="E592" s="632"/>
      <c r="F592" s="632"/>
      <c r="G592" s="632"/>
      <c r="H592" s="628">
        <f t="shared" si="22"/>
        <v>0</v>
      </c>
    </row>
    <row r="593" spans="1:8">
      <c r="A593" s="652">
        <v>2677</v>
      </c>
      <c r="B593" s="638" t="s">
        <v>362</v>
      </c>
      <c r="C593" s="626"/>
      <c r="D593" s="632"/>
      <c r="E593" s="632"/>
      <c r="F593" s="632"/>
      <c r="G593" s="632"/>
      <c r="H593" s="628">
        <f t="shared" si="22"/>
        <v>0</v>
      </c>
    </row>
    <row r="594" spans="1:8">
      <c r="A594" s="660" t="s">
        <v>66</v>
      </c>
      <c r="B594" s="637" t="s">
        <v>363</v>
      </c>
      <c r="C594" s="632"/>
      <c r="D594" s="626"/>
      <c r="E594" s="626"/>
      <c r="F594" s="626"/>
      <c r="G594" s="626"/>
      <c r="H594" s="628">
        <f>C594</f>
        <v>0</v>
      </c>
    </row>
    <row r="595" spans="1:8">
      <c r="A595" s="655">
        <v>269</v>
      </c>
      <c r="B595" s="637" t="s">
        <v>364</v>
      </c>
      <c r="C595" s="626"/>
      <c r="D595" s="623">
        <f>SUM(D596:D599)</f>
        <v>0</v>
      </c>
      <c r="E595" s="623">
        <f>SUM(E596:E599)</f>
        <v>0</v>
      </c>
      <c r="F595" s="623">
        <f>SUM(F596:F599)</f>
        <v>0</v>
      </c>
      <c r="G595" s="623">
        <f>SUM(G596:G599)</f>
        <v>0</v>
      </c>
      <c r="H595" s="628">
        <f>SUM(D595:G595)</f>
        <v>0</v>
      </c>
    </row>
    <row r="596" spans="1:8">
      <c r="A596" s="652">
        <v>2691</v>
      </c>
      <c r="B596" s="638" t="s">
        <v>91</v>
      </c>
      <c r="C596" s="626"/>
      <c r="D596" s="632"/>
      <c r="E596" s="632"/>
      <c r="F596" s="632"/>
      <c r="G596" s="632"/>
      <c r="H596" s="628">
        <f t="shared" ref="H596:H649" si="23">SUM(D596:G596)</f>
        <v>0</v>
      </c>
    </row>
    <row r="597" spans="1:8">
      <c r="A597" s="652">
        <v>2692</v>
      </c>
      <c r="B597" s="638" t="s">
        <v>350</v>
      </c>
      <c r="C597" s="626"/>
      <c r="D597" s="632"/>
      <c r="E597" s="632"/>
      <c r="F597" s="632"/>
      <c r="G597" s="632"/>
      <c r="H597" s="628">
        <f t="shared" si="23"/>
        <v>0</v>
      </c>
    </row>
    <row r="598" spans="1:8">
      <c r="A598" s="652">
        <v>2693</v>
      </c>
      <c r="B598" s="638" t="s">
        <v>351</v>
      </c>
      <c r="C598" s="626"/>
      <c r="D598" s="632"/>
      <c r="E598" s="632"/>
      <c r="F598" s="632"/>
      <c r="G598" s="632"/>
      <c r="H598" s="628">
        <f t="shared" si="23"/>
        <v>0</v>
      </c>
    </row>
    <row r="599" spans="1:8">
      <c r="A599" s="652">
        <v>2697</v>
      </c>
      <c r="B599" s="638" t="s">
        <v>365</v>
      </c>
      <c r="C599" s="626"/>
      <c r="D599" s="632"/>
      <c r="E599" s="632"/>
      <c r="F599" s="632"/>
      <c r="G599" s="632"/>
      <c r="H599" s="628">
        <f t="shared" si="23"/>
        <v>0</v>
      </c>
    </row>
    <row r="600" spans="1:8">
      <c r="A600" s="655">
        <v>27</v>
      </c>
      <c r="B600" s="636" t="s">
        <v>366</v>
      </c>
      <c r="C600" s="626"/>
      <c r="D600" s="623">
        <f>D601+D613</f>
        <v>0</v>
      </c>
      <c r="E600" s="623">
        <f>E601+E613</f>
        <v>0</v>
      </c>
      <c r="F600" s="623">
        <f>F601+F613</f>
        <v>0</v>
      </c>
      <c r="G600" s="623">
        <f>G601+G613</f>
        <v>0</v>
      </c>
      <c r="H600" s="628">
        <f t="shared" si="23"/>
        <v>0</v>
      </c>
    </row>
    <row r="601" spans="1:8">
      <c r="A601" s="655">
        <v>271</v>
      </c>
      <c r="B601" s="637" t="s">
        <v>87</v>
      </c>
      <c r="C601" s="626"/>
      <c r="D601" s="623">
        <f>SUM(D602:D607)</f>
        <v>0</v>
      </c>
      <c r="E601" s="623">
        <f>SUM(E602:E607)</f>
        <v>0</v>
      </c>
      <c r="F601" s="623">
        <f>SUM(F602:F607)</f>
        <v>0</v>
      </c>
      <c r="G601" s="623">
        <f>SUM(G602:G607)</f>
        <v>0</v>
      </c>
      <c r="H601" s="628">
        <f t="shared" si="23"/>
        <v>0</v>
      </c>
    </row>
    <row r="602" spans="1:8">
      <c r="A602" s="652">
        <v>2711</v>
      </c>
      <c r="B602" s="638" t="s">
        <v>310</v>
      </c>
      <c r="C602" s="626"/>
      <c r="D602" s="632"/>
      <c r="E602" s="632"/>
      <c r="F602" s="632"/>
      <c r="G602" s="632"/>
      <c r="H602" s="628">
        <f t="shared" si="23"/>
        <v>0</v>
      </c>
    </row>
    <row r="603" spans="1:8">
      <c r="A603" s="652">
        <v>2712</v>
      </c>
      <c r="B603" s="638" t="s">
        <v>311</v>
      </c>
      <c r="C603" s="626"/>
      <c r="D603" s="632"/>
      <c r="E603" s="632"/>
      <c r="F603" s="632"/>
      <c r="G603" s="632"/>
      <c r="H603" s="628">
        <f t="shared" si="23"/>
        <v>0</v>
      </c>
    </row>
    <row r="604" spans="1:8">
      <c r="A604" s="652">
        <v>2713</v>
      </c>
      <c r="B604" s="638" t="s">
        <v>312</v>
      </c>
      <c r="C604" s="626"/>
      <c r="D604" s="632"/>
      <c r="E604" s="632"/>
      <c r="F604" s="632"/>
      <c r="G604" s="632"/>
      <c r="H604" s="628">
        <f t="shared" si="23"/>
        <v>0</v>
      </c>
    </row>
    <row r="605" spans="1:8">
      <c r="A605" s="652">
        <v>2714</v>
      </c>
      <c r="B605" s="638" t="s">
        <v>313</v>
      </c>
      <c r="C605" s="626"/>
      <c r="D605" s="632"/>
      <c r="E605" s="632"/>
      <c r="F605" s="632"/>
      <c r="G605" s="632"/>
      <c r="H605" s="628">
        <f t="shared" si="23"/>
        <v>0</v>
      </c>
    </row>
    <row r="606" spans="1:8">
      <c r="A606" s="652">
        <v>2717</v>
      </c>
      <c r="B606" s="638" t="s">
        <v>314</v>
      </c>
      <c r="C606" s="626"/>
      <c r="D606" s="632"/>
      <c r="E606" s="632"/>
      <c r="F606" s="632"/>
      <c r="G606" s="632"/>
      <c r="H606" s="628">
        <f t="shared" si="23"/>
        <v>0</v>
      </c>
    </row>
    <row r="607" spans="1:8">
      <c r="A607" s="652">
        <v>2719</v>
      </c>
      <c r="B607" s="638" t="s">
        <v>315</v>
      </c>
      <c r="C607" s="626"/>
      <c r="D607" s="623">
        <f>SUM(D608:D612)</f>
        <v>0</v>
      </c>
      <c r="E607" s="623">
        <f>SUM(E608:E612)</f>
        <v>0</v>
      </c>
      <c r="F607" s="623">
        <f>SUM(F608:F612)</f>
        <v>0</v>
      </c>
      <c r="G607" s="623">
        <f>SUM(G608:G612)</f>
        <v>0</v>
      </c>
      <c r="H607" s="628">
        <f t="shared" si="23"/>
        <v>0</v>
      </c>
    </row>
    <row r="608" spans="1:8">
      <c r="A608" s="652">
        <v>27191</v>
      </c>
      <c r="B608" s="638" t="s">
        <v>316</v>
      </c>
      <c r="C608" s="626"/>
      <c r="D608" s="632"/>
      <c r="E608" s="632"/>
      <c r="F608" s="632"/>
      <c r="G608" s="632"/>
      <c r="H608" s="628">
        <f t="shared" si="23"/>
        <v>0</v>
      </c>
    </row>
    <row r="609" spans="1:8">
      <c r="A609" s="652">
        <v>27192</v>
      </c>
      <c r="B609" s="638" t="s">
        <v>317</v>
      </c>
      <c r="C609" s="626"/>
      <c r="D609" s="632"/>
      <c r="E609" s="632"/>
      <c r="F609" s="632"/>
      <c r="G609" s="632"/>
      <c r="H609" s="628">
        <f t="shared" si="23"/>
        <v>0</v>
      </c>
    </row>
    <row r="610" spans="1:8">
      <c r="A610" s="652">
        <v>27193</v>
      </c>
      <c r="B610" s="638" t="s">
        <v>318</v>
      </c>
      <c r="C610" s="626"/>
      <c r="D610" s="632"/>
      <c r="E610" s="632"/>
      <c r="F610" s="632"/>
      <c r="G610" s="632"/>
      <c r="H610" s="628">
        <f t="shared" si="23"/>
        <v>0</v>
      </c>
    </row>
    <row r="611" spans="1:8">
      <c r="A611" s="652">
        <v>27194</v>
      </c>
      <c r="B611" s="638" t="s">
        <v>319</v>
      </c>
      <c r="C611" s="626"/>
      <c r="D611" s="632"/>
      <c r="E611" s="632"/>
      <c r="F611" s="632"/>
      <c r="G611" s="632"/>
      <c r="H611" s="628">
        <f t="shared" si="23"/>
        <v>0</v>
      </c>
    </row>
    <row r="612" spans="1:8">
      <c r="A612" s="652">
        <v>27197</v>
      </c>
      <c r="B612" s="638" t="s">
        <v>320</v>
      </c>
      <c r="C612" s="626"/>
      <c r="D612" s="632"/>
      <c r="E612" s="632"/>
      <c r="F612" s="632"/>
      <c r="G612" s="632"/>
      <c r="H612" s="628">
        <f t="shared" si="23"/>
        <v>0</v>
      </c>
    </row>
    <row r="613" spans="1:8">
      <c r="A613" s="653">
        <v>277</v>
      </c>
      <c r="B613" s="637" t="s">
        <v>367</v>
      </c>
      <c r="C613" s="626"/>
      <c r="D613" s="623">
        <f>SUM(D614:D619)</f>
        <v>0</v>
      </c>
      <c r="E613" s="623">
        <f>SUM(E614:E619)</f>
        <v>0</v>
      </c>
      <c r="F613" s="623">
        <f>SUM(F614:F619)</f>
        <v>0</v>
      </c>
      <c r="G613" s="623">
        <f>SUM(G614:G619)</f>
        <v>0</v>
      </c>
      <c r="H613" s="628">
        <f t="shared" si="23"/>
        <v>0</v>
      </c>
    </row>
    <row r="614" spans="1:8">
      <c r="A614" s="652">
        <v>2771</v>
      </c>
      <c r="B614" s="638" t="s">
        <v>310</v>
      </c>
      <c r="C614" s="626"/>
      <c r="D614" s="632"/>
      <c r="E614" s="632"/>
      <c r="F614" s="632"/>
      <c r="G614" s="632"/>
      <c r="H614" s="628">
        <f t="shared" si="23"/>
        <v>0</v>
      </c>
    </row>
    <row r="615" spans="1:8">
      <c r="A615" s="652">
        <v>2772</v>
      </c>
      <c r="B615" s="638" t="s">
        <v>311</v>
      </c>
      <c r="C615" s="626"/>
      <c r="D615" s="632"/>
      <c r="E615" s="632"/>
      <c r="F615" s="632"/>
      <c r="G615" s="632"/>
      <c r="H615" s="628">
        <f t="shared" si="23"/>
        <v>0</v>
      </c>
    </row>
    <row r="616" spans="1:8">
      <c r="A616" s="652">
        <v>2773</v>
      </c>
      <c r="B616" s="638" t="s">
        <v>312</v>
      </c>
      <c r="C616" s="626"/>
      <c r="D616" s="632"/>
      <c r="E616" s="632"/>
      <c r="F616" s="632"/>
      <c r="G616" s="632"/>
      <c r="H616" s="628">
        <f t="shared" si="23"/>
        <v>0</v>
      </c>
    </row>
    <row r="617" spans="1:8">
      <c r="A617" s="652">
        <v>2774</v>
      </c>
      <c r="B617" s="638" t="s">
        <v>313</v>
      </c>
      <c r="C617" s="626"/>
      <c r="D617" s="632"/>
      <c r="E617" s="632"/>
      <c r="F617" s="632"/>
      <c r="G617" s="632"/>
      <c r="H617" s="628">
        <f t="shared" si="23"/>
        <v>0</v>
      </c>
    </row>
    <row r="618" spans="1:8">
      <c r="A618" s="652">
        <v>2777</v>
      </c>
      <c r="B618" s="638" t="s">
        <v>314</v>
      </c>
      <c r="C618" s="626"/>
      <c r="D618" s="632"/>
      <c r="E618" s="632"/>
      <c r="F618" s="632"/>
      <c r="G618" s="632"/>
      <c r="H618" s="628">
        <f t="shared" si="23"/>
        <v>0</v>
      </c>
    </row>
    <row r="619" spans="1:8">
      <c r="A619" s="652">
        <v>2779</v>
      </c>
      <c r="B619" s="638" t="s">
        <v>315</v>
      </c>
      <c r="C619" s="626"/>
      <c r="D619" s="623">
        <f>SUM(D620:D624)</f>
        <v>0</v>
      </c>
      <c r="E619" s="623">
        <f>SUM(E620:E624)</f>
        <v>0</v>
      </c>
      <c r="F619" s="623">
        <f>SUM(F620:F624)</f>
        <v>0</v>
      </c>
      <c r="G619" s="623">
        <f>SUM(G620:G624)</f>
        <v>0</v>
      </c>
      <c r="H619" s="628">
        <f t="shared" si="23"/>
        <v>0</v>
      </c>
    </row>
    <row r="620" spans="1:8">
      <c r="A620" s="652">
        <v>27791</v>
      </c>
      <c r="B620" s="638" t="s">
        <v>316</v>
      </c>
      <c r="C620" s="626"/>
      <c r="D620" s="632"/>
      <c r="E620" s="632"/>
      <c r="F620" s="632"/>
      <c r="G620" s="632"/>
      <c r="H620" s="628">
        <f t="shared" si="23"/>
        <v>0</v>
      </c>
    </row>
    <row r="621" spans="1:8">
      <c r="A621" s="652">
        <v>27792</v>
      </c>
      <c r="B621" s="638" t="s">
        <v>317</v>
      </c>
      <c r="C621" s="626"/>
      <c r="D621" s="632"/>
      <c r="E621" s="632"/>
      <c r="F621" s="632"/>
      <c r="G621" s="632"/>
      <c r="H621" s="628">
        <f t="shared" si="23"/>
        <v>0</v>
      </c>
    </row>
    <row r="622" spans="1:8">
      <c r="A622" s="652">
        <v>27793</v>
      </c>
      <c r="B622" s="638" t="s">
        <v>318</v>
      </c>
      <c r="C622" s="626"/>
      <c r="D622" s="632"/>
      <c r="E622" s="632"/>
      <c r="F622" s="632"/>
      <c r="G622" s="632"/>
      <c r="H622" s="628">
        <f t="shared" si="23"/>
        <v>0</v>
      </c>
    </row>
    <row r="623" spans="1:8">
      <c r="A623" s="652">
        <v>27794</v>
      </c>
      <c r="B623" s="638" t="s">
        <v>319</v>
      </c>
      <c r="C623" s="626"/>
      <c r="D623" s="632"/>
      <c r="E623" s="632"/>
      <c r="F623" s="632"/>
      <c r="G623" s="632"/>
      <c r="H623" s="628">
        <f t="shared" si="23"/>
        <v>0</v>
      </c>
    </row>
    <row r="624" spans="1:8">
      <c r="A624" s="652">
        <v>27797</v>
      </c>
      <c r="B624" s="638" t="s">
        <v>320</v>
      </c>
      <c r="C624" s="626"/>
      <c r="D624" s="632"/>
      <c r="E624" s="632"/>
      <c r="F624" s="632"/>
      <c r="G624" s="632"/>
      <c r="H624" s="628">
        <f t="shared" si="23"/>
        <v>0</v>
      </c>
    </row>
    <row r="625" spans="1:8">
      <c r="A625" s="655">
        <v>28</v>
      </c>
      <c r="B625" s="636" t="s">
        <v>368</v>
      </c>
      <c r="C625" s="626"/>
      <c r="D625" s="623">
        <f>D626+D638</f>
        <v>0</v>
      </c>
      <c r="E625" s="623">
        <f>E626+E638</f>
        <v>0</v>
      </c>
      <c r="F625" s="623">
        <f>F626+F638</f>
        <v>0</v>
      </c>
      <c r="G625" s="623">
        <f>G626+G638</f>
        <v>0</v>
      </c>
      <c r="H625" s="628">
        <f t="shared" si="23"/>
        <v>0</v>
      </c>
    </row>
    <row r="626" spans="1:8">
      <c r="A626" s="653">
        <v>286</v>
      </c>
      <c r="B626" s="637" t="s">
        <v>368</v>
      </c>
      <c r="C626" s="626"/>
      <c r="D626" s="623">
        <f>SUM(D627:D632)</f>
        <v>0</v>
      </c>
      <c r="E626" s="623">
        <f>SUM(E627:E632)</f>
        <v>0</v>
      </c>
      <c r="F626" s="623">
        <f>SUM(F627:F632)</f>
        <v>0</v>
      </c>
      <c r="G626" s="623">
        <f>SUM(G627:G632)</f>
        <v>0</v>
      </c>
      <c r="H626" s="628">
        <f t="shared" si="23"/>
        <v>0</v>
      </c>
    </row>
    <row r="627" spans="1:8">
      <c r="A627" s="652">
        <v>2861</v>
      </c>
      <c r="B627" s="638" t="s">
        <v>310</v>
      </c>
      <c r="C627" s="626"/>
      <c r="D627" s="632"/>
      <c r="E627" s="632"/>
      <c r="F627" s="632"/>
      <c r="G627" s="632"/>
      <c r="H627" s="628">
        <f t="shared" si="23"/>
        <v>0</v>
      </c>
    </row>
    <row r="628" spans="1:8">
      <c r="A628" s="652">
        <v>2862</v>
      </c>
      <c r="B628" s="638" t="s">
        <v>311</v>
      </c>
      <c r="C628" s="626"/>
      <c r="D628" s="632"/>
      <c r="E628" s="632"/>
      <c r="F628" s="632"/>
      <c r="G628" s="632"/>
      <c r="H628" s="628">
        <f t="shared" si="23"/>
        <v>0</v>
      </c>
    </row>
    <row r="629" spans="1:8">
      <c r="A629" s="652">
        <v>2863</v>
      </c>
      <c r="B629" s="638" t="s">
        <v>312</v>
      </c>
      <c r="C629" s="626"/>
      <c r="D629" s="632"/>
      <c r="E629" s="632"/>
      <c r="F629" s="632"/>
      <c r="G629" s="632"/>
      <c r="H629" s="628">
        <f t="shared" si="23"/>
        <v>0</v>
      </c>
    </row>
    <row r="630" spans="1:8">
      <c r="A630" s="652">
        <v>2864</v>
      </c>
      <c r="B630" s="638" t="s">
        <v>313</v>
      </c>
      <c r="C630" s="626"/>
      <c r="D630" s="632"/>
      <c r="E630" s="632"/>
      <c r="F630" s="632"/>
      <c r="G630" s="632"/>
      <c r="H630" s="628">
        <f t="shared" si="23"/>
        <v>0</v>
      </c>
    </row>
    <row r="631" spans="1:8">
      <c r="A631" s="652">
        <v>2867</v>
      </c>
      <c r="B631" s="638" t="s">
        <v>314</v>
      </c>
      <c r="C631" s="626"/>
      <c r="D631" s="632"/>
      <c r="E631" s="632"/>
      <c r="F631" s="632"/>
      <c r="G631" s="632"/>
      <c r="H631" s="628">
        <f t="shared" si="23"/>
        <v>0</v>
      </c>
    </row>
    <row r="632" spans="1:8">
      <c r="A632" s="652">
        <v>2869</v>
      </c>
      <c r="B632" s="638" t="s">
        <v>315</v>
      </c>
      <c r="C632" s="626"/>
      <c r="D632" s="623">
        <f>SUM(D633:D637)</f>
        <v>0</v>
      </c>
      <c r="E632" s="623">
        <f>SUM(E633:E637)</f>
        <v>0</v>
      </c>
      <c r="F632" s="623">
        <f>SUM(F633:F637)</f>
        <v>0</v>
      </c>
      <c r="G632" s="623">
        <f>SUM(G633:G637)</f>
        <v>0</v>
      </c>
      <c r="H632" s="628">
        <f t="shared" si="23"/>
        <v>0</v>
      </c>
    </row>
    <row r="633" spans="1:8">
      <c r="A633" s="652">
        <v>28691</v>
      </c>
      <c r="B633" s="638" t="s">
        <v>316</v>
      </c>
      <c r="C633" s="626"/>
      <c r="D633" s="632"/>
      <c r="E633" s="632"/>
      <c r="F633" s="632"/>
      <c r="G633" s="632"/>
      <c r="H633" s="628">
        <f t="shared" si="23"/>
        <v>0</v>
      </c>
    </row>
    <row r="634" spans="1:8">
      <c r="A634" s="652">
        <v>28692</v>
      </c>
      <c r="B634" s="638" t="s">
        <v>317</v>
      </c>
      <c r="C634" s="626"/>
      <c r="D634" s="632"/>
      <c r="E634" s="632"/>
      <c r="F634" s="632"/>
      <c r="G634" s="632"/>
      <c r="H634" s="628">
        <f t="shared" si="23"/>
        <v>0</v>
      </c>
    </row>
    <row r="635" spans="1:8">
      <c r="A635" s="652">
        <v>28693</v>
      </c>
      <c r="B635" s="638" t="s">
        <v>318</v>
      </c>
      <c r="C635" s="626"/>
      <c r="D635" s="632"/>
      <c r="E635" s="632"/>
      <c r="F635" s="632"/>
      <c r="G635" s="632"/>
      <c r="H635" s="628">
        <f t="shared" si="23"/>
        <v>0</v>
      </c>
    </row>
    <row r="636" spans="1:8">
      <c r="A636" s="652">
        <v>28694</v>
      </c>
      <c r="B636" s="638" t="s">
        <v>319</v>
      </c>
      <c r="C636" s="626"/>
      <c r="D636" s="632"/>
      <c r="E636" s="632"/>
      <c r="F636" s="632"/>
      <c r="G636" s="632"/>
      <c r="H636" s="628">
        <f t="shared" si="23"/>
        <v>0</v>
      </c>
    </row>
    <row r="637" spans="1:8">
      <c r="A637" s="652">
        <v>28697</v>
      </c>
      <c r="B637" s="638" t="s">
        <v>320</v>
      </c>
      <c r="C637" s="626"/>
      <c r="D637" s="632"/>
      <c r="E637" s="632"/>
      <c r="F637" s="632"/>
      <c r="G637" s="632"/>
      <c r="H637" s="628">
        <f t="shared" si="23"/>
        <v>0</v>
      </c>
    </row>
    <row r="638" spans="1:8">
      <c r="A638" s="653">
        <v>288</v>
      </c>
      <c r="B638" s="637" t="s">
        <v>369</v>
      </c>
      <c r="C638" s="626"/>
      <c r="D638" s="623">
        <f>SUM(D639:D644)</f>
        <v>0</v>
      </c>
      <c r="E638" s="623">
        <f>SUM(E639:E644)</f>
        <v>0</v>
      </c>
      <c r="F638" s="623">
        <f>SUM(F639:F644)</f>
        <v>0</v>
      </c>
      <c r="G638" s="623">
        <f>SUM(G639:G644)</f>
        <v>0</v>
      </c>
      <c r="H638" s="628">
        <f t="shared" si="23"/>
        <v>0</v>
      </c>
    </row>
    <row r="639" spans="1:8">
      <c r="A639" s="652">
        <v>2881</v>
      </c>
      <c r="B639" s="638" t="s">
        <v>310</v>
      </c>
      <c r="C639" s="626"/>
      <c r="D639" s="632"/>
      <c r="E639" s="632"/>
      <c r="F639" s="632"/>
      <c r="G639" s="632"/>
      <c r="H639" s="628">
        <f t="shared" si="23"/>
        <v>0</v>
      </c>
    </row>
    <row r="640" spans="1:8">
      <c r="A640" s="652">
        <v>2882</v>
      </c>
      <c r="B640" s="638" t="s">
        <v>311</v>
      </c>
      <c r="C640" s="626"/>
      <c r="D640" s="632"/>
      <c r="E640" s="632"/>
      <c r="F640" s="632"/>
      <c r="G640" s="632"/>
      <c r="H640" s="628">
        <f t="shared" si="23"/>
        <v>0</v>
      </c>
    </row>
    <row r="641" spans="1:8">
      <c r="A641" s="652">
        <v>2883</v>
      </c>
      <c r="B641" s="638" t="s">
        <v>312</v>
      </c>
      <c r="C641" s="626"/>
      <c r="D641" s="632"/>
      <c r="E641" s="632"/>
      <c r="F641" s="632"/>
      <c r="G641" s="632"/>
      <c r="H641" s="628">
        <f t="shared" si="23"/>
        <v>0</v>
      </c>
    </row>
    <row r="642" spans="1:8">
      <c r="A642" s="652">
        <v>2884</v>
      </c>
      <c r="B642" s="638" t="s">
        <v>313</v>
      </c>
      <c r="C642" s="626"/>
      <c r="D642" s="632"/>
      <c r="E642" s="632"/>
      <c r="F642" s="632"/>
      <c r="G642" s="632"/>
      <c r="H642" s="628">
        <f t="shared" si="23"/>
        <v>0</v>
      </c>
    </row>
    <row r="643" spans="1:8">
      <c r="A643" s="652">
        <v>2887</v>
      </c>
      <c r="B643" s="638" t="s">
        <v>314</v>
      </c>
      <c r="C643" s="626"/>
      <c r="D643" s="632"/>
      <c r="E643" s="632"/>
      <c r="F643" s="632"/>
      <c r="G643" s="632"/>
      <c r="H643" s="628">
        <f t="shared" si="23"/>
        <v>0</v>
      </c>
    </row>
    <row r="644" spans="1:8">
      <c r="A644" s="652">
        <v>2889</v>
      </c>
      <c r="B644" s="638" t="s">
        <v>315</v>
      </c>
      <c r="C644" s="626"/>
      <c r="D644" s="623">
        <f>SUM(D645:D649)</f>
        <v>0</v>
      </c>
      <c r="E644" s="623">
        <f>SUM(E645:E649)</f>
        <v>0</v>
      </c>
      <c r="F644" s="623">
        <f>SUM(F645:F649)</f>
        <v>0</v>
      </c>
      <c r="G644" s="623">
        <f>SUM(G645:G649)</f>
        <v>0</v>
      </c>
      <c r="H644" s="628">
        <f t="shared" si="23"/>
        <v>0</v>
      </c>
    </row>
    <row r="645" spans="1:8">
      <c r="A645" s="652">
        <v>28891</v>
      </c>
      <c r="B645" s="638" t="s">
        <v>316</v>
      </c>
      <c r="C645" s="626"/>
      <c r="D645" s="632"/>
      <c r="E645" s="632"/>
      <c r="F645" s="632"/>
      <c r="G645" s="632"/>
      <c r="H645" s="628">
        <f t="shared" si="23"/>
        <v>0</v>
      </c>
    </row>
    <row r="646" spans="1:8">
      <c r="A646" s="652">
        <v>28892</v>
      </c>
      <c r="B646" s="638" t="s">
        <v>317</v>
      </c>
      <c r="C646" s="626"/>
      <c r="D646" s="632"/>
      <c r="E646" s="632"/>
      <c r="F646" s="632"/>
      <c r="G646" s="632"/>
      <c r="H646" s="628">
        <f t="shared" si="23"/>
        <v>0</v>
      </c>
    </row>
    <row r="647" spans="1:8">
      <c r="A647" s="652">
        <v>28893</v>
      </c>
      <c r="B647" s="638" t="s">
        <v>318</v>
      </c>
      <c r="C647" s="626"/>
      <c r="D647" s="632"/>
      <c r="E647" s="632"/>
      <c r="F647" s="632"/>
      <c r="G647" s="632"/>
      <c r="H647" s="628">
        <f t="shared" si="23"/>
        <v>0</v>
      </c>
    </row>
    <row r="648" spans="1:8">
      <c r="A648" s="652">
        <v>28894</v>
      </c>
      <c r="B648" s="638" t="s">
        <v>319</v>
      </c>
      <c r="C648" s="626"/>
      <c r="D648" s="632"/>
      <c r="E648" s="632"/>
      <c r="F648" s="632"/>
      <c r="G648" s="632"/>
      <c r="H648" s="628">
        <f t="shared" si="23"/>
        <v>0</v>
      </c>
    </row>
    <row r="649" spans="1:8">
      <c r="A649" s="652">
        <v>28897</v>
      </c>
      <c r="B649" s="638" t="s">
        <v>320</v>
      </c>
      <c r="C649" s="626"/>
      <c r="D649" s="632"/>
      <c r="E649" s="632"/>
      <c r="F649" s="632"/>
      <c r="G649" s="632"/>
      <c r="H649" s="628">
        <f t="shared" si="23"/>
        <v>0</v>
      </c>
    </row>
    <row r="650" spans="1:8">
      <c r="A650" s="655">
        <v>29</v>
      </c>
      <c r="B650" s="661" t="s">
        <v>370</v>
      </c>
      <c r="C650" s="623">
        <f>C653</f>
        <v>0</v>
      </c>
      <c r="D650" s="623">
        <f>SUM(D651:D652)</f>
        <v>0</v>
      </c>
      <c r="E650" s="623">
        <f>SUM(E651:E652)</f>
        <v>0</v>
      </c>
      <c r="F650" s="623">
        <f>SUM(F651:F652)</f>
        <v>0</v>
      </c>
      <c r="G650" s="623">
        <f>SUM(G651:G652)</f>
        <v>0</v>
      </c>
      <c r="H650" s="628">
        <f t="shared" ref="H650" si="24">SUM(C650:G650)</f>
        <v>0</v>
      </c>
    </row>
    <row r="651" spans="1:8">
      <c r="A651" s="653">
        <v>291</v>
      </c>
      <c r="B651" s="637" t="s">
        <v>371</v>
      </c>
      <c r="C651" s="626"/>
      <c r="D651" s="632"/>
      <c r="E651" s="632"/>
      <c r="F651" s="632"/>
      <c r="G651" s="632"/>
      <c r="H651" s="628">
        <f>SUM(D651:G651)</f>
        <v>0</v>
      </c>
    </row>
    <row r="652" spans="1:8">
      <c r="A652" s="653">
        <v>297</v>
      </c>
      <c r="B652" s="637" t="s">
        <v>372</v>
      </c>
      <c r="C652" s="626"/>
      <c r="D652" s="632"/>
      <c r="E652" s="632"/>
      <c r="F652" s="632"/>
      <c r="G652" s="632"/>
      <c r="H652" s="628">
        <f>SUM(D652:G652)</f>
        <v>0</v>
      </c>
    </row>
    <row r="653" spans="1:8">
      <c r="A653" s="656" t="s">
        <v>67</v>
      </c>
      <c r="B653" s="637" t="s">
        <v>373</v>
      </c>
      <c r="C653" s="632"/>
      <c r="D653" s="626"/>
      <c r="E653" s="626"/>
      <c r="F653" s="626"/>
      <c r="G653" s="626"/>
      <c r="H653" s="628">
        <f>C653</f>
        <v>0</v>
      </c>
    </row>
    <row r="654" spans="1:8">
      <c r="A654" s="624">
        <v>3</v>
      </c>
      <c r="B654" s="657" t="s">
        <v>374</v>
      </c>
      <c r="C654" s="623">
        <f>C655+C667+C672+C676+C678+C680+C681</f>
        <v>0</v>
      </c>
      <c r="D654" s="623">
        <f>D655+D667+D672+D676+D678+D680+D681</f>
        <v>0</v>
      </c>
      <c r="E654" s="623">
        <f>E655+E667+E672+E676+E678+E680+E681</f>
        <v>0</v>
      </c>
      <c r="F654" s="623">
        <f>F655+F667+F672+F676+F678+F680+F681</f>
        <v>0</v>
      </c>
      <c r="G654" s="623">
        <f>G655+G667+G672+G676+G678+G680+G681</f>
        <v>0</v>
      </c>
      <c r="H654" s="628">
        <f t="shared" ref="H654:H708" si="25">SUM(C654:G654)</f>
        <v>0</v>
      </c>
    </row>
    <row r="655" spans="1:8">
      <c r="A655" s="655">
        <v>31</v>
      </c>
      <c r="B655" s="636" t="s">
        <v>375</v>
      </c>
      <c r="C655" s="623">
        <f>+C657+C662</f>
        <v>0</v>
      </c>
      <c r="D655" s="623">
        <f>D656+D657+D662</f>
        <v>0</v>
      </c>
      <c r="E655" s="623">
        <f>E656+E657+E662</f>
        <v>0</v>
      </c>
      <c r="F655" s="623">
        <f>F656+F657+F662</f>
        <v>0</v>
      </c>
      <c r="G655" s="623">
        <f>G656+G657+G662</f>
        <v>0</v>
      </c>
      <c r="H655" s="628">
        <f t="shared" si="25"/>
        <v>0</v>
      </c>
    </row>
    <row r="656" spans="1:8">
      <c r="A656" s="649">
        <v>311</v>
      </c>
      <c r="B656" s="637" t="s">
        <v>376</v>
      </c>
      <c r="C656" s="626"/>
      <c r="D656" s="632"/>
      <c r="E656" s="632"/>
      <c r="F656" s="632"/>
      <c r="G656" s="632"/>
      <c r="H656" s="628">
        <f>SUM(D656:G656)</f>
        <v>0</v>
      </c>
    </row>
    <row r="657" spans="1:8">
      <c r="A657" s="649">
        <v>312</v>
      </c>
      <c r="B657" s="637" t="s">
        <v>377</v>
      </c>
      <c r="C657" s="623">
        <f>+C660</f>
        <v>0</v>
      </c>
      <c r="D657" s="623">
        <f>D658+D659+D661</f>
        <v>0</v>
      </c>
      <c r="E657" s="623">
        <f t="shared" ref="E657:G657" si="26">E658+E659+E661</f>
        <v>0</v>
      </c>
      <c r="F657" s="623">
        <f t="shared" si="26"/>
        <v>0</v>
      </c>
      <c r="G657" s="623">
        <f t="shared" si="26"/>
        <v>0</v>
      </c>
      <c r="H657" s="628">
        <f t="shared" si="25"/>
        <v>0</v>
      </c>
    </row>
    <row r="658" spans="1:8">
      <c r="A658" s="630">
        <v>3121</v>
      </c>
      <c r="B658" s="638" t="s">
        <v>377</v>
      </c>
      <c r="C658" s="626"/>
      <c r="D658" s="632"/>
      <c r="E658" s="632"/>
      <c r="F658" s="632"/>
      <c r="G658" s="632"/>
      <c r="H658" s="628">
        <f>SUM(D658:G658)</f>
        <v>0</v>
      </c>
    </row>
    <row r="659" spans="1:8">
      <c r="A659" s="630" t="s">
        <v>68</v>
      </c>
      <c r="B659" s="638" t="s">
        <v>378</v>
      </c>
      <c r="C659" s="626"/>
      <c r="D659" s="632"/>
      <c r="E659" s="632"/>
      <c r="F659" s="632"/>
      <c r="G659" s="632"/>
      <c r="H659" s="628">
        <f>SUM(D659:G659)</f>
        <v>0</v>
      </c>
    </row>
    <row r="660" spans="1:8">
      <c r="A660" s="648" t="s">
        <v>69</v>
      </c>
      <c r="B660" s="638" t="s">
        <v>379</v>
      </c>
      <c r="C660" s="632"/>
      <c r="D660" s="626"/>
      <c r="E660" s="626"/>
      <c r="F660" s="626"/>
      <c r="G660" s="626"/>
      <c r="H660" s="628">
        <f>C660</f>
        <v>0</v>
      </c>
    </row>
    <row r="661" spans="1:8">
      <c r="A661" s="630" t="s">
        <v>70</v>
      </c>
      <c r="B661" s="638" t="s">
        <v>380</v>
      </c>
      <c r="C661" s="626"/>
      <c r="D661" s="632"/>
      <c r="E661" s="632"/>
      <c r="F661" s="632"/>
      <c r="G661" s="632"/>
      <c r="H661" s="628">
        <f>SUM(D661:G661)</f>
        <v>0</v>
      </c>
    </row>
    <row r="662" spans="1:8">
      <c r="A662" s="649">
        <v>313</v>
      </c>
      <c r="B662" s="637" t="s">
        <v>381</v>
      </c>
      <c r="C662" s="623">
        <f>+C665</f>
        <v>0</v>
      </c>
      <c r="D662" s="623">
        <f>D663+D664+D666</f>
        <v>0</v>
      </c>
      <c r="E662" s="623">
        <f>E663+E664+E666</f>
        <v>0</v>
      </c>
      <c r="F662" s="623">
        <f>F663+F664+F666</f>
        <v>0</v>
      </c>
      <c r="G662" s="623">
        <f>G663+G664+G666</f>
        <v>0</v>
      </c>
      <c r="H662" s="628">
        <f t="shared" si="25"/>
        <v>0</v>
      </c>
    </row>
    <row r="663" spans="1:8">
      <c r="A663" s="630">
        <v>3131</v>
      </c>
      <c r="B663" s="638" t="s">
        <v>381</v>
      </c>
      <c r="C663" s="626"/>
      <c r="D663" s="632"/>
      <c r="E663" s="632"/>
      <c r="F663" s="632"/>
      <c r="G663" s="632"/>
      <c r="H663" s="628">
        <f>SUM(D663:G663)</f>
        <v>0</v>
      </c>
    </row>
    <row r="664" spans="1:8">
      <c r="A664" s="630" t="s">
        <v>71</v>
      </c>
      <c r="B664" s="638" t="s">
        <v>382</v>
      </c>
      <c r="C664" s="626"/>
      <c r="D664" s="632"/>
      <c r="E664" s="632"/>
      <c r="F664" s="632"/>
      <c r="G664" s="632"/>
      <c r="H664" s="628">
        <f>SUM(D664:G664)</f>
        <v>0</v>
      </c>
    </row>
    <row r="665" spans="1:8">
      <c r="A665" s="648" t="s">
        <v>72</v>
      </c>
      <c r="B665" s="638" t="s">
        <v>379</v>
      </c>
      <c r="C665" s="632"/>
      <c r="D665" s="626"/>
      <c r="E665" s="626"/>
      <c r="F665" s="626"/>
      <c r="G665" s="626"/>
      <c r="H665" s="628">
        <f>C665</f>
        <v>0</v>
      </c>
    </row>
    <row r="666" spans="1:8">
      <c r="A666" s="652" t="s">
        <v>73</v>
      </c>
      <c r="B666" s="638" t="s">
        <v>380</v>
      </c>
      <c r="C666" s="626"/>
      <c r="D666" s="632"/>
      <c r="E666" s="632"/>
      <c r="F666" s="632"/>
      <c r="G666" s="632"/>
      <c r="H666" s="628">
        <f>SUM(D666:G666)</f>
        <v>0</v>
      </c>
    </row>
    <row r="667" spans="1:8">
      <c r="A667" s="655">
        <v>32</v>
      </c>
      <c r="B667" s="636" t="s">
        <v>383</v>
      </c>
      <c r="C667" s="623">
        <f>+C669</f>
        <v>0</v>
      </c>
      <c r="D667" s="623">
        <f>SUM(D668:D669)</f>
        <v>0</v>
      </c>
      <c r="E667" s="623">
        <f>SUM(E668:E669)</f>
        <v>0</v>
      </c>
      <c r="F667" s="623">
        <f>SUM(F668:F669)</f>
        <v>0</v>
      </c>
      <c r="G667" s="623">
        <f>SUM(G668:G669)</f>
        <v>0</v>
      </c>
      <c r="H667" s="628">
        <f t="shared" si="25"/>
        <v>0</v>
      </c>
    </row>
    <row r="668" spans="1:8">
      <c r="A668" s="653">
        <v>321</v>
      </c>
      <c r="B668" s="637" t="s">
        <v>376</v>
      </c>
      <c r="C668" s="626"/>
      <c r="D668" s="632"/>
      <c r="E668" s="632"/>
      <c r="F668" s="632"/>
      <c r="G668" s="632"/>
      <c r="H668" s="628">
        <f>SUM(D668:G668)</f>
        <v>0</v>
      </c>
    </row>
    <row r="669" spans="1:8">
      <c r="A669" s="653">
        <v>322</v>
      </c>
      <c r="B669" s="637" t="s">
        <v>377</v>
      </c>
      <c r="C669" s="623">
        <f>+C671</f>
        <v>0</v>
      </c>
      <c r="D669" s="623">
        <f>D670</f>
        <v>0</v>
      </c>
      <c r="E669" s="623">
        <f t="shared" ref="E669:G669" si="27">E670</f>
        <v>0</v>
      </c>
      <c r="F669" s="623">
        <f t="shared" si="27"/>
        <v>0</v>
      </c>
      <c r="G669" s="623">
        <f t="shared" si="27"/>
        <v>0</v>
      </c>
      <c r="H669" s="628">
        <f t="shared" si="25"/>
        <v>0</v>
      </c>
    </row>
    <row r="670" spans="1:8">
      <c r="A670" s="652">
        <v>3221</v>
      </c>
      <c r="B670" s="638" t="s">
        <v>377</v>
      </c>
      <c r="C670" s="626"/>
      <c r="D670" s="632"/>
      <c r="E670" s="632"/>
      <c r="F670" s="632"/>
      <c r="G670" s="632"/>
      <c r="H670" s="628">
        <f>SUM(D670:G670)</f>
        <v>0</v>
      </c>
    </row>
    <row r="671" spans="1:8">
      <c r="A671" s="662" t="s">
        <v>74</v>
      </c>
      <c r="B671" s="638" t="s">
        <v>379</v>
      </c>
      <c r="C671" s="632"/>
      <c r="D671" s="626"/>
      <c r="E671" s="626"/>
      <c r="F671" s="626"/>
      <c r="G671" s="626"/>
      <c r="H671" s="628">
        <f>C671</f>
        <v>0</v>
      </c>
    </row>
    <row r="672" spans="1:8">
      <c r="A672" s="655">
        <v>34</v>
      </c>
      <c r="B672" s="636" t="s">
        <v>384</v>
      </c>
      <c r="C672" s="626"/>
      <c r="D672" s="623">
        <f>D673</f>
        <v>0</v>
      </c>
      <c r="E672" s="623">
        <f>E673</f>
        <v>0</v>
      </c>
      <c r="F672" s="623">
        <f>F673</f>
        <v>0</v>
      </c>
      <c r="G672" s="623">
        <f>G673</f>
        <v>0</v>
      </c>
      <c r="H672" s="628">
        <f>SUM(D672:G672)</f>
        <v>0</v>
      </c>
    </row>
    <row r="673" spans="1:8">
      <c r="A673" s="653">
        <v>341</v>
      </c>
      <c r="B673" s="637" t="s">
        <v>385</v>
      </c>
      <c r="C673" s="626"/>
      <c r="D673" s="623">
        <f>SUM(D674:D675)</f>
        <v>0</v>
      </c>
      <c r="E673" s="623">
        <f>SUM(E674:E675)</f>
        <v>0</v>
      </c>
      <c r="F673" s="623">
        <f>SUM(F674:F675)</f>
        <v>0</v>
      </c>
      <c r="G673" s="623">
        <f>SUM(G674:G675)</f>
        <v>0</v>
      </c>
      <c r="H673" s="628">
        <f t="shared" ref="H673:H681" si="28">SUM(D673:G673)</f>
        <v>0</v>
      </c>
    </row>
    <row r="674" spans="1:8">
      <c r="A674" s="652">
        <v>3411</v>
      </c>
      <c r="B674" s="638" t="s">
        <v>385</v>
      </c>
      <c r="C674" s="626"/>
      <c r="D674" s="632"/>
      <c r="E674" s="632"/>
      <c r="F674" s="632"/>
      <c r="G674" s="632"/>
      <c r="H674" s="628">
        <f t="shared" si="28"/>
        <v>0</v>
      </c>
    </row>
    <row r="675" spans="1:8">
      <c r="A675" s="652">
        <v>3419</v>
      </c>
      <c r="B675" s="638" t="s">
        <v>222</v>
      </c>
      <c r="C675" s="626"/>
      <c r="D675" s="632"/>
      <c r="E675" s="632"/>
      <c r="F675" s="632"/>
      <c r="G675" s="632"/>
      <c r="H675" s="628">
        <f t="shared" si="28"/>
        <v>0</v>
      </c>
    </row>
    <row r="676" spans="1:8">
      <c r="A676" s="655">
        <v>35</v>
      </c>
      <c r="B676" s="636" t="s">
        <v>386</v>
      </c>
      <c r="C676" s="626"/>
      <c r="D676" s="623">
        <f>D677</f>
        <v>0</v>
      </c>
      <c r="E676" s="623">
        <f>E677</f>
        <v>0</v>
      </c>
      <c r="F676" s="623">
        <f>F677</f>
        <v>0</v>
      </c>
      <c r="G676" s="623">
        <f>G677</f>
        <v>0</v>
      </c>
      <c r="H676" s="628">
        <f t="shared" si="28"/>
        <v>0</v>
      </c>
    </row>
    <row r="677" spans="1:8">
      <c r="A677" s="663">
        <v>351</v>
      </c>
      <c r="B677" s="664" t="s">
        <v>387</v>
      </c>
      <c r="C677" s="626"/>
      <c r="D677" s="632"/>
      <c r="E677" s="632"/>
      <c r="F677" s="632"/>
      <c r="G677" s="632"/>
      <c r="H677" s="628">
        <f t="shared" si="28"/>
        <v>0</v>
      </c>
    </row>
    <row r="678" spans="1:8">
      <c r="A678" s="655">
        <v>36</v>
      </c>
      <c r="B678" s="636" t="s">
        <v>388</v>
      </c>
      <c r="C678" s="626"/>
      <c r="D678" s="623">
        <f>D679</f>
        <v>0</v>
      </c>
      <c r="E678" s="623">
        <f>E679</f>
        <v>0</v>
      </c>
      <c r="F678" s="623">
        <f>F679</f>
        <v>0</v>
      </c>
      <c r="G678" s="623">
        <f>G679</f>
        <v>0</v>
      </c>
      <c r="H678" s="628">
        <f t="shared" si="28"/>
        <v>0</v>
      </c>
    </row>
    <row r="679" spans="1:8">
      <c r="A679" s="663">
        <v>361</v>
      </c>
      <c r="B679" s="664" t="s">
        <v>389</v>
      </c>
      <c r="C679" s="626"/>
      <c r="D679" s="632"/>
      <c r="E679" s="632"/>
      <c r="F679" s="632"/>
      <c r="G679" s="632"/>
      <c r="H679" s="628">
        <f t="shared" si="28"/>
        <v>0</v>
      </c>
    </row>
    <row r="680" spans="1:8">
      <c r="A680" s="653">
        <v>362</v>
      </c>
      <c r="B680" s="665" t="s">
        <v>84</v>
      </c>
      <c r="C680" s="666"/>
      <c r="D680" s="667"/>
      <c r="E680" s="667"/>
      <c r="F680" s="667"/>
      <c r="G680" s="667"/>
      <c r="H680" s="628">
        <f t="shared" si="28"/>
        <v>0</v>
      </c>
    </row>
    <row r="681" spans="1:8">
      <c r="A681" s="653">
        <v>363</v>
      </c>
      <c r="B681" s="665" t="s">
        <v>390</v>
      </c>
      <c r="C681" s="666"/>
      <c r="D681" s="667"/>
      <c r="E681" s="667"/>
      <c r="F681" s="667"/>
      <c r="G681" s="667"/>
      <c r="H681" s="628">
        <f t="shared" si="28"/>
        <v>0</v>
      </c>
    </row>
    <row r="682" spans="1:8">
      <c r="A682" s="624">
        <v>4</v>
      </c>
      <c r="B682" s="657" t="s">
        <v>391</v>
      </c>
      <c r="C682" s="623">
        <f>C683</f>
        <v>0</v>
      </c>
      <c r="D682" s="623">
        <f>D683+D692+D698+D699+D702</f>
        <v>0</v>
      </c>
      <c r="E682" s="623">
        <f>E683+E692+E698+E699+E702</f>
        <v>0</v>
      </c>
      <c r="F682" s="623">
        <f>F683+F692+F698+F699+F702</f>
        <v>0</v>
      </c>
      <c r="G682" s="623">
        <f>G683+G692+G698+G699+G702</f>
        <v>0</v>
      </c>
      <c r="H682" s="628">
        <f t="shared" si="25"/>
        <v>0</v>
      </c>
    </row>
    <row r="683" spans="1:8">
      <c r="A683" s="655">
        <v>41</v>
      </c>
      <c r="B683" s="636" t="s">
        <v>392</v>
      </c>
      <c r="C683" s="623">
        <f>C690</f>
        <v>0</v>
      </c>
      <c r="D683" s="623">
        <f>D684+D685+D691</f>
        <v>0</v>
      </c>
      <c r="E683" s="623">
        <f>E684+E685+E691</f>
        <v>0</v>
      </c>
      <c r="F683" s="623">
        <f>F684+F685+F691</f>
        <v>0</v>
      </c>
      <c r="G683" s="623">
        <f>G684+G685+G691</f>
        <v>0</v>
      </c>
      <c r="H683" s="628">
        <f t="shared" si="25"/>
        <v>0</v>
      </c>
    </row>
    <row r="684" spans="1:8">
      <c r="A684" s="653">
        <v>411</v>
      </c>
      <c r="B684" s="637" t="s">
        <v>393</v>
      </c>
      <c r="C684" s="626"/>
      <c r="D684" s="632"/>
      <c r="E684" s="632"/>
      <c r="F684" s="632"/>
      <c r="G684" s="632"/>
      <c r="H684" s="628">
        <f>SUM(D684:G684)</f>
        <v>0</v>
      </c>
    </row>
    <row r="685" spans="1:8">
      <c r="A685" s="653">
        <v>412</v>
      </c>
      <c r="B685" s="637" t="s">
        <v>394</v>
      </c>
      <c r="C685" s="626"/>
      <c r="D685" s="623">
        <f>SUM(D686:D689)</f>
        <v>0</v>
      </c>
      <c r="E685" s="623">
        <f>SUM(E686:E689)</f>
        <v>0</v>
      </c>
      <c r="F685" s="623">
        <f>SUM(F686:F689)</f>
        <v>0</v>
      </c>
      <c r="G685" s="623">
        <f>SUM(G686:G689)</f>
        <v>0</v>
      </c>
      <c r="H685" s="628">
        <f t="shared" ref="H685:H689" si="29">SUM(D685:G685)</f>
        <v>0</v>
      </c>
    </row>
    <row r="686" spans="1:8">
      <c r="A686" s="652">
        <v>4121</v>
      </c>
      <c r="B686" s="638" t="s">
        <v>395</v>
      </c>
      <c r="C686" s="626"/>
      <c r="D686" s="632"/>
      <c r="E686" s="632"/>
      <c r="F686" s="632"/>
      <c r="G686" s="632"/>
      <c r="H686" s="628">
        <f t="shared" si="29"/>
        <v>0</v>
      </c>
    </row>
    <row r="687" spans="1:8">
      <c r="A687" s="652">
        <v>4122</v>
      </c>
      <c r="B687" s="638" t="s">
        <v>396</v>
      </c>
      <c r="C687" s="626"/>
      <c r="D687" s="632"/>
      <c r="E687" s="632"/>
      <c r="F687" s="632"/>
      <c r="G687" s="632"/>
      <c r="H687" s="628">
        <f t="shared" si="29"/>
        <v>0</v>
      </c>
    </row>
    <row r="688" spans="1:8">
      <c r="A688" s="662">
        <v>4123</v>
      </c>
      <c r="B688" s="638" t="s">
        <v>397</v>
      </c>
      <c r="C688" s="626"/>
      <c r="D688" s="632"/>
      <c r="E688" s="632"/>
      <c r="F688" s="632"/>
      <c r="G688" s="632"/>
      <c r="H688" s="628">
        <f t="shared" si="29"/>
        <v>0</v>
      </c>
    </row>
    <row r="689" spans="1:8">
      <c r="A689" s="662">
        <v>4127</v>
      </c>
      <c r="B689" s="638" t="s">
        <v>398</v>
      </c>
      <c r="C689" s="626"/>
      <c r="D689" s="632"/>
      <c r="E689" s="632"/>
      <c r="F689" s="632"/>
      <c r="G689" s="632"/>
      <c r="H689" s="628">
        <f t="shared" si="29"/>
        <v>0</v>
      </c>
    </row>
    <row r="690" spans="1:8">
      <c r="A690" s="656" t="s">
        <v>75</v>
      </c>
      <c r="B690" s="637" t="s">
        <v>399</v>
      </c>
      <c r="C690" s="632"/>
      <c r="D690" s="626"/>
      <c r="E690" s="626"/>
      <c r="F690" s="626"/>
      <c r="G690" s="626"/>
      <c r="H690" s="628">
        <f>C690</f>
        <v>0</v>
      </c>
    </row>
    <row r="691" spans="1:8">
      <c r="A691" s="653">
        <v>419</v>
      </c>
      <c r="B691" s="637" t="s">
        <v>400</v>
      </c>
      <c r="C691" s="626"/>
      <c r="D691" s="632"/>
      <c r="E691" s="632"/>
      <c r="F691" s="632"/>
      <c r="G691" s="632"/>
      <c r="H691" s="628">
        <f>SUM(D691:G691)</f>
        <v>0</v>
      </c>
    </row>
    <row r="692" spans="1:8">
      <c r="A692" s="655">
        <v>43</v>
      </c>
      <c r="B692" s="636" t="s">
        <v>401</v>
      </c>
      <c r="C692" s="626"/>
      <c r="D692" s="623">
        <f>SUM(D693:D697)</f>
        <v>0</v>
      </c>
      <c r="E692" s="623">
        <f>SUM(E693:E697)</f>
        <v>0</v>
      </c>
      <c r="F692" s="623">
        <f>SUM(F693:F697)</f>
        <v>0</v>
      </c>
      <c r="G692" s="623">
        <f>SUM(G693:G697)</f>
        <v>0</v>
      </c>
      <c r="H692" s="628">
        <f>SUM(D692:G692)</f>
        <v>0</v>
      </c>
    </row>
    <row r="693" spans="1:8">
      <c r="A693" s="663">
        <v>431</v>
      </c>
      <c r="B693" s="664" t="s">
        <v>402</v>
      </c>
      <c r="C693" s="626"/>
      <c r="D693" s="632"/>
      <c r="E693" s="632"/>
      <c r="F693" s="632"/>
      <c r="G693" s="632"/>
      <c r="H693" s="628">
        <f t="shared" ref="H693:H702" si="30">SUM(D693:G693)</f>
        <v>0</v>
      </c>
    </row>
    <row r="694" spans="1:8">
      <c r="A694" s="663">
        <v>432</v>
      </c>
      <c r="B694" s="664" t="s">
        <v>403</v>
      </c>
      <c r="C694" s="626"/>
      <c r="D694" s="632"/>
      <c r="E694" s="632"/>
      <c r="F694" s="632"/>
      <c r="G694" s="632"/>
      <c r="H694" s="628">
        <f t="shared" si="30"/>
        <v>0</v>
      </c>
    </row>
    <row r="695" spans="1:8">
      <c r="A695" s="663">
        <v>433</v>
      </c>
      <c r="B695" s="664" t="s">
        <v>404</v>
      </c>
      <c r="C695" s="626"/>
      <c r="D695" s="632"/>
      <c r="E695" s="632"/>
      <c r="F695" s="632"/>
      <c r="G695" s="632"/>
      <c r="H695" s="628">
        <f t="shared" si="30"/>
        <v>0</v>
      </c>
    </row>
    <row r="696" spans="1:8">
      <c r="A696" s="663">
        <v>434</v>
      </c>
      <c r="B696" s="664" t="s">
        <v>405</v>
      </c>
      <c r="C696" s="626"/>
      <c r="D696" s="632"/>
      <c r="E696" s="632"/>
      <c r="F696" s="632"/>
      <c r="G696" s="632"/>
      <c r="H696" s="628">
        <f t="shared" si="30"/>
        <v>0</v>
      </c>
    </row>
    <row r="697" spans="1:8">
      <c r="A697" s="663">
        <v>437</v>
      </c>
      <c r="B697" s="664" t="s">
        <v>406</v>
      </c>
      <c r="C697" s="626"/>
      <c r="D697" s="632"/>
      <c r="E697" s="632"/>
      <c r="F697" s="632"/>
      <c r="G697" s="632"/>
      <c r="H697" s="628">
        <f t="shared" si="30"/>
        <v>0</v>
      </c>
    </row>
    <row r="698" spans="1:8">
      <c r="A698" s="655">
        <v>44</v>
      </c>
      <c r="B698" s="636" t="s">
        <v>407</v>
      </c>
      <c r="C698" s="626"/>
      <c r="D698" s="632"/>
      <c r="E698" s="632"/>
      <c r="F698" s="632"/>
      <c r="G698" s="632"/>
      <c r="H698" s="628">
        <f t="shared" si="30"/>
        <v>0</v>
      </c>
    </row>
    <row r="699" spans="1:8">
      <c r="A699" s="655">
        <v>45</v>
      </c>
      <c r="B699" s="636" t="s">
        <v>408</v>
      </c>
      <c r="C699" s="626"/>
      <c r="D699" s="623">
        <f>SUM(D700:D701)</f>
        <v>0</v>
      </c>
      <c r="E699" s="623">
        <f>SUM(E700:E701)</f>
        <v>0</v>
      </c>
      <c r="F699" s="623">
        <f>SUM(F700:F701)</f>
        <v>0</v>
      </c>
      <c r="G699" s="623">
        <f>SUM(G700:G701)</f>
        <v>0</v>
      </c>
      <c r="H699" s="628">
        <f t="shared" si="30"/>
        <v>0</v>
      </c>
    </row>
    <row r="700" spans="1:8">
      <c r="A700" s="663">
        <v>451</v>
      </c>
      <c r="B700" s="664" t="s">
        <v>409</v>
      </c>
      <c r="C700" s="626"/>
      <c r="D700" s="632"/>
      <c r="E700" s="632"/>
      <c r="F700" s="632"/>
      <c r="G700" s="632"/>
      <c r="H700" s="628">
        <f t="shared" si="30"/>
        <v>0</v>
      </c>
    </row>
    <row r="701" spans="1:8">
      <c r="A701" s="663">
        <v>452</v>
      </c>
      <c r="B701" s="664" t="s">
        <v>410</v>
      </c>
      <c r="C701" s="626"/>
      <c r="D701" s="632"/>
      <c r="E701" s="632"/>
      <c r="F701" s="632"/>
      <c r="G701" s="632"/>
      <c r="H701" s="628">
        <f t="shared" si="30"/>
        <v>0</v>
      </c>
    </row>
    <row r="702" spans="1:8">
      <c r="A702" s="655">
        <v>46</v>
      </c>
      <c r="B702" s="636" t="s">
        <v>411</v>
      </c>
      <c r="C702" s="626"/>
      <c r="D702" s="632"/>
      <c r="E702" s="632"/>
      <c r="F702" s="632"/>
      <c r="G702" s="632"/>
      <c r="H702" s="628">
        <f t="shared" si="30"/>
        <v>0</v>
      </c>
    </row>
    <row r="703" spans="1:8">
      <c r="A703" s="624">
        <v>5</v>
      </c>
      <c r="B703" s="657" t="s">
        <v>412</v>
      </c>
      <c r="C703" s="623">
        <f>SUM(C704:C706)</f>
        <v>0</v>
      </c>
      <c r="D703" s="623">
        <f>SUM(D704:D706)</f>
        <v>0</v>
      </c>
      <c r="E703" s="623">
        <f>SUM(E704:E706)</f>
        <v>0</v>
      </c>
      <c r="F703" s="623">
        <f>SUM(F704:F706)</f>
        <v>0</v>
      </c>
      <c r="G703" s="623">
        <f>SUM(G704:G706)</f>
        <v>0</v>
      </c>
      <c r="H703" s="628">
        <f t="shared" si="25"/>
        <v>0</v>
      </c>
    </row>
    <row r="704" spans="1:8">
      <c r="A704" s="655">
        <v>51</v>
      </c>
      <c r="B704" s="636" t="s">
        <v>413</v>
      </c>
      <c r="C704" s="632"/>
      <c r="D704" s="632"/>
      <c r="E704" s="632"/>
      <c r="F704" s="632"/>
      <c r="G704" s="632"/>
      <c r="H704" s="628">
        <f t="shared" si="25"/>
        <v>0</v>
      </c>
    </row>
    <row r="705" spans="1:8">
      <c r="A705" s="655">
        <v>52</v>
      </c>
      <c r="B705" s="636" t="s">
        <v>414</v>
      </c>
      <c r="C705" s="632"/>
      <c r="D705" s="632"/>
      <c r="E705" s="632"/>
      <c r="F705" s="632"/>
      <c r="G705" s="632"/>
      <c r="H705" s="628">
        <f t="shared" si="25"/>
        <v>0</v>
      </c>
    </row>
    <row r="706" spans="1:8">
      <c r="A706" s="624">
        <v>53</v>
      </c>
      <c r="B706" s="636" t="s">
        <v>415</v>
      </c>
      <c r="C706" s="632"/>
      <c r="D706" s="632"/>
      <c r="E706" s="632"/>
      <c r="F706" s="632"/>
      <c r="G706" s="632"/>
      <c r="H706" s="628">
        <f t="shared" si="25"/>
        <v>0</v>
      </c>
    </row>
    <row r="707" spans="1:8">
      <c r="A707" s="663">
        <v>531</v>
      </c>
      <c r="B707" s="668" t="s">
        <v>416</v>
      </c>
      <c r="C707" s="632"/>
      <c r="D707" s="632"/>
      <c r="E707" s="632"/>
      <c r="F707" s="632"/>
      <c r="G707" s="632"/>
      <c r="H707" s="628">
        <f t="shared" si="25"/>
        <v>0</v>
      </c>
    </row>
    <row r="708" spans="1:8">
      <c r="A708" s="640">
        <v>5371</v>
      </c>
      <c r="B708" s="668" t="s">
        <v>417</v>
      </c>
      <c r="C708" s="632"/>
      <c r="D708" s="632"/>
      <c r="E708" s="632"/>
      <c r="F708" s="632"/>
      <c r="G708" s="632"/>
      <c r="H708" s="628">
        <f t="shared" si="25"/>
        <v>0</v>
      </c>
    </row>
    <row r="709" spans="1:8">
      <c r="A709" s="630"/>
      <c r="B709" s="669" t="s">
        <v>174</v>
      </c>
      <c r="C709" s="623">
        <f>C10+C187+C654+C682+C703</f>
        <v>0</v>
      </c>
      <c r="D709" s="623">
        <f>D10+D187+D654+D682+D703</f>
        <v>0</v>
      </c>
      <c r="E709" s="623">
        <f>E10+E187+E654+E682+E703</f>
        <v>0</v>
      </c>
      <c r="F709" s="623">
        <f>F10+F187+F654+F682+F703</f>
        <v>0</v>
      </c>
      <c r="G709" s="623">
        <f>G10+G187+G654+G682+G703</f>
        <v>0</v>
      </c>
      <c r="H709" s="628">
        <f t="shared" ref="H709" si="31">SUM(C709:G709)</f>
        <v>0</v>
      </c>
    </row>
    <row r="711" spans="1:8">
      <c r="A711" s="670"/>
      <c r="B711" s="671"/>
      <c r="C711" s="671"/>
      <c r="D711" s="671"/>
      <c r="E711" s="671"/>
      <c r="F711" s="671"/>
      <c r="G711" s="671"/>
    </row>
    <row r="712" spans="1:8">
      <c r="A712" s="605"/>
      <c r="B712" s="605"/>
      <c r="C712" s="607"/>
      <c r="D712" s="608"/>
      <c r="E712" s="607"/>
      <c r="F712" s="608"/>
      <c r="G712" s="605"/>
    </row>
    <row r="713" spans="1:8">
      <c r="A713" s="609" t="s">
        <v>175</v>
      </c>
      <c r="B713" s="610" t="s">
        <v>418</v>
      </c>
      <c r="C713" s="612" t="s">
        <v>172</v>
      </c>
      <c r="D713" s="613"/>
      <c r="E713" s="612" t="s">
        <v>173</v>
      </c>
      <c r="F713" s="613"/>
      <c r="G713" s="614" t="s">
        <v>174</v>
      </c>
    </row>
    <row r="714" spans="1:8">
      <c r="A714" s="615"/>
      <c r="B714" s="610" t="s">
        <v>176</v>
      </c>
      <c r="C714" s="617" t="s">
        <v>90</v>
      </c>
      <c r="D714" s="618" t="s">
        <v>178</v>
      </c>
      <c r="E714" s="618" t="s">
        <v>90</v>
      </c>
      <c r="F714" s="618" t="s">
        <v>178</v>
      </c>
      <c r="G714" s="619"/>
    </row>
    <row r="715" spans="1:8">
      <c r="A715" s="672">
        <v>1</v>
      </c>
      <c r="B715" s="673" t="s">
        <v>179</v>
      </c>
      <c r="C715" s="623">
        <f>C716+C733+C740+C750+C767+C799</f>
        <v>0</v>
      </c>
      <c r="D715" s="623">
        <f>D716+D733+D740+D750+D767+D799</f>
        <v>0</v>
      </c>
      <c r="E715" s="623">
        <f>E716+E733+E740+E750+E767+E799</f>
        <v>0</v>
      </c>
      <c r="F715" s="623">
        <f>F716+F733+F740+F750+F767+F799</f>
        <v>0</v>
      </c>
      <c r="G715" s="623">
        <f>SUM(C715:F715)</f>
        <v>0</v>
      </c>
    </row>
    <row r="716" spans="1:8">
      <c r="A716" s="674">
        <v>112</v>
      </c>
      <c r="B716" s="637" t="s">
        <v>185</v>
      </c>
      <c r="C716" s="623">
        <f>C717+C720+C726+C732</f>
        <v>0</v>
      </c>
      <c r="D716" s="623">
        <f>D717+D720+D726+D732</f>
        <v>0</v>
      </c>
      <c r="E716" s="623">
        <f>E717+E720+E726+E732</f>
        <v>0</v>
      </c>
      <c r="F716" s="623">
        <f>F717+F720+F726+F732</f>
        <v>0</v>
      </c>
      <c r="G716" s="623">
        <f t="shared" ref="G716:G767" si="32">SUM(C716:F716)</f>
        <v>0</v>
      </c>
    </row>
    <row r="717" spans="1:8">
      <c r="A717" s="675">
        <v>1121</v>
      </c>
      <c r="B717" s="638" t="s">
        <v>419</v>
      </c>
      <c r="C717" s="623">
        <f>SUM(C718:C719)</f>
        <v>0</v>
      </c>
      <c r="D717" s="623">
        <f>SUM(D718:D719)</f>
        <v>0</v>
      </c>
      <c r="E717" s="623">
        <f>SUM(E718:E719)</f>
        <v>0</v>
      </c>
      <c r="F717" s="623">
        <f>SUM(F718:F719)</f>
        <v>0</v>
      </c>
      <c r="G717" s="623">
        <f t="shared" si="32"/>
        <v>0</v>
      </c>
    </row>
    <row r="718" spans="1:8">
      <c r="A718" s="676">
        <v>11211</v>
      </c>
      <c r="B718" s="638" t="s">
        <v>420</v>
      </c>
      <c r="C718" s="632"/>
      <c r="D718" s="632"/>
      <c r="E718" s="632"/>
      <c r="F718" s="632"/>
      <c r="G718" s="623">
        <f t="shared" si="32"/>
        <v>0</v>
      </c>
    </row>
    <row r="719" spans="1:8">
      <c r="A719" s="676">
        <v>11219</v>
      </c>
      <c r="B719" s="638" t="s">
        <v>203</v>
      </c>
      <c r="C719" s="632"/>
      <c r="D719" s="632"/>
      <c r="E719" s="632"/>
      <c r="F719" s="632"/>
      <c r="G719" s="623">
        <f t="shared" si="32"/>
        <v>0</v>
      </c>
    </row>
    <row r="720" spans="1:8">
      <c r="A720" s="676">
        <v>1125</v>
      </c>
      <c r="B720" s="638" t="s">
        <v>421</v>
      </c>
      <c r="C720" s="623">
        <f>SUM(C721:C723)</f>
        <v>0</v>
      </c>
      <c r="D720" s="623">
        <f>SUM(D721:D723)</f>
        <v>0</v>
      </c>
      <c r="E720" s="623">
        <f>SUM(E721:E723)</f>
        <v>0</v>
      </c>
      <c r="F720" s="623">
        <f>SUM(F721:F723)</f>
        <v>0</v>
      </c>
      <c r="G720" s="623">
        <f t="shared" si="32"/>
        <v>0</v>
      </c>
    </row>
    <row r="721" spans="1:7">
      <c r="A721" s="676">
        <v>11251</v>
      </c>
      <c r="B721" s="638" t="s">
        <v>422</v>
      </c>
      <c r="C721" s="632"/>
      <c r="D721" s="632"/>
      <c r="E721" s="632"/>
      <c r="F721" s="632"/>
      <c r="G721" s="623">
        <f t="shared" si="32"/>
        <v>0</v>
      </c>
    </row>
    <row r="722" spans="1:7">
      <c r="A722" s="676">
        <v>11252</v>
      </c>
      <c r="B722" s="638" t="s">
        <v>423</v>
      </c>
      <c r="C722" s="632"/>
      <c r="D722" s="632"/>
      <c r="E722" s="632"/>
      <c r="F722" s="632"/>
      <c r="G722" s="623">
        <f t="shared" si="32"/>
        <v>0</v>
      </c>
    </row>
    <row r="723" spans="1:7">
      <c r="A723" s="676">
        <v>11259</v>
      </c>
      <c r="B723" s="638" t="s">
        <v>203</v>
      </c>
      <c r="C723" s="623">
        <f>SUM(C724:C725)</f>
        <v>0</v>
      </c>
      <c r="D723" s="623">
        <f>SUM(D724:D725)</f>
        <v>0</v>
      </c>
      <c r="E723" s="623">
        <f>SUM(E724:E725)</f>
        <v>0</v>
      </c>
      <c r="F723" s="623">
        <f>SUM(F724:F725)</f>
        <v>0</v>
      </c>
      <c r="G723" s="623">
        <f t="shared" si="32"/>
        <v>0</v>
      </c>
    </row>
    <row r="724" spans="1:7">
      <c r="A724" s="676">
        <v>112591</v>
      </c>
      <c r="B724" s="638" t="s">
        <v>424</v>
      </c>
      <c r="C724" s="632"/>
      <c r="D724" s="632"/>
      <c r="E724" s="632"/>
      <c r="F724" s="632"/>
      <c r="G724" s="623">
        <f t="shared" si="32"/>
        <v>0</v>
      </c>
    </row>
    <row r="725" spans="1:7">
      <c r="A725" s="676">
        <v>112592</v>
      </c>
      <c r="B725" s="638" t="s">
        <v>425</v>
      </c>
      <c r="C725" s="632"/>
      <c r="D725" s="632"/>
      <c r="E725" s="632"/>
      <c r="F725" s="632"/>
      <c r="G725" s="623">
        <f t="shared" si="32"/>
        <v>0</v>
      </c>
    </row>
    <row r="726" spans="1:7">
      <c r="A726" s="676">
        <v>1126</v>
      </c>
      <c r="B726" s="638" t="s">
        <v>426</v>
      </c>
      <c r="C726" s="623">
        <f>SUM(C727:C729)</f>
        <v>0</v>
      </c>
      <c r="D726" s="623">
        <f>SUM(D727:D729)</f>
        <v>0</v>
      </c>
      <c r="E726" s="623">
        <f>SUM(E727:E729)</f>
        <v>0</v>
      </c>
      <c r="F726" s="623">
        <f>SUM(F727:F729)</f>
        <v>0</v>
      </c>
      <c r="G726" s="623">
        <f t="shared" si="32"/>
        <v>0</v>
      </c>
    </row>
    <row r="727" spans="1:7">
      <c r="A727" s="676">
        <v>11261</v>
      </c>
      <c r="B727" s="638" t="s">
        <v>427</v>
      </c>
      <c r="C727" s="632"/>
      <c r="D727" s="632"/>
      <c r="E727" s="632"/>
      <c r="F727" s="632"/>
      <c r="G727" s="623">
        <f t="shared" si="32"/>
        <v>0</v>
      </c>
    </row>
    <row r="728" spans="1:7">
      <c r="A728" s="676">
        <v>11262</v>
      </c>
      <c r="B728" s="638" t="s">
        <v>428</v>
      </c>
      <c r="C728" s="632"/>
      <c r="D728" s="632"/>
      <c r="E728" s="632"/>
      <c r="F728" s="632"/>
      <c r="G728" s="623">
        <f t="shared" si="32"/>
        <v>0</v>
      </c>
    </row>
    <row r="729" spans="1:7">
      <c r="A729" s="676">
        <v>11269</v>
      </c>
      <c r="B729" s="638" t="s">
        <v>203</v>
      </c>
      <c r="C729" s="623">
        <f>SUM(C730:C731)</f>
        <v>0</v>
      </c>
      <c r="D729" s="623">
        <f>SUM(D730:D731)</f>
        <v>0</v>
      </c>
      <c r="E729" s="623">
        <f>SUM(E730:E731)</f>
        <v>0</v>
      </c>
      <c r="F729" s="623">
        <f>SUM(F730:F731)</f>
        <v>0</v>
      </c>
      <c r="G729" s="623">
        <f t="shared" si="32"/>
        <v>0</v>
      </c>
    </row>
    <row r="730" spans="1:7">
      <c r="A730" s="676">
        <v>112691</v>
      </c>
      <c r="B730" s="638" t="s">
        <v>429</v>
      </c>
      <c r="C730" s="632"/>
      <c r="D730" s="632"/>
      <c r="E730" s="632"/>
      <c r="F730" s="632"/>
      <c r="G730" s="623">
        <f t="shared" si="32"/>
        <v>0</v>
      </c>
    </row>
    <row r="731" spans="1:7">
      <c r="A731" s="676">
        <v>112692</v>
      </c>
      <c r="B731" s="638" t="s">
        <v>430</v>
      </c>
      <c r="C731" s="632"/>
      <c r="D731" s="632"/>
      <c r="E731" s="632"/>
      <c r="F731" s="632"/>
      <c r="G731" s="623">
        <f t="shared" si="32"/>
        <v>0</v>
      </c>
    </row>
    <row r="732" spans="1:7">
      <c r="A732" s="676">
        <v>1128</v>
      </c>
      <c r="B732" s="638" t="s">
        <v>198</v>
      </c>
      <c r="C732" s="632"/>
      <c r="D732" s="632"/>
      <c r="E732" s="632"/>
      <c r="F732" s="632"/>
      <c r="G732" s="623">
        <f t="shared" si="32"/>
        <v>0</v>
      </c>
    </row>
    <row r="733" spans="1:7">
      <c r="A733" s="672">
        <v>12</v>
      </c>
      <c r="B733" s="636" t="s">
        <v>431</v>
      </c>
      <c r="C733" s="623">
        <f>C734+C737</f>
        <v>0</v>
      </c>
      <c r="D733" s="623">
        <f>D734+D737</f>
        <v>0</v>
      </c>
      <c r="E733" s="623">
        <f>E734+E737</f>
        <v>0</v>
      </c>
      <c r="F733" s="623">
        <f>F734+F737</f>
        <v>0</v>
      </c>
      <c r="G733" s="623">
        <f t="shared" si="32"/>
        <v>0</v>
      </c>
    </row>
    <row r="734" spans="1:7">
      <c r="A734" s="676">
        <v>1215</v>
      </c>
      <c r="B734" s="638" t="s">
        <v>432</v>
      </c>
      <c r="C734" s="623">
        <f>SUM(C735:C736)</f>
        <v>0</v>
      </c>
      <c r="D734" s="623">
        <f>SUM(D735:D736)</f>
        <v>0</v>
      </c>
      <c r="E734" s="623">
        <f>SUM(E735:E736)</f>
        <v>0</v>
      </c>
      <c r="F734" s="623">
        <f>SUM(F735:F736)</f>
        <v>0</v>
      </c>
      <c r="G734" s="623">
        <f t="shared" si="32"/>
        <v>0</v>
      </c>
    </row>
    <row r="735" spans="1:7">
      <c r="A735" s="676">
        <v>12151</v>
      </c>
      <c r="B735" s="638" t="s">
        <v>433</v>
      </c>
      <c r="C735" s="632"/>
      <c r="D735" s="632"/>
      <c r="E735" s="632"/>
      <c r="F735" s="632"/>
      <c r="G735" s="623">
        <f t="shared" si="32"/>
        <v>0</v>
      </c>
    </row>
    <row r="736" spans="1:7">
      <c r="A736" s="676">
        <v>12159</v>
      </c>
      <c r="B736" s="638" t="s">
        <v>434</v>
      </c>
      <c r="C736" s="632"/>
      <c r="D736" s="632"/>
      <c r="E736" s="632"/>
      <c r="F736" s="632"/>
      <c r="G736" s="623">
        <f t="shared" si="32"/>
        <v>0</v>
      </c>
    </row>
    <row r="737" spans="1:306">
      <c r="A737" s="676">
        <v>1225</v>
      </c>
      <c r="B737" s="638" t="s">
        <v>435</v>
      </c>
      <c r="C737" s="623">
        <f>SUM(C738:C739)</f>
        <v>0</v>
      </c>
      <c r="D737" s="623">
        <f>SUM(D738:D739)</f>
        <v>0</v>
      </c>
      <c r="E737" s="623">
        <f>SUM(E738:E739)</f>
        <v>0</v>
      </c>
      <c r="F737" s="623">
        <f>SUM(F738:F739)</f>
        <v>0</v>
      </c>
      <c r="G737" s="623">
        <f t="shared" si="32"/>
        <v>0</v>
      </c>
    </row>
    <row r="738" spans="1:306">
      <c r="A738" s="676">
        <v>12251</v>
      </c>
      <c r="B738" s="638" t="s">
        <v>436</v>
      </c>
      <c r="C738" s="632"/>
      <c r="D738" s="632"/>
      <c r="E738" s="632"/>
      <c r="F738" s="632"/>
      <c r="G738" s="623">
        <f t="shared" si="32"/>
        <v>0</v>
      </c>
    </row>
    <row r="739" spans="1:306">
      <c r="A739" s="676">
        <v>12259</v>
      </c>
      <c r="B739" s="638" t="s">
        <v>437</v>
      </c>
      <c r="C739" s="632"/>
      <c r="D739" s="632"/>
      <c r="E739" s="632"/>
      <c r="F739" s="632"/>
      <c r="G739" s="623">
        <f t="shared" si="32"/>
        <v>0</v>
      </c>
    </row>
    <row r="740" spans="1:306">
      <c r="A740" s="672">
        <v>13</v>
      </c>
      <c r="B740" s="636" t="s">
        <v>218</v>
      </c>
      <c r="C740" s="623">
        <f>C741</f>
        <v>0</v>
      </c>
      <c r="D740" s="623">
        <f>D747</f>
        <v>0</v>
      </c>
      <c r="E740" s="623">
        <f>E741</f>
        <v>0</v>
      </c>
      <c r="F740" s="623">
        <f>F747</f>
        <v>0</v>
      </c>
      <c r="G740" s="623">
        <f t="shared" si="32"/>
        <v>0</v>
      </c>
    </row>
    <row r="741" spans="1:306">
      <c r="A741" s="649">
        <v>131</v>
      </c>
      <c r="B741" s="637" t="s">
        <v>219</v>
      </c>
      <c r="C741" s="623">
        <f>SUM(C742:C744)</f>
        <v>0</v>
      </c>
      <c r="D741" s="626"/>
      <c r="E741" s="623">
        <f>SUM(E742:E744)</f>
        <v>0</v>
      </c>
      <c r="F741" s="626"/>
      <c r="G741" s="623">
        <f>C741+E741</f>
        <v>0</v>
      </c>
    </row>
    <row r="742" spans="1:306">
      <c r="A742" s="630">
        <v>1311</v>
      </c>
      <c r="B742" s="638" t="s">
        <v>438</v>
      </c>
      <c r="C742" s="632"/>
      <c r="D742" s="626"/>
      <c r="E742" s="632"/>
      <c r="F742" s="626"/>
      <c r="G742" s="623">
        <f t="shared" ref="G742:G746" si="33">C742+E742</f>
        <v>0</v>
      </c>
    </row>
    <row r="743" spans="1:306">
      <c r="A743" s="630">
        <v>1312</v>
      </c>
      <c r="B743" s="638" t="s">
        <v>439</v>
      </c>
      <c r="C743" s="632"/>
      <c r="D743" s="626"/>
      <c r="E743" s="632"/>
      <c r="F743" s="626"/>
      <c r="G743" s="623">
        <f t="shared" si="33"/>
        <v>0</v>
      </c>
      <c r="H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c r="IN743" s="18"/>
      <c r="IO743" s="18"/>
      <c r="IP743" s="18"/>
      <c r="IQ743" s="18"/>
      <c r="IR743" s="18"/>
      <c r="IS743" s="18"/>
      <c r="IT743" s="18"/>
      <c r="IU743" s="18"/>
      <c r="IV743" s="18"/>
      <c r="IW743" s="18"/>
      <c r="IX743" s="18"/>
      <c r="IY743" s="18"/>
      <c r="IZ743" s="18"/>
      <c r="JA743" s="18"/>
      <c r="JB743" s="18"/>
      <c r="JC743" s="18"/>
      <c r="JD743" s="18"/>
      <c r="JE743" s="18"/>
      <c r="JF743" s="18"/>
      <c r="JG743" s="18"/>
      <c r="JH743" s="18"/>
      <c r="JI743" s="18"/>
      <c r="JJ743" s="18"/>
      <c r="JK743" s="18"/>
      <c r="JL743" s="18"/>
      <c r="JM743" s="18"/>
      <c r="JN743" s="18"/>
      <c r="JO743" s="18"/>
      <c r="JP743" s="18"/>
      <c r="JQ743" s="18"/>
      <c r="JR743" s="18"/>
      <c r="JS743" s="18"/>
      <c r="JT743" s="18"/>
      <c r="JU743" s="18"/>
      <c r="JV743" s="18"/>
      <c r="JW743" s="18"/>
      <c r="JX743" s="18"/>
      <c r="JY743" s="18"/>
      <c r="JZ743" s="18"/>
      <c r="KA743" s="18"/>
      <c r="KB743" s="18"/>
      <c r="KC743" s="18"/>
      <c r="KD743" s="18"/>
      <c r="KE743" s="18"/>
      <c r="KF743" s="18"/>
      <c r="KG743" s="18"/>
      <c r="KH743" s="18"/>
      <c r="KI743" s="18"/>
      <c r="KJ743" s="18"/>
      <c r="KK743" s="18"/>
      <c r="KL743" s="18"/>
      <c r="KM743" s="18"/>
      <c r="KN743" s="18"/>
      <c r="KO743" s="18"/>
      <c r="KP743" s="18"/>
      <c r="KQ743" s="18"/>
      <c r="KR743" s="18"/>
      <c r="KS743" s="18"/>
      <c r="KT743" s="18"/>
    </row>
    <row r="744" spans="1:306">
      <c r="A744" s="630">
        <v>1319</v>
      </c>
      <c r="B744" s="638" t="s">
        <v>222</v>
      </c>
      <c r="C744" s="623">
        <f>SUM(C745:C746)</f>
        <v>0</v>
      </c>
      <c r="D744" s="626"/>
      <c r="E744" s="623">
        <f>SUM(E745:E746)</f>
        <v>0</v>
      </c>
      <c r="F744" s="626"/>
      <c r="G744" s="623">
        <f t="shared" si="33"/>
        <v>0</v>
      </c>
      <c r="H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18"/>
      <c r="JT744" s="18"/>
      <c r="JU744" s="18"/>
      <c r="JV744" s="18"/>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row>
    <row r="745" spans="1:306">
      <c r="A745" s="630">
        <v>13191</v>
      </c>
      <c r="B745" s="638" t="s">
        <v>440</v>
      </c>
      <c r="C745" s="632"/>
      <c r="D745" s="626"/>
      <c r="E745" s="632"/>
      <c r="F745" s="626"/>
      <c r="G745" s="623">
        <f t="shared" si="33"/>
        <v>0</v>
      </c>
      <c r="H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18"/>
      <c r="JT745" s="18"/>
      <c r="JU745" s="18"/>
      <c r="JV745" s="18"/>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row>
    <row r="746" spans="1:306">
      <c r="A746" s="630">
        <v>13192</v>
      </c>
      <c r="B746" s="638" t="s">
        <v>441</v>
      </c>
      <c r="C746" s="632"/>
      <c r="D746" s="626"/>
      <c r="E746" s="632"/>
      <c r="F746" s="626"/>
      <c r="G746" s="623">
        <f t="shared" si="33"/>
        <v>0</v>
      </c>
      <c r="H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18"/>
      <c r="JT746" s="18"/>
      <c r="JU746" s="18"/>
      <c r="JV746" s="18"/>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row>
    <row r="747" spans="1:306">
      <c r="A747" s="649">
        <v>132</v>
      </c>
      <c r="B747" s="637" t="s">
        <v>442</v>
      </c>
      <c r="C747" s="626"/>
      <c r="D747" s="623">
        <f>SUM(D748:D749)</f>
        <v>0</v>
      </c>
      <c r="E747" s="626"/>
      <c r="F747" s="623">
        <f>SUM(F748:F749)</f>
        <v>0</v>
      </c>
      <c r="G747" s="623">
        <f>D747+F747</f>
        <v>0</v>
      </c>
      <c r="H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18"/>
      <c r="JT747" s="18"/>
      <c r="JU747" s="18"/>
      <c r="JV747" s="18"/>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row>
    <row r="748" spans="1:306" s="677" customFormat="1">
      <c r="A748" s="630">
        <v>1321</v>
      </c>
      <c r="B748" s="642" t="s">
        <v>442</v>
      </c>
      <c r="C748" s="626"/>
      <c r="D748" s="632"/>
      <c r="E748" s="626"/>
      <c r="F748" s="632"/>
      <c r="G748" s="623">
        <f t="shared" ref="G748:G749" si="34">D748+F748</f>
        <v>0</v>
      </c>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row>
    <row r="749" spans="1:306">
      <c r="A749" s="630">
        <v>1329</v>
      </c>
      <c r="B749" s="638" t="s">
        <v>222</v>
      </c>
      <c r="C749" s="626"/>
      <c r="D749" s="632"/>
      <c r="E749" s="626"/>
      <c r="F749" s="632"/>
      <c r="G749" s="623">
        <f t="shared" si="34"/>
        <v>0</v>
      </c>
      <c r="H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row>
    <row r="750" spans="1:306">
      <c r="A750" s="672">
        <v>16</v>
      </c>
      <c r="B750" s="636" t="s">
        <v>443</v>
      </c>
      <c r="C750" s="623">
        <f>C751</f>
        <v>0</v>
      </c>
      <c r="D750" s="623">
        <f>D763</f>
        <v>0</v>
      </c>
      <c r="E750" s="623">
        <f>E751</f>
        <v>0</v>
      </c>
      <c r="F750" s="623">
        <f>F763</f>
        <v>0</v>
      </c>
      <c r="G750" s="623">
        <f t="shared" si="32"/>
        <v>0</v>
      </c>
      <c r="H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row>
    <row r="751" spans="1:306">
      <c r="A751" s="649">
        <v>161</v>
      </c>
      <c r="B751" s="637" t="s">
        <v>444</v>
      </c>
      <c r="C751" s="623">
        <f>C752+C755+C758</f>
        <v>0</v>
      </c>
      <c r="D751" s="626"/>
      <c r="E751" s="623">
        <f>E752+E755+E758</f>
        <v>0</v>
      </c>
      <c r="F751" s="626"/>
      <c r="G751" s="623">
        <f>C751+E751</f>
        <v>0</v>
      </c>
      <c r="H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18"/>
      <c r="JT751" s="18"/>
      <c r="JU751" s="18"/>
      <c r="JV751" s="18"/>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row>
    <row r="752" spans="1:306">
      <c r="A752" s="630">
        <v>1611</v>
      </c>
      <c r="B752" s="638" t="s">
        <v>32</v>
      </c>
      <c r="C752" s="623">
        <f>SUM(C753:C754)</f>
        <v>0</v>
      </c>
      <c r="D752" s="626"/>
      <c r="E752" s="623">
        <f>SUM(E753:E754)</f>
        <v>0</v>
      </c>
      <c r="F752" s="626"/>
      <c r="G752" s="623">
        <f t="shared" ref="G752:G762" si="35">C752+E752</f>
        <v>0</v>
      </c>
      <c r="H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18"/>
      <c r="JT752" s="18"/>
      <c r="JU752" s="18"/>
      <c r="JV752" s="18"/>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row>
    <row r="753" spans="1:306">
      <c r="A753" s="630">
        <v>16111</v>
      </c>
      <c r="B753" s="638" t="s">
        <v>445</v>
      </c>
      <c r="C753" s="632"/>
      <c r="D753" s="626"/>
      <c r="E753" s="632"/>
      <c r="F753" s="626"/>
      <c r="G753" s="623">
        <f t="shared" si="35"/>
        <v>0</v>
      </c>
      <c r="H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18"/>
      <c r="JT753" s="18"/>
      <c r="JU753" s="18"/>
      <c r="JV753" s="18"/>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row>
    <row r="754" spans="1:306">
      <c r="A754" s="630">
        <v>16112</v>
      </c>
      <c r="B754" s="638" t="s">
        <v>446</v>
      </c>
      <c r="C754" s="632"/>
      <c r="D754" s="626"/>
      <c r="E754" s="632"/>
      <c r="F754" s="626"/>
      <c r="G754" s="623">
        <f t="shared" si="35"/>
        <v>0</v>
      </c>
      <c r="H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18"/>
      <c r="JT754" s="18"/>
      <c r="JU754" s="18"/>
      <c r="JV754" s="18"/>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row>
    <row r="755" spans="1:306">
      <c r="A755" s="630">
        <v>1612</v>
      </c>
      <c r="B755" s="638" t="s">
        <v>447</v>
      </c>
      <c r="C755" s="623">
        <f>SUM(C756:C757)</f>
        <v>0</v>
      </c>
      <c r="D755" s="626"/>
      <c r="E755" s="623">
        <f>SUM(E756:E757)</f>
        <v>0</v>
      </c>
      <c r="F755" s="626"/>
      <c r="G755" s="623">
        <f t="shared" si="35"/>
        <v>0</v>
      </c>
      <c r="H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18"/>
      <c r="JT755" s="18"/>
      <c r="JU755" s="18"/>
      <c r="JV755" s="18"/>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row>
    <row r="756" spans="1:306">
      <c r="A756" s="630">
        <v>16121</v>
      </c>
      <c r="B756" s="638" t="s">
        <v>445</v>
      </c>
      <c r="C756" s="632"/>
      <c r="D756" s="626"/>
      <c r="E756" s="632"/>
      <c r="F756" s="626"/>
      <c r="G756" s="623">
        <f t="shared" si="35"/>
        <v>0</v>
      </c>
      <c r="H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18"/>
      <c r="JT756" s="18"/>
      <c r="JU756" s="18"/>
      <c r="JV756" s="18"/>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row>
    <row r="757" spans="1:306">
      <c r="A757" s="652">
        <v>16122</v>
      </c>
      <c r="B757" s="638" t="s">
        <v>446</v>
      </c>
      <c r="C757" s="632"/>
      <c r="D757" s="626"/>
      <c r="E757" s="632"/>
      <c r="F757" s="626"/>
      <c r="G757" s="623">
        <f t="shared" si="35"/>
        <v>0</v>
      </c>
      <c r="H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row>
    <row r="758" spans="1:306">
      <c r="A758" s="652">
        <v>1619</v>
      </c>
      <c r="B758" s="638" t="s">
        <v>222</v>
      </c>
      <c r="C758" s="623">
        <f>SUM(C759:C762)</f>
        <v>0</v>
      </c>
      <c r="D758" s="626"/>
      <c r="E758" s="623">
        <f>SUM(E759:E762)</f>
        <v>0</v>
      </c>
      <c r="F758" s="626"/>
      <c r="G758" s="623">
        <f t="shared" si="35"/>
        <v>0</v>
      </c>
      <c r="H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18"/>
      <c r="JT758" s="18"/>
      <c r="JU758" s="18"/>
      <c r="JV758" s="18"/>
      <c r="JW758" s="18"/>
      <c r="JX758" s="18"/>
      <c r="JY758" s="18"/>
      <c r="JZ758" s="18"/>
      <c r="KA758" s="18"/>
      <c r="KB758" s="18"/>
      <c r="KC758" s="18"/>
      <c r="KD758" s="18"/>
      <c r="KE758" s="18"/>
      <c r="KF758" s="18"/>
      <c r="KG758" s="18"/>
      <c r="KH758" s="18"/>
      <c r="KI758" s="18"/>
      <c r="KJ758" s="18"/>
      <c r="KK758" s="18"/>
      <c r="KL758" s="18"/>
      <c r="KM758" s="18"/>
      <c r="KN758" s="18"/>
      <c r="KO758" s="18"/>
      <c r="KP758" s="18"/>
      <c r="KQ758" s="18"/>
      <c r="KR758" s="18"/>
      <c r="KS758" s="18"/>
      <c r="KT758" s="18"/>
    </row>
    <row r="759" spans="1:306">
      <c r="A759" s="652">
        <v>16191</v>
      </c>
      <c r="B759" s="638" t="s">
        <v>448</v>
      </c>
      <c r="C759" s="632"/>
      <c r="D759" s="626"/>
      <c r="E759" s="632"/>
      <c r="F759" s="626"/>
      <c r="G759" s="623">
        <f t="shared" si="35"/>
        <v>0</v>
      </c>
      <c r="H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18"/>
      <c r="JT759" s="18"/>
      <c r="JU759" s="18"/>
      <c r="JV759" s="18"/>
      <c r="JW759" s="18"/>
      <c r="JX759" s="18"/>
      <c r="JY759" s="18"/>
      <c r="JZ759" s="18"/>
      <c r="KA759" s="18"/>
      <c r="KB759" s="18"/>
      <c r="KC759" s="18"/>
      <c r="KD759" s="18"/>
      <c r="KE759" s="18"/>
      <c r="KF759" s="18"/>
      <c r="KG759" s="18"/>
      <c r="KH759" s="18"/>
      <c r="KI759" s="18"/>
      <c r="KJ759" s="18"/>
      <c r="KK759" s="18"/>
      <c r="KL759" s="18"/>
      <c r="KM759" s="18"/>
      <c r="KN759" s="18"/>
      <c r="KO759" s="18"/>
      <c r="KP759" s="18"/>
      <c r="KQ759" s="18"/>
      <c r="KR759" s="18"/>
      <c r="KS759" s="18"/>
      <c r="KT759" s="18"/>
    </row>
    <row r="760" spans="1:306">
      <c r="A760" s="652">
        <v>16192</v>
      </c>
      <c r="B760" s="638" t="s">
        <v>449</v>
      </c>
      <c r="C760" s="632"/>
      <c r="D760" s="626"/>
      <c r="E760" s="632"/>
      <c r="F760" s="626"/>
      <c r="G760" s="623">
        <f t="shared" si="35"/>
        <v>0</v>
      </c>
      <c r="H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row>
    <row r="761" spans="1:306">
      <c r="A761" s="652">
        <v>16193</v>
      </c>
      <c r="B761" s="638" t="s">
        <v>450</v>
      </c>
      <c r="C761" s="632"/>
      <c r="D761" s="626"/>
      <c r="E761" s="632"/>
      <c r="F761" s="626"/>
      <c r="G761" s="623">
        <f t="shared" si="35"/>
        <v>0</v>
      </c>
      <c r="H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row>
    <row r="762" spans="1:306">
      <c r="A762" s="652">
        <v>16194</v>
      </c>
      <c r="B762" s="638" t="s">
        <v>451</v>
      </c>
      <c r="C762" s="632"/>
      <c r="D762" s="626"/>
      <c r="E762" s="632"/>
      <c r="F762" s="626"/>
      <c r="G762" s="623">
        <f t="shared" si="35"/>
        <v>0</v>
      </c>
      <c r="H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c r="IN762" s="18"/>
      <c r="IO762" s="18"/>
      <c r="IP762" s="18"/>
      <c r="IQ762" s="18"/>
      <c r="IR762" s="18"/>
      <c r="IS762" s="18"/>
      <c r="IT762" s="18"/>
      <c r="IU762" s="18"/>
      <c r="IV762" s="18"/>
      <c r="IW762" s="18"/>
      <c r="IX762" s="18"/>
      <c r="IY762" s="18"/>
      <c r="IZ762" s="18"/>
      <c r="JA762" s="18"/>
      <c r="JB762" s="18"/>
      <c r="JC762" s="18"/>
      <c r="JD762" s="18"/>
      <c r="JE762" s="18"/>
      <c r="JF762" s="18"/>
      <c r="JG762" s="18"/>
      <c r="JH762" s="18"/>
      <c r="JI762" s="18"/>
      <c r="JJ762" s="18"/>
      <c r="JK762" s="18"/>
      <c r="JL762" s="18"/>
      <c r="JM762" s="18"/>
      <c r="JN762" s="18"/>
      <c r="JO762" s="18"/>
      <c r="JP762" s="18"/>
      <c r="JQ762" s="18"/>
      <c r="JR762" s="18"/>
      <c r="JS762" s="18"/>
      <c r="JT762" s="18"/>
      <c r="JU762" s="18"/>
      <c r="JV762" s="18"/>
      <c r="JW762" s="18"/>
      <c r="JX762" s="18"/>
      <c r="JY762" s="18"/>
      <c r="JZ762" s="18"/>
      <c r="KA762" s="18"/>
      <c r="KB762" s="18"/>
      <c r="KC762" s="18"/>
      <c r="KD762" s="18"/>
      <c r="KE762" s="18"/>
      <c r="KF762" s="18"/>
      <c r="KG762" s="18"/>
      <c r="KH762" s="18"/>
      <c r="KI762" s="18"/>
      <c r="KJ762" s="18"/>
      <c r="KK762" s="18"/>
      <c r="KL762" s="18"/>
      <c r="KM762" s="18"/>
      <c r="KN762" s="18"/>
      <c r="KO762" s="18"/>
      <c r="KP762" s="18"/>
      <c r="KQ762" s="18"/>
      <c r="KR762" s="18"/>
      <c r="KS762" s="18"/>
      <c r="KT762" s="18"/>
    </row>
    <row r="763" spans="1:306">
      <c r="A763" s="653">
        <v>162</v>
      </c>
      <c r="B763" s="637" t="s">
        <v>452</v>
      </c>
      <c r="C763" s="626"/>
      <c r="D763" s="623">
        <f>SUM(D764:D766)</f>
        <v>0</v>
      </c>
      <c r="E763" s="626"/>
      <c r="F763" s="623">
        <f>SUM(F764:F766)</f>
        <v>0</v>
      </c>
      <c r="G763" s="623">
        <f>D763+F763</f>
        <v>0</v>
      </c>
      <c r="H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row>
    <row r="764" spans="1:306">
      <c r="A764" s="630">
        <v>1621</v>
      </c>
      <c r="B764" s="638" t="s">
        <v>32</v>
      </c>
      <c r="C764" s="626"/>
      <c r="D764" s="632"/>
      <c r="E764" s="626"/>
      <c r="F764" s="632"/>
      <c r="G764" s="623">
        <f t="shared" ref="G764:G766" si="36">D764+F764</f>
        <v>0</v>
      </c>
      <c r="H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row>
    <row r="765" spans="1:306">
      <c r="A765" s="630">
        <v>1622</v>
      </c>
      <c r="B765" s="638" t="s">
        <v>447</v>
      </c>
      <c r="C765" s="626"/>
      <c r="D765" s="632"/>
      <c r="E765" s="626"/>
      <c r="F765" s="632"/>
      <c r="G765" s="623">
        <f t="shared" si="36"/>
        <v>0</v>
      </c>
      <c r="H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c r="IN765" s="18"/>
      <c r="IO765" s="18"/>
      <c r="IP765" s="18"/>
      <c r="IQ765" s="18"/>
      <c r="IR765" s="18"/>
      <c r="IS765" s="18"/>
      <c r="IT765" s="18"/>
      <c r="IU765" s="18"/>
      <c r="IV765" s="18"/>
      <c r="IW765" s="18"/>
      <c r="IX765" s="18"/>
      <c r="IY765" s="18"/>
      <c r="IZ765" s="18"/>
      <c r="JA765" s="18"/>
      <c r="JB765" s="18"/>
      <c r="JC765" s="18"/>
      <c r="JD765" s="18"/>
      <c r="JE765" s="18"/>
      <c r="JF765" s="18"/>
      <c r="JG765" s="18"/>
      <c r="JH765" s="18"/>
      <c r="JI765" s="18"/>
      <c r="JJ765" s="18"/>
      <c r="JK765" s="18"/>
      <c r="JL765" s="18"/>
      <c r="JM765" s="18"/>
      <c r="JN765" s="18"/>
      <c r="JO765" s="18"/>
      <c r="JP765" s="18"/>
      <c r="JQ765" s="18"/>
      <c r="JR765" s="18"/>
      <c r="JS765" s="18"/>
      <c r="JT765" s="18"/>
      <c r="JU765" s="18"/>
      <c r="JV765" s="18"/>
      <c r="JW765" s="18"/>
      <c r="JX765" s="18"/>
      <c r="JY765" s="18"/>
      <c r="JZ765" s="18"/>
      <c r="KA765" s="18"/>
      <c r="KB765" s="18"/>
      <c r="KC765" s="18"/>
      <c r="KD765" s="18"/>
      <c r="KE765" s="18"/>
      <c r="KF765" s="18"/>
      <c r="KG765" s="18"/>
      <c r="KH765" s="18"/>
      <c r="KI765" s="18"/>
      <c r="KJ765" s="18"/>
      <c r="KK765" s="18"/>
      <c r="KL765" s="18"/>
      <c r="KM765" s="18"/>
      <c r="KN765" s="18"/>
      <c r="KO765" s="18"/>
      <c r="KP765" s="18"/>
      <c r="KQ765" s="18"/>
      <c r="KR765" s="18"/>
      <c r="KS765" s="18"/>
      <c r="KT765" s="18"/>
    </row>
    <row r="766" spans="1:306">
      <c r="A766" s="630">
        <v>1629</v>
      </c>
      <c r="B766" s="638" t="s">
        <v>222</v>
      </c>
      <c r="C766" s="626"/>
      <c r="D766" s="632"/>
      <c r="E766" s="626"/>
      <c r="F766" s="632"/>
      <c r="G766" s="623">
        <f t="shared" si="36"/>
        <v>0</v>
      </c>
      <c r="H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c r="IN766" s="18"/>
      <c r="IO766" s="18"/>
      <c r="IP766" s="18"/>
      <c r="IQ766" s="18"/>
      <c r="IR766" s="18"/>
      <c r="IS766" s="18"/>
      <c r="IT766" s="18"/>
      <c r="IU766" s="18"/>
      <c r="IV766" s="18"/>
      <c r="IW766" s="18"/>
      <c r="IX766" s="18"/>
      <c r="IY766" s="18"/>
      <c r="IZ766" s="18"/>
      <c r="JA766" s="18"/>
      <c r="JB766" s="18"/>
      <c r="JC766" s="18"/>
      <c r="JD766" s="18"/>
      <c r="JE766" s="18"/>
      <c r="JF766" s="18"/>
      <c r="JG766" s="18"/>
      <c r="JH766" s="18"/>
      <c r="JI766" s="18"/>
      <c r="JJ766" s="18"/>
      <c r="JK766" s="18"/>
      <c r="JL766" s="18"/>
      <c r="JM766" s="18"/>
      <c r="JN766" s="18"/>
      <c r="JO766" s="18"/>
      <c r="JP766" s="18"/>
      <c r="JQ766" s="18"/>
      <c r="JR766" s="18"/>
      <c r="JS766" s="18"/>
      <c r="JT766" s="18"/>
      <c r="JU766" s="18"/>
      <c r="JV766" s="18"/>
      <c r="JW766" s="18"/>
      <c r="JX766" s="18"/>
      <c r="JY766" s="18"/>
      <c r="JZ766" s="18"/>
      <c r="KA766" s="18"/>
      <c r="KB766" s="18"/>
      <c r="KC766" s="18"/>
      <c r="KD766" s="18"/>
      <c r="KE766" s="18"/>
      <c r="KF766" s="18"/>
      <c r="KG766" s="18"/>
      <c r="KH766" s="18"/>
      <c r="KI766" s="18"/>
      <c r="KJ766" s="18"/>
      <c r="KK766" s="18"/>
      <c r="KL766" s="18"/>
      <c r="KM766" s="18"/>
      <c r="KN766" s="18"/>
      <c r="KO766" s="18"/>
      <c r="KP766" s="18"/>
      <c r="KQ766" s="18"/>
      <c r="KR766" s="18"/>
      <c r="KS766" s="18"/>
      <c r="KT766" s="18"/>
    </row>
    <row r="767" spans="1:306">
      <c r="A767" s="624">
        <v>17</v>
      </c>
      <c r="B767" s="636" t="s">
        <v>453</v>
      </c>
      <c r="C767" s="623">
        <f>C768+C793</f>
        <v>0</v>
      </c>
      <c r="D767" s="623">
        <f>D785+D793</f>
        <v>0</v>
      </c>
      <c r="E767" s="623">
        <f>E768+E793</f>
        <v>0</v>
      </c>
      <c r="F767" s="623">
        <f>F785+F793</f>
        <v>0</v>
      </c>
      <c r="G767" s="623">
        <f t="shared" si="32"/>
        <v>0</v>
      </c>
      <c r="H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c r="IN767" s="18"/>
      <c r="IO767" s="18"/>
      <c r="IP767" s="18"/>
      <c r="IQ767" s="18"/>
      <c r="IR767" s="18"/>
      <c r="IS767" s="18"/>
      <c r="IT767" s="18"/>
      <c r="IU767" s="18"/>
      <c r="IV767" s="18"/>
      <c r="IW767" s="18"/>
      <c r="IX767" s="18"/>
      <c r="IY767" s="18"/>
      <c r="IZ767" s="18"/>
      <c r="JA767" s="18"/>
      <c r="JB767" s="18"/>
      <c r="JC767" s="18"/>
      <c r="JD767" s="18"/>
      <c r="JE767" s="18"/>
      <c r="JF767" s="18"/>
      <c r="JG767" s="18"/>
      <c r="JH767" s="18"/>
      <c r="JI767" s="18"/>
      <c r="JJ767" s="18"/>
      <c r="JK767" s="18"/>
      <c r="JL767" s="18"/>
      <c r="JM767" s="18"/>
      <c r="JN767" s="18"/>
      <c r="JO767" s="18"/>
      <c r="JP767" s="18"/>
      <c r="JQ767" s="18"/>
      <c r="JR767" s="18"/>
      <c r="JS767" s="18"/>
      <c r="JT767" s="18"/>
      <c r="JU767" s="18"/>
      <c r="JV767" s="18"/>
      <c r="JW767" s="18"/>
      <c r="JX767" s="18"/>
      <c r="JY767" s="18"/>
      <c r="JZ767" s="18"/>
      <c r="KA767" s="18"/>
      <c r="KB767" s="18"/>
      <c r="KC767" s="18"/>
      <c r="KD767" s="18"/>
      <c r="KE767" s="18"/>
      <c r="KF767" s="18"/>
      <c r="KG767" s="18"/>
      <c r="KH767" s="18"/>
      <c r="KI767" s="18"/>
      <c r="KJ767" s="18"/>
      <c r="KK767" s="18"/>
      <c r="KL767" s="18"/>
      <c r="KM767" s="18"/>
      <c r="KN767" s="18"/>
      <c r="KO767" s="18"/>
      <c r="KP767" s="18"/>
      <c r="KQ767" s="18"/>
      <c r="KR767" s="18"/>
      <c r="KS767" s="18"/>
      <c r="KT767" s="18"/>
    </row>
    <row r="768" spans="1:306">
      <c r="A768" s="649">
        <v>171</v>
      </c>
      <c r="B768" s="637" t="s">
        <v>454</v>
      </c>
      <c r="C768" s="623">
        <f>C769+C772+C775+C778</f>
        <v>0</v>
      </c>
      <c r="D768" s="626"/>
      <c r="E768" s="623">
        <f>E769+E772+E775+E778</f>
        <v>0</v>
      </c>
      <c r="F768" s="626"/>
      <c r="G768" s="623">
        <f>C768+E768</f>
        <v>0</v>
      </c>
      <c r="H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c r="IN768" s="18"/>
      <c r="IO768" s="18"/>
      <c r="IP768" s="18"/>
      <c r="IQ768" s="18"/>
      <c r="IR768" s="18"/>
      <c r="IS768" s="18"/>
      <c r="IT768" s="18"/>
      <c r="IU768" s="18"/>
      <c r="IV768" s="18"/>
      <c r="IW768" s="18"/>
      <c r="IX768" s="18"/>
      <c r="IY768" s="18"/>
      <c r="IZ768" s="18"/>
      <c r="JA768" s="18"/>
      <c r="JB768" s="18"/>
      <c r="JC768" s="18"/>
      <c r="JD768" s="18"/>
      <c r="JE768" s="18"/>
      <c r="JF768" s="18"/>
      <c r="JG768" s="18"/>
      <c r="JH768" s="18"/>
      <c r="JI768" s="18"/>
      <c r="JJ768" s="18"/>
      <c r="JK768" s="18"/>
      <c r="JL768" s="18"/>
      <c r="JM768" s="18"/>
      <c r="JN768" s="18"/>
      <c r="JO768" s="18"/>
      <c r="JP768" s="18"/>
      <c r="JQ768" s="18"/>
      <c r="JR768" s="18"/>
      <c r="JS768" s="18"/>
      <c r="JT768" s="18"/>
      <c r="JU768" s="18"/>
      <c r="JV768" s="18"/>
      <c r="JW768" s="18"/>
      <c r="JX768" s="18"/>
      <c r="JY768" s="18"/>
      <c r="JZ768" s="18"/>
      <c r="KA768" s="18"/>
      <c r="KB768" s="18"/>
      <c r="KC768" s="18"/>
      <c r="KD768" s="18"/>
      <c r="KE768" s="18"/>
      <c r="KF768" s="18"/>
      <c r="KG768" s="18"/>
      <c r="KH768" s="18"/>
      <c r="KI768" s="18"/>
      <c r="KJ768" s="18"/>
      <c r="KK768" s="18"/>
      <c r="KL768" s="18"/>
      <c r="KM768" s="18"/>
      <c r="KN768" s="18"/>
      <c r="KO768" s="18"/>
      <c r="KP768" s="18"/>
      <c r="KQ768" s="18"/>
      <c r="KR768" s="18"/>
      <c r="KS768" s="18"/>
      <c r="KT768" s="18"/>
    </row>
    <row r="769" spans="1:306">
      <c r="A769" s="630">
        <v>1711</v>
      </c>
      <c r="B769" s="638" t="s">
        <v>455</v>
      </c>
      <c r="C769" s="623">
        <f>SUM(C770:C771)</f>
        <v>0</v>
      </c>
      <c r="D769" s="626"/>
      <c r="E769" s="623">
        <f>SUM(E770:E771)</f>
        <v>0</v>
      </c>
      <c r="F769" s="626"/>
      <c r="G769" s="623">
        <f t="shared" ref="G769:G784" si="37">C769+E769</f>
        <v>0</v>
      </c>
      <c r="H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c r="IN769" s="18"/>
      <c r="IO769" s="18"/>
      <c r="IP769" s="18"/>
      <c r="IQ769" s="18"/>
      <c r="IR769" s="18"/>
      <c r="IS769" s="18"/>
      <c r="IT769" s="18"/>
      <c r="IU769" s="18"/>
      <c r="IV769" s="18"/>
      <c r="IW769" s="18"/>
      <c r="IX769" s="18"/>
      <c r="IY769" s="18"/>
      <c r="IZ769" s="18"/>
      <c r="JA769" s="18"/>
      <c r="JB769" s="18"/>
      <c r="JC769" s="18"/>
      <c r="JD769" s="18"/>
      <c r="JE769" s="18"/>
      <c r="JF769" s="18"/>
      <c r="JG769" s="18"/>
      <c r="JH769" s="18"/>
      <c r="JI769" s="18"/>
      <c r="JJ769" s="18"/>
      <c r="JK769" s="18"/>
      <c r="JL769" s="18"/>
      <c r="JM769" s="18"/>
      <c r="JN769" s="18"/>
      <c r="JO769" s="18"/>
      <c r="JP769" s="18"/>
      <c r="JQ769" s="18"/>
      <c r="JR769" s="18"/>
      <c r="JS769" s="18"/>
      <c r="JT769" s="18"/>
      <c r="JU769" s="18"/>
      <c r="JV769" s="18"/>
      <c r="JW769" s="18"/>
      <c r="JX769" s="18"/>
      <c r="JY769" s="18"/>
      <c r="JZ769" s="18"/>
      <c r="KA769" s="18"/>
      <c r="KB769" s="18"/>
      <c r="KC769" s="18"/>
      <c r="KD769" s="18"/>
      <c r="KE769" s="18"/>
      <c r="KF769" s="18"/>
      <c r="KG769" s="18"/>
      <c r="KH769" s="18"/>
      <c r="KI769" s="18"/>
      <c r="KJ769" s="18"/>
      <c r="KK769" s="18"/>
      <c r="KL769" s="18"/>
      <c r="KM769" s="18"/>
      <c r="KN769" s="18"/>
      <c r="KO769" s="18"/>
      <c r="KP769" s="18"/>
      <c r="KQ769" s="18"/>
      <c r="KR769" s="18"/>
      <c r="KS769" s="18"/>
      <c r="KT769" s="18"/>
    </row>
    <row r="770" spans="1:306">
      <c r="A770" s="630">
        <v>17111</v>
      </c>
      <c r="B770" s="638" t="s">
        <v>456</v>
      </c>
      <c r="C770" s="632"/>
      <c r="D770" s="626"/>
      <c r="E770" s="632"/>
      <c r="F770" s="626"/>
      <c r="G770" s="623">
        <f t="shared" si="37"/>
        <v>0</v>
      </c>
      <c r="H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c r="IN770" s="18"/>
      <c r="IO770" s="18"/>
      <c r="IP770" s="18"/>
      <c r="IQ770" s="18"/>
      <c r="IR770" s="18"/>
      <c r="IS770" s="18"/>
      <c r="IT770" s="18"/>
      <c r="IU770" s="18"/>
      <c r="IV770" s="18"/>
      <c r="IW770" s="18"/>
      <c r="IX770" s="18"/>
      <c r="IY770" s="18"/>
      <c r="IZ770" s="18"/>
      <c r="JA770" s="18"/>
      <c r="JB770" s="18"/>
      <c r="JC770" s="18"/>
      <c r="JD770" s="18"/>
      <c r="JE770" s="18"/>
      <c r="JF770" s="18"/>
      <c r="JG770" s="18"/>
      <c r="JH770" s="18"/>
      <c r="JI770" s="18"/>
      <c r="JJ770" s="18"/>
      <c r="JK770" s="18"/>
      <c r="JL770" s="18"/>
      <c r="JM770" s="18"/>
      <c r="JN770" s="18"/>
      <c r="JO770" s="18"/>
      <c r="JP770" s="18"/>
      <c r="JQ770" s="18"/>
      <c r="JR770" s="18"/>
      <c r="JS770" s="18"/>
      <c r="JT770" s="18"/>
      <c r="JU770" s="18"/>
      <c r="JV770" s="18"/>
      <c r="JW770" s="18"/>
      <c r="JX770" s="18"/>
      <c r="JY770" s="18"/>
      <c r="JZ770" s="18"/>
      <c r="KA770" s="18"/>
      <c r="KB770" s="18"/>
      <c r="KC770" s="18"/>
      <c r="KD770" s="18"/>
      <c r="KE770" s="18"/>
      <c r="KF770" s="18"/>
      <c r="KG770" s="18"/>
      <c r="KH770" s="18"/>
      <c r="KI770" s="18"/>
      <c r="KJ770" s="18"/>
      <c r="KK770" s="18"/>
      <c r="KL770" s="18"/>
      <c r="KM770" s="18"/>
      <c r="KN770" s="18"/>
      <c r="KO770" s="18"/>
      <c r="KP770" s="18"/>
      <c r="KQ770" s="18"/>
      <c r="KR770" s="18"/>
      <c r="KS770" s="18"/>
      <c r="KT770" s="18"/>
    </row>
    <row r="771" spans="1:306">
      <c r="A771" s="630">
        <v>17112</v>
      </c>
      <c r="B771" s="638" t="s">
        <v>457</v>
      </c>
      <c r="C771" s="632"/>
      <c r="D771" s="626"/>
      <c r="E771" s="632"/>
      <c r="F771" s="626"/>
      <c r="G771" s="623">
        <f t="shared" si="37"/>
        <v>0</v>
      </c>
      <c r="H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c r="IN771" s="18"/>
      <c r="IO771" s="18"/>
      <c r="IP771" s="18"/>
      <c r="IQ771" s="18"/>
      <c r="IR771" s="18"/>
      <c r="IS771" s="18"/>
      <c r="IT771" s="18"/>
      <c r="IU771" s="18"/>
      <c r="IV771" s="18"/>
      <c r="IW771" s="18"/>
      <c r="IX771" s="18"/>
      <c r="IY771" s="18"/>
      <c r="IZ771" s="18"/>
      <c r="JA771" s="18"/>
      <c r="JB771" s="18"/>
      <c r="JC771" s="18"/>
      <c r="JD771" s="18"/>
      <c r="JE771" s="18"/>
      <c r="JF771" s="18"/>
      <c r="JG771" s="18"/>
      <c r="JH771" s="18"/>
      <c r="JI771" s="18"/>
      <c r="JJ771" s="18"/>
      <c r="JK771" s="18"/>
      <c r="JL771" s="18"/>
      <c r="JM771" s="18"/>
      <c r="JN771" s="18"/>
      <c r="JO771" s="18"/>
      <c r="JP771" s="18"/>
      <c r="JQ771" s="18"/>
      <c r="JR771" s="18"/>
      <c r="JS771" s="18"/>
      <c r="JT771" s="18"/>
      <c r="JU771" s="18"/>
      <c r="JV771" s="18"/>
      <c r="JW771" s="18"/>
      <c r="JX771" s="18"/>
      <c r="JY771" s="18"/>
      <c r="JZ771" s="18"/>
      <c r="KA771" s="18"/>
      <c r="KB771" s="18"/>
      <c r="KC771" s="18"/>
      <c r="KD771" s="18"/>
      <c r="KE771" s="18"/>
      <c r="KF771" s="18"/>
      <c r="KG771" s="18"/>
      <c r="KH771" s="18"/>
      <c r="KI771" s="18"/>
      <c r="KJ771" s="18"/>
      <c r="KK771" s="18"/>
      <c r="KL771" s="18"/>
      <c r="KM771" s="18"/>
      <c r="KN771" s="18"/>
      <c r="KO771" s="18"/>
      <c r="KP771" s="18"/>
      <c r="KQ771" s="18"/>
      <c r="KR771" s="18"/>
      <c r="KS771" s="18"/>
      <c r="KT771" s="18"/>
    </row>
    <row r="772" spans="1:306">
      <c r="A772" s="630">
        <v>1712</v>
      </c>
      <c r="B772" s="638" t="s">
        <v>458</v>
      </c>
      <c r="C772" s="623">
        <f>SUM(C773:C774)</f>
        <v>0</v>
      </c>
      <c r="D772" s="626"/>
      <c r="E772" s="623">
        <f>SUM(E773:E774)</f>
        <v>0</v>
      </c>
      <c r="F772" s="626"/>
      <c r="G772" s="623">
        <f t="shared" si="37"/>
        <v>0</v>
      </c>
      <c r="H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c r="IN772" s="18"/>
      <c r="IO772" s="18"/>
      <c r="IP772" s="18"/>
      <c r="IQ772" s="18"/>
      <c r="IR772" s="18"/>
      <c r="IS772" s="18"/>
      <c r="IT772" s="18"/>
      <c r="IU772" s="18"/>
      <c r="IV772" s="18"/>
      <c r="IW772" s="18"/>
      <c r="IX772" s="18"/>
      <c r="IY772" s="18"/>
      <c r="IZ772" s="18"/>
      <c r="JA772" s="18"/>
      <c r="JB772" s="18"/>
      <c r="JC772" s="18"/>
      <c r="JD772" s="18"/>
      <c r="JE772" s="18"/>
      <c r="JF772" s="18"/>
      <c r="JG772" s="18"/>
      <c r="JH772" s="18"/>
      <c r="JI772" s="18"/>
      <c r="JJ772" s="18"/>
      <c r="JK772" s="18"/>
      <c r="JL772" s="18"/>
      <c r="JM772" s="18"/>
      <c r="JN772" s="18"/>
      <c r="JO772" s="18"/>
      <c r="JP772" s="18"/>
      <c r="JQ772" s="18"/>
      <c r="JR772" s="18"/>
      <c r="JS772" s="18"/>
      <c r="JT772" s="18"/>
      <c r="JU772" s="18"/>
      <c r="JV772" s="18"/>
      <c r="JW772" s="18"/>
      <c r="JX772" s="18"/>
      <c r="JY772" s="18"/>
      <c r="JZ772" s="18"/>
      <c r="KA772" s="18"/>
      <c r="KB772" s="18"/>
      <c r="KC772" s="18"/>
      <c r="KD772" s="18"/>
      <c r="KE772" s="18"/>
      <c r="KF772" s="18"/>
      <c r="KG772" s="18"/>
      <c r="KH772" s="18"/>
      <c r="KI772" s="18"/>
      <c r="KJ772" s="18"/>
      <c r="KK772" s="18"/>
      <c r="KL772" s="18"/>
      <c r="KM772" s="18"/>
      <c r="KN772" s="18"/>
      <c r="KO772" s="18"/>
      <c r="KP772" s="18"/>
      <c r="KQ772" s="18"/>
      <c r="KR772" s="18"/>
      <c r="KS772" s="18"/>
      <c r="KT772" s="18"/>
    </row>
    <row r="773" spans="1:306">
      <c r="A773" s="630">
        <v>17121</v>
      </c>
      <c r="B773" s="638" t="s">
        <v>456</v>
      </c>
      <c r="C773" s="632"/>
      <c r="D773" s="626"/>
      <c r="E773" s="632"/>
      <c r="F773" s="626"/>
      <c r="G773" s="623">
        <f t="shared" si="37"/>
        <v>0</v>
      </c>
      <c r="H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row>
    <row r="774" spans="1:306">
      <c r="A774" s="630">
        <v>17122</v>
      </c>
      <c r="B774" s="638" t="s">
        <v>457</v>
      </c>
      <c r="C774" s="632"/>
      <c r="D774" s="626"/>
      <c r="E774" s="632"/>
      <c r="F774" s="626"/>
      <c r="G774" s="623">
        <f t="shared" si="37"/>
        <v>0</v>
      </c>
      <c r="H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row>
    <row r="775" spans="1:306">
      <c r="A775" s="630">
        <v>1713</v>
      </c>
      <c r="B775" s="638" t="s">
        <v>459</v>
      </c>
      <c r="C775" s="623">
        <f>SUM(C776:C777)</f>
        <v>0</v>
      </c>
      <c r="D775" s="626"/>
      <c r="E775" s="623">
        <f>SUM(E776:E777)</f>
        <v>0</v>
      </c>
      <c r="F775" s="626"/>
      <c r="G775" s="623">
        <f t="shared" si="37"/>
        <v>0</v>
      </c>
      <c r="H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c r="IN775" s="18"/>
      <c r="IO775" s="18"/>
      <c r="IP775" s="18"/>
      <c r="IQ775" s="18"/>
      <c r="IR775" s="18"/>
      <c r="IS775" s="18"/>
      <c r="IT775" s="18"/>
      <c r="IU775" s="18"/>
      <c r="IV775" s="18"/>
      <c r="IW775" s="18"/>
      <c r="IX775" s="18"/>
      <c r="IY775" s="18"/>
      <c r="IZ775" s="18"/>
      <c r="JA775" s="18"/>
      <c r="JB775" s="18"/>
      <c r="JC775" s="18"/>
      <c r="JD775" s="18"/>
      <c r="JE775" s="18"/>
      <c r="JF775" s="18"/>
      <c r="JG775" s="18"/>
      <c r="JH775" s="18"/>
      <c r="JI775" s="18"/>
      <c r="JJ775" s="18"/>
      <c r="JK775" s="18"/>
      <c r="JL775" s="18"/>
      <c r="JM775" s="18"/>
      <c r="JN775" s="18"/>
      <c r="JO775" s="18"/>
      <c r="JP775" s="18"/>
      <c r="JQ775" s="18"/>
      <c r="JR775" s="18"/>
      <c r="JS775" s="18"/>
      <c r="JT775" s="18"/>
      <c r="JU775" s="18"/>
      <c r="JV775" s="18"/>
      <c r="JW775" s="18"/>
      <c r="JX775" s="18"/>
      <c r="JY775" s="18"/>
      <c r="JZ775" s="18"/>
      <c r="KA775" s="18"/>
      <c r="KB775" s="18"/>
      <c r="KC775" s="18"/>
      <c r="KD775" s="18"/>
      <c r="KE775" s="18"/>
      <c r="KF775" s="18"/>
      <c r="KG775" s="18"/>
      <c r="KH775" s="18"/>
      <c r="KI775" s="18"/>
      <c r="KJ775" s="18"/>
      <c r="KK775" s="18"/>
      <c r="KL775" s="18"/>
      <c r="KM775" s="18"/>
      <c r="KN775" s="18"/>
      <c r="KO775" s="18"/>
      <c r="KP775" s="18"/>
      <c r="KQ775" s="18"/>
      <c r="KR775" s="18"/>
      <c r="KS775" s="18"/>
      <c r="KT775" s="18"/>
    </row>
    <row r="776" spans="1:306">
      <c r="A776" s="630">
        <v>17131</v>
      </c>
      <c r="B776" s="638" t="s">
        <v>456</v>
      </c>
      <c r="C776" s="632"/>
      <c r="D776" s="626"/>
      <c r="E776" s="632"/>
      <c r="F776" s="626"/>
      <c r="G776" s="623">
        <f t="shared" si="37"/>
        <v>0</v>
      </c>
      <c r="H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row>
    <row r="777" spans="1:306">
      <c r="A777" s="630">
        <v>17132</v>
      </c>
      <c r="B777" s="638" t="s">
        <v>457</v>
      </c>
      <c r="C777" s="632"/>
      <c r="D777" s="626"/>
      <c r="E777" s="632"/>
      <c r="F777" s="626"/>
      <c r="G777" s="623">
        <f t="shared" si="37"/>
        <v>0</v>
      </c>
      <c r="H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c r="IN777" s="18"/>
      <c r="IO777" s="18"/>
      <c r="IP777" s="18"/>
      <c r="IQ777" s="18"/>
      <c r="IR777" s="18"/>
      <c r="IS777" s="18"/>
      <c r="IT777" s="18"/>
      <c r="IU777" s="18"/>
      <c r="IV777" s="18"/>
      <c r="IW777" s="18"/>
      <c r="IX777" s="18"/>
      <c r="IY777" s="18"/>
      <c r="IZ777" s="18"/>
      <c r="JA777" s="18"/>
      <c r="JB777" s="18"/>
      <c r="JC777" s="18"/>
      <c r="JD777" s="18"/>
      <c r="JE777" s="18"/>
      <c r="JF777" s="18"/>
      <c r="JG777" s="18"/>
      <c r="JH777" s="18"/>
      <c r="JI777" s="18"/>
      <c r="JJ777" s="18"/>
      <c r="JK777" s="18"/>
      <c r="JL777" s="18"/>
      <c r="JM777" s="18"/>
      <c r="JN777" s="18"/>
      <c r="JO777" s="18"/>
      <c r="JP777" s="18"/>
      <c r="JQ777" s="18"/>
      <c r="JR777" s="18"/>
      <c r="JS777" s="18"/>
      <c r="JT777" s="18"/>
      <c r="JU777" s="18"/>
      <c r="JV777" s="18"/>
      <c r="JW777" s="18"/>
      <c r="JX777" s="18"/>
      <c r="JY777" s="18"/>
      <c r="JZ777" s="18"/>
      <c r="KA777" s="18"/>
      <c r="KB777" s="18"/>
      <c r="KC777" s="18"/>
      <c r="KD777" s="18"/>
      <c r="KE777" s="18"/>
      <c r="KF777" s="18"/>
      <c r="KG777" s="18"/>
      <c r="KH777" s="18"/>
      <c r="KI777" s="18"/>
      <c r="KJ777" s="18"/>
      <c r="KK777" s="18"/>
      <c r="KL777" s="18"/>
      <c r="KM777" s="18"/>
      <c r="KN777" s="18"/>
      <c r="KO777" s="18"/>
      <c r="KP777" s="18"/>
      <c r="KQ777" s="18"/>
      <c r="KR777" s="18"/>
      <c r="KS777" s="18"/>
      <c r="KT777" s="18"/>
    </row>
    <row r="778" spans="1:306">
      <c r="A778" s="630">
        <v>1719</v>
      </c>
      <c r="B778" s="638" t="s">
        <v>222</v>
      </c>
      <c r="C778" s="623">
        <f>SUM(C779:C784)</f>
        <v>0</v>
      </c>
      <c r="D778" s="626"/>
      <c r="E778" s="623">
        <f>SUM(E779:E784)</f>
        <v>0</v>
      </c>
      <c r="F778" s="626"/>
      <c r="G778" s="623">
        <f t="shared" si="37"/>
        <v>0</v>
      </c>
      <c r="H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c r="IN778" s="18"/>
      <c r="IO778" s="18"/>
      <c r="IP778" s="18"/>
      <c r="IQ778" s="18"/>
      <c r="IR778" s="18"/>
      <c r="IS778" s="18"/>
      <c r="IT778" s="18"/>
      <c r="IU778" s="18"/>
      <c r="IV778" s="18"/>
      <c r="IW778" s="18"/>
      <c r="IX778" s="18"/>
      <c r="IY778" s="18"/>
      <c r="IZ778" s="18"/>
      <c r="JA778" s="18"/>
      <c r="JB778" s="18"/>
      <c r="JC778" s="18"/>
      <c r="JD778" s="18"/>
      <c r="JE778" s="18"/>
      <c r="JF778" s="18"/>
      <c r="JG778" s="18"/>
      <c r="JH778" s="18"/>
      <c r="JI778" s="18"/>
      <c r="JJ778" s="18"/>
      <c r="JK778" s="18"/>
      <c r="JL778" s="18"/>
      <c r="JM778" s="18"/>
      <c r="JN778" s="18"/>
      <c r="JO778" s="18"/>
      <c r="JP778" s="18"/>
      <c r="JQ778" s="18"/>
      <c r="JR778" s="18"/>
      <c r="JS778" s="18"/>
      <c r="JT778" s="18"/>
      <c r="JU778" s="18"/>
      <c r="JV778" s="18"/>
      <c r="JW778" s="18"/>
      <c r="JX778" s="18"/>
      <c r="JY778" s="18"/>
      <c r="JZ778" s="18"/>
      <c r="KA778" s="18"/>
      <c r="KB778" s="18"/>
      <c r="KC778" s="18"/>
      <c r="KD778" s="18"/>
      <c r="KE778" s="18"/>
      <c r="KF778" s="18"/>
      <c r="KG778" s="18"/>
      <c r="KH778" s="18"/>
      <c r="KI778" s="18"/>
      <c r="KJ778" s="18"/>
      <c r="KK778" s="18"/>
      <c r="KL778" s="18"/>
      <c r="KM778" s="18"/>
      <c r="KN778" s="18"/>
      <c r="KO778" s="18"/>
      <c r="KP778" s="18"/>
      <c r="KQ778" s="18"/>
      <c r="KR778" s="18"/>
      <c r="KS778" s="18"/>
      <c r="KT778" s="18"/>
    </row>
    <row r="779" spans="1:306">
      <c r="A779" s="630">
        <v>17191</v>
      </c>
      <c r="B779" s="638" t="s">
        <v>460</v>
      </c>
      <c r="C779" s="632"/>
      <c r="D779" s="626"/>
      <c r="E779" s="632"/>
      <c r="F779" s="626"/>
      <c r="G779" s="623">
        <f t="shared" si="37"/>
        <v>0</v>
      </c>
      <c r="H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c r="IN779" s="18"/>
      <c r="IO779" s="18"/>
      <c r="IP779" s="18"/>
      <c r="IQ779" s="18"/>
      <c r="IR779" s="18"/>
      <c r="IS779" s="18"/>
      <c r="IT779" s="18"/>
      <c r="IU779" s="18"/>
      <c r="IV779" s="18"/>
      <c r="IW779" s="18"/>
      <c r="IX779" s="18"/>
      <c r="IY779" s="18"/>
      <c r="IZ779" s="18"/>
      <c r="JA779" s="18"/>
      <c r="JB779" s="18"/>
      <c r="JC779" s="18"/>
      <c r="JD779" s="18"/>
      <c r="JE779" s="18"/>
      <c r="JF779" s="18"/>
      <c r="JG779" s="18"/>
      <c r="JH779" s="18"/>
      <c r="JI779" s="18"/>
      <c r="JJ779" s="18"/>
      <c r="JK779" s="18"/>
      <c r="JL779" s="18"/>
      <c r="JM779" s="18"/>
      <c r="JN779" s="18"/>
      <c r="JO779" s="18"/>
      <c r="JP779" s="18"/>
      <c r="JQ779" s="18"/>
      <c r="JR779" s="18"/>
      <c r="JS779" s="18"/>
      <c r="JT779" s="18"/>
      <c r="JU779" s="18"/>
      <c r="JV779" s="18"/>
      <c r="JW779" s="18"/>
      <c r="JX779" s="18"/>
      <c r="JY779" s="18"/>
      <c r="JZ779" s="18"/>
      <c r="KA779" s="18"/>
      <c r="KB779" s="18"/>
      <c r="KC779" s="18"/>
      <c r="KD779" s="18"/>
      <c r="KE779" s="18"/>
      <c r="KF779" s="18"/>
      <c r="KG779" s="18"/>
      <c r="KH779" s="18"/>
      <c r="KI779" s="18"/>
      <c r="KJ779" s="18"/>
      <c r="KK779" s="18"/>
      <c r="KL779" s="18"/>
      <c r="KM779" s="18"/>
      <c r="KN779" s="18"/>
      <c r="KO779" s="18"/>
      <c r="KP779" s="18"/>
      <c r="KQ779" s="18"/>
      <c r="KR779" s="18"/>
      <c r="KS779" s="18"/>
      <c r="KT779" s="18"/>
    </row>
    <row r="780" spans="1:306">
      <c r="A780" s="630">
        <v>17192</v>
      </c>
      <c r="B780" s="638" t="s">
        <v>461</v>
      </c>
      <c r="C780" s="632"/>
      <c r="D780" s="626"/>
      <c r="E780" s="632"/>
      <c r="F780" s="626"/>
      <c r="G780" s="623">
        <f t="shared" si="37"/>
        <v>0</v>
      </c>
      <c r="H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c r="IN780" s="18"/>
      <c r="IO780" s="18"/>
      <c r="IP780" s="18"/>
      <c r="IQ780" s="18"/>
      <c r="IR780" s="18"/>
      <c r="IS780" s="18"/>
      <c r="IT780" s="18"/>
      <c r="IU780" s="18"/>
      <c r="IV780" s="18"/>
      <c r="IW780" s="18"/>
      <c r="IX780" s="18"/>
      <c r="IY780" s="18"/>
      <c r="IZ780" s="18"/>
      <c r="JA780" s="18"/>
      <c r="JB780" s="18"/>
      <c r="JC780" s="18"/>
      <c r="JD780" s="18"/>
      <c r="JE780" s="18"/>
      <c r="JF780" s="18"/>
      <c r="JG780" s="18"/>
      <c r="JH780" s="18"/>
      <c r="JI780" s="18"/>
      <c r="JJ780" s="18"/>
      <c r="JK780" s="18"/>
      <c r="JL780" s="18"/>
      <c r="JM780" s="18"/>
      <c r="JN780" s="18"/>
      <c r="JO780" s="18"/>
      <c r="JP780" s="18"/>
      <c r="JQ780" s="18"/>
      <c r="JR780" s="18"/>
      <c r="JS780" s="18"/>
      <c r="JT780" s="18"/>
      <c r="JU780" s="18"/>
      <c r="JV780" s="18"/>
      <c r="JW780" s="18"/>
      <c r="JX780" s="18"/>
      <c r="JY780" s="18"/>
      <c r="JZ780" s="18"/>
      <c r="KA780" s="18"/>
      <c r="KB780" s="18"/>
      <c r="KC780" s="18"/>
      <c r="KD780" s="18"/>
      <c r="KE780" s="18"/>
      <c r="KF780" s="18"/>
      <c r="KG780" s="18"/>
      <c r="KH780" s="18"/>
      <c r="KI780" s="18"/>
      <c r="KJ780" s="18"/>
      <c r="KK780" s="18"/>
      <c r="KL780" s="18"/>
      <c r="KM780" s="18"/>
      <c r="KN780" s="18"/>
      <c r="KO780" s="18"/>
      <c r="KP780" s="18"/>
      <c r="KQ780" s="18"/>
      <c r="KR780" s="18"/>
      <c r="KS780" s="18"/>
      <c r="KT780" s="18"/>
    </row>
    <row r="781" spans="1:306">
      <c r="A781" s="630">
        <v>17193</v>
      </c>
      <c r="B781" s="638" t="s">
        <v>462</v>
      </c>
      <c r="C781" s="632"/>
      <c r="D781" s="626"/>
      <c r="E781" s="632"/>
      <c r="F781" s="626"/>
      <c r="G781" s="623">
        <f t="shared" si="37"/>
        <v>0</v>
      </c>
      <c r="H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c r="IN781" s="18"/>
      <c r="IO781" s="18"/>
      <c r="IP781" s="18"/>
      <c r="IQ781" s="18"/>
      <c r="IR781" s="18"/>
      <c r="IS781" s="18"/>
      <c r="IT781" s="18"/>
      <c r="IU781" s="18"/>
      <c r="IV781" s="18"/>
      <c r="IW781" s="18"/>
      <c r="IX781" s="18"/>
      <c r="IY781" s="18"/>
      <c r="IZ781" s="18"/>
      <c r="JA781" s="18"/>
      <c r="JB781" s="18"/>
      <c r="JC781" s="18"/>
      <c r="JD781" s="18"/>
      <c r="JE781" s="18"/>
      <c r="JF781" s="18"/>
      <c r="JG781" s="18"/>
      <c r="JH781" s="18"/>
      <c r="JI781" s="18"/>
      <c r="JJ781" s="18"/>
      <c r="JK781" s="18"/>
      <c r="JL781" s="18"/>
      <c r="JM781" s="18"/>
      <c r="JN781" s="18"/>
      <c r="JO781" s="18"/>
      <c r="JP781" s="18"/>
      <c r="JQ781" s="18"/>
      <c r="JR781" s="18"/>
      <c r="JS781" s="18"/>
      <c r="JT781" s="18"/>
      <c r="JU781" s="18"/>
      <c r="JV781" s="18"/>
      <c r="JW781" s="18"/>
      <c r="JX781" s="18"/>
      <c r="JY781" s="18"/>
      <c r="JZ781" s="18"/>
      <c r="KA781" s="18"/>
      <c r="KB781" s="18"/>
      <c r="KC781" s="18"/>
      <c r="KD781" s="18"/>
      <c r="KE781" s="18"/>
      <c r="KF781" s="18"/>
      <c r="KG781" s="18"/>
      <c r="KH781" s="18"/>
      <c r="KI781" s="18"/>
      <c r="KJ781" s="18"/>
      <c r="KK781" s="18"/>
      <c r="KL781" s="18"/>
      <c r="KM781" s="18"/>
      <c r="KN781" s="18"/>
      <c r="KO781" s="18"/>
      <c r="KP781" s="18"/>
      <c r="KQ781" s="18"/>
      <c r="KR781" s="18"/>
      <c r="KS781" s="18"/>
      <c r="KT781" s="18"/>
    </row>
    <row r="782" spans="1:306">
      <c r="A782" s="630">
        <v>17194</v>
      </c>
      <c r="B782" s="638" t="s">
        <v>463</v>
      </c>
      <c r="C782" s="632"/>
      <c r="D782" s="626"/>
      <c r="E782" s="632"/>
      <c r="F782" s="626"/>
      <c r="G782" s="623">
        <f t="shared" si="37"/>
        <v>0</v>
      </c>
      <c r="H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c r="IN782" s="18"/>
      <c r="IO782" s="18"/>
      <c r="IP782" s="18"/>
      <c r="IQ782" s="18"/>
      <c r="IR782" s="18"/>
      <c r="IS782" s="18"/>
      <c r="IT782" s="18"/>
      <c r="IU782" s="18"/>
      <c r="IV782" s="18"/>
      <c r="IW782" s="18"/>
      <c r="IX782" s="18"/>
      <c r="IY782" s="18"/>
      <c r="IZ782" s="18"/>
      <c r="JA782" s="18"/>
      <c r="JB782" s="18"/>
      <c r="JC782" s="18"/>
      <c r="JD782" s="18"/>
      <c r="JE782" s="18"/>
      <c r="JF782" s="18"/>
      <c r="JG782" s="18"/>
      <c r="JH782" s="18"/>
      <c r="JI782" s="18"/>
      <c r="JJ782" s="18"/>
      <c r="JK782" s="18"/>
      <c r="JL782" s="18"/>
      <c r="JM782" s="18"/>
      <c r="JN782" s="18"/>
      <c r="JO782" s="18"/>
      <c r="JP782" s="18"/>
      <c r="JQ782" s="18"/>
      <c r="JR782" s="18"/>
      <c r="JS782" s="18"/>
      <c r="JT782" s="18"/>
      <c r="JU782" s="18"/>
      <c r="JV782" s="18"/>
      <c r="JW782" s="18"/>
      <c r="JX782" s="18"/>
      <c r="JY782" s="18"/>
      <c r="JZ782" s="18"/>
      <c r="KA782" s="18"/>
      <c r="KB782" s="18"/>
      <c r="KC782" s="18"/>
      <c r="KD782" s="18"/>
      <c r="KE782" s="18"/>
      <c r="KF782" s="18"/>
      <c r="KG782" s="18"/>
      <c r="KH782" s="18"/>
      <c r="KI782" s="18"/>
      <c r="KJ782" s="18"/>
      <c r="KK782" s="18"/>
      <c r="KL782" s="18"/>
      <c r="KM782" s="18"/>
      <c r="KN782" s="18"/>
      <c r="KO782" s="18"/>
      <c r="KP782" s="18"/>
      <c r="KQ782" s="18"/>
      <c r="KR782" s="18"/>
      <c r="KS782" s="18"/>
      <c r="KT782" s="18"/>
    </row>
    <row r="783" spans="1:306">
      <c r="A783" s="630">
        <v>17195</v>
      </c>
      <c r="B783" s="638" t="s">
        <v>464</v>
      </c>
      <c r="C783" s="632"/>
      <c r="D783" s="626"/>
      <c r="E783" s="632"/>
      <c r="F783" s="626"/>
      <c r="G783" s="623">
        <f t="shared" si="37"/>
        <v>0</v>
      </c>
      <c r="H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c r="IN783" s="18"/>
      <c r="IO783" s="18"/>
      <c r="IP783" s="18"/>
      <c r="IQ783" s="18"/>
      <c r="IR783" s="18"/>
      <c r="IS783" s="18"/>
      <c r="IT783" s="18"/>
      <c r="IU783" s="18"/>
      <c r="IV783" s="18"/>
      <c r="IW783" s="18"/>
      <c r="IX783" s="18"/>
      <c r="IY783" s="18"/>
      <c r="IZ783" s="18"/>
      <c r="JA783" s="18"/>
      <c r="JB783" s="18"/>
      <c r="JC783" s="18"/>
      <c r="JD783" s="18"/>
      <c r="JE783" s="18"/>
      <c r="JF783" s="18"/>
      <c r="JG783" s="18"/>
      <c r="JH783" s="18"/>
      <c r="JI783" s="18"/>
      <c r="JJ783" s="18"/>
      <c r="JK783" s="18"/>
      <c r="JL783" s="18"/>
      <c r="JM783" s="18"/>
      <c r="JN783" s="18"/>
      <c r="JO783" s="18"/>
      <c r="JP783" s="18"/>
      <c r="JQ783" s="18"/>
      <c r="JR783" s="18"/>
      <c r="JS783" s="18"/>
      <c r="JT783" s="18"/>
      <c r="JU783" s="18"/>
      <c r="JV783" s="18"/>
      <c r="JW783" s="18"/>
      <c r="JX783" s="18"/>
      <c r="JY783" s="18"/>
      <c r="JZ783" s="18"/>
      <c r="KA783" s="18"/>
      <c r="KB783" s="18"/>
      <c r="KC783" s="18"/>
      <c r="KD783" s="18"/>
      <c r="KE783" s="18"/>
      <c r="KF783" s="18"/>
      <c r="KG783" s="18"/>
      <c r="KH783" s="18"/>
      <c r="KI783" s="18"/>
      <c r="KJ783" s="18"/>
      <c r="KK783" s="18"/>
      <c r="KL783" s="18"/>
      <c r="KM783" s="18"/>
      <c r="KN783" s="18"/>
      <c r="KO783" s="18"/>
      <c r="KP783" s="18"/>
      <c r="KQ783" s="18"/>
      <c r="KR783" s="18"/>
      <c r="KS783" s="18"/>
      <c r="KT783" s="18"/>
    </row>
    <row r="784" spans="1:306">
      <c r="A784" s="630">
        <v>17196</v>
      </c>
      <c r="B784" s="638" t="s">
        <v>465</v>
      </c>
      <c r="C784" s="632"/>
      <c r="D784" s="626"/>
      <c r="E784" s="632"/>
      <c r="F784" s="626"/>
      <c r="G784" s="623">
        <f t="shared" si="37"/>
        <v>0</v>
      </c>
      <c r="H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c r="IN784" s="18"/>
      <c r="IO784" s="18"/>
      <c r="IP784" s="18"/>
      <c r="IQ784" s="18"/>
      <c r="IR784" s="18"/>
      <c r="IS784" s="18"/>
      <c r="IT784" s="18"/>
      <c r="IU784" s="18"/>
      <c r="IV784" s="18"/>
      <c r="IW784" s="18"/>
      <c r="IX784" s="18"/>
      <c r="IY784" s="18"/>
      <c r="IZ784" s="18"/>
      <c r="JA784" s="18"/>
      <c r="JB784" s="18"/>
      <c r="JC784" s="18"/>
      <c r="JD784" s="18"/>
      <c r="JE784" s="18"/>
      <c r="JF784" s="18"/>
      <c r="JG784" s="18"/>
      <c r="JH784" s="18"/>
      <c r="JI784" s="18"/>
      <c r="JJ784" s="18"/>
      <c r="JK784" s="18"/>
      <c r="JL784" s="18"/>
      <c r="JM784" s="18"/>
      <c r="JN784" s="18"/>
      <c r="JO784" s="18"/>
      <c r="JP784" s="18"/>
      <c r="JQ784" s="18"/>
      <c r="JR784" s="18"/>
      <c r="JS784" s="18"/>
      <c r="JT784" s="18"/>
      <c r="JU784" s="18"/>
      <c r="JV784" s="18"/>
      <c r="JW784" s="18"/>
      <c r="JX784" s="18"/>
      <c r="JY784" s="18"/>
      <c r="JZ784" s="18"/>
      <c r="KA784" s="18"/>
      <c r="KB784" s="18"/>
      <c r="KC784" s="18"/>
      <c r="KD784" s="18"/>
      <c r="KE784" s="18"/>
      <c r="KF784" s="18"/>
      <c r="KG784" s="18"/>
      <c r="KH784" s="18"/>
      <c r="KI784" s="18"/>
      <c r="KJ784" s="18"/>
      <c r="KK784" s="18"/>
      <c r="KL784" s="18"/>
      <c r="KM784" s="18"/>
      <c r="KN784" s="18"/>
      <c r="KO784" s="18"/>
      <c r="KP784" s="18"/>
      <c r="KQ784" s="18"/>
      <c r="KR784" s="18"/>
      <c r="KS784" s="18"/>
      <c r="KT784" s="18"/>
    </row>
    <row r="785" spans="1:306">
      <c r="A785" s="649">
        <v>172</v>
      </c>
      <c r="B785" s="637" t="s">
        <v>466</v>
      </c>
      <c r="C785" s="626"/>
      <c r="D785" s="623">
        <f>SUM(D786:D789)</f>
        <v>0</v>
      </c>
      <c r="E785" s="626"/>
      <c r="F785" s="623">
        <f>SUM(F786:F789)</f>
        <v>0</v>
      </c>
      <c r="G785" s="623">
        <f>D785+F785</f>
        <v>0</v>
      </c>
      <c r="H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c r="IN785" s="18"/>
      <c r="IO785" s="18"/>
      <c r="IP785" s="18"/>
      <c r="IQ785" s="18"/>
      <c r="IR785" s="18"/>
      <c r="IS785" s="18"/>
      <c r="IT785" s="18"/>
      <c r="IU785" s="18"/>
      <c r="IV785" s="18"/>
      <c r="IW785" s="18"/>
      <c r="IX785" s="18"/>
      <c r="IY785" s="18"/>
      <c r="IZ785" s="18"/>
      <c r="JA785" s="18"/>
      <c r="JB785" s="18"/>
      <c r="JC785" s="18"/>
      <c r="JD785" s="18"/>
      <c r="JE785" s="18"/>
      <c r="JF785" s="18"/>
      <c r="JG785" s="18"/>
      <c r="JH785" s="18"/>
      <c r="JI785" s="18"/>
      <c r="JJ785" s="18"/>
      <c r="JK785" s="18"/>
      <c r="JL785" s="18"/>
      <c r="JM785" s="18"/>
      <c r="JN785" s="18"/>
      <c r="JO785" s="18"/>
      <c r="JP785" s="18"/>
      <c r="JQ785" s="18"/>
      <c r="JR785" s="18"/>
      <c r="JS785" s="18"/>
      <c r="JT785" s="18"/>
      <c r="JU785" s="18"/>
      <c r="JV785" s="18"/>
      <c r="JW785" s="18"/>
      <c r="JX785" s="18"/>
      <c r="JY785" s="18"/>
      <c r="JZ785" s="18"/>
      <c r="KA785" s="18"/>
      <c r="KB785" s="18"/>
      <c r="KC785" s="18"/>
      <c r="KD785" s="18"/>
      <c r="KE785" s="18"/>
      <c r="KF785" s="18"/>
      <c r="KG785" s="18"/>
      <c r="KH785" s="18"/>
      <c r="KI785" s="18"/>
      <c r="KJ785" s="18"/>
      <c r="KK785" s="18"/>
      <c r="KL785" s="18"/>
      <c r="KM785" s="18"/>
      <c r="KN785" s="18"/>
      <c r="KO785" s="18"/>
      <c r="KP785" s="18"/>
      <c r="KQ785" s="18"/>
      <c r="KR785" s="18"/>
      <c r="KS785" s="18"/>
      <c r="KT785" s="18"/>
    </row>
    <row r="786" spans="1:306">
      <c r="A786" s="630">
        <v>1721</v>
      </c>
      <c r="B786" s="638" t="s">
        <v>467</v>
      </c>
      <c r="C786" s="626"/>
      <c r="D786" s="632"/>
      <c r="E786" s="626"/>
      <c r="F786" s="632"/>
      <c r="G786" s="623">
        <f t="shared" ref="G786:G792" si="38">D786+F786</f>
        <v>0</v>
      </c>
      <c r="H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c r="IN786" s="18"/>
      <c r="IO786" s="18"/>
      <c r="IP786" s="18"/>
      <c r="IQ786" s="18"/>
      <c r="IR786" s="18"/>
      <c r="IS786" s="18"/>
      <c r="IT786" s="18"/>
      <c r="IU786" s="18"/>
      <c r="IV786" s="18"/>
      <c r="IW786" s="18"/>
      <c r="IX786" s="18"/>
      <c r="IY786" s="18"/>
      <c r="IZ786" s="18"/>
      <c r="JA786" s="18"/>
      <c r="JB786" s="18"/>
      <c r="JC786" s="18"/>
      <c r="JD786" s="18"/>
      <c r="JE786" s="18"/>
      <c r="JF786" s="18"/>
      <c r="JG786" s="18"/>
      <c r="JH786" s="18"/>
      <c r="JI786" s="18"/>
      <c r="JJ786" s="18"/>
      <c r="JK786" s="18"/>
      <c r="JL786" s="18"/>
      <c r="JM786" s="18"/>
      <c r="JN786" s="18"/>
      <c r="JO786" s="18"/>
      <c r="JP786" s="18"/>
      <c r="JQ786" s="18"/>
      <c r="JR786" s="18"/>
      <c r="JS786" s="18"/>
      <c r="JT786" s="18"/>
      <c r="JU786" s="18"/>
      <c r="JV786" s="18"/>
      <c r="JW786" s="18"/>
      <c r="JX786" s="18"/>
      <c r="JY786" s="18"/>
      <c r="JZ786" s="18"/>
      <c r="KA786" s="18"/>
      <c r="KB786" s="18"/>
      <c r="KC786" s="18"/>
      <c r="KD786" s="18"/>
      <c r="KE786" s="18"/>
      <c r="KF786" s="18"/>
      <c r="KG786" s="18"/>
      <c r="KH786" s="18"/>
      <c r="KI786" s="18"/>
      <c r="KJ786" s="18"/>
      <c r="KK786" s="18"/>
      <c r="KL786" s="18"/>
      <c r="KM786" s="18"/>
      <c r="KN786" s="18"/>
      <c r="KO786" s="18"/>
      <c r="KP786" s="18"/>
      <c r="KQ786" s="18"/>
      <c r="KR786" s="18"/>
      <c r="KS786" s="18"/>
      <c r="KT786" s="18"/>
    </row>
    <row r="787" spans="1:306">
      <c r="A787" s="630">
        <v>1722</v>
      </c>
      <c r="B787" s="638" t="s">
        <v>468</v>
      </c>
      <c r="C787" s="626"/>
      <c r="D787" s="632"/>
      <c r="E787" s="626"/>
      <c r="F787" s="632"/>
      <c r="G787" s="623">
        <f t="shared" si="38"/>
        <v>0</v>
      </c>
      <c r="H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c r="IN787" s="18"/>
      <c r="IO787" s="18"/>
      <c r="IP787" s="18"/>
      <c r="IQ787" s="18"/>
      <c r="IR787" s="18"/>
      <c r="IS787" s="18"/>
      <c r="IT787" s="18"/>
      <c r="IU787" s="18"/>
      <c r="IV787" s="18"/>
      <c r="IW787" s="18"/>
      <c r="IX787" s="18"/>
      <c r="IY787" s="18"/>
      <c r="IZ787" s="18"/>
      <c r="JA787" s="18"/>
      <c r="JB787" s="18"/>
      <c r="JC787" s="18"/>
      <c r="JD787" s="18"/>
      <c r="JE787" s="18"/>
      <c r="JF787" s="18"/>
      <c r="JG787" s="18"/>
      <c r="JH787" s="18"/>
      <c r="JI787" s="18"/>
      <c r="JJ787" s="18"/>
      <c r="JK787" s="18"/>
      <c r="JL787" s="18"/>
      <c r="JM787" s="18"/>
      <c r="JN787" s="18"/>
      <c r="JO787" s="18"/>
      <c r="JP787" s="18"/>
      <c r="JQ787" s="18"/>
      <c r="JR787" s="18"/>
      <c r="JS787" s="18"/>
      <c r="JT787" s="18"/>
      <c r="JU787" s="18"/>
      <c r="JV787" s="18"/>
      <c r="JW787" s="18"/>
      <c r="JX787" s="18"/>
      <c r="JY787" s="18"/>
      <c r="JZ787" s="18"/>
      <c r="KA787" s="18"/>
      <c r="KB787" s="18"/>
      <c r="KC787" s="18"/>
      <c r="KD787" s="18"/>
      <c r="KE787" s="18"/>
      <c r="KF787" s="18"/>
      <c r="KG787" s="18"/>
      <c r="KH787" s="18"/>
      <c r="KI787" s="18"/>
      <c r="KJ787" s="18"/>
      <c r="KK787" s="18"/>
      <c r="KL787" s="18"/>
      <c r="KM787" s="18"/>
      <c r="KN787" s="18"/>
      <c r="KO787" s="18"/>
      <c r="KP787" s="18"/>
      <c r="KQ787" s="18"/>
      <c r="KR787" s="18"/>
      <c r="KS787" s="18"/>
      <c r="KT787" s="18"/>
    </row>
    <row r="788" spans="1:306">
      <c r="A788" s="630">
        <v>1723</v>
      </c>
      <c r="B788" s="638" t="s">
        <v>469</v>
      </c>
      <c r="C788" s="626"/>
      <c r="D788" s="632"/>
      <c r="E788" s="626"/>
      <c r="F788" s="632"/>
      <c r="G788" s="623">
        <f t="shared" si="38"/>
        <v>0</v>
      </c>
      <c r="H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c r="IN788" s="18"/>
      <c r="IO788" s="18"/>
      <c r="IP788" s="18"/>
      <c r="IQ788" s="18"/>
      <c r="IR788" s="18"/>
      <c r="IS788" s="18"/>
      <c r="IT788" s="18"/>
      <c r="IU788" s="18"/>
      <c r="IV788" s="18"/>
      <c r="IW788" s="18"/>
      <c r="IX788" s="18"/>
      <c r="IY788" s="18"/>
      <c r="IZ788" s="18"/>
      <c r="JA788" s="18"/>
      <c r="JB788" s="18"/>
      <c r="JC788" s="18"/>
      <c r="JD788" s="18"/>
      <c r="JE788" s="18"/>
      <c r="JF788" s="18"/>
      <c r="JG788" s="18"/>
      <c r="JH788" s="18"/>
      <c r="JI788" s="18"/>
      <c r="JJ788" s="18"/>
      <c r="JK788" s="18"/>
      <c r="JL788" s="18"/>
      <c r="JM788" s="18"/>
      <c r="JN788" s="18"/>
      <c r="JO788" s="18"/>
      <c r="JP788" s="18"/>
      <c r="JQ788" s="18"/>
      <c r="JR788" s="18"/>
      <c r="JS788" s="18"/>
      <c r="JT788" s="18"/>
      <c r="JU788" s="18"/>
      <c r="JV788" s="18"/>
      <c r="JW788" s="18"/>
      <c r="JX788" s="18"/>
      <c r="JY788" s="18"/>
      <c r="JZ788" s="18"/>
      <c r="KA788" s="18"/>
      <c r="KB788" s="18"/>
      <c r="KC788" s="18"/>
      <c r="KD788" s="18"/>
      <c r="KE788" s="18"/>
      <c r="KF788" s="18"/>
      <c r="KG788" s="18"/>
      <c r="KH788" s="18"/>
      <c r="KI788" s="18"/>
      <c r="KJ788" s="18"/>
      <c r="KK788" s="18"/>
      <c r="KL788" s="18"/>
      <c r="KM788" s="18"/>
      <c r="KN788" s="18"/>
      <c r="KO788" s="18"/>
      <c r="KP788" s="18"/>
      <c r="KQ788" s="18"/>
      <c r="KR788" s="18"/>
      <c r="KS788" s="18"/>
      <c r="KT788" s="18"/>
    </row>
    <row r="789" spans="1:306">
      <c r="A789" s="630">
        <v>1729</v>
      </c>
      <c r="B789" s="642" t="s">
        <v>222</v>
      </c>
      <c r="C789" s="626"/>
      <c r="D789" s="623">
        <f>SUM(D790:D792)</f>
        <v>0</v>
      </c>
      <c r="E789" s="626"/>
      <c r="F789" s="623">
        <f>SUM(F790:F792)</f>
        <v>0</v>
      </c>
      <c r="G789" s="623">
        <f t="shared" si="38"/>
        <v>0</v>
      </c>
      <c r="H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c r="IN789" s="18"/>
      <c r="IO789" s="18"/>
      <c r="IP789" s="18"/>
      <c r="IQ789" s="18"/>
      <c r="IR789" s="18"/>
      <c r="IS789" s="18"/>
      <c r="IT789" s="18"/>
      <c r="IU789" s="18"/>
      <c r="IV789" s="18"/>
      <c r="IW789" s="18"/>
      <c r="IX789" s="18"/>
      <c r="IY789" s="18"/>
      <c r="IZ789" s="18"/>
      <c r="JA789" s="18"/>
      <c r="JB789" s="18"/>
      <c r="JC789" s="18"/>
      <c r="JD789" s="18"/>
      <c r="JE789" s="18"/>
      <c r="JF789" s="18"/>
      <c r="JG789" s="18"/>
      <c r="JH789" s="18"/>
      <c r="JI789" s="18"/>
      <c r="JJ789" s="18"/>
      <c r="JK789" s="18"/>
      <c r="JL789" s="18"/>
      <c r="JM789" s="18"/>
      <c r="JN789" s="18"/>
      <c r="JO789" s="18"/>
      <c r="JP789" s="18"/>
      <c r="JQ789" s="18"/>
      <c r="JR789" s="18"/>
      <c r="JS789" s="18"/>
      <c r="JT789" s="18"/>
      <c r="JU789" s="18"/>
      <c r="JV789" s="18"/>
      <c r="JW789" s="18"/>
      <c r="JX789" s="18"/>
      <c r="JY789" s="18"/>
      <c r="JZ789" s="18"/>
      <c r="KA789" s="18"/>
      <c r="KB789" s="18"/>
      <c r="KC789" s="18"/>
      <c r="KD789" s="18"/>
      <c r="KE789" s="18"/>
      <c r="KF789" s="18"/>
      <c r="KG789" s="18"/>
      <c r="KH789" s="18"/>
      <c r="KI789" s="18"/>
      <c r="KJ789" s="18"/>
      <c r="KK789" s="18"/>
      <c r="KL789" s="18"/>
      <c r="KM789" s="18"/>
      <c r="KN789" s="18"/>
      <c r="KO789" s="18"/>
      <c r="KP789" s="18"/>
      <c r="KQ789" s="18"/>
      <c r="KR789" s="18"/>
      <c r="KS789" s="18"/>
      <c r="KT789" s="18"/>
    </row>
    <row r="790" spans="1:306">
      <c r="A790" s="630">
        <v>17291</v>
      </c>
      <c r="B790" s="638" t="s">
        <v>470</v>
      </c>
      <c r="C790" s="626"/>
      <c r="D790" s="632"/>
      <c r="E790" s="626"/>
      <c r="F790" s="632"/>
      <c r="G790" s="623">
        <f t="shared" si="38"/>
        <v>0</v>
      </c>
      <c r="H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c r="IN790" s="18"/>
      <c r="IO790" s="18"/>
      <c r="IP790" s="18"/>
      <c r="IQ790" s="18"/>
      <c r="IR790" s="18"/>
      <c r="IS790" s="18"/>
      <c r="IT790" s="18"/>
      <c r="IU790" s="18"/>
      <c r="IV790" s="18"/>
      <c r="IW790" s="18"/>
      <c r="IX790" s="18"/>
      <c r="IY790" s="18"/>
      <c r="IZ790" s="18"/>
      <c r="JA790" s="18"/>
      <c r="JB790" s="18"/>
      <c r="JC790" s="18"/>
      <c r="JD790" s="18"/>
      <c r="JE790" s="18"/>
      <c r="JF790" s="18"/>
      <c r="JG790" s="18"/>
      <c r="JH790" s="18"/>
      <c r="JI790" s="18"/>
      <c r="JJ790" s="18"/>
      <c r="JK790" s="18"/>
      <c r="JL790" s="18"/>
      <c r="JM790" s="18"/>
      <c r="JN790" s="18"/>
      <c r="JO790" s="18"/>
      <c r="JP790" s="18"/>
      <c r="JQ790" s="18"/>
      <c r="JR790" s="18"/>
      <c r="JS790" s="18"/>
      <c r="JT790" s="18"/>
      <c r="JU790" s="18"/>
      <c r="JV790" s="18"/>
      <c r="JW790" s="18"/>
      <c r="JX790" s="18"/>
      <c r="JY790" s="18"/>
      <c r="JZ790" s="18"/>
      <c r="KA790" s="18"/>
      <c r="KB790" s="18"/>
      <c r="KC790" s="18"/>
      <c r="KD790" s="18"/>
      <c r="KE790" s="18"/>
      <c r="KF790" s="18"/>
      <c r="KG790" s="18"/>
      <c r="KH790" s="18"/>
      <c r="KI790" s="18"/>
      <c r="KJ790" s="18"/>
      <c r="KK790" s="18"/>
      <c r="KL790" s="18"/>
      <c r="KM790" s="18"/>
      <c r="KN790" s="18"/>
      <c r="KO790" s="18"/>
      <c r="KP790" s="18"/>
      <c r="KQ790" s="18"/>
      <c r="KR790" s="18"/>
      <c r="KS790" s="18"/>
      <c r="KT790" s="18"/>
    </row>
    <row r="791" spans="1:306">
      <c r="A791" s="630">
        <v>17292</v>
      </c>
      <c r="B791" s="638" t="s">
        <v>471</v>
      </c>
      <c r="C791" s="626"/>
      <c r="D791" s="632"/>
      <c r="E791" s="626"/>
      <c r="F791" s="632"/>
      <c r="G791" s="623">
        <f t="shared" si="38"/>
        <v>0</v>
      </c>
      <c r="H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c r="IN791" s="18"/>
      <c r="IO791" s="18"/>
      <c r="IP791" s="18"/>
      <c r="IQ791" s="18"/>
      <c r="IR791" s="18"/>
      <c r="IS791" s="18"/>
      <c r="IT791" s="18"/>
      <c r="IU791" s="18"/>
      <c r="IV791" s="18"/>
      <c r="IW791" s="18"/>
      <c r="IX791" s="18"/>
      <c r="IY791" s="18"/>
      <c r="IZ791" s="18"/>
      <c r="JA791" s="18"/>
      <c r="JB791" s="18"/>
      <c r="JC791" s="18"/>
      <c r="JD791" s="18"/>
      <c r="JE791" s="18"/>
      <c r="JF791" s="18"/>
      <c r="JG791" s="18"/>
      <c r="JH791" s="18"/>
      <c r="JI791" s="18"/>
      <c r="JJ791" s="18"/>
      <c r="JK791" s="18"/>
      <c r="JL791" s="18"/>
      <c r="JM791" s="18"/>
      <c r="JN791" s="18"/>
      <c r="JO791" s="18"/>
      <c r="JP791" s="18"/>
      <c r="JQ791" s="18"/>
      <c r="JR791" s="18"/>
      <c r="JS791" s="18"/>
      <c r="JT791" s="18"/>
      <c r="JU791" s="18"/>
      <c r="JV791" s="18"/>
      <c r="JW791" s="18"/>
      <c r="JX791" s="18"/>
      <c r="JY791" s="18"/>
      <c r="JZ791" s="18"/>
      <c r="KA791" s="18"/>
      <c r="KB791" s="18"/>
      <c r="KC791" s="18"/>
      <c r="KD791" s="18"/>
      <c r="KE791" s="18"/>
      <c r="KF791" s="18"/>
      <c r="KG791" s="18"/>
      <c r="KH791" s="18"/>
      <c r="KI791" s="18"/>
      <c r="KJ791" s="18"/>
      <c r="KK791" s="18"/>
      <c r="KL791" s="18"/>
      <c r="KM791" s="18"/>
      <c r="KN791" s="18"/>
      <c r="KO791" s="18"/>
      <c r="KP791" s="18"/>
      <c r="KQ791" s="18"/>
      <c r="KR791" s="18"/>
      <c r="KS791" s="18"/>
      <c r="KT791" s="18"/>
    </row>
    <row r="792" spans="1:306">
      <c r="A792" s="630">
        <v>17293</v>
      </c>
      <c r="B792" s="638" t="s">
        <v>472</v>
      </c>
      <c r="C792" s="626"/>
      <c r="D792" s="632"/>
      <c r="E792" s="626"/>
      <c r="F792" s="632"/>
      <c r="G792" s="623">
        <f t="shared" si="38"/>
        <v>0</v>
      </c>
      <c r="H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c r="IN792" s="18"/>
      <c r="IO792" s="18"/>
      <c r="IP792" s="18"/>
      <c r="IQ792" s="18"/>
      <c r="IR792" s="18"/>
      <c r="IS792" s="18"/>
      <c r="IT792" s="18"/>
      <c r="IU792" s="18"/>
      <c r="IV792" s="18"/>
      <c r="IW792" s="18"/>
      <c r="IX792" s="18"/>
      <c r="IY792" s="18"/>
      <c r="IZ792" s="18"/>
      <c r="JA792" s="18"/>
      <c r="JB792" s="18"/>
      <c r="JC792" s="18"/>
      <c r="JD792" s="18"/>
      <c r="JE792" s="18"/>
      <c r="JF792" s="18"/>
      <c r="JG792" s="18"/>
      <c r="JH792" s="18"/>
      <c r="JI792" s="18"/>
      <c r="JJ792" s="18"/>
      <c r="JK792" s="18"/>
      <c r="JL792" s="18"/>
      <c r="JM792" s="18"/>
      <c r="JN792" s="18"/>
      <c r="JO792" s="18"/>
      <c r="JP792" s="18"/>
      <c r="JQ792" s="18"/>
      <c r="JR792" s="18"/>
      <c r="JS792" s="18"/>
      <c r="JT792" s="18"/>
      <c r="JU792" s="18"/>
      <c r="JV792" s="18"/>
      <c r="JW792" s="18"/>
      <c r="JX792" s="18"/>
      <c r="JY792" s="18"/>
      <c r="JZ792" s="18"/>
      <c r="KA792" s="18"/>
      <c r="KB792" s="18"/>
      <c r="KC792" s="18"/>
      <c r="KD792" s="18"/>
      <c r="KE792" s="18"/>
      <c r="KF792" s="18"/>
      <c r="KG792" s="18"/>
      <c r="KH792" s="18"/>
      <c r="KI792" s="18"/>
      <c r="KJ792" s="18"/>
      <c r="KK792" s="18"/>
      <c r="KL792" s="18"/>
      <c r="KM792" s="18"/>
      <c r="KN792" s="18"/>
      <c r="KO792" s="18"/>
      <c r="KP792" s="18"/>
      <c r="KQ792" s="18"/>
      <c r="KR792" s="18"/>
      <c r="KS792" s="18"/>
      <c r="KT792" s="18"/>
    </row>
    <row r="793" spans="1:306">
      <c r="A793" s="649">
        <v>173</v>
      </c>
      <c r="B793" s="637" t="s">
        <v>473</v>
      </c>
      <c r="C793" s="623">
        <f>SUM(C794:C796)</f>
        <v>0</v>
      </c>
      <c r="D793" s="623">
        <f>SUM(D794:D796)</f>
        <v>0</v>
      </c>
      <c r="E793" s="623">
        <f>SUM(E794:E796)</f>
        <v>0</v>
      </c>
      <c r="F793" s="623">
        <f>SUM(F794:F796)</f>
        <v>0</v>
      </c>
      <c r="G793" s="623">
        <f t="shared" ref="G793:G856" si="39">SUM(C793:F793)</f>
        <v>0</v>
      </c>
      <c r="H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c r="IN793" s="18"/>
      <c r="IO793" s="18"/>
      <c r="IP793" s="18"/>
      <c r="IQ793" s="18"/>
      <c r="IR793" s="18"/>
      <c r="IS793" s="18"/>
      <c r="IT793" s="18"/>
      <c r="IU793" s="18"/>
      <c r="IV793" s="18"/>
      <c r="IW793" s="18"/>
      <c r="IX793" s="18"/>
      <c r="IY793" s="18"/>
      <c r="IZ793" s="18"/>
      <c r="JA793" s="18"/>
      <c r="JB793" s="18"/>
      <c r="JC793" s="18"/>
      <c r="JD793" s="18"/>
      <c r="JE793" s="18"/>
      <c r="JF793" s="18"/>
      <c r="JG793" s="18"/>
      <c r="JH793" s="18"/>
      <c r="JI793" s="18"/>
      <c r="JJ793" s="18"/>
      <c r="JK793" s="18"/>
      <c r="JL793" s="18"/>
      <c r="JM793" s="18"/>
      <c r="JN793" s="18"/>
      <c r="JO793" s="18"/>
      <c r="JP793" s="18"/>
      <c r="JQ793" s="18"/>
      <c r="JR793" s="18"/>
      <c r="JS793" s="18"/>
      <c r="JT793" s="18"/>
      <c r="JU793" s="18"/>
      <c r="JV793" s="18"/>
      <c r="JW793" s="18"/>
      <c r="JX793" s="18"/>
      <c r="JY793" s="18"/>
      <c r="JZ793" s="18"/>
      <c r="KA793" s="18"/>
      <c r="KB793" s="18"/>
      <c r="KC793" s="18"/>
      <c r="KD793" s="18"/>
      <c r="KE793" s="18"/>
      <c r="KF793" s="18"/>
      <c r="KG793" s="18"/>
      <c r="KH793" s="18"/>
      <c r="KI793" s="18"/>
      <c r="KJ793" s="18"/>
      <c r="KK793" s="18"/>
      <c r="KL793" s="18"/>
      <c r="KM793" s="18"/>
      <c r="KN793" s="18"/>
      <c r="KO793" s="18"/>
      <c r="KP793" s="18"/>
      <c r="KQ793" s="18"/>
      <c r="KR793" s="18"/>
      <c r="KS793" s="18"/>
      <c r="KT793" s="18"/>
    </row>
    <row r="794" spans="1:306">
      <c r="A794" s="630">
        <v>1731</v>
      </c>
      <c r="B794" s="638" t="s">
        <v>474</v>
      </c>
      <c r="C794" s="632"/>
      <c r="D794" s="632"/>
      <c r="E794" s="632"/>
      <c r="F794" s="632"/>
      <c r="G794" s="623">
        <f t="shared" si="39"/>
        <v>0</v>
      </c>
      <c r="H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c r="IN794" s="18"/>
      <c r="IO794" s="18"/>
      <c r="IP794" s="18"/>
      <c r="IQ794" s="18"/>
      <c r="IR794" s="18"/>
      <c r="IS794" s="18"/>
      <c r="IT794" s="18"/>
      <c r="IU794" s="18"/>
      <c r="IV794" s="18"/>
      <c r="IW794" s="18"/>
      <c r="IX794" s="18"/>
      <c r="IY794" s="18"/>
      <c r="IZ794" s="18"/>
      <c r="JA794" s="18"/>
      <c r="JB794" s="18"/>
      <c r="JC794" s="18"/>
      <c r="JD794" s="18"/>
      <c r="JE794" s="18"/>
      <c r="JF794" s="18"/>
      <c r="JG794" s="18"/>
      <c r="JH794" s="18"/>
      <c r="JI794" s="18"/>
      <c r="JJ794" s="18"/>
      <c r="JK794" s="18"/>
      <c r="JL794" s="18"/>
      <c r="JM794" s="18"/>
      <c r="JN794" s="18"/>
      <c r="JO794" s="18"/>
      <c r="JP794" s="18"/>
      <c r="JQ794" s="18"/>
      <c r="JR794" s="18"/>
      <c r="JS794" s="18"/>
      <c r="JT794" s="18"/>
      <c r="JU794" s="18"/>
      <c r="JV794" s="18"/>
      <c r="JW794" s="18"/>
      <c r="JX794" s="18"/>
      <c r="JY794" s="18"/>
      <c r="JZ794" s="18"/>
      <c r="KA794" s="18"/>
      <c r="KB794" s="18"/>
      <c r="KC794" s="18"/>
      <c r="KD794" s="18"/>
      <c r="KE794" s="18"/>
      <c r="KF794" s="18"/>
      <c r="KG794" s="18"/>
      <c r="KH794" s="18"/>
      <c r="KI794" s="18"/>
      <c r="KJ794" s="18"/>
      <c r="KK794" s="18"/>
      <c r="KL794" s="18"/>
      <c r="KM794" s="18"/>
      <c r="KN794" s="18"/>
      <c r="KO794" s="18"/>
      <c r="KP794" s="18"/>
      <c r="KQ794" s="18"/>
      <c r="KR794" s="18"/>
      <c r="KS794" s="18"/>
      <c r="KT794" s="18"/>
    </row>
    <row r="795" spans="1:306">
      <c r="A795" s="630">
        <v>1732</v>
      </c>
      <c r="B795" s="638" t="s">
        <v>475</v>
      </c>
      <c r="C795" s="632"/>
      <c r="D795" s="632"/>
      <c r="E795" s="632"/>
      <c r="F795" s="632"/>
      <c r="G795" s="623">
        <f t="shared" si="39"/>
        <v>0</v>
      </c>
      <c r="H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c r="IN795" s="18"/>
      <c r="IO795" s="18"/>
      <c r="IP795" s="18"/>
      <c r="IQ795" s="18"/>
      <c r="IR795" s="18"/>
      <c r="IS795" s="18"/>
      <c r="IT795" s="18"/>
      <c r="IU795" s="18"/>
      <c r="IV795" s="18"/>
      <c r="IW795" s="18"/>
      <c r="IX795" s="18"/>
      <c r="IY795" s="18"/>
      <c r="IZ795" s="18"/>
      <c r="JA795" s="18"/>
      <c r="JB795" s="18"/>
      <c r="JC795" s="18"/>
      <c r="JD795" s="18"/>
      <c r="JE795" s="18"/>
      <c r="JF795" s="18"/>
      <c r="JG795" s="18"/>
      <c r="JH795" s="18"/>
      <c r="JI795" s="18"/>
      <c r="JJ795" s="18"/>
      <c r="JK795" s="18"/>
      <c r="JL795" s="18"/>
      <c r="JM795" s="18"/>
      <c r="JN795" s="18"/>
      <c r="JO795" s="18"/>
      <c r="JP795" s="18"/>
      <c r="JQ795" s="18"/>
      <c r="JR795" s="18"/>
      <c r="JS795" s="18"/>
      <c r="JT795" s="18"/>
      <c r="JU795" s="18"/>
      <c r="JV795" s="18"/>
      <c r="JW795" s="18"/>
      <c r="JX795" s="18"/>
      <c r="JY795" s="18"/>
      <c r="JZ795" s="18"/>
      <c r="KA795" s="18"/>
      <c r="KB795" s="18"/>
      <c r="KC795" s="18"/>
      <c r="KD795" s="18"/>
      <c r="KE795" s="18"/>
      <c r="KF795" s="18"/>
      <c r="KG795" s="18"/>
      <c r="KH795" s="18"/>
      <c r="KI795" s="18"/>
      <c r="KJ795" s="18"/>
      <c r="KK795" s="18"/>
      <c r="KL795" s="18"/>
      <c r="KM795" s="18"/>
      <c r="KN795" s="18"/>
      <c r="KO795" s="18"/>
      <c r="KP795" s="18"/>
      <c r="KQ795" s="18"/>
      <c r="KR795" s="18"/>
      <c r="KS795" s="18"/>
      <c r="KT795" s="18"/>
    </row>
    <row r="796" spans="1:306">
      <c r="A796" s="630">
        <v>1739</v>
      </c>
      <c r="B796" s="638" t="s">
        <v>222</v>
      </c>
      <c r="C796" s="623">
        <f>SUM(C797:C798)</f>
        <v>0</v>
      </c>
      <c r="D796" s="623">
        <f>SUM(D797:D798)</f>
        <v>0</v>
      </c>
      <c r="E796" s="623">
        <f>SUM(E797:E798)</f>
        <v>0</v>
      </c>
      <c r="F796" s="623">
        <f>SUM(F797:F798)</f>
        <v>0</v>
      </c>
      <c r="G796" s="623">
        <f t="shared" si="39"/>
        <v>0</v>
      </c>
      <c r="H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c r="IN796" s="18"/>
      <c r="IO796" s="18"/>
      <c r="IP796" s="18"/>
      <c r="IQ796" s="18"/>
      <c r="IR796" s="18"/>
      <c r="IS796" s="18"/>
      <c r="IT796" s="18"/>
      <c r="IU796" s="18"/>
      <c r="IV796" s="18"/>
      <c r="IW796" s="18"/>
      <c r="IX796" s="18"/>
      <c r="IY796" s="18"/>
      <c r="IZ796" s="18"/>
      <c r="JA796" s="18"/>
      <c r="JB796" s="18"/>
      <c r="JC796" s="18"/>
      <c r="JD796" s="18"/>
      <c r="JE796" s="18"/>
      <c r="JF796" s="18"/>
      <c r="JG796" s="18"/>
      <c r="JH796" s="18"/>
      <c r="JI796" s="18"/>
      <c r="JJ796" s="18"/>
      <c r="JK796" s="18"/>
      <c r="JL796" s="18"/>
      <c r="JM796" s="18"/>
      <c r="JN796" s="18"/>
      <c r="JO796" s="18"/>
      <c r="JP796" s="18"/>
      <c r="JQ796" s="18"/>
      <c r="JR796" s="18"/>
      <c r="JS796" s="18"/>
      <c r="JT796" s="18"/>
      <c r="JU796" s="18"/>
      <c r="JV796" s="18"/>
      <c r="JW796" s="18"/>
      <c r="JX796" s="18"/>
      <c r="JY796" s="18"/>
      <c r="JZ796" s="18"/>
      <c r="KA796" s="18"/>
      <c r="KB796" s="18"/>
      <c r="KC796" s="18"/>
      <c r="KD796" s="18"/>
      <c r="KE796" s="18"/>
      <c r="KF796" s="18"/>
      <c r="KG796" s="18"/>
      <c r="KH796" s="18"/>
      <c r="KI796" s="18"/>
      <c r="KJ796" s="18"/>
      <c r="KK796" s="18"/>
      <c r="KL796" s="18"/>
      <c r="KM796" s="18"/>
      <c r="KN796" s="18"/>
      <c r="KO796" s="18"/>
      <c r="KP796" s="18"/>
      <c r="KQ796" s="18"/>
      <c r="KR796" s="18"/>
      <c r="KS796" s="18"/>
      <c r="KT796" s="18"/>
    </row>
    <row r="797" spans="1:306">
      <c r="A797" s="630">
        <v>17391</v>
      </c>
      <c r="B797" s="638" t="s">
        <v>476</v>
      </c>
      <c r="C797" s="632"/>
      <c r="D797" s="632"/>
      <c r="E797" s="632"/>
      <c r="F797" s="632"/>
      <c r="G797" s="623">
        <f t="shared" si="39"/>
        <v>0</v>
      </c>
      <c r="H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c r="IN797" s="18"/>
      <c r="IO797" s="18"/>
      <c r="IP797" s="18"/>
      <c r="IQ797" s="18"/>
      <c r="IR797" s="18"/>
      <c r="IS797" s="18"/>
      <c r="IT797" s="18"/>
      <c r="IU797" s="18"/>
      <c r="IV797" s="18"/>
      <c r="IW797" s="18"/>
      <c r="IX797" s="18"/>
      <c r="IY797" s="18"/>
      <c r="IZ797" s="18"/>
      <c r="JA797" s="18"/>
      <c r="JB797" s="18"/>
      <c r="JC797" s="18"/>
      <c r="JD797" s="18"/>
      <c r="JE797" s="18"/>
      <c r="JF797" s="18"/>
      <c r="JG797" s="18"/>
      <c r="JH797" s="18"/>
      <c r="JI797" s="18"/>
      <c r="JJ797" s="18"/>
      <c r="JK797" s="18"/>
      <c r="JL797" s="18"/>
      <c r="JM797" s="18"/>
      <c r="JN797" s="18"/>
      <c r="JO797" s="18"/>
      <c r="JP797" s="18"/>
      <c r="JQ797" s="18"/>
      <c r="JR797" s="18"/>
      <c r="JS797" s="18"/>
      <c r="JT797" s="18"/>
      <c r="JU797" s="18"/>
      <c r="JV797" s="18"/>
      <c r="JW797" s="18"/>
      <c r="JX797" s="18"/>
      <c r="JY797" s="18"/>
      <c r="JZ797" s="18"/>
      <c r="KA797" s="18"/>
      <c r="KB797" s="18"/>
      <c r="KC797" s="18"/>
      <c r="KD797" s="18"/>
      <c r="KE797" s="18"/>
      <c r="KF797" s="18"/>
      <c r="KG797" s="18"/>
      <c r="KH797" s="18"/>
      <c r="KI797" s="18"/>
      <c r="KJ797" s="18"/>
      <c r="KK797" s="18"/>
      <c r="KL797" s="18"/>
      <c r="KM797" s="18"/>
      <c r="KN797" s="18"/>
      <c r="KO797" s="18"/>
      <c r="KP797" s="18"/>
      <c r="KQ797" s="18"/>
      <c r="KR797" s="18"/>
      <c r="KS797" s="18"/>
      <c r="KT797" s="18"/>
    </row>
    <row r="798" spans="1:306">
      <c r="A798" s="630">
        <v>17392</v>
      </c>
      <c r="B798" s="638" t="s">
        <v>477</v>
      </c>
      <c r="C798" s="632"/>
      <c r="D798" s="632"/>
      <c r="E798" s="632"/>
      <c r="F798" s="632"/>
      <c r="G798" s="623">
        <f t="shared" si="39"/>
        <v>0</v>
      </c>
      <c r="H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c r="IN798" s="18"/>
      <c r="IO798" s="18"/>
      <c r="IP798" s="18"/>
      <c r="IQ798" s="18"/>
      <c r="IR798" s="18"/>
      <c r="IS798" s="18"/>
      <c r="IT798" s="18"/>
      <c r="IU798" s="18"/>
      <c r="IV798" s="18"/>
      <c r="IW798" s="18"/>
      <c r="IX798" s="18"/>
      <c r="IY798" s="18"/>
      <c r="IZ798" s="18"/>
      <c r="JA798" s="18"/>
      <c r="JB798" s="18"/>
      <c r="JC798" s="18"/>
      <c r="JD798" s="18"/>
      <c r="JE798" s="18"/>
      <c r="JF798" s="18"/>
      <c r="JG798" s="18"/>
      <c r="JH798" s="18"/>
      <c r="JI798" s="18"/>
      <c r="JJ798" s="18"/>
      <c r="JK798" s="18"/>
      <c r="JL798" s="18"/>
      <c r="JM798" s="18"/>
      <c r="JN798" s="18"/>
      <c r="JO798" s="18"/>
      <c r="JP798" s="18"/>
      <c r="JQ798" s="18"/>
      <c r="JR798" s="18"/>
      <c r="JS798" s="18"/>
      <c r="JT798" s="18"/>
      <c r="JU798" s="18"/>
      <c r="JV798" s="18"/>
      <c r="JW798" s="18"/>
      <c r="JX798" s="18"/>
      <c r="JY798" s="18"/>
      <c r="JZ798" s="18"/>
      <c r="KA798" s="18"/>
      <c r="KB798" s="18"/>
      <c r="KC798" s="18"/>
      <c r="KD798" s="18"/>
      <c r="KE798" s="18"/>
      <c r="KF798" s="18"/>
      <c r="KG798" s="18"/>
      <c r="KH798" s="18"/>
      <c r="KI798" s="18"/>
      <c r="KJ798" s="18"/>
      <c r="KK798" s="18"/>
      <c r="KL798" s="18"/>
      <c r="KM798" s="18"/>
      <c r="KN798" s="18"/>
      <c r="KO798" s="18"/>
      <c r="KP798" s="18"/>
      <c r="KQ798" s="18"/>
      <c r="KR798" s="18"/>
      <c r="KS798" s="18"/>
      <c r="KT798" s="18"/>
    </row>
    <row r="799" spans="1:306">
      <c r="A799" s="672">
        <v>18</v>
      </c>
      <c r="B799" s="636" t="s">
        <v>279</v>
      </c>
      <c r="C799" s="623">
        <f>C800+C803+C806</f>
        <v>0</v>
      </c>
      <c r="D799" s="623">
        <f>D800+D803+D806</f>
        <v>0</v>
      </c>
      <c r="E799" s="623">
        <f>E800+E803+E806</f>
        <v>0</v>
      </c>
      <c r="F799" s="623">
        <f>F800+F803+F806</f>
        <v>0</v>
      </c>
      <c r="G799" s="623">
        <f t="shared" si="39"/>
        <v>0</v>
      </c>
      <c r="H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c r="IN799" s="18"/>
      <c r="IO799" s="18"/>
      <c r="IP799" s="18"/>
      <c r="IQ799" s="18"/>
      <c r="IR799" s="18"/>
      <c r="IS799" s="18"/>
      <c r="IT799" s="18"/>
      <c r="IU799" s="18"/>
      <c r="IV799" s="18"/>
      <c r="IW799" s="18"/>
      <c r="IX799" s="18"/>
      <c r="IY799" s="18"/>
      <c r="IZ799" s="18"/>
      <c r="JA799" s="18"/>
      <c r="JB799" s="18"/>
      <c r="JC799" s="18"/>
      <c r="JD799" s="18"/>
      <c r="JE799" s="18"/>
      <c r="JF799" s="18"/>
      <c r="JG799" s="18"/>
      <c r="JH799" s="18"/>
      <c r="JI799" s="18"/>
      <c r="JJ799" s="18"/>
      <c r="JK799" s="18"/>
      <c r="JL799" s="18"/>
      <c r="JM799" s="18"/>
      <c r="JN799" s="18"/>
      <c r="JO799" s="18"/>
      <c r="JP799" s="18"/>
      <c r="JQ799" s="18"/>
      <c r="JR799" s="18"/>
      <c r="JS799" s="18"/>
      <c r="JT799" s="18"/>
      <c r="JU799" s="18"/>
      <c r="JV799" s="18"/>
      <c r="JW799" s="18"/>
      <c r="JX799" s="18"/>
      <c r="JY799" s="18"/>
      <c r="JZ799" s="18"/>
      <c r="KA799" s="18"/>
      <c r="KB799" s="18"/>
      <c r="KC799" s="18"/>
      <c r="KD799" s="18"/>
      <c r="KE799" s="18"/>
      <c r="KF799" s="18"/>
      <c r="KG799" s="18"/>
      <c r="KH799" s="18"/>
      <c r="KI799" s="18"/>
      <c r="KJ799" s="18"/>
      <c r="KK799" s="18"/>
      <c r="KL799" s="18"/>
      <c r="KM799" s="18"/>
      <c r="KN799" s="18"/>
      <c r="KO799" s="18"/>
      <c r="KP799" s="18"/>
      <c r="KQ799" s="18"/>
      <c r="KR799" s="18"/>
      <c r="KS799" s="18"/>
      <c r="KT799" s="18"/>
    </row>
    <row r="800" spans="1:306">
      <c r="A800" s="678">
        <v>182</v>
      </c>
      <c r="B800" s="637" t="s">
        <v>280</v>
      </c>
      <c r="C800" s="623">
        <f>SUM(C801:C802)</f>
        <v>0</v>
      </c>
      <c r="D800" s="623">
        <f>SUM(D801:D802)</f>
        <v>0</v>
      </c>
      <c r="E800" s="623">
        <f>SUM(E801:E802)</f>
        <v>0</v>
      </c>
      <c r="F800" s="623">
        <f>SUM(F801:F802)</f>
        <v>0</v>
      </c>
      <c r="G800" s="623">
        <f t="shared" si="39"/>
        <v>0</v>
      </c>
      <c r="H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c r="IN800" s="18"/>
      <c r="IO800" s="18"/>
      <c r="IP800" s="18"/>
      <c r="IQ800" s="18"/>
      <c r="IR800" s="18"/>
      <c r="IS800" s="18"/>
      <c r="IT800" s="18"/>
      <c r="IU800" s="18"/>
      <c r="IV800" s="18"/>
      <c r="IW800" s="18"/>
      <c r="IX800" s="18"/>
      <c r="IY800" s="18"/>
      <c r="IZ800" s="18"/>
      <c r="JA800" s="18"/>
      <c r="JB800" s="18"/>
      <c r="JC800" s="18"/>
      <c r="JD800" s="18"/>
      <c r="JE800" s="18"/>
      <c r="JF800" s="18"/>
      <c r="JG800" s="18"/>
      <c r="JH800" s="18"/>
      <c r="JI800" s="18"/>
      <c r="JJ800" s="18"/>
      <c r="JK800" s="18"/>
      <c r="JL800" s="18"/>
      <c r="JM800" s="18"/>
      <c r="JN800" s="18"/>
      <c r="JO800" s="18"/>
      <c r="JP800" s="18"/>
      <c r="JQ800" s="18"/>
      <c r="JR800" s="18"/>
      <c r="JS800" s="18"/>
      <c r="JT800" s="18"/>
      <c r="JU800" s="18"/>
      <c r="JV800" s="18"/>
      <c r="JW800" s="18"/>
      <c r="JX800" s="18"/>
      <c r="JY800" s="18"/>
      <c r="JZ800" s="18"/>
      <c r="KA800" s="18"/>
      <c r="KB800" s="18"/>
      <c r="KC800" s="18"/>
      <c r="KD800" s="18"/>
      <c r="KE800" s="18"/>
      <c r="KF800" s="18"/>
      <c r="KG800" s="18"/>
      <c r="KH800" s="18"/>
      <c r="KI800" s="18"/>
      <c r="KJ800" s="18"/>
      <c r="KK800" s="18"/>
      <c r="KL800" s="18"/>
      <c r="KM800" s="18"/>
      <c r="KN800" s="18"/>
      <c r="KO800" s="18"/>
      <c r="KP800" s="18"/>
      <c r="KQ800" s="18"/>
      <c r="KR800" s="18"/>
      <c r="KS800" s="18"/>
      <c r="KT800" s="18"/>
    </row>
    <row r="801" spans="1:306">
      <c r="A801" s="676">
        <v>1823</v>
      </c>
      <c r="B801" s="638" t="s">
        <v>478</v>
      </c>
      <c r="C801" s="632"/>
      <c r="D801" s="632"/>
      <c r="E801" s="632"/>
      <c r="F801" s="632"/>
      <c r="G801" s="623">
        <f t="shared" si="39"/>
        <v>0</v>
      </c>
      <c r="H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c r="IX801" s="18"/>
      <c r="IY801" s="18"/>
      <c r="IZ801" s="18"/>
      <c r="JA801" s="18"/>
      <c r="JB801" s="18"/>
      <c r="JC801" s="18"/>
      <c r="JD801" s="18"/>
      <c r="JE801" s="18"/>
      <c r="JF801" s="18"/>
      <c r="JG801" s="18"/>
      <c r="JH801" s="18"/>
      <c r="JI801" s="18"/>
      <c r="JJ801" s="18"/>
      <c r="JK801" s="18"/>
      <c r="JL801" s="18"/>
      <c r="JM801" s="18"/>
      <c r="JN801" s="18"/>
      <c r="JO801" s="18"/>
      <c r="JP801" s="18"/>
      <c r="JQ801" s="18"/>
      <c r="JR801" s="18"/>
      <c r="JS801" s="18"/>
      <c r="JT801" s="18"/>
      <c r="JU801" s="18"/>
      <c r="JV801" s="18"/>
      <c r="JW801" s="18"/>
      <c r="JX801" s="18"/>
      <c r="JY801" s="18"/>
      <c r="JZ801" s="18"/>
      <c r="KA801" s="18"/>
      <c r="KB801" s="18"/>
      <c r="KC801" s="18"/>
      <c r="KD801" s="18"/>
      <c r="KE801" s="18"/>
      <c r="KF801" s="18"/>
      <c r="KG801" s="18"/>
      <c r="KH801" s="18"/>
      <c r="KI801" s="18"/>
      <c r="KJ801" s="18"/>
      <c r="KK801" s="18"/>
      <c r="KL801" s="18"/>
      <c r="KM801" s="18"/>
      <c r="KN801" s="18"/>
      <c r="KO801" s="18"/>
      <c r="KP801" s="18"/>
      <c r="KQ801" s="18"/>
      <c r="KR801" s="18"/>
      <c r="KS801" s="18"/>
      <c r="KT801" s="18"/>
    </row>
    <row r="802" spans="1:306">
      <c r="A802" s="676">
        <v>1829</v>
      </c>
      <c r="B802" s="638" t="s">
        <v>222</v>
      </c>
      <c r="C802" s="632"/>
      <c r="D802" s="632"/>
      <c r="E802" s="632"/>
      <c r="F802" s="632"/>
      <c r="G802" s="623">
        <f t="shared" si="39"/>
        <v>0</v>
      </c>
      <c r="H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c r="IN802" s="18"/>
      <c r="IO802" s="18"/>
      <c r="IP802" s="18"/>
      <c r="IQ802" s="18"/>
      <c r="IR802" s="18"/>
      <c r="IS802" s="18"/>
      <c r="IT802" s="18"/>
      <c r="IU802" s="18"/>
      <c r="IV802" s="18"/>
      <c r="IW802" s="18"/>
      <c r="IX802" s="18"/>
      <c r="IY802" s="18"/>
      <c r="IZ802" s="18"/>
      <c r="JA802" s="18"/>
      <c r="JB802" s="18"/>
      <c r="JC802" s="18"/>
      <c r="JD802" s="18"/>
      <c r="JE802" s="18"/>
      <c r="JF802" s="18"/>
      <c r="JG802" s="18"/>
      <c r="JH802" s="18"/>
      <c r="JI802" s="18"/>
      <c r="JJ802" s="18"/>
      <c r="JK802" s="18"/>
      <c r="JL802" s="18"/>
      <c r="JM802" s="18"/>
      <c r="JN802" s="18"/>
      <c r="JO802" s="18"/>
      <c r="JP802" s="18"/>
      <c r="JQ802" s="18"/>
      <c r="JR802" s="18"/>
      <c r="JS802" s="18"/>
      <c r="JT802" s="18"/>
      <c r="JU802" s="18"/>
      <c r="JV802" s="18"/>
      <c r="JW802" s="18"/>
      <c r="JX802" s="18"/>
      <c r="JY802" s="18"/>
      <c r="JZ802" s="18"/>
      <c r="KA802" s="18"/>
      <c r="KB802" s="18"/>
      <c r="KC802" s="18"/>
      <c r="KD802" s="18"/>
      <c r="KE802" s="18"/>
      <c r="KF802" s="18"/>
      <c r="KG802" s="18"/>
      <c r="KH802" s="18"/>
      <c r="KI802" s="18"/>
      <c r="KJ802" s="18"/>
      <c r="KK802" s="18"/>
      <c r="KL802" s="18"/>
      <c r="KM802" s="18"/>
      <c r="KN802" s="18"/>
      <c r="KO802" s="18"/>
      <c r="KP802" s="18"/>
      <c r="KQ802" s="18"/>
      <c r="KR802" s="18"/>
      <c r="KS802" s="18"/>
      <c r="KT802" s="18"/>
    </row>
    <row r="803" spans="1:306">
      <c r="A803" s="678">
        <v>183</v>
      </c>
      <c r="B803" s="637" t="s">
        <v>479</v>
      </c>
      <c r="C803" s="623">
        <f>SUM(C804:C805)</f>
        <v>0</v>
      </c>
      <c r="D803" s="623">
        <f>SUM(D804:D805)</f>
        <v>0</v>
      </c>
      <c r="E803" s="623">
        <f>SUM(E804:E805)</f>
        <v>0</v>
      </c>
      <c r="F803" s="623">
        <f>SUM(F804:F805)</f>
        <v>0</v>
      </c>
      <c r="G803" s="623">
        <f t="shared" si="39"/>
        <v>0</v>
      </c>
      <c r="H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c r="IN803" s="18"/>
      <c r="IO803" s="18"/>
      <c r="IP803" s="18"/>
      <c r="IQ803" s="18"/>
      <c r="IR803" s="18"/>
      <c r="IS803" s="18"/>
      <c r="IT803" s="18"/>
      <c r="IU803" s="18"/>
      <c r="IV803" s="18"/>
      <c r="IW803" s="18"/>
      <c r="IX803" s="18"/>
      <c r="IY803" s="18"/>
      <c r="IZ803" s="18"/>
      <c r="JA803" s="18"/>
      <c r="JB803" s="18"/>
      <c r="JC803" s="18"/>
      <c r="JD803" s="18"/>
      <c r="JE803" s="18"/>
      <c r="JF803" s="18"/>
      <c r="JG803" s="18"/>
      <c r="JH803" s="18"/>
      <c r="JI803" s="18"/>
      <c r="JJ803" s="18"/>
      <c r="JK803" s="18"/>
      <c r="JL803" s="18"/>
      <c r="JM803" s="18"/>
      <c r="JN803" s="18"/>
      <c r="JO803" s="18"/>
      <c r="JP803" s="18"/>
      <c r="JQ803" s="18"/>
      <c r="JR803" s="18"/>
      <c r="JS803" s="18"/>
      <c r="JT803" s="18"/>
      <c r="JU803" s="18"/>
      <c r="JV803" s="18"/>
      <c r="JW803" s="18"/>
      <c r="JX803" s="18"/>
      <c r="JY803" s="18"/>
      <c r="JZ803" s="18"/>
      <c r="KA803" s="18"/>
      <c r="KB803" s="18"/>
      <c r="KC803" s="18"/>
      <c r="KD803" s="18"/>
      <c r="KE803" s="18"/>
      <c r="KF803" s="18"/>
      <c r="KG803" s="18"/>
      <c r="KH803" s="18"/>
      <c r="KI803" s="18"/>
      <c r="KJ803" s="18"/>
      <c r="KK803" s="18"/>
      <c r="KL803" s="18"/>
      <c r="KM803" s="18"/>
      <c r="KN803" s="18"/>
      <c r="KO803" s="18"/>
      <c r="KP803" s="18"/>
      <c r="KQ803" s="18"/>
      <c r="KR803" s="18"/>
      <c r="KS803" s="18"/>
      <c r="KT803" s="18"/>
    </row>
    <row r="804" spans="1:306">
      <c r="A804" s="676">
        <v>1833</v>
      </c>
      <c r="B804" s="638" t="s">
        <v>480</v>
      </c>
      <c r="C804" s="632"/>
      <c r="D804" s="632"/>
      <c r="E804" s="632"/>
      <c r="F804" s="632"/>
      <c r="G804" s="623">
        <f t="shared" si="39"/>
        <v>0</v>
      </c>
      <c r="H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c r="IN804" s="18"/>
      <c r="IO804" s="18"/>
      <c r="IP804" s="18"/>
      <c r="IQ804" s="18"/>
      <c r="IR804" s="18"/>
      <c r="IS804" s="18"/>
      <c r="IT804" s="18"/>
      <c r="IU804" s="18"/>
      <c r="IV804" s="18"/>
      <c r="IW804" s="18"/>
      <c r="IX804" s="18"/>
      <c r="IY804" s="18"/>
      <c r="IZ804" s="18"/>
      <c r="JA804" s="18"/>
      <c r="JB804" s="18"/>
      <c r="JC804" s="18"/>
      <c r="JD804" s="18"/>
      <c r="JE804" s="18"/>
      <c r="JF804" s="18"/>
      <c r="JG804" s="18"/>
      <c r="JH804" s="18"/>
      <c r="JI804" s="18"/>
      <c r="JJ804" s="18"/>
      <c r="JK804" s="18"/>
      <c r="JL804" s="18"/>
      <c r="JM804" s="18"/>
      <c r="JN804" s="18"/>
      <c r="JO804" s="18"/>
      <c r="JP804" s="18"/>
      <c r="JQ804" s="18"/>
      <c r="JR804" s="18"/>
      <c r="JS804" s="18"/>
      <c r="JT804" s="18"/>
      <c r="JU804" s="18"/>
      <c r="JV804" s="18"/>
      <c r="JW804" s="18"/>
      <c r="JX804" s="18"/>
      <c r="JY804" s="18"/>
      <c r="JZ804" s="18"/>
      <c r="KA804" s="18"/>
      <c r="KB804" s="18"/>
      <c r="KC804" s="18"/>
      <c r="KD804" s="18"/>
      <c r="KE804" s="18"/>
      <c r="KF804" s="18"/>
      <c r="KG804" s="18"/>
      <c r="KH804" s="18"/>
      <c r="KI804" s="18"/>
      <c r="KJ804" s="18"/>
      <c r="KK804" s="18"/>
      <c r="KL804" s="18"/>
      <c r="KM804" s="18"/>
      <c r="KN804" s="18"/>
      <c r="KO804" s="18"/>
      <c r="KP804" s="18"/>
      <c r="KQ804" s="18"/>
      <c r="KR804" s="18"/>
      <c r="KS804" s="18"/>
      <c r="KT804" s="18"/>
    </row>
    <row r="805" spans="1:306">
      <c r="A805" s="676">
        <v>1839</v>
      </c>
      <c r="B805" s="638" t="s">
        <v>222</v>
      </c>
      <c r="C805" s="632"/>
      <c r="D805" s="632"/>
      <c r="E805" s="632"/>
      <c r="F805" s="632"/>
      <c r="G805" s="623">
        <f t="shared" si="39"/>
        <v>0</v>
      </c>
      <c r="H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c r="IN805" s="18"/>
      <c r="IO805" s="18"/>
      <c r="IP805" s="18"/>
      <c r="IQ805" s="18"/>
      <c r="IR805" s="18"/>
      <c r="IS805" s="18"/>
      <c r="IT805" s="18"/>
      <c r="IU805" s="18"/>
      <c r="IV805" s="18"/>
      <c r="IW805" s="18"/>
      <c r="IX805" s="18"/>
      <c r="IY805" s="18"/>
      <c r="IZ805" s="18"/>
      <c r="JA805" s="18"/>
      <c r="JB805" s="18"/>
      <c r="JC805" s="18"/>
      <c r="JD805" s="18"/>
      <c r="JE805" s="18"/>
      <c r="JF805" s="18"/>
      <c r="JG805" s="18"/>
      <c r="JH805" s="18"/>
      <c r="JI805" s="18"/>
      <c r="JJ805" s="18"/>
      <c r="JK805" s="18"/>
      <c r="JL805" s="18"/>
      <c r="JM805" s="18"/>
      <c r="JN805" s="18"/>
      <c r="JO805" s="18"/>
      <c r="JP805" s="18"/>
      <c r="JQ805" s="18"/>
      <c r="JR805" s="18"/>
      <c r="JS805" s="18"/>
      <c r="JT805" s="18"/>
      <c r="JU805" s="18"/>
      <c r="JV805" s="18"/>
      <c r="JW805" s="18"/>
      <c r="JX805" s="18"/>
      <c r="JY805" s="18"/>
      <c r="JZ805" s="18"/>
      <c r="KA805" s="18"/>
      <c r="KB805" s="18"/>
      <c r="KC805" s="18"/>
      <c r="KD805" s="18"/>
      <c r="KE805" s="18"/>
      <c r="KF805" s="18"/>
      <c r="KG805" s="18"/>
      <c r="KH805" s="18"/>
      <c r="KI805" s="18"/>
      <c r="KJ805" s="18"/>
      <c r="KK805" s="18"/>
      <c r="KL805" s="18"/>
      <c r="KM805" s="18"/>
      <c r="KN805" s="18"/>
      <c r="KO805" s="18"/>
      <c r="KP805" s="18"/>
      <c r="KQ805" s="18"/>
      <c r="KR805" s="18"/>
      <c r="KS805" s="18"/>
      <c r="KT805" s="18"/>
    </row>
    <row r="806" spans="1:306" s="677" customFormat="1">
      <c r="A806" s="678">
        <v>186</v>
      </c>
      <c r="B806" s="659" t="s">
        <v>279</v>
      </c>
      <c r="C806" s="623">
        <f>SUM(C807:C808)</f>
        <v>0</v>
      </c>
      <c r="D806" s="623">
        <f>SUM(D807:D808)</f>
        <v>0</v>
      </c>
      <c r="E806" s="623">
        <f>SUM(E807:E808)</f>
        <v>0</v>
      </c>
      <c r="F806" s="623">
        <f>SUM(F807:F808)</f>
        <v>0</v>
      </c>
      <c r="G806" s="623">
        <f t="shared" si="39"/>
        <v>0</v>
      </c>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c r="IN806" s="18"/>
      <c r="IO806" s="18"/>
      <c r="IP806" s="18"/>
      <c r="IQ806" s="18"/>
      <c r="IR806" s="18"/>
      <c r="IS806" s="18"/>
      <c r="IT806" s="18"/>
      <c r="IU806" s="18"/>
      <c r="IV806" s="18"/>
      <c r="IW806" s="18"/>
      <c r="IX806" s="18"/>
      <c r="IY806" s="18"/>
      <c r="IZ806" s="18"/>
      <c r="JA806" s="18"/>
      <c r="JB806" s="18"/>
      <c r="JC806" s="18"/>
      <c r="JD806" s="18"/>
      <c r="JE806" s="18"/>
      <c r="JF806" s="18"/>
      <c r="JG806" s="18"/>
      <c r="JH806" s="18"/>
      <c r="JI806" s="18"/>
      <c r="JJ806" s="18"/>
      <c r="JK806" s="18"/>
      <c r="JL806" s="18"/>
      <c r="JM806" s="18"/>
      <c r="JN806" s="18"/>
      <c r="JO806" s="18"/>
      <c r="JP806" s="18"/>
      <c r="JQ806" s="18"/>
      <c r="JR806" s="18"/>
      <c r="JS806" s="18"/>
      <c r="JT806" s="18"/>
      <c r="JU806" s="18"/>
      <c r="JV806" s="18"/>
      <c r="JW806" s="18"/>
      <c r="JX806" s="18"/>
      <c r="JY806" s="18"/>
      <c r="JZ806" s="18"/>
      <c r="KA806" s="18"/>
      <c r="KB806" s="18"/>
      <c r="KC806" s="18"/>
      <c r="KD806" s="18"/>
      <c r="KE806" s="18"/>
      <c r="KF806" s="18"/>
      <c r="KG806" s="18"/>
      <c r="KH806" s="18"/>
      <c r="KI806" s="18"/>
      <c r="KJ806" s="18"/>
      <c r="KK806" s="18"/>
      <c r="KL806" s="18"/>
      <c r="KM806" s="18"/>
      <c r="KN806" s="18"/>
      <c r="KO806" s="18"/>
      <c r="KP806" s="18"/>
      <c r="KQ806" s="18"/>
      <c r="KR806" s="18"/>
      <c r="KS806" s="18"/>
      <c r="KT806" s="18"/>
    </row>
    <row r="807" spans="1:306">
      <c r="A807" s="676">
        <v>1861</v>
      </c>
      <c r="B807" s="638" t="s">
        <v>284</v>
      </c>
      <c r="C807" s="632"/>
      <c r="D807" s="632"/>
      <c r="E807" s="632"/>
      <c r="F807" s="632"/>
      <c r="G807" s="623">
        <f t="shared" si="39"/>
        <v>0</v>
      </c>
      <c r="H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c r="IN807" s="18"/>
      <c r="IO807" s="18"/>
      <c r="IP807" s="18"/>
      <c r="IQ807" s="18"/>
      <c r="IR807" s="18"/>
      <c r="IS807" s="18"/>
      <c r="IT807" s="18"/>
      <c r="IU807" s="18"/>
      <c r="IV807" s="18"/>
      <c r="IW807" s="18"/>
      <c r="IX807" s="18"/>
      <c r="IY807" s="18"/>
      <c r="IZ807" s="18"/>
      <c r="JA807" s="18"/>
      <c r="JB807" s="18"/>
      <c r="JC807" s="18"/>
      <c r="JD807" s="18"/>
      <c r="JE807" s="18"/>
      <c r="JF807" s="18"/>
      <c r="JG807" s="18"/>
      <c r="JH807" s="18"/>
      <c r="JI807" s="18"/>
      <c r="JJ807" s="18"/>
      <c r="JK807" s="18"/>
      <c r="JL807" s="18"/>
      <c r="JM807" s="18"/>
      <c r="JN807" s="18"/>
      <c r="JO807" s="18"/>
      <c r="JP807" s="18"/>
      <c r="JQ807" s="18"/>
      <c r="JR807" s="18"/>
      <c r="JS807" s="18"/>
      <c r="JT807" s="18"/>
      <c r="JU807" s="18"/>
      <c r="JV807" s="18"/>
      <c r="JW807" s="18"/>
      <c r="JX807" s="18"/>
      <c r="JY807" s="18"/>
      <c r="JZ807" s="18"/>
      <c r="KA807" s="18"/>
      <c r="KB807" s="18"/>
      <c r="KC807" s="18"/>
      <c r="KD807" s="18"/>
      <c r="KE807" s="18"/>
      <c r="KF807" s="18"/>
      <c r="KG807" s="18"/>
      <c r="KH807" s="18"/>
      <c r="KI807" s="18"/>
      <c r="KJ807" s="18"/>
      <c r="KK807" s="18"/>
      <c r="KL807" s="18"/>
      <c r="KM807" s="18"/>
      <c r="KN807" s="18"/>
      <c r="KO807" s="18"/>
      <c r="KP807" s="18"/>
      <c r="KQ807" s="18"/>
      <c r="KR807" s="18"/>
      <c r="KS807" s="18"/>
      <c r="KT807" s="18"/>
    </row>
    <row r="808" spans="1:306">
      <c r="A808" s="675">
        <v>1862</v>
      </c>
      <c r="B808" s="638" t="s">
        <v>481</v>
      </c>
      <c r="C808" s="632"/>
      <c r="D808" s="632"/>
      <c r="E808" s="632"/>
      <c r="F808" s="632"/>
      <c r="G808" s="623">
        <f t="shared" si="39"/>
        <v>0</v>
      </c>
      <c r="H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c r="IN808" s="18"/>
      <c r="IO808" s="18"/>
      <c r="IP808" s="18"/>
      <c r="IQ808" s="18"/>
      <c r="IR808" s="18"/>
      <c r="IS808" s="18"/>
      <c r="IT808" s="18"/>
      <c r="IU808" s="18"/>
      <c r="IV808" s="18"/>
      <c r="IW808" s="18"/>
      <c r="IX808" s="18"/>
      <c r="IY808" s="18"/>
      <c r="IZ808" s="18"/>
      <c r="JA808" s="18"/>
      <c r="JB808" s="18"/>
      <c r="JC808" s="18"/>
      <c r="JD808" s="18"/>
      <c r="JE808" s="18"/>
      <c r="JF808" s="18"/>
      <c r="JG808" s="18"/>
      <c r="JH808" s="18"/>
      <c r="JI808" s="18"/>
      <c r="JJ808" s="18"/>
      <c r="JK808" s="18"/>
      <c r="JL808" s="18"/>
      <c r="JM808" s="18"/>
      <c r="JN808" s="18"/>
      <c r="JO808" s="18"/>
      <c r="JP808" s="18"/>
      <c r="JQ808" s="18"/>
      <c r="JR808" s="18"/>
      <c r="JS808" s="18"/>
      <c r="JT808" s="18"/>
      <c r="JU808" s="18"/>
      <c r="JV808" s="18"/>
      <c r="JW808" s="18"/>
      <c r="JX808" s="18"/>
      <c r="JY808" s="18"/>
      <c r="JZ808" s="18"/>
      <c r="KA808" s="18"/>
      <c r="KB808" s="18"/>
      <c r="KC808" s="18"/>
      <c r="KD808" s="18"/>
      <c r="KE808" s="18"/>
      <c r="KF808" s="18"/>
      <c r="KG808" s="18"/>
      <c r="KH808" s="18"/>
      <c r="KI808" s="18"/>
      <c r="KJ808" s="18"/>
      <c r="KK808" s="18"/>
      <c r="KL808" s="18"/>
      <c r="KM808" s="18"/>
      <c r="KN808" s="18"/>
      <c r="KO808" s="18"/>
      <c r="KP808" s="18"/>
      <c r="KQ808" s="18"/>
      <c r="KR808" s="18"/>
      <c r="KS808" s="18"/>
      <c r="KT808" s="18"/>
    </row>
    <row r="809" spans="1:306">
      <c r="A809" s="672">
        <v>2</v>
      </c>
      <c r="B809" s="657" t="s">
        <v>307</v>
      </c>
      <c r="C809" s="623">
        <f>C810+C856+C909</f>
        <v>0</v>
      </c>
      <c r="D809" s="623">
        <f>D810+D856+D909</f>
        <v>0</v>
      </c>
      <c r="E809" s="623">
        <f>E810+E856+E909</f>
        <v>0</v>
      </c>
      <c r="F809" s="623">
        <f>F810+F856+F909</f>
        <v>0</v>
      </c>
      <c r="G809" s="623">
        <f t="shared" si="39"/>
        <v>0</v>
      </c>
      <c r="H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c r="IN809" s="18"/>
      <c r="IO809" s="18"/>
      <c r="IP809" s="18"/>
      <c r="IQ809" s="18"/>
      <c r="IR809" s="18"/>
      <c r="IS809" s="18"/>
      <c r="IT809" s="18"/>
      <c r="IU809" s="18"/>
      <c r="IV809" s="18"/>
      <c r="IW809" s="18"/>
      <c r="IX809" s="18"/>
      <c r="IY809" s="18"/>
      <c r="IZ809" s="18"/>
      <c r="JA809" s="18"/>
      <c r="JB809" s="18"/>
      <c r="JC809" s="18"/>
      <c r="JD809" s="18"/>
      <c r="JE809" s="18"/>
      <c r="JF809" s="18"/>
      <c r="JG809" s="18"/>
      <c r="JH809" s="18"/>
      <c r="JI809" s="18"/>
      <c r="JJ809" s="18"/>
      <c r="JK809" s="18"/>
      <c r="JL809" s="18"/>
      <c r="JM809" s="18"/>
      <c r="JN809" s="18"/>
      <c r="JO809" s="18"/>
      <c r="JP809" s="18"/>
      <c r="JQ809" s="18"/>
      <c r="JR809" s="18"/>
      <c r="JS809" s="18"/>
      <c r="JT809" s="18"/>
      <c r="JU809" s="18"/>
      <c r="JV809" s="18"/>
      <c r="JW809" s="18"/>
      <c r="JX809" s="18"/>
      <c r="JY809" s="18"/>
      <c r="JZ809" s="18"/>
      <c r="KA809" s="18"/>
      <c r="KB809" s="18"/>
      <c r="KC809" s="18"/>
      <c r="KD809" s="18"/>
      <c r="KE809" s="18"/>
      <c r="KF809" s="18"/>
      <c r="KG809" s="18"/>
      <c r="KH809" s="18"/>
      <c r="KI809" s="18"/>
      <c r="KJ809" s="18"/>
      <c r="KK809" s="18"/>
      <c r="KL809" s="18"/>
      <c r="KM809" s="18"/>
      <c r="KN809" s="18"/>
      <c r="KO809" s="18"/>
      <c r="KP809" s="18"/>
      <c r="KQ809" s="18"/>
      <c r="KR809" s="18"/>
      <c r="KS809" s="18"/>
      <c r="KT809" s="18"/>
    </row>
    <row r="810" spans="1:306">
      <c r="A810" s="661">
        <v>26</v>
      </c>
      <c r="B810" s="636" t="s">
        <v>339</v>
      </c>
      <c r="C810" s="623">
        <f>C811+C821+C831+C841+C851</f>
        <v>0</v>
      </c>
      <c r="D810" s="623">
        <f>D811+D821+D831+D841+D851</f>
        <v>0</v>
      </c>
      <c r="E810" s="623">
        <f>E811+E821+E831+E841+E851</f>
        <v>0</v>
      </c>
      <c r="F810" s="623">
        <f>F811+F821+F831+F841+F851</f>
        <v>0</v>
      </c>
      <c r="G810" s="623">
        <f t="shared" si="39"/>
        <v>0</v>
      </c>
      <c r="H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c r="IN810" s="18"/>
      <c r="IO810" s="18"/>
      <c r="IP810" s="18"/>
      <c r="IQ810" s="18"/>
      <c r="IR810" s="18"/>
      <c r="IS810" s="18"/>
      <c r="IT810" s="18"/>
      <c r="IU810" s="18"/>
      <c r="IV810" s="18"/>
      <c r="IW810" s="18"/>
      <c r="IX810" s="18"/>
      <c r="IY810" s="18"/>
      <c r="IZ810" s="18"/>
      <c r="JA810" s="18"/>
      <c r="JB810" s="18"/>
      <c r="JC810" s="18"/>
      <c r="JD810" s="18"/>
      <c r="JE810" s="18"/>
      <c r="JF810" s="18"/>
      <c r="JG810" s="18"/>
      <c r="JH810" s="18"/>
      <c r="JI810" s="18"/>
      <c r="JJ810" s="18"/>
      <c r="JK810" s="18"/>
      <c r="JL810" s="18"/>
      <c r="JM810" s="18"/>
      <c r="JN810" s="18"/>
      <c r="JO810" s="18"/>
      <c r="JP810" s="18"/>
      <c r="JQ810" s="18"/>
      <c r="JR810" s="18"/>
      <c r="JS810" s="18"/>
      <c r="JT810" s="18"/>
      <c r="JU810" s="18"/>
      <c r="JV810" s="18"/>
      <c r="JW810" s="18"/>
      <c r="JX810" s="18"/>
      <c r="JY810" s="18"/>
      <c r="JZ810" s="18"/>
      <c r="KA810" s="18"/>
      <c r="KB810" s="18"/>
      <c r="KC810" s="18"/>
      <c r="KD810" s="18"/>
      <c r="KE810" s="18"/>
      <c r="KF810" s="18"/>
      <c r="KG810" s="18"/>
      <c r="KH810" s="18"/>
      <c r="KI810" s="18"/>
      <c r="KJ810" s="18"/>
      <c r="KK810" s="18"/>
      <c r="KL810" s="18"/>
      <c r="KM810" s="18"/>
      <c r="KN810" s="18"/>
      <c r="KO810" s="18"/>
      <c r="KP810" s="18"/>
      <c r="KQ810" s="18"/>
      <c r="KR810" s="18"/>
      <c r="KS810" s="18"/>
      <c r="KT810" s="18"/>
    </row>
    <row r="811" spans="1:306">
      <c r="A811" s="674">
        <v>261</v>
      </c>
      <c r="B811" s="637" t="s">
        <v>482</v>
      </c>
      <c r="C811" s="623">
        <f>SUM(C812:C816)</f>
        <v>0</v>
      </c>
      <c r="D811" s="623">
        <f>SUM(D812:D816)</f>
        <v>0</v>
      </c>
      <c r="E811" s="623">
        <f>SUM(E812:E816)</f>
        <v>0</v>
      </c>
      <c r="F811" s="623">
        <f>SUM(F812:F816)</f>
        <v>0</v>
      </c>
      <c r="G811" s="623">
        <f t="shared" si="39"/>
        <v>0</v>
      </c>
      <c r="H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c r="IN811" s="18"/>
      <c r="IO811" s="18"/>
      <c r="IP811" s="18"/>
      <c r="IQ811" s="18"/>
      <c r="IR811" s="18"/>
      <c r="IS811" s="18"/>
      <c r="IT811" s="18"/>
      <c r="IU811" s="18"/>
      <c r="IV811" s="18"/>
      <c r="IW811" s="18"/>
      <c r="IX811" s="18"/>
      <c r="IY811" s="18"/>
      <c r="IZ811" s="18"/>
      <c r="JA811" s="18"/>
      <c r="JB811" s="18"/>
      <c r="JC811" s="18"/>
      <c r="JD811" s="18"/>
      <c r="JE811" s="18"/>
      <c r="JF811" s="18"/>
      <c r="JG811" s="18"/>
      <c r="JH811" s="18"/>
      <c r="JI811" s="18"/>
      <c r="JJ811" s="18"/>
      <c r="JK811" s="18"/>
      <c r="JL811" s="18"/>
      <c r="JM811" s="18"/>
      <c r="JN811" s="18"/>
      <c r="JO811" s="18"/>
      <c r="JP811" s="18"/>
      <c r="JQ811" s="18"/>
      <c r="JR811" s="18"/>
      <c r="JS811" s="18"/>
      <c r="JT811" s="18"/>
      <c r="JU811" s="18"/>
      <c r="JV811" s="18"/>
      <c r="JW811" s="18"/>
      <c r="JX811" s="18"/>
      <c r="JY811" s="18"/>
      <c r="JZ811" s="18"/>
      <c r="KA811" s="18"/>
      <c r="KB811" s="18"/>
      <c r="KC811" s="18"/>
      <c r="KD811" s="18"/>
      <c r="KE811" s="18"/>
      <c r="KF811" s="18"/>
      <c r="KG811" s="18"/>
      <c r="KH811" s="18"/>
      <c r="KI811" s="18"/>
      <c r="KJ811" s="18"/>
      <c r="KK811" s="18"/>
      <c r="KL811" s="18"/>
      <c r="KM811" s="18"/>
      <c r="KN811" s="18"/>
      <c r="KO811" s="18"/>
      <c r="KP811" s="18"/>
      <c r="KQ811" s="18"/>
      <c r="KR811" s="18"/>
      <c r="KS811" s="18"/>
      <c r="KT811" s="18"/>
    </row>
    <row r="812" spans="1:306">
      <c r="A812" s="675">
        <v>2611</v>
      </c>
      <c r="B812" s="638" t="s">
        <v>340</v>
      </c>
      <c r="C812" s="632"/>
      <c r="D812" s="632"/>
      <c r="E812" s="632"/>
      <c r="F812" s="632"/>
      <c r="G812" s="623">
        <f t="shared" si="39"/>
        <v>0</v>
      </c>
      <c r="H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c r="IN812" s="18"/>
      <c r="IO812" s="18"/>
      <c r="IP812" s="18"/>
      <c r="IQ812" s="18"/>
      <c r="IR812" s="18"/>
      <c r="IS812" s="18"/>
      <c r="IT812" s="18"/>
      <c r="IU812" s="18"/>
      <c r="IV812" s="18"/>
      <c r="IW812" s="18"/>
      <c r="IX812" s="18"/>
      <c r="IY812" s="18"/>
      <c r="IZ812" s="18"/>
      <c r="JA812" s="18"/>
      <c r="JB812" s="18"/>
      <c r="JC812" s="18"/>
      <c r="JD812" s="18"/>
      <c r="JE812" s="18"/>
      <c r="JF812" s="18"/>
      <c r="JG812" s="18"/>
      <c r="JH812" s="18"/>
      <c r="JI812" s="18"/>
      <c r="JJ812" s="18"/>
      <c r="JK812" s="18"/>
      <c r="JL812" s="18"/>
      <c r="JM812" s="18"/>
      <c r="JN812" s="18"/>
      <c r="JO812" s="18"/>
      <c r="JP812" s="18"/>
      <c r="JQ812" s="18"/>
      <c r="JR812" s="18"/>
      <c r="JS812" s="18"/>
      <c r="JT812" s="18"/>
      <c r="JU812" s="18"/>
      <c r="JV812" s="18"/>
      <c r="JW812" s="18"/>
      <c r="JX812" s="18"/>
      <c r="JY812" s="18"/>
      <c r="JZ812" s="18"/>
      <c r="KA812" s="18"/>
      <c r="KB812" s="18"/>
      <c r="KC812" s="18"/>
      <c r="KD812" s="18"/>
      <c r="KE812" s="18"/>
      <c r="KF812" s="18"/>
      <c r="KG812" s="18"/>
      <c r="KH812" s="18"/>
      <c r="KI812" s="18"/>
      <c r="KJ812" s="18"/>
      <c r="KK812" s="18"/>
      <c r="KL812" s="18"/>
      <c r="KM812" s="18"/>
      <c r="KN812" s="18"/>
      <c r="KO812" s="18"/>
      <c r="KP812" s="18"/>
      <c r="KQ812" s="18"/>
      <c r="KR812" s="18"/>
      <c r="KS812" s="18"/>
      <c r="KT812" s="18"/>
    </row>
    <row r="813" spans="1:306">
      <c r="A813" s="675">
        <v>2612</v>
      </c>
      <c r="B813" s="638" t="s">
        <v>341</v>
      </c>
      <c r="C813" s="632"/>
      <c r="D813" s="632"/>
      <c r="E813" s="632"/>
      <c r="F813" s="632"/>
      <c r="G813" s="623">
        <f t="shared" si="39"/>
        <v>0</v>
      </c>
      <c r="H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c r="IN813" s="18"/>
      <c r="IO813" s="18"/>
      <c r="IP813" s="18"/>
      <c r="IQ813" s="18"/>
      <c r="IR813" s="18"/>
      <c r="IS813" s="18"/>
      <c r="IT813" s="18"/>
      <c r="IU813" s="18"/>
      <c r="IV813" s="18"/>
      <c r="IW813" s="18"/>
      <c r="IX813" s="18"/>
      <c r="IY813" s="18"/>
      <c r="IZ813" s="18"/>
      <c r="JA813" s="18"/>
      <c r="JB813" s="18"/>
      <c r="JC813" s="18"/>
      <c r="JD813" s="18"/>
      <c r="JE813" s="18"/>
      <c r="JF813" s="18"/>
      <c r="JG813" s="18"/>
      <c r="JH813" s="18"/>
      <c r="JI813" s="18"/>
      <c r="JJ813" s="18"/>
      <c r="JK813" s="18"/>
      <c r="JL813" s="18"/>
      <c r="JM813" s="18"/>
      <c r="JN813" s="18"/>
      <c r="JO813" s="18"/>
      <c r="JP813" s="18"/>
      <c r="JQ813" s="18"/>
      <c r="JR813" s="18"/>
      <c r="JS813" s="18"/>
      <c r="JT813" s="18"/>
      <c r="JU813" s="18"/>
      <c r="JV813" s="18"/>
      <c r="JW813" s="18"/>
      <c r="JX813" s="18"/>
      <c r="JY813" s="18"/>
      <c r="JZ813" s="18"/>
      <c r="KA813" s="18"/>
      <c r="KB813" s="18"/>
      <c r="KC813" s="18"/>
      <c r="KD813" s="18"/>
      <c r="KE813" s="18"/>
      <c r="KF813" s="18"/>
      <c r="KG813" s="18"/>
      <c r="KH813" s="18"/>
      <c r="KI813" s="18"/>
      <c r="KJ813" s="18"/>
      <c r="KK813" s="18"/>
      <c r="KL813" s="18"/>
      <c r="KM813" s="18"/>
      <c r="KN813" s="18"/>
      <c r="KO813" s="18"/>
      <c r="KP813" s="18"/>
      <c r="KQ813" s="18"/>
      <c r="KR813" s="18"/>
      <c r="KS813" s="18"/>
      <c r="KT813" s="18"/>
    </row>
    <row r="814" spans="1:306">
      <c r="A814" s="675">
        <v>2613</v>
      </c>
      <c r="B814" s="638" t="s">
        <v>342</v>
      </c>
      <c r="C814" s="632"/>
      <c r="D814" s="632"/>
      <c r="E814" s="632"/>
      <c r="F814" s="632"/>
      <c r="G814" s="623">
        <f t="shared" si="39"/>
        <v>0</v>
      </c>
      <c r="H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c r="IN814" s="18"/>
      <c r="IO814" s="18"/>
      <c r="IP814" s="18"/>
      <c r="IQ814" s="18"/>
      <c r="IR814" s="18"/>
      <c r="IS814" s="18"/>
      <c r="IT814" s="18"/>
      <c r="IU814" s="18"/>
      <c r="IV814" s="18"/>
      <c r="IW814" s="18"/>
      <c r="IX814" s="18"/>
      <c r="IY814" s="18"/>
      <c r="IZ814" s="18"/>
      <c r="JA814" s="18"/>
      <c r="JB814" s="18"/>
      <c r="JC814" s="18"/>
      <c r="JD814" s="18"/>
      <c r="JE814" s="18"/>
      <c r="JF814" s="18"/>
      <c r="JG814" s="18"/>
      <c r="JH814" s="18"/>
      <c r="JI814" s="18"/>
      <c r="JJ814" s="18"/>
      <c r="JK814" s="18"/>
      <c r="JL814" s="18"/>
      <c r="JM814" s="18"/>
      <c r="JN814" s="18"/>
      <c r="JO814" s="18"/>
      <c r="JP814" s="18"/>
      <c r="JQ814" s="18"/>
      <c r="JR814" s="18"/>
      <c r="JS814" s="18"/>
      <c r="JT814" s="18"/>
      <c r="JU814" s="18"/>
      <c r="JV814" s="18"/>
      <c r="JW814" s="18"/>
      <c r="JX814" s="18"/>
      <c r="JY814" s="18"/>
      <c r="JZ814" s="18"/>
      <c r="KA814" s="18"/>
      <c r="KB814" s="18"/>
      <c r="KC814" s="18"/>
      <c r="KD814" s="18"/>
      <c r="KE814" s="18"/>
      <c r="KF814" s="18"/>
      <c r="KG814" s="18"/>
      <c r="KH814" s="18"/>
      <c r="KI814" s="18"/>
      <c r="KJ814" s="18"/>
      <c r="KK814" s="18"/>
      <c r="KL814" s="18"/>
      <c r="KM814" s="18"/>
      <c r="KN814" s="18"/>
      <c r="KO814" s="18"/>
      <c r="KP814" s="18"/>
      <c r="KQ814" s="18"/>
      <c r="KR814" s="18"/>
      <c r="KS814" s="18"/>
      <c r="KT814" s="18"/>
    </row>
    <row r="815" spans="1:306">
      <c r="A815" s="675">
        <v>2617</v>
      </c>
      <c r="B815" s="638" t="s">
        <v>343</v>
      </c>
      <c r="C815" s="632"/>
      <c r="D815" s="632"/>
      <c r="E815" s="632"/>
      <c r="F815" s="632"/>
      <c r="G815" s="623">
        <f t="shared" si="39"/>
        <v>0</v>
      </c>
      <c r="H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c r="IN815" s="18"/>
      <c r="IO815" s="18"/>
      <c r="IP815" s="18"/>
      <c r="IQ815" s="18"/>
      <c r="IR815" s="18"/>
      <c r="IS815" s="18"/>
      <c r="IT815" s="18"/>
      <c r="IU815" s="18"/>
      <c r="IV815" s="18"/>
      <c r="IW815" s="18"/>
      <c r="IX815" s="18"/>
      <c r="IY815" s="18"/>
      <c r="IZ815" s="18"/>
      <c r="JA815" s="18"/>
      <c r="JB815" s="18"/>
      <c r="JC815" s="18"/>
      <c r="JD815" s="18"/>
      <c r="JE815" s="18"/>
      <c r="JF815" s="18"/>
      <c r="JG815" s="18"/>
      <c r="JH815" s="18"/>
      <c r="JI815" s="18"/>
      <c r="JJ815" s="18"/>
      <c r="JK815" s="18"/>
      <c r="JL815" s="18"/>
      <c r="JM815" s="18"/>
      <c r="JN815" s="18"/>
      <c r="JO815" s="18"/>
      <c r="JP815" s="18"/>
      <c r="JQ815" s="18"/>
      <c r="JR815" s="18"/>
      <c r="JS815" s="18"/>
      <c r="JT815" s="18"/>
      <c r="JU815" s="18"/>
      <c r="JV815" s="18"/>
      <c r="JW815" s="18"/>
      <c r="JX815" s="18"/>
      <c r="JY815" s="18"/>
      <c r="JZ815" s="18"/>
      <c r="KA815" s="18"/>
      <c r="KB815" s="18"/>
      <c r="KC815" s="18"/>
      <c r="KD815" s="18"/>
      <c r="KE815" s="18"/>
      <c r="KF815" s="18"/>
      <c r="KG815" s="18"/>
      <c r="KH815" s="18"/>
      <c r="KI815" s="18"/>
      <c r="KJ815" s="18"/>
      <c r="KK815" s="18"/>
      <c r="KL815" s="18"/>
      <c r="KM815" s="18"/>
      <c r="KN815" s="18"/>
      <c r="KO815" s="18"/>
      <c r="KP815" s="18"/>
      <c r="KQ815" s="18"/>
      <c r="KR815" s="18"/>
      <c r="KS815" s="18"/>
      <c r="KT815" s="18"/>
    </row>
    <row r="816" spans="1:306">
      <c r="A816" s="675">
        <v>2619</v>
      </c>
      <c r="B816" s="638" t="s">
        <v>344</v>
      </c>
      <c r="C816" s="623">
        <f>SUM(C817:C820)</f>
        <v>0</v>
      </c>
      <c r="D816" s="623">
        <f>SUM(D817:D820)</f>
        <v>0</v>
      </c>
      <c r="E816" s="623">
        <f>SUM(E817:E820)</f>
        <v>0</v>
      </c>
      <c r="F816" s="623">
        <f>SUM(F817:F820)</f>
        <v>0</v>
      </c>
      <c r="G816" s="623">
        <f t="shared" si="39"/>
        <v>0</v>
      </c>
      <c r="H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c r="IN816" s="18"/>
      <c r="IO816" s="18"/>
      <c r="IP816" s="18"/>
      <c r="IQ816" s="18"/>
      <c r="IR816" s="18"/>
      <c r="IS816" s="18"/>
      <c r="IT816" s="18"/>
      <c r="IU816" s="18"/>
      <c r="IV816" s="18"/>
      <c r="IW816" s="18"/>
      <c r="IX816" s="18"/>
      <c r="IY816" s="18"/>
      <c r="IZ816" s="18"/>
      <c r="JA816" s="18"/>
      <c r="JB816" s="18"/>
      <c r="JC816" s="18"/>
      <c r="JD816" s="18"/>
      <c r="JE816" s="18"/>
      <c r="JF816" s="18"/>
      <c r="JG816" s="18"/>
      <c r="JH816" s="18"/>
      <c r="JI816" s="18"/>
      <c r="JJ816" s="18"/>
      <c r="JK816" s="18"/>
      <c r="JL816" s="18"/>
      <c r="JM816" s="18"/>
      <c r="JN816" s="18"/>
      <c r="JO816" s="18"/>
      <c r="JP816" s="18"/>
      <c r="JQ816" s="18"/>
      <c r="JR816" s="18"/>
      <c r="JS816" s="18"/>
      <c r="JT816" s="18"/>
      <c r="JU816" s="18"/>
      <c r="JV816" s="18"/>
      <c r="JW816" s="18"/>
      <c r="JX816" s="18"/>
      <c r="JY816" s="18"/>
      <c r="JZ816" s="18"/>
      <c r="KA816" s="18"/>
      <c r="KB816" s="18"/>
      <c r="KC816" s="18"/>
      <c r="KD816" s="18"/>
      <c r="KE816" s="18"/>
      <c r="KF816" s="18"/>
      <c r="KG816" s="18"/>
      <c r="KH816" s="18"/>
      <c r="KI816" s="18"/>
      <c r="KJ816" s="18"/>
      <c r="KK816" s="18"/>
      <c r="KL816" s="18"/>
      <c r="KM816" s="18"/>
      <c r="KN816" s="18"/>
      <c r="KO816" s="18"/>
      <c r="KP816" s="18"/>
      <c r="KQ816" s="18"/>
      <c r="KR816" s="18"/>
      <c r="KS816" s="18"/>
      <c r="KT816" s="18"/>
    </row>
    <row r="817" spans="1:306">
      <c r="A817" s="675">
        <v>26191</v>
      </c>
      <c r="B817" s="638" t="s">
        <v>483</v>
      </c>
      <c r="C817" s="632"/>
      <c r="D817" s="632"/>
      <c r="E817" s="632"/>
      <c r="F817" s="632"/>
      <c r="G817" s="623">
        <f t="shared" si="39"/>
        <v>0</v>
      </c>
      <c r="H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c r="IN817" s="18"/>
      <c r="IO817" s="18"/>
      <c r="IP817" s="18"/>
      <c r="IQ817" s="18"/>
      <c r="IR817" s="18"/>
      <c r="IS817" s="18"/>
      <c r="IT817" s="18"/>
      <c r="IU817" s="18"/>
      <c r="IV817" s="18"/>
      <c r="IW817" s="18"/>
      <c r="IX817" s="18"/>
      <c r="IY817" s="18"/>
      <c r="IZ817" s="18"/>
      <c r="JA817" s="18"/>
      <c r="JB817" s="18"/>
      <c r="JC817" s="18"/>
      <c r="JD817" s="18"/>
      <c r="JE817" s="18"/>
      <c r="JF817" s="18"/>
      <c r="JG817" s="18"/>
      <c r="JH817" s="18"/>
      <c r="JI817" s="18"/>
      <c r="JJ817" s="18"/>
      <c r="JK817" s="18"/>
      <c r="JL817" s="18"/>
      <c r="JM817" s="18"/>
      <c r="JN817" s="18"/>
      <c r="JO817" s="18"/>
      <c r="JP817" s="18"/>
      <c r="JQ817" s="18"/>
      <c r="JR817" s="18"/>
      <c r="JS817" s="18"/>
      <c r="JT817" s="18"/>
      <c r="JU817" s="18"/>
      <c r="JV817" s="18"/>
      <c r="JW817" s="18"/>
      <c r="JX817" s="18"/>
      <c r="JY817" s="18"/>
      <c r="JZ817" s="18"/>
      <c r="KA817" s="18"/>
      <c r="KB817" s="18"/>
      <c r="KC817" s="18"/>
      <c r="KD817" s="18"/>
      <c r="KE817" s="18"/>
      <c r="KF817" s="18"/>
      <c r="KG817" s="18"/>
      <c r="KH817" s="18"/>
      <c r="KI817" s="18"/>
      <c r="KJ817" s="18"/>
      <c r="KK817" s="18"/>
      <c r="KL817" s="18"/>
      <c r="KM817" s="18"/>
      <c r="KN817" s="18"/>
      <c r="KO817" s="18"/>
      <c r="KP817" s="18"/>
      <c r="KQ817" s="18"/>
      <c r="KR817" s="18"/>
      <c r="KS817" s="18"/>
      <c r="KT817" s="18"/>
    </row>
    <row r="818" spans="1:306">
      <c r="A818" s="675">
        <v>26192</v>
      </c>
      <c r="B818" s="638" t="s">
        <v>484</v>
      </c>
      <c r="C818" s="632"/>
      <c r="D818" s="632"/>
      <c r="E818" s="632"/>
      <c r="F818" s="632"/>
      <c r="G818" s="623">
        <f t="shared" si="39"/>
        <v>0</v>
      </c>
      <c r="H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c r="IN818" s="18"/>
      <c r="IO818" s="18"/>
      <c r="IP818" s="18"/>
      <c r="IQ818" s="18"/>
      <c r="IR818" s="18"/>
      <c r="IS818" s="18"/>
      <c r="IT818" s="18"/>
      <c r="IU818" s="18"/>
      <c r="IV818" s="18"/>
      <c r="IW818" s="18"/>
      <c r="IX818" s="18"/>
      <c r="IY818" s="18"/>
      <c r="IZ818" s="18"/>
      <c r="JA818" s="18"/>
      <c r="JB818" s="18"/>
      <c r="JC818" s="18"/>
      <c r="JD818" s="18"/>
      <c r="JE818" s="18"/>
      <c r="JF818" s="18"/>
      <c r="JG818" s="18"/>
      <c r="JH818" s="18"/>
      <c r="JI818" s="18"/>
      <c r="JJ818" s="18"/>
      <c r="JK818" s="18"/>
      <c r="JL818" s="18"/>
      <c r="JM818" s="18"/>
      <c r="JN818" s="18"/>
      <c r="JO818" s="18"/>
      <c r="JP818" s="18"/>
      <c r="JQ818" s="18"/>
      <c r="JR818" s="18"/>
      <c r="JS818" s="18"/>
      <c r="JT818" s="18"/>
      <c r="JU818" s="18"/>
      <c r="JV818" s="18"/>
      <c r="JW818" s="18"/>
      <c r="JX818" s="18"/>
      <c r="JY818" s="18"/>
      <c r="JZ818" s="18"/>
      <c r="KA818" s="18"/>
      <c r="KB818" s="18"/>
      <c r="KC818" s="18"/>
      <c r="KD818" s="18"/>
      <c r="KE818" s="18"/>
      <c r="KF818" s="18"/>
      <c r="KG818" s="18"/>
      <c r="KH818" s="18"/>
      <c r="KI818" s="18"/>
      <c r="KJ818" s="18"/>
      <c r="KK818" s="18"/>
      <c r="KL818" s="18"/>
      <c r="KM818" s="18"/>
      <c r="KN818" s="18"/>
      <c r="KO818" s="18"/>
      <c r="KP818" s="18"/>
      <c r="KQ818" s="18"/>
      <c r="KR818" s="18"/>
      <c r="KS818" s="18"/>
      <c r="KT818" s="18"/>
    </row>
    <row r="819" spans="1:306">
      <c r="A819" s="675">
        <v>26193</v>
      </c>
      <c r="B819" s="638" t="s">
        <v>485</v>
      </c>
      <c r="C819" s="632"/>
      <c r="D819" s="632"/>
      <c r="E819" s="632"/>
      <c r="F819" s="632"/>
      <c r="G819" s="623">
        <f t="shared" si="39"/>
        <v>0</v>
      </c>
      <c r="H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c r="IN819" s="18"/>
      <c r="IO819" s="18"/>
      <c r="IP819" s="18"/>
      <c r="IQ819" s="18"/>
      <c r="IR819" s="18"/>
      <c r="IS819" s="18"/>
      <c r="IT819" s="18"/>
      <c r="IU819" s="18"/>
      <c r="IV819" s="18"/>
      <c r="IW819" s="18"/>
      <c r="IX819" s="18"/>
      <c r="IY819" s="18"/>
      <c r="IZ819" s="18"/>
      <c r="JA819" s="18"/>
      <c r="JB819" s="18"/>
      <c r="JC819" s="18"/>
      <c r="JD819" s="18"/>
      <c r="JE819" s="18"/>
      <c r="JF819" s="18"/>
      <c r="JG819" s="18"/>
      <c r="JH819" s="18"/>
      <c r="JI819" s="18"/>
      <c r="JJ819" s="18"/>
      <c r="JK819" s="18"/>
      <c r="JL819" s="18"/>
      <c r="JM819" s="18"/>
      <c r="JN819" s="18"/>
      <c r="JO819" s="18"/>
      <c r="JP819" s="18"/>
      <c r="JQ819" s="18"/>
      <c r="JR819" s="18"/>
      <c r="JS819" s="18"/>
      <c r="JT819" s="18"/>
      <c r="JU819" s="18"/>
      <c r="JV819" s="18"/>
      <c r="JW819" s="18"/>
      <c r="JX819" s="18"/>
      <c r="JY819" s="18"/>
      <c r="JZ819" s="18"/>
      <c r="KA819" s="18"/>
      <c r="KB819" s="18"/>
      <c r="KC819" s="18"/>
      <c r="KD819" s="18"/>
      <c r="KE819" s="18"/>
      <c r="KF819" s="18"/>
      <c r="KG819" s="18"/>
      <c r="KH819" s="18"/>
      <c r="KI819" s="18"/>
      <c r="KJ819" s="18"/>
      <c r="KK819" s="18"/>
      <c r="KL819" s="18"/>
      <c r="KM819" s="18"/>
      <c r="KN819" s="18"/>
      <c r="KO819" s="18"/>
      <c r="KP819" s="18"/>
      <c r="KQ819" s="18"/>
      <c r="KR819" s="18"/>
      <c r="KS819" s="18"/>
      <c r="KT819" s="18"/>
    </row>
    <row r="820" spans="1:306">
      <c r="A820" s="675">
        <v>26194</v>
      </c>
      <c r="B820" s="638" t="s">
        <v>486</v>
      </c>
      <c r="C820" s="632"/>
      <c r="D820" s="632"/>
      <c r="E820" s="632"/>
      <c r="F820" s="632"/>
      <c r="G820" s="623">
        <f t="shared" si="39"/>
        <v>0</v>
      </c>
      <c r="H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c r="IN820" s="18"/>
      <c r="IO820" s="18"/>
      <c r="IP820" s="18"/>
      <c r="IQ820" s="18"/>
      <c r="IR820" s="18"/>
      <c r="IS820" s="18"/>
      <c r="IT820" s="18"/>
      <c r="IU820" s="18"/>
      <c r="IV820" s="18"/>
      <c r="IW820" s="18"/>
      <c r="IX820" s="18"/>
      <c r="IY820" s="18"/>
      <c r="IZ820" s="18"/>
      <c r="JA820" s="18"/>
      <c r="JB820" s="18"/>
      <c r="JC820" s="18"/>
      <c r="JD820" s="18"/>
      <c r="JE820" s="18"/>
      <c r="JF820" s="18"/>
      <c r="JG820" s="18"/>
      <c r="JH820" s="18"/>
      <c r="JI820" s="18"/>
      <c r="JJ820" s="18"/>
      <c r="JK820" s="18"/>
      <c r="JL820" s="18"/>
      <c r="JM820" s="18"/>
      <c r="JN820" s="18"/>
      <c r="JO820" s="18"/>
      <c r="JP820" s="18"/>
      <c r="JQ820" s="18"/>
      <c r="JR820" s="18"/>
      <c r="JS820" s="18"/>
      <c r="JT820" s="18"/>
      <c r="JU820" s="18"/>
      <c r="JV820" s="18"/>
      <c r="JW820" s="18"/>
      <c r="JX820" s="18"/>
      <c r="JY820" s="18"/>
      <c r="JZ820" s="18"/>
      <c r="KA820" s="18"/>
      <c r="KB820" s="18"/>
      <c r="KC820" s="18"/>
      <c r="KD820" s="18"/>
      <c r="KE820" s="18"/>
      <c r="KF820" s="18"/>
      <c r="KG820" s="18"/>
      <c r="KH820" s="18"/>
      <c r="KI820" s="18"/>
      <c r="KJ820" s="18"/>
      <c r="KK820" s="18"/>
      <c r="KL820" s="18"/>
      <c r="KM820" s="18"/>
      <c r="KN820" s="18"/>
      <c r="KO820" s="18"/>
      <c r="KP820" s="18"/>
      <c r="KQ820" s="18"/>
      <c r="KR820" s="18"/>
      <c r="KS820" s="18"/>
      <c r="KT820" s="18"/>
    </row>
    <row r="821" spans="1:306">
      <c r="A821" s="674">
        <v>263</v>
      </c>
      <c r="B821" s="637" t="s">
        <v>487</v>
      </c>
      <c r="C821" s="623">
        <f>SUM(C822:C826)</f>
        <v>0</v>
      </c>
      <c r="D821" s="623">
        <f>SUM(D822:D826)</f>
        <v>0</v>
      </c>
      <c r="E821" s="623">
        <f>SUM(E822:E826)</f>
        <v>0</v>
      </c>
      <c r="F821" s="623">
        <f>SUM(F822:F826)</f>
        <v>0</v>
      </c>
      <c r="G821" s="623">
        <f t="shared" si="39"/>
        <v>0</v>
      </c>
      <c r="H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c r="IN821" s="18"/>
      <c r="IO821" s="18"/>
      <c r="IP821" s="18"/>
      <c r="IQ821" s="18"/>
      <c r="IR821" s="18"/>
      <c r="IS821" s="18"/>
      <c r="IT821" s="18"/>
      <c r="IU821" s="18"/>
      <c r="IV821" s="18"/>
      <c r="IW821" s="18"/>
      <c r="IX821" s="18"/>
      <c r="IY821" s="18"/>
      <c r="IZ821" s="18"/>
      <c r="JA821" s="18"/>
      <c r="JB821" s="18"/>
      <c r="JC821" s="18"/>
      <c r="JD821" s="18"/>
      <c r="JE821" s="18"/>
      <c r="JF821" s="18"/>
      <c r="JG821" s="18"/>
      <c r="JH821" s="18"/>
      <c r="JI821" s="18"/>
      <c r="JJ821" s="18"/>
      <c r="JK821" s="18"/>
      <c r="JL821" s="18"/>
      <c r="JM821" s="18"/>
      <c r="JN821" s="18"/>
      <c r="JO821" s="18"/>
      <c r="JP821" s="18"/>
      <c r="JQ821" s="18"/>
      <c r="JR821" s="18"/>
      <c r="JS821" s="18"/>
      <c r="JT821" s="18"/>
      <c r="JU821" s="18"/>
      <c r="JV821" s="18"/>
      <c r="JW821" s="18"/>
      <c r="JX821" s="18"/>
      <c r="JY821" s="18"/>
      <c r="JZ821" s="18"/>
      <c r="KA821" s="18"/>
      <c r="KB821" s="18"/>
      <c r="KC821" s="18"/>
      <c r="KD821" s="18"/>
      <c r="KE821" s="18"/>
      <c r="KF821" s="18"/>
      <c r="KG821" s="18"/>
      <c r="KH821" s="18"/>
      <c r="KI821" s="18"/>
      <c r="KJ821" s="18"/>
      <c r="KK821" s="18"/>
      <c r="KL821" s="18"/>
      <c r="KM821" s="18"/>
      <c r="KN821" s="18"/>
      <c r="KO821" s="18"/>
      <c r="KP821" s="18"/>
      <c r="KQ821" s="18"/>
      <c r="KR821" s="18"/>
      <c r="KS821" s="18"/>
      <c r="KT821" s="18"/>
    </row>
    <row r="822" spans="1:306">
      <c r="A822" s="676">
        <v>2631</v>
      </c>
      <c r="B822" s="638" t="s">
        <v>91</v>
      </c>
      <c r="C822" s="632"/>
      <c r="D822" s="632"/>
      <c r="E822" s="632"/>
      <c r="F822" s="632"/>
      <c r="G822" s="623">
        <f t="shared" si="39"/>
        <v>0</v>
      </c>
      <c r="H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c r="IN822" s="18"/>
      <c r="IO822" s="18"/>
      <c r="IP822" s="18"/>
      <c r="IQ822" s="18"/>
      <c r="IR822" s="18"/>
      <c r="IS822" s="18"/>
      <c r="IT822" s="18"/>
      <c r="IU822" s="18"/>
      <c r="IV822" s="18"/>
      <c r="IW822" s="18"/>
      <c r="IX822" s="18"/>
      <c r="IY822" s="18"/>
      <c r="IZ822" s="18"/>
      <c r="JA822" s="18"/>
      <c r="JB822" s="18"/>
      <c r="JC822" s="18"/>
      <c r="JD822" s="18"/>
      <c r="JE822" s="18"/>
      <c r="JF822" s="18"/>
      <c r="JG822" s="18"/>
      <c r="JH822" s="18"/>
      <c r="JI822" s="18"/>
      <c r="JJ822" s="18"/>
      <c r="JK822" s="18"/>
      <c r="JL822" s="18"/>
      <c r="JM822" s="18"/>
      <c r="JN822" s="18"/>
      <c r="JO822" s="18"/>
      <c r="JP822" s="18"/>
      <c r="JQ822" s="18"/>
      <c r="JR822" s="18"/>
      <c r="JS822" s="18"/>
      <c r="JT822" s="18"/>
      <c r="JU822" s="18"/>
      <c r="JV822" s="18"/>
      <c r="JW822" s="18"/>
      <c r="JX822" s="18"/>
      <c r="JY822" s="18"/>
      <c r="JZ822" s="18"/>
      <c r="KA822" s="18"/>
      <c r="KB822" s="18"/>
      <c r="KC822" s="18"/>
      <c r="KD822" s="18"/>
      <c r="KE822" s="18"/>
      <c r="KF822" s="18"/>
      <c r="KG822" s="18"/>
      <c r="KH822" s="18"/>
      <c r="KI822" s="18"/>
      <c r="KJ822" s="18"/>
      <c r="KK822" s="18"/>
      <c r="KL822" s="18"/>
      <c r="KM822" s="18"/>
      <c r="KN822" s="18"/>
      <c r="KO822" s="18"/>
      <c r="KP822" s="18"/>
      <c r="KQ822" s="18"/>
      <c r="KR822" s="18"/>
      <c r="KS822" s="18"/>
      <c r="KT822" s="18"/>
    </row>
    <row r="823" spans="1:306">
      <c r="A823" s="676">
        <v>2632</v>
      </c>
      <c r="B823" s="638" t="s">
        <v>350</v>
      </c>
      <c r="C823" s="632"/>
      <c r="D823" s="632"/>
      <c r="E823" s="632"/>
      <c r="F823" s="632"/>
      <c r="G823" s="623">
        <f t="shared" si="39"/>
        <v>0</v>
      </c>
      <c r="H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c r="IN823" s="18"/>
      <c r="IO823" s="18"/>
      <c r="IP823" s="18"/>
      <c r="IQ823" s="18"/>
      <c r="IR823" s="18"/>
      <c r="IS823" s="18"/>
      <c r="IT823" s="18"/>
      <c r="IU823" s="18"/>
      <c r="IV823" s="18"/>
      <c r="IW823" s="18"/>
      <c r="IX823" s="18"/>
      <c r="IY823" s="18"/>
      <c r="IZ823" s="18"/>
      <c r="JA823" s="18"/>
      <c r="JB823" s="18"/>
      <c r="JC823" s="18"/>
      <c r="JD823" s="18"/>
      <c r="JE823" s="18"/>
      <c r="JF823" s="18"/>
      <c r="JG823" s="18"/>
      <c r="JH823" s="18"/>
      <c r="JI823" s="18"/>
      <c r="JJ823" s="18"/>
      <c r="JK823" s="18"/>
      <c r="JL823" s="18"/>
      <c r="JM823" s="18"/>
      <c r="JN823" s="18"/>
      <c r="JO823" s="18"/>
      <c r="JP823" s="18"/>
      <c r="JQ823" s="18"/>
      <c r="JR823" s="18"/>
      <c r="JS823" s="18"/>
      <c r="JT823" s="18"/>
      <c r="JU823" s="18"/>
      <c r="JV823" s="18"/>
      <c r="JW823" s="18"/>
      <c r="JX823" s="18"/>
      <c r="JY823" s="18"/>
      <c r="JZ823" s="18"/>
      <c r="KA823" s="18"/>
      <c r="KB823" s="18"/>
      <c r="KC823" s="18"/>
      <c r="KD823" s="18"/>
      <c r="KE823" s="18"/>
      <c r="KF823" s="18"/>
      <c r="KG823" s="18"/>
      <c r="KH823" s="18"/>
      <c r="KI823" s="18"/>
      <c r="KJ823" s="18"/>
      <c r="KK823" s="18"/>
      <c r="KL823" s="18"/>
      <c r="KM823" s="18"/>
      <c r="KN823" s="18"/>
      <c r="KO823" s="18"/>
      <c r="KP823" s="18"/>
      <c r="KQ823" s="18"/>
      <c r="KR823" s="18"/>
      <c r="KS823" s="18"/>
      <c r="KT823" s="18"/>
    </row>
    <row r="824" spans="1:306">
      <c r="A824" s="676">
        <v>2633</v>
      </c>
      <c r="B824" s="638" t="s">
        <v>351</v>
      </c>
      <c r="C824" s="632"/>
      <c r="D824" s="632"/>
      <c r="E824" s="632"/>
      <c r="F824" s="632"/>
      <c r="G824" s="623">
        <f t="shared" si="39"/>
        <v>0</v>
      </c>
      <c r="H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c r="IN824" s="18"/>
      <c r="IO824" s="18"/>
      <c r="IP824" s="18"/>
      <c r="IQ824" s="18"/>
      <c r="IR824" s="18"/>
      <c r="IS824" s="18"/>
      <c r="IT824" s="18"/>
      <c r="IU824" s="18"/>
      <c r="IV824" s="18"/>
      <c r="IW824" s="18"/>
      <c r="IX824" s="18"/>
      <c r="IY824" s="18"/>
      <c r="IZ824" s="18"/>
      <c r="JA824" s="18"/>
      <c r="JB824" s="18"/>
      <c r="JC824" s="18"/>
      <c r="JD824" s="18"/>
      <c r="JE824" s="18"/>
      <c r="JF824" s="18"/>
      <c r="JG824" s="18"/>
      <c r="JH824" s="18"/>
      <c r="JI824" s="18"/>
      <c r="JJ824" s="18"/>
      <c r="JK824" s="18"/>
      <c r="JL824" s="18"/>
      <c r="JM824" s="18"/>
      <c r="JN824" s="18"/>
      <c r="JO824" s="18"/>
      <c r="JP824" s="18"/>
      <c r="JQ824" s="18"/>
      <c r="JR824" s="18"/>
      <c r="JS824" s="18"/>
      <c r="JT824" s="18"/>
      <c r="JU824" s="18"/>
      <c r="JV824" s="18"/>
      <c r="JW824" s="18"/>
      <c r="JX824" s="18"/>
      <c r="JY824" s="18"/>
      <c r="JZ824" s="18"/>
      <c r="KA824" s="18"/>
      <c r="KB824" s="18"/>
      <c r="KC824" s="18"/>
      <c r="KD824" s="18"/>
      <c r="KE824" s="18"/>
      <c r="KF824" s="18"/>
      <c r="KG824" s="18"/>
      <c r="KH824" s="18"/>
      <c r="KI824" s="18"/>
      <c r="KJ824" s="18"/>
      <c r="KK824" s="18"/>
      <c r="KL824" s="18"/>
      <c r="KM824" s="18"/>
      <c r="KN824" s="18"/>
      <c r="KO824" s="18"/>
      <c r="KP824" s="18"/>
      <c r="KQ824" s="18"/>
      <c r="KR824" s="18"/>
      <c r="KS824" s="18"/>
      <c r="KT824" s="18"/>
    </row>
    <row r="825" spans="1:306">
      <c r="A825" s="676">
        <v>2637</v>
      </c>
      <c r="B825" s="638" t="s">
        <v>352</v>
      </c>
      <c r="C825" s="632"/>
      <c r="D825" s="632"/>
      <c r="E825" s="632"/>
      <c r="F825" s="632"/>
      <c r="G825" s="623">
        <f t="shared" si="39"/>
        <v>0</v>
      </c>
      <c r="H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row>
    <row r="826" spans="1:306">
      <c r="A826" s="676">
        <v>2639</v>
      </c>
      <c r="B826" s="638" t="s">
        <v>488</v>
      </c>
      <c r="C826" s="623">
        <f>SUM(C827:C830)</f>
        <v>0</v>
      </c>
      <c r="D826" s="623">
        <f>SUM(D827:D830)</f>
        <v>0</v>
      </c>
      <c r="E826" s="623">
        <f>SUM(E827:E830)</f>
        <v>0</v>
      </c>
      <c r="F826" s="623">
        <f>SUM(F827:F830)</f>
        <v>0</v>
      </c>
      <c r="G826" s="623">
        <f t="shared" si="39"/>
        <v>0</v>
      </c>
      <c r="H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row>
    <row r="827" spans="1:306">
      <c r="A827" s="675">
        <v>26391</v>
      </c>
      <c r="B827" s="638" t="s">
        <v>489</v>
      </c>
      <c r="C827" s="632"/>
      <c r="D827" s="632"/>
      <c r="E827" s="632"/>
      <c r="F827" s="632"/>
      <c r="G827" s="623">
        <f t="shared" si="39"/>
        <v>0</v>
      </c>
      <c r="H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row>
    <row r="828" spans="1:306">
      <c r="A828" s="675">
        <v>26392</v>
      </c>
      <c r="B828" s="638" t="s">
        <v>490</v>
      </c>
      <c r="C828" s="632"/>
      <c r="D828" s="632"/>
      <c r="E828" s="632"/>
      <c r="F828" s="632"/>
      <c r="G828" s="623">
        <f t="shared" si="39"/>
        <v>0</v>
      </c>
      <c r="H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row>
    <row r="829" spans="1:306">
      <c r="A829" s="675">
        <v>26393</v>
      </c>
      <c r="B829" s="638" t="s">
        <v>491</v>
      </c>
      <c r="C829" s="632"/>
      <c r="D829" s="632"/>
      <c r="E829" s="632"/>
      <c r="F829" s="632"/>
      <c r="G829" s="623">
        <f t="shared" si="39"/>
        <v>0</v>
      </c>
      <c r="H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18"/>
      <c r="JH829" s="18"/>
      <c r="JI829" s="18"/>
      <c r="JJ829" s="18"/>
      <c r="JK829" s="18"/>
      <c r="JL829" s="18"/>
      <c r="JM829" s="18"/>
      <c r="JN829" s="18"/>
      <c r="JO829" s="18"/>
      <c r="JP829" s="18"/>
      <c r="JQ829" s="18"/>
      <c r="JR829" s="18"/>
      <c r="JS829" s="18"/>
      <c r="JT829" s="18"/>
      <c r="JU829" s="18"/>
      <c r="JV829" s="18"/>
      <c r="JW829" s="18"/>
      <c r="JX829" s="18"/>
      <c r="JY829" s="18"/>
      <c r="JZ829" s="18"/>
      <c r="KA829" s="18"/>
      <c r="KB829" s="18"/>
      <c r="KC829" s="18"/>
      <c r="KD829" s="18"/>
      <c r="KE829" s="18"/>
      <c r="KF829" s="18"/>
      <c r="KG829" s="18"/>
      <c r="KH829" s="18"/>
      <c r="KI829" s="18"/>
      <c r="KJ829" s="18"/>
      <c r="KK829" s="18"/>
      <c r="KL829" s="18"/>
      <c r="KM829" s="18"/>
      <c r="KN829" s="18"/>
      <c r="KO829" s="18"/>
      <c r="KP829" s="18"/>
      <c r="KQ829" s="18"/>
      <c r="KR829" s="18"/>
      <c r="KS829" s="18"/>
      <c r="KT829" s="18"/>
    </row>
    <row r="830" spans="1:306">
      <c r="A830" s="675">
        <v>26394</v>
      </c>
      <c r="B830" s="638" t="s">
        <v>492</v>
      </c>
      <c r="C830" s="632"/>
      <c r="D830" s="632"/>
      <c r="E830" s="632"/>
      <c r="F830" s="632"/>
      <c r="G830" s="623">
        <f t="shared" si="39"/>
        <v>0</v>
      </c>
      <c r="H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18"/>
      <c r="JH830" s="18"/>
      <c r="JI830" s="18"/>
      <c r="JJ830" s="18"/>
      <c r="JK830" s="18"/>
      <c r="JL830" s="18"/>
      <c r="JM830" s="18"/>
      <c r="JN830" s="18"/>
      <c r="JO830" s="18"/>
      <c r="JP830" s="18"/>
      <c r="JQ830" s="18"/>
      <c r="JR830" s="18"/>
      <c r="JS830" s="18"/>
      <c r="JT830" s="18"/>
      <c r="JU830" s="18"/>
      <c r="JV830" s="18"/>
      <c r="JW830" s="18"/>
      <c r="JX830" s="18"/>
      <c r="JY830" s="18"/>
      <c r="JZ830" s="18"/>
      <c r="KA830" s="18"/>
      <c r="KB830" s="18"/>
      <c r="KC830" s="18"/>
      <c r="KD830" s="18"/>
      <c r="KE830" s="18"/>
      <c r="KF830" s="18"/>
      <c r="KG830" s="18"/>
      <c r="KH830" s="18"/>
      <c r="KI830" s="18"/>
      <c r="KJ830" s="18"/>
      <c r="KK830" s="18"/>
      <c r="KL830" s="18"/>
      <c r="KM830" s="18"/>
      <c r="KN830" s="18"/>
      <c r="KO830" s="18"/>
      <c r="KP830" s="18"/>
      <c r="KQ830" s="18"/>
      <c r="KR830" s="18"/>
      <c r="KS830" s="18"/>
      <c r="KT830" s="18"/>
    </row>
    <row r="831" spans="1:306">
      <c r="A831" s="674">
        <v>264</v>
      </c>
      <c r="B831" s="637" t="s">
        <v>493</v>
      </c>
      <c r="C831" s="623">
        <f>SUM(C832:C836)</f>
        <v>0</v>
      </c>
      <c r="D831" s="623">
        <f>SUM(D832:D836)</f>
        <v>0</v>
      </c>
      <c r="E831" s="623">
        <f>SUM(E832:E836)</f>
        <v>0</v>
      </c>
      <c r="F831" s="623">
        <f>SUM(F832:F836)</f>
        <v>0</v>
      </c>
      <c r="G831" s="623">
        <f t="shared" si="39"/>
        <v>0</v>
      </c>
      <c r="H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18"/>
      <c r="JH831" s="18"/>
      <c r="JI831" s="18"/>
      <c r="JJ831" s="18"/>
      <c r="JK831" s="18"/>
      <c r="JL831" s="18"/>
      <c r="JM831" s="18"/>
      <c r="JN831" s="18"/>
      <c r="JO831" s="18"/>
      <c r="JP831" s="18"/>
      <c r="JQ831" s="18"/>
      <c r="JR831" s="18"/>
      <c r="JS831" s="18"/>
      <c r="JT831" s="18"/>
      <c r="JU831" s="18"/>
      <c r="JV831" s="18"/>
      <c r="JW831" s="18"/>
      <c r="JX831" s="18"/>
      <c r="JY831" s="18"/>
      <c r="JZ831" s="18"/>
      <c r="KA831" s="18"/>
      <c r="KB831" s="18"/>
      <c r="KC831" s="18"/>
      <c r="KD831" s="18"/>
      <c r="KE831" s="18"/>
      <c r="KF831" s="18"/>
      <c r="KG831" s="18"/>
      <c r="KH831" s="18"/>
      <c r="KI831" s="18"/>
      <c r="KJ831" s="18"/>
      <c r="KK831" s="18"/>
      <c r="KL831" s="18"/>
      <c r="KM831" s="18"/>
      <c r="KN831" s="18"/>
      <c r="KO831" s="18"/>
      <c r="KP831" s="18"/>
      <c r="KQ831" s="18"/>
      <c r="KR831" s="18"/>
      <c r="KS831" s="18"/>
      <c r="KT831" s="18"/>
    </row>
    <row r="832" spans="1:306">
      <c r="A832" s="675">
        <v>2641</v>
      </c>
      <c r="B832" s="638" t="s">
        <v>91</v>
      </c>
      <c r="C832" s="632"/>
      <c r="D832" s="632"/>
      <c r="E832" s="632"/>
      <c r="F832" s="632"/>
      <c r="G832" s="623">
        <f t="shared" si="39"/>
        <v>0</v>
      </c>
      <c r="H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18"/>
      <c r="JH832" s="18"/>
      <c r="JI832" s="18"/>
      <c r="JJ832" s="18"/>
      <c r="JK832" s="18"/>
      <c r="JL832" s="18"/>
      <c r="JM832" s="18"/>
      <c r="JN832" s="18"/>
      <c r="JO832" s="18"/>
      <c r="JP832" s="18"/>
      <c r="JQ832" s="18"/>
      <c r="JR832" s="18"/>
      <c r="JS832" s="18"/>
      <c r="JT832" s="18"/>
      <c r="JU832" s="18"/>
      <c r="JV832" s="18"/>
      <c r="JW832" s="18"/>
      <c r="JX832" s="18"/>
      <c r="JY832" s="18"/>
      <c r="JZ832" s="18"/>
      <c r="KA832" s="18"/>
      <c r="KB832" s="18"/>
      <c r="KC832" s="18"/>
      <c r="KD832" s="18"/>
      <c r="KE832" s="18"/>
      <c r="KF832" s="18"/>
      <c r="KG832" s="18"/>
      <c r="KH832" s="18"/>
      <c r="KI832" s="18"/>
      <c r="KJ832" s="18"/>
      <c r="KK832" s="18"/>
      <c r="KL832" s="18"/>
      <c r="KM832" s="18"/>
      <c r="KN832" s="18"/>
      <c r="KO832" s="18"/>
      <c r="KP832" s="18"/>
      <c r="KQ832" s="18"/>
      <c r="KR832" s="18"/>
      <c r="KS832" s="18"/>
      <c r="KT832" s="18"/>
    </row>
    <row r="833" spans="1:306">
      <c r="A833" s="675">
        <v>2642</v>
      </c>
      <c r="B833" s="638" t="s">
        <v>350</v>
      </c>
      <c r="C833" s="632"/>
      <c r="D833" s="632"/>
      <c r="E833" s="632"/>
      <c r="F833" s="632"/>
      <c r="G833" s="623">
        <f t="shared" si="39"/>
        <v>0</v>
      </c>
      <c r="H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18"/>
      <c r="JH833" s="18"/>
      <c r="JI833" s="18"/>
      <c r="JJ833" s="18"/>
      <c r="JK833" s="18"/>
      <c r="JL833" s="18"/>
      <c r="JM833" s="18"/>
      <c r="JN833" s="18"/>
      <c r="JO833" s="18"/>
      <c r="JP833" s="18"/>
      <c r="JQ833" s="18"/>
      <c r="JR833" s="18"/>
      <c r="JS833" s="18"/>
      <c r="JT833" s="18"/>
      <c r="JU833" s="18"/>
      <c r="JV833" s="18"/>
      <c r="JW833" s="18"/>
      <c r="JX833" s="18"/>
      <c r="JY833" s="18"/>
      <c r="JZ833" s="18"/>
      <c r="KA833" s="18"/>
      <c r="KB833" s="18"/>
      <c r="KC833" s="18"/>
      <c r="KD833" s="18"/>
      <c r="KE833" s="18"/>
      <c r="KF833" s="18"/>
      <c r="KG833" s="18"/>
      <c r="KH833" s="18"/>
      <c r="KI833" s="18"/>
      <c r="KJ833" s="18"/>
      <c r="KK833" s="18"/>
      <c r="KL833" s="18"/>
      <c r="KM833" s="18"/>
      <c r="KN833" s="18"/>
      <c r="KO833" s="18"/>
      <c r="KP833" s="18"/>
      <c r="KQ833" s="18"/>
      <c r="KR833" s="18"/>
      <c r="KS833" s="18"/>
      <c r="KT833" s="18"/>
    </row>
    <row r="834" spans="1:306">
      <c r="A834" s="675">
        <v>2643</v>
      </c>
      <c r="B834" s="638" t="s">
        <v>351</v>
      </c>
      <c r="C834" s="632"/>
      <c r="D834" s="632"/>
      <c r="E834" s="632"/>
      <c r="F834" s="632"/>
      <c r="G834" s="623">
        <f t="shared" si="39"/>
        <v>0</v>
      </c>
      <c r="H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18"/>
      <c r="JH834" s="18"/>
      <c r="JI834" s="18"/>
      <c r="JJ834" s="18"/>
      <c r="JK834" s="18"/>
      <c r="JL834" s="18"/>
      <c r="JM834" s="18"/>
      <c r="JN834" s="18"/>
      <c r="JO834" s="18"/>
      <c r="JP834" s="18"/>
      <c r="JQ834" s="18"/>
      <c r="JR834" s="18"/>
      <c r="JS834" s="18"/>
      <c r="JT834" s="18"/>
      <c r="JU834" s="18"/>
      <c r="JV834" s="18"/>
      <c r="JW834" s="18"/>
      <c r="JX834" s="18"/>
      <c r="JY834" s="18"/>
      <c r="JZ834" s="18"/>
      <c r="KA834" s="18"/>
      <c r="KB834" s="18"/>
      <c r="KC834" s="18"/>
      <c r="KD834" s="18"/>
      <c r="KE834" s="18"/>
      <c r="KF834" s="18"/>
      <c r="KG834" s="18"/>
      <c r="KH834" s="18"/>
      <c r="KI834" s="18"/>
      <c r="KJ834" s="18"/>
      <c r="KK834" s="18"/>
      <c r="KL834" s="18"/>
      <c r="KM834" s="18"/>
      <c r="KN834" s="18"/>
      <c r="KO834" s="18"/>
      <c r="KP834" s="18"/>
      <c r="KQ834" s="18"/>
      <c r="KR834" s="18"/>
      <c r="KS834" s="18"/>
      <c r="KT834" s="18"/>
    </row>
    <row r="835" spans="1:306">
      <c r="A835" s="675">
        <v>2647</v>
      </c>
      <c r="B835" s="638" t="s">
        <v>352</v>
      </c>
      <c r="C835" s="632"/>
      <c r="D835" s="632"/>
      <c r="E835" s="632"/>
      <c r="F835" s="632"/>
      <c r="G835" s="623">
        <f t="shared" si="39"/>
        <v>0</v>
      </c>
      <c r="H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18"/>
      <c r="JH835" s="18"/>
      <c r="JI835" s="18"/>
      <c r="JJ835" s="18"/>
      <c r="JK835" s="18"/>
      <c r="JL835" s="18"/>
      <c r="JM835" s="18"/>
      <c r="JN835" s="18"/>
      <c r="JO835" s="18"/>
      <c r="JP835" s="18"/>
      <c r="JQ835" s="18"/>
      <c r="JR835" s="18"/>
      <c r="JS835" s="18"/>
      <c r="JT835" s="18"/>
      <c r="JU835" s="18"/>
      <c r="JV835" s="18"/>
      <c r="JW835" s="18"/>
      <c r="JX835" s="18"/>
      <c r="JY835" s="18"/>
      <c r="JZ835" s="18"/>
      <c r="KA835" s="18"/>
      <c r="KB835" s="18"/>
      <c r="KC835" s="18"/>
      <c r="KD835" s="18"/>
      <c r="KE835" s="18"/>
      <c r="KF835" s="18"/>
      <c r="KG835" s="18"/>
      <c r="KH835" s="18"/>
      <c r="KI835" s="18"/>
      <c r="KJ835" s="18"/>
      <c r="KK835" s="18"/>
      <c r="KL835" s="18"/>
      <c r="KM835" s="18"/>
      <c r="KN835" s="18"/>
      <c r="KO835" s="18"/>
      <c r="KP835" s="18"/>
      <c r="KQ835" s="18"/>
      <c r="KR835" s="18"/>
      <c r="KS835" s="18"/>
      <c r="KT835" s="18"/>
    </row>
    <row r="836" spans="1:306">
      <c r="A836" s="675">
        <v>2649</v>
      </c>
      <c r="B836" s="638" t="s">
        <v>488</v>
      </c>
      <c r="C836" s="623">
        <f>SUM(C837:C840)</f>
        <v>0</v>
      </c>
      <c r="D836" s="623">
        <f>SUM(D837:D840)</f>
        <v>0</v>
      </c>
      <c r="E836" s="623">
        <f>SUM(E837:E840)</f>
        <v>0</v>
      </c>
      <c r="F836" s="623">
        <f>SUM(F837:F840)</f>
        <v>0</v>
      </c>
      <c r="G836" s="623">
        <f t="shared" si="39"/>
        <v>0</v>
      </c>
      <c r="H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18"/>
      <c r="JH836" s="18"/>
      <c r="JI836" s="18"/>
      <c r="JJ836" s="18"/>
      <c r="JK836" s="18"/>
      <c r="JL836" s="18"/>
      <c r="JM836" s="18"/>
      <c r="JN836" s="18"/>
      <c r="JO836" s="18"/>
      <c r="JP836" s="18"/>
      <c r="JQ836" s="18"/>
      <c r="JR836" s="18"/>
      <c r="JS836" s="18"/>
      <c r="JT836" s="18"/>
      <c r="JU836" s="18"/>
      <c r="JV836" s="18"/>
      <c r="JW836" s="18"/>
      <c r="JX836" s="18"/>
      <c r="JY836" s="18"/>
      <c r="JZ836" s="18"/>
      <c r="KA836" s="18"/>
      <c r="KB836" s="18"/>
      <c r="KC836" s="18"/>
      <c r="KD836" s="18"/>
      <c r="KE836" s="18"/>
      <c r="KF836" s="18"/>
      <c r="KG836" s="18"/>
      <c r="KH836" s="18"/>
      <c r="KI836" s="18"/>
      <c r="KJ836" s="18"/>
      <c r="KK836" s="18"/>
      <c r="KL836" s="18"/>
      <c r="KM836" s="18"/>
      <c r="KN836" s="18"/>
      <c r="KO836" s="18"/>
      <c r="KP836" s="18"/>
      <c r="KQ836" s="18"/>
      <c r="KR836" s="18"/>
      <c r="KS836" s="18"/>
      <c r="KT836" s="18"/>
    </row>
    <row r="837" spans="1:306">
      <c r="A837" s="675">
        <v>26491</v>
      </c>
      <c r="B837" s="638" t="s">
        <v>489</v>
      </c>
      <c r="C837" s="632"/>
      <c r="D837" s="632"/>
      <c r="E837" s="632"/>
      <c r="F837" s="632"/>
      <c r="G837" s="623">
        <f t="shared" si="39"/>
        <v>0</v>
      </c>
      <c r="H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18"/>
      <c r="JH837" s="18"/>
      <c r="JI837" s="18"/>
      <c r="JJ837" s="18"/>
      <c r="JK837" s="18"/>
      <c r="JL837" s="18"/>
      <c r="JM837" s="18"/>
      <c r="JN837" s="18"/>
      <c r="JO837" s="18"/>
      <c r="JP837" s="18"/>
      <c r="JQ837" s="18"/>
      <c r="JR837" s="18"/>
      <c r="JS837" s="18"/>
      <c r="JT837" s="18"/>
      <c r="JU837" s="18"/>
      <c r="JV837" s="18"/>
      <c r="JW837" s="18"/>
      <c r="JX837" s="18"/>
      <c r="JY837" s="18"/>
      <c r="JZ837" s="18"/>
      <c r="KA837" s="18"/>
      <c r="KB837" s="18"/>
      <c r="KC837" s="18"/>
      <c r="KD837" s="18"/>
      <c r="KE837" s="18"/>
      <c r="KF837" s="18"/>
      <c r="KG837" s="18"/>
      <c r="KH837" s="18"/>
      <c r="KI837" s="18"/>
      <c r="KJ837" s="18"/>
      <c r="KK837" s="18"/>
      <c r="KL837" s="18"/>
      <c r="KM837" s="18"/>
      <c r="KN837" s="18"/>
      <c r="KO837" s="18"/>
      <c r="KP837" s="18"/>
      <c r="KQ837" s="18"/>
      <c r="KR837" s="18"/>
      <c r="KS837" s="18"/>
      <c r="KT837" s="18"/>
    </row>
    <row r="838" spans="1:306">
      <c r="A838" s="675">
        <v>26492</v>
      </c>
      <c r="B838" s="638" t="s">
        <v>490</v>
      </c>
      <c r="C838" s="632"/>
      <c r="D838" s="632"/>
      <c r="E838" s="632"/>
      <c r="F838" s="632"/>
      <c r="G838" s="623">
        <f t="shared" si="39"/>
        <v>0</v>
      </c>
      <c r="H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18"/>
      <c r="JH838" s="18"/>
      <c r="JI838" s="18"/>
      <c r="JJ838" s="18"/>
      <c r="JK838" s="18"/>
      <c r="JL838" s="18"/>
      <c r="JM838" s="18"/>
      <c r="JN838" s="18"/>
      <c r="JO838" s="18"/>
      <c r="JP838" s="18"/>
      <c r="JQ838" s="18"/>
      <c r="JR838" s="18"/>
      <c r="JS838" s="18"/>
      <c r="JT838" s="18"/>
      <c r="JU838" s="18"/>
      <c r="JV838" s="18"/>
      <c r="JW838" s="18"/>
      <c r="JX838" s="18"/>
      <c r="JY838" s="18"/>
      <c r="JZ838" s="18"/>
      <c r="KA838" s="18"/>
      <c r="KB838" s="18"/>
      <c r="KC838" s="18"/>
      <c r="KD838" s="18"/>
      <c r="KE838" s="18"/>
      <c r="KF838" s="18"/>
      <c r="KG838" s="18"/>
      <c r="KH838" s="18"/>
      <c r="KI838" s="18"/>
      <c r="KJ838" s="18"/>
      <c r="KK838" s="18"/>
      <c r="KL838" s="18"/>
      <c r="KM838" s="18"/>
      <c r="KN838" s="18"/>
      <c r="KO838" s="18"/>
      <c r="KP838" s="18"/>
      <c r="KQ838" s="18"/>
      <c r="KR838" s="18"/>
      <c r="KS838" s="18"/>
      <c r="KT838" s="18"/>
    </row>
    <row r="839" spans="1:306">
      <c r="A839" s="675">
        <v>26493</v>
      </c>
      <c r="B839" s="638" t="s">
        <v>491</v>
      </c>
      <c r="C839" s="632"/>
      <c r="D839" s="632"/>
      <c r="E839" s="632"/>
      <c r="F839" s="632"/>
      <c r="G839" s="623">
        <f t="shared" si="39"/>
        <v>0</v>
      </c>
      <c r="H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18"/>
      <c r="JH839" s="18"/>
      <c r="JI839" s="18"/>
      <c r="JJ839" s="18"/>
      <c r="JK839" s="18"/>
      <c r="JL839" s="18"/>
      <c r="JM839" s="18"/>
      <c r="JN839" s="18"/>
      <c r="JO839" s="18"/>
      <c r="JP839" s="18"/>
      <c r="JQ839" s="18"/>
      <c r="JR839" s="18"/>
      <c r="JS839" s="18"/>
      <c r="JT839" s="18"/>
      <c r="JU839" s="18"/>
      <c r="JV839" s="18"/>
      <c r="JW839" s="18"/>
      <c r="JX839" s="18"/>
      <c r="JY839" s="18"/>
      <c r="JZ839" s="18"/>
      <c r="KA839" s="18"/>
      <c r="KB839" s="18"/>
      <c r="KC839" s="18"/>
      <c r="KD839" s="18"/>
      <c r="KE839" s="18"/>
      <c r="KF839" s="18"/>
      <c r="KG839" s="18"/>
      <c r="KH839" s="18"/>
      <c r="KI839" s="18"/>
      <c r="KJ839" s="18"/>
      <c r="KK839" s="18"/>
      <c r="KL839" s="18"/>
      <c r="KM839" s="18"/>
      <c r="KN839" s="18"/>
      <c r="KO839" s="18"/>
      <c r="KP839" s="18"/>
      <c r="KQ839" s="18"/>
      <c r="KR839" s="18"/>
      <c r="KS839" s="18"/>
      <c r="KT839" s="18"/>
    </row>
    <row r="840" spans="1:306">
      <c r="A840" s="675">
        <v>26494</v>
      </c>
      <c r="B840" s="638" t="s">
        <v>494</v>
      </c>
      <c r="C840" s="632"/>
      <c r="D840" s="632"/>
      <c r="E840" s="632"/>
      <c r="F840" s="632"/>
      <c r="G840" s="623">
        <f t="shared" si="39"/>
        <v>0</v>
      </c>
      <c r="H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18"/>
      <c r="JH840" s="18"/>
      <c r="JI840" s="18"/>
      <c r="JJ840" s="18"/>
      <c r="JK840" s="18"/>
      <c r="JL840" s="18"/>
      <c r="JM840" s="18"/>
      <c r="JN840" s="18"/>
      <c r="JO840" s="18"/>
      <c r="JP840" s="18"/>
      <c r="JQ840" s="18"/>
      <c r="JR840" s="18"/>
      <c r="JS840" s="18"/>
      <c r="JT840" s="18"/>
      <c r="JU840" s="18"/>
      <c r="JV840" s="18"/>
      <c r="JW840" s="18"/>
      <c r="JX840" s="18"/>
      <c r="JY840" s="18"/>
      <c r="JZ840" s="18"/>
      <c r="KA840" s="18"/>
      <c r="KB840" s="18"/>
      <c r="KC840" s="18"/>
      <c r="KD840" s="18"/>
      <c r="KE840" s="18"/>
      <c r="KF840" s="18"/>
      <c r="KG840" s="18"/>
      <c r="KH840" s="18"/>
      <c r="KI840" s="18"/>
      <c r="KJ840" s="18"/>
      <c r="KK840" s="18"/>
      <c r="KL840" s="18"/>
      <c r="KM840" s="18"/>
      <c r="KN840" s="18"/>
      <c r="KO840" s="18"/>
      <c r="KP840" s="18"/>
      <c r="KQ840" s="18"/>
      <c r="KR840" s="18"/>
      <c r="KS840" s="18"/>
      <c r="KT840" s="18"/>
    </row>
    <row r="841" spans="1:306">
      <c r="A841" s="674">
        <v>265</v>
      </c>
      <c r="B841" s="637" t="s">
        <v>495</v>
      </c>
      <c r="C841" s="623">
        <f>SUM(C842:C846)</f>
        <v>0</v>
      </c>
      <c r="D841" s="623">
        <f>SUM(D842:D846)</f>
        <v>0</v>
      </c>
      <c r="E841" s="623">
        <f>SUM(E842:E846)</f>
        <v>0</v>
      </c>
      <c r="F841" s="623">
        <f>SUM(F842:F846)</f>
        <v>0</v>
      </c>
      <c r="G841" s="623">
        <f t="shared" si="39"/>
        <v>0</v>
      </c>
      <c r="H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18"/>
      <c r="JH841" s="18"/>
      <c r="JI841" s="18"/>
      <c r="JJ841" s="18"/>
      <c r="JK841" s="18"/>
      <c r="JL841" s="18"/>
      <c r="JM841" s="18"/>
      <c r="JN841" s="18"/>
      <c r="JO841" s="18"/>
      <c r="JP841" s="18"/>
      <c r="JQ841" s="18"/>
      <c r="JR841" s="18"/>
      <c r="JS841" s="18"/>
      <c r="JT841" s="18"/>
      <c r="JU841" s="18"/>
      <c r="JV841" s="18"/>
      <c r="JW841" s="18"/>
      <c r="JX841" s="18"/>
      <c r="JY841" s="18"/>
      <c r="JZ841" s="18"/>
      <c r="KA841" s="18"/>
      <c r="KB841" s="18"/>
      <c r="KC841" s="18"/>
      <c r="KD841" s="18"/>
      <c r="KE841" s="18"/>
      <c r="KF841" s="18"/>
      <c r="KG841" s="18"/>
      <c r="KH841" s="18"/>
      <c r="KI841" s="18"/>
      <c r="KJ841" s="18"/>
      <c r="KK841" s="18"/>
      <c r="KL841" s="18"/>
      <c r="KM841" s="18"/>
      <c r="KN841" s="18"/>
      <c r="KO841" s="18"/>
      <c r="KP841" s="18"/>
      <c r="KQ841" s="18"/>
      <c r="KR841" s="18"/>
      <c r="KS841" s="18"/>
      <c r="KT841" s="18"/>
    </row>
    <row r="842" spans="1:306">
      <c r="A842" s="675">
        <v>2651</v>
      </c>
      <c r="B842" s="638" t="s">
        <v>91</v>
      </c>
      <c r="C842" s="632"/>
      <c r="D842" s="632"/>
      <c r="E842" s="632"/>
      <c r="F842" s="632"/>
      <c r="G842" s="623">
        <f t="shared" si="39"/>
        <v>0</v>
      </c>
      <c r="H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18"/>
      <c r="JH842" s="18"/>
      <c r="JI842" s="18"/>
      <c r="JJ842" s="18"/>
      <c r="JK842" s="18"/>
      <c r="JL842" s="18"/>
      <c r="JM842" s="18"/>
      <c r="JN842" s="18"/>
      <c r="JO842" s="18"/>
      <c r="JP842" s="18"/>
      <c r="JQ842" s="18"/>
      <c r="JR842" s="18"/>
      <c r="JS842" s="18"/>
      <c r="JT842" s="18"/>
      <c r="JU842" s="18"/>
      <c r="JV842" s="18"/>
      <c r="JW842" s="18"/>
      <c r="JX842" s="18"/>
      <c r="JY842" s="18"/>
      <c r="JZ842" s="18"/>
      <c r="KA842" s="18"/>
      <c r="KB842" s="18"/>
      <c r="KC842" s="18"/>
      <c r="KD842" s="18"/>
      <c r="KE842" s="18"/>
      <c r="KF842" s="18"/>
      <c r="KG842" s="18"/>
      <c r="KH842" s="18"/>
      <c r="KI842" s="18"/>
      <c r="KJ842" s="18"/>
      <c r="KK842" s="18"/>
      <c r="KL842" s="18"/>
      <c r="KM842" s="18"/>
      <c r="KN842" s="18"/>
      <c r="KO842" s="18"/>
      <c r="KP842" s="18"/>
      <c r="KQ842" s="18"/>
      <c r="KR842" s="18"/>
      <c r="KS842" s="18"/>
      <c r="KT842" s="18"/>
    </row>
    <row r="843" spans="1:306">
      <c r="A843" s="675">
        <v>2652</v>
      </c>
      <c r="B843" s="638" t="s">
        <v>350</v>
      </c>
      <c r="C843" s="632"/>
      <c r="D843" s="632"/>
      <c r="E843" s="632"/>
      <c r="F843" s="632"/>
      <c r="G843" s="623">
        <f t="shared" si="39"/>
        <v>0</v>
      </c>
      <c r="H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18"/>
      <c r="JH843" s="18"/>
      <c r="JI843" s="18"/>
      <c r="JJ843" s="18"/>
      <c r="JK843" s="18"/>
      <c r="JL843" s="18"/>
      <c r="JM843" s="18"/>
      <c r="JN843" s="18"/>
      <c r="JO843" s="18"/>
      <c r="JP843" s="18"/>
      <c r="JQ843" s="18"/>
      <c r="JR843" s="18"/>
      <c r="JS843" s="18"/>
      <c r="JT843" s="18"/>
      <c r="JU843" s="18"/>
      <c r="JV843" s="18"/>
      <c r="JW843" s="18"/>
      <c r="JX843" s="18"/>
      <c r="JY843" s="18"/>
      <c r="JZ843" s="18"/>
      <c r="KA843" s="18"/>
      <c r="KB843" s="18"/>
      <c r="KC843" s="18"/>
      <c r="KD843" s="18"/>
      <c r="KE843" s="18"/>
      <c r="KF843" s="18"/>
      <c r="KG843" s="18"/>
      <c r="KH843" s="18"/>
      <c r="KI843" s="18"/>
      <c r="KJ843" s="18"/>
      <c r="KK843" s="18"/>
      <c r="KL843" s="18"/>
      <c r="KM843" s="18"/>
      <c r="KN843" s="18"/>
      <c r="KO843" s="18"/>
      <c r="KP843" s="18"/>
      <c r="KQ843" s="18"/>
      <c r="KR843" s="18"/>
      <c r="KS843" s="18"/>
      <c r="KT843" s="18"/>
    </row>
    <row r="844" spans="1:306">
      <c r="A844" s="675">
        <v>2653</v>
      </c>
      <c r="B844" s="638" t="s">
        <v>351</v>
      </c>
      <c r="C844" s="632"/>
      <c r="D844" s="632"/>
      <c r="E844" s="632"/>
      <c r="F844" s="632"/>
      <c r="G844" s="623">
        <f t="shared" si="39"/>
        <v>0</v>
      </c>
      <c r="H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18"/>
      <c r="JH844" s="18"/>
      <c r="JI844" s="18"/>
      <c r="JJ844" s="18"/>
      <c r="JK844" s="18"/>
      <c r="JL844" s="18"/>
      <c r="JM844" s="18"/>
      <c r="JN844" s="18"/>
      <c r="JO844" s="18"/>
      <c r="JP844" s="18"/>
      <c r="JQ844" s="18"/>
      <c r="JR844" s="18"/>
      <c r="JS844" s="18"/>
      <c r="JT844" s="18"/>
      <c r="JU844" s="18"/>
      <c r="JV844" s="18"/>
      <c r="JW844" s="18"/>
      <c r="JX844" s="18"/>
      <c r="JY844" s="18"/>
      <c r="JZ844" s="18"/>
      <c r="KA844" s="18"/>
      <c r="KB844" s="18"/>
      <c r="KC844" s="18"/>
      <c r="KD844" s="18"/>
      <c r="KE844" s="18"/>
      <c r="KF844" s="18"/>
      <c r="KG844" s="18"/>
      <c r="KH844" s="18"/>
      <c r="KI844" s="18"/>
      <c r="KJ844" s="18"/>
      <c r="KK844" s="18"/>
      <c r="KL844" s="18"/>
      <c r="KM844" s="18"/>
      <c r="KN844" s="18"/>
      <c r="KO844" s="18"/>
      <c r="KP844" s="18"/>
      <c r="KQ844" s="18"/>
      <c r="KR844" s="18"/>
      <c r="KS844" s="18"/>
      <c r="KT844" s="18"/>
    </row>
    <row r="845" spans="1:306">
      <c r="A845" s="675">
        <v>2657</v>
      </c>
      <c r="B845" s="638" t="s">
        <v>352</v>
      </c>
      <c r="C845" s="632"/>
      <c r="D845" s="632"/>
      <c r="E845" s="632"/>
      <c r="F845" s="632"/>
      <c r="G845" s="623">
        <f t="shared" si="39"/>
        <v>0</v>
      </c>
      <c r="H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18"/>
      <c r="JH845" s="18"/>
      <c r="JI845" s="18"/>
      <c r="JJ845" s="18"/>
      <c r="JK845" s="18"/>
      <c r="JL845" s="18"/>
      <c r="JM845" s="18"/>
      <c r="JN845" s="18"/>
      <c r="JO845" s="18"/>
      <c r="JP845" s="18"/>
      <c r="JQ845" s="18"/>
      <c r="JR845" s="18"/>
      <c r="JS845" s="18"/>
      <c r="JT845" s="18"/>
      <c r="JU845" s="18"/>
      <c r="JV845" s="18"/>
      <c r="JW845" s="18"/>
      <c r="JX845" s="18"/>
      <c r="JY845" s="18"/>
      <c r="JZ845" s="18"/>
      <c r="KA845" s="18"/>
      <c r="KB845" s="18"/>
      <c r="KC845" s="18"/>
      <c r="KD845" s="18"/>
      <c r="KE845" s="18"/>
      <c r="KF845" s="18"/>
      <c r="KG845" s="18"/>
      <c r="KH845" s="18"/>
      <c r="KI845" s="18"/>
      <c r="KJ845" s="18"/>
      <c r="KK845" s="18"/>
      <c r="KL845" s="18"/>
      <c r="KM845" s="18"/>
      <c r="KN845" s="18"/>
      <c r="KO845" s="18"/>
      <c r="KP845" s="18"/>
      <c r="KQ845" s="18"/>
      <c r="KR845" s="18"/>
      <c r="KS845" s="18"/>
      <c r="KT845" s="18"/>
    </row>
    <row r="846" spans="1:306">
      <c r="A846" s="675">
        <v>2659</v>
      </c>
      <c r="B846" s="638" t="s">
        <v>488</v>
      </c>
      <c r="C846" s="623">
        <f>SUM(C847:C850)</f>
        <v>0</v>
      </c>
      <c r="D846" s="623">
        <f>SUM(D847:D850)</f>
        <v>0</v>
      </c>
      <c r="E846" s="623">
        <f>SUM(E847:E850)</f>
        <v>0</v>
      </c>
      <c r="F846" s="623">
        <f>SUM(F847:F850)</f>
        <v>0</v>
      </c>
      <c r="G846" s="623">
        <f t="shared" si="39"/>
        <v>0</v>
      </c>
      <c r="H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18"/>
      <c r="JH846" s="18"/>
      <c r="JI846" s="18"/>
      <c r="JJ846" s="18"/>
      <c r="JK846" s="18"/>
      <c r="JL846" s="18"/>
      <c r="JM846" s="18"/>
      <c r="JN846" s="18"/>
      <c r="JO846" s="18"/>
      <c r="JP846" s="18"/>
      <c r="JQ846" s="18"/>
      <c r="JR846" s="18"/>
      <c r="JS846" s="18"/>
      <c r="JT846" s="18"/>
      <c r="JU846" s="18"/>
      <c r="JV846" s="18"/>
      <c r="JW846" s="18"/>
      <c r="JX846" s="18"/>
      <c r="JY846" s="18"/>
      <c r="JZ846" s="18"/>
      <c r="KA846" s="18"/>
      <c r="KB846" s="18"/>
      <c r="KC846" s="18"/>
      <c r="KD846" s="18"/>
      <c r="KE846" s="18"/>
      <c r="KF846" s="18"/>
      <c r="KG846" s="18"/>
      <c r="KH846" s="18"/>
      <c r="KI846" s="18"/>
      <c r="KJ846" s="18"/>
      <c r="KK846" s="18"/>
      <c r="KL846" s="18"/>
      <c r="KM846" s="18"/>
      <c r="KN846" s="18"/>
      <c r="KO846" s="18"/>
      <c r="KP846" s="18"/>
      <c r="KQ846" s="18"/>
      <c r="KR846" s="18"/>
      <c r="KS846" s="18"/>
      <c r="KT846" s="18"/>
    </row>
    <row r="847" spans="1:306">
      <c r="A847" s="675">
        <v>26591</v>
      </c>
      <c r="B847" s="638" t="s">
        <v>345</v>
      </c>
      <c r="C847" s="632"/>
      <c r="D847" s="632"/>
      <c r="E847" s="632"/>
      <c r="F847" s="632"/>
      <c r="G847" s="623">
        <f t="shared" si="39"/>
        <v>0</v>
      </c>
      <c r="H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18"/>
      <c r="JH847" s="18"/>
      <c r="JI847" s="18"/>
      <c r="JJ847" s="18"/>
      <c r="JK847" s="18"/>
      <c r="JL847" s="18"/>
      <c r="JM847" s="18"/>
      <c r="JN847" s="18"/>
      <c r="JO847" s="18"/>
      <c r="JP847" s="18"/>
      <c r="JQ847" s="18"/>
      <c r="JR847" s="18"/>
      <c r="JS847" s="18"/>
      <c r="JT847" s="18"/>
      <c r="JU847" s="18"/>
      <c r="JV847" s="18"/>
      <c r="JW847" s="18"/>
      <c r="JX847" s="18"/>
      <c r="JY847" s="18"/>
      <c r="JZ847" s="18"/>
      <c r="KA847" s="18"/>
      <c r="KB847" s="18"/>
      <c r="KC847" s="18"/>
      <c r="KD847" s="18"/>
      <c r="KE847" s="18"/>
      <c r="KF847" s="18"/>
      <c r="KG847" s="18"/>
      <c r="KH847" s="18"/>
      <c r="KI847" s="18"/>
      <c r="KJ847" s="18"/>
      <c r="KK847" s="18"/>
      <c r="KL847" s="18"/>
      <c r="KM847" s="18"/>
      <c r="KN847" s="18"/>
      <c r="KO847" s="18"/>
      <c r="KP847" s="18"/>
      <c r="KQ847" s="18"/>
      <c r="KR847" s="18"/>
      <c r="KS847" s="18"/>
      <c r="KT847" s="18"/>
    </row>
    <row r="848" spans="1:306">
      <c r="A848" s="675">
        <v>26592</v>
      </c>
      <c r="B848" s="638" t="s">
        <v>346</v>
      </c>
      <c r="C848" s="632"/>
      <c r="D848" s="632"/>
      <c r="E848" s="632"/>
      <c r="F848" s="632"/>
      <c r="G848" s="623">
        <f t="shared" si="39"/>
        <v>0</v>
      </c>
      <c r="H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18"/>
      <c r="JH848" s="18"/>
      <c r="JI848" s="18"/>
      <c r="JJ848" s="18"/>
      <c r="JK848" s="18"/>
      <c r="JL848" s="18"/>
      <c r="JM848" s="18"/>
      <c r="JN848" s="18"/>
      <c r="JO848" s="18"/>
      <c r="JP848" s="18"/>
      <c r="JQ848" s="18"/>
      <c r="JR848" s="18"/>
      <c r="JS848" s="18"/>
      <c r="JT848" s="18"/>
      <c r="JU848" s="18"/>
      <c r="JV848" s="18"/>
      <c r="JW848" s="18"/>
      <c r="JX848" s="18"/>
      <c r="JY848" s="18"/>
      <c r="JZ848" s="18"/>
      <c r="KA848" s="18"/>
      <c r="KB848" s="18"/>
      <c r="KC848" s="18"/>
      <c r="KD848" s="18"/>
      <c r="KE848" s="18"/>
      <c r="KF848" s="18"/>
      <c r="KG848" s="18"/>
      <c r="KH848" s="18"/>
      <c r="KI848" s="18"/>
      <c r="KJ848" s="18"/>
      <c r="KK848" s="18"/>
      <c r="KL848" s="18"/>
      <c r="KM848" s="18"/>
      <c r="KN848" s="18"/>
      <c r="KO848" s="18"/>
      <c r="KP848" s="18"/>
      <c r="KQ848" s="18"/>
      <c r="KR848" s="18"/>
      <c r="KS848" s="18"/>
      <c r="KT848" s="18"/>
    </row>
    <row r="849" spans="1:306">
      <c r="A849" s="675">
        <v>26593</v>
      </c>
      <c r="B849" s="638" t="s">
        <v>347</v>
      </c>
      <c r="C849" s="632"/>
      <c r="D849" s="632"/>
      <c r="E849" s="632"/>
      <c r="F849" s="632"/>
      <c r="G849" s="623">
        <f t="shared" si="39"/>
        <v>0</v>
      </c>
      <c r="H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18"/>
      <c r="JH849" s="18"/>
      <c r="JI849" s="18"/>
      <c r="JJ849" s="18"/>
      <c r="JK849" s="18"/>
      <c r="JL849" s="18"/>
      <c r="JM849" s="18"/>
      <c r="JN849" s="18"/>
      <c r="JO849" s="18"/>
      <c r="JP849" s="18"/>
      <c r="JQ849" s="18"/>
      <c r="JR849" s="18"/>
      <c r="JS849" s="18"/>
      <c r="JT849" s="18"/>
      <c r="JU849" s="18"/>
      <c r="JV849" s="18"/>
      <c r="JW849" s="18"/>
      <c r="JX849" s="18"/>
      <c r="JY849" s="18"/>
      <c r="JZ849" s="18"/>
      <c r="KA849" s="18"/>
      <c r="KB849" s="18"/>
      <c r="KC849" s="18"/>
      <c r="KD849" s="18"/>
      <c r="KE849" s="18"/>
      <c r="KF849" s="18"/>
      <c r="KG849" s="18"/>
      <c r="KH849" s="18"/>
      <c r="KI849" s="18"/>
      <c r="KJ849" s="18"/>
      <c r="KK849" s="18"/>
      <c r="KL849" s="18"/>
      <c r="KM849" s="18"/>
      <c r="KN849" s="18"/>
      <c r="KO849" s="18"/>
      <c r="KP849" s="18"/>
      <c r="KQ849" s="18"/>
      <c r="KR849" s="18"/>
      <c r="KS849" s="18"/>
      <c r="KT849" s="18"/>
    </row>
    <row r="850" spans="1:306">
      <c r="A850" s="675">
        <v>26594</v>
      </c>
      <c r="B850" s="638" t="s">
        <v>348</v>
      </c>
      <c r="C850" s="632"/>
      <c r="D850" s="632"/>
      <c r="E850" s="632"/>
      <c r="F850" s="632"/>
      <c r="G850" s="623">
        <f t="shared" si="39"/>
        <v>0</v>
      </c>
      <c r="H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18"/>
      <c r="JH850" s="18"/>
      <c r="JI850" s="18"/>
      <c r="JJ850" s="18"/>
      <c r="JK850" s="18"/>
      <c r="JL850" s="18"/>
      <c r="JM850" s="18"/>
      <c r="JN850" s="18"/>
      <c r="JO850" s="18"/>
      <c r="JP850" s="18"/>
      <c r="JQ850" s="18"/>
      <c r="JR850" s="18"/>
      <c r="JS850" s="18"/>
      <c r="JT850" s="18"/>
      <c r="JU850" s="18"/>
      <c r="JV850" s="18"/>
      <c r="JW850" s="18"/>
      <c r="JX850" s="18"/>
      <c r="JY850" s="18"/>
      <c r="JZ850" s="18"/>
      <c r="KA850" s="18"/>
      <c r="KB850" s="18"/>
      <c r="KC850" s="18"/>
      <c r="KD850" s="18"/>
      <c r="KE850" s="18"/>
      <c r="KF850" s="18"/>
      <c r="KG850" s="18"/>
      <c r="KH850" s="18"/>
      <c r="KI850" s="18"/>
      <c r="KJ850" s="18"/>
      <c r="KK850" s="18"/>
      <c r="KL850" s="18"/>
      <c r="KM850" s="18"/>
      <c r="KN850" s="18"/>
      <c r="KO850" s="18"/>
      <c r="KP850" s="18"/>
      <c r="KQ850" s="18"/>
      <c r="KR850" s="18"/>
      <c r="KS850" s="18"/>
      <c r="KT850" s="18"/>
    </row>
    <row r="851" spans="1:306">
      <c r="A851" s="674">
        <v>269</v>
      </c>
      <c r="B851" s="637" t="s">
        <v>496</v>
      </c>
      <c r="C851" s="623">
        <f>SUM(C852:C855)</f>
        <v>0</v>
      </c>
      <c r="D851" s="623">
        <f>SUM(D852:D855)</f>
        <v>0</v>
      </c>
      <c r="E851" s="623">
        <f>SUM(E852:E855)</f>
        <v>0</v>
      </c>
      <c r="F851" s="623">
        <f>SUM(F852:F855)</f>
        <v>0</v>
      </c>
      <c r="G851" s="623">
        <f t="shared" si="39"/>
        <v>0</v>
      </c>
      <c r="H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18"/>
      <c r="JH851" s="18"/>
      <c r="JI851" s="18"/>
      <c r="JJ851" s="18"/>
      <c r="JK851" s="18"/>
      <c r="JL851" s="18"/>
      <c r="JM851" s="18"/>
      <c r="JN851" s="18"/>
      <c r="JO851" s="18"/>
      <c r="JP851" s="18"/>
      <c r="JQ851" s="18"/>
      <c r="JR851" s="18"/>
      <c r="JS851" s="18"/>
      <c r="JT851" s="18"/>
      <c r="JU851" s="18"/>
      <c r="JV851" s="18"/>
      <c r="JW851" s="18"/>
      <c r="JX851" s="18"/>
      <c r="JY851" s="18"/>
      <c r="JZ851" s="18"/>
      <c r="KA851" s="18"/>
      <c r="KB851" s="18"/>
      <c r="KC851" s="18"/>
      <c r="KD851" s="18"/>
      <c r="KE851" s="18"/>
      <c r="KF851" s="18"/>
      <c r="KG851" s="18"/>
      <c r="KH851" s="18"/>
      <c r="KI851" s="18"/>
      <c r="KJ851" s="18"/>
      <c r="KK851" s="18"/>
      <c r="KL851" s="18"/>
      <c r="KM851" s="18"/>
      <c r="KN851" s="18"/>
      <c r="KO851" s="18"/>
      <c r="KP851" s="18"/>
      <c r="KQ851" s="18"/>
      <c r="KR851" s="18"/>
      <c r="KS851" s="18"/>
      <c r="KT851" s="18"/>
    </row>
    <row r="852" spans="1:306">
      <c r="A852" s="675">
        <v>2691</v>
      </c>
      <c r="B852" s="638" t="s">
        <v>91</v>
      </c>
      <c r="C852" s="632"/>
      <c r="D852" s="632"/>
      <c r="E852" s="632"/>
      <c r="F852" s="632"/>
      <c r="G852" s="623">
        <f t="shared" si="39"/>
        <v>0</v>
      </c>
      <c r="H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18"/>
      <c r="JH852" s="18"/>
      <c r="JI852" s="18"/>
      <c r="JJ852" s="18"/>
      <c r="JK852" s="18"/>
      <c r="JL852" s="18"/>
      <c r="JM852" s="18"/>
      <c r="JN852" s="18"/>
      <c r="JO852" s="18"/>
      <c r="JP852" s="18"/>
      <c r="JQ852" s="18"/>
      <c r="JR852" s="18"/>
      <c r="JS852" s="18"/>
      <c r="JT852" s="18"/>
      <c r="JU852" s="18"/>
      <c r="JV852" s="18"/>
      <c r="JW852" s="18"/>
      <c r="JX852" s="18"/>
      <c r="JY852" s="18"/>
      <c r="JZ852" s="18"/>
      <c r="KA852" s="18"/>
      <c r="KB852" s="18"/>
      <c r="KC852" s="18"/>
      <c r="KD852" s="18"/>
      <c r="KE852" s="18"/>
      <c r="KF852" s="18"/>
      <c r="KG852" s="18"/>
      <c r="KH852" s="18"/>
      <c r="KI852" s="18"/>
      <c r="KJ852" s="18"/>
      <c r="KK852" s="18"/>
      <c r="KL852" s="18"/>
      <c r="KM852" s="18"/>
      <c r="KN852" s="18"/>
      <c r="KO852" s="18"/>
      <c r="KP852" s="18"/>
      <c r="KQ852" s="18"/>
      <c r="KR852" s="18"/>
      <c r="KS852" s="18"/>
      <c r="KT852" s="18"/>
    </row>
    <row r="853" spans="1:306">
      <c r="A853" s="675">
        <v>2692</v>
      </c>
      <c r="B853" s="638" t="s">
        <v>350</v>
      </c>
      <c r="C853" s="632"/>
      <c r="D853" s="632"/>
      <c r="E853" s="632"/>
      <c r="F853" s="632"/>
      <c r="G853" s="623">
        <f t="shared" si="39"/>
        <v>0</v>
      </c>
      <c r="H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18"/>
      <c r="JH853" s="18"/>
      <c r="JI853" s="18"/>
      <c r="JJ853" s="18"/>
      <c r="JK853" s="18"/>
      <c r="JL853" s="18"/>
      <c r="JM853" s="18"/>
      <c r="JN853" s="18"/>
      <c r="JO853" s="18"/>
      <c r="JP853" s="18"/>
      <c r="JQ853" s="18"/>
      <c r="JR853" s="18"/>
      <c r="JS853" s="18"/>
      <c r="JT853" s="18"/>
      <c r="JU853" s="18"/>
      <c r="JV853" s="18"/>
      <c r="JW853" s="18"/>
      <c r="JX853" s="18"/>
      <c r="JY853" s="18"/>
      <c r="JZ853" s="18"/>
      <c r="KA853" s="18"/>
      <c r="KB853" s="18"/>
      <c r="KC853" s="18"/>
      <c r="KD853" s="18"/>
      <c r="KE853" s="18"/>
      <c r="KF853" s="18"/>
      <c r="KG853" s="18"/>
      <c r="KH853" s="18"/>
      <c r="KI853" s="18"/>
      <c r="KJ853" s="18"/>
      <c r="KK853" s="18"/>
      <c r="KL853" s="18"/>
      <c r="KM853" s="18"/>
      <c r="KN853" s="18"/>
      <c r="KO853" s="18"/>
      <c r="KP853" s="18"/>
      <c r="KQ853" s="18"/>
      <c r="KR853" s="18"/>
      <c r="KS853" s="18"/>
      <c r="KT853" s="18"/>
    </row>
    <row r="854" spans="1:306">
      <c r="A854" s="675">
        <v>2693</v>
      </c>
      <c r="B854" s="638" t="s">
        <v>351</v>
      </c>
      <c r="C854" s="632"/>
      <c r="D854" s="632"/>
      <c r="E854" s="632"/>
      <c r="F854" s="632"/>
      <c r="G854" s="623">
        <f t="shared" si="39"/>
        <v>0</v>
      </c>
      <c r="H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18"/>
      <c r="JH854" s="18"/>
      <c r="JI854" s="18"/>
      <c r="JJ854" s="18"/>
      <c r="JK854" s="18"/>
      <c r="JL854" s="18"/>
      <c r="JM854" s="18"/>
      <c r="JN854" s="18"/>
      <c r="JO854" s="18"/>
      <c r="JP854" s="18"/>
      <c r="JQ854" s="18"/>
      <c r="JR854" s="18"/>
      <c r="JS854" s="18"/>
      <c r="JT854" s="18"/>
      <c r="JU854" s="18"/>
      <c r="JV854" s="18"/>
      <c r="JW854" s="18"/>
      <c r="JX854" s="18"/>
      <c r="JY854" s="18"/>
      <c r="JZ854" s="18"/>
      <c r="KA854" s="18"/>
      <c r="KB854" s="18"/>
      <c r="KC854" s="18"/>
      <c r="KD854" s="18"/>
      <c r="KE854" s="18"/>
      <c r="KF854" s="18"/>
      <c r="KG854" s="18"/>
      <c r="KH854" s="18"/>
      <c r="KI854" s="18"/>
      <c r="KJ854" s="18"/>
      <c r="KK854" s="18"/>
      <c r="KL854" s="18"/>
      <c r="KM854" s="18"/>
      <c r="KN854" s="18"/>
      <c r="KO854" s="18"/>
      <c r="KP854" s="18"/>
      <c r="KQ854" s="18"/>
      <c r="KR854" s="18"/>
      <c r="KS854" s="18"/>
      <c r="KT854" s="18"/>
    </row>
    <row r="855" spans="1:306">
      <c r="A855" s="675">
        <v>2697</v>
      </c>
      <c r="B855" s="638" t="s">
        <v>352</v>
      </c>
      <c r="C855" s="632"/>
      <c r="D855" s="632"/>
      <c r="E855" s="632"/>
      <c r="F855" s="632"/>
      <c r="G855" s="623">
        <f t="shared" si="39"/>
        <v>0</v>
      </c>
      <c r="H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18"/>
      <c r="JW855" s="18"/>
      <c r="JX855" s="18"/>
      <c r="JY855" s="18"/>
      <c r="JZ855" s="18"/>
      <c r="KA855" s="18"/>
      <c r="KB855" s="18"/>
      <c r="KC855" s="18"/>
      <c r="KD855" s="18"/>
      <c r="KE855" s="18"/>
      <c r="KF855" s="18"/>
      <c r="KG855" s="18"/>
      <c r="KH855" s="18"/>
      <c r="KI855" s="18"/>
      <c r="KJ855" s="18"/>
      <c r="KK855" s="18"/>
      <c r="KL855" s="18"/>
      <c r="KM855" s="18"/>
      <c r="KN855" s="18"/>
      <c r="KO855" s="18"/>
      <c r="KP855" s="18"/>
      <c r="KQ855" s="18"/>
      <c r="KR855" s="18"/>
      <c r="KS855" s="18"/>
      <c r="KT855" s="18"/>
    </row>
    <row r="856" spans="1:306">
      <c r="A856" s="661">
        <v>27</v>
      </c>
      <c r="B856" s="636" t="s">
        <v>497</v>
      </c>
      <c r="C856" s="623">
        <f>C857+C869+C881+C893</f>
        <v>0</v>
      </c>
      <c r="D856" s="623">
        <f>D857+D869+D881+D893</f>
        <v>0</v>
      </c>
      <c r="E856" s="623">
        <f>E857+E869+E881+E893</f>
        <v>0</v>
      </c>
      <c r="F856" s="623">
        <f>F857+F869+F881+F893</f>
        <v>0</v>
      </c>
      <c r="G856" s="623">
        <f t="shared" si="39"/>
        <v>0</v>
      </c>
      <c r="H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18"/>
      <c r="JW856" s="18"/>
      <c r="JX856" s="18"/>
      <c r="JY856" s="18"/>
      <c r="JZ856" s="18"/>
      <c r="KA856" s="18"/>
      <c r="KB856" s="18"/>
      <c r="KC856" s="18"/>
      <c r="KD856" s="18"/>
      <c r="KE856" s="18"/>
      <c r="KF856" s="18"/>
      <c r="KG856" s="18"/>
      <c r="KH856" s="18"/>
      <c r="KI856" s="18"/>
      <c r="KJ856" s="18"/>
      <c r="KK856" s="18"/>
      <c r="KL856" s="18"/>
      <c r="KM856" s="18"/>
      <c r="KN856" s="18"/>
      <c r="KO856" s="18"/>
      <c r="KP856" s="18"/>
      <c r="KQ856" s="18"/>
      <c r="KR856" s="18"/>
      <c r="KS856" s="18"/>
      <c r="KT856" s="18"/>
    </row>
    <row r="857" spans="1:306" s="677" customFormat="1">
      <c r="A857" s="678">
        <v>271</v>
      </c>
      <c r="B857" s="659" t="s">
        <v>87</v>
      </c>
      <c r="C857" s="623">
        <f>SUM(C858:C863)</f>
        <v>0</v>
      </c>
      <c r="D857" s="623">
        <f>SUM(D858:D863)</f>
        <v>0</v>
      </c>
      <c r="E857" s="623">
        <f>SUM(E858:E863)</f>
        <v>0</v>
      </c>
      <c r="F857" s="623">
        <f>SUM(F858:F863)</f>
        <v>0</v>
      </c>
      <c r="G857" s="623">
        <f t="shared" ref="G857:G920" si="40">SUM(C857:F857)</f>
        <v>0</v>
      </c>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18"/>
      <c r="JH857" s="18"/>
      <c r="JI857" s="18"/>
      <c r="JJ857" s="18"/>
      <c r="JK857" s="18"/>
      <c r="JL857" s="18"/>
      <c r="JM857" s="18"/>
      <c r="JN857" s="18"/>
      <c r="JO857" s="18"/>
      <c r="JP857" s="18"/>
      <c r="JQ857" s="18"/>
      <c r="JR857" s="18"/>
      <c r="JS857" s="18"/>
      <c r="JT857" s="18"/>
      <c r="JU857" s="18"/>
      <c r="JV857" s="18"/>
      <c r="JW857" s="18"/>
      <c r="JX857" s="18"/>
      <c r="JY857" s="18"/>
      <c r="JZ857" s="18"/>
      <c r="KA857" s="18"/>
      <c r="KB857" s="18"/>
      <c r="KC857" s="18"/>
      <c r="KD857" s="18"/>
      <c r="KE857" s="18"/>
      <c r="KF857" s="18"/>
      <c r="KG857" s="18"/>
      <c r="KH857" s="18"/>
      <c r="KI857" s="18"/>
      <c r="KJ857" s="18"/>
      <c r="KK857" s="18"/>
      <c r="KL857" s="18"/>
      <c r="KM857" s="18"/>
      <c r="KN857" s="18"/>
      <c r="KO857" s="18"/>
      <c r="KP857" s="18"/>
      <c r="KQ857" s="18"/>
      <c r="KR857" s="18"/>
      <c r="KS857" s="18"/>
      <c r="KT857" s="18"/>
    </row>
    <row r="858" spans="1:306">
      <c r="A858" s="675">
        <v>2711</v>
      </c>
      <c r="B858" s="638" t="s">
        <v>498</v>
      </c>
      <c r="C858" s="632"/>
      <c r="D858" s="632"/>
      <c r="E858" s="632"/>
      <c r="F858" s="632"/>
      <c r="G858" s="623">
        <f t="shared" si="40"/>
        <v>0</v>
      </c>
      <c r="H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18"/>
      <c r="JH858" s="18"/>
      <c r="JI858" s="18"/>
      <c r="JJ858" s="18"/>
      <c r="JK858" s="18"/>
      <c r="JL858" s="18"/>
      <c r="JM858" s="18"/>
      <c r="JN858" s="18"/>
      <c r="JO858" s="18"/>
      <c r="JP858" s="18"/>
      <c r="JQ858" s="18"/>
      <c r="JR858" s="18"/>
      <c r="JS858" s="18"/>
      <c r="JT858" s="18"/>
      <c r="JU858" s="18"/>
      <c r="JV858" s="18"/>
      <c r="JW858" s="18"/>
      <c r="JX858" s="18"/>
      <c r="JY858" s="18"/>
      <c r="JZ858" s="18"/>
      <c r="KA858" s="18"/>
      <c r="KB858" s="18"/>
      <c r="KC858" s="18"/>
      <c r="KD858" s="18"/>
      <c r="KE858" s="18"/>
      <c r="KF858" s="18"/>
      <c r="KG858" s="18"/>
      <c r="KH858" s="18"/>
      <c r="KI858" s="18"/>
      <c r="KJ858" s="18"/>
      <c r="KK858" s="18"/>
      <c r="KL858" s="18"/>
      <c r="KM858" s="18"/>
      <c r="KN858" s="18"/>
      <c r="KO858" s="18"/>
      <c r="KP858" s="18"/>
      <c r="KQ858" s="18"/>
      <c r="KR858" s="18"/>
      <c r="KS858" s="18"/>
      <c r="KT858" s="18"/>
    </row>
    <row r="859" spans="1:306">
      <c r="A859" s="675">
        <v>2712</v>
      </c>
      <c r="B859" s="638" t="s">
        <v>499</v>
      </c>
      <c r="C859" s="632"/>
      <c r="D859" s="632"/>
      <c r="E859" s="632"/>
      <c r="F859" s="632"/>
      <c r="G859" s="623">
        <f t="shared" si="40"/>
        <v>0</v>
      </c>
      <c r="H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18"/>
      <c r="JW859" s="18"/>
      <c r="JX859" s="18"/>
      <c r="JY859" s="18"/>
      <c r="JZ859" s="18"/>
      <c r="KA859" s="18"/>
      <c r="KB859" s="18"/>
      <c r="KC859" s="18"/>
      <c r="KD859" s="18"/>
      <c r="KE859" s="18"/>
      <c r="KF859" s="18"/>
      <c r="KG859" s="18"/>
      <c r="KH859" s="18"/>
      <c r="KI859" s="18"/>
      <c r="KJ859" s="18"/>
      <c r="KK859" s="18"/>
      <c r="KL859" s="18"/>
      <c r="KM859" s="18"/>
      <c r="KN859" s="18"/>
      <c r="KO859" s="18"/>
      <c r="KP859" s="18"/>
      <c r="KQ859" s="18"/>
      <c r="KR859" s="18"/>
      <c r="KS859" s="18"/>
      <c r="KT859" s="18"/>
    </row>
    <row r="860" spans="1:306">
      <c r="A860" s="675">
        <v>2713</v>
      </c>
      <c r="B860" s="638" t="s">
        <v>500</v>
      </c>
      <c r="C860" s="632"/>
      <c r="D860" s="632"/>
      <c r="E860" s="632"/>
      <c r="F860" s="632"/>
      <c r="G860" s="623">
        <f t="shared" si="40"/>
        <v>0</v>
      </c>
      <c r="H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18"/>
      <c r="JH860" s="18"/>
      <c r="JI860" s="18"/>
      <c r="JJ860" s="18"/>
      <c r="JK860" s="18"/>
      <c r="JL860" s="18"/>
      <c r="JM860" s="18"/>
      <c r="JN860" s="18"/>
      <c r="JO860" s="18"/>
      <c r="JP860" s="18"/>
      <c r="JQ860" s="18"/>
      <c r="JR860" s="18"/>
      <c r="JS860" s="18"/>
      <c r="JT860" s="18"/>
      <c r="JU860" s="18"/>
      <c r="JV860" s="18"/>
      <c r="JW860" s="18"/>
      <c r="JX860" s="18"/>
      <c r="JY860" s="18"/>
      <c r="JZ860" s="18"/>
      <c r="KA860" s="18"/>
      <c r="KB860" s="18"/>
      <c r="KC860" s="18"/>
      <c r="KD860" s="18"/>
      <c r="KE860" s="18"/>
      <c r="KF860" s="18"/>
      <c r="KG860" s="18"/>
      <c r="KH860" s="18"/>
      <c r="KI860" s="18"/>
      <c r="KJ860" s="18"/>
      <c r="KK860" s="18"/>
      <c r="KL860" s="18"/>
      <c r="KM860" s="18"/>
      <c r="KN860" s="18"/>
      <c r="KO860" s="18"/>
      <c r="KP860" s="18"/>
      <c r="KQ860" s="18"/>
      <c r="KR860" s="18"/>
      <c r="KS860" s="18"/>
      <c r="KT860" s="18"/>
    </row>
    <row r="861" spans="1:306">
      <c r="A861" s="675">
        <v>2714</v>
      </c>
      <c r="B861" s="638" t="s">
        <v>501</v>
      </c>
      <c r="C861" s="632"/>
      <c r="D861" s="632"/>
      <c r="E861" s="632"/>
      <c r="F861" s="632"/>
      <c r="G861" s="623">
        <f t="shared" si="40"/>
        <v>0</v>
      </c>
      <c r="H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18"/>
      <c r="JH861" s="18"/>
      <c r="JI861" s="18"/>
      <c r="JJ861" s="18"/>
      <c r="JK861" s="18"/>
      <c r="JL861" s="18"/>
      <c r="JM861" s="18"/>
      <c r="JN861" s="18"/>
      <c r="JO861" s="18"/>
      <c r="JP861" s="18"/>
      <c r="JQ861" s="18"/>
      <c r="JR861" s="18"/>
      <c r="JS861" s="18"/>
      <c r="JT861" s="18"/>
      <c r="JU861" s="18"/>
      <c r="JV861" s="18"/>
      <c r="JW861" s="18"/>
      <c r="JX861" s="18"/>
      <c r="JY861" s="18"/>
      <c r="JZ861" s="18"/>
      <c r="KA861" s="18"/>
      <c r="KB861" s="18"/>
      <c r="KC861" s="18"/>
      <c r="KD861" s="18"/>
      <c r="KE861" s="18"/>
      <c r="KF861" s="18"/>
      <c r="KG861" s="18"/>
      <c r="KH861" s="18"/>
      <c r="KI861" s="18"/>
      <c r="KJ861" s="18"/>
      <c r="KK861" s="18"/>
      <c r="KL861" s="18"/>
      <c r="KM861" s="18"/>
      <c r="KN861" s="18"/>
      <c r="KO861" s="18"/>
      <c r="KP861" s="18"/>
      <c r="KQ861" s="18"/>
      <c r="KR861" s="18"/>
      <c r="KS861" s="18"/>
      <c r="KT861" s="18"/>
    </row>
    <row r="862" spans="1:306">
      <c r="A862" s="675">
        <v>2717</v>
      </c>
      <c r="B862" s="638" t="s">
        <v>502</v>
      </c>
      <c r="C862" s="632"/>
      <c r="D862" s="632"/>
      <c r="E862" s="632"/>
      <c r="F862" s="632"/>
      <c r="G862" s="623">
        <f t="shared" si="40"/>
        <v>0</v>
      </c>
      <c r="H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18"/>
      <c r="JH862" s="18"/>
      <c r="JI862" s="18"/>
      <c r="JJ862" s="18"/>
      <c r="JK862" s="18"/>
      <c r="JL862" s="18"/>
      <c r="JM862" s="18"/>
      <c r="JN862" s="18"/>
      <c r="JO862" s="18"/>
      <c r="JP862" s="18"/>
      <c r="JQ862" s="18"/>
      <c r="JR862" s="18"/>
      <c r="JS862" s="18"/>
      <c r="JT862" s="18"/>
      <c r="JU862" s="18"/>
      <c r="JV862" s="18"/>
      <c r="JW862" s="18"/>
      <c r="JX862" s="18"/>
      <c r="JY862" s="18"/>
      <c r="JZ862" s="18"/>
      <c r="KA862" s="18"/>
      <c r="KB862" s="18"/>
      <c r="KC862" s="18"/>
      <c r="KD862" s="18"/>
      <c r="KE862" s="18"/>
      <c r="KF862" s="18"/>
      <c r="KG862" s="18"/>
      <c r="KH862" s="18"/>
      <c r="KI862" s="18"/>
      <c r="KJ862" s="18"/>
      <c r="KK862" s="18"/>
      <c r="KL862" s="18"/>
      <c r="KM862" s="18"/>
      <c r="KN862" s="18"/>
      <c r="KO862" s="18"/>
      <c r="KP862" s="18"/>
      <c r="KQ862" s="18"/>
      <c r="KR862" s="18"/>
      <c r="KS862" s="18"/>
      <c r="KT862" s="18"/>
    </row>
    <row r="863" spans="1:306">
      <c r="A863" s="675">
        <v>2719</v>
      </c>
      <c r="B863" s="638" t="s">
        <v>222</v>
      </c>
      <c r="C863" s="623">
        <f>SUM(C864:C868)</f>
        <v>0</v>
      </c>
      <c r="D863" s="623">
        <f>SUM(D864:D868)</f>
        <v>0</v>
      </c>
      <c r="E863" s="623">
        <f>SUM(E864:E868)</f>
        <v>0</v>
      </c>
      <c r="F863" s="623">
        <f>SUM(F864:F868)</f>
        <v>0</v>
      </c>
      <c r="G863" s="623">
        <f t="shared" si="40"/>
        <v>0</v>
      </c>
      <c r="H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18"/>
      <c r="JH863" s="18"/>
      <c r="JI863" s="18"/>
      <c r="JJ863" s="18"/>
      <c r="JK863" s="18"/>
      <c r="JL863" s="18"/>
      <c r="JM863" s="18"/>
      <c r="JN863" s="18"/>
      <c r="JO863" s="18"/>
      <c r="JP863" s="18"/>
      <c r="JQ863" s="18"/>
      <c r="JR863" s="18"/>
      <c r="JS863" s="18"/>
      <c r="JT863" s="18"/>
      <c r="JU863" s="18"/>
      <c r="JV863" s="18"/>
      <c r="JW863" s="18"/>
      <c r="JX863" s="18"/>
      <c r="JY863" s="18"/>
      <c r="JZ863" s="18"/>
      <c r="KA863" s="18"/>
      <c r="KB863" s="18"/>
      <c r="KC863" s="18"/>
      <c r="KD863" s="18"/>
      <c r="KE863" s="18"/>
      <c r="KF863" s="18"/>
      <c r="KG863" s="18"/>
      <c r="KH863" s="18"/>
      <c r="KI863" s="18"/>
      <c r="KJ863" s="18"/>
      <c r="KK863" s="18"/>
      <c r="KL863" s="18"/>
      <c r="KM863" s="18"/>
      <c r="KN863" s="18"/>
      <c r="KO863" s="18"/>
      <c r="KP863" s="18"/>
      <c r="KQ863" s="18"/>
      <c r="KR863" s="18"/>
      <c r="KS863" s="18"/>
      <c r="KT863" s="18"/>
    </row>
    <row r="864" spans="1:306">
      <c r="A864" s="675">
        <v>27191</v>
      </c>
      <c r="B864" s="638" t="s">
        <v>503</v>
      </c>
      <c r="C864" s="632"/>
      <c r="D864" s="632"/>
      <c r="E864" s="632"/>
      <c r="F864" s="632"/>
      <c r="G864" s="623">
        <f t="shared" si="40"/>
        <v>0</v>
      </c>
      <c r="H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18"/>
      <c r="JH864" s="18"/>
      <c r="JI864" s="18"/>
      <c r="JJ864" s="18"/>
      <c r="JK864" s="18"/>
      <c r="JL864" s="18"/>
      <c r="JM864" s="18"/>
      <c r="JN864" s="18"/>
      <c r="JO864" s="18"/>
      <c r="JP864" s="18"/>
      <c r="JQ864" s="18"/>
      <c r="JR864" s="18"/>
      <c r="JS864" s="18"/>
      <c r="JT864" s="18"/>
      <c r="JU864" s="18"/>
      <c r="JV864" s="18"/>
      <c r="JW864" s="18"/>
      <c r="JX864" s="18"/>
      <c r="JY864" s="18"/>
      <c r="JZ864" s="18"/>
      <c r="KA864" s="18"/>
      <c r="KB864" s="18"/>
      <c r="KC864" s="18"/>
      <c r="KD864" s="18"/>
      <c r="KE864" s="18"/>
      <c r="KF864" s="18"/>
      <c r="KG864" s="18"/>
      <c r="KH864" s="18"/>
      <c r="KI864" s="18"/>
      <c r="KJ864" s="18"/>
      <c r="KK864" s="18"/>
      <c r="KL864" s="18"/>
      <c r="KM864" s="18"/>
      <c r="KN864" s="18"/>
      <c r="KO864" s="18"/>
      <c r="KP864" s="18"/>
      <c r="KQ864" s="18"/>
      <c r="KR864" s="18"/>
      <c r="KS864" s="18"/>
      <c r="KT864" s="18"/>
    </row>
    <row r="865" spans="1:306">
      <c r="A865" s="675">
        <v>27192</v>
      </c>
      <c r="B865" s="638" t="s">
        <v>504</v>
      </c>
      <c r="C865" s="632"/>
      <c r="D865" s="632"/>
      <c r="E865" s="632"/>
      <c r="F865" s="632"/>
      <c r="G865" s="623">
        <f t="shared" si="40"/>
        <v>0</v>
      </c>
      <c r="H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18"/>
      <c r="JH865" s="18"/>
      <c r="JI865" s="18"/>
      <c r="JJ865" s="18"/>
      <c r="JK865" s="18"/>
      <c r="JL865" s="18"/>
      <c r="JM865" s="18"/>
      <c r="JN865" s="18"/>
      <c r="JO865" s="18"/>
      <c r="JP865" s="18"/>
      <c r="JQ865" s="18"/>
      <c r="JR865" s="18"/>
      <c r="JS865" s="18"/>
      <c r="JT865" s="18"/>
      <c r="JU865" s="18"/>
      <c r="JV865" s="18"/>
      <c r="JW865" s="18"/>
      <c r="JX865" s="18"/>
      <c r="JY865" s="18"/>
      <c r="JZ865" s="18"/>
      <c r="KA865" s="18"/>
      <c r="KB865" s="18"/>
      <c r="KC865" s="18"/>
      <c r="KD865" s="18"/>
      <c r="KE865" s="18"/>
      <c r="KF865" s="18"/>
      <c r="KG865" s="18"/>
      <c r="KH865" s="18"/>
      <c r="KI865" s="18"/>
      <c r="KJ865" s="18"/>
      <c r="KK865" s="18"/>
      <c r="KL865" s="18"/>
      <c r="KM865" s="18"/>
      <c r="KN865" s="18"/>
      <c r="KO865" s="18"/>
      <c r="KP865" s="18"/>
      <c r="KQ865" s="18"/>
      <c r="KR865" s="18"/>
      <c r="KS865" s="18"/>
      <c r="KT865" s="18"/>
    </row>
    <row r="866" spans="1:306">
      <c r="A866" s="675">
        <v>27193</v>
      </c>
      <c r="B866" s="638" t="s">
        <v>505</v>
      </c>
      <c r="C866" s="632"/>
      <c r="D866" s="632"/>
      <c r="E866" s="632"/>
      <c r="F866" s="632"/>
      <c r="G866" s="623">
        <f t="shared" si="40"/>
        <v>0</v>
      </c>
      <c r="H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18"/>
      <c r="JH866" s="18"/>
      <c r="JI866" s="18"/>
      <c r="JJ866" s="18"/>
      <c r="JK866" s="18"/>
      <c r="JL866" s="18"/>
      <c r="JM866" s="18"/>
      <c r="JN866" s="18"/>
      <c r="JO866" s="18"/>
      <c r="JP866" s="18"/>
      <c r="JQ866" s="18"/>
      <c r="JR866" s="18"/>
      <c r="JS866" s="18"/>
      <c r="JT866" s="18"/>
      <c r="JU866" s="18"/>
      <c r="JV866" s="18"/>
      <c r="JW866" s="18"/>
      <c r="JX866" s="18"/>
      <c r="JY866" s="18"/>
      <c r="JZ866" s="18"/>
      <c r="KA866" s="18"/>
      <c r="KB866" s="18"/>
      <c r="KC866" s="18"/>
      <c r="KD866" s="18"/>
      <c r="KE866" s="18"/>
      <c r="KF866" s="18"/>
      <c r="KG866" s="18"/>
      <c r="KH866" s="18"/>
      <c r="KI866" s="18"/>
      <c r="KJ866" s="18"/>
      <c r="KK866" s="18"/>
      <c r="KL866" s="18"/>
      <c r="KM866" s="18"/>
      <c r="KN866" s="18"/>
      <c r="KO866" s="18"/>
      <c r="KP866" s="18"/>
      <c r="KQ866" s="18"/>
      <c r="KR866" s="18"/>
      <c r="KS866" s="18"/>
      <c r="KT866" s="18"/>
    </row>
    <row r="867" spans="1:306">
      <c r="A867" s="675">
        <v>27194</v>
      </c>
      <c r="B867" s="638" t="s">
        <v>506</v>
      </c>
      <c r="C867" s="632"/>
      <c r="D867" s="632"/>
      <c r="E867" s="632"/>
      <c r="F867" s="632"/>
      <c r="G867" s="623">
        <f t="shared" si="40"/>
        <v>0</v>
      </c>
      <c r="H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18"/>
      <c r="JH867" s="18"/>
      <c r="JI867" s="18"/>
      <c r="JJ867" s="18"/>
      <c r="JK867" s="18"/>
      <c r="JL867" s="18"/>
      <c r="JM867" s="18"/>
      <c r="JN867" s="18"/>
      <c r="JO867" s="18"/>
      <c r="JP867" s="18"/>
      <c r="JQ867" s="18"/>
      <c r="JR867" s="18"/>
      <c r="JS867" s="18"/>
      <c r="JT867" s="18"/>
      <c r="JU867" s="18"/>
      <c r="JV867" s="18"/>
      <c r="JW867" s="18"/>
      <c r="JX867" s="18"/>
      <c r="JY867" s="18"/>
      <c r="JZ867" s="18"/>
      <c r="KA867" s="18"/>
      <c r="KB867" s="18"/>
      <c r="KC867" s="18"/>
      <c r="KD867" s="18"/>
      <c r="KE867" s="18"/>
      <c r="KF867" s="18"/>
      <c r="KG867" s="18"/>
      <c r="KH867" s="18"/>
      <c r="KI867" s="18"/>
      <c r="KJ867" s="18"/>
      <c r="KK867" s="18"/>
      <c r="KL867" s="18"/>
      <c r="KM867" s="18"/>
      <c r="KN867" s="18"/>
      <c r="KO867" s="18"/>
      <c r="KP867" s="18"/>
      <c r="KQ867" s="18"/>
      <c r="KR867" s="18"/>
      <c r="KS867" s="18"/>
      <c r="KT867" s="18"/>
    </row>
    <row r="868" spans="1:306">
      <c r="A868" s="675">
        <v>27197</v>
      </c>
      <c r="B868" s="638" t="s">
        <v>507</v>
      </c>
      <c r="C868" s="632"/>
      <c r="D868" s="632"/>
      <c r="E868" s="632"/>
      <c r="F868" s="632"/>
      <c r="G868" s="623">
        <f t="shared" si="40"/>
        <v>0</v>
      </c>
      <c r="H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18"/>
      <c r="JH868" s="18"/>
      <c r="JI868" s="18"/>
      <c r="JJ868" s="18"/>
      <c r="JK868" s="18"/>
      <c r="JL868" s="18"/>
      <c r="JM868" s="18"/>
      <c r="JN868" s="18"/>
      <c r="JO868" s="18"/>
      <c r="JP868" s="18"/>
      <c r="JQ868" s="18"/>
      <c r="JR868" s="18"/>
      <c r="JS868" s="18"/>
      <c r="JT868" s="18"/>
      <c r="JU868" s="18"/>
      <c r="JV868" s="18"/>
      <c r="JW868" s="18"/>
      <c r="JX868" s="18"/>
      <c r="JY868" s="18"/>
      <c r="JZ868" s="18"/>
      <c r="KA868" s="18"/>
      <c r="KB868" s="18"/>
      <c r="KC868" s="18"/>
      <c r="KD868" s="18"/>
      <c r="KE868" s="18"/>
      <c r="KF868" s="18"/>
      <c r="KG868" s="18"/>
      <c r="KH868" s="18"/>
      <c r="KI868" s="18"/>
      <c r="KJ868" s="18"/>
      <c r="KK868" s="18"/>
      <c r="KL868" s="18"/>
      <c r="KM868" s="18"/>
      <c r="KN868" s="18"/>
      <c r="KO868" s="18"/>
      <c r="KP868" s="18"/>
      <c r="KQ868" s="18"/>
      <c r="KR868" s="18"/>
      <c r="KS868" s="18"/>
      <c r="KT868" s="18"/>
    </row>
    <row r="869" spans="1:306">
      <c r="A869" s="674">
        <v>272</v>
      </c>
      <c r="B869" s="637" t="s">
        <v>508</v>
      </c>
      <c r="C869" s="623">
        <f>SUM(C870:C875)</f>
        <v>0</v>
      </c>
      <c r="D869" s="623">
        <f>SUM(D870:D875)</f>
        <v>0</v>
      </c>
      <c r="E869" s="623">
        <f>SUM(E870:E875)</f>
        <v>0</v>
      </c>
      <c r="F869" s="623">
        <f>SUM(F870:F875)</f>
        <v>0</v>
      </c>
      <c r="G869" s="623">
        <f t="shared" si="40"/>
        <v>0</v>
      </c>
      <c r="H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18"/>
      <c r="JH869" s="18"/>
      <c r="JI869" s="18"/>
      <c r="JJ869" s="18"/>
      <c r="JK869" s="18"/>
      <c r="JL869" s="18"/>
      <c r="JM869" s="18"/>
      <c r="JN869" s="18"/>
      <c r="JO869" s="18"/>
      <c r="JP869" s="18"/>
      <c r="JQ869" s="18"/>
      <c r="JR869" s="18"/>
      <c r="JS869" s="18"/>
      <c r="JT869" s="18"/>
      <c r="JU869" s="18"/>
      <c r="JV869" s="18"/>
      <c r="JW869" s="18"/>
      <c r="JX869" s="18"/>
      <c r="JY869" s="18"/>
      <c r="JZ869" s="18"/>
      <c r="KA869" s="18"/>
      <c r="KB869" s="18"/>
      <c r="KC869" s="18"/>
      <c r="KD869" s="18"/>
      <c r="KE869" s="18"/>
      <c r="KF869" s="18"/>
      <c r="KG869" s="18"/>
      <c r="KH869" s="18"/>
      <c r="KI869" s="18"/>
      <c r="KJ869" s="18"/>
      <c r="KK869" s="18"/>
      <c r="KL869" s="18"/>
      <c r="KM869" s="18"/>
      <c r="KN869" s="18"/>
      <c r="KO869" s="18"/>
      <c r="KP869" s="18"/>
      <c r="KQ869" s="18"/>
      <c r="KR869" s="18"/>
      <c r="KS869" s="18"/>
      <c r="KT869" s="18"/>
    </row>
    <row r="870" spans="1:306">
      <c r="A870" s="676">
        <v>2721</v>
      </c>
      <c r="B870" s="638" t="s">
        <v>498</v>
      </c>
      <c r="C870" s="632"/>
      <c r="D870" s="632"/>
      <c r="E870" s="632"/>
      <c r="F870" s="632"/>
      <c r="G870" s="623">
        <f t="shared" si="40"/>
        <v>0</v>
      </c>
      <c r="H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18"/>
      <c r="JH870" s="18"/>
      <c r="JI870" s="18"/>
      <c r="JJ870" s="18"/>
      <c r="JK870" s="18"/>
      <c r="JL870" s="18"/>
      <c r="JM870" s="18"/>
      <c r="JN870" s="18"/>
      <c r="JO870" s="18"/>
      <c r="JP870" s="18"/>
      <c r="JQ870" s="18"/>
      <c r="JR870" s="18"/>
      <c r="JS870" s="18"/>
      <c r="JT870" s="18"/>
      <c r="JU870" s="18"/>
      <c r="JV870" s="18"/>
      <c r="JW870" s="18"/>
      <c r="JX870" s="18"/>
      <c r="JY870" s="18"/>
      <c r="JZ870" s="18"/>
      <c r="KA870" s="18"/>
      <c r="KB870" s="18"/>
      <c r="KC870" s="18"/>
      <c r="KD870" s="18"/>
      <c r="KE870" s="18"/>
      <c r="KF870" s="18"/>
      <c r="KG870" s="18"/>
      <c r="KH870" s="18"/>
      <c r="KI870" s="18"/>
      <c r="KJ870" s="18"/>
      <c r="KK870" s="18"/>
      <c r="KL870" s="18"/>
      <c r="KM870" s="18"/>
      <c r="KN870" s="18"/>
      <c r="KO870" s="18"/>
      <c r="KP870" s="18"/>
      <c r="KQ870" s="18"/>
      <c r="KR870" s="18"/>
      <c r="KS870" s="18"/>
      <c r="KT870" s="18"/>
    </row>
    <row r="871" spans="1:306">
      <c r="A871" s="676">
        <v>2722</v>
      </c>
      <c r="B871" s="638" t="s">
        <v>499</v>
      </c>
      <c r="C871" s="632"/>
      <c r="D871" s="632"/>
      <c r="E871" s="632"/>
      <c r="F871" s="632"/>
      <c r="G871" s="623">
        <f t="shared" si="40"/>
        <v>0</v>
      </c>
      <c r="H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18"/>
      <c r="JH871" s="18"/>
      <c r="JI871" s="18"/>
      <c r="JJ871" s="18"/>
      <c r="JK871" s="18"/>
      <c r="JL871" s="18"/>
      <c r="JM871" s="18"/>
      <c r="JN871" s="18"/>
      <c r="JO871" s="18"/>
      <c r="JP871" s="18"/>
      <c r="JQ871" s="18"/>
      <c r="JR871" s="18"/>
      <c r="JS871" s="18"/>
      <c r="JT871" s="18"/>
      <c r="JU871" s="18"/>
      <c r="JV871" s="18"/>
      <c r="JW871" s="18"/>
      <c r="JX871" s="18"/>
      <c r="JY871" s="18"/>
      <c r="JZ871" s="18"/>
      <c r="KA871" s="18"/>
      <c r="KB871" s="18"/>
      <c r="KC871" s="18"/>
      <c r="KD871" s="18"/>
      <c r="KE871" s="18"/>
      <c r="KF871" s="18"/>
      <c r="KG871" s="18"/>
      <c r="KH871" s="18"/>
      <c r="KI871" s="18"/>
      <c r="KJ871" s="18"/>
      <c r="KK871" s="18"/>
      <c r="KL871" s="18"/>
      <c r="KM871" s="18"/>
      <c r="KN871" s="18"/>
      <c r="KO871" s="18"/>
      <c r="KP871" s="18"/>
      <c r="KQ871" s="18"/>
      <c r="KR871" s="18"/>
      <c r="KS871" s="18"/>
      <c r="KT871" s="18"/>
    </row>
    <row r="872" spans="1:306">
      <c r="A872" s="676">
        <v>2723</v>
      </c>
      <c r="B872" s="638" t="s">
        <v>500</v>
      </c>
      <c r="C872" s="632"/>
      <c r="D872" s="632"/>
      <c r="E872" s="632"/>
      <c r="F872" s="632"/>
      <c r="G872" s="623">
        <f t="shared" si="40"/>
        <v>0</v>
      </c>
      <c r="H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18"/>
      <c r="JH872" s="18"/>
      <c r="JI872" s="18"/>
      <c r="JJ872" s="18"/>
      <c r="JK872" s="18"/>
      <c r="JL872" s="18"/>
      <c r="JM872" s="18"/>
      <c r="JN872" s="18"/>
      <c r="JO872" s="18"/>
      <c r="JP872" s="18"/>
      <c r="JQ872" s="18"/>
      <c r="JR872" s="18"/>
      <c r="JS872" s="18"/>
      <c r="JT872" s="18"/>
      <c r="JU872" s="18"/>
      <c r="JV872" s="18"/>
      <c r="JW872" s="18"/>
      <c r="JX872" s="18"/>
      <c r="JY872" s="18"/>
      <c r="JZ872" s="18"/>
      <c r="KA872" s="18"/>
      <c r="KB872" s="18"/>
      <c r="KC872" s="18"/>
      <c r="KD872" s="18"/>
      <c r="KE872" s="18"/>
      <c r="KF872" s="18"/>
      <c r="KG872" s="18"/>
      <c r="KH872" s="18"/>
      <c r="KI872" s="18"/>
      <c r="KJ872" s="18"/>
      <c r="KK872" s="18"/>
      <c r="KL872" s="18"/>
      <c r="KM872" s="18"/>
      <c r="KN872" s="18"/>
      <c r="KO872" s="18"/>
      <c r="KP872" s="18"/>
      <c r="KQ872" s="18"/>
      <c r="KR872" s="18"/>
      <c r="KS872" s="18"/>
      <c r="KT872" s="18"/>
    </row>
    <row r="873" spans="1:306">
      <c r="A873" s="676">
        <v>2724</v>
      </c>
      <c r="B873" s="638" t="s">
        <v>501</v>
      </c>
      <c r="C873" s="632"/>
      <c r="D873" s="632"/>
      <c r="E873" s="632"/>
      <c r="F873" s="632"/>
      <c r="G873" s="623">
        <f t="shared" si="40"/>
        <v>0</v>
      </c>
      <c r="H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18"/>
      <c r="JH873" s="18"/>
      <c r="JI873" s="18"/>
      <c r="JJ873" s="18"/>
      <c r="JK873" s="18"/>
      <c r="JL873" s="18"/>
      <c r="JM873" s="18"/>
      <c r="JN873" s="18"/>
      <c r="JO873" s="18"/>
      <c r="JP873" s="18"/>
      <c r="JQ873" s="18"/>
      <c r="JR873" s="18"/>
      <c r="JS873" s="18"/>
      <c r="JT873" s="18"/>
      <c r="JU873" s="18"/>
      <c r="JV873" s="18"/>
      <c r="JW873" s="18"/>
      <c r="JX873" s="18"/>
      <c r="JY873" s="18"/>
      <c r="JZ873" s="18"/>
      <c r="KA873" s="18"/>
      <c r="KB873" s="18"/>
      <c r="KC873" s="18"/>
      <c r="KD873" s="18"/>
      <c r="KE873" s="18"/>
      <c r="KF873" s="18"/>
      <c r="KG873" s="18"/>
      <c r="KH873" s="18"/>
      <c r="KI873" s="18"/>
      <c r="KJ873" s="18"/>
      <c r="KK873" s="18"/>
      <c r="KL873" s="18"/>
      <c r="KM873" s="18"/>
      <c r="KN873" s="18"/>
      <c r="KO873" s="18"/>
      <c r="KP873" s="18"/>
      <c r="KQ873" s="18"/>
      <c r="KR873" s="18"/>
      <c r="KS873" s="18"/>
      <c r="KT873" s="18"/>
    </row>
    <row r="874" spans="1:306">
      <c r="A874" s="676">
        <v>2727</v>
      </c>
      <c r="B874" s="638" t="s">
        <v>502</v>
      </c>
      <c r="C874" s="632"/>
      <c r="D874" s="632"/>
      <c r="E874" s="632"/>
      <c r="F874" s="632"/>
      <c r="G874" s="623">
        <f t="shared" si="40"/>
        <v>0</v>
      </c>
      <c r="H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18"/>
      <c r="JH874" s="18"/>
      <c r="JI874" s="18"/>
      <c r="JJ874" s="18"/>
      <c r="JK874" s="18"/>
      <c r="JL874" s="18"/>
      <c r="JM874" s="18"/>
      <c r="JN874" s="18"/>
      <c r="JO874" s="18"/>
      <c r="JP874" s="18"/>
      <c r="JQ874" s="18"/>
      <c r="JR874" s="18"/>
      <c r="JS874" s="18"/>
      <c r="JT874" s="18"/>
      <c r="JU874" s="18"/>
      <c r="JV874" s="18"/>
      <c r="JW874" s="18"/>
      <c r="JX874" s="18"/>
      <c r="JY874" s="18"/>
      <c r="JZ874" s="18"/>
      <c r="KA874" s="18"/>
      <c r="KB874" s="18"/>
      <c r="KC874" s="18"/>
      <c r="KD874" s="18"/>
      <c r="KE874" s="18"/>
      <c r="KF874" s="18"/>
      <c r="KG874" s="18"/>
      <c r="KH874" s="18"/>
      <c r="KI874" s="18"/>
      <c r="KJ874" s="18"/>
      <c r="KK874" s="18"/>
      <c r="KL874" s="18"/>
      <c r="KM874" s="18"/>
      <c r="KN874" s="18"/>
      <c r="KO874" s="18"/>
      <c r="KP874" s="18"/>
      <c r="KQ874" s="18"/>
      <c r="KR874" s="18"/>
      <c r="KS874" s="18"/>
      <c r="KT874" s="18"/>
    </row>
    <row r="875" spans="1:306">
      <c r="A875" s="676">
        <v>2729</v>
      </c>
      <c r="B875" s="638" t="s">
        <v>222</v>
      </c>
      <c r="C875" s="623">
        <f>SUM(C876:C880)</f>
        <v>0</v>
      </c>
      <c r="D875" s="623">
        <f>SUM(D876:D880)</f>
        <v>0</v>
      </c>
      <c r="E875" s="623">
        <f>SUM(E876:E880)</f>
        <v>0</v>
      </c>
      <c r="F875" s="623">
        <f>SUM(F876:F880)</f>
        <v>0</v>
      </c>
      <c r="G875" s="623">
        <f t="shared" si="40"/>
        <v>0</v>
      </c>
      <c r="H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18"/>
      <c r="JH875" s="18"/>
      <c r="JI875" s="18"/>
      <c r="JJ875" s="18"/>
      <c r="JK875" s="18"/>
      <c r="JL875" s="18"/>
      <c r="JM875" s="18"/>
      <c r="JN875" s="18"/>
      <c r="JO875" s="18"/>
      <c r="JP875" s="18"/>
      <c r="JQ875" s="18"/>
      <c r="JR875" s="18"/>
      <c r="JS875" s="18"/>
      <c r="JT875" s="18"/>
      <c r="JU875" s="18"/>
      <c r="JV875" s="18"/>
      <c r="JW875" s="18"/>
      <c r="JX875" s="18"/>
      <c r="JY875" s="18"/>
      <c r="JZ875" s="18"/>
      <c r="KA875" s="18"/>
      <c r="KB875" s="18"/>
      <c r="KC875" s="18"/>
      <c r="KD875" s="18"/>
      <c r="KE875" s="18"/>
      <c r="KF875" s="18"/>
      <c r="KG875" s="18"/>
      <c r="KH875" s="18"/>
      <c r="KI875" s="18"/>
      <c r="KJ875" s="18"/>
      <c r="KK875" s="18"/>
      <c r="KL875" s="18"/>
      <c r="KM875" s="18"/>
      <c r="KN875" s="18"/>
      <c r="KO875" s="18"/>
      <c r="KP875" s="18"/>
      <c r="KQ875" s="18"/>
      <c r="KR875" s="18"/>
      <c r="KS875" s="18"/>
      <c r="KT875" s="18"/>
    </row>
    <row r="876" spans="1:306">
      <c r="A876" s="675">
        <v>27291</v>
      </c>
      <c r="B876" s="638" t="s">
        <v>503</v>
      </c>
      <c r="C876" s="632"/>
      <c r="D876" s="632"/>
      <c r="E876" s="632"/>
      <c r="F876" s="632"/>
      <c r="G876" s="623">
        <f t="shared" si="40"/>
        <v>0</v>
      </c>
      <c r="H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18"/>
      <c r="JH876" s="18"/>
      <c r="JI876" s="18"/>
      <c r="JJ876" s="18"/>
      <c r="JK876" s="18"/>
      <c r="JL876" s="18"/>
      <c r="JM876" s="18"/>
      <c r="JN876" s="18"/>
      <c r="JO876" s="18"/>
      <c r="JP876" s="18"/>
      <c r="JQ876" s="18"/>
      <c r="JR876" s="18"/>
      <c r="JS876" s="18"/>
      <c r="JT876" s="18"/>
      <c r="JU876" s="18"/>
      <c r="JV876" s="18"/>
      <c r="JW876" s="18"/>
      <c r="JX876" s="18"/>
      <c r="JY876" s="18"/>
      <c r="JZ876" s="18"/>
      <c r="KA876" s="18"/>
      <c r="KB876" s="18"/>
      <c r="KC876" s="18"/>
      <c r="KD876" s="18"/>
      <c r="KE876" s="18"/>
      <c r="KF876" s="18"/>
      <c r="KG876" s="18"/>
      <c r="KH876" s="18"/>
      <c r="KI876" s="18"/>
      <c r="KJ876" s="18"/>
      <c r="KK876" s="18"/>
      <c r="KL876" s="18"/>
      <c r="KM876" s="18"/>
      <c r="KN876" s="18"/>
      <c r="KO876" s="18"/>
      <c r="KP876" s="18"/>
      <c r="KQ876" s="18"/>
      <c r="KR876" s="18"/>
      <c r="KS876" s="18"/>
      <c r="KT876" s="18"/>
    </row>
    <row r="877" spans="1:306">
      <c r="A877" s="675">
        <v>27292</v>
      </c>
      <c r="B877" s="638" t="s">
        <v>504</v>
      </c>
      <c r="C877" s="632"/>
      <c r="D877" s="632"/>
      <c r="E877" s="632"/>
      <c r="F877" s="632"/>
      <c r="G877" s="623">
        <f t="shared" si="40"/>
        <v>0</v>
      </c>
      <c r="H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18"/>
      <c r="JH877" s="18"/>
      <c r="JI877" s="18"/>
      <c r="JJ877" s="18"/>
      <c r="JK877" s="18"/>
      <c r="JL877" s="18"/>
      <c r="JM877" s="18"/>
      <c r="JN877" s="18"/>
      <c r="JO877" s="18"/>
      <c r="JP877" s="18"/>
      <c r="JQ877" s="18"/>
      <c r="JR877" s="18"/>
      <c r="JS877" s="18"/>
      <c r="JT877" s="18"/>
      <c r="JU877" s="18"/>
      <c r="JV877" s="18"/>
      <c r="JW877" s="18"/>
      <c r="JX877" s="18"/>
      <c r="JY877" s="18"/>
      <c r="JZ877" s="18"/>
      <c r="KA877" s="18"/>
      <c r="KB877" s="18"/>
      <c r="KC877" s="18"/>
      <c r="KD877" s="18"/>
      <c r="KE877" s="18"/>
      <c r="KF877" s="18"/>
      <c r="KG877" s="18"/>
      <c r="KH877" s="18"/>
      <c r="KI877" s="18"/>
      <c r="KJ877" s="18"/>
      <c r="KK877" s="18"/>
      <c r="KL877" s="18"/>
      <c r="KM877" s="18"/>
      <c r="KN877" s="18"/>
      <c r="KO877" s="18"/>
      <c r="KP877" s="18"/>
      <c r="KQ877" s="18"/>
      <c r="KR877" s="18"/>
      <c r="KS877" s="18"/>
      <c r="KT877" s="18"/>
    </row>
    <row r="878" spans="1:306">
      <c r="A878" s="675">
        <v>27293</v>
      </c>
      <c r="B878" s="638" t="s">
        <v>505</v>
      </c>
      <c r="C878" s="632"/>
      <c r="D878" s="632"/>
      <c r="E878" s="632"/>
      <c r="F878" s="632"/>
      <c r="G878" s="623">
        <f t="shared" si="40"/>
        <v>0</v>
      </c>
      <c r="H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18"/>
      <c r="JH878" s="18"/>
      <c r="JI878" s="18"/>
      <c r="JJ878" s="18"/>
      <c r="JK878" s="18"/>
      <c r="JL878" s="18"/>
      <c r="JM878" s="18"/>
      <c r="JN878" s="18"/>
      <c r="JO878" s="18"/>
      <c r="JP878" s="18"/>
      <c r="JQ878" s="18"/>
      <c r="JR878" s="18"/>
      <c r="JS878" s="18"/>
      <c r="JT878" s="18"/>
      <c r="JU878" s="18"/>
      <c r="JV878" s="18"/>
      <c r="JW878" s="18"/>
      <c r="JX878" s="18"/>
      <c r="JY878" s="18"/>
      <c r="JZ878" s="18"/>
      <c r="KA878" s="18"/>
      <c r="KB878" s="18"/>
      <c r="KC878" s="18"/>
      <c r="KD878" s="18"/>
      <c r="KE878" s="18"/>
      <c r="KF878" s="18"/>
      <c r="KG878" s="18"/>
      <c r="KH878" s="18"/>
      <c r="KI878" s="18"/>
      <c r="KJ878" s="18"/>
      <c r="KK878" s="18"/>
      <c r="KL878" s="18"/>
      <c r="KM878" s="18"/>
      <c r="KN878" s="18"/>
      <c r="KO878" s="18"/>
      <c r="KP878" s="18"/>
      <c r="KQ878" s="18"/>
      <c r="KR878" s="18"/>
      <c r="KS878" s="18"/>
      <c r="KT878" s="18"/>
    </row>
    <row r="879" spans="1:306">
      <c r="A879" s="675">
        <v>27294</v>
      </c>
      <c r="B879" s="638" t="s">
        <v>506</v>
      </c>
      <c r="C879" s="632"/>
      <c r="D879" s="632"/>
      <c r="E879" s="632"/>
      <c r="F879" s="632"/>
      <c r="G879" s="623">
        <f t="shared" si="40"/>
        <v>0</v>
      </c>
      <c r="H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18"/>
      <c r="JH879" s="18"/>
      <c r="JI879" s="18"/>
      <c r="JJ879" s="18"/>
      <c r="JK879" s="18"/>
      <c r="JL879" s="18"/>
      <c r="JM879" s="18"/>
      <c r="JN879" s="18"/>
      <c r="JO879" s="18"/>
      <c r="JP879" s="18"/>
      <c r="JQ879" s="18"/>
      <c r="JR879" s="18"/>
      <c r="JS879" s="18"/>
      <c r="JT879" s="18"/>
      <c r="JU879" s="18"/>
      <c r="JV879" s="18"/>
      <c r="JW879" s="18"/>
      <c r="JX879" s="18"/>
      <c r="JY879" s="18"/>
      <c r="JZ879" s="18"/>
      <c r="KA879" s="18"/>
      <c r="KB879" s="18"/>
      <c r="KC879" s="18"/>
      <c r="KD879" s="18"/>
      <c r="KE879" s="18"/>
      <c r="KF879" s="18"/>
      <c r="KG879" s="18"/>
      <c r="KH879" s="18"/>
      <c r="KI879" s="18"/>
      <c r="KJ879" s="18"/>
      <c r="KK879" s="18"/>
      <c r="KL879" s="18"/>
      <c r="KM879" s="18"/>
      <c r="KN879" s="18"/>
      <c r="KO879" s="18"/>
      <c r="KP879" s="18"/>
      <c r="KQ879" s="18"/>
      <c r="KR879" s="18"/>
      <c r="KS879" s="18"/>
      <c r="KT879" s="18"/>
    </row>
    <row r="880" spans="1:306">
      <c r="A880" s="675">
        <v>27297</v>
      </c>
      <c r="B880" s="638" t="s">
        <v>507</v>
      </c>
      <c r="C880" s="632"/>
      <c r="D880" s="632"/>
      <c r="E880" s="632"/>
      <c r="F880" s="632"/>
      <c r="G880" s="623">
        <f t="shared" si="40"/>
        <v>0</v>
      </c>
      <c r="H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18"/>
      <c r="JH880" s="18"/>
      <c r="JI880" s="18"/>
      <c r="JJ880" s="18"/>
      <c r="JK880" s="18"/>
      <c r="JL880" s="18"/>
      <c r="JM880" s="18"/>
      <c r="JN880" s="18"/>
      <c r="JO880" s="18"/>
      <c r="JP880" s="18"/>
      <c r="JQ880" s="18"/>
      <c r="JR880" s="18"/>
      <c r="JS880" s="18"/>
      <c r="JT880" s="18"/>
      <c r="JU880" s="18"/>
      <c r="JV880" s="18"/>
      <c r="JW880" s="18"/>
      <c r="JX880" s="18"/>
      <c r="JY880" s="18"/>
      <c r="JZ880" s="18"/>
      <c r="KA880" s="18"/>
      <c r="KB880" s="18"/>
      <c r="KC880" s="18"/>
      <c r="KD880" s="18"/>
      <c r="KE880" s="18"/>
      <c r="KF880" s="18"/>
      <c r="KG880" s="18"/>
      <c r="KH880" s="18"/>
      <c r="KI880" s="18"/>
      <c r="KJ880" s="18"/>
      <c r="KK880" s="18"/>
      <c r="KL880" s="18"/>
      <c r="KM880" s="18"/>
      <c r="KN880" s="18"/>
      <c r="KO880" s="18"/>
      <c r="KP880" s="18"/>
      <c r="KQ880" s="18"/>
      <c r="KR880" s="18"/>
      <c r="KS880" s="18"/>
      <c r="KT880" s="18"/>
    </row>
    <row r="881" spans="1:306">
      <c r="A881" s="674">
        <v>273</v>
      </c>
      <c r="B881" s="637" t="s">
        <v>509</v>
      </c>
      <c r="C881" s="623">
        <f>SUM(C882:C887)</f>
        <v>0</v>
      </c>
      <c r="D881" s="623">
        <f>SUM(D882:D887)</f>
        <v>0</v>
      </c>
      <c r="E881" s="623">
        <f>SUM(E882:E887)</f>
        <v>0</v>
      </c>
      <c r="F881" s="623">
        <f>SUM(F882:F887)</f>
        <v>0</v>
      </c>
      <c r="G881" s="623">
        <f>SUM(C881:F881)</f>
        <v>0</v>
      </c>
      <c r="H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18"/>
      <c r="JH881" s="18"/>
      <c r="JI881" s="18"/>
      <c r="JJ881" s="18"/>
      <c r="JK881" s="18"/>
      <c r="JL881" s="18"/>
      <c r="JM881" s="18"/>
      <c r="JN881" s="18"/>
      <c r="JO881" s="18"/>
      <c r="JP881" s="18"/>
      <c r="JQ881" s="18"/>
      <c r="JR881" s="18"/>
      <c r="JS881" s="18"/>
      <c r="JT881" s="18"/>
      <c r="JU881" s="18"/>
      <c r="JV881" s="18"/>
      <c r="JW881" s="18"/>
      <c r="JX881" s="18"/>
      <c r="JY881" s="18"/>
      <c r="JZ881" s="18"/>
      <c r="KA881" s="18"/>
      <c r="KB881" s="18"/>
      <c r="KC881" s="18"/>
      <c r="KD881" s="18"/>
      <c r="KE881" s="18"/>
      <c r="KF881" s="18"/>
      <c r="KG881" s="18"/>
      <c r="KH881" s="18"/>
      <c r="KI881" s="18"/>
      <c r="KJ881" s="18"/>
      <c r="KK881" s="18"/>
      <c r="KL881" s="18"/>
      <c r="KM881" s="18"/>
      <c r="KN881" s="18"/>
      <c r="KO881" s="18"/>
      <c r="KP881" s="18"/>
      <c r="KQ881" s="18"/>
      <c r="KR881" s="18"/>
      <c r="KS881" s="18"/>
      <c r="KT881" s="18"/>
    </row>
    <row r="882" spans="1:306">
      <c r="A882" s="675">
        <v>2731</v>
      </c>
      <c r="B882" s="638" t="s">
        <v>498</v>
      </c>
      <c r="C882" s="632"/>
      <c r="D882" s="632"/>
      <c r="E882" s="632"/>
      <c r="F882" s="632"/>
      <c r="G882" s="623">
        <f t="shared" si="40"/>
        <v>0</v>
      </c>
      <c r="H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18"/>
      <c r="JH882" s="18"/>
      <c r="JI882" s="18"/>
      <c r="JJ882" s="18"/>
      <c r="JK882" s="18"/>
      <c r="JL882" s="18"/>
      <c r="JM882" s="18"/>
      <c r="JN882" s="18"/>
      <c r="JO882" s="18"/>
      <c r="JP882" s="18"/>
      <c r="JQ882" s="18"/>
      <c r="JR882" s="18"/>
      <c r="JS882" s="18"/>
      <c r="JT882" s="18"/>
      <c r="JU882" s="18"/>
      <c r="JV882" s="18"/>
      <c r="JW882" s="18"/>
      <c r="JX882" s="18"/>
      <c r="JY882" s="18"/>
      <c r="JZ882" s="18"/>
      <c r="KA882" s="18"/>
      <c r="KB882" s="18"/>
      <c r="KC882" s="18"/>
      <c r="KD882" s="18"/>
      <c r="KE882" s="18"/>
      <c r="KF882" s="18"/>
      <c r="KG882" s="18"/>
      <c r="KH882" s="18"/>
      <c r="KI882" s="18"/>
      <c r="KJ882" s="18"/>
      <c r="KK882" s="18"/>
      <c r="KL882" s="18"/>
      <c r="KM882" s="18"/>
      <c r="KN882" s="18"/>
      <c r="KO882" s="18"/>
      <c r="KP882" s="18"/>
      <c r="KQ882" s="18"/>
      <c r="KR882" s="18"/>
      <c r="KS882" s="18"/>
      <c r="KT882" s="18"/>
    </row>
    <row r="883" spans="1:306">
      <c r="A883" s="675">
        <v>2732</v>
      </c>
      <c r="B883" s="638" t="s">
        <v>499</v>
      </c>
      <c r="C883" s="632"/>
      <c r="D883" s="632"/>
      <c r="E883" s="632"/>
      <c r="F883" s="632"/>
      <c r="G883" s="623">
        <f t="shared" si="40"/>
        <v>0</v>
      </c>
      <c r="H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18"/>
      <c r="JH883" s="18"/>
      <c r="JI883" s="18"/>
      <c r="JJ883" s="18"/>
      <c r="JK883" s="18"/>
      <c r="JL883" s="18"/>
      <c r="JM883" s="18"/>
      <c r="JN883" s="18"/>
      <c r="JO883" s="18"/>
      <c r="JP883" s="18"/>
      <c r="JQ883" s="18"/>
      <c r="JR883" s="18"/>
      <c r="JS883" s="18"/>
      <c r="JT883" s="18"/>
      <c r="JU883" s="18"/>
      <c r="JV883" s="18"/>
      <c r="JW883" s="18"/>
      <c r="JX883" s="18"/>
      <c r="JY883" s="18"/>
      <c r="JZ883" s="18"/>
      <c r="KA883" s="18"/>
      <c r="KB883" s="18"/>
      <c r="KC883" s="18"/>
      <c r="KD883" s="18"/>
      <c r="KE883" s="18"/>
      <c r="KF883" s="18"/>
      <c r="KG883" s="18"/>
      <c r="KH883" s="18"/>
      <c r="KI883" s="18"/>
      <c r="KJ883" s="18"/>
      <c r="KK883" s="18"/>
      <c r="KL883" s="18"/>
      <c r="KM883" s="18"/>
      <c r="KN883" s="18"/>
      <c r="KO883" s="18"/>
      <c r="KP883" s="18"/>
      <c r="KQ883" s="18"/>
      <c r="KR883" s="18"/>
      <c r="KS883" s="18"/>
      <c r="KT883" s="18"/>
    </row>
    <row r="884" spans="1:306">
      <c r="A884" s="675">
        <v>2733</v>
      </c>
      <c r="B884" s="638" t="s">
        <v>500</v>
      </c>
      <c r="C884" s="632"/>
      <c r="D884" s="632"/>
      <c r="E884" s="632"/>
      <c r="F884" s="632"/>
      <c r="G884" s="623">
        <f t="shared" si="40"/>
        <v>0</v>
      </c>
      <c r="H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18"/>
      <c r="JH884" s="18"/>
      <c r="JI884" s="18"/>
      <c r="JJ884" s="18"/>
      <c r="JK884" s="18"/>
      <c r="JL884" s="18"/>
      <c r="JM884" s="18"/>
      <c r="JN884" s="18"/>
      <c r="JO884" s="18"/>
      <c r="JP884" s="18"/>
      <c r="JQ884" s="18"/>
      <c r="JR884" s="18"/>
      <c r="JS884" s="18"/>
      <c r="JT884" s="18"/>
      <c r="JU884" s="18"/>
      <c r="JV884" s="18"/>
      <c r="JW884" s="18"/>
      <c r="JX884" s="18"/>
      <c r="JY884" s="18"/>
      <c r="JZ884" s="18"/>
      <c r="KA884" s="18"/>
      <c r="KB884" s="18"/>
      <c r="KC884" s="18"/>
      <c r="KD884" s="18"/>
      <c r="KE884" s="18"/>
      <c r="KF884" s="18"/>
      <c r="KG884" s="18"/>
      <c r="KH884" s="18"/>
      <c r="KI884" s="18"/>
      <c r="KJ884" s="18"/>
      <c r="KK884" s="18"/>
      <c r="KL884" s="18"/>
      <c r="KM884" s="18"/>
      <c r="KN884" s="18"/>
      <c r="KO884" s="18"/>
      <c r="KP884" s="18"/>
      <c r="KQ884" s="18"/>
      <c r="KR884" s="18"/>
      <c r="KS884" s="18"/>
      <c r="KT884" s="18"/>
    </row>
    <row r="885" spans="1:306">
      <c r="A885" s="675">
        <v>2734</v>
      </c>
      <c r="B885" s="638" t="s">
        <v>501</v>
      </c>
      <c r="C885" s="632"/>
      <c r="D885" s="632"/>
      <c r="E885" s="632"/>
      <c r="F885" s="632"/>
      <c r="G885" s="623">
        <f t="shared" si="40"/>
        <v>0</v>
      </c>
      <c r="H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18"/>
      <c r="JH885" s="18"/>
      <c r="JI885" s="18"/>
      <c r="JJ885" s="18"/>
      <c r="JK885" s="18"/>
      <c r="JL885" s="18"/>
      <c r="JM885" s="18"/>
      <c r="JN885" s="18"/>
      <c r="JO885" s="18"/>
      <c r="JP885" s="18"/>
      <c r="JQ885" s="18"/>
      <c r="JR885" s="18"/>
      <c r="JS885" s="18"/>
      <c r="JT885" s="18"/>
      <c r="JU885" s="18"/>
      <c r="JV885" s="18"/>
      <c r="JW885" s="18"/>
      <c r="JX885" s="18"/>
      <c r="JY885" s="18"/>
      <c r="JZ885" s="18"/>
      <c r="KA885" s="18"/>
      <c r="KB885" s="18"/>
      <c r="KC885" s="18"/>
      <c r="KD885" s="18"/>
      <c r="KE885" s="18"/>
      <c r="KF885" s="18"/>
      <c r="KG885" s="18"/>
      <c r="KH885" s="18"/>
      <c r="KI885" s="18"/>
      <c r="KJ885" s="18"/>
      <c r="KK885" s="18"/>
      <c r="KL885" s="18"/>
      <c r="KM885" s="18"/>
      <c r="KN885" s="18"/>
      <c r="KO885" s="18"/>
      <c r="KP885" s="18"/>
      <c r="KQ885" s="18"/>
      <c r="KR885" s="18"/>
      <c r="KS885" s="18"/>
      <c r="KT885" s="18"/>
    </row>
    <row r="886" spans="1:306">
      <c r="A886" s="675">
        <v>2737</v>
      </c>
      <c r="B886" s="638" t="s">
        <v>502</v>
      </c>
      <c r="C886" s="632"/>
      <c r="D886" s="632"/>
      <c r="E886" s="632"/>
      <c r="F886" s="632"/>
      <c r="G886" s="623">
        <f t="shared" si="40"/>
        <v>0</v>
      </c>
      <c r="H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18"/>
      <c r="JH886" s="18"/>
      <c r="JI886" s="18"/>
      <c r="JJ886" s="18"/>
      <c r="JK886" s="18"/>
      <c r="JL886" s="18"/>
      <c r="JM886" s="18"/>
      <c r="JN886" s="18"/>
      <c r="JO886" s="18"/>
      <c r="JP886" s="18"/>
      <c r="JQ886" s="18"/>
      <c r="JR886" s="18"/>
      <c r="JS886" s="18"/>
      <c r="JT886" s="18"/>
      <c r="JU886" s="18"/>
      <c r="JV886" s="18"/>
      <c r="JW886" s="18"/>
      <c r="JX886" s="18"/>
      <c r="JY886" s="18"/>
      <c r="JZ886" s="18"/>
      <c r="KA886" s="18"/>
      <c r="KB886" s="18"/>
      <c r="KC886" s="18"/>
      <c r="KD886" s="18"/>
      <c r="KE886" s="18"/>
      <c r="KF886" s="18"/>
      <c r="KG886" s="18"/>
      <c r="KH886" s="18"/>
      <c r="KI886" s="18"/>
      <c r="KJ886" s="18"/>
      <c r="KK886" s="18"/>
      <c r="KL886" s="18"/>
      <c r="KM886" s="18"/>
      <c r="KN886" s="18"/>
      <c r="KO886" s="18"/>
      <c r="KP886" s="18"/>
      <c r="KQ886" s="18"/>
      <c r="KR886" s="18"/>
      <c r="KS886" s="18"/>
      <c r="KT886" s="18"/>
    </row>
    <row r="887" spans="1:306">
      <c r="A887" s="675">
        <v>2739</v>
      </c>
      <c r="B887" s="638" t="s">
        <v>222</v>
      </c>
      <c r="C887" s="623">
        <f>SUM(C888:C892)</f>
        <v>0</v>
      </c>
      <c r="D887" s="623">
        <f>SUM(D888:D892)</f>
        <v>0</v>
      </c>
      <c r="E887" s="623">
        <f>SUM(E888:E892)</f>
        <v>0</v>
      </c>
      <c r="F887" s="623">
        <f>SUM(F888:F892)</f>
        <v>0</v>
      </c>
      <c r="G887" s="623">
        <f t="shared" si="40"/>
        <v>0</v>
      </c>
      <c r="H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18"/>
      <c r="JH887" s="18"/>
      <c r="JI887" s="18"/>
      <c r="JJ887" s="18"/>
      <c r="JK887" s="18"/>
      <c r="JL887" s="18"/>
      <c r="JM887" s="18"/>
      <c r="JN887" s="18"/>
      <c r="JO887" s="18"/>
      <c r="JP887" s="18"/>
      <c r="JQ887" s="18"/>
      <c r="JR887" s="18"/>
      <c r="JS887" s="18"/>
      <c r="JT887" s="18"/>
      <c r="JU887" s="18"/>
      <c r="JV887" s="18"/>
      <c r="JW887" s="18"/>
      <c r="JX887" s="18"/>
      <c r="JY887" s="18"/>
      <c r="JZ887" s="18"/>
      <c r="KA887" s="18"/>
      <c r="KB887" s="18"/>
      <c r="KC887" s="18"/>
      <c r="KD887" s="18"/>
      <c r="KE887" s="18"/>
      <c r="KF887" s="18"/>
      <c r="KG887" s="18"/>
      <c r="KH887" s="18"/>
      <c r="KI887" s="18"/>
      <c r="KJ887" s="18"/>
      <c r="KK887" s="18"/>
      <c r="KL887" s="18"/>
      <c r="KM887" s="18"/>
      <c r="KN887" s="18"/>
      <c r="KO887" s="18"/>
      <c r="KP887" s="18"/>
      <c r="KQ887" s="18"/>
      <c r="KR887" s="18"/>
      <c r="KS887" s="18"/>
      <c r="KT887" s="18"/>
    </row>
    <row r="888" spans="1:306">
      <c r="A888" s="675">
        <v>27391</v>
      </c>
      <c r="B888" s="638" t="s">
        <v>503</v>
      </c>
      <c r="C888" s="632"/>
      <c r="D888" s="632"/>
      <c r="E888" s="632"/>
      <c r="F888" s="632"/>
      <c r="G888" s="623">
        <f t="shared" si="40"/>
        <v>0</v>
      </c>
      <c r="H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18"/>
      <c r="JH888" s="18"/>
      <c r="JI888" s="18"/>
      <c r="JJ888" s="18"/>
      <c r="JK888" s="18"/>
      <c r="JL888" s="18"/>
      <c r="JM888" s="18"/>
      <c r="JN888" s="18"/>
      <c r="JO888" s="18"/>
      <c r="JP888" s="18"/>
      <c r="JQ888" s="18"/>
      <c r="JR888" s="18"/>
      <c r="JS888" s="18"/>
      <c r="JT888" s="18"/>
      <c r="JU888" s="18"/>
      <c r="JV888" s="18"/>
      <c r="JW888" s="18"/>
      <c r="JX888" s="18"/>
      <c r="JY888" s="18"/>
      <c r="JZ888" s="18"/>
      <c r="KA888" s="18"/>
      <c r="KB888" s="18"/>
      <c r="KC888" s="18"/>
      <c r="KD888" s="18"/>
      <c r="KE888" s="18"/>
      <c r="KF888" s="18"/>
      <c r="KG888" s="18"/>
      <c r="KH888" s="18"/>
      <c r="KI888" s="18"/>
      <c r="KJ888" s="18"/>
      <c r="KK888" s="18"/>
      <c r="KL888" s="18"/>
      <c r="KM888" s="18"/>
      <c r="KN888" s="18"/>
      <c r="KO888" s="18"/>
      <c r="KP888" s="18"/>
      <c r="KQ888" s="18"/>
      <c r="KR888" s="18"/>
      <c r="KS888" s="18"/>
      <c r="KT888" s="18"/>
    </row>
    <row r="889" spans="1:306">
      <c r="A889" s="675">
        <v>27392</v>
      </c>
      <c r="B889" s="638" t="s">
        <v>504</v>
      </c>
      <c r="C889" s="632"/>
      <c r="D889" s="632"/>
      <c r="E889" s="632"/>
      <c r="F889" s="632"/>
      <c r="G889" s="623">
        <f t="shared" si="40"/>
        <v>0</v>
      </c>
      <c r="H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18"/>
      <c r="JH889" s="18"/>
      <c r="JI889" s="18"/>
      <c r="JJ889" s="18"/>
      <c r="JK889" s="18"/>
      <c r="JL889" s="18"/>
      <c r="JM889" s="18"/>
      <c r="JN889" s="18"/>
      <c r="JO889" s="18"/>
      <c r="JP889" s="18"/>
      <c r="JQ889" s="18"/>
      <c r="JR889" s="18"/>
      <c r="JS889" s="18"/>
      <c r="JT889" s="18"/>
      <c r="JU889" s="18"/>
      <c r="JV889" s="18"/>
      <c r="JW889" s="18"/>
      <c r="JX889" s="18"/>
      <c r="JY889" s="18"/>
      <c r="JZ889" s="18"/>
      <c r="KA889" s="18"/>
      <c r="KB889" s="18"/>
      <c r="KC889" s="18"/>
      <c r="KD889" s="18"/>
      <c r="KE889" s="18"/>
      <c r="KF889" s="18"/>
      <c r="KG889" s="18"/>
      <c r="KH889" s="18"/>
      <c r="KI889" s="18"/>
      <c r="KJ889" s="18"/>
      <c r="KK889" s="18"/>
      <c r="KL889" s="18"/>
      <c r="KM889" s="18"/>
      <c r="KN889" s="18"/>
      <c r="KO889" s="18"/>
      <c r="KP889" s="18"/>
      <c r="KQ889" s="18"/>
      <c r="KR889" s="18"/>
      <c r="KS889" s="18"/>
      <c r="KT889" s="18"/>
    </row>
    <row r="890" spans="1:306">
      <c r="A890" s="675">
        <v>27393</v>
      </c>
      <c r="B890" s="638" t="s">
        <v>505</v>
      </c>
      <c r="C890" s="632"/>
      <c r="D890" s="632"/>
      <c r="E890" s="632"/>
      <c r="F890" s="632"/>
      <c r="G890" s="623">
        <f t="shared" si="40"/>
        <v>0</v>
      </c>
      <c r="H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18"/>
      <c r="JH890" s="18"/>
      <c r="JI890" s="18"/>
      <c r="JJ890" s="18"/>
      <c r="JK890" s="18"/>
      <c r="JL890" s="18"/>
      <c r="JM890" s="18"/>
      <c r="JN890" s="18"/>
      <c r="JO890" s="18"/>
      <c r="JP890" s="18"/>
      <c r="JQ890" s="18"/>
      <c r="JR890" s="18"/>
      <c r="JS890" s="18"/>
      <c r="JT890" s="18"/>
      <c r="JU890" s="18"/>
      <c r="JV890" s="18"/>
      <c r="JW890" s="18"/>
      <c r="JX890" s="18"/>
      <c r="JY890" s="18"/>
      <c r="JZ890" s="18"/>
      <c r="KA890" s="18"/>
      <c r="KB890" s="18"/>
      <c r="KC890" s="18"/>
      <c r="KD890" s="18"/>
      <c r="KE890" s="18"/>
      <c r="KF890" s="18"/>
      <c r="KG890" s="18"/>
      <c r="KH890" s="18"/>
      <c r="KI890" s="18"/>
      <c r="KJ890" s="18"/>
      <c r="KK890" s="18"/>
      <c r="KL890" s="18"/>
      <c r="KM890" s="18"/>
      <c r="KN890" s="18"/>
      <c r="KO890" s="18"/>
      <c r="KP890" s="18"/>
      <c r="KQ890" s="18"/>
      <c r="KR890" s="18"/>
      <c r="KS890" s="18"/>
      <c r="KT890" s="18"/>
    </row>
    <row r="891" spans="1:306">
      <c r="A891" s="675">
        <v>27394</v>
      </c>
      <c r="B891" s="638" t="s">
        <v>506</v>
      </c>
      <c r="C891" s="632"/>
      <c r="D891" s="632"/>
      <c r="E891" s="632"/>
      <c r="F891" s="632"/>
      <c r="G891" s="623">
        <f t="shared" si="40"/>
        <v>0</v>
      </c>
      <c r="H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18"/>
      <c r="JH891" s="18"/>
      <c r="JI891" s="18"/>
      <c r="JJ891" s="18"/>
      <c r="JK891" s="18"/>
      <c r="JL891" s="18"/>
      <c r="JM891" s="18"/>
      <c r="JN891" s="18"/>
      <c r="JO891" s="18"/>
      <c r="JP891" s="18"/>
      <c r="JQ891" s="18"/>
      <c r="JR891" s="18"/>
      <c r="JS891" s="18"/>
      <c r="JT891" s="18"/>
      <c r="JU891" s="18"/>
      <c r="JV891" s="18"/>
      <c r="JW891" s="18"/>
      <c r="JX891" s="18"/>
      <c r="JY891" s="18"/>
      <c r="JZ891" s="18"/>
      <c r="KA891" s="18"/>
      <c r="KB891" s="18"/>
      <c r="KC891" s="18"/>
      <c r="KD891" s="18"/>
      <c r="KE891" s="18"/>
      <c r="KF891" s="18"/>
      <c r="KG891" s="18"/>
      <c r="KH891" s="18"/>
      <c r="KI891" s="18"/>
      <c r="KJ891" s="18"/>
      <c r="KK891" s="18"/>
      <c r="KL891" s="18"/>
      <c r="KM891" s="18"/>
      <c r="KN891" s="18"/>
      <c r="KO891" s="18"/>
      <c r="KP891" s="18"/>
      <c r="KQ891" s="18"/>
      <c r="KR891" s="18"/>
      <c r="KS891" s="18"/>
      <c r="KT891" s="18"/>
    </row>
    <row r="892" spans="1:306">
      <c r="A892" s="675">
        <v>27397</v>
      </c>
      <c r="B892" s="638" t="s">
        <v>507</v>
      </c>
      <c r="C892" s="632"/>
      <c r="D892" s="632"/>
      <c r="E892" s="632"/>
      <c r="F892" s="632"/>
      <c r="G892" s="623">
        <f t="shared" si="40"/>
        <v>0</v>
      </c>
      <c r="H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18"/>
      <c r="JH892" s="18"/>
      <c r="JI892" s="18"/>
      <c r="JJ892" s="18"/>
      <c r="JK892" s="18"/>
      <c r="JL892" s="18"/>
      <c r="JM892" s="18"/>
      <c r="JN892" s="18"/>
      <c r="JO892" s="18"/>
      <c r="JP892" s="18"/>
      <c r="JQ892" s="18"/>
      <c r="JR892" s="18"/>
      <c r="JS892" s="18"/>
      <c r="JT892" s="18"/>
      <c r="JU892" s="18"/>
      <c r="JV892" s="18"/>
      <c r="JW892" s="18"/>
      <c r="JX892" s="18"/>
      <c r="JY892" s="18"/>
      <c r="JZ892" s="18"/>
      <c r="KA892" s="18"/>
      <c r="KB892" s="18"/>
      <c r="KC892" s="18"/>
      <c r="KD892" s="18"/>
      <c r="KE892" s="18"/>
      <c r="KF892" s="18"/>
      <c r="KG892" s="18"/>
      <c r="KH892" s="18"/>
      <c r="KI892" s="18"/>
      <c r="KJ892" s="18"/>
      <c r="KK892" s="18"/>
      <c r="KL892" s="18"/>
      <c r="KM892" s="18"/>
      <c r="KN892" s="18"/>
      <c r="KO892" s="18"/>
      <c r="KP892" s="18"/>
      <c r="KQ892" s="18"/>
      <c r="KR892" s="18"/>
      <c r="KS892" s="18"/>
      <c r="KT892" s="18"/>
    </row>
    <row r="893" spans="1:306">
      <c r="A893" s="624">
        <v>274</v>
      </c>
      <c r="B893" s="679" t="s">
        <v>510</v>
      </c>
      <c r="C893" s="623">
        <f>C894+C906</f>
        <v>0</v>
      </c>
      <c r="D893" s="623">
        <f>D894+D906</f>
        <v>0</v>
      </c>
      <c r="E893" s="623">
        <f>E894+E906</f>
        <v>0</v>
      </c>
      <c r="F893" s="623">
        <f>F894+F906</f>
        <v>0</v>
      </c>
      <c r="G893" s="623">
        <f t="shared" si="40"/>
        <v>0</v>
      </c>
      <c r="H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18"/>
      <c r="JH893" s="18"/>
      <c r="JI893" s="18"/>
      <c r="JJ893" s="18"/>
      <c r="JK893" s="18"/>
      <c r="JL893" s="18"/>
      <c r="JM893" s="18"/>
      <c r="JN893" s="18"/>
      <c r="JO893" s="18"/>
      <c r="JP893" s="18"/>
      <c r="JQ893" s="18"/>
      <c r="JR893" s="18"/>
      <c r="JS893" s="18"/>
      <c r="JT893" s="18"/>
      <c r="JU893" s="18"/>
      <c r="JV893" s="18"/>
      <c r="JW893" s="18"/>
      <c r="JX893" s="18"/>
      <c r="JY893" s="18"/>
      <c r="JZ893" s="18"/>
      <c r="KA893" s="18"/>
      <c r="KB893" s="18"/>
      <c r="KC893" s="18"/>
      <c r="KD893" s="18"/>
      <c r="KE893" s="18"/>
      <c r="KF893" s="18"/>
      <c r="KG893" s="18"/>
      <c r="KH893" s="18"/>
      <c r="KI893" s="18"/>
      <c r="KJ893" s="18"/>
      <c r="KK893" s="18"/>
      <c r="KL893" s="18"/>
      <c r="KM893" s="18"/>
      <c r="KN893" s="18"/>
      <c r="KO893" s="18"/>
      <c r="KP893" s="18"/>
      <c r="KQ893" s="18"/>
      <c r="KR893" s="18"/>
      <c r="KS893" s="18"/>
      <c r="KT893" s="18"/>
    </row>
    <row r="894" spans="1:306">
      <c r="A894" s="640">
        <v>2741</v>
      </c>
      <c r="B894" s="680" t="s">
        <v>511</v>
      </c>
      <c r="C894" s="623">
        <f>SUM(C895:C900)</f>
        <v>0</v>
      </c>
      <c r="D894" s="623">
        <f>SUM(D895:D900)</f>
        <v>0</v>
      </c>
      <c r="E894" s="623">
        <f>SUM(E895:E900)</f>
        <v>0</v>
      </c>
      <c r="F894" s="623">
        <f>SUM(F895:F900)</f>
        <v>0</v>
      </c>
      <c r="G894" s="623">
        <f t="shared" si="40"/>
        <v>0</v>
      </c>
      <c r="H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18"/>
      <c r="JH894" s="18"/>
      <c r="JI894" s="18"/>
      <c r="JJ894" s="18"/>
      <c r="JK894" s="18"/>
      <c r="JL894" s="18"/>
      <c r="JM894" s="18"/>
      <c r="JN894" s="18"/>
      <c r="JO894" s="18"/>
      <c r="JP894" s="18"/>
      <c r="JQ894" s="18"/>
      <c r="JR894" s="18"/>
      <c r="JS894" s="18"/>
      <c r="JT894" s="18"/>
      <c r="JU894" s="18"/>
      <c r="JV894" s="18"/>
      <c r="JW894" s="18"/>
      <c r="JX894" s="18"/>
      <c r="JY894" s="18"/>
      <c r="JZ894" s="18"/>
      <c r="KA894" s="18"/>
      <c r="KB894" s="18"/>
      <c r="KC894" s="18"/>
      <c r="KD894" s="18"/>
      <c r="KE894" s="18"/>
      <c r="KF894" s="18"/>
      <c r="KG894" s="18"/>
      <c r="KH894" s="18"/>
      <c r="KI894" s="18"/>
      <c r="KJ894" s="18"/>
      <c r="KK894" s="18"/>
      <c r="KL894" s="18"/>
      <c r="KM894" s="18"/>
      <c r="KN894" s="18"/>
      <c r="KO894" s="18"/>
      <c r="KP894" s="18"/>
      <c r="KQ894" s="18"/>
      <c r="KR894" s="18"/>
      <c r="KS894" s="18"/>
      <c r="KT894" s="18"/>
    </row>
    <row r="895" spans="1:306">
      <c r="A895" s="630">
        <v>27411</v>
      </c>
      <c r="B895" s="681" t="s">
        <v>498</v>
      </c>
      <c r="C895" s="682"/>
      <c r="D895" s="682"/>
      <c r="E895" s="682"/>
      <c r="F895" s="682"/>
      <c r="G895" s="623">
        <f t="shared" si="40"/>
        <v>0</v>
      </c>
      <c r="H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18"/>
      <c r="JH895" s="18"/>
      <c r="JI895" s="18"/>
      <c r="JJ895" s="18"/>
      <c r="JK895" s="18"/>
      <c r="JL895" s="18"/>
      <c r="JM895" s="18"/>
      <c r="JN895" s="18"/>
      <c r="JO895" s="18"/>
      <c r="JP895" s="18"/>
      <c r="JQ895" s="18"/>
      <c r="JR895" s="18"/>
      <c r="JS895" s="18"/>
      <c r="JT895" s="18"/>
      <c r="JU895" s="18"/>
      <c r="JV895" s="18"/>
      <c r="JW895" s="18"/>
      <c r="JX895" s="18"/>
      <c r="JY895" s="18"/>
      <c r="JZ895" s="18"/>
      <c r="KA895" s="18"/>
      <c r="KB895" s="18"/>
      <c r="KC895" s="18"/>
      <c r="KD895" s="18"/>
      <c r="KE895" s="18"/>
      <c r="KF895" s="18"/>
      <c r="KG895" s="18"/>
      <c r="KH895" s="18"/>
      <c r="KI895" s="18"/>
      <c r="KJ895" s="18"/>
      <c r="KK895" s="18"/>
      <c r="KL895" s="18"/>
      <c r="KM895" s="18"/>
      <c r="KN895" s="18"/>
      <c r="KO895" s="18"/>
      <c r="KP895" s="18"/>
      <c r="KQ895" s="18"/>
      <c r="KR895" s="18"/>
      <c r="KS895" s="18"/>
      <c r="KT895" s="18"/>
    </row>
    <row r="896" spans="1:306">
      <c r="A896" s="630">
        <v>27412</v>
      </c>
      <c r="B896" s="681" t="s">
        <v>499</v>
      </c>
      <c r="C896" s="682"/>
      <c r="D896" s="682"/>
      <c r="E896" s="682"/>
      <c r="F896" s="682"/>
      <c r="G896" s="623">
        <f t="shared" si="40"/>
        <v>0</v>
      </c>
      <c r="H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18"/>
      <c r="JH896" s="18"/>
      <c r="JI896" s="18"/>
      <c r="JJ896" s="18"/>
      <c r="JK896" s="18"/>
      <c r="JL896" s="18"/>
      <c r="JM896" s="18"/>
      <c r="JN896" s="18"/>
      <c r="JO896" s="18"/>
      <c r="JP896" s="18"/>
      <c r="JQ896" s="18"/>
      <c r="JR896" s="18"/>
      <c r="JS896" s="18"/>
      <c r="JT896" s="18"/>
      <c r="JU896" s="18"/>
      <c r="JV896" s="18"/>
      <c r="JW896" s="18"/>
      <c r="JX896" s="18"/>
      <c r="JY896" s="18"/>
      <c r="JZ896" s="18"/>
      <c r="KA896" s="18"/>
      <c r="KB896" s="18"/>
      <c r="KC896" s="18"/>
      <c r="KD896" s="18"/>
      <c r="KE896" s="18"/>
      <c r="KF896" s="18"/>
      <c r="KG896" s="18"/>
      <c r="KH896" s="18"/>
      <c r="KI896" s="18"/>
      <c r="KJ896" s="18"/>
      <c r="KK896" s="18"/>
      <c r="KL896" s="18"/>
      <c r="KM896" s="18"/>
      <c r="KN896" s="18"/>
      <c r="KO896" s="18"/>
      <c r="KP896" s="18"/>
      <c r="KQ896" s="18"/>
      <c r="KR896" s="18"/>
      <c r="KS896" s="18"/>
      <c r="KT896" s="18"/>
    </row>
    <row r="897" spans="1:306">
      <c r="A897" s="630">
        <v>27413</v>
      </c>
      <c r="B897" s="681" t="s">
        <v>500</v>
      </c>
      <c r="C897" s="682"/>
      <c r="D897" s="682"/>
      <c r="E897" s="682"/>
      <c r="F897" s="682"/>
      <c r="G897" s="623">
        <f t="shared" si="40"/>
        <v>0</v>
      </c>
      <c r="H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18"/>
      <c r="JH897" s="18"/>
      <c r="JI897" s="18"/>
      <c r="JJ897" s="18"/>
      <c r="JK897" s="18"/>
      <c r="JL897" s="18"/>
      <c r="JM897" s="18"/>
      <c r="JN897" s="18"/>
      <c r="JO897" s="18"/>
      <c r="JP897" s="18"/>
      <c r="JQ897" s="18"/>
      <c r="JR897" s="18"/>
      <c r="JS897" s="18"/>
      <c r="JT897" s="18"/>
      <c r="JU897" s="18"/>
      <c r="JV897" s="18"/>
      <c r="JW897" s="18"/>
      <c r="JX897" s="18"/>
      <c r="JY897" s="18"/>
      <c r="JZ897" s="18"/>
      <c r="KA897" s="18"/>
      <c r="KB897" s="18"/>
      <c r="KC897" s="18"/>
      <c r="KD897" s="18"/>
      <c r="KE897" s="18"/>
      <c r="KF897" s="18"/>
      <c r="KG897" s="18"/>
      <c r="KH897" s="18"/>
      <c r="KI897" s="18"/>
      <c r="KJ897" s="18"/>
      <c r="KK897" s="18"/>
      <c r="KL897" s="18"/>
      <c r="KM897" s="18"/>
      <c r="KN897" s="18"/>
      <c r="KO897" s="18"/>
      <c r="KP897" s="18"/>
      <c r="KQ897" s="18"/>
      <c r="KR897" s="18"/>
      <c r="KS897" s="18"/>
      <c r="KT897" s="18"/>
    </row>
    <row r="898" spans="1:306">
      <c r="A898" s="630">
        <v>27414</v>
      </c>
      <c r="B898" s="681" t="s">
        <v>501</v>
      </c>
      <c r="C898" s="682"/>
      <c r="D898" s="682"/>
      <c r="E898" s="682"/>
      <c r="F898" s="682"/>
      <c r="G898" s="623">
        <f t="shared" si="40"/>
        <v>0</v>
      </c>
      <c r="H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18"/>
      <c r="JH898" s="18"/>
      <c r="JI898" s="18"/>
      <c r="JJ898" s="18"/>
      <c r="JK898" s="18"/>
      <c r="JL898" s="18"/>
      <c r="JM898" s="18"/>
      <c r="JN898" s="18"/>
      <c r="JO898" s="18"/>
      <c r="JP898" s="18"/>
      <c r="JQ898" s="18"/>
      <c r="JR898" s="18"/>
      <c r="JS898" s="18"/>
      <c r="JT898" s="18"/>
      <c r="JU898" s="18"/>
      <c r="JV898" s="18"/>
      <c r="JW898" s="18"/>
      <c r="JX898" s="18"/>
      <c r="JY898" s="18"/>
      <c r="JZ898" s="18"/>
      <c r="KA898" s="18"/>
      <c r="KB898" s="18"/>
      <c r="KC898" s="18"/>
      <c r="KD898" s="18"/>
      <c r="KE898" s="18"/>
      <c r="KF898" s="18"/>
      <c r="KG898" s="18"/>
      <c r="KH898" s="18"/>
      <c r="KI898" s="18"/>
      <c r="KJ898" s="18"/>
      <c r="KK898" s="18"/>
      <c r="KL898" s="18"/>
      <c r="KM898" s="18"/>
      <c r="KN898" s="18"/>
      <c r="KO898" s="18"/>
      <c r="KP898" s="18"/>
      <c r="KQ898" s="18"/>
      <c r="KR898" s="18"/>
      <c r="KS898" s="18"/>
      <c r="KT898" s="18"/>
    </row>
    <row r="899" spans="1:306">
      <c r="A899" s="630">
        <v>27415</v>
      </c>
      <c r="B899" s="681" t="s">
        <v>502</v>
      </c>
      <c r="C899" s="682"/>
      <c r="D899" s="682"/>
      <c r="E899" s="682"/>
      <c r="F899" s="682"/>
      <c r="G899" s="623">
        <f t="shared" si="40"/>
        <v>0</v>
      </c>
      <c r="H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18"/>
      <c r="JH899" s="18"/>
      <c r="JI899" s="18"/>
      <c r="JJ899" s="18"/>
      <c r="JK899" s="18"/>
      <c r="JL899" s="18"/>
      <c r="JM899" s="18"/>
      <c r="JN899" s="18"/>
      <c r="JO899" s="18"/>
      <c r="JP899" s="18"/>
      <c r="JQ899" s="18"/>
      <c r="JR899" s="18"/>
      <c r="JS899" s="18"/>
      <c r="JT899" s="18"/>
      <c r="JU899" s="18"/>
      <c r="JV899" s="18"/>
      <c r="JW899" s="18"/>
      <c r="JX899" s="18"/>
      <c r="JY899" s="18"/>
      <c r="JZ899" s="18"/>
      <c r="KA899" s="18"/>
      <c r="KB899" s="18"/>
      <c r="KC899" s="18"/>
      <c r="KD899" s="18"/>
      <c r="KE899" s="18"/>
      <c r="KF899" s="18"/>
      <c r="KG899" s="18"/>
      <c r="KH899" s="18"/>
      <c r="KI899" s="18"/>
      <c r="KJ899" s="18"/>
      <c r="KK899" s="18"/>
      <c r="KL899" s="18"/>
      <c r="KM899" s="18"/>
      <c r="KN899" s="18"/>
      <c r="KO899" s="18"/>
      <c r="KP899" s="18"/>
      <c r="KQ899" s="18"/>
      <c r="KR899" s="18"/>
      <c r="KS899" s="18"/>
      <c r="KT899" s="18"/>
    </row>
    <row r="900" spans="1:306">
      <c r="A900" s="630">
        <v>27419</v>
      </c>
      <c r="B900" s="681" t="s">
        <v>222</v>
      </c>
      <c r="C900" s="623">
        <f>SUM(C901:C905)</f>
        <v>0</v>
      </c>
      <c r="D900" s="623">
        <f>SUM(D901:D905)</f>
        <v>0</v>
      </c>
      <c r="E900" s="623">
        <f>SUM(E901:E905)</f>
        <v>0</v>
      </c>
      <c r="F900" s="623">
        <f>SUM(F901:F905)</f>
        <v>0</v>
      </c>
      <c r="G900" s="623">
        <f t="shared" si="40"/>
        <v>0</v>
      </c>
      <c r="H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18"/>
      <c r="JH900" s="18"/>
      <c r="JI900" s="18"/>
      <c r="JJ900" s="18"/>
      <c r="JK900" s="18"/>
      <c r="JL900" s="18"/>
      <c r="JM900" s="18"/>
      <c r="JN900" s="18"/>
      <c r="JO900" s="18"/>
      <c r="JP900" s="18"/>
      <c r="JQ900" s="18"/>
      <c r="JR900" s="18"/>
      <c r="JS900" s="18"/>
      <c r="JT900" s="18"/>
      <c r="JU900" s="18"/>
      <c r="JV900" s="18"/>
      <c r="JW900" s="18"/>
      <c r="JX900" s="18"/>
      <c r="JY900" s="18"/>
      <c r="JZ900" s="18"/>
      <c r="KA900" s="18"/>
      <c r="KB900" s="18"/>
      <c r="KC900" s="18"/>
      <c r="KD900" s="18"/>
      <c r="KE900" s="18"/>
      <c r="KF900" s="18"/>
      <c r="KG900" s="18"/>
      <c r="KH900" s="18"/>
      <c r="KI900" s="18"/>
      <c r="KJ900" s="18"/>
      <c r="KK900" s="18"/>
      <c r="KL900" s="18"/>
      <c r="KM900" s="18"/>
      <c r="KN900" s="18"/>
      <c r="KO900" s="18"/>
      <c r="KP900" s="18"/>
      <c r="KQ900" s="18"/>
      <c r="KR900" s="18"/>
      <c r="KS900" s="18"/>
      <c r="KT900" s="18"/>
    </row>
    <row r="901" spans="1:306">
      <c r="A901" s="630">
        <v>274191</v>
      </c>
      <c r="B901" s="681" t="s">
        <v>503</v>
      </c>
      <c r="C901" s="682"/>
      <c r="D901" s="682"/>
      <c r="E901" s="682"/>
      <c r="F901" s="682"/>
      <c r="G901" s="623">
        <f t="shared" si="40"/>
        <v>0</v>
      </c>
      <c r="H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18"/>
      <c r="JH901" s="18"/>
      <c r="JI901" s="18"/>
      <c r="JJ901" s="18"/>
      <c r="JK901" s="18"/>
      <c r="JL901" s="18"/>
      <c r="JM901" s="18"/>
      <c r="JN901" s="18"/>
      <c r="JO901" s="18"/>
      <c r="JP901" s="18"/>
      <c r="JQ901" s="18"/>
      <c r="JR901" s="18"/>
      <c r="JS901" s="18"/>
      <c r="JT901" s="18"/>
      <c r="JU901" s="18"/>
      <c r="JV901" s="18"/>
      <c r="JW901" s="18"/>
      <c r="JX901" s="18"/>
      <c r="JY901" s="18"/>
      <c r="JZ901" s="18"/>
      <c r="KA901" s="18"/>
      <c r="KB901" s="18"/>
      <c r="KC901" s="18"/>
      <c r="KD901" s="18"/>
      <c r="KE901" s="18"/>
      <c r="KF901" s="18"/>
      <c r="KG901" s="18"/>
      <c r="KH901" s="18"/>
      <c r="KI901" s="18"/>
      <c r="KJ901" s="18"/>
      <c r="KK901" s="18"/>
      <c r="KL901" s="18"/>
      <c r="KM901" s="18"/>
      <c r="KN901" s="18"/>
      <c r="KO901" s="18"/>
      <c r="KP901" s="18"/>
      <c r="KQ901" s="18"/>
      <c r="KR901" s="18"/>
      <c r="KS901" s="18"/>
      <c r="KT901" s="18"/>
    </row>
    <row r="902" spans="1:306">
      <c r="A902" s="630">
        <v>274192</v>
      </c>
      <c r="B902" s="681" t="s">
        <v>504</v>
      </c>
      <c r="C902" s="682"/>
      <c r="D902" s="682"/>
      <c r="E902" s="682"/>
      <c r="F902" s="682"/>
      <c r="G902" s="623">
        <f t="shared" si="40"/>
        <v>0</v>
      </c>
      <c r="H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18"/>
      <c r="JH902" s="18"/>
      <c r="JI902" s="18"/>
      <c r="JJ902" s="18"/>
      <c r="JK902" s="18"/>
      <c r="JL902" s="18"/>
      <c r="JM902" s="18"/>
      <c r="JN902" s="18"/>
      <c r="JO902" s="18"/>
      <c r="JP902" s="18"/>
      <c r="JQ902" s="18"/>
      <c r="JR902" s="18"/>
      <c r="JS902" s="18"/>
      <c r="JT902" s="18"/>
      <c r="JU902" s="18"/>
      <c r="JV902" s="18"/>
      <c r="JW902" s="18"/>
      <c r="JX902" s="18"/>
      <c r="JY902" s="18"/>
      <c r="JZ902" s="18"/>
      <c r="KA902" s="18"/>
      <c r="KB902" s="18"/>
      <c r="KC902" s="18"/>
      <c r="KD902" s="18"/>
      <c r="KE902" s="18"/>
      <c r="KF902" s="18"/>
      <c r="KG902" s="18"/>
      <c r="KH902" s="18"/>
      <c r="KI902" s="18"/>
      <c r="KJ902" s="18"/>
      <c r="KK902" s="18"/>
      <c r="KL902" s="18"/>
      <c r="KM902" s="18"/>
      <c r="KN902" s="18"/>
      <c r="KO902" s="18"/>
      <c r="KP902" s="18"/>
      <c r="KQ902" s="18"/>
      <c r="KR902" s="18"/>
      <c r="KS902" s="18"/>
      <c r="KT902" s="18"/>
    </row>
    <row r="903" spans="1:306">
      <c r="A903" s="630">
        <v>274193</v>
      </c>
      <c r="B903" s="681" t="s">
        <v>505</v>
      </c>
      <c r="C903" s="682"/>
      <c r="D903" s="682"/>
      <c r="E903" s="682"/>
      <c r="F903" s="682"/>
      <c r="G903" s="623">
        <f t="shared" si="40"/>
        <v>0</v>
      </c>
      <c r="H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18"/>
      <c r="JH903" s="18"/>
      <c r="JI903" s="18"/>
      <c r="JJ903" s="18"/>
      <c r="JK903" s="18"/>
      <c r="JL903" s="18"/>
      <c r="JM903" s="18"/>
      <c r="JN903" s="18"/>
      <c r="JO903" s="18"/>
      <c r="JP903" s="18"/>
      <c r="JQ903" s="18"/>
      <c r="JR903" s="18"/>
      <c r="JS903" s="18"/>
      <c r="JT903" s="18"/>
      <c r="JU903" s="18"/>
      <c r="JV903" s="18"/>
      <c r="JW903" s="18"/>
      <c r="JX903" s="18"/>
      <c r="JY903" s="18"/>
      <c r="JZ903" s="18"/>
      <c r="KA903" s="18"/>
      <c r="KB903" s="18"/>
      <c r="KC903" s="18"/>
      <c r="KD903" s="18"/>
      <c r="KE903" s="18"/>
      <c r="KF903" s="18"/>
      <c r="KG903" s="18"/>
      <c r="KH903" s="18"/>
      <c r="KI903" s="18"/>
      <c r="KJ903" s="18"/>
      <c r="KK903" s="18"/>
      <c r="KL903" s="18"/>
      <c r="KM903" s="18"/>
      <c r="KN903" s="18"/>
      <c r="KO903" s="18"/>
      <c r="KP903" s="18"/>
      <c r="KQ903" s="18"/>
      <c r="KR903" s="18"/>
      <c r="KS903" s="18"/>
      <c r="KT903" s="18"/>
    </row>
    <row r="904" spans="1:306">
      <c r="A904" s="630">
        <v>274194</v>
      </c>
      <c r="B904" s="681" t="s">
        <v>506</v>
      </c>
      <c r="C904" s="682"/>
      <c r="D904" s="682"/>
      <c r="E904" s="682"/>
      <c r="F904" s="682"/>
      <c r="G904" s="623">
        <f t="shared" si="40"/>
        <v>0</v>
      </c>
      <c r="H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18"/>
      <c r="JH904" s="18"/>
      <c r="JI904" s="18"/>
      <c r="JJ904" s="18"/>
      <c r="JK904" s="18"/>
      <c r="JL904" s="18"/>
      <c r="JM904" s="18"/>
      <c r="JN904" s="18"/>
      <c r="JO904" s="18"/>
      <c r="JP904" s="18"/>
      <c r="JQ904" s="18"/>
      <c r="JR904" s="18"/>
      <c r="JS904" s="18"/>
      <c r="JT904" s="18"/>
      <c r="JU904" s="18"/>
      <c r="JV904" s="18"/>
      <c r="JW904" s="18"/>
      <c r="JX904" s="18"/>
      <c r="JY904" s="18"/>
      <c r="JZ904" s="18"/>
      <c r="KA904" s="18"/>
      <c r="KB904" s="18"/>
      <c r="KC904" s="18"/>
      <c r="KD904" s="18"/>
      <c r="KE904" s="18"/>
      <c r="KF904" s="18"/>
      <c r="KG904" s="18"/>
      <c r="KH904" s="18"/>
      <c r="KI904" s="18"/>
      <c r="KJ904" s="18"/>
      <c r="KK904" s="18"/>
      <c r="KL904" s="18"/>
      <c r="KM904" s="18"/>
      <c r="KN904" s="18"/>
      <c r="KO904" s="18"/>
      <c r="KP904" s="18"/>
      <c r="KQ904" s="18"/>
      <c r="KR904" s="18"/>
      <c r="KS904" s="18"/>
      <c r="KT904" s="18"/>
    </row>
    <row r="905" spans="1:306">
      <c r="A905" s="630">
        <v>274197</v>
      </c>
      <c r="B905" s="681" t="s">
        <v>507</v>
      </c>
      <c r="C905" s="682"/>
      <c r="D905" s="682"/>
      <c r="E905" s="682"/>
      <c r="F905" s="682"/>
      <c r="G905" s="623">
        <f t="shared" si="40"/>
        <v>0</v>
      </c>
      <c r="H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18"/>
      <c r="JH905" s="18"/>
      <c r="JI905" s="18"/>
      <c r="JJ905" s="18"/>
      <c r="JK905" s="18"/>
      <c r="JL905" s="18"/>
      <c r="JM905" s="18"/>
      <c r="JN905" s="18"/>
      <c r="JO905" s="18"/>
      <c r="JP905" s="18"/>
      <c r="JQ905" s="18"/>
      <c r="JR905" s="18"/>
      <c r="JS905" s="18"/>
      <c r="JT905" s="18"/>
      <c r="JU905" s="18"/>
      <c r="JV905" s="18"/>
      <c r="JW905" s="18"/>
      <c r="JX905" s="18"/>
      <c r="JY905" s="18"/>
      <c r="JZ905" s="18"/>
      <c r="KA905" s="18"/>
      <c r="KB905" s="18"/>
      <c r="KC905" s="18"/>
      <c r="KD905" s="18"/>
      <c r="KE905" s="18"/>
      <c r="KF905" s="18"/>
      <c r="KG905" s="18"/>
      <c r="KH905" s="18"/>
      <c r="KI905" s="18"/>
      <c r="KJ905" s="18"/>
      <c r="KK905" s="18"/>
      <c r="KL905" s="18"/>
      <c r="KM905" s="18"/>
      <c r="KN905" s="18"/>
      <c r="KO905" s="18"/>
      <c r="KP905" s="18"/>
      <c r="KQ905" s="18"/>
      <c r="KR905" s="18"/>
      <c r="KS905" s="18"/>
      <c r="KT905" s="18"/>
    </row>
    <row r="906" spans="1:306">
      <c r="A906" s="640">
        <v>2742</v>
      </c>
      <c r="B906" s="680" t="s">
        <v>512</v>
      </c>
      <c r="C906" s="623">
        <f>SUM(C907:C908)</f>
        <v>0</v>
      </c>
      <c r="D906" s="623">
        <f>SUM(D907:D908)</f>
        <v>0</v>
      </c>
      <c r="E906" s="623">
        <f>SUM(E907:E908)</f>
        <v>0</v>
      </c>
      <c r="F906" s="623">
        <f>SUM(F907:F908)</f>
        <v>0</v>
      </c>
      <c r="G906" s="623">
        <f t="shared" si="40"/>
        <v>0</v>
      </c>
      <c r="H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18"/>
      <c r="JH906" s="18"/>
      <c r="JI906" s="18"/>
      <c r="JJ906" s="18"/>
      <c r="JK906" s="18"/>
      <c r="JL906" s="18"/>
      <c r="JM906" s="18"/>
      <c r="JN906" s="18"/>
      <c r="JO906" s="18"/>
      <c r="JP906" s="18"/>
      <c r="JQ906" s="18"/>
      <c r="JR906" s="18"/>
      <c r="JS906" s="18"/>
      <c r="JT906" s="18"/>
      <c r="JU906" s="18"/>
      <c r="JV906" s="18"/>
      <c r="JW906" s="18"/>
      <c r="JX906" s="18"/>
      <c r="JY906" s="18"/>
      <c r="JZ906" s="18"/>
      <c r="KA906" s="18"/>
      <c r="KB906" s="18"/>
      <c r="KC906" s="18"/>
      <c r="KD906" s="18"/>
      <c r="KE906" s="18"/>
      <c r="KF906" s="18"/>
      <c r="KG906" s="18"/>
      <c r="KH906" s="18"/>
      <c r="KI906" s="18"/>
      <c r="KJ906" s="18"/>
      <c r="KK906" s="18"/>
      <c r="KL906" s="18"/>
      <c r="KM906" s="18"/>
      <c r="KN906" s="18"/>
      <c r="KO906" s="18"/>
      <c r="KP906" s="18"/>
      <c r="KQ906" s="18"/>
      <c r="KR906" s="18"/>
      <c r="KS906" s="18"/>
      <c r="KT906" s="18"/>
    </row>
    <row r="907" spans="1:306">
      <c r="A907" s="630">
        <v>27421</v>
      </c>
      <c r="B907" s="683" t="s">
        <v>513</v>
      </c>
      <c r="C907" s="682"/>
      <c r="D907" s="682"/>
      <c r="E907" s="682"/>
      <c r="F907" s="682"/>
      <c r="G907" s="623">
        <f t="shared" si="40"/>
        <v>0</v>
      </c>
      <c r="H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18"/>
      <c r="JH907" s="18"/>
      <c r="JI907" s="18"/>
      <c r="JJ907" s="18"/>
      <c r="JK907" s="18"/>
      <c r="JL907" s="18"/>
      <c r="JM907" s="18"/>
      <c r="JN907" s="18"/>
      <c r="JO907" s="18"/>
      <c r="JP907" s="18"/>
      <c r="JQ907" s="18"/>
      <c r="JR907" s="18"/>
      <c r="JS907" s="18"/>
      <c r="JT907" s="18"/>
      <c r="JU907" s="18"/>
      <c r="JV907" s="18"/>
      <c r="JW907" s="18"/>
      <c r="JX907" s="18"/>
      <c r="JY907" s="18"/>
      <c r="JZ907" s="18"/>
      <c r="KA907" s="18"/>
      <c r="KB907" s="18"/>
      <c r="KC907" s="18"/>
      <c r="KD907" s="18"/>
      <c r="KE907" s="18"/>
      <c r="KF907" s="18"/>
      <c r="KG907" s="18"/>
      <c r="KH907" s="18"/>
      <c r="KI907" s="18"/>
      <c r="KJ907" s="18"/>
      <c r="KK907" s="18"/>
      <c r="KL907" s="18"/>
      <c r="KM907" s="18"/>
      <c r="KN907" s="18"/>
      <c r="KO907" s="18"/>
      <c r="KP907" s="18"/>
      <c r="KQ907" s="18"/>
      <c r="KR907" s="18"/>
      <c r="KS907" s="18"/>
      <c r="KT907" s="18"/>
    </row>
    <row r="908" spans="1:306">
      <c r="A908" s="630">
        <v>27429</v>
      </c>
      <c r="B908" s="683" t="s">
        <v>437</v>
      </c>
      <c r="C908" s="682"/>
      <c r="D908" s="682"/>
      <c r="E908" s="682"/>
      <c r="F908" s="682"/>
      <c r="G908" s="623">
        <f t="shared" si="40"/>
        <v>0</v>
      </c>
      <c r="H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18"/>
      <c r="JH908" s="18"/>
      <c r="JI908" s="18"/>
      <c r="JJ908" s="18"/>
      <c r="JK908" s="18"/>
      <c r="JL908" s="18"/>
      <c r="JM908" s="18"/>
      <c r="JN908" s="18"/>
      <c r="JO908" s="18"/>
      <c r="JP908" s="18"/>
      <c r="JQ908" s="18"/>
      <c r="JR908" s="18"/>
      <c r="JS908" s="18"/>
      <c r="JT908" s="18"/>
      <c r="JU908" s="18"/>
      <c r="JV908" s="18"/>
      <c r="JW908" s="18"/>
      <c r="JX908" s="18"/>
      <c r="JY908" s="18"/>
      <c r="JZ908" s="18"/>
      <c r="KA908" s="18"/>
      <c r="KB908" s="18"/>
      <c r="KC908" s="18"/>
      <c r="KD908" s="18"/>
      <c r="KE908" s="18"/>
      <c r="KF908" s="18"/>
      <c r="KG908" s="18"/>
      <c r="KH908" s="18"/>
      <c r="KI908" s="18"/>
      <c r="KJ908" s="18"/>
      <c r="KK908" s="18"/>
      <c r="KL908" s="18"/>
      <c r="KM908" s="18"/>
      <c r="KN908" s="18"/>
      <c r="KO908" s="18"/>
      <c r="KP908" s="18"/>
      <c r="KQ908" s="18"/>
      <c r="KR908" s="18"/>
      <c r="KS908" s="18"/>
      <c r="KT908" s="18"/>
    </row>
    <row r="909" spans="1:306">
      <c r="A909" s="661">
        <v>28</v>
      </c>
      <c r="B909" s="636" t="s">
        <v>368</v>
      </c>
      <c r="C909" s="623">
        <f>C910+C916+C922+C928+C929+C930</f>
        <v>0</v>
      </c>
      <c r="D909" s="623">
        <f>D910+D916+D922+D928+D929+D930</f>
        <v>0</v>
      </c>
      <c r="E909" s="623">
        <f>E910+E916+E922+E928+E929+E930</f>
        <v>0</v>
      </c>
      <c r="F909" s="623">
        <f>F910+F916+F922+F928+F929+F930</f>
        <v>0</v>
      </c>
      <c r="G909" s="623">
        <f t="shared" si="40"/>
        <v>0</v>
      </c>
      <c r="H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18"/>
      <c r="JH909" s="18"/>
      <c r="JI909" s="18"/>
      <c r="JJ909" s="18"/>
      <c r="JK909" s="18"/>
      <c r="JL909" s="18"/>
      <c r="JM909" s="18"/>
      <c r="JN909" s="18"/>
      <c r="JO909" s="18"/>
      <c r="JP909" s="18"/>
      <c r="JQ909" s="18"/>
      <c r="JR909" s="18"/>
      <c r="JS909" s="18"/>
      <c r="JT909" s="18"/>
      <c r="JU909" s="18"/>
      <c r="JV909" s="18"/>
      <c r="JW909" s="18"/>
      <c r="JX909" s="18"/>
      <c r="JY909" s="18"/>
      <c r="JZ909" s="18"/>
      <c r="KA909" s="18"/>
      <c r="KB909" s="18"/>
      <c r="KC909" s="18"/>
      <c r="KD909" s="18"/>
      <c r="KE909" s="18"/>
      <c r="KF909" s="18"/>
      <c r="KG909" s="18"/>
      <c r="KH909" s="18"/>
      <c r="KI909" s="18"/>
      <c r="KJ909" s="18"/>
      <c r="KK909" s="18"/>
      <c r="KL909" s="18"/>
      <c r="KM909" s="18"/>
      <c r="KN909" s="18"/>
      <c r="KO909" s="18"/>
      <c r="KP909" s="18"/>
      <c r="KQ909" s="18"/>
      <c r="KR909" s="18"/>
      <c r="KS909" s="18"/>
      <c r="KT909" s="18"/>
    </row>
    <row r="910" spans="1:306" s="677" customFormat="1">
      <c r="A910" s="678">
        <v>281</v>
      </c>
      <c r="B910" s="659" t="s">
        <v>514</v>
      </c>
      <c r="C910" s="623">
        <f>SUM(C911:C915)</f>
        <v>0</v>
      </c>
      <c r="D910" s="623">
        <f>SUM(D911:D915)</f>
        <v>0</v>
      </c>
      <c r="E910" s="623">
        <f>SUM(E911:E915)</f>
        <v>0</v>
      </c>
      <c r="F910" s="623">
        <f>SUM(F911:F915)</f>
        <v>0</v>
      </c>
      <c r="G910" s="623">
        <f t="shared" si="40"/>
        <v>0</v>
      </c>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18"/>
      <c r="JH910" s="18"/>
      <c r="JI910" s="18"/>
      <c r="JJ910" s="18"/>
      <c r="JK910" s="18"/>
      <c r="JL910" s="18"/>
      <c r="JM910" s="18"/>
      <c r="JN910" s="18"/>
      <c r="JO910" s="18"/>
      <c r="JP910" s="18"/>
      <c r="JQ910" s="18"/>
      <c r="JR910" s="18"/>
      <c r="JS910" s="18"/>
      <c r="JT910" s="18"/>
      <c r="JU910" s="18"/>
      <c r="JV910" s="18"/>
      <c r="JW910" s="18"/>
      <c r="JX910" s="18"/>
      <c r="JY910" s="18"/>
      <c r="JZ910" s="18"/>
      <c r="KA910" s="18"/>
      <c r="KB910" s="18"/>
      <c r="KC910" s="18"/>
      <c r="KD910" s="18"/>
      <c r="KE910" s="18"/>
      <c r="KF910" s="18"/>
      <c r="KG910" s="18"/>
      <c r="KH910" s="18"/>
      <c r="KI910" s="18"/>
      <c r="KJ910" s="18"/>
      <c r="KK910" s="18"/>
      <c r="KL910" s="18"/>
      <c r="KM910" s="18"/>
      <c r="KN910" s="18"/>
      <c r="KO910" s="18"/>
      <c r="KP910" s="18"/>
      <c r="KQ910" s="18"/>
      <c r="KR910" s="18"/>
      <c r="KS910" s="18"/>
      <c r="KT910" s="18"/>
    </row>
    <row r="911" spans="1:306">
      <c r="A911" s="675">
        <v>2811</v>
      </c>
      <c r="B911" s="638" t="s">
        <v>498</v>
      </c>
      <c r="C911" s="632"/>
      <c r="D911" s="632"/>
      <c r="E911" s="632"/>
      <c r="F911" s="632"/>
      <c r="G911" s="623">
        <f t="shared" si="40"/>
        <v>0</v>
      </c>
      <c r="H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18"/>
      <c r="JH911" s="18"/>
      <c r="JI911" s="18"/>
      <c r="JJ911" s="18"/>
      <c r="JK911" s="18"/>
      <c r="JL911" s="18"/>
      <c r="JM911" s="18"/>
      <c r="JN911" s="18"/>
      <c r="JO911" s="18"/>
      <c r="JP911" s="18"/>
      <c r="JQ911" s="18"/>
      <c r="JR911" s="18"/>
      <c r="JS911" s="18"/>
      <c r="JT911" s="18"/>
      <c r="JU911" s="18"/>
      <c r="JV911" s="18"/>
      <c r="JW911" s="18"/>
      <c r="JX911" s="18"/>
      <c r="JY911" s="18"/>
      <c r="JZ911" s="18"/>
      <c r="KA911" s="18"/>
      <c r="KB911" s="18"/>
      <c r="KC911" s="18"/>
      <c r="KD911" s="18"/>
      <c r="KE911" s="18"/>
      <c r="KF911" s="18"/>
      <c r="KG911" s="18"/>
      <c r="KH911" s="18"/>
      <c r="KI911" s="18"/>
      <c r="KJ911" s="18"/>
      <c r="KK911" s="18"/>
      <c r="KL911" s="18"/>
      <c r="KM911" s="18"/>
      <c r="KN911" s="18"/>
      <c r="KO911" s="18"/>
      <c r="KP911" s="18"/>
      <c r="KQ911" s="18"/>
      <c r="KR911" s="18"/>
      <c r="KS911" s="18"/>
      <c r="KT911" s="18"/>
    </row>
    <row r="912" spans="1:306">
      <c r="A912" s="675">
        <v>2812</v>
      </c>
      <c r="B912" s="638" t="s">
        <v>499</v>
      </c>
      <c r="C912" s="632"/>
      <c r="D912" s="632"/>
      <c r="E912" s="632"/>
      <c r="F912" s="632"/>
      <c r="G912" s="623">
        <f t="shared" si="40"/>
        <v>0</v>
      </c>
      <c r="H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18"/>
      <c r="JH912" s="18"/>
      <c r="JI912" s="18"/>
      <c r="JJ912" s="18"/>
      <c r="JK912" s="18"/>
      <c r="JL912" s="18"/>
      <c r="JM912" s="18"/>
      <c r="JN912" s="18"/>
      <c r="JO912" s="18"/>
      <c r="JP912" s="18"/>
      <c r="JQ912" s="18"/>
      <c r="JR912" s="18"/>
      <c r="JS912" s="18"/>
      <c r="JT912" s="18"/>
      <c r="JU912" s="18"/>
      <c r="JV912" s="18"/>
      <c r="JW912" s="18"/>
      <c r="JX912" s="18"/>
      <c r="JY912" s="18"/>
      <c r="JZ912" s="18"/>
      <c r="KA912" s="18"/>
      <c r="KB912" s="18"/>
      <c r="KC912" s="18"/>
      <c r="KD912" s="18"/>
      <c r="KE912" s="18"/>
      <c r="KF912" s="18"/>
      <c r="KG912" s="18"/>
      <c r="KH912" s="18"/>
      <c r="KI912" s="18"/>
      <c r="KJ912" s="18"/>
      <c r="KK912" s="18"/>
      <c r="KL912" s="18"/>
      <c r="KM912" s="18"/>
      <c r="KN912" s="18"/>
      <c r="KO912" s="18"/>
      <c r="KP912" s="18"/>
      <c r="KQ912" s="18"/>
      <c r="KR912" s="18"/>
      <c r="KS912" s="18"/>
      <c r="KT912" s="18"/>
    </row>
    <row r="913" spans="1:306">
      <c r="A913" s="675">
        <v>2813</v>
      </c>
      <c r="B913" s="638" t="s">
        <v>500</v>
      </c>
      <c r="C913" s="632"/>
      <c r="D913" s="632"/>
      <c r="E913" s="632"/>
      <c r="F913" s="632"/>
      <c r="G913" s="623">
        <f t="shared" si="40"/>
        <v>0</v>
      </c>
      <c r="H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18"/>
      <c r="JH913" s="18"/>
      <c r="JI913" s="18"/>
      <c r="JJ913" s="18"/>
      <c r="JK913" s="18"/>
      <c r="JL913" s="18"/>
      <c r="JM913" s="18"/>
      <c r="JN913" s="18"/>
      <c r="JO913" s="18"/>
      <c r="JP913" s="18"/>
      <c r="JQ913" s="18"/>
      <c r="JR913" s="18"/>
      <c r="JS913" s="18"/>
      <c r="JT913" s="18"/>
      <c r="JU913" s="18"/>
      <c r="JV913" s="18"/>
      <c r="JW913" s="18"/>
      <c r="JX913" s="18"/>
      <c r="JY913" s="18"/>
      <c r="JZ913" s="18"/>
      <c r="KA913" s="18"/>
      <c r="KB913" s="18"/>
      <c r="KC913" s="18"/>
      <c r="KD913" s="18"/>
      <c r="KE913" s="18"/>
      <c r="KF913" s="18"/>
      <c r="KG913" s="18"/>
      <c r="KH913" s="18"/>
      <c r="KI913" s="18"/>
      <c r="KJ913" s="18"/>
      <c r="KK913" s="18"/>
      <c r="KL913" s="18"/>
      <c r="KM913" s="18"/>
      <c r="KN913" s="18"/>
      <c r="KO913" s="18"/>
      <c r="KP913" s="18"/>
      <c r="KQ913" s="18"/>
      <c r="KR913" s="18"/>
      <c r="KS913" s="18"/>
      <c r="KT913" s="18"/>
    </row>
    <row r="914" spans="1:306">
      <c r="A914" s="675">
        <v>2814</v>
      </c>
      <c r="B914" s="638" t="s">
        <v>501</v>
      </c>
      <c r="C914" s="632"/>
      <c r="D914" s="632"/>
      <c r="E914" s="632"/>
      <c r="F914" s="632"/>
      <c r="G914" s="623">
        <f t="shared" si="40"/>
        <v>0</v>
      </c>
      <c r="H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18"/>
      <c r="JH914" s="18"/>
      <c r="JI914" s="18"/>
      <c r="JJ914" s="18"/>
      <c r="JK914" s="18"/>
      <c r="JL914" s="18"/>
      <c r="JM914" s="18"/>
      <c r="JN914" s="18"/>
      <c r="JO914" s="18"/>
      <c r="JP914" s="18"/>
      <c r="JQ914" s="18"/>
      <c r="JR914" s="18"/>
      <c r="JS914" s="18"/>
      <c r="JT914" s="18"/>
      <c r="JU914" s="18"/>
      <c r="JV914" s="18"/>
      <c r="JW914" s="18"/>
      <c r="JX914" s="18"/>
      <c r="JY914" s="18"/>
      <c r="JZ914" s="18"/>
      <c r="KA914" s="18"/>
      <c r="KB914" s="18"/>
      <c r="KC914" s="18"/>
      <c r="KD914" s="18"/>
      <c r="KE914" s="18"/>
      <c r="KF914" s="18"/>
      <c r="KG914" s="18"/>
      <c r="KH914" s="18"/>
      <c r="KI914" s="18"/>
      <c r="KJ914" s="18"/>
      <c r="KK914" s="18"/>
      <c r="KL914" s="18"/>
      <c r="KM914" s="18"/>
      <c r="KN914" s="18"/>
      <c r="KO914" s="18"/>
      <c r="KP914" s="18"/>
      <c r="KQ914" s="18"/>
      <c r="KR914" s="18"/>
      <c r="KS914" s="18"/>
      <c r="KT914" s="18"/>
    </row>
    <row r="915" spans="1:306">
      <c r="A915" s="675">
        <v>2815</v>
      </c>
      <c r="B915" s="638" t="s">
        <v>502</v>
      </c>
      <c r="C915" s="632"/>
      <c r="D915" s="632"/>
      <c r="E915" s="632"/>
      <c r="F915" s="632"/>
      <c r="G915" s="623">
        <f t="shared" si="40"/>
        <v>0</v>
      </c>
      <c r="H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18"/>
      <c r="JH915" s="18"/>
      <c r="JI915" s="18"/>
      <c r="JJ915" s="18"/>
      <c r="JK915" s="18"/>
      <c r="JL915" s="18"/>
      <c r="JM915" s="18"/>
      <c r="JN915" s="18"/>
      <c r="JO915" s="18"/>
      <c r="JP915" s="18"/>
      <c r="JQ915" s="18"/>
      <c r="JR915" s="18"/>
      <c r="JS915" s="18"/>
      <c r="JT915" s="18"/>
      <c r="JU915" s="18"/>
      <c r="JV915" s="18"/>
      <c r="JW915" s="18"/>
      <c r="JX915" s="18"/>
      <c r="JY915" s="18"/>
      <c r="JZ915" s="18"/>
      <c r="KA915" s="18"/>
      <c r="KB915" s="18"/>
      <c r="KC915" s="18"/>
      <c r="KD915" s="18"/>
      <c r="KE915" s="18"/>
      <c r="KF915" s="18"/>
      <c r="KG915" s="18"/>
      <c r="KH915" s="18"/>
      <c r="KI915" s="18"/>
      <c r="KJ915" s="18"/>
      <c r="KK915" s="18"/>
      <c r="KL915" s="18"/>
      <c r="KM915" s="18"/>
      <c r="KN915" s="18"/>
      <c r="KO915" s="18"/>
      <c r="KP915" s="18"/>
      <c r="KQ915" s="18"/>
      <c r="KR915" s="18"/>
      <c r="KS915" s="18"/>
      <c r="KT915" s="18"/>
    </row>
    <row r="916" spans="1:306">
      <c r="A916" s="674">
        <v>282</v>
      </c>
      <c r="B916" s="637" t="s">
        <v>280</v>
      </c>
      <c r="C916" s="623">
        <f>SUM(C917:C921)</f>
        <v>0</v>
      </c>
      <c r="D916" s="623">
        <f>SUM(D917:D921)</f>
        <v>0</v>
      </c>
      <c r="E916" s="623">
        <f>SUM(E917:E921)</f>
        <v>0</v>
      </c>
      <c r="F916" s="623">
        <f>SUM(F917:F921)</f>
        <v>0</v>
      </c>
      <c r="G916" s="623">
        <f t="shared" si="40"/>
        <v>0</v>
      </c>
      <c r="H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18"/>
      <c r="JH916" s="18"/>
      <c r="JI916" s="18"/>
      <c r="JJ916" s="18"/>
      <c r="JK916" s="18"/>
      <c r="JL916" s="18"/>
      <c r="JM916" s="18"/>
      <c r="JN916" s="18"/>
      <c r="JO916" s="18"/>
      <c r="JP916" s="18"/>
      <c r="JQ916" s="18"/>
      <c r="JR916" s="18"/>
      <c r="JS916" s="18"/>
      <c r="JT916" s="18"/>
      <c r="JU916" s="18"/>
      <c r="JV916" s="18"/>
      <c r="JW916" s="18"/>
      <c r="JX916" s="18"/>
      <c r="JY916" s="18"/>
      <c r="JZ916" s="18"/>
      <c r="KA916" s="18"/>
      <c r="KB916" s="18"/>
      <c r="KC916" s="18"/>
      <c r="KD916" s="18"/>
      <c r="KE916" s="18"/>
      <c r="KF916" s="18"/>
      <c r="KG916" s="18"/>
      <c r="KH916" s="18"/>
      <c r="KI916" s="18"/>
      <c r="KJ916" s="18"/>
      <c r="KK916" s="18"/>
      <c r="KL916" s="18"/>
      <c r="KM916" s="18"/>
      <c r="KN916" s="18"/>
      <c r="KO916" s="18"/>
      <c r="KP916" s="18"/>
      <c r="KQ916" s="18"/>
      <c r="KR916" s="18"/>
      <c r="KS916" s="18"/>
      <c r="KT916" s="18"/>
    </row>
    <row r="917" spans="1:306">
      <c r="A917" s="675">
        <v>2821</v>
      </c>
      <c r="B917" s="638" t="s">
        <v>498</v>
      </c>
      <c r="C917" s="632"/>
      <c r="D917" s="632"/>
      <c r="E917" s="632"/>
      <c r="F917" s="632"/>
      <c r="G917" s="623">
        <f t="shared" si="40"/>
        <v>0</v>
      </c>
      <c r="H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18"/>
      <c r="JH917" s="18"/>
      <c r="JI917" s="18"/>
      <c r="JJ917" s="18"/>
      <c r="JK917" s="18"/>
      <c r="JL917" s="18"/>
      <c r="JM917" s="18"/>
      <c r="JN917" s="18"/>
      <c r="JO917" s="18"/>
      <c r="JP917" s="18"/>
      <c r="JQ917" s="18"/>
      <c r="JR917" s="18"/>
      <c r="JS917" s="18"/>
      <c r="JT917" s="18"/>
      <c r="JU917" s="18"/>
      <c r="JV917" s="18"/>
      <c r="JW917" s="18"/>
      <c r="JX917" s="18"/>
      <c r="JY917" s="18"/>
      <c r="JZ917" s="18"/>
      <c r="KA917" s="18"/>
      <c r="KB917" s="18"/>
      <c r="KC917" s="18"/>
      <c r="KD917" s="18"/>
      <c r="KE917" s="18"/>
      <c r="KF917" s="18"/>
      <c r="KG917" s="18"/>
      <c r="KH917" s="18"/>
      <c r="KI917" s="18"/>
      <c r="KJ917" s="18"/>
      <c r="KK917" s="18"/>
      <c r="KL917" s="18"/>
      <c r="KM917" s="18"/>
      <c r="KN917" s="18"/>
      <c r="KO917" s="18"/>
      <c r="KP917" s="18"/>
      <c r="KQ917" s="18"/>
      <c r="KR917" s="18"/>
      <c r="KS917" s="18"/>
      <c r="KT917" s="18"/>
    </row>
    <row r="918" spans="1:306">
      <c r="A918" s="675">
        <v>2822</v>
      </c>
      <c r="B918" s="638" t="s">
        <v>499</v>
      </c>
      <c r="C918" s="632"/>
      <c r="D918" s="632"/>
      <c r="E918" s="632"/>
      <c r="F918" s="632"/>
      <c r="G918" s="623">
        <f t="shared" si="40"/>
        <v>0</v>
      </c>
      <c r="H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18"/>
      <c r="JH918" s="18"/>
      <c r="JI918" s="18"/>
      <c r="JJ918" s="18"/>
      <c r="JK918" s="18"/>
      <c r="JL918" s="18"/>
      <c r="JM918" s="18"/>
      <c r="JN918" s="18"/>
      <c r="JO918" s="18"/>
      <c r="JP918" s="18"/>
      <c r="JQ918" s="18"/>
      <c r="JR918" s="18"/>
      <c r="JS918" s="18"/>
      <c r="JT918" s="18"/>
      <c r="JU918" s="18"/>
      <c r="JV918" s="18"/>
      <c r="JW918" s="18"/>
      <c r="JX918" s="18"/>
      <c r="JY918" s="18"/>
      <c r="JZ918" s="18"/>
      <c r="KA918" s="18"/>
      <c r="KB918" s="18"/>
      <c r="KC918" s="18"/>
      <c r="KD918" s="18"/>
      <c r="KE918" s="18"/>
      <c r="KF918" s="18"/>
      <c r="KG918" s="18"/>
      <c r="KH918" s="18"/>
      <c r="KI918" s="18"/>
      <c r="KJ918" s="18"/>
      <c r="KK918" s="18"/>
      <c r="KL918" s="18"/>
      <c r="KM918" s="18"/>
      <c r="KN918" s="18"/>
      <c r="KO918" s="18"/>
      <c r="KP918" s="18"/>
      <c r="KQ918" s="18"/>
      <c r="KR918" s="18"/>
      <c r="KS918" s="18"/>
      <c r="KT918" s="18"/>
    </row>
    <row r="919" spans="1:306">
      <c r="A919" s="675">
        <v>2823</v>
      </c>
      <c r="B919" s="638" t="s">
        <v>500</v>
      </c>
      <c r="C919" s="632"/>
      <c r="D919" s="632"/>
      <c r="E919" s="632"/>
      <c r="F919" s="632"/>
      <c r="G919" s="623">
        <f t="shared" si="40"/>
        <v>0</v>
      </c>
      <c r="H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18"/>
      <c r="JH919" s="18"/>
      <c r="JI919" s="18"/>
      <c r="JJ919" s="18"/>
      <c r="JK919" s="18"/>
      <c r="JL919" s="18"/>
      <c r="JM919" s="18"/>
      <c r="JN919" s="18"/>
      <c r="JO919" s="18"/>
      <c r="JP919" s="18"/>
      <c r="JQ919" s="18"/>
      <c r="JR919" s="18"/>
      <c r="JS919" s="18"/>
      <c r="JT919" s="18"/>
      <c r="JU919" s="18"/>
      <c r="JV919" s="18"/>
      <c r="JW919" s="18"/>
      <c r="JX919" s="18"/>
      <c r="JY919" s="18"/>
      <c r="JZ919" s="18"/>
      <c r="KA919" s="18"/>
      <c r="KB919" s="18"/>
      <c r="KC919" s="18"/>
      <c r="KD919" s="18"/>
      <c r="KE919" s="18"/>
      <c r="KF919" s="18"/>
      <c r="KG919" s="18"/>
      <c r="KH919" s="18"/>
      <c r="KI919" s="18"/>
      <c r="KJ919" s="18"/>
      <c r="KK919" s="18"/>
      <c r="KL919" s="18"/>
      <c r="KM919" s="18"/>
      <c r="KN919" s="18"/>
      <c r="KO919" s="18"/>
      <c r="KP919" s="18"/>
      <c r="KQ919" s="18"/>
      <c r="KR919" s="18"/>
      <c r="KS919" s="18"/>
      <c r="KT919" s="18"/>
    </row>
    <row r="920" spans="1:306">
      <c r="A920" s="675">
        <v>2824</v>
      </c>
      <c r="B920" s="638" t="s">
        <v>501</v>
      </c>
      <c r="C920" s="632"/>
      <c r="D920" s="632"/>
      <c r="E920" s="632"/>
      <c r="F920" s="632"/>
      <c r="G920" s="623">
        <f t="shared" si="40"/>
        <v>0</v>
      </c>
      <c r="H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18"/>
      <c r="JH920" s="18"/>
      <c r="JI920" s="18"/>
      <c r="JJ920" s="18"/>
      <c r="JK920" s="18"/>
      <c r="JL920" s="18"/>
      <c r="JM920" s="18"/>
      <c r="JN920" s="18"/>
      <c r="JO920" s="18"/>
      <c r="JP920" s="18"/>
      <c r="JQ920" s="18"/>
      <c r="JR920" s="18"/>
      <c r="JS920" s="18"/>
      <c r="JT920" s="18"/>
      <c r="JU920" s="18"/>
      <c r="JV920" s="18"/>
      <c r="JW920" s="18"/>
      <c r="JX920" s="18"/>
      <c r="JY920" s="18"/>
      <c r="JZ920" s="18"/>
      <c r="KA920" s="18"/>
      <c r="KB920" s="18"/>
      <c r="KC920" s="18"/>
      <c r="KD920" s="18"/>
      <c r="KE920" s="18"/>
      <c r="KF920" s="18"/>
      <c r="KG920" s="18"/>
      <c r="KH920" s="18"/>
      <c r="KI920" s="18"/>
      <c r="KJ920" s="18"/>
      <c r="KK920" s="18"/>
      <c r="KL920" s="18"/>
      <c r="KM920" s="18"/>
      <c r="KN920" s="18"/>
      <c r="KO920" s="18"/>
      <c r="KP920" s="18"/>
      <c r="KQ920" s="18"/>
      <c r="KR920" s="18"/>
      <c r="KS920" s="18"/>
      <c r="KT920" s="18"/>
    </row>
    <row r="921" spans="1:306">
      <c r="A921" s="675">
        <v>2825</v>
      </c>
      <c r="B921" s="638" t="s">
        <v>502</v>
      </c>
      <c r="C921" s="632"/>
      <c r="D921" s="632"/>
      <c r="E921" s="632"/>
      <c r="F921" s="632"/>
      <c r="G921" s="623">
        <f t="shared" ref="G921:G986" si="41">SUM(C921:F921)</f>
        <v>0</v>
      </c>
      <c r="H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18"/>
      <c r="JH921" s="18"/>
      <c r="JI921" s="18"/>
      <c r="JJ921" s="18"/>
      <c r="JK921" s="18"/>
      <c r="JL921" s="18"/>
      <c r="JM921" s="18"/>
      <c r="JN921" s="18"/>
      <c r="JO921" s="18"/>
      <c r="JP921" s="18"/>
      <c r="JQ921" s="18"/>
      <c r="JR921" s="18"/>
      <c r="JS921" s="18"/>
      <c r="JT921" s="18"/>
      <c r="JU921" s="18"/>
      <c r="JV921" s="18"/>
      <c r="JW921" s="18"/>
      <c r="JX921" s="18"/>
      <c r="JY921" s="18"/>
      <c r="JZ921" s="18"/>
      <c r="KA921" s="18"/>
      <c r="KB921" s="18"/>
      <c r="KC921" s="18"/>
      <c r="KD921" s="18"/>
      <c r="KE921" s="18"/>
      <c r="KF921" s="18"/>
      <c r="KG921" s="18"/>
      <c r="KH921" s="18"/>
      <c r="KI921" s="18"/>
      <c r="KJ921" s="18"/>
      <c r="KK921" s="18"/>
      <c r="KL921" s="18"/>
      <c r="KM921" s="18"/>
      <c r="KN921" s="18"/>
      <c r="KO921" s="18"/>
      <c r="KP921" s="18"/>
      <c r="KQ921" s="18"/>
      <c r="KR921" s="18"/>
      <c r="KS921" s="18"/>
      <c r="KT921" s="18"/>
    </row>
    <row r="922" spans="1:306">
      <c r="A922" s="674">
        <v>283</v>
      </c>
      <c r="B922" s="637" t="s">
        <v>479</v>
      </c>
      <c r="C922" s="623">
        <f>SUM(C923:C927)</f>
        <v>0</v>
      </c>
      <c r="D922" s="623">
        <f>SUM(D923:D927)</f>
        <v>0</v>
      </c>
      <c r="E922" s="623">
        <f>SUM(E923:E927)</f>
        <v>0</v>
      </c>
      <c r="F922" s="623">
        <f>SUM(F923:F927)</f>
        <v>0</v>
      </c>
      <c r="G922" s="623">
        <f t="shared" si="41"/>
        <v>0</v>
      </c>
      <c r="H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18"/>
      <c r="JH922" s="18"/>
      <c r="JI922" s="18"/>
      <c r="JJ922" s="18"/>
      <c r="JK922" s="18"/>
      <c r="JL922" s="18"/>
      <c r="JM922" s="18"/>
      <c r="JN922" s="18"/>
      <c r="JO922" s="18"/>
      <c r="JP922" s="18"/>
      <c r="JQ922" s="18"/>
      <c r="JR922" s="18"/>
      <c r="JS922" s="18"/>
      <c r="JT922" s="18"/>
      <c r="JU922" s="18"/>
      <c r="JV922" s="18"/>
      <c r="JW922" s="18"/>
      <c r="JX922" s="18"/>
      <c r="JY922" s="18"/>
      <c r="JZ922" s="18"/>
      <c r="KA922" s="18"/>
      <c r="KB922" s="18"/>
      <c r="KC922" s="18"/>
      <c r="KD922" s="18"/>
      <c r="KE922" s="18"/>
      <c r="KF922" s="18"/>
      <c r="KG922" s="18"/>
      <c r="KH922" s="18"/>
      <c r="KI922" s="18"/>
      <c r="KJ922" s="18"/>
      <c r="KK922" s="18"/>
      <c r="KL922" s="18"/>
      <c r="KM922" s="18"/>
      <c r="KN922" s="18"/>
      <c r="KO922" s="18"/>
      <c r="KP922" s="18"/>
      <c r="KQ922" s="18"/>
      <c r="KR922" s="18"/>
      <c r="KS922" s="18"/>
      <c r="KT922" s="18"/>
    </row>
    <row r="923" spans="1:306">
      <c r="A923" s="675">
        <v>2831</v>
      </c>
      <c r="B923" s="638" t="s">
        <v>498</v>
      </c>
      <c r="C923" s="632"/>
      <c r="D923" s="632"/>
      <c r="E923" s="632"/>
      <c r="F923" s="632"/>
      <c r="G923" s="623">
        <f t="shared" si="41"/>
        <v>0</v>
      </c>
      <c r="H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8"/>
      <c r="KF923" s="18"/>
      <c r="KG923" s="18"/>
      <c r="KH923" s="18"/>
      <c r="KI923" s="18"/>
      <c r="KJ923" s="18"/>
      <c r="KK923" s="18"/>
      <c r="KL923" s="18"/>
      <c r="KM923" s="18"/>
      <c r="KN923" s="18"/>
      <c r="KO923" s="18"/>
      <c r="KP923" s="18"/>
      <c r="KQ923" s="18"/>
      <c r="KR923" s="18"/>
      <c r="KS923" s="18"/>
      <c r="KT923" s="18"/>
    </row>
    <row r="924" spans="1:306">
      <c r="A924" s="675">
        <v>2832</v>
      </c>
      <c r="B924" s="638" t="s">
        <v>499</v>
      </c>
      <c r="C924" s="632"/>
      <c r="D924" s="632"/>
      <c r="E924" s="632"/>
      <c r="F924" s="632"/>
      <c r="G924" s="623">
        <f t="shared" si="41"/>
        <v>0</v>
      </c>
      <c r="H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18"/>
      <c r="JH924" s="18"/>
      <c r="JI924" s="18"/>
      <c r="JJ924" s="18"/>
      <c r="JK924" s="18"/>
      <c r="JL924" s="18"/>
      <c r="JM924" s="18"/>
      <c r="JN924" s="18"/>
      <c r="JO924" s="18"/>
      <c r="JP924" s="18"/>
      <c r="JQ924" s="18"/>
      <c r="JR924" s="18"/>
      <c r="JS924" s="18"/>
      <c r="JT924" s="18"/>
      <c r="JU924" s="18"/>
      <c r="JV924" s="18"/>
      <c r="JW924" s="18"/>
      <c r="JX924" s="18"/>
      <c r="JY924" s="18"/>
      <c r="JZ924" s="18"/>
      <c r="KA924" s="18"/>
      <c r="KB924" s="18"/>
      <c r="KC924" s="18"/>
      <c r="KD924" s="18"/>
      <c r="KE924" s="18"/>
      <c r="KF924" s="18"/>
      <c r="KG924" s="18"/>
      <c r="KH924" s="18"/>
      <c r="KI924" s="18"/>
      <c r="KJ924" s="18"/>
      <c r="KK924" s="18"/>
      <c r="KL924" s="18"/>
      <c r="KM924" s="18"/>
      <c r="KN924" s="18"/>
      <c r="KO924" s="18"/>
      <c r="KP924" s="18"/>
      <c r="KQ924" s="18"/>
      <c r="KR924" s="18"/>
      <c r="KS924" s="18"/>
      <c r="KT924" s="18"/>
    </row>
    <row r="925" spans="1:306">
      <c r="A925" s="675">
        <v>2833</v>
      </c>
      <c r="B925" s="638" t="s">
        <v>500</v>
      </c>
      <c r="C925" s="632"/>
      <c r="D925" s="632"/>
      <c r="E925" s="632"/>
      <c r="F925" s="632"/>
      <c r="G925" s="623">
        <f t="shared" si="41"/>
        <v>0</v>
      </c>
      <c r="H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8"/>
      <c r="KF925" s="18"/>
      <c r="KG925" s="18"/>
      <c r="KH925" s="18"/>
      <c r="KI925" s="18"/>
      <c r="KJ925" s="18"/>
      <c r="KK925" s="18"/>
      <c r="KL925" s="18"/>
      <c r="KM925" s="18"/>
      <c r="KN925" s="18"/>
      <c r="KO925" s="18"/>
      <c r="KP925" s="18"/>
      <c r="KQ925" s="18"/>
      <c r="KR925" s="18"/>
      <c r="KS925" s="18"/>
      <c r="KT925" s="18"/>
    </row>
    <row r="926" spans="1:306">
      <c r="A926" s="675">
        <v>2834</v>
      </c>
      <c r="B926" s="638" t="s">
        <v>501</v>
      </c>
      <c r="C926" s="632"/>
      <c r="D926" s="632"/>
      <c r="E926" s="632"/>
      <c r="F926" s="632"/>
      <c r="G926" s="623">
        <f t="shared" si="41"/>
        <v>0</v>
      </c>
      <c r="H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18"/>
      <c r="JH926" s="18"/>
      <c r="JI926" s="18"/>
      <c r="JJ926" s="18"/>
      <c r="JK926" s="18"/>
      <c r="JL926" s="18"/>
      <c r="JM926" s="18"/>
      <c r="JN926" s="18"/>
      <c r="JO926" s="18"/>
      <c r="JP926" s="18"/>
      <c r="JQ926" s="18"/>
      <c r="JR926" s="18"/>
      <c r="JS926" s="18"/>
      <c r="JT926" s="18"/>
      <c r="JU926" s="18"/>
      <c r="JV926" s="18"/>
      <c r="JW926" s="18"/>
      <c r="JX926" s="18"/>
      <c r="JY926" s="18"/>
      <c r="JZ926" s="18"/>
      <c r="KA926" s="18"/>
      <c r="KB926" s="18"/>
      <c r="KC926" s="18"/>
      <c r="KD926" s="18"/>
      <c r="KE926" s="18"/>
      <c r="KF926" s="18"/>
      <c r="KG926" s="18"/>
      <c r="KH926" s="18"/>
      <c r="KI926" s="18"/>
      <c r="KJ926" s="18"/>
      <c r="KK926" s="18"/>
      <c r="KL926" s="18"/>
      <c r="KM926" s="18"/>
      <c r="KN926" s="18"/>
      <c r="KO926" s="18"/>
      <c r="KP926" s="18"/>
      <c r="KQ926" s="18"/>
      <c r="KR926" s="18"/>
      <c r="KS926" s="18"/>
      <c r="KT926" s="18"/>
    </row>
    <row r="927" spans="1:306">
      <c r="A927" s="675">
        <v>2835</v>
      </c>
      <c r="B927" s="638" t="s">
        <v>502</v>
      </c>
      <c r="C927" s="632"/>
      <c r="D927" s="632"/>
      <c r="E927" s="632"/>
      <c r="F927" s="632"/>
      <c r="G927" s="623">
        <f t="shared" si="41"/>
        <v>0</v>
      </c>
      <c r="H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18"/>
      <c r="JH927" s="18"/>
      <c r="JI927" s="18"/>
      <c r="JJ927" s="18"/>
      <c r="JK927" s="18"/>
      <c r="JL927" s="18"/>
      <c r="JM927" s="18"/>
      <c r="JN927" s="18"/>
      <c r="JO927" s="18"/>
      <c r="JP927" s="18"/>
      <c r="JQ927" s="18"/>
      <c r="JR927" s="18"/>
      <c r="JS927" s="18"/>
      <c r="JT927" s="18"/>
      <c r="JU927" s="18"/>
      <c r="JV927" s="18"/>
      <c r="JW927" s="18"/>
      <c r="JX927" s="18"/>
      <c r="JY927" s="18"/>
      <c r="JZ927" s="18"/>
      <c r="KA927" s="18"/>
      <c r="KB927" s="18"/>
      <c r="KC927" s="18"/>
      <c r="KD927" s="18"/>
      <c r="KE927" s="18"/>
      <c r="KF927" s="18"/>
      <c r="KG927" s="18"/>
      <c r="KH927" s="18"/>
      <c r="KI927" s="18"/>
      <c r="KJ927" s="18"/>
      <c r="KK927" s="18"/>
      <c r="KL927" s="18"/>
      <c r="KM927" s="18"/>
      <c r="KN927" s="18"/>
      <c r="KO927" s="18"/>
      <c r="KP927" s="18"/>
      <c r="KQ927" s="18"/>
      <c r="KR927" s="18"/>
      <c r="KS927" s="18"/>
      <c r="KT927" s="18"/>
    </row>
    <row r="928" spans="1:306" s="677" customFormat="1">
      <c r="A928" s="678">
        <v>284</v>
      </c>
      <c r="B928" s="659" t="s">
        <v>515</v>
      </c>
      <c r="C928" s="632"/>
      <c r="D928" s="632"/>
      <c r="E928" s="632"/>
      <c r="F928" s="632"/>
      <c r="G928" s="623">
        <f t="shared" si="41"/>
        <v>0</v>
      </c>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18"/>
      <c r="JH928" s="18"/>
      <c r="JI928" s="18"/>
      <c r="JJ928" s="18"/>
      <c r="JK928" s="18"/>
      <c r="JL928" s="18"/>
      <c r="JM928" s="18"/>
      <c r="JN928" s="18"/>
      <c r="JO928" s="18"/>
      <c r="JP928" s="18"/>
      <c r="JQ928" s="18"/>
      <c r="JR928" s="18"/>
      <c r="JS928" s="18"/>
      <c r="JT928" s="18"/>
      <c r="JU928" s="18"/>
      <c r="JV928" s="18"/>
      <c r="JW928" s="18"/>
      <c r="JX928" s="18"/>
      <c r="JY928" s="18"/>
      <c r="JZ928" s="18"/>
      <c r="KA928" s="18"/>
      <c r="KB928" s="18"/>
      <c r="KC928" s="18"/>
      <c r="KD928" s="18"/>
      <c r="KE928" s="18"/>
      <c r="KF928" s="18"/>
      <c r="KG928" s="18"/>
      <c r="KH928" s="18"/>
      <c r="KI928" s="18"/>
      <c r="KJ928" s="18"/>
      <c r="KK928" s="18"/>
      <c r="KL928" s="18"/>
      <c r="KM928" s="18"/>
      <c r="KN928" s="18"/>
      <c r="KO928" s="18"/>
      <c r="KP928" s="18"/>
      <c r="KQ928" s="18"/>
      <c r="KR928" s="18"/>
      <c r="KS928" s="18"/>
      <c r="KT928" s="18"/>
    </row>
    <row r="929" spans="1:306" s="677" customFormat="1">
      <c r="A929" s="678">
        <v>285</v>
      </c>
      <c r="B929" s="659" t="s">
        <v>516</v>
      </c>
      <c r="C929" s="632"/>
      <c r="D929" s="632"/>
      <c r="E929" s="632"/>
      <c r="F929" s="632"/>
      <c r="G929" s="623">
        <f t="shared" si="41"/>
        <v>0</v>
      </c>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18"/>
      <c r="JH929" s="18"/>
      <c r="JI929" s="18"/>
      <c r="JJ929" s="18"/>
      <c r="JK929" s="18"/>
      <c r="JL929" s="18"/>
      <c r="JM929" s="18"/>
      <c r="JN929" s="18"/>
      <c r="JO929" s="18"/>
      <c r="JP929" s="18"/>
      <c r="JQ929" s="18"/>
      <c r="JR929" s="18"/>
      <c r="JS929" s="18"/>
      <c r="JT929" s="18"/>
      <c r="JU929" s="18"/>
      <c r="JV929" s="18"/>
      <c r="JW929" s="18"/>
      <c r="JX929" s="18"/>
      <c r="JY929" s="18"/>
      <c r="JZ929" s="18"/>
      <c r="KA929" s="18"/>
      <c r="KB929" s="18"/>
      <c r="KC929" s="18"/>
      <c r="KD929" s="18"/>
      <c r="KE929" s="18"/>
      <c r="KF929" s="18"/>
      <c r="KG929" s="18"/>
      <c r="KH929" s="18"/>
      <c r="KI929" s="18"/>
      <c r="KJ929" s="18"/>
      <c r="KK929" s="18"/>
      <c r="KL929" s="18"/>
      <c r="KM929" s="18"/>
      <c r="KN929" s="18"/>
      <c r="KO929" s="18"/>
      <c r="KP929" s="18"/>
      <c r="KQ929" s="18"/>
      <c r="KR929" s="18"/>
      <c r="KS929" s="18"/>
      <c r="KT929" s="18"/>
    </row>
    <row r="930" spans="1:306" s="677" customFormat="1">
      <c r="A930" s="678">
        <v>286</v>
      </c>
      <c r="B930" s="659" t="s">
        <v>368</v>
      </c>
      <c r="C930" s="632"/>
      <c r="D930" s="632"/>
      <c r="E930" s="632"/>
      <c r="F930" s="632"/>
      <c r="G930" s="623">
        <f t="shared" si="41"/>
        <v>0</v>
      </c>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18"/>
      <c r="JH930" s="18"/>
      <c r="JI930" s="18"/>
      <c r="JJ930" s="18"/>
      <c r="JK930" s="18"/>
      <c r="JL930" s="18"/>
      <c r="JM930" s="18"/>
      <c r="JN930" s="18"/>
      <c r="JO930" s="18"/>
      <c r="JP930" s="18"/>
      <c r="JQ930" s="18"/>
      <c r="JR930" s="18"/>
      <c r="JS930" s="18"/>
      <c r="JT930" s="18"/>
      <c r="JU930" s="18"/>
      <c r="JV930" s="18"/>
      <c r="JW930" s="18"/>
      <c r="JX930" s="18"/>
      <c r="JY930" s="18"/>
      <c r="JZ930" s="18"/>
      <c r="KA930" s="18"/>
      <c r="KB930" s="18"/>
      <c r="KC930" s="18"/>
      <c r="KD930" s="18"/>
      <c r="KE930" s="18"/>
      <c r="KF930" s="18"/>
      <c r="KG930" s="18"/>
      <c r="KH930" s="18"/>
      <c r="KI930" s="18"/>
      <c r="KJ930" s="18"/>
      <c r="KK930" s="18"/>
      <c r="KL930" s="18"/>
      <c r="KM930" s="18"/>
      <c r="KN930" s="18"/>
      <c r="KO930" s="18"/>
      <c r="KP930" s="18"/>
      <c r="KQ930" s="18"/>
      <c r="KR930" s="18"/>
      <c r="KS930" s="18"/>
      <c r="KT930" s="18"/>
    </row>
    <row r="931" spans="1:306">
      <c r="A931" s="672">
        <v>3</v>
      </c>
      <c r="B931" s="657" t="s">
        <v>374</v>
      </c>
      <c r="C931" s="623">
        <f>C932+C945+C955+C957+C959+C960</f>
        <v>0</v>
      </c>
      <c r="D931" s="623">
        <f>D932+D945+D955+D957+D959+D960</f>
        <v>0</v>
      </c>
      <c r="E931" s="623">
        <f>E932+E945+E955+E957+E959+E960</f>
        <v>0</v>
      </c>
      <c r="F931" s="623">
        <f>F932+F945+F955+F957+F959+F960</f>
        <v>0</v>
      </c>
      <c r="G931" s="623">
        <f t="shared" si="41"/>
        <v>0</v>
      </c>
      <c r="H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18"/>
      <c r="JH931" s="18"/>
      <c r="JI931" s="18"/>
      <c r="JJ931" s="18"/>
      <c r="JK931" s="18"/>
      <c r="JL931" s="18"/>
      <c r="JM931" s="18"/>
      <c r="JN931" s="18"/>
      <c r="JO931" s="18"/>
      <c r="JP931" s="18"/>
      <c r="JQ931" s="18"/>
      <c r="JR931" s="18"/>
      <c r="JS931" s="18"/>
      <c r="JT931" s="18"/>
      <c r="JU931" s="18"/>
      <c r="JV931" s="18"/>
      <c r="JW931" s="18"/>
      <c r="JX931" s="18"/>
      <c r="JY931" s="18"/>
      <c r="JZ931" s="18"/>
      <c r="KA931" s="18"/>
      <c r="KB931" s="18"/>
      <c r="KC931" s="18"/>
      <c r="KD931" s="18"/>
      <c r="KE931" s="18"/>
      <c r="KF931" s="18"/>
      <c r="KG931" s="18"/>
      <c r="KH931" s="18"/>
      <c r="KI931" s="18"/>
      <c r="KJ931" s="18"/>
      <c r="KK931" s="18"/>
      <c r="KL931" s="18"/>
      <c r="KM931" s="18"/>
      <c r="KN931" s="18"/>
      <c r="KO931" s="18"/>
      <c r="KP931" s="18"/>
      <c r="KQ931" s="18"/>
      <c r="KR931" s="18"/>
      <c r="KS931" s="18"/>
      <c r="KT931" s="18"/>
    </row>
    <row r="932" spans="1:306">
      <c r="A932" s="661">
        <v>33</v>
      </c>
      <c r="B932" s="636" t="s">
        <v>517</v>
      </c>
      <c r="C932" s="623">
        <f>+C933+C939</f>
        <v>0</v>
      </c>
      <c r="D932" s="623">
        <f>+D933+D939</f>
        <v>0</v>
      </c>
      <c r="E932" s="623">
        <f>+E933+E939</f>
        <v>0</v>
      </c>
      <c r="F932" s="623">
        <f>+F933+F939</f>
        <v>0</v>
      </c>
      <c r="G932" s="623">
        <f t="shared" si="41"/>
        <v>0</v>
      </c>
      <c r="H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18"/>
      <c r="JH932" s="18"/>
      <c r="JI932" s="18"/>
      <c r="JJ932" s="18"/>
      <c r="JK932" s="18"/>
      <c r="JL932" s="18"/>
      <c r="JM932" s="18"/>
      <c r="JN932" s="18"/>
      <c r="JO932" s="18"/>
      <c r="JP932" s="18"/>
      <c r="JQ932" s="18"/>
      <c r="JR932" s="18"/>
      <c r="JS932" s="18"/>
      <c r="JT932" s="18"/>
      <c r="JU932" s="18"/>
      <c r="JV932" s="18"/>
      <c r="JW932" s="18"/>
      <c r="JX932" s="18"/>
      <c r="JY932" s="18"/>
      <c r="JZ932" s="18"/>
      <c r="KA932" s="18"/>
      <c r="KB932" s="18"/>
      <c r="KC932" s="18"/>
      <c r="KD932" s="18"/>
      <c r="KE932" s="18"/>
      <c r="KF932" s="18"/>
      <c r="KG932" s="18"/>
      <c r="KH932" s="18"/>
      <c r="KI932" s="18"/>
      <c r="KJ932" s="18"/>
      <c r="KK932" s="18"/>
      <c r="KL932" s="18"/>
      <c r="KM932" s="18"/>
      <c r="KN932" s="18"/>
      <c r="KO932" s="18"/>
      <c r="KP932" s="18"/>
      <c r="KQ932" s="18"/>
      <c r="KR932" s="18"/>
      <c r="KS932" s="18"/>
      <c r="KT932" s="18"/>
    </row>
    <row r="933" spans="1:306">
      <c r="A933" s="674">
        <v>331</v>
      </c>
      <c r="B933" s="637" t="s">
        <v>517</v>
      </c>
      <c r="C933" s="623">
        <f>SUM(C934:C938)</f>
        <v>0</v>
      </c>
      <c r="D933" s="623">
        <f>SUM(D934:D938)</f>
        <v>0</v>
      </c>
      <c r="E933" s="623">
        <f>SUM(E934:E938)</f>
        <v>0</v>
      </c>
      <c r="F933" s="623">
        <f>SUM(F934:F938)</f>
        <v>0</v>
      </c>
      <c r="G933" s="623">
        <f t="shared" si="41"/>
        <v>0</v>
      </c>
      <c r="H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18"/>
      <c r="JH933" s="18"/>
      <c r="JI933" s="18"/>
      <c r="JJ933" s="18"/>
      <c r="JK933" s="18"/>
      <c r="JL933" s="18"/>
      <c r="JM933" s="18"/>
      <c r="JN933" s="18"/>
      <c r="JO933" s="18"/>
      <c r="JP933" s="18"/>
      <c r="JQ933" s="18"/>
      <c r="JR933" s="18"/>
      <c r="JS933" s="18"/>
      <c r="JT933" s="18"/>
      <c r="JU933" s="18"/>
      <c r="JV933" s="18"/>
      <c r="JW933" s="18"/>
      <c r="JX933" s="18"/>
      <c r="JY933" s="18"/>
      <c r="JZ933" s="18"/>
      <c r="KA933" s="18"/>
      <c r="KB933" s="18"/>
      <c r="KC933" s="18"/>
      <c r="KD933" s="18"/>
      <c r="KE933" s="18"/>
      <c r="KF933" s="18"/>
      <c r="KG933" s="18"/>
      <c r="KH933" s="18"/>
      <c r="KI933" s="18"/>
      <c r="KJ933" s="18"/>
      <c r="KK933" s="18"/>
      <c r="KL933" s="18"/>
      <c r="KM933" s="18"/>
      <c r="KN933" s="18"/>
      <c r="KO933" s="18"/>
      <c r="KP933" s="18"/>
      <c r="KQ933" s="18"/>
      <c r="KR933" s="18"/>
      <c r="KS933" s="18"/>
      <c r="KT933" s="18"/>
    </row>
    <row r="934" spans="1:306">
      <c r="A934" s="675">
        <v>3311</v>
      </c>
      <c r="B934" s="638" t="s">
        <v>518</v>
      </c>
      <c r="C934" s="632"/>
      <c r="D934" s="632"/>
      <c r="E934" s="632"/>
      <c r="F934" s="632"/>
      <c r="G934" s="623">
        <f t="shared" si="41"/>
        <v>0</v>
      </c>
      <c r="H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c r="IN934" s="18"/>
      <c r="IO934" s="18"/>
      <c r="IP934" s="18"/>
      <c r="IQ934" s="18"/>
      <c r="IR934" s="18"/>
      <c r="IS934" s="18"/>
      <c r="IT934" s="18"/>
      <c r="IU934" s="18"/>
      <c r="IV934" s="18"/>
      <c r="IW934" s="18"/>
      <c r="IX934" s="18"/>
      <c r="IY934" s="18"/>
      <c r="IZ934" s="18"/>
      <c r="JA934" s="18"/>
      <c r="JB934" s="18"/>
      <c r="JC934" s="18"/>
      <c r="JD934" s="18"/>
      <c r="JE934" s="18"/>
      <c r="JF934" s="18"/>
      <c r="JG934" s="18"/>
      <c r="JH934" s="18"/>
      <c r="JI934" s="18"/>
      <c r="JJ934" s="18"/>
      <c r="JK934" s="18"/>
      <c r="JL934" s="18"/>
      <c r="JM934" s="18"/>
      <c r="JN934" s="18"/>
      <c r="JO934" s="18"/>
      <c r="JP934" s="18"/>
      <c r="JQ934" s="18"/>
      <c r="JR934" s="18"/>
      <c r="JS934" s="18"/>
      <c r="JT934" s="18"/>
      <c r="JU934" s="18"/>
      <c r="JV934" s="18"/>
      <c r="JW934" s="18"/>
      <c r="JX934" s="18"/>
      <c r="JY934" s="18"/>
      <c r="JZ934" s="18"/>
      <c r="KA934" s="18"/>
      <c r="KB934" s="18"/>
      <c r="KC934" s="18"/>
      <c r="KD934" s="18"/>
      <c r="KE934" s="18"/>
      <c r="KF934" s="18"/>
      <c r="KG934" s="18"/>
      <c r="KH934" s="18"/>
      <c r="KI934" s="18"/>
      <c r="KJ934" s="18"/>
      <c r="KK934" s="18"/>
      <c r="KL934" s="18"/>
      <c r="KM934" s="18"/>
      <c r="KN934" s="18"/>
      <c r="KO934" s="18"/>
      <c r="KP934" s="18"/>
      <c r="KQ934" s="18"/>
      <c r="KR934" s="18"/>
      <c r="KS934" s="18"/>
      <c r="KT934" s="18"/>
    </row>
    <row r="935" spans="1:306">
      <c r="A935" s="675">
        <v>3312</v>
      </c>
      <c r="B935" s="638" t="s">
        <v>519</v>
      </c>
      <c r="C935" s="632"/>
      <c r="D935" s="632"/>
      <c r="E935" s="632"/>
      <c r="F935" s="632"/>
      <c r="G935" s="623">
        <f t="shared" si="41"/>
        <v>0</v>
      </c>
      <c r="H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c r="IN935" s="18"/>
      <c r="IO935" s="18"/>
      <c r="IP935" s="18"/>
      <c r="IQ935" s="18"/>
      <c r="IR935" s="18"/>
      <c r="IS935" s="18"/>
      <c r="IT935" s="18"/>
      <c r="IU935" s="18"/>
      <c r="IV935" s="18"/>
      <c r="IW935" s="18"/>
      <c r="IX935" s="18"/>
      <c r="IY935" s="18"/>
      <c r="IZ935" s="18"/>
      <c r="JA935" s="18"/>
      <c r="JB935" s="18"/>
      <c r="JC935" s="18"/>
      <c r="JD935" s="18"/>
      <c r="JE935" s="18"/>
      <c r="JF935" s="18"/>
      <c r="JG935" s="18"/>
      <c r="JH935" s="18"/>
      <c r="JI935" s="18"/>
      <c r="JJ935" s="18"/>
      <c r="JK935" s="18"/>
      <c r="JL935" s="18"/>
      <c r="JM935" s="18"/>
      <c r="JN935" s="18"/>
      <c r="JO935" s="18"/>
      <c r="JP935" s="18"/>
      <c r="JQ935" s="18"/>
      <c r="JR935" s="18"/>
      <c r="JS935" s="18"/>
      <c r="JT935" s="18"/>
      <c r="JU935" s="18"/>
      <c r="JV935" s="18"/>
      <c r="JW935" s="18"/>
      <c r="JX935" s="18"/>
      <c r="JY935" s="18"/>
      <c r="JZ935" s="18"/>
      <c r="KA935" s="18"/>
      <c r="KB935" s="18"/>
      <c r="KC935" s="18"/>
      <c r="KD935" s="18"/>
      <c r="KE935" s="18"/>
      <c r="KF935" s="18"/>
      <c r="KG935" s="18"/>
      <c r="KH935" s="18"/>
      <c r="KI935" s="18"/>
      <c r="KJ935" s="18"/>
      <c r="KK935" s="18"/>
      <c r="KL935" s="18"/>
      <c r="KM935" s="18"/>
      <c r="KN935" s="18"/>
      <c r="KO935" s="18"/>
      <c r="KP935" s="18"/>
      <c r="KQ935" s="18"/>
      <c r="KR935" s="18"/>
      <c r="KS935" s="18"/>
      <c r="KT935" s="18"/>
    </row>
    <row r="936" spans="1:306">
      <c r="A936" s="675">
        <v>3313</v>
      </c>
      <c r="B936" s="638" t="s">
        <v>520</v>
      </c>
      <c r="C936" s="632"/>
      <c r="D936" s="632"/>
      <c r="E936" s="632"/>
      <c r="F936" s="632"/>
      <c r="G936" s="623">
        <f t="shared" si="41"/>
        <v>0</v>
      </c>
      <c r="H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c r="IN936" s="18"/>
      <c r="IO936" s="18"/>
      <c r="IP936" s="18"/>
      <c r="IQ936" s="18"/>
      <c r="IR936" s="18"/>
      <c r="IS936" s="18"/>
      <c r="IT936" s="18"/>
      <c r="IU936" s="18"/>
      <c r="IV936" s="18"/>
      <c r="IW936" s="18"/>
      <c r="IX936" s="18"/>
      <c r="IY936" s="18"/>
      <c r="IZ936" s="18"/>
      <c r="JA936" s="18"/>
      <c r="JB936" s="18"/>
      <c r="JC936" s="18"/>
      <c r="JD936" s="18"/>
      <c r="JE936" s="18"/>
      <c r="JF936" s="18"/>
      <c r="JG936" s="18"/>
      <c r="JH936" s="18"/>
      <c r="JI936" s="18"/>
      <c r="JJ936" s="18"/>
      <c r="JK936" s="18"/>
      <c r="JL936" s="18"/>
      <c r="JM936" s="18"/>
      <c r="JN936" s="18"/>
      <c r="JO936" s="18"/>
      <c r="JP936" s="18"/>
      <c r="JQ936" s="18"/>
      <c r="JR936" s="18"/>
      <c r="JS936" s="18"/>
      <c r="JT936" s="18"/>
      <c r="JU936" s="18"/>
      <c r="JV936" s="18"/>
      <c r="JW936" s="18"/>
      <c r="JX936" s="18"/>
      <c r="JY936" s="18"/>
      <c r="JZ936" s="18"/>
      <c r="KA936" s="18"/>
      <c r="KB936" s="18"/>
      <c r="KC936" s="18"/>
      <c r="KD936" s="18"/>
      <c r="KE936" s="18"/>
      <c r="KF936" s="18"/>
      <c r="KG936" s="18"/>
      <c r="KH936" s="18"/>
      <c r="KI936" s="18"/>
      <c r="KJ936" s="18"/>
      <c r="KK936" s="18"/>
      <c r="KL936" s="18"/>
      <c r="KM936" s="18"/>
      <c r="KN936" s="18"/>
      <c r="KO936" s="18"/>
      <c r="KP936" s="18"/>
      <c r="KQ936" s="18"/>
      <c r="KR936" s="18"/>
      <c r="KS936" s="18"/>
      <c r="KT936" s="18"/>
    </row>
    <row r="937" spans="1:306">
      <c r="A937" s="675">
        <v>3314</v>
      </c>
      <c r="B937" s="638" t="s">
        <v>521</v>
      </c>
      <c r="C937" s="632"/>
      <c r="D937" s="632"/>
      <c r="E937" s="632"/>
      <c r="F937" s="632"/>
      <c r="G937" s="623">
        <f t="shared" si="41"/>
        <v>0</v>
      </c>
      <c r="H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c r="IN937" s="18"/>
      <c r="IO937" s="18"/>
      <c r="IP937" s="18"/>
      <c r="IQ937" s="18"/>
      <c r="IR937" s="18"/>
      <c r="IS937" s="18"/>
      <c r="IT937" s="18"/>
      <c r="IU937" s="18"/>
      <c r="IV937" s="18"/>
      <c r="IW937" s="18"/>
      <c r="IX937" s="18"/>
      <c r="IY937" s="18"/>
      <c r="IZ937" s="18"/>
      <c r="JA937" s="18"/>
      <c r="JB937" s="18"/>
      <c r="JC937" s="18"/>
      <c r="JD937" s="18"/>
      <c r="JE937" s="18"/>
      <c r="JF937" s="18"/>
      <c r="JG937" s="18"/>
      <c r="JH937" s="18"/>
      <c r="JI937" s="18"/>
      <c r="JJ937" s="18"/>
      <c r="JK937" s="18"/>
      <c r="JL937" s="18"/>
      <c r="JM937" s="18"/>
      <c r="JN937" s="18"/>
      <c r="JO937" s="18"/>
      <c r="JP937" s="18"/>
      <c r="JQ937" s="18"/>
      <c r="JR937" s="18"/>
      <c r="JS937" s="18"/>
      <c r="JT937" s="18"/>
      <c r="JU937" s="18"/>
      <c r="JV937" s="18"/>
      <c r="JW937" s="18"/>
      <c r="JX937" s="18"/>
      <c r="JY937" s="18"/>
      <c r="JZ937" s="18"/>
      <c r="KA937" s="18"/>
      <c r="KB937" s="18"/>
      <c r="KC937" s="18"/>
      <c r="KD937" s="18"/>
      <c r="KE937" s="18"/>
      <c r="KF937" s="18"/>
      <c r="KG937" s="18"/>
      <c r="KH937" s="18"/>
      <c r="KI937" s="18"/>
      <c r="KJ937" s="18"/>
      <c r="KK937" s="18"/>
      <c r="KL937" s="18"/>
      <c r="KM937" s="18"/>
      <c r="KN937" s="18"/>
      <c r="KO937" s="18"/>
      <c r="KP937" s="18"/>
      <c r="KQ937" s="18"/>
      <c r="KR937" s="18"/>
      <c r="KS937" s="18"/>
      <c r="KT937" s="18"/>
    </row>
    <row r="938" spans="1:306">
      <c r="A938" s="675">
        <v>3315</v>
      </c>
      <c r="B938" s="638" t="s">
        <v>522</v>
      </c>
      <c r="C938" s="632"/>
      <c r="D938" s="632"/>
      <c r="E938" s="632"/>
      <c r="F938" s="632"/>
      <c r="G938" s="623">
        <f t="shared" si="41"/>
        <v>0</v>
      </c>
      <c r="H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c r="IN938" s="18"/>
      <c r="IO938" s="18"/>
      <c r="IP938" s="18"/>
      <c r="IQ938" s="18"/>
      <c r="IR938" s="18"/>
      <c r="IS938" s="18"/>
      <c r="IT938" s="18"/>
      <c r="IU938" s="18"/>
      <c r="IV938" s="18"/>
      <c r="IW938" s="18"/>
      <c r="IX938" s="18"/>
      <c r="IY938" s="18"/>
      <c r="IZ938" s="18"/>
      <c r="JA938" s="18"/>
      <c r="JB938" s="18"/>
      <c r="JC938" s="18"/>
      <c r="JD938" s="18"/>
      <c r="JE938" s="18"/>
      <c r="JF938" s="18"/>
      <c r="JG938" s="18"/>
      <c r="JH938" s="18"/>
      <c r="JI938" s="18"/>
      <c r="JJ938" s="18"/>
      <c r="JK938" s="18"/>
      <c r="JL938" s="18"/>
      <c r="JM938" s="18"/>
      <c r="JN938" s="18"/>
      <c r="JO938" s="18"/>
      <c r="JP938" s="18"/>
      <c r="JQ938" s="18"/>
      <c r="JR938" s="18"/>
      <c r="JS938" s="18"/>
      <c r="JT938" s="18"/>
      <c r="JU938" s="18"/>
      <c r="JV938" s="18"/>
      <c r="JW938" s="18"/>
      <c r="JX938" s="18"/>
      <c r="JY938" s="18"/>
      <c r="JZ938" s="18"/>
      <c r="KA938" s="18"/>
      <c r="KB938" s="18"/>
      <c r="KC938" s="18"/>
      <c r="KD938" s="18"/>
      <c r="KE938" s="18"/>
      <c r="KF938" s="18"/>
      <c r="KG938" s="18"/>
      <c r="KH938" s="18"/>
      <c r="KI938" s="18"/>
      <c r="KJ938" s="18"/>
      <c r="KK938" s="18"/>
      <c r="KL938" s="18"/>
      <c r="KM938" s="18"/>
      <c r="KN938" s="18"/>
      <c r="KO938" s="18"/>
      <c r="KP938" s="18"/>
      <c r="KQ938" s="18"/>
      <c r="KR938" s="18"/>
      <c r="KS938" s="18"/>
      <c r="KT938" s="18"/>
    </row>
    <row r="939" spans="1:306">
      <c r="A939" s="674">
        <v>339</v>
      </c>
      <c r="B939" s="637" t="s">
        <v>222</v>
      </c>
      <c r="C939" s="623">
        <f>SUM(C940:C944)</f>
        <v>0</v>
      </c>
      <c r="D939" s="623">
        <f>SUM(D940:D944)</f>
        <v>0</v>
      </c>
      <c r="E939" s="623">
        <f>SUM(E940:E944)</f>
        <v>0</v>
      </c>
      <c r="F939" s="623">
        <f>SUM(F940:F944)</f>
        <v>0</v>
      </c>
      <c r="G939" s="623">
        <f t="shared" si="41"/>
        <v>0</v>
      </c>
      <c r="H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c r="IN939" s="18"/>
      <c r="IO939" s="18"/>
      <c r="IP939" s="18"/>
      <c r="IQ939" s="18"/>
      <c r="IR939" s="18"/>
      <c r="IS939" s="18"/>
      <c r="IT939" s="18"/>
      <c r="IU939" s="18"/>
      <c r="IV939" s="18"/>
      <c r="IW939" s="18"/>
      <c r="IX939" s="18"/>
      <c r="IY939" s="18"/>
      <c r="IZ939" s="18"/>
      <c r="JA939" s="18"/>
      <c r="JB939" s="18"/>
      <c r="JC939" s="18"/>
      <c r="JD939" s="18"/>
      <c r="JE939" s="18"/>
      <c r="JF939" s="18"/>
      <c r="JG939" s="18"/>
      <c r="JH939" s="18"/>
      <c r="JI939" s="18"/>
      <c r="JJ939" s="18"/>
      <c r="JK939" s="18"/>
      <c r="JL939" s="18"/>
      <c r="JM939" s="18"/>
      <c r="JN939" s="18"/>
      <c r="JO939" s="18"/>
      <c r="JP939" s="18"/>
      <c r="JQ939" s="18"/>
      <c r="JR939" s="18"/>
      <c r="JS939" s="18"/>
      <c r="JT939" s="18"/>
      <c r="JU939" s="18"/>
      <c r="JV939" s="18"/>
      <c r="JW939" s="18"/>
      <c r="JX939" s="18"/>
      <c r="JY939" s="18"/>
      <c r="JZ939" s="18"/>
      <c r="KA939" s="18"/>
      <c r="KB939" s="18"/>
      <c r="KC939" s="18"/>
      <c r="KD939" s="18"/>
      <c r="KE939" s="18"/>
      <c r="KF939" s="18"/>
      <c r="KG939" s="18"/>
      <c r="KH939" s="18"/>
      <c r="KI939" s="18"/>
      <c r="KJ939" s="18"/>
      <c r="KK939" s="18"/>
      <c r="KL939" s="18"/>
      <c r="KM939" s="18"/>
      <c r="KN939" s="18"/>
      <c r="KO939" s="18"/>
      <c r="KP939" s="18"/>
      <c r="KQ939" s="18"/>
      <c r="KR939" s="18"/>
      <c r="KS939" s="18"/>
      <c r="KT939" s="18"/>
    </row>
    <row r="940" spans="1:306">
      <c r="A940" s="675">
        <v>3391</v>
      </c>
      <c r="B940" s="638" t="s">
        <v>523</v>
      </c>
      <c r="C940" s="632"/>
      <c r="D940" s="632"/>
      <c r="E940" s="632"/>
      <c r="F940" s="632"/>
      <c r="G940" s="623">
        <f t="shared" si="41"/>
        <v>0</v>
      </c>
      <c r="H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c r="IN940" s="18"/>
      <c r="IO940" s="18"/>
      <c r="IP940" s="18"/>
      <c r="IQ940" s="18"/>
      <c r="IR940" s="18"/>
      <c r="IS940" s="18"/>
      <c r="IT940" s="18"/>
      <c r="IU940" s="18"/>
      <c r="IV940" s="18"/>
      <c r="IW940" s="18"/>
      <c r="IX940" s="18"/>
      <c r="IY940" s="18"/>
      <c r="IZ940" s="18"/>
      <c r="JA940" s="18"/>
      <c r="JB940" s="18"/>
      <c r="JC940" s="18"/>
      <c r="JD940" s="18"/>
      <c r="JE940" s="18"/>
      <c r="JF940" s="18"/>
      <c r="JG940" s="18"/>
      <c r="JH940" s="18"/>
      <c r="JI940" s="18"/>
      <c r="JJ940" s="18"/>
      <c r="JK940" s="18"/>
      <c r="JL940" s="18"/>
      <c r="JM940" s="18"/>
      <c r="JN940" s="18"/>
      <c r="JO940" s="18"/>
      <c r="JP940" s="18"/>
      <c r="JQ940" s="18"/>
      <c r="JR940" s="18"/>
      <c r="JS940" s="18"/>
      <c r="JT940" s="18"/>
      <c r="JU940" s="18"/>
      <c r="JV940" s="18"/>
      <c r="JW940" s="18"/>
      <c r="JX940" s="18"/>
      <c r="JY940" s="18"/>
      <c r="JZ940" s="18"/>
      <c r="KA940" s="18"/>
      <c r="KB940" s="18"/>
      <c r="KC940" s="18"/>
      <c r="KD940" s="18"/>
      <c r="KE940" s="18"/>
      <c r="KF940" s="18"/>
      <c r="KG940" s="18"/>
      <c r="KH940" s="18"/>
      <c r="KI940" s="18"/>
      <c r="KJ940" s="18"/>
      <c r="KK940" s="18"/>
      <c r="KL940" s="18"/>
      <c r="KM940" s="18"/>
      <c r="KN940" s="18"/>
      <c r="KO940" s="18"/>
      <c r="KP940" s="18"/>
      <c r="KQ940" s="18"/>
      <c r="KR940" s="18"/>
      <c r="KS940" s="18"/>
      <c r="KT940" s="18"/>
    </row>
    <row r="941" spans="1:306">
      <c r="A941" s="675">
        <v>3392</v>
      </c>
      <c r="B941" s="638" t="s">
        <v>524</v>
      </c>
      <c r="C941" s="632"/>
      <c r="D941" s="632"/>
      <c r="E941" s="632"/>
      <c r="F941" s="632"/>
      <c r="G941" s="623">
        <f t="shared" si="41"/>
        <v>0</v>
      </c>
      <c r="H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c r="IN941" s="18"/>
      <c r="IO941" s="18"/>
      <c r="IP941" s="18"/>
      <c r="IQ941" s="18"/>
      <c r="IR941" s="18"/>
      <c r="IS941" s="18"/>
      <c r="IT941" s="18"/>
      <c r="IU941" s="18"/>
      <c r="IV941" s="18"/>
      <c r="IW941" s="18"/>
      <c r="IX941" s="18"/>
      <c r="IY941" s="18"/>
      <c r="IZ941" s="18"/>
      <c r="JA941" s="18"/>
      <c r="JB941" s="18"/>
      <c r="JC941" s="18"/>
      <c r="JD941" s="18"/>
      <c r="JE941" s="18"/>
      <c r="JF941" s="18"/>
      <c r="JG941" s="18"/>
      <c r="JH941" s="18"/>
      <c r="JI941" s="18"/>
      <c r="JJ941" s="18"/>
      <c r="JK941" s="18"/>
      <c r="JL941" s="18"/>
      <c r="JM941" s="18"/>
      <c r="JN941" s="18"/>
      <c r="JO941" s="18"/>
      <c r="JP941" s="18"/>
      <c r="JQ941" s="18"/>
      <c r="JR941" s="18"/>
      <c r="JS941" s="18"/>
      <c r="JT941" s="18"/>
      <c r="JU941" s="18"/>
      <c r="JV941" s="18"/>
      <c r="JW941" s="18"/>
      <c r="JX941" s="18"/>
      <c r="JY941" s="18"/>
      <c r="JZ941" s="18"/>
      <c r="KA941" s="18"/>
      <c r="KB941" s="18"/>
      <c r="KC941" s="18"/>
      <c r="KD941" s="18"/>
      <c r="KE941" s="18"/>
      <c r="KF941" s="18"/>
      <c r="KG941" s="18"/>
      <c r="KH941" s="18"/>
      <c r="KI941" s="18"/>
      <c r="KJ941" s="18"/>
      <c r="KK941" s="18"/>
      <c r="KL941" s="18"/>
      <c r="KM941" s="18"/>
      <c r="KN941" s="18"/>
      <c r="KO941" s="18"/>
      <c r="KP941" s="18"/>
      <c r="KQ941" s="18"/>
      <c r="KR941" s="18"/>
      <c r="KS941" s="18"/>
      <c r="KT941" s="18"/>
    </row>
    <row r="942" spans="1:306">
      <c r="A942" s="675">
        <v>3393</v>
      </c>
      <c r="B942" s="638" t="s">
        <v>525</v>
      </c>
      <c r="C942" s="632"/>
      <c r="D942" s="632"/>
      <c r="E942" s="632"/>
      <c r="F942" s="632"/>
      <c r="G942" s="623">
        <f t="shared" si="41"/>
        <v>0</v>
      </c>
      <c r="H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c r="IN942" s="18"/>
      <c r="IO942" s="18"/>
      <c r="IP942" s="18"/>
      <c r="IQ942" s="18"/>
      <c r="IR942" s="18"/>
      <c r="IS942" s="18"/>
      <c r="IT942" s="18"/>
      <c r="IU942" s="18"/>
      <c r="IV942" s="18"/>
      <c r="IW942" s="18"/>
      <c r="IX942" s="18"/>
      <c r="IY942" s="18"/>
      <c r="IZ942" s="18"/>
      <c r="JA942" s="18"/>
      <c r="JB942" s="18"/>
      <c r="JC942" s="18"/>
      <c r="JD942" s="18"/>
      <c r="JE942" s="18"/>
      <c r="JF942" s="18"/>
      <c r="JG942" s="18"/>
      <c r="JH942" s="18"/>
      <c r="JI942" s="18"/>
      <c r="JJ942" s="18"/>
      <c r="JK942" s="18"/>
      <c r="JL942" s="18"/>
      <c r="JM942" s="18"/>
      <c r="JN942" s="18"/>
      <c r="JO942" s="18"/>
      <c r="JP942" s="18"/>
      <c r="JQ942" s="18"/>
      <c r="JR942" s="18"/>
      <c r="JS942" s="18"/>
      <c r="JT942" s="18"/>
      <c r="JU942" s="18"/>
      <c r="JV942" s="18"/>
      <c r="JW942" s="18"/>
      <c r="JX942" s="18"/>
      <c r="JY942" s="18"/>
      <c r="JZ942" s="18"/>
      <c r="KA942" s="18"/>
      <c r="KB942" s="18"/>
      <c r="KC942" s="18"/>
      <c r="KD942" s="18"/>
      <c r="KE942" s="18"/>
      <c r="KF942" s="18"/>
      <c r="KG942" s="18"/>
      <c r="KH942" s="18"/>
      <c r="KI942" s="18"/>
      <c r="KJ942" s="18"/>
      <c r="KK942" s="18"/>
      <c r="KL942" s="18"/>
      <c r="KM942" s="18"/>
      <c r="KN942" s="18"/>
      <c r="KO942" s="18"/>
      <c r="KP942" s="18"/>
      <c r="KQ942" s="18"/>
      <c r="KR942" s="18"/>
      <c r="KS942" s="18"/>
      <c r="KT942" s="18"/>
    </row>
    <row r="943" spans="1:306">
      <c r="A943" s="675">
        <v>3394</v>
      </c>
      <c r="B943" s="638" t="s">
        <v>526</v>
      </c>
      <c r="C943" s="632"/>
      <c r="D943" s="632"/>
      <c r="E943" s="632"/>
      <c r="F943" s="632"/>
      <c r="G943" s="623">
        <f t="shared" si="41"/>
        <v>0</v>
      </c>
      <c r="H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c r="IN943" s="18"/>
      <c r="IO943" s="18"/>
      <c r="IP943" s="18"/>
      <c r="IQ943" s="18"/>
      <c r="IR943" s="18"/>
      <c r="IS943" s="18"/>
      <c r="IT943" s="18"/>
      <c r="IU943" s="18"/>
      <c r="IV943" s="18"/>
      <c r="IW943" s="18"/>
      <c r="IX943" s="18"/>
      <c r="IY943" s="18"/>
      <c r="IZ943" s="18"/>
      <c r="JA943" s="18"/>
      <c r="JB943" s="18"/>
      <c r="JC943" s="18"/>
      <c r="JD943" s="18"/>
      <c r="JE943" s="18"/>
      <c r="JF943" s="18"/>
      <c r="JG943" s="18"/>
      <c r="JH943" s="18"/>
      <c r="JI943" s="18"/>
      <c r="JJ943" s="18"/>
      <c r="JK943" s="18"/>
      <c r="JL943" s="18"/>
      <c r="JM943" s="18"/>
      <c r="JN943" s="18"/>
      <c r="JO943" s="18"/>
      <c r="JP943" s="18"/>
      <c r="JQ943" s="18"/>
      <c r="JR943" s="18"/>
      <c r="JS943" s="18"/>
      <c r="JT943" s="18"/>
      <c r="JU943" s="18"/>
      <c r="JV943" s="18"/>
      <c r="JW943" s="18"/>
      <c r="JX943" s="18"/>
      <c r="JY943" s="18"/>
      <c r="JZ943" s="18"/>
      <c r="KA943" s="18"/>
      <c r="KB943" s="18"/>
      <c r="KC943" s="18"/>
      <c r="KD943" s="18"/>
      <c r="KE943" s="18"/>
      <c r="KF943" s="18"/>
      <c r="KG943" s="18"/>
      <c r="KH943" s="18"/>
      <c r="KI943" s="18"/>
      <c r="KJ943" s="18"/>
      <c r="KK943" s="18"/>
      <c r="KL943" s="18"/>
      <c r="KM943" s="18"/>
      <c r="KN943" s="18"/>
      <c r="KO943" s="18"/>
      <c r="KP943" s="18"/>
      <c r="KQ943" s="18"/>
      <c r="KR943" s="18"/>
      <c r="KS943" s="18"/>
      <c r="KT943" s="18"/>
    </row>
    <row r="944" spans="1:306">
      <c r="A944" s="675">
        <v>3395</v>
      </c>
      <c r="B944" s="638" t="s">
        <v>527</v>
      </c>
      <c r="C944" s="632"/>
      <c r="D944" s="632"/>
      <c r="E944" s="632"/>
      <c r="F944" s="632"/>
      <c r="G944" s="623">
        <f t="shared" si="41"/>
        <v>0</v>
      </c>
      <c r="H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c r="IN944" s="18"/>
      <c r="IO944" s="18"/>
      <c r="IP944" s="18"/>
      <c r="IQ944" s="18"/>
      <c r="IR944" s="18"/>
      <c r="IS944" s="18"/>
      <c r="IT944" s="18"/>
      <c r="IU944" s="18"/>
      <c r="IV944" s="18"/>
      <c r="IW944" s="18"/>
      <c r="IX944" s="18"/>
      <c r="IY944" s="18"/>
      <c r="IZ944" s="18"/>
      <c r="JA944" s="18"/>
      <c r="JB944" s="18"/>
      <c r="JC944" s="18"/>
      <c r="JD944" s="18"/>
      <c r="JE944" s="18"/>
      <c r="JF944" s="18"/>
      <c r="JG944" s="18"/>
      <c r="JH944" s="18"/>
      <c r="JI944" s="18"/>
      <c r="JJ944" s="18"/>
      <c r="JK944" s="18"/>
      <c r="JL944" s="18"/>
      <c r="JM944" s="18"/>
      <c r="JN944" s="18"/>
      <c r="JO944" s="18"/>
      <c r="JP944" s="18"/>
      <c r="JQ944" s="18"/>
      <c r="JR944" s="18"/>
      <c r="JS944" s="18"/>
      <c r="JT944" s="18"/>
      <c r="JU944" s="18"/>
      <c r="JV944" s="18"/>
      <c r="JW944" s="18"/>
      <c r="JX944" s="18"/>
      <c r="JY944" s="18"/>
      <c r="JZ944" s="18"/>
      <c r="KA944" s="18"/>
      <c r="KB944" s="18"/>
      <c r="KC944" s="18"/>
      <c r="KD944" s="18"/>
      <c r="KE944" s="18"/>
      <c r="KF944" s="18"/>
      <c r="KG944" s="18"/>
      <c r="KH944" s="18"/>
      <c r="KI944" s="18"/>
      <c r="KJ944" s="18"/>
      <c r="KK944" s="18"/>
      <c r="KL944" s="18"/>
      <c r="KM944" s="18"/>
      <c r="KN944" s="18"/>
      <c r="KO944" s="18"/>
      <c r="KP944" s="18"/>
      <c r="KQ944" s="18"/>
      <c r="KR944" s="18"/>
      <c r="KS944" s="18"/>
      <c r="KT944" s="18"/>
    </row>
    <row r="945" spans="1:306">
      <c r="A945" s="661">
        <v>34</v>
      </c>
      <c r="B945" s="636" t="s">
        <v>384</v>
      </c>
      <c r="C945" s="623">
        <f>C946</f>
        <v>0</v>
      </c>
      <c r="D945" s="623">
        <f>D946</f>
        <v>0</v>
      </c>
      <c r="E945" s="623">
        <f>E946</f>
        <v>0</v>
      </c>
      <c r="F945" s="623">
        <f>F946</f>
        <v>0</v>
      </c>
      <c r="G945" s="623">
        <f t="shared" si="41"/>
        <v>0</v>
      </c>
      <c r="H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c r="IN945" s="18"/>
      <c r="IO945" s="18"/>
      <c r="IP945" s="18"/>
      <c r="IQ945" s="18"/>
      <c r="IR945" s="18"/>
      <c r="IS945" s="18"/>
      <c r="IT945" s="18"/>
      <c r="IU945" s="18"/>
      <c r="IV945" s="18"/>
      <c r="IW945" s="18"/>
      <c r="IX945" s="18"/>
      <c r="IY945" s="18"/>
      <c r="IZ945" s="18"/>
      <c r="JA945" s="18"/>
      <c r="JB945" s="18"/>
      <c r="JC945" s="18"/>
      <c r="JD945" s="18"/>
      <c r="JE945" s="18"/>
      <c r="JF945" s="18"/>
      <c r="JG945" s="18"/>
      <c r="JH945" s="18"/>
      <c r="JI945" s="18"/>
      <c r="JJ945" s="18"/>
      <c r="JK945" s="18"/>
      <c r="JL945" s="18"/>
      <c r="JM945" s="18"/>
      <c r="JN945" s="18"/>
      <c r="JO945" s="18"/>
      <c r="JP945" s="18"/>
      <c r="JQ945" s="18"/>
      <c r="JR945" s="18"/>
      <c r="JS945" s="18"/>
      <c r="JT945" s="18"/>
      <c r="JU945" s="18"/>
      <c r="JV945" s="18"/>
      <c r="JW945" s="18"/>
      <c r="JX945" s="18"/>
      <c r="JY945" s="18"/>
      <c r="JZ945" s="18"/>
      <c r="KA945" s="18"/>
      <c r="KB945" s="18"/>
      <c r="KC945" s="18"/>
      <c r="KD945" s="18"/>
      <c r="KE945" s="18"/>
      <c r="KF945" s="18"/>
      <c r="KG945" s="18"/>
      <c r="KH945" s="18"/>
      <c r="KI945" s="18"/>
      <c r="KJ945" s="18"/>
      <c r="KK945" s="18"/>
      <c r="KL945" s="18"/>
      <c r="KM945" s="18"/>
      <c r="KN945" s="18"/>
      <c r="KO945" s="18"/>
      <c r="KP945" s="18"/>
      <c r="KQ945" s="18"/>
      <c r="KR945" s="18"/>
      <c r="KS945" s="18"/>
      <c r="KT945" s="18"/>
    </row>
    <row r="946" spans="1:306">
      <c r="A946" s="674">
        <v>342</v>
      </c>
      <c r="B946" s="637" t="s">
        <v>528</v>
      </c>
      <c r="C946" s="623">
        <f>C947+C951</f>
        <v>0</v>
      </c>
      <c r="D946" s="623">
        <f>D947+D951</f>
        <v>0</v>
      </c>
      <c r="E946" s="623">
        <f>E947+E951</f>
        <v>0</v>
      </c>
      <c r="F946" s="623">
        <f>F947+F951</f>
        <v>0</v>
      </c>
      <c r="G946" s="623">
        <f t="shared" si="41"/>
        <v>0</v>
      </c>
      <c r="H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c r="IN946" s="18"/>
      <c r="IO946" s="18"/>
      <c r="IP946" s="18"/>
      <c r="IQ946" s="18"/>
      <c r="IR946" s="18"/>
      <c r="IS946" s="18"/>
      <c r="IT946" s="18"/>
      <c r="IU946" s="18"/>
      <c r="IV946" s="18"/>
      <c r="IW946" s="18"/>
      <c r="IX946" s="18"/>
      <c r="IY946" s="18"/>
      <c r="IZ946" s="18"/>
      <c r="JA946" s="18"/>
      <c r="JB946" s="18"/>
      <c r="JC946" s="18"/>
      <c r="JD946" s="18"/>
      <c r="JE946" s="18"/>
      <c r="JF946" s="18"/>
      <c r="JG946" s="18"/>
      <c r="JH946" s="18"/>
      <c r="JI946" s="18"/>
      <c r="JJ946" s="18"/>
      <c r="JK946" s="18"/>
      <c r="JL946" s="18"/>
      <c r="JM946" s="18"/>
      <c r="JN946" s="18"/>
      <c r="JO946" s="18"/>
      <c r="JP946" s="18"/>
      <c r="JQ946" s="18"/>
      <c r="JR946" s="18"/>
      <c r="JS946" s="18"/>
      <c r="JT946" s="18"/>
      <c r="JU946" s="18"/>
      <c r="JV946" s="18"/>
      <c r="JW946" s="18"/>
      <c r="JX946" s="18"/>
      <c r="JY946" s="18"/>
      <c r="JZ946" s="18"/>
      <c r="KA946" s="18"/>
      <c r="KB946" s="18"/>
      <c r="KC946" s="18"/>
      <c r="KD946" s="18"/>
      <c r="KE946" s="18"/>
      <c r="KF946" s="18"/>
      <c r="KG946" s="18"/>
      <c r="KH946" s="18"/>
      <c r="KI946" s="18"/>
      <c r="KJ946" s="18"/>
      <c r="KK946" s="18"/>
      <c r="KL946" s="18"/>
      <c r="KM946" s="18"/>
      <c r="KN946" s="18"/>
      <c r="KO946" s="18"/>
      <c r="KP946" s="18"/>
      <c r="KQ946" s="18"/>
      <c r="KR946" s="18"/>
      <c r="KS946" s="18"/>
      <c r="KT946" s="18"/>
    </row>
    <row r="947" spans="1:306">
      <c r="A947" s="675">
        <v>3421</v>
      </c>
      <c r="B947" s="638" t="s">
        <v>528</v>
      </c>
      <c r="C947" s="623">
        <f>SUM(C948:C950)</f>
        <v>0</v>
      </c>
      <c r="D947" s="623">
        <f>SUM(D948:D950)</f>
        <v>0</v>
      </c>
      <c r="E947" s="623">
        <f>SUM(E948:E950)</f>
        <v>0</v>
      </c>
      <c r="F947" s="623">
        <f>SUM(F948:F950)</f>
        <v>0</v>
      </c>
      <c r="G947" s="623">
        <f t="shared" si="41"/>
        <v>0</v>
      </c>
      <c r="H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c r="IN947" s="18"/>
      <c r="IO947" s="18"/>
      <c r="IP947" s="18"/>
      <c r="IQ947" s="18"/>
      <c r="IR947" s="18"/>
      <c r="IS947" s="18"/>
      <c r="IT947" s="18"/>
      <c r="IU947" s="18"/>
      <c r="IV947" s="18"/>
      <c r="IW947" s="18"/>
      <c r="IX947" s="18"/>
      <c r="IY947" s="18"/>
      <c r="IZ947" s="18"/>
      <c r="JA947" s="18"/>
      <c r="JB947" s="18"/>
      <c r="JC947" s="18"/>
      <c r="JD947" s="18"/>
      <c r="JE947" s="18"/>
      <c r="JF947" s="18"/>
      <c r="JG947" s="18"/>
      <c r="JH947" s="18"/>
      <c r="JI947" s="18"/>
      <c r="JJ947" s="18"/>
      <c r="JK947" s="18"/>
      <c r="JL947" s="18"/>
      <c r="JM947" s="18"/>
      <c r="JN947" s="18"/>
      <c r="JO947" s="18"/>
      <c r="JP947" s="18"/>
      <c r="JQ947" s="18"/>
      <c r="JR947" s="18"/>
      <c r="JS947" s="18"/>
      <c r="JT947" s="18"/>
      <c r="JU947" s="18"/>
      <c r="JV947" s="18"/>
      <c r="JW947" s="18"/>
      <c r="JX947" s="18"/>
      <c r="JY947" s="18"/>
      <c r="JZ947" s="18"/>
      <c r="KA947" s="18"/>
      <c r="KB947" s="18"/>
      <c r="KC947" s="18"/>
      <c r="KD947" s="18"/>
      <c r="KE947" s="18"/>
      <c r="KF947" s="18"/>
      <c r="KG947" s="18"/>
      <c r="KH947" s="18"/>
      <c r="KI947" s="18"/>
      <c r="KJ947" s="18"/>
      <c r="KK947" s="18"/>
      <c r="KL947" s="18"/>
      <c r="KM947" s="18"/>
      <c r="KN947" s="18"/>
      <c r="KO947" s="18"/>
      <c r="KP947" s="18"/>
      <c r="KQ947" s="18"/>
      <c r="KR947" s="18"/>
      <c r="KS947" s="18"/>
      <c r="KT947" s="18"/>
    </row>
    <row r="948" spans="1:306">
      <c r="A948" s="675">
        <v>34211</v>
      </c>
      <c r="B948" s="638" t="s">
        <v>529</v>
      </c>
      <c r="C948" s="632"/>
      <c r="D948" s="632"/>
      <c r="E948" s="632"/>
      <c r="F948" s="632"/>
      <c r="G948" s="623">
        <f t="shared" si="41"/>
        <v>0</v>
      </c>
      <c r="H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c r="IN948" s="18"/>
      <c r="IO948" s="18"/>
      <c r="IP948" s="18"/>
      <c r="IQ948" s="18"/>
      <c r="IR948" s="18"/>
      <c r="IS948" s="18"/>
      <c r="IT948" s="18"/>
      <c r="IU948" s="18"/>
      <c r="IV948" s="18"/>
      <c r="IW948" s="18"/>
      <c r="IX948" s="18"/>
      <c r="IY948" s="18"/>
      <c r="IZ948" s="18"/>
      <c r="JA948" s="18"/>
      <c r="JB948" s="18"/>
      <c r="JC948" s="18"/>
      <c r="JD948" s="18"/>
      <c r="JE948" s="18"/>
      <c r="JF948" s="18"/>
      <c r="JG948" s="18"/>
      <c r="JH948" s="18"/>
      <c r="JI948" s="18"/>
      <c r="JJ948" s="18"/>
      <c r="JK948" s="18"/>
      <c r="JL948" s="18"/>
      <c r="JM948" s="18"/>
      <c r="JN948" s="18"/>
      <c r="JO948" s="18"/>
      <c r="JP948" s="18"/>
      <c r="JQ948" s="18"/>
      <c r="JR948" s="18"/>
      <c r="JS948" s="18"/>
      <c r="JT948" s="18"/>
      <c r="JU948" s="18"/>
      <c r="JV948" s="18"/>
      <c r="JW948" s="18"/>
      <c r="JX948" s="18"/>
      <c r="JY948" s="18"/>
      <c r="JZ948" s="18"/>
      <c r="KA948" s="18"/>
      <c r="KB948" s="18"/>
      <c r="KC948" s="18"/>
      <c r="KD948" s="18"/>
      <c r="KE948" s="18"/>
      <c r="KF948" s="18"/>
      <c r="KG948" s="18"/>
      <c r="KH948" s="18"/>
      <c r="KI948" s="18"/>
      <c r="KJ948" s="18"/>
      <c r="KK948" s="18"/>
      <c r="KL948" s="18"/>
      <c r="KM948" s="18"/>
      <c r="KN948" s="18"/>
      <c r="KO948" s="18"/>
      <c r="KP948" s="18"/>
      <c r="KQ948" s="18"/>
      <c r="KR948" s="18"/>
      <c r="KS948" s="18"/>
      <c r="KT948" s="18"/>
    </row>
    <row r="949" spans="1:306">
      <c r="A949" s="675">
        <v>34212</v>
      </c>
      <c r="B949" s="638" t="s">
        <v>530</v>
      </c>
      <c r="C949" s="632"/>
      <c r="D949" s="632"/>
      <c r="E949" s="632"/>
      <c r="F949" s="632"/>
      <c r="G949" s="623">
        <f t="shared" si="41"/>
        <v>0</v>
      </c>
      <c r="H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c r="IN949" s="18"/>
      <c r="IO949" s="18"/>
      <c r="IP949" s="18"/>
      <c r="IQ949" s="18"/>
      <c r="IR949" s="18"/>
      <c r="IS949" s="18"/>
      <c r="IT949" s="18"/>
      <c r="IU949" s="18"/>
      <c r="IV949" s="18"/>
      <c r="IW949" s="18"/>
      <c r="IX949" s="18"/>
      <c r="IY949" s="18"/>
      <c r="IZ949" s="18"/>
      <c r="JA949" s="18"/>
      <c r="JB949" s="18"/>
      <c r="JC949" s="18"/>
      <c r="JD949" s="18"/>
      <c r="JE949" s="18"/>
      <c r="JF949" s="18"/>
      <c r="JG949" s="18"/>
      <c r="JH949" s="18"/>
      <c r="JI949" s="18"/>
      <c r="JJ949" s="18"/>
      <c r="JK949" s="18"/>
      <c r="JL949" s="18"/>
      <c r="JM949" s="18"/>
      <c r="JN949" s="18"/>
      <c r="JO949" s="18"/>
      <c r="JP949" s="18"/>
      <c r="JQ949" s="18"/>
      <c r="JR949" s="18"/>
      <c r="JS949" s="18"/>
      <c r="JT949" s="18"/>
      <c r="JU949" s="18"/>
      <c r="JV949" s="18"/>
      <c r="JW949" s="18"/>
      <c r="JX949" s="18"/>
      <c r="JY949" s="18"/>
      <c r="JZ949" s="18"/>
      <c r="KA949" s="18"/>
      <c r="KB949" s="18"/>
      <c r="KC949" s="18"/>
      <c r="KD949" s="18"/>
      <c r="KE949" s="18"/>
      <c r="KF949" s="18"/>
      <c r="KG949" s="18"/>
      <c r="KH949" s="18"/>
      <c r="KI949" s="18"/>
      <c r="KJ949" s="18"/>
      <c r="KK949" s="18"/>
      <c r="KL949" s="18"/>
      <c r="KM949" s="18"/>
      <c r="KN949" s="18"/>
      <c r="KO949" s="18"/>
      <c r="KP949" s="18"/>
      <c r="KQ949" s="18"/>
      <c r="KR949" s="18"/>
      <c r="KS949" s="18"/>
      <c r="KT949" s="18"/>
    </row>
    <row r="950" spans="1:306">
      <c r="A950" s="675">
        <v>34213</v>
      </c>
      <c r="B950" s="638" t="s">
        <v>531</v>
      </c>
      <c r="C950" s="632"/>
      <c r="D950" s="632"/>
      <c r="E950" s="632"/>
      <c r="F950" s="632"/>
      <c r="G950" s="623">
        <f t="shared" si="41"/>
        <v>0</v>
      </c>
      <c r="H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c r="IN950" s="18"/>
      <c r="IO950" s="18"/>
      <c r="IP950" s="18"/>
      <c r="IQ950" s="18"/>
      <c r="IR950" s="18"/>
      <c r="IS950" s="18"/>
      <c r="IT950" s="18"/>
      <c r="IU950" s="18"/>
      <c r="IV950" s="18"/>
      <c r="IW950" s="18"/>
      <c r="IX950" s="18"/>
      <c r="IY950" s="18"/>
      <c r="IZ950" s="18"/>
      <c r="JA950" s="18"/>
      <c r="JB950" s="18"/>
      <c r="JC950" s="18"/>
      <c r="JD950" s="18"/>
      <c r="JE950" s="18"/>
      <c r="JF950" s="18"/>
      <c r="JG950" s="18"/>
      <c r="JH950" s="18"/>
      <c r="JI950" s="18"/>
      <c r="JJ950" s="18"/>
      <c r="JK950" s="18"/>
      <c r="JL950" s="18"/>
      <c r="JM950" s="18"/>
      <c r="JN950" s="18"/>
      <c r="JO950" s="18"/>
      <c r="JP950" s="18"/>
      <c r="JQ950" s="18"/>
      <c r="JR950" s="18"/>
      <c r="JS950" s="18"/>
      <c r="JT950" s="18"/>
      <c r="JU950" s="18"/>
      <c r="JV950" s="18"/>
      <c r="JW950" s="18"/>
      <c r="JX950" s="18"/>
      <c r="JY950" s="18"/>
      <c r="JZ950" s="18"/>
      <c r="KA950" s="18"/>
      <c r="KB950" s="18"/>
      <c r="KC950" s="18"/>
      <c r="KD950" s="18"/>
      <c r="KE950" s="18"/>
      <c r="KF950" s="18"/>
      <c r="KG950" s="18"/>
      <c r="KH950" s="18"/>
      <c r="KI950" s="18"/>
      <c r="KJ950" s="18"/>
      <c r="KK950" s="18"/>
      <c r="KL950" s="18"/>
      <c r="KM950" s="18"/>
      <c r="KN950" s="18"/>
      <c r="KO950" s="18"/>
      <c r="KP950" s="18"/>
      <c r="KQ950" s="18"/>
      <c r="KR950" s="18"/>
      <c r="KS950" s="18"/>
      <c r="KT950" s="18"/>
    </row>
    <row r="951" spans="1:306">
      <c r="A951" s="675">
        <v>3429</v>
      </c>
      <c r="B951" s="638" t="s">
        <v>222</v>
      </c>
      <c r="C951" s="623">
        <f>SUM(C952:C954)</f>
        <v>0</v>
      </c>
      <c r="D951" s="623">
        <f>SUM(D952:D954)</f>
        <v>0</v>
      </c>
      <c r="E951" s="623">
        <f>SUM(E952:E954)</f>
        <v>0</v>
      </c>
      <c r="F951" s="623">
        <f>SUM(F952:F954)</f>
        <v>0</v>
      </c>
      <c r="G951" s="623">
        <f t="shared" si="41"/>
        <v>0</v>
      </c>
      <c r="H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c r="IN951" s="18"/>
      <c r="IO951" s="18"/>
      <c r="IP951" s="18"/>
      <c r="IQ951" s="18"/>
      <c r="IR951" s="18"/>
      <c r="IS951" s="18"/>
      <c r="IT951" s="18"/>
      <c r="IU951" s="18"/>
      <c r="IV951" s="18"/>
      <c r="IW951" s="18"/>
      <c r="IX951" s="18"/>
      <c r="IY951" s="18"/>
      <c r="IZ951" s="18"/>
      <c r="JA951" s="18"/>
      <c r="JB951" s="18"/>
      <c r="JC951" s="18"/>
      <c r="JD951" s="18"/>
      <c r="JE951" s="18"/>
      <c r="JF951" s="18"/>
      <c r="JG951" s="18"/>
      <c r="JH951" s="18"/>
      <c r="JI951" s="18"/>
      <c r="JJ951" s="18"/>
      <c r="JK951" s="18"/>
      <c r="JL951" s="18"/>
      <c r="JM951" s="18"/>
      <c r="JN951" s="18"/>
      <c r="JO951" s="18"/>
      <c r="JP951" s="18"/>
      <c r="JQ951" s="18"/>
      <c r="JR951" s="18"/>
      <c r="JS951" s="18"/>
      <c r="JT951" s="18"/>
      <c r="JU951" s="18"/>
      <c r="JV951" s="18"/>
      <c r="JW951" s="18"/>
      <c r="JX951" s="18"/>
      <c r="JY951" s="18"/>
      <c r="JZ951" s="18"/>
      <c r="KA951" s="18"/>
      <c r="KB951" s="18"/>
      <c r="KC951" s="18"/>
      <c r="KD951" s="18"/>
      <c r="KE951" s="18"/>
      <c r="KF951" s="18"/>
      <c r="KG951" s="18"/>
      <c r="KH951" s="18"/>
      <c r="KI951" s="18"/>
      <c r="KJ951" s="18"/>
      <c r="KK951" s="18"/>
      <c r="KL951" s="18"/>
      <c r="KM951" s="18"/>
      <c r="KN951" s="18"/>
      <c r="KO951" s="18"/>
      <c r="KP951" s="18"/>
      <c r="KQ951" s="18"/>
      <c r="KR951" s="18"/>
      <c r="KS951" s="18"/>
      <c r="KT951" s="18"/>
    </row>
    <row r="952" spans="1:306">
      <c r="A952" s="675">
        <v>34291</v>
      </c>
      <c r="B952" s="638" t="s">
        <v>532</v>
      </c>
      <c r="C952" s="632"/>
      <c r="D952" s="632"/>
      <c r="E952" s="632"/>
      <c r="F952" s="632"/>
      <c r="G952" s="623">
        <f t="shared" si="41"/>
        <v>0</v>
      </c>
      <c r="H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18"/>
      <c r="IQ952" s="18"/>
      <c r="IR952" s="18"/>
      <c r="IS952" s="18"/>
      <c r="IT952" s="18"/>
      <c r="IU952" s="18"/>
      <c r="IV952" s="18"/>
      <c r="IW952" s="18"/>
      <c r="IX952" s="18"/>
      <c r="IY952" s="18"/>
      <c r="IZ952" s="18"/>
      <c r="JA952" s="18"/>
      <c r="JB952" s="18"/>
      <c r="JC952" s="18"/>
      <c r="JD952" s="18"/>
      <c r="JE952" s="18"/>
      <c r="JF952" s="18"/>
      <c r="JG952" s="18"/>
      <c r="JH952" s="18"/>
      <c r="JI952" s="18"/>
      <c r="JJ952" s="18"/>
      <c r="JK952" s="18"/>
      <c r="JL952" s="18"/>
      <c r="JM952" s="18"/>
      <c r="JN952" s="18"/>
      <c r="JO952" s="18"/>
      <c r="JP952" s="18"/>
      <c r="JQ952" s="18"/>
      <c r="JR952" s="18"/>
      <c r="JS952" s="18"/>
      <c r="JT952" s="18"/>
      <c r="JU952" s="18"/>
      <c r="JV952" s="18"/>
      <c r="JW952" s="18"/>
      <c r="JX952" s="18"/>
      <c r="JY952" s="18"/>
      <c r="JZ952" s="18"/>
      <c r="KA952" s="18"/>
      <c r="KB952" s="18"/>
      <c r="KC952" s="18"/>
      <c r="KD952" s="18"/>
      <c r="KE952" s="18"/>
      <c r="KF952" s="18"/>
      <c r="KG952" s="18"/>
      <c r="KH952" s="18"/>
      <c r="KI952" s="18"/>
      <c r="KJ952" s="18"/>
      <c r="KK952" s="18"/>
      <c r="KL952" s="18"/>
      <c r="KM952" s="18"/>
      <c r="KN952" s="18"/>
      <c r="KO952" s="18"/>
      <c r="KP952" s="18"/>
      <c r="KQ952" s="18"/>
      <c r="KR952" s="18"/>
      <c r="KS952" s="18"/>
      <c r="KT952" s="18"/>
    </row>
    <row r="953" spans="1:306">
      <c r="A953" s="675">
        <v>34292</v>
      </c>
      <c r="B953" s="638" t="s">
        <v>533</v>
      </c>
      <c r="C953" s="632"/>
      <c r="D953" s="632"/>
      <c r="E953" s="632"/>
      <c r="F953" s="632"/>
      <c r="G953" s="623">
        <f t="shared" si="41"/>
        <v>0</v>
      </c>
      <c r="H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c r="IN953" s="18"/>
      <c r="IO953" s="18"/>
      <c r="IP953" s="18"/>
      <c r="IQ953" s="18"/>
      <c r="IR953" s="18"/>
      <c r="IS953" s="18"/>
      <c r="IT953" s="18"/>
      <c r="IU953" s="18"/>
      <c r="IV953" s="18"/>
      <c r="IW953" s="18"/>
      <c r="IX953" s="18"/>
      <c r="IY953" s="18"/>
      <c r="IZ953" s="18"/>
      <c r="JA953" s="18"/>
      <c r="JB953" s="18"/>
      <c r="JC953" s="18"/>
      <c r="JD953" s="18"/>
      <c r="JE953" s="18"/>
      <c r="JF953" s="18"/>
      <c r="JG953" s="18"/>
      <c r="JH953" s="18"/>
      <c r="JI953" s="18"/>
      <c r="JJ953" s="18"/>
      <c r="JK953" s="18"/>
      <c r="JL953" s="18"/>
      <c r="JM953" s="18"/>
      <c r="JN953" s="18"/>
      <c r="JO953" s="18"/>
      <c r="JP953" s="18"/>
      <c r="JQ953" s="18"/>
      <c r="JR953" s="18"/>
      <c r="JS953" s="18"/>
      <c r="JT953" s="18"/>
      <c r="JU953" s="18"/>
      <c r="JV953" s="18"/>
      <c r="JW953" s="18"/>
      <c r="JX953" s="18"/>
      <c r="JY953" s="18"/>
      <c r="JZ953" s="18"/>
      <c r="KA953" s="18"/>
      <c r="KB953" s="18"/>
      <c r="KC953" s="18"/>
      <c r="KD953" s="18"/>
      <c r="KE953" s="18"/>
      <c r="KF953" s="18"/>
      <c r="KG953" s="18"/>
      <c r="KH953" s="18"/>
      <c r="KI953" s="18"/>
      <c r="KJ953" s="18"/>
      <c r="KK953" s="18"/>
      <c r="KL953" s="18"/>
      <c r="KM953" s="18"/>
      <c r="KN953" s="18"/>
      <c r="KO953" s="18"/>
      <c r="KP953" s="18"/>
      <c r="KQ953" s="18"/>
      <c r="KR953" s="18"/>
      <c r="KS953" s="18"/>
      <c r="KT953" s="18"/>
    </row>
    <row r="954" spans="1:306">
      <c r="A954" s="675">
        <v>34293</v>
      </c>
      <c r="B954" s="638" t="s">
        <v>534</v>
      </c>
      <c r="C954" s="632"/>
      <c r="D954" s="632"/>
      <c r="E954" s="632"/>
      <c r="F954" s="632"/>
      <c r="G954" s="623">
        <f t="shared" si="41"/>
        <v>0</v>
      </c>
      <c r="H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c r="IN954" s="18"/>
      <c r="IO954" s="18"/>
      <c r="IP954" s="18"/>
      <c r="IQ954" s="18"/>
      <c r="IR954" s="18"/>
      <c r="IS954" s="18"/>
      <c r="IT954" s="18"/>
      <c r="IU954" s="18"/>
      <c r="IV954" s="18"/>
      <c r="IW954" s="18"/>
      <c r="IX954" s="18"/>
      <c r="IY954" s="18"/>
      <c r="IZ954" s="18"/>
      <c r="JA954" s="18"/>
      <c r="JB954" s="18"/>
      <c r="JC954" s="18"/>
      <c r="JD954" s="18"/>
      <c r="JE954" s="18"/>
      <c r="JF954" s="18"/>
      <c r="JG954" s="18"/>
      <c r="JH954" s="18"/>
      <c r="JI954" s="18"/>
      <c r="JJ954" s="18"/>
      <c r="JK954" s="18"/>
      <c r="JL954" s="18"/>
      <c r="JM954" s="18"/>
      <c r="JN954" s="18"/>
      <c r="JO954" s="18"/>
      <c r="JP954" s="18"/>
      <c r="JQ954" s="18"/>
      <c r="JR954" s="18"/>
      <c r="JS954" s="18"/>
      <c r="JT954" s="18"/>
      <c r="JU954" s="18"/>
      <c r="JV954" s="18"/>
      <c r="JW954" s="18"/>
      <c r="JX954" s="18"/>
      <c r="JY954" s="18"/>
      <c r="JZ954" s="18"/>
      <c r="KA954" s="18"/>
      <c r="KB954" s="18"/>
      <c r="KC954" s="18"/>
      <c r="KD954" s="18"/>
      <c r="KE954" s="18"/>
      <c r="KF954" s="18"/>
      <c r="KG954" s="18"/>
      <c r="KH954" s="18"/>
      <c r="KI954" s="18"/>
      <c r="KJ954" s="18"/>
      <c r="KK954" s="18"/>
      <c r="KL954" s="18"/>
      <c r="KM954" s="18"/>
      <c r="KN954" s="18"/>
      <c r="KO954" s="18"/>
      <c r="KP954" s="18"/>
      <c r="KQ954" s="18"/>
      <c r="KR954" s="18"/>
      <c r="KS954" s="18"/>
      <c r="KT954" s="18"/>
    </row>
    <row r="955" spans="1:306">
      <c r="A955" s="661">
        <v>35</v>
      </c>
      <c r="B955" s="636" t="s">
        <v>386</v>
      </c>
      <c r="C955" s="623">
        <f>C956</f>
        <v>0</v>
      </c>
      <c r="D955" s="623">
        <f>D956</f>
        <v>0</v>
      </c>
      <c r="E955" s="623">
        <f>E956</f>
        <v>0</v>
      </c>
      <c r="F955" s="623">
        <f>F956</f>
        <v>0</v>
      </c>
      <c r="G955" s="623">
        <f t="shared" si="41"/>
        <v>0</v>
      </c>
      <c r="H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c r="IN955" s="18"/>
      <c r="IO955" s="18"/>
      <c r="IP955" s="18"/>
      <c r="IQ955" s="18"/>
      <c r="IR955" s="18"/>
      <c r="IS955" s="18"/>
      <c r="IT955" s="18"/>
      <c r="IU955" s="18"/>
      <c r="IV955" s="18"/>
      <c r="IW955" s="18"/>
      <c r="IX955" s="18"/>
      <c r="IY955" s="18"/>
      <c r="IZ955" s="18"/>
      <c r="JA955" s="18"/>
      <c r="JB955" s="18"/>
      <c r="JC955" s="18"/>
      <c r="JD955" s="18"/>
      <c r="JE955" s="18"/>
      <c r="JF955" s="18"/>
      <c r="JG955" s="18"/>
      <c r="JH955" s="18"/>
      <c r="JI955" s="18"/>
      <c r="JJ955" s="18"/>
      <c r="JK955" s="18"/>
      <c r="JL955" s="18"/>
      <c r="JM955" s="18"/>
      <c r="JN955" s="18"/>
      <c r="JO955" s="18"/>
      <c r="JP955" s="18"/>
      <c r="JQ955" s="18"/>
      <c r="JR955" s="18"/>
      <c r="JS955" s="18"/>
      <c r="JT955" s="18"/>
      <c r="JU955" s="18"/>
      <c r="JV955" s="18"/>
      <c r="JW955" s="18"/>
      <c r="JX955" s="18"/>
      <c r="JY955" s="18"/>
      <c r="JZ955" s="18"/>
      <c r="KA955" s="18"/>
      <c r="KB955" s="18"/>
      <c r="KC955" s="18"/>
      <c r="KD955" s="18"/>
      <c r="KE955" s="18"/>
      <c r="KF955" s="18"/>
      <c r="KG955" s="18"/>
      <c r="KH955" s="18"/>
      <c r="KI955" s="18"/>
      <c r="KJ955" s="18"/>
      <c r="KK955" s="18"/>
      <c r="KL955" s="18"/>
      <c r="KM955" s="18"/>
      <c r="KN955" s="18"/>
      <c r="KO955" s="18"/>
      <c r="KP955" s="18"/>
      <c r="KQ955" s="18"/>
      <c r="KR955" s="18"/>
      <c r="KS955" s="18"/>
      <c r="KT955" s="18"/>
    </row>
    <row r="956" spans="1:306">
      <c r="A956" s="684">
        <v>352</v>
      </c>
      <c r="B956" s="664" t="s">
        <v>535</v>
      </c>
      <c r="C956" s="632"/>
      <c r="D956" s="632"/>
      <c r="E956" s="632"/>
      <c r="F956" s="632"/>
      <c r="G956" s="623">
        <f t="shared" si="41"/>
        <v>0</v>
      </c>
      <c r="H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c r="IN956" s="18"/>
      <c r="IO956" s="18"/>
      <c r="IP956" s="18"/>
      <c r="IQ956" s="18"/>
      <c r="IR956" s="18"/>
      <c r="IS956" s="18"/>
      <c r="IT956" s="18"/>
      <c r="IU956" s="18"/>
      <c r="IV956" s="18"/>
      <c r="IW956" s="18"/>
      <c r="IX956" s="18"/>
      <c r="IY956" s="18"/>
      <c r="IZ956" s="18"/>
      <c r="JA956" s="18"/>
      <c r="JB956" s="18"/>
      <c r="JC956" s="18"/>
      <c r="JD956" s="18"/>
      <c r="JE956" s="18"/>
      <c r="JF956" s="18"/>
      <c r="JG956" s="18"/>
      <c r="JH956" s="18"/>
      <c r="JI956" s="18"/>
      <c r="JJ956" s="18"/>
      <c r="JK956" s="18"/>
      <c r="JL956" s="18"/>
      <c r="JM956" s="18"/>
      <c r="JN956" s="18"/>
      <c r="JO956" s="18"/>
      <c r="JP956" s="18"/>
      <c r="JQ956" s="18"/>
      <c r="JR956" s="18"/>
      <c r="JS956" s="18"/>
      <c r="JT956" s="18"/>
      <c r="JU956" s="18"/>
      <c r="JV956" s="18"/>
      <c r="JW956" s="18"/>
      <c r="JX956" s="18"/>
      <c r="JY956" s="18"/>
      <c r="JZ956" s="18"/>
      <c r="KA956" s="18"/>
      <c r="KB956" s="18"/>
      <c r="KC956" s="18"/>
      <c r="KD956" s="18"/>
      <c r="KE956" s="18"/>
      <c r="KF956" s="18"/>
      <c r="KG956" s="18"/>
      <c r="KH956" s="18"/>
      <c r="KI956" s="18"/>
      <c r="KJ956" s="18"/>
      <c r="KK956" s="18"/>
      <c r="KL956" s="18"/>
      <c r="KM956" s="18"/>
      <c r="KN956" s="18"/>
      <c r="KO956" s="18"/>
      <c r="KP956" s="18"/>
      <c r="KQ956" s="18"/>
      <c r="KR956" s="18"/>
      <c r="KS956" s="18"/>
      <c r="KT956" s="18"/>
    </row>
    <row r="957" spans="1:306">
      <c r="A957" s="661">
        <v>36</v>
      </c>
      <c r="B957" s="636" t="s">
        <v>388</v>
      </c>
      <c r="C957" s="623">
        <f>C958</f>
        <v>0</v>
      </c>
      <c r="D957" s="623">
        <f>D958</f>
        <v>0</v>
      </c>
      <c r="E957" s="623">
        <f>E958</f>
        <v>0</v>
      </c>
      <c r="F957" s="623">
        <f>F958</f>
        <v>0</v>
      </c>
      <c r="G957" s="623">
        <f t="shared" si="41"/>
        <v>0</v>
      </c>
      <c r="H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c r="IN957" s="18"/>
      <c r="IO957" s="18"/>
      <c r="IP957" s="18"/>
      <c r="IQ957" s="18"/>
      <c r="IR957" s="18"/>
      <c r="IS957" s="18"/>
      <c r="IT957" s="18"/>
      <c r="IU957" s="18"/>
      <c r="IV957" s="18"/>
      <c r="IW957" s="18"/>
      <c r="IX957" s="18"/>
      <c r="IY957" s="18"/>
      <c r="IZ957" s="18"/>
      <c r="JA957" s="18"/>
      <c r="JB957" s="18"/>
      <c r="JC957" s="18"/>
      <c r="JD957" s="18"/>
      <c r="JE957" s="18"/>
      <c r="JF957" s="18"/>
      <c r="JG957" s="18"/>
      <c r="JH957" s="18"/>
      <c r="JI957" s="18"/>
      <c r="JJ957" s="18"/>
      <c r="JK957" s="18"/>
      <c r="JL957" s="18"/>
      <c r="JM957" s="18"/>
      <c r="JN957" s="18"/>
      <c r="JO957" s="18"/>
      <c r="JP957" s="18"/>
      <c r="JQ957" s="18"/>
      <c r="JR957" s="18"/>
      <c r="JS957" s="18"/>
      <c r="JT957" s="18"/>
      <c r="JU957" s="18"/>
      <c r="JV957" s="18"/>
      <c r="JW957" s="18"/>
      <c r="JX957" s="18"/>
      <c r="JY957" s="18"/>
      <c r="JZ957" s="18"/>
      <c r="KA957" s="18"/>
      <c r="KB957" s="18"/>
      <c r="KC957" s="18"/>
      <c r="KD957" s="18"/>
      <c r="KE957" s="18"/>
      <c r="KF957" s="18"/>
      <c r="KG957" s="18"/>
      <c r="KH957" s="18"/>
      <c r="KI957" s="18"/>
      <c r="KJ957" s="18"/>
      <c r="KK957" s="18"/>
      <c r="KL957" s="18"/>
      <c r="KM957" s="18"/>
      <c r="KN957" s="18"/>
      <c r="KO957" s="18"/>
      <c r="KP957" s="18"/>
      <c r="KQ957" s="18"/>
      <c r="KR957" s="18"/>
      <c r="KS957" s="18"/>
      <c r="KT957" s="18"/>
    </row>
    <row r="958" spans="1:306">
      <c r="A958" s="684">
        <v>362</v>
      </c>
      <c r="B958" s="664" t="s">
        <v>536</v>
      </c>
      <c r="C958" s="632"/>
      <c r="D958" s="632"/>
      <c r="E958" s="632"/>
      <c r="F958" s="632"/>
      <c r="G958" s="623">
        <f t="shared" si="41"/>
        <v>0</v>
      </c>
      <c r="H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c r="IN958" s="18"/>
      <c r="IO958" s="18"/>
      <c r="IP958" s="18"/>
      <c r="IQ958" s="18"/>
      <c r="IR958" s="18"/>
      <c r="IS958" s="18"/>
      <c r="IT958" s="18"/>
      <c r="IU958" s="18"/>
      <c r="IV958" s="18"/>
      <c r="IW958" s="18"/>
      <c r="IX958" s="18"/>
      <c r="IY958" s="18"/>
      <c r="IZ958" s="18"/>
      <c r="JA958" s="18"/>
      <c r="JB958" s="18"/>
      <c r="JC958" s="18"/>
      <c r="JD958" s="18"/>
      <c r="JE958" s="18"/>
      <c r="JF958" s="18"/>
      <c r="JG958" s="18"/>
      <c r="JH958" s="18"/>
      <c r="JI958" s="18"/>
      <c r="JJ958" s="18"/>
      <c r="JK958" s="18"/>
      <c r="JL958" s="18"/>
      <c r="JM958" s="18"/>
      <c r="JN958" s="18"/>
      <c r="JO958" s="18"/>
      <c r="JP958" s="18"/>
      <c r="JQ958" s="18"/>
      <c r="JR958" s="18"/>
      <c r="JS958" s="18"/>
      <c r="JT958" s="18"/>
      <c r="JU958" s="18"/>
      <c r="JV958" s="18"/>
      <c r="JW958" s="18"/>
      <c r="JX958" s="18"/>
      <c r="JY958" s="18"/>
      <c r="JZ958" s="18"/>
      <c r="KA958" s="18"/>
      <c r="KB958" s="18"/>
      <c r="KC958" s="18"/>
      <c r="KD958" s="18"/>
      <c r="KE958" s="18"/>
      <c r="KF958" s="18"/>
      <c r="KG958" s="18"/>
      <c r="KH958" s="18"/>
      <c r="KI958" s="18"/>
      <c r="KJ958" s="18"/>
      <c r="KK958" s="18"/>
      <c r="KL958" s="18"/>
      <c r="KM958" s="18"/>
      <c r="KN958" s="18"/>
      <c r="KO958" s="18"/>
      <c r="KP958" s="18"/>
      <c r="KQ958" s="18"/>
      <c r="KR958" s="18"/>
      <c r="KS958" s="18"/>
      <c r="KT958" s="18"/>
    </row>
    <row r="959" spans="1:306">
      <c r="A959" s="684">
        <v>364</v>
      </c>
      <c r="B959" s="665" t="s">
        <v>84</v>
      </c>
      <c r="C959" s="667"/>
      <c r="D959" s="667"/>
      <c r="E959" s="667"/>
      <c r="F959" s="667"/>
      <c r="G959" s="623">
        <f t="shared" si="41"/>
        <v>0</v>
      </c>
      <c r="H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c r="IN959" s="18"/>
      <c r="IO959" s="18"/>
      <c r="IP959" s="18"/>
      <c r="IQ959" s="18"/>
      <c r="IR959" s="18"/>
      <c r="IS959" s="18"/>
      <c r="IT959" s="18"/>
      <c r="IU959" s="18"/>
      <c r="IV959" s="18"/>
      <c r="IW959" s="18"/>
      <c r="IX959" s="18"/>
      <c r="IY959" s="18"/>
      <c r="IZ959" s="18"/>
      <c r="JA959" s="18"/>
      <c r="JB959" s="18"/>
      <c r="JC959" s="18"/>
      <c r="JD959" s="18"/>
      <c r="JE959" s="18"/>
      <c r="JF959" s="18"/>
      <c r="JG959" s="18"/>
      <c r="JH959" s="18"/>
      <c r="JI959" s="18"/>
      <c r="JJ959" s="18"/>
      <c r="JK959" s="18"/>
      <c r="JL959" s="18"/>
      <c r="JM959" s="18"/>
      <c r="JN959" s="18"/>
      <c r="JO959" s="18"/>
      <c r="JP959" s="18"/>
      <c r="JQ959" s="18"/>
      <c r="JR959" s="18"/>
      <c r="JS959" s="18"/>
      <c r="JT959" s="18"/>
      <c r="JU959" s="18"/>
      <c r="JV959" s="18"/>
      <c r="JW959" s="18"/>
      <c r="JX959" s="18"/>
      <c r="JY959" s="18"/>
      <c r="JZ959" s="18"/>
      <c r="KA959" s="18"/>
      <c r="KB959" s="18"/>
      <c r="KC959" s="18"/>
      <c r="KD959" s="18"/>
      <c r="KE959" s="18"/>
      <c r="KF959" s="18"/>
      <c r="KG959" s="18"/>
      <c r="KH959" s="18"/>
      <c r="KI959" s="18"/>
      <c r="KJ959" s="18"/>
      <c r="KK959" s="18"/>
      <c r="KL959" s="18"/>
      <c r="KM959" s="18"/>
      <c r="KN959" s="18"/>
      <c r="KO959" s="18"/>
      <c r="KP959" s="18"/>
      <c r="KQ959" s="18"/>
      <c r="KR959" s="18"/>
      <c r="KS959" s="18"/>
      <c r="KT959" s="18"/>
    </row>
    <row r="960" spans="1:306">
      <c r="A960" s="684">
        <v>365</v>
      </c>
      <c r="B960" s="665" t="s">
        <v>537</v>
      </c>
      <c r="C960" s="667"/>
      <c r="D960" s="667"/>
      <c r="E960" s="667"/>
      <c r="F960" s="667"/>
      <c r="G960" s="623">
        <f t="shared" si="41"/>
        <v>0</v>
      </c>
      <c r="H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c r="JD960" s="18"/>
      <c r="JE960" s="18"/>
      <c r="JF960" s="18"/>
      <c r="JG960" s="18"/>
      <c r="JH960" s="18"/>
      <c r="JI960" s="18"/>
      <c r="JJ960" s="18"/>
      <c r="JK960" s="18"/>
      <c r="JL960" s="18"/>
      <c r="JM960" s="18"/>
      <c r="JN960" s="18"/>
      <c r="JO960" s="18"/>
      <c r="JP960" s="18"/>
      <c r="JQ960" s="18"/>
      <c r="JR960" s="18"/>
      <c r="JS960" s="18"/>
      <c r="JT960" s="18"/>
      <c r="JU960" s="18"/>
      <c r="JV960" s="18"/>
      <c r="JW960" s="18"/>
      <c r="JX960" s="18"/>
      <c r="JY960" s="18"/>
      <c r="JZ960" s="18"/>
      <c r="KA960" s="18"/>
      <c r="KB960" s="18"/>
      <c r="KC960" s="18"/>
      <c r="KD960" s="18"/>
      <c r="KE960" s="18"/>
      <c r="KF960" s="18"/>
      <c r="KG960" s="18"/>
      <c r="KH960" s="18"/>
      <c r="KI960" s="18"/>
      <c r="KJ960" s="18"/>
      <c r="KK960" s="18"/>
      <c r="KL960" s="18"/>
      <c r="KM960" s="18"/>
      <c r="KN960" s="18"/>
      <c r="KO960" s="18"/>
      <c r="KP960" s="18"/>
      <c r="KQ960" s="18"/>
      <c r="KR960" s="18"/>
      <c r="KS960" s="18"/>
      <c r="KT960" s="18"/>
    </row>
    <row r="961" spans="1:306">
      <c r="A961" s="672">
        <v>4</v>
      </c>
      <c r="B961" s="657" t="s">
        <v>391</v>
      </c>
      <c r="C961" s="623">
        <f>C962+C970+C976+C977+C980</f>
        <v>0</v>
      </c>
      <c r="D961" s="623">
        <f>D962+D970+D976+D977+D980</f>
        <v>0</v>
      </c>
      <c r="E961" s="623">
        <f>E962+E970+E976+E977+E980</f>
        <v>0</v>
      </c>
      <c r="F961" s="623">
        <f>F962+F970+F976+F977+F980</f>
        <v>0</v>
      </c>
      <c r="G961" s="623">
        <f t="shared" si="41"/>
        <v>0</v>
      </c>
      <c r="H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c r="IN961" s="18"/>
      <c r="IO961" s="18"/>
      <c r="IP961" s="18"/>
      <c r="IQ961" s="18"/>
      <c r="IR961" s="18"/>
      <c r="IS961" s="18"/>
      <c r="IT961" s="18"/>
      <c r="IU961" s="18"/>
      <c r="IV961" s="18"/>
      <c r="IW961" s="18"/>
      <c r="IX961" s="18"/>
      <c r="IY961" s="18"/>
      <c r="IZ961" s="18"/>
      <c r="JA961" s="18"/>
      <c r="JB961" s="18"/>
      <c r="JC961" s="18"/>
      <c r="JD961" s="18"/>
      <c r="JE961" s="18"/>
      <c r="JF961" s="18"/>
      <c r="JG961" s="18"/>
      <c r="JH961" s="18"/>
      <c r="JI961" s="18"/>
      <c r="JJ961" s="18"/>
      <c r="JK961" s="18"/>
      <c r="JL961" s="18"/>
      <c r="JM961" s="18"/>
      <c r="JN961" s="18"/>
      <c r="JO961" s="18"/>
      <c r="JP961" s="18"/>
      <c r="JQ961" s="18"/>
      <c r="JR961" s="18"/>
      <c r="JS961" s="18"/>
      <c r="JT961" s="18"/>
      <c r="JU961" s="18"/>
      <c r="JV961" s="18"/>
      <c r="JW961" s="18"/>
      <c r="JX961" s="18"/>
      <c r="JY961" s="18"/>
      <c r="JZ961" s="18"/>
      <c r="KA961" s="18"/>
      <c r="KB961" s="18"/>
      <c r="KC961" s="18"/>
      <c r="KD961" s="18"/>
      <c r="KE961" s="18"/>
      <c r="KF961" s="18"/>
      <c r="KG961" s="18"/>
      <c r="KH961" s="18"/>
      <c r="KI961" s="18"/>
      <c r="KJ961" s="18"/>
      <c r="KK961" s="18"/>
      <c r="KL961" s="18"/>
      <c r="KM961" s="18"/>
      <c r="KN961" s="18"/>
      <c r="KO961" s="18"/>
      <c r="KP961" s="18"/>
      <c r="KQ961" s="18"/>
      <c r="KR961" s="18"/>
      <c r="KS961" s="18"/>
      <c r="KT961" s="18"/>
    </row>
    <row r="962" spans="1:306">
      <c r="A962" s="661">
        <v>42</v>
      </c>
      <c r="B962" s="636" t="s">
        <v>538</v>
      </c>
      <c r="C962" s="623">
        <f>C963+C969</f>
        <v>0</v>
      </c>
      <c r="D962" s="623">
        <f>D963+D969</f>
        <v>0</v>
      </c>
      <c r="E962" s="623">
        <f>E963+E969</f>
        <v>0</v>
      </c>
      <c r="F962" s="623">
        <f>F963+F969</f>
        <v>0</v>
      </c>
      <c r="G962" s="623">
        <f t="shared" si="41"/>
        <v>0</v>
      </c>
      <c r="H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c r="IN962" s="18"/>
      <c r="IO962" s="18"/>
      <c r="IP962" s="18"/>
      <c r="IQ962" s="18"/>
      <c r="IR962" s="18"/>
      <c r="IS962" s="18"/>
      <c r="IT962" s="18"/>
      <c r="IU962" s="18"/>
      <c r="IV962" s="18"/>
      <c r="IW962" s="18"/>
      <c r="IX962" s="18"/>
      <c r="IY962" s="18"/>
      <c r="IZ962" s="18"/>
      <c r="JA962" s="18"/>
      <c r="JB962" s="18"/>
      <c r="JC962" s="18"/>
      <c r="JD962" s="18"/>
      <c r="JE962" s="18"/>
      <c r="JF962" s="18"/>
      <c r="JG962" s="18"/>
      <c r="JH962" s="18"/>
      <c r="JI962" s="18"/>
      <c r="JJ962" s="18"/>
      <c r="JK962" s="18"/>
      <c r="JL962" s="18"/>
      <c r="JM962" s="18"/>
      <c r="JN962" s="18"/>
      <c r="JO962" s="18"/>
      <c r="JP962" s="18"/>
      <c r="JQ962" s="18"/>
      <c r="JR962" s="18"/>
      <c r="JS962" s="18"/>
      <c r="JT962" s="18"/>
      <c r="JU962" s="18"/>
      <c r="JV962" s="18"/>
      <c r="JW962" s="18"/>
      <c r="JX962" s="18"/>
      <c r="JY962" s="18"/>
      <c r="JZ962" s="18"/>
      <c r="KA962" s="18"/>
      <c r="KB962" s="18"/>
      <c r="KC962" s="18"/>
      <c r="KD962" s="18"/>
      <c r="KE962" s="18"/>
      <c r="KF962" s="18"/>
      <c r="KG962" s="18"/>
      <c r="KH962" s="18"/>
      <c r="KI962" s="18"/>
      <c r="KJ962" s="18"/>
      <c r="KK962" s="18"/>
      <c r="KL962" s="18"/>
      <c r="KM962" s="18"/>
      <c r="KN962" s="18"/>
      <c r="KO962" s="18"/>
      <c r="KP962" s="18"/>
      <c r="KQ962" s="18"/>
      <c r="KR962" s="18"/>
      <c r="KS962" s="18"/>
      <c r="KT962" s="18"/>
    </row>
    <row r="963" spans="1:306">
      <c r="A963" s="674">
        <v>421</v>
      </c>
      <c r="B963" s="637" t="s">
        <v>539</v>
      </c>
      <c r="C963" s="623">
        <f>SUM(C964:C968)</f>
        <v>0</v>
      </c>
      <c r="D963" s="623">
        <f>SUM(D964:D968)</f>
        <v>0</v>
      </c>
      <c r="E963" s="623">
        <f>SUM(E964:E968)</f>
        <v>0</v>
      </c>
      <c r="F963" s="623">
        <f>SUM(F964:F968)</f>
        <v>0</v>
      </c>
      <c r="G963" s="623">
        <f t="shared" si="41"/>
        <v>0</v>
      </c>
      <c r="H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c r="IN963" s="18"/>
      <c r="IO963" s="18"/>
      <c r="IP963" s="18"/>
      <c r="IQ963" s="18"/>
      <c r="IR963" s="18"/>
      <c r="IS963" s="18"/>
      <c r="IT963" s="18"/>
      <c r="IU963" s="18"/>
      <c r="IV963" s="18"/>
      <c r="IW963" s="18"/>
      <c r="IX963" s="18"/>
      <c r="IY963" s="18"/>
      <c r="IZ963" s="18"/>
      <c r="JA963" s="18"/>
      <c r="JB963" s="18"/>
      <c r="JC963" s="18"/>
      <c r="JD963" s="18"/>
      <c r="JE963" s="18"/>
      <c r="JF963" s="18"/>
      <c r="JG963" s="18"/>
      <c r="JH963" s="18"/>
      <c r="JI963" s="18"/>
      <c r="JJ963" s="18"/>
      <c r="JK963" s="18"/>
      <c r="JL963" s="18"/>
      <c r="JM963" s="18"/>
      <c r="JN963" s="18"/>
      <c r="JO963" s="18"/>
      <c r="JP963" s="18"/>
      <c r="JQ963" s="18"/>
      <c r="JR963" s="18"/>
      <c r="JS963" s="18"/>
      <c r="JT963" s="18"/>
      <c r="JU963" s="18"/>
      <c r="JV963" s="18"/>
      <c r="JW963" s="18"/>
      <c r="JX963" s="18"/>
      <c r="JY963" s="18"/>
      <c r="JZ963" s="18"/>
      <c r="KA963" s="18"/>
      <c r="KB963" s="18"/>
      <c r="KC963" s="18"/>
      <c r="KD963" s="18"/>
      <c r="KE963" s="18"/>
      <c r="KF963" s="18"/>
      <c r="KG963" s="18"/>
      <c r="KH963" s="18"/>
      <c r="KI963" s="18"/>
      <c r="KJ963" s="18"/>
      <c r="KK963" s="18"/>
      <c r="KL963" s="18"/>
      <c r="KM963" s="18"/>
      <c r="KN963" s="18"/>
      <c r="KO963" s="18"/>
      <c r="KP963" s="18"/>
      <c r="KQ963" s="18"/>
      <c r="KR963" s="18"/>
      <c r="KS963" s="18"/>
      <c r="KT963" s="18"/>
    </row>
    <row r="964" spans="1:306">
      <c r="A964" s="675">
        <v>4211</v>
      </c>
      <c r="B964" s="638" t="s">
        <v>540</v>
      </c>
      <c r="C964" s="632"/>
      <c r="D964" s="632"/>
      <c r="E964" s="632"/>
      <c r="F964" s="632"/>
      <c r="G964" s="623">
        <f t="shared" si="41"/>
        <v>0</v>
      </c>
      <c r="H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c r="IN964" s="18"/>
      <c r="IO964" s="18"/>
      <c r="IP964" s="18"/>
      <c r="IQ964" s="18"/>
      <c r="IR964" s="18"/>
      <c r="IS964" s="18"/>
      <c r="IT964" s="18"/>
      <c r="IU964" s="18"/>
      <c r="IV964" s="18"/>
      <c r="IW964" s="18"/>
      <c r="IX964" s="18"/>
      <c r="IY964" s="18"/>
      <c r="IZ964" s="18"/>
      <c r="JA964" s="18"/>
      <c r="JB964" s="18"/>
      <c r="JC964" s="18"/>
      <c r="JD964" s="18"/>
      <c r="JE964" s="18"/>
      <c r="JF964" s="18"/>
      <c r="JG964" s="18"/>
      <c r="JH964" s="18"/>
      <c r="JI964" s="18"/>
      <c r="JJ964" s="18"/>
      <c r="JK964" s="18"/>
      <c r="JL964" s="18"/>
      <c r="JM964" s="18"/>
      <c r="JN964" s="18"/>
      <c r="JO964" s="18"/>
      <c r="JP964" s="18"/>
      <c r="JQ964" s="18"/>
      <c r="JR964" s="18"/>
      <c r="JS964" s="18"/>
      <c r="JT964" s="18"/>
      <c r="JU964" s="18"/>
      <c r="JV964" s="18"/>
      <c r="JW964" s="18"/>
      <c r="JX964" s="18"/>
      <c r="JY964" s="18"/>
      <c r="JZ964" s="18"/>
      <c r="KA964" s="18"/>
      <c r="KB964" s="18"/>
      <c r="KC964" s="18"/>
      <c r="KD964" s="18"/>
      <c r="KE964" s="18"/>
      <c r="KF964" s="18"/>
      <c r="KG964" s="18"/>
      <c r="KH964" s="18"/>
      <c r="KI964" s="18"/>
      <c r="KJ964" s="18"/>
      <c r="KK964" s="18"/>
      <c r="KL964" s="18"/>
      <c r="KM964" s="18"/>
      <c r="KN964" s="18"/>
      <c r="KO964" s="18"/>
      <c r="KP964" s="18"/>
      <c r="KQ964" s="18"/>
      <c r="KR964" s="18"/>
      <c r="KS964" s="18"/>
      <c r="KT964" s="18"/>
    </row>
    <row r="965" spans="1:306">
      <c r="A965" s="675">
        <v>4212</v>
      </c>
      <c r="B965" s="638" t="s">
        <v>541</v>
      </c>
      <c r="C965" s="632"/>
      <c r="D965" s="632"/>
      <c r="E965" s="632"/>
      <c r="F965" s="632"/>
      <c r="G965" s="623">
        <f t="shared" si="41"/>
        <v>0</v>
      </c>
      <c r="H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c r="IN965" s="18"/>
      <c r="IO965" s="18"/>
      <c r="IP965" s="18"/>
      <c r="IQ965" s="18"/>
      <c r="IR965" s="18"/>
      <c r="IS965" s="18"/>
      <c r="IT965" s="18"/>
      <c r="IU965" s="18"/>
      <c r="IV965" s="18"/>
      <c r="IW965" s="18"/>
      <c r="IX965" s="18"/>
      <c r="IY965" s="18"/>
      <c r="IZ965" s="18"/>
      <c r="JA965" s="18"/>
      <c r="JB965" s="18"/>
      <c r="JC965" s="18"/>
      <c r="JD965" s="18"/>
      <c r="JE965" s="18"/>
      <c r="JF965" s="18"/>
      <c r="JG965" s="18"/>
      <c r="JH965" s="18"/>
      <c r="JI965" s="18"/>
      <c r="JJ965" s="18"/>
      <c r="JK965" s="18"/>
      <c r="JL965" s="18"/>
      <c r="JM965" s="18"/>
      <c r="JN965" s="18"/>
      <c r="JO965" s="18"/>
      <c r="JP965" s="18"/>
      <c r="JQ965" s="18"/>
      <c r="JR965" s="18"/>
      <c r="JS965" s="18"/>
      <c r="JT965" s="18"/>
      <c r="JU965" s="18"/>
      <c r="JV965" s="18"/>
      <c r="JW965" s="18"/>
      <c r="JX965" s="18"/>
      <c r="JY965" s="18"/>
      <c r="JZ965" s="18"/>
      <c r="KA965" s="18"/>
      <c r="KB965" s="18"/>
      <c r="KC965" s="18"/>
      <c r="KD965" s="18"/>
      <c r="KE965" s="18"/>
      <c r="KF965" s="18"/>
      <c r="KG965" s="18"/>
      <c r="KH965" s="18"/>
      <c r="KI965" s="18"/>
      <c r="KJ965" s="18"/>
      <c r="KK965" s="18"/>
      <c r="KL965" s="18"/>
      <c r="KM965" s="18"/>
      <c r="KN965" s="18"/>
      <c r="KO965" s="18"/>
      <c r="KP965" s="18"/>
      <c r="KQ965" s="18"/>
      <c r="KR965" s="18"/>
      <c r="KS965" s="18"/>
      <c r="KT965" s="18"/>
    </row>
    <row r="966" spans="1:306">
      <c r="A966" s="675">
        <v>4213</v>
      </c>
      <c r="B966" s="638" t="s">
        <v>542</v>
      </c>
      <c r="C966" s="632"/>
      <c r="D966" s="632"/>
      <c r="E966" s="632"/>
      <c r="F966" s="632"/>
      <c r="G966" s="623">
        <f t="shared" si="41"/>
        <v>0</v>
      </c>
      <c r="H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c r="IN966" s="18"/>
      <c r="IO966" s="18"/>
      <c r="IP966" s="18"/>
      <c r="IQ966" s="18"/>
      <c r="IR966" s="18"/>
      <c r="IS966" s="18"/>
      <c r="IT966" s="18"/>
      <c r="IU966" s="18"/>
      <c r="IV966" s="18"/>
      <c r="IW966" s="18"/>
      <c r="IX966" s="18"/>
      <c r="IY966" s="18"/>
      <c r="IZ966" s="18"/>
      <c r="JA966" s="18"/>
      <c r="JB966" s="18"/>
      <c r="JC966" s="18"/>
      <c r="JD966" s="18"/>
      <c r="JE966" s="18"/>
      <c r="JF966" s="18"/>
      <c r="JG966" s="18"/>
      <c r="JH966" s="18"/>
      <c r="JI966" s="18"/>
      <c r="JJ966" s="18"/>
      <c r="JK966" s="18"/>
      <c r="JL966" s="18"/>
      <c r="JM966" s="18"/>
      <c r="JN966" s="18"/>
      <c r="JO966" s="18"/>
      <c r="JP966" s="18"/>
      <c r="JQ966" s="18"/>
      <c r="JR966" s="18"/>
      <c r="JS966" s="18"/>
      <c r="JT966" s="18"/>
      <c r="JU966" s="18"/>
      <c r="JV966" s="18"/>
      <c r="JW966" s="18"/>
      <c r="JX966" s="18"/>
      <c r="JY966" s="18"/>
      <c r="JZ966" s="18"/>
      <c r="KA966" s="18"/>
      <c r="KB966" s="18"/>
      <c r="KC966" s="18"/>
      <c r="KD966" s="18"/>
      <c r="KE966" s="18"/>
      <c r="KF966" s="18"/>
      <c r="KG966" s="18"/>
      <c r="KH966" s="18"/>
      <c r="KI966" s="18"/>
      <c r="KJ966" s="18"/>
      <c r="KK966" s="18"/>
      <c r="KL966" s="18"/>
      <c r="KM966" s="18"/>
      <c r="KN966" s="18"/>
      <c r="KO966" s="18"/>
      <c r="KP966" s="18"/>
      <c r="KQ966" s="18"/>
      <c r="KR966" s="18"/>
      <c r="KS966" s="18"/>
      <c r="KT966" s="18"/>
    </row>
    <row r="967" spans="1:306">
      <c r="A967" s="675">
        <v>4214</v>
      </c>
      <c r="B967" s="638" t="s">
        <v>543</v>
      </c>
      <c r="C967" s="632"/>
      <c r="D967" s="632"/>
      <c r="E967" s="632"/>
      <c r="F967" s="632"/>
      <c r="G967" s="623">
        <f t="shared" si="41"/>
        <v>0</v>
      </c>
      <c r="H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c r="IN967" s="18"/>
      <c r="IO967" s="18"/>
      <c r="IP967" s="18"/>
      <c r="IQ967" s="18"/>
      <c r="IR967" s="18"/>
      <c r="IS967" s="18"/>
      <c r="IT967" s="18"/>
      <c r="IU967" s="18"/>
      <c r="IV967" s="18"/>
      <c r="IW967" s="18"/>
      <c r="IX967" s="18"/>
      <c r="IY967" s="18"/>
      <c r="IZ967" s="18"/>
      <c r="JA967" s="18"/>
      <c r="JB967" s="18"/>
      <c r="JC967" s="18"/>
      <c r="JD967" s="18"/>
      <c r="JE967" s="18"/>
      <c r="JF967" s="18"/>
      <c r="JG967" s="18"/>
      <c r="JH967" s="18"/>
      <c r="JI967" s="18"/>
      <c r="JJ967" s="18"/>
      <c r="JK967" s="18"/>
      <c r="JL967" s="18"/>
      <c r="JM967" s="18"/>
      <c r="JN967" s="18"/>
      <c r="JO967" s="18"/>
      <c r="JP967" s="18"/>
      <c r="JQ967" s="18"/>
      <c r="JR967" s="18"/>
      <c r="JS967" s="18"/>
      <c r="JT967" s="18"/>
      <c r="JU967" s="18"/>
      <c r="JV967" s="18"/>
      <c r="JW967" s="18"/>
      <c r="JX967" s="18"/>
      <c r="JY967" s="18"/>
      <c r="JZ967" s="18"/>
      <c r="KA967" s="18"/>
      <c r="KB967" s="18"/>
      <c r="KC967" s="18"/>
      <c r="KD967" s="18"/>
      <c r="KE967" s="18"/>
      <c r="KF967" s="18"/>
      <c r="KG967" s="18"/>
      <c r="KH967" s="18"/>
      <c r="KI967" s="18"/>
      <c r="KJ967" s="18"/>
      <c r="KK967" s="18"/>
      <c r="KL967" s="18"/>
      <c r="KM967" s="18"/>
      <c r="KN967" s="18"/>
      <c r="KO967" s="18"/>
      <c r="KP967" s="18"/>
      <c r="KQ967" s="18"/>
      <c r="KR967" s="18"/>
      <c r="KS967" s="18"/>
      <c r="KT967" s="18"/>
    </row>
    <row r="968" spans="1:306">
      <c r="A968" s="675">
        <v>4217</v>
      </c>
      <c r="B968" s="638" t="s">
        <v>544</v>
      </c>
      <c r="C968" s="632"/>
      <c r="D968" s="632"/>
      <c r="E968" s="632"/>
      <c r="F968" s="632"/>
      <c r="G968" s="623">
        <f t="shared" si="41"/>
        <v>0</v>
      </c>
      <c r="H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c r="IN968" s="18"/>
      <c r="IO968" s="18"/>
      <c r="IP968" s="18"/>
      <c r="IQ968" s="18"/>
      <c r="IR968" s="18"/>
      <c r="IS968" s="18"/>
      <c r="IT968" s="18"/>
      <c r="IU968" s="18"/>
      <c r="IV968" s="18"/>
      <c r="IW968" s="18"/>
      <c r="IX968" s="18"/>
      <c r="IY968" s="18"/>
      <c r="IZ968" s="18"/>
      <c r="JA968" s="18"/>
      <c r="JB968" s="18"/>
      <c r="JC968" s="18"/>
      <c r="JD968" s="18"/>
      <c r="JE968" s="18"/>
      <c r="JF968" s="18"/>
      <c r="JG968" s="18"/>
      <c r="JH968" s="18"/>
      <c r="JI968" s="18"/>
      <c r="JJ968" s="18"/>
      <c r="JK968" s="18"/>
      <c r="JL968" s="18"/>
      <c r="JM968" s="18"/>
      <c r="JN968" s="18"/>
      <c r="JO968" s="18"/>
      <c r="JP968" s="18"/>
      <c r="JQ968" s="18"/>
      <c r="JR968" s="18"/>
      <c r="JS968" s="18"/>
      <c r="JT968" s="18"/>
      <c r="JU968" s="18"/>
      <c r="JV968" s="18"/>
      <c r="JW968" s="18"/>
      <c r="JX968" s="18"/>
      <c r="JY968" s="18"/>
      <c r="JZ968" s="18"/>
      <c r="KA968" s="18"/>
      <c r="KB968" s="18"/>
      <c r="KC968" s="18"/>
      <c r="KD968" s="18"/>
      <c r="KE968" s="18"/>
      <c r="KF968" s="18"/>
      <c r="KG968" s="18"/>
      <c r="KH968" s="18"/>
      <c r="KI968" s="18"/>
      <c r="KJ968" s="18"/>
      <c r="KK968" s="18"/>
      <c r="KL968" s="18"/>
      <c r="KM968" s="18"/>
      <c r="KN968" s="18"/>
      <c r="KO968" s="18"/>
      <c r="KP968" s="18"/>
      <c r="KQ968" s="18"/>
      <c r="KR968" s="18"/>
      <c r="KS968" s="18"/>
      <c r="KT968" s="18"/>
    </row>
    <row r="969" spans="1:306">
      <c r="A969" s="674">
        <v>429</v>
      </c>
      <c r="B969" s="637" t="s">
        <v>545</v>
      </c>
      <c r="C969" s="632"/>
      <c r="D969" s="632"/>
      <c r="E969" s="632"/>
      <c r="F969" s="632"/>
      <c r="G969" s="623">
        <f t="shared" si="41"/>
        <v>0</v>
      </c>
      <c r="H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c r="IN969" s="18"/>
      <c r="IO969" s="18"/>
      <c r="IP969" s="18"/>
      <c r="IQ969" s="18"/>
      <c r="IR969" s="18"/>
      <c r="IS969" s="18"/>
      <c r="IT969" s="18"/>
      <c r="IU969" s="18"/>
      <c r="IV969" s="18"/>
      <c r="IW969" s="18"/>
      <c r="IX969" s="18"/>
      <c r="IY969" s="18"/>
      <c r="IZ969" s="18"/>
      <c r="JA969" s="18"/>
      <c r="JB969" s="18"/>
      <c r="JC969" s="18"/>
      <c r="JD969" s="18"/>
      <c r="JE969" s="18"/>
      <c r="JF969" s="18"/>
      <c r="JG969" s="18"/>
      <c r="JH969" s="18"/>
      <c r="JI969" s="18"/>
      <c r="JJ969" s="18"/>
      <c r="JK969" s="18"/>
      <c r="JL969" s="18"/>
      <c r="JM969" s="18"/>
      <c r="JN969" s="18"/>
      <c r="JO969" s="18"/>
      <c r="JP969" s="18"/>
      <c r="JQ969" s="18"/>
      <c r="JR969" s="18"/>
      <c r="JS969" s="18"/>
      <c r="JT969" s="18"/>
      <c r="JU969" s="18"/>
      <c r="JV969" s="18"/>
      <c r="JW969" s="18"/>
      <c r="JX969" s="18"/>
      <c r="JY969" s="18"/>
      <c r="JZ969" s="18"/>
      <c r="KA969" s="18"/>
      <c r="KB969" s="18"/>
      <c r="KC969" s="18"/>
      <c r="KD969" s="18"/>
      <c r="KE969" s="18"/>
      <c r="KF969" s="18"/>
      <c r="KG969" s="18"/>
      <c r="KH969" s="18"/>
      <c r="KI969" s="18"/>
      <c r="KJ969" s="18"/>
      <c r="KK969" s="18"/>
      <c r="KL969" s="18"/>
      <c r="KM969" s="18"/>
      <c r="KN969" s="18"/>
      <c r="KO969" s="18"/>
      <c r="KP969" s="18"/>
      <c r="KQ969" s="18"/>
      <c r="KR969" s="18"/>
      <c r="KS969" s="18"/>
      <c r="KT969" s="18"/>
    </row>
    <row r="970" spans="1:306">
      <c r="A970" s="661">
        <v>43</v>
      </c>
      <c r="B970" s="636" t="s">
        <v>401</v>
      </c>
      <c r="C970" s="623">
        <f>SUM(C971:C975)</f>
        <v>0</v>
      </c>
      <c r="D970" s="623">
        <f>SUM(D971:D975)</f>
        <v>0</v>
      </c>
      <c r="E970" s="623">
        <f>SUM(E971:E975)</f>
        <v>0</v>
      </c>
      <c r="F970" s="623">
        <f>SUM(F971:F975)</f>
        <v>0</v>
      </c>
      <c r="G970" s="623">
        <f>SUM(C970:F970)</f>
        <v>0</v>
      </c>
      <c r="H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c r="IN970" s="18"/>
      <c r="IO970" s="18"/>
      <c r="IP970" s="18"/>
      <c r="IQ970" s="18"/>
      <c r="IR970" s="18"/>
      <c r="IS970" s="18"/>
      <c r="IT970" s="18"/>
      <c r="IU970" s="18"/>
      <c r="IV970" s="18"/>
      <c r="IW970" s="18"/>
      <c r="IX970" s="18"/>
      <c r="IY970" s="18"/>
      <c r="IZ970" s="18"/>
      <c r="JA970" s="18"/>
      <c r="JB970" s="18"/>
      <c r="JC970" s="18"/>
      <c r="JD970" s="18"/>
      <c r="JE970" s="18"/>
      <c r="JF970" s="18"/>
      <c r="JG970" s="18"/>
      <c r="JH970" s="18"/>
      <c r="JI970" s="18"/>
      <c r="JJ970" s="18"/>
      <c r="JK970" s="18"/>
      <c r="JL970" s="18"/>
      <c r="JM970" s="18"/>
      <c r="JN970" s="18"/>
      <c r="JO970" s="18"/>
      <c r="JP970" s="18"/>
      <c r="JQ970" s="18"/>
      <c r="JR970" s="18"/>
      <c r="JS970" s="18"/>
      <c r="JT970" s="18"/>
      <c r="JU970" s="18"/>
      <c r="JV970" s="18"/>
      <c r="JW970" s="18"/>
      <c r="JX970" s="18"/>
      <c r="JY970" s="18"/>
      <c r="JZ970" s="18"/>
      <c r="KA970" s="18"/>
      <c r="KB970" s="18"/>
      <c r="KC970" s="18"/>
      <c r="KD970" s="18"/>
      <c r="KE970" s="18"/>
      <c r="KF970" s="18"/>
      <c r="KG970" s="18"/>
      <c r="KH970" s="18"/>
      <c r="KI970" s="18"/>
      <c r="KJ970" s="18"/>
      <c r="KK970" s="18"/>
      <c r="KL970" s="18"/>
      <c r="KM970" s="18"/>
      <c r="KN970" s="18"/>
      <c r="KO970" s="18"/>
      <c r="KP970" s="18"/>
      <c r="KQ970" s="18"/>
      <c r="KR970" s="18"/>
      <c r="KS970" s="18"/>
      <c r="KT970" s="18"/>
    </row>
    <row r="971" spans="1:306">
      <c r="A971" s="684">
        <v>431</v>
      </c>
      <c r="B971" s="664" t="s">
        <v>402</v>
      </c>
      <c r="C971" s="632"/>
      <c r="D971" s="632"/>
      <c r="E971" s="632"/>
      <c r="F971" s="632"/>
      <c r="G971" s="623">
        <f>SUM(C971:F971)</f>
        <v>0</v>
      </c>
      <c r="H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c r="IN971" s="18"/>
      <c r="IO971" s="18"/>
      <c r="IP971" s="18"/>
      <c r="IQ971" s="18"/>
      <c r="IR971" s="18"/>
      <c r="IS971" s="18"/>
      <c r="IT971" s="18"/>
      <c r="IU971" s="18"/>
      <c r="IV971" s="18"/>
      <c r="IW971" s="18"/>
      <c r="IX971" s="18"/>
      <c r="IY971" s="18"/>
      <c r="IZ971" s="18"/>
      <c r="JA971" s="18"/>
      <c r="JB971" s="18"/>
      <c r="JC971" s="18"/>
      <c r="JD971" s="18"/>
      <c r="JE971" s="18"/>
      <c r="JF971" s="18"/>
      <c r="JG971" s="18"/>
      <c r="JH971" s="18"/>
      <c r="JI971" s="18"/>
      <c r="JJ971" s="18"/>
      <c r="JK971" s="18"/>
      <c r="JL971" s="18"/>
      <c r="JM971" s="18"/>
      <c r="JN971" s="18"/>
      <c r="JO971" s="18"/>
      <c r="JP971" s="18"/>
      <c r="JQ971" s="18"/>
      <c r="JR971" s="18"/>
      <c r="JS971" s="18"/>
      <c r="JT971" s="18"/>
      <c r="JU971" s="18"/>
      <c r="JV971" s="18"/>
      <c r="JW971" s="18"/>
      <c r="JX971" s="18"/>
      <c r="JY971" s="18"/>
      <c r="JZ971" s="18"/>
      <c r="KA971" s="18"/>
      <c r="KB971" s="18"/>
      <c r="KC971" s="18"/>
      <c r="KD971" s="18"/>
      <c r="KE971" s="18"/>
      <c r="KF971" s="18"/>
      <c r="KG971" s="18"/>
      <c r="KH971" s="18"/>
      <c r="KI971" s="18"/>
      <c r="KJ971" s="18"/>
      <c r="KK971" s="18"/>
      <c r="KL971" s="18"/>
      <c r="KM971" s="18"/>
      <c r="KN971" s="18"/>
      <c r="KO971" s="18"/>
      <c r="KP971" s="18"/>
      <c r="KQ971" s="18"/>
      <c r="KR971" s="18"/>
      <c r="KS971" s="18"/>
      <c r="KT971" s="18"/>
    </row>
    <row r="972" spans="1:306">
      <c r="A972" s="684">
        <v>432</v>
      </c>
      <c r="B972" s="664" t="s">
        <v>403</v>
      </c>
      <c r="C972" s="632"/>
      <c r="D972" s="632"/>
      <c r="E972" s="632"/>
      <c r="F972" s="632"/>
      <c r="G972" s="623">
        <f t="shared" si="41"/>
        <v>0</v>
      </c>
      <c r="H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c r="IN972" s="18"/>
      <c r="IO972" s="18"/>
      <c r="IP972" s="18"/>
      <c r="IQ972" s="18"/>
      <c r="IR972" s="18"/>
      <c r="IS972" s="18"/>
      <c r="IT972" s="18"/>
      <c r="IU972" s="18"/>
      <c r="IV972" s="18"/>
      <c r="IW972" s="18"/>
      <c r="IX972" s="18"/>
      <c r="IY972" s="18"/>
      <c r="IZ972" s="18"/>
      <c r="JA972" s="18"/>
      <c r="JB972" s="18"/>
      <c r="JC972" s="18"/>
      <c r="JD972" s="18"/>
      <c r="JE972" s="18"/>
      <c r="JF972" s="18"/>
      <c r="JG972" s="18"/>
      <c r="JH972" s="18"/>
      <c r="JI972" s="18"/>
      <c r="JJ972" s="18"/>
      <c r="JK972" s="18"/>
      <c r="JL972" s="18"/>
      <c r="JM972" s="18"/>
      <c r="JN972" s="18"/>
      <c r="JO972" s="18"/>
      <c r="JP972" s="18"/>
      <c r="JQ972" s="18"/>
      <c r="JR972" s="18"/>
      <c r="JS972" s="18"/>
      <c r="JT972" s="18"/>
      <c r="JU972" s="18"/>
      <c r="JV972" s="18"/>
      <c r="JW972" s="18"/>
      <c r="JX972" s="18"/>
      <c r="JY972" s="18"/>
      <c r="JZ972" s="18"/>
      <c r="KA972" s="18"/>
      <c r="KB972" s="18"/>
      <c r="KC972" s="18"/>
      <c r="KD972" s="18"/>
      <c r="KE972" s="18"/>
      <c r="KF972" s="18"/>
      <c r="KG972" s="18"/>
      <c r="KH972" s="18"/>
      <c r="KI972" s="18"/>
      <c r="KJ972" s="18"/>
      <c r="KK972" s="18"/>
      <c r="KL972" s="18"/>
      <c r="KM972" s="18"/>
      <c r="KN972" s="18"/>
      <c r="KO972" s="18"/>
      <c r="KP972" s="18"/>
      <c r="KQ972" s="18"/>
      <c r="KR972" s="18"/>
      <c r="KS972" s="18"/>
      <c r="KT972" s="18"/>
    </row>
    <row r="973" spans="1:306">
      <c r="A973" s="684">
        <v>433</v>
      </c>
      <c r="B973" s="664" t="s">
        <v>404</v>
      </c>
      <c r="C973" s="632"/>
      <c r="D973" s="632"/>
      <c r="E973" s="632"/>
      <c r="F973" s="632"/>
      <c r="G973" s="623">
        <f t="shared" si="41"/>
        <v>0</v>
      </c>
      <c r="H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c r="IN973" s="18"/>
      <c r="IO973" s="18"/>
      <c r="IP973" s="18"/>
      <c r="IQ973" s="18"/>
      <c r="IR973" s="18"/>
      <c r="IS973" s="18"/>
      <c r="IT973" s="18"/>
      <c r="IU973" s="18"/>
      <c r="IV973" s="18"/>
      <c r="IW973" s="18"/>
      <c r="IX973" s="18"/>
      <c r="IY973" s="18"/>
      <c r="IZ973" s="18"/>
      <c r="JA973" s="18"/>
      <c r="JB973" s="18"/>
      <c r="JC973" s="18"/>
      <c r="JD973" s="18"/>
      <c r="JE973" s="18"/>
      <c r="JF973" s="18"/>
      <c r="JG973" s="18"/>
      <c r="JH973" s="18"/>
      <c r="JI973" s="18"/>
      <c r="JJ973" s="18"/>
      <c r="JK973" s="18"/>
      <c r="JL973" s="18"/>
      <c r="JM973" s="18"/>
      <c r="JN973" s="18"/>
      <c r="JO973" s="18"/>
      <c r="JP973" s="18"/>
      <c r="JQ973" s="18"/>
      <c r="JR973" s="18"/>
      <c r="JS973" s="18"/>
      <c r="JT973" s="18"/>
      <c r="JU973" s="18"/>
      <c r="JV973" s="18"/>
      <c r="JW973" s="18"/>
      <c r="JX973" s="18"/>
      <c r="JY973" s="18"/>
      <c r="JZ973" s="18"/>
      <c r="KA973" s="18"/>
      <c r="KB973" s="18"/>
      <c r="KC973" s="18"/>
      <c r="KD973" s="18"/>
      <c r="KE973" s="18"/>
      <c r="KF973" s="18"/>
      <c r="KG973" s="18"/>
      <c r="KH973" s="18"/>
      <c r="KI973" s="18"/>
      <c r="KJ973" s="18"/>
      <c r="KK973" s="18"/>
      <c r="KL973" s="18"/>
      <c r="KM973" s="18"/>
      <c r="KN973" s="18"/>
      <c r="KO973" s="18"/>
      <c r="KP973" s="18"/>
      <c r="KQ973" s="18"/>
      <c r="KR973" s="18"/>
      <c r="KS973" s="18"/>
      <c r="KT973" s="18"/>
    </row>
    <row r="974" spans="1:306">
      <c r="A974" s="684">
        <v>434</v>
      </c>
      <c r="B974" s="664" t="s">
        <v>405</v>
      </c>
      <c r="C974" s="632"/>
      <c r="D974" s="632"/>
      <c r="E974" s="632"/>
      <c r="F974" s="632"/>
      <c r="G974" s="623">
        <f t="shared" si="41"/>
        <v>0</v>
      </c>
      <c r="H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c r="IN974" s="18"/>
      <c r="IO974" s="18"/>
      <c r="IP974" s="18"/>
      <c r="IQ974" s="18"/>
      <c r="IR974" s="18"/>
      <c r="IS974" s="18"/>
      <c r="IT974" s="18"/>
      <c r="IU974" s="18"/>
      <c r="IV974" s="18"/>
      <c r="IW974" s="18"/>
      <c r="IX974" s="18"/>
      <c r="IY974" s="18"/>
      <c r="IZ974" s="18"/>
      <c r="JA974" s="18"/>
      <c r="JB974" s="18"/>
      <c r="JC974" s="18"/>
      <c r="JD974" s="18"/>
      <c r="JE974" s="18"/>
      <c r="JF974" s="18"/>
      <c r="JG974" s="18"/>
      <c r="JH974" s="18"/>
      <c r="JI974" s="18"/>
      <c r="JJ974" s="18"/>
      <c r="JK974" s="18"/>
      <c r="JL974" s="18"/>
      <c r="JM974" s="18"/>
      <c r="JN974" s="18"/>
      <c r="JO974" s="18"/>
      <c r="JP974" s="18"/>
      <c r="JQ974" s="18"/>
      <c r="JR974" s="18"/>
      <c r="JS974" s="18"/>
      <c r="JT974" s="18"/>
      <c r="JU974" s="18"/>
      <c r="JV974" s="18"/>
      <c r="JW974" s="18"/>
      <c r="JX974" s="18"/>
      <c r="JY974" s="18"/>
      <c r="JZ974" s="18"/>
      <c r="KA974" s="18"/>
      <c r="KB974" s="18"/>
      <c r="KC974" s="18"/>
      <c r="KD974" s="18"/>
      <c r="KE974" s="18"/>
      <c r="KF974" s="18"/>
      <c r="KG974" s="18"/>
      <c r="KH974" s="18"/>
      <c r="KI974" s="18"/>
      <c r="KJ974" s="18"/>
      <c r="KK974" s="18"/>
      <c r="KL974" s="18"/>
      <c r="KM974" s="18"/>
      <c r="KN974" s="18"/>
      <c r="KO974" s="18"/>
      <c r="KP974" s="18"/>
      <c r="KQ974" s="18"/>
      <c r="KR974" s="18"/>
      <c r="KS974" s="18"/>
      <c r="KT974" s="18"/>
    </row>
    <row r="975" spans="1:306">
      <c r="A975" s="684">
        <v>437</v>
      </c>
      <c r="B975" s="664" t="s">
        <v>406</v>
      </c>
      <c r="C975" s="632"/>
      <c r="D975" s="632"/>
      <c r="E975" s="632"/>
      <c r="F975" s="632"/>
      <c r="G975" s="623">
        <f t="shared" si="41"/>
        <v>0</v>
      </c>
      <c r="H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c r="IN975" s="18"/>
      <c r="IO975" s="18"/>
      <c r="IP975" s="18"/>
      <c r="IQ975" s="18"/>
      <c r="IR975" s="18"/>
      <c r="IS975" s="18"/>
      <c r="IT975" s="18"/>
      <c r="IU975" s="18"/>
      <c r="IV975" s="18"/>
      <c r="IW975" s="18"/>
      <c r="IX975" s="18"/>
      <c r="IY975" s="18"/>
      <c r="IZ975" s="18"/>
      <c r="JA975" s="18"/>
      <c r="JB975" s="18"/>
      <c r="JC975" s="18"/>
      <c r="JD975" s="18"/>
      <c r="JE975" s="18"/>
      <c r="JF975" s="18"/>
      <c r="JG975" s="18"/>
      <c r="JH975" s="18"/>
      <c r="JI975" s="18"/>
      <c r="JJ975" s="18"/>
      <c r="JK975" s="18"/>
      <c r="JL975" s="18"/>
      <c r="JM975" s="18"/>
      <c r="JN975" s="18"/>
      <c r="JO975" s="18"/>
      <c r="JP975" s="18"/>
      <c r="JQ975" s="18"/>
      <c r="JR975" s="18"/>
      <c r="JS975" s="18"/>
      <c r="JT975" s="18"/>
      <c r="JU975" s="18"/>
      <c r="JV975" s="18"/>
      <c r="JW975" s="18"/>
      <c r="JX975" s="18"/>
      <c r="JY975" s="18"/>
      <c r="JZ975" s="18"/>
      <c r="KA975" s="18"/>
      <c r="KB975" s="18"/>
      <c r="KC975" s="18"/>
      <c r="KD975" s="18"/>
      <c r="KE975" s="18"/>
      <c r="KF975" s="18"/>
      <c r="KG975" s="18"/>
      <c r="KH975" s="18"/>
      <c r="KI975" s="18"/>
      <c r="KJ975" s="18"/>
      <c r="KK975" s="18"/>
      <c r="KL975" s="18"/>
      <c r="KM975" s="18"/>
      <c r="KN975" s="18"/>
      <c r="KO975" s="18"/>
      <c r="KP975" s="18"/>
      <c r="KQ975" s="18"/>
      <c r="KR975" s="18"/>
      <c r="KS975" s="18"/>
      <c r="KT975" s="18"/>
    </row>
    <row r="976" spans="1:306">
      <c r="A976" s="661">
        <v>44</v>
      </c>
      <c r="B976" s="636" t="s">
        <v>546</v>
      </c>
      <c r="C976" s="632"/>
      <c r="D976" s="632"/>
      <c r="E976" s="632"/>
      <c r="F976" s="632"/>
      <c r="G976" s="623">
        <f t="shared" si="41"/>
        <v>0</v>
      </c>
      <c r="H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c r="IN976" s="18"/>
      <c r="IO976" s="18"/>
      <c r="IP976" s="18"/>
      <c r="IQ976" s="18"/>
      <c r="IR976" s="18"/>
      <c r="IS976" s="18"/>
      <c r="IT976" s="18"/>
      <c r="IU976" s="18"/>
      <c r="IV976" s="18"/>
      <c r="IW976" s="18"/>
      <c r="IX976" s="18"/>
      <c r="IY976" s="18"/>
      <c r="IZ976" s="18"/>
      <c r="JA976" s="18"/>
      <c r="JB976" s="18"/>
      <c r="JC976" s="18"/>
      <c r="JD976" s="18"/>
      <c r="JE976" s="18"/>
      <c r="JF976" s="18"/>
      <c r="JG976" s="18"/>
      <c r="JH976" s="18"/>
      <c r="JI976" s="18"/>
      <c r="JJ976" s="18"/>
      <c r="JK976" s="18"/>
      <c r="JL976" s="18"/>
      <c r="JM976" s="18"/>
      <c r="JN976" s="18"/>
      <c r="JO976" s="18"/>
      <c r="JP976" s="18"/>
      <c r="JQ976" s="18"/>
      <c r="JR976" s="18"/>
      <c r="JS976" s="18"/>
      <c r="JT976" s="18"/>
      <c r="JU976" s="18"/>
      <c r="JV976" s="18"/>
      <c r="JW976" s="18"/>
      <c r="JX976" s="18"/>
      <c r="JY976" s="18"/>
      <c r="JZ976" s="18"/>
      <c r="KA976" s="18"/>
      <c r="KB976" s="18"/>
      <c r="KC976" s="18"/>
      <c r="KD976" s="18"/>
      <c r="KE976" s="18"/>
      <c r="KF976" s="18"/>
      <c r="KG976" s="18"/>
      <c r="KH976" s="18"/>
      <c r="KI976" s="18"/>
      <c r="KJ976" s="18"/>
      <c r="KK976" s="18"/>
      <c r="KL976" s="18"/>
      <c r="KM976" s="18"/>
      <c r="KN976" s="18"/>
      <c r="KO976" s="18"/>
      <c r="KP976" s="18"/>
      <c r="KQ976" s="18"/>
      <c r="KR976" s="18"/>
      <c r="KS976" s="18"/>
      <c r="KT976" s="18"/>
    </row>
    <row r="977" spans="1:306">
      <c r="A977" s="661">
        <v>45</v>
      </c>
      <c r="B977" s="636" t="s">
        <v>547</v>
      </c>
      <c r="C977" s="623">
        <f>SUM(C978:C979)</f>
        <v>0</v>
      </c>
      <c r="D977" s="623">
        <f>SUM(D978:D979)</f>
        <v>0</v>
      </c>
      <c r="E977" s="623">
        <f>SUM(E978:E979)</f>
        <v>0</v>
      </c>
      <c r="F977" s="623">
        <f>SUM(F978:F979)</f>
        <v>0</v>
      </c>
      <c r="G977" s="623">
        <f t="shared" si="41"/>
        <v>0</v>
      </c>
      <c r="H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c r="IN977" s="18"/>
      <c r="IO977" s="18"/>
      <c r="IP977" s="18"/>
      <c r="IQ977" s="18"/>
      <c r="IR977" s="18"/>
      <c r="IS977" s="18"/>
      <c r="IT977" s="18"/>
      <c r="IU977" s="18"/>
      <c r="IV977" s="18"/>
      <c r="IW977" s="18"/>
      <c r="IX977" s="18"/>
      <c r="IY977" s="18"/>
      <c r="IZ977" s="18"/>
      <c r="JA977" s="18"/>
      <c r="JB977" s="18"/>
      <c r="JC977" s="18"/>
      <c r="JD977" s="18"/>
      <c r="JE977" s="18"/>
      <c r="JF977" s="18"/>
      <c r="JG977" s="18"/>
      <c r="JH977" s="18"/>
      <c r="JI977" s="18"/>
      <c r="JJ977" s="18"/>
      <c r="JK977" s="18"/>
      <c r="JL977" s="18"/>
      <c r="JM977" s="18"/>
      <c r="JN977" s="18"/>
      <c r="JO977" s="18"/>
      <c r="JP977" s="18"/>
      <c r="JQ977" s="18"/>
      <c r="JR977" s="18"/>
      <c r="JS977" s="18"/>
      <c r="JT977" s="18"/>
      <c r="JU977" s="18"/>
      <c r="JV977" s="18"/>
      <c r="JW977" s="18"/>
      <c r="JX977" s="18"/>
      <c r="JY977" s="18"/>
      <c r="JZ977" s="18"/>
      <c r="KA977" s="18"/>
      <c r="KB977" s="18"/>
      <c r="KC977" s="18"/>
      <c r="KD977" s="18"/>
      <c r="KE977" s="18"/>
      <c r="KF977" s="18"/>
      <c r="KG977" s="18"/>
      <c r="KH977" s="18"/>
      <c r="KI977" s="18"/>
      <c r="KJ977" s="18"/>
      <c r="KK977" s="18"/>
      <c r="KL977" s="18"/>
      <c r="KM977" s="18"/>
      <c r="KN977" s="18"/>
      <c r="KO977" s="18"/>
      <c r="KP977" s="18"/>
      <c r="KQ977" s="18"/>
      <c r="KR977" s="18"/>
      <c r="KS977" s="18"/>
      <c r="KT977" s="18"/>
    </row>
    <row r="978" spans="1:306">
      <c r="A978" s="684">
        <v>451</v>
      </c>
      <c r="B978" s="664" t="s">
        <v>409</v>
      </c>
      <c r="C978" s="632"/>
      <c r="D978" s="632"/>
      <c r="E978" s="632"/>
      <c r="F978" s="632"/>
      <c r="G978" s="623">
        <f t="shared" si="41"/>
        <v>0</v>
      </c>
      <c r="H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c r="IN978" s="18"/>
      <c r="IO978" s="18"/>
      <c r="IP978" s="18"/>
      <c r="IQ978" s="18"/>
      <c r="IR978" s="18"/>
      <c r="IS978" s="18"/>
      <c r="IT978" s="18"/>
      <c r="IU978" s="18"/>
      <c r="IV978" s="18"/>
      <c r="IW978" s="18"/>
      <c r="IX978" s="18"/>
      <c r="IY978" s="18"/>
      <c r="IZ978" s="18"/>
      <c r="JA978" s="18"/>
      <c r="JB978" s="18"/>
      <c r="JC978" s="18"/>
      <c r="JD978" s="18"/>
      <c r="JE978" s="18"/>
      <c r="JF978" s="18"/>
      <c r="JG978" s="18"/>
      <c r="JH978" s="18"/>
      <c r="JI978" s="18"/>
      <c r="JJ978" s="18"/>
      <c r="JK978" s="18"/>
      <c r="JL978" s="18"/>
      <c r="JM978" s="18"/>
      <c r="JN978" s="18"/>
      <c r="JO978" s="18"/>
      <c r="JP978" s="18"/>
      <c r="JQ978" s="18"/>
      <c r="JR978" s="18"/>
      <c r="JS978" s="18"/>
      <c r="JT978" s="18"/>
      <c r="JU978" s="18"/>
      <c r="JV978" s="18"/>
      <c r="JW978" s="18"/>
      <c r="JX978" s="18"/>
      <c r="JY978" s="18"/>
      <c r="JZ978" s="18"/>
      <c r="KA978" s="18"/>
      <c r="KB978" s="18"/>
      <c r="KC978" s="18"/>
      <c r="KD978" s="18"/>
      <c r="KE978" s="18"/>
      <c r="KF978" s="18"/>
      <c r="KG978" s="18"/>
      <c r="KH978" s="18"/>
      <c r="KI978" s="18"/>
      <c r="KJ978" s="18"/>
      <c r="KK978" s="18"/>
      <c r="KL978" s="18"/>
      <c r="KM978" s="18"/>
      <c r="KN978" s="18"/>
      <c r="KO978" s="18"/>
      <c r="KP978" s="18"/>
      <c r="KQ978" s="18"/>
      <c r="KR978" s="18"/>
      <c r="KS978" s="18"/>
      <c r="KT978" s="18"/>
    </row>
    <row r="979" spans="1:306">
      <c r="A979" s="684">
        <v>452</v>
      </c>
      <c r="B979" s="664" t="s">
        <v>410</v>
      </c>
      <c r="C979" s="632"/>
      <c r="D979" s="632"/>
      <c r="E979" s="632"/>
      <c r="F979" s="632"/>
      <c r="G979" s="623">
        <f t="shared" si="41"/>
        <v>0</v>
      </c>
      <c r="H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P979" s="18"/>
      <c r="IQ979" s="18"/>
      <c r="IR979" s="18"/>
      <c r="IS979" s="18"/>
      <c r="IT979" s="18"/>
      <c r="IU979" s="18"/>
      <c r="IV979" s="18"/>
      <c r="IW979" s="18"/>
      <c r="IX979" s="18"/>
      <c r="IY979" s="18"/>
      <c r="IZ979" s="18"/>
      <c r="JA979" s="18"/>
      <c r="JB979" s="18"/>
      <c r="JC979" s="18"/>
      <c r="JD979" s="18"/>
      <c r="JE979" s="18"/>
      <c r="JF979" s="18"/>
      <c r="JG979" s="18"/>
      <c r="JH979" s="18"/>
      <c r="JI979" s="18"/>
      <c r="JJ979" s="18"/>
      <c r="JK979" s="18"/>
      <c r="JL979" s="18"/>
      <c r="JM979" s="18"/>
      <c r="JN979" s="18"/>
      <c r="JO979" s="18"/>
      <c r="JP979" s="18"/>
      <c r="JQ979" s="18"/>
      <c r="JR979" s="18"/>
      <c r="JS979" s="18"/>
      <c r="JT979" s="18"/>
      <c r="JU979" s="18"/>
      <c r="JV979" s="18"/>
      <c r="JW979" s="18"/>
      <c r="JX979" s="18"/>
      <c r="JY979" s="18"/>
      <c r="JZ979" s="18"/>
      <c r="KA979" s="18"/>
      <c r="KB979" s="18"/>
      <c r="KC979" s="18"/>
      <c r="KD979" s="18"/>
      <c r="KE979" s="18"/>
      <c r="KF979" s="18"/>
      <c r="KG979" s="18"/>
      <c r="KH979" s="18"/>
      <c r="KI979" s="18"/>
      <c r="KJ979" s="18"/>
      <c r="KK979" s="18"/>
      <c r="KL979" s="18"/>
      <c r="KM979" s="18"/>
      <c r="KN979" s="18"/>
      <c r="KO979" s="18"/>
      <c r="KP979" s="18"/>
      <c r="KQ979" s="18"/>
      <c r="KR979" s="18"/>
      <c r="KS979" s="18"/>
      <c r="KT979" s="18"/>
    </row>
    <row r="980" spans="1:306">
      <c r="A980" s="661">
        <v>46</v>
      </c>
      <c r="B980" s="636" t="s">
        <v>411</v>
      </c>
      <c r="C980" s="632"/>
      <c r="D980" s="632"/>
      <c r="E980" s="632"/>
      <c r="F980" s="632"/>
      <c r="G980" s="623">
        <f t="shared" si="41"/>
        <v>0</v>
      </c>
      <c r="H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c r="IN980" s="18"/>
      <c r="IO980" s="18"/>
      <c r="IP980" s="18"/>
      <c r="IQ980" s="18"/>
      <c r="IR980" s="18"/>
      <c r="IS980" s="18"/>
      <c r="IT980" s="18"/>
      <c r="IU980" s="18"/>
      <c r="IV980" s="18"/>
      <c r="IW980" s="18"/>
      <c r="IX980" s="18"/>
      <c r="IY980" s="18"/>
      <c r="IZ980" s="18"/>
      <c r="JA980" s="18"/>
      <c r="JB980" s="18"/>
      <c r="JC980" s="18"/>
      <c r="JD980" s="18"/>
      <c r="JE980" s="18"/>
      <c r="JF980" s="18"/>
      <c r="JG980" s="18"/>
      <c r="JH980" s="18"/>
      <c r="JI980" s="18"/>
      <c r="JJ980" s="18"/>
      <c r="JK980" s="18"/>
      <c r="JL980" s="18"/>
      <c r="JM980" s="18"/>
      <c r="JN980" s="18"/>
      <c r="JO980" s="18"/>
      <c r="JP980" s="18"/>
      <c r="JQ980" s="18"/>
      <c r="JR980" s="18"/>
      <c r="JS980" s="18"/>
      <c r="JT980" s="18"/>
      <c r="JU980" s="18"/>
      <c r="JV980" s="18"/>
      <c r="JW980" s="18"/>
      <c r="JX980" s="18"/>
      <c r="JY980" s="18"/>
      <c r="JZ980" s="18"/>
      <c r="KA980" s="18"/>
      <c r="KB980" s="18"/>
      <c r="KC980" s="18"/>
      <c r="KD980" s="18"/>
      <c r="KE980" s="18"/>
      <c r="KF980" s="18"/>
      <c r="KG980" s="18"/>
      <c r="KH980" s="18"/>
      <c r="KI980" s="18"/>
      <c r="KJ980" s="18"/>
      <c r="KK980" s="18"/>
      <c r="KL980" s="18"/>
      <c r="KM980" s="18"/>
      <c r="KN980" s="18"/>
      <c r="KO980" s="18"/>
      <c r="KP980" s="18"/>
      <c r="KQ980" s="18"/>
      <c r="KR980" s="18"/>
      <c r="KS980" s="18"/>
      <c r="KT980" s="18"/>
    </row>
    <row r="981" spans="1:306">
      <c r="A981" s="672">
        <v>5</v>
      </c>
      <c r="B981" s="657" t="s">
        <v>412</v>
      </c>
      <c r="C981" s="623">
        <f>C982+C983+C990+C1013</f>
        <v>0</v>
      </c>
      <c r="D981" s="623">
        <f>D982+D983+D990+D1013</f>
        <v>0</v>
      </c>
      <c r="E981" s="623">
        <f>E982+E983+E990+E1013</f>
        <v>0</v>
      </c>
      <c r="F981" s="623">
        <f>F982+F983+F990+F1013</f>
        <v>0</v>
      </c>
      <c r="G981" s="623">
        <f t="shared" si="41"/>
        <v>0</v>
      </c>
      <c r="H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c r="IN981" s="18"/>
      <c r="IO981" s="18"/>
      <c r="IP981" s="18"/>
      <c r="IQ981" s="18"/>
      <c r="IR981" s="18"/>
      <c r="IS981" s="18"/>
      <c r="IT981" s="18"/>
      <c r="IU981" s="18"/>
      <c r="IV981" s="18"/>
      <c r="IW981" s="18"/>
      <c r="IX981" s="18"/>
      <c r="IY981" s="18"/>
      <c r="IZ981" s="18"/>
      <c r="JA981" s="18"/>
      <c r="JB981" s="18"/>
      <c r="JC981" s="18"/>
      <c r="JD981" s="18"/>
      <c r="JE981" s="18"/>
      <c r="JF981" s="18"/>
      <c r="JG981" s="18"/>
      <c r="JH981" s="18"/>
      <c r="JI981" s="18"/>
      <c r="JJ981" s="18"/>
      <c r="JK981" s="18"/>
      <c r="JL981" s="18"/>
      <c r="JM981" s="18"/>
      <c r="JN981" s="18"/>
      <c r="JO981" s="18"/>
      <c r="JP981" s="18"/>
      <c r="JQ981" s="18"/>
      <c r="JR981" s="18"/>
      <c r="JS981" s="18"/>
      <c r="JT981" s="18"/>
      <c r="JU981" s="18"/>
      <c r="JV981" s="18"/>
      <c r="JW981" s="18"/>
      <c r="JX981" s="18"/>
      <c r="JY981" s="18"/>
      <c r="JZ981" s="18"/>
      <c r="KA981" s="18"/>
      <c r="KB981" s="18"/>
      <c r="KC981" s="18"/>
      <c r="KD981" s="18"/>
      <c r="KE981" s="18"/>
      <c r="KF981" s="18"/>
      <c r="KG981" s="18"/>
      <c r="KH981" s="18"/>
      <c r="KI981" s="18"/>
      <c r="KJ981" s="18"/>
      <c r="KK981" s="18"/>
      <c r="KL981" s="18"/>
      <c r="KM981" s="18"/>
      <c r="KN981" s="18"/>
      <c r="KO981" s="18"/>
      <c r="KP981" s="18"/>
      <c r="KQ981" s="18"/>
      <c r="KR981" s="18"/>
      <c r="KS981" s="18"/>
      <c r="KT981" s="18"/>
    </row>
    <row r="982" spans="1:306">
      <c r="A982" s="661">
        <v>54</v>
      </c>
      <c r="B982" s="636" t="s">
        <v>548</v>
      </c>
      <c r="C982" s="632"/>
      <c r="D982" s="632"/>
      <c r="E982" s="632"/>
      <c r="F982" s="632"/>
      <c r="G982" s="623">
        <f t="shared" si="41"/>
        <v>0</v>
      </c>
      <c r="H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8"/>
      <c r="IS982" s="18"/>
      <c r="IT982" s="18"/>
      <c r="IU982" s="18"/>
      <c r="IV982" s="18"/>
      <c r="IW982" s="18"/>
      <c r="IX982" s="18"/>
      <c r="IY982" s="18"/>
      <c r="IZ982" s="18"/>
      <c r="JA982" s="18"/>
      <c r="JB982" s="18"/>
      <c r="JC982" s="18"/>
      <c r="JD982" s="18"/>
      <c r="JE982" s="18"/>
      <c r="JF982" s="18"/>
      <c r="JG982" s="18"/>
      <c r="JH982" s="18"/>
      <c r="JI982" s="18"/>
      <c r="JJ982" s="18"/>
      <c r="JK982" s="18"/>
      <c r="JL982" s="18"/>
      <c r="JM982" s="18"/>
      <c r="JN982" s="18"/>
      <c r="JO982" s="18"/>
      <c r="JP982" s="18"/>
      <c r="JQ982" s="18"/>
      <c r="JR982" s="18"/>
      <c r="JS982" s="18"/>
      <c r="JT982" s="18"/>
      <c r="JU982" s="18"/>
      <c r="JV982" s="18"/>
      <c r="JW982" s="18"/>
      <c r="JX982" s="18"/>
      <c r="JY982" s="18"/>
      <c r="JZ982" s="18"/>
      <c r="KA982" s="18"/>
      <c r="KB982" s="18"/>
      <c r="KC982" s="18"/>
      <c r="KD982" s="18"/>
      <c r="KE982" s="18"/>
      <c r="KF982" s="18"/>
      <c r="KG982" s="18"/>
      <c r="KH982" s="18"/>
      <c r="KI982" s="18"/>
      <c r="KJ982" s="18"/>
      <c r="KK982" s="18"/>
      <c r="KL982" s="18"/>
      <c r="KM982" s="18"/>
      <c r="KN982" s="18"/>
      <c r="KO982" s="18"/>
      <c r="KP982" s="18"/>
      <c r="KQ982" s="18"/>
      <c r="KR982" s="18"/>
      <c r="KS982" s="18"/>
      <c r="KT982" s="18"/>
    </row>
    <row r="983" spans="1:306">
      <c r="A983" s="661">
        <v>55</v>
      </c>
      <c r="B983" s="636" t="s">
        <v>549</v>
      </c>
      <c r="C983" s="623">
        <f>C984+C989</f>
        <v>0</v>
      </c>
      <c r="D983" s="623">
        <f>D984+D989</f>
        <v>0</v>
      </c>
      <c r="E983" s="623">
        <f>E984+E989</f>
        <v>0</v>
      </c>
      <c r="F983" s="623">
        <f>F984+F989</f>
        <v>0</v>
      </c>
      <c r="G983" s="623">
        <f t="shared" si="41"/>
        <v>0</v>
      </c>
      <c r="H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18"/>
      <c r="IX983" s="18"/>
      <c r="IY983" s="18"/>
      <c r="IZ983" s="18"/>
      <c r="JA983" s="18"/>
      <c r="JB983" s="18"/>
      <c r="JC983" s="18"/>
      <c r="JD983" s="18"/>
      <c r="JE983" s="18"/>
      <c r="JF983" s="18"/>
      <c r="JG983" s="18"/>
      <c r="JH983" s="18"/>
      <c r="JI983" s="18"/>
      <c r="JJ983" s="18"/>
      <c r="JK983" s="18"/>
      <c r="JL983" s="18"/>
      <c r="JM983" s="18"/>
      <c r="JN983" s="18"/>
      <c r="JO983" s="18"/>
      <c r="JP983" s="18"/>
      <c r="JQ983" s="18"/>
      <c r="JR983" s="18"/>
      <c r="JS983" s="18"/>
      <c r="JT983" s="18"/>
      <c r="JU983" s="18"/>
      <c r="JV983" s="18"/>
      <c r="JW983" s="18"/>
      <c r="JX983" s="18"/>
      <c r="JY983" s="18"/>
      <c r="JZ983" s="18"/>
      <c r="KA983" s="18"/>
      <c r="KB983" s="18"/>
      <c r="KC983" s="18"/>
      <c r="KD983" s="18"/>
      <c r="KE983" s="18"/>
      <c r="KF983" s="18"/>
      <c r="KG983" s="18"/>
      <c r="KH983" s="18"/>
      <c r="KI983" s="18"/>
      <c r="KJ983" s="18"/>
      <c r="KK983" s="18"/>
      <c r="KL983" s="18"/>
      <c r="KM983" s="18"/>
      <c r="KN983" s="18"/>
      <c r="KO983" s="18"/>
      <c r="KP983" s="18"/>
      <c r="KQ983" s="18"/>
      <c r="KR983" s="18"/>
      <c r="KS983" s="18"/>
      <c r="KT983" s="18"/>
    </row>
    <row r="984" spans="1:306">
      <c r="A984" s="678">
        <v>551</v>
      </c>
      <c r="B984" s="637" t="s">
        <v>550</v>
      </c>
      <c r="C984" s="623">
        <f>SUM(C985:C988)</f>
        <v>0</v>
      </c>
      <c r="D984" s="623">
        <f>SUM(D985:D988)</f>
        <v>0</v>
      </c>
      <c r="E984" s="623">
        <f>SUM(E985:E988)</f>
        <v>0</v>
      </c>
      <c r="F984" s="623">
        <f>SUM(F985:F988)</f>
        <v>0</v>
      </c>
      <c r="G984" s="623">
        <f t="shared" si="41"/>
        <v>0</v>
      </c>
      <c r="H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18"/>
      <c r="IO984" s="18"/>
      <c r="IP984" s="18"/>
      <c r="IQ984" s="18"/>
      <c r="IR984" s="18"/>
      <c r="IS984" s="18"/>
      <c r="IT984" s="18"/>
      <c r="IU984" s="18"/>
      <c r="IV984" s="18"/>
      <c r="IW984" s="18"/>
      <c r="IX984" s="18"/>
      <c r="IY984" s="18"/>
      <c r="IZ984" s="18"/>
      <c r="JA984" s="18"/>
      <c r="JB984" s="18"/>
      <c r="JC984" s="18"/>
      <c r="JD984" s="18"/>
      <c r="JE984" s="18"/>
      <c r="JF984" s="18"/>
      <c r="JG984" s="18"/>
      <c r="JH984" s="18"/>
      <c r="JI984" s="18"/>
      <c r="JJ984" s="18"/>
      <c r="JK984" s="18"/>
      <c r="JL984" s="18"/>
      <c r="JM984" s="18"/>
      <c r="JN984" s="18"/>
      <c r="JO984" s="18"/>
      <c r="JP984" s="18"/>
      <c r="JQ984" s="18"/>
      <c r="JR984" s="18"/>
      <c r="JS984" s="18"/>
      <c r="JT984" s="18"/>
      <c r="JU984" s="18"/>
      <c r="JV984" s="18"/>
      <c r="JW984" s="18"/>
      <c r="JX984" s="18"/>
      <c r="JY984" s="18"/>
      <c r="JZ984" s="18"/>
      <c r="KA984" s="18"/>
      <c r="KB984" s="18"/>
      <c r="KC984" s="18"/>
      <c r="KD984" s="18"/>
      <c r="KE984" s="18"/>
      <c r="KF984" s="18"/>
      <c r="KG984" s="18"/>
      <c r="KH984" s="18"/>
      <c r="KI984" s="18"/>
      <c r="KJ984" s="18"/>
      <c r="KK984" s="18"/>
      <c r="KL984" s="18"/>
      <c r="KM984" s="18"/>
      <c r="KN984" s="18"/>
      <c r="KO984" s="18"/>
      <c r="KP984" s="18"/>
      <c r="KQ984" s="18"/>
      <c r="KR984" s="18"/>
      <c r="KS984" s="18"/>
      <c r="KT984" s="18"/>
    </row>
    <row r="985" spans="1:306">
      <c r="A985" s="676">
        <v>5511</v>
      </c>
      <c r="B985" s="638" t="s">
        <v>551</v>
      </c>
      <c r="C985" s="632"/>
      <c r="D985" s="632"/>
      <c r="E985" s="632"/>
      <c r="F985" s="632"/>
      <c r="G985" s="623">
        <f t="shared" si="41"/>
        <v>0</v>
      </c>
      <c r="H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c r="IN985" s="18"/>
      <c r="IO985" s="18"/>
      <c r="IP985" s="18"/>
      <c r="IQ985" s="18"/>
      <c r="IR985" s="18"/>
      <c r="IS985" s="18"/>
      <c r="IT985" s="18"/>
      <c r="IU985" s="18"/>
      <c r="IV985" s="18"/>
      <c r="IW985" s="18"/>
      <c r="IX985" s="18"/>
      <c r="IY985" s="18"/>
      <c r="IZ985" s="18"/>
      <c r="JA985" s="18"/>
      <c r="JB985" s="18"/>
      <c r="JC985" s="18"/>
      <c r="JD985" s="18"/>
      <c r="JE985" s="18"/>
      <c r="JF985" s="18"/>
      <c r="JG985" s="18"/>
      <c r="JH985" s="18"/>
      <c r="JI985" s="18"/>
      <c r="JJ985" s="18"/>
      <c r="JK985" s="18"/>
      <c r="JL985" s="18"/>
      <c r="JM985" s="18"/>
      <c r="JN985" s="18"/>
      <c r="JO985" s="18"/>
      <c r="JP985" s="18"/>
      <c r="JQ985" s="18"/>
      <c r="JR985" s="18"/>
      <c r="JS985" s="18"/>
      <c r="JT985" s="18"/>
      <c r="JU985" s="18"/>
      <c r="JV985" s="18"/>
      <c r="JW985" s="18"/>
      <c r="JX985" s="18"/>
      <c r="JY985" s="18"/>
      <c r="JZ985" s="18"/>
      <c r="KA985" s="18"/>
      <c r="KB985" s="18"/>
      <c r="KC985" s="18"/>
      <c r="KD985" s="18"/>
      <c r="KE985" s="18"/>
      <c r="KF985" s="18"/>
      <c r="KG985" s="18"/>
      <c r="KH985" s="18"/>
      <c r="KI985" s="18"/>
      <c r="KJ985" s="18"/>
      <c r="KK985" s="18"/>
      <c r="KL985" s="18"/>
      <c r="KM985" s="18"/>
      <c r="KN985" s="18"/>
      <c r="KO985" s="18"/>
      <c r="KP985" s="18"/>
      <c r="KQ985" s="18"/>
      <c r="KR985" s="18"/>
      <c r="KS985" s="18"/>
      <c r="KT985" s="18"/>
    </row>
    <row r="986" spans="1:306">
      <c r="A986" s="676">
        <v>5512</v>
      </c>
      <c r="B986" s="638" t="s">
        <v>552</v>
      </c>
      <c r="C986" s="632"/>
      <c r="D986" s="632"/>
      <c r="E986" s="632"/>
      <c r="F986" s="632"/>
      <c r="G986" s="623">
        <f t="shared" si="41"/>
        <v>0</v>
      </c>
      <c r="H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c r="IN986" s="18"/>
      <c r="IO986" s="18"/>
      <c r="IP986" s="18"/>
      <c r="IQ986" s="18"/>
      <c r="IR986" s="18"/>
      <c r="IS986" s="18"/>
      <c r="IT986" s="18"/>
      <c r="IU986" s="18"/>
      <c r="IV986" s="18"/>
      <c r="IW986" s="18"/>
      <c r="IX986" s="18"/>
      <c r="IY986" s="18"/>
      <c r="IZ986" s="18"/>
      <c r="JA986" s="18"/>
      <c r="JB986" s="18"/>
      <c r="JC986" s="18"/>
      <c r="JD986" s="18"/>
      <c r="JE986" s="18"/>
      <c r="JF986" s="18"/>
      <c r="JG986" s="18"/>
      <c r="JH986" s="18"/>
      <c r="JI986" s="18"/>
      <c r="JJ986" s="18"/>
      <c r="JK986" s="18"/>
      <c r="JL986" s="18"/>
      <c r="JM986" s="18"/>
      <c r="JN986" s="18"/>
      <c r="JO986" s="18"/>
      <c r="JP986" s="18"/>
      <c r="JQ986" s="18"/>
      <c r="JR986" s="18"/>
      <c r="JS986" s="18"/>
      <c r="JT986" s="18"/>
      <c r="JU986" s="18"/>
      <c r="JV986" s="18"/>
      <c r="JW986" s="18"/>
      <c r="JX986" s="18"/>
      <c r="JY986" s="18"/>
      <c r="JZ986" s="18"/>
      <c r="KA986" s="18"/>
      <c r="KB986" s="18"/>
      <c r="KC986" s="18"/>
      <c r="KD986" s="18"/>
      <c r="KE986" s="18"/>
      <c r="KF986" s="18"/>
      <c r="KG986" s="18"/>
      <c r="KH986" s="18"/>
      <c r="KI986" s="18"/>
      <c r="KJ986" s="18"/>
      <c r="KK986" s="18"/>
      <c r="KL986" s="18"/>
      <c r="KM986" s="18"/>
      <c r="KN986" s="18"/>
      <c r="KO986" s="18"/>
      <c r="KP986" s="18"/>
      <c r="KQ986" s="18"/>
      <c r="KR986" s="18"/>
      <c r="KS986" s="18"/>
      <c r="KT986" s="18"/>
    </row>
    <row r="987" spans="1:306">
      <c r="A987" s="676">
        <v>5513</v>
      </c>
      <c r="B987" s="638" t="s">
        <v>553</v>
      </c>
      <c r="C987" s="632"/>
      <c r="D987" s="632"/>
      <c r="E987" s="632"/>
      <c r="F987" s="632"/>
      <c r="G987" s="623">
        <f t="shared" ref="G987:G1018" si="42">SUM(C987:F987)</f>
        <v>0</v>
      </c>
      <c r="H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c r="IN987" s="18"/>
      <c r="IO987" s="18"/>
      <c r="IP987" s="18"/>
      <c r="IQ987" s="18"/>
      <c r="IR987" s="18"/>
      <c r="IS987" s="18"/>
      <c r="IT987" s="18"/>
      <c r="IU987" s="18"/>
      <c r="IV987" s="18"/>
      <c r="IW987" s="18"/>
      <c r="IX987" s="18"/>
      <c r="IY987" s="18"/>
      <c r="IZ987" s="18"/>
      <c r="JA987" s="18"/>
      <c r="JB987" s="18"/>
      <c r="JC987" s="18"/>
      <c r="JD987" s="18"/>
      <c r="JE987" s="18"/>
      <c r="JF987" s="18"/>
      <c r="JG987" s="18"/>
      <c r="JH987" s="18"/>
      <c r="JI987" s="18"/>
      <c r="JJ987" s="18"/>
      <c r="JK987" s="18"/>
      <c r="JL987" s="18"/>
      <c r="JM987" s="18"/>
      <c r="JN987" s="18"/>
      <c r="JO987" s="18"/>
      <c r="JP987" s="18"/>
      <c r="JQ987" s="18"/>
      <c r="JR987" s="18"/>
      <c r="JS987" s="18"/>
      <c r="JT987" s="18"/>
      <c r="JU987" s="18"/>
      <c r="JV987" s="18"/>
      <c r="JW987" s="18"/>
      <c r="JX987" s="18"/>
      <c r="JY987" s="18"/>
      <c r="JZ987" s="18"/>
      <c r="KA987" s="18"/>
      <c r="KB987" s="18"/>
      <c r="KC987" s="18"/>
      <c r="KD987" s="18"/>
      <c r="KE987" s="18"/>
      <c r="KF987" s="18"/>
      <c r="KG987" s="18"/>
      <c r="KH987" s="18"/>
      <c r="KI987" s="18"/>
      <c r="KJ987" s="18"/>
      <c r="KK987" s="18"/>
      <c r="KL987" s="18"/>
      <c r="KM987" s="18"/>
      <c r="KN987" s="18"/>
      <c r="KO987" s="18"/>
      <c r="KP987" s="18"/>
      <c r="KQ987" s="18"/>
      <c r="KR987" s="18"/>
      <c r="KS987" s="18"/>
      <c r="KT987" s="18"/>
    </row>
    <row r="988" spans="1:306">
      <c r="A988" s="676">
        <v>5514</v>
      </c>
      <c r="B988" s="642" t="s">
        <v>554</v>
      </c>
      <c r="C988" s="632"/>
      <c r="D988" s="632"/>
      <c r="E988" s="632"/>
      <c r="F988" s="632"/>
      <c r="G988" s="623">
        <f t="shared" si="42"/>
        <v>0</v>
      </c>
      <c r="H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c r="IN988" s="18"/>
      <c r="IO988" s="18"/>
      <c r="IP988" s="18"/>
      <c r="IQ988" s="18"/>
      <c r="IR988" s="18"/>
      <c r="IS988" s="18"/>
      <c r="IT988" s="18"/>
      <c r="IU988" s="18"/>
      <c r="IV988" s="18"/>
      <c r="IW988" s="18"/>
      <c r="IX988" s="18"/>
      <c r="IY988" s="18"/>
      <c r="IZ988" s="18"/>
      <c r="JA988" s="18"/>
      <c r="JB988" s="18"/>
      <c r="JC988" s="18"/>
      <c r="JD988" s="18"/>
      <c r="JE988" s="18"/>
      <c r="JF988" s="18"/>
      <c r="JG988" s="18"/>
      <c r="JH988" s="18"/>
      <c r="JI988" s="18"/>
      <c r="JJ988" s="18"/>
      <c r="JK988" s="18"/>
      <c r="JL988" s="18"/>
      <c r="JM988" s="18"/>
      <c r="JN988" s="18"/>
      <c r="JO988" s="18"/>
      <c r="JP988" s="18"/>
      <c r="JQ988" s="18"/>
      <c r="JR988" s="18"/>
      <c r="JS988" s="18"/>
      <c r="JT988" s="18"/>
      <c r="JU988" s="18"/>
      <c r="JV988" s="18"/>
      <c r="JW988" s="18"/>
      <c r="JX988" s="18"/>
      <c r="JY988" s="18"/>
      <c r="JZ988" s="18"/>
      <c r="KA988" s="18"/>
      <c r="KB988" s="18"/>
      <c r="KC988" s="18"/>
      <c r="KD988" s="18"/>
      <c r="KE988" s="18"/>
      <c r="KF988" s="18"/>
      <c r="KG988" s="18"/>
      <c r="KH988" s="18"/>
      <c r="KI988" s="18"/>
      <c r="KJ988" s="18"/>
      <c r="KK988" s="18"/>
      <c r="KL988" s="18"/>
      <c r="KM988" s="18"/>
      <c r="KN988" s="18"/>
      <c r="KO988" s="18"/>
      <c r="KP988" s="18"/>
      <c r="KQ988" s="18"/>
      <c r="KR988" s="18"/>
      <c r="KS988" s="18"/>
      <c r="KT988" s="18"/>
    </row>
    <row r="989" spans="1:306">
      <c r="A989" s="678">
        <v>558</v>
      </c>
      <c r="B989" s="642" t="s">
        <v>555</v>
      </c>
      <c r="C989" s="632"/>
      <c r="D989" s="632"/>
      <c r="E989" s="632"/>
      <c r="F989" s="632"/>
      <c r="G989" s="623">
        <f t="shared" si="42"/>
        <v>0</v>
      </c>
      <c r="H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c r="IN989" s="18"/>
      <c r="IO989" s="18"/>
      <c r="IP989" s="18"/>
      <c r="IQ989" s="18"/>
      <c r="IR989" s="18"/>
      <c r="IS989" s="18"/>
      <c r="IT989" s="18"/>
      <c r="IU989" s="18"/>
      <c r="IV989" s="18"/>
      <c r="IW989" s="18"/>
      <c r="IX989" s="18"/>
      <c r="IY989" s="18"/>
      <c r="IZ989" s="18"/>
      <c r="JA989" s="18"/>
      <c r="JB989" s="18"/>
      <c r="JC989" s="18"/>
      <c r="JD989" s="18"/>
      <c r="JE989" s="18"/>
      <c r="JF989" s="18"/>
      <c r="JG989" s="18"/>
      <c r="JH989" s="18"/>
      <c r="JI989" s="18"/>
      <c r="JJ989" s="18"/>
      <c r="JK989" s="18"/>
      <c r="JL989" s="18"/>
      <c r="JM989" s="18"/>
      <c r="JN989" s="18"/>
      <c r="JO989" s="18"/>
      <c r="JP989" s="18"/>
      <c r="JQ989" s="18"/>
      <c r="JR989" s="18"/>
      <c r="JS989" s="18"/>
      <c r="JT989" s="18"/>
      <c r="JU989" s="18"/>
      <c r="JV989" s="18"/>
      <c r="JW989" s="18"/>
      <c r="JX989" s="18"/>
      <c r="JY989" s="18"/>
      <c r="JZ989" s="18"/>
      <c r="KA989" s="18"/>
      <c r="KB989" s="18"/>
      <c r="KC989" s="18"/>
      <c r="KD989" s="18"/>
      <c r="KE989" s="18"/>
      <c r="KF989" s="18"/>
      <c r="KG989" s="18"/>
      <c r="KH989" s="18"/>
      <c r="KI989" s="18"/>
      <c r="KJ989" s="18"/>
      <c r="KK989" s="18"/>
      <c r="KL989" s="18"/>
      <c r="KM989" s="18"/>
      <c r="KN989" s="18"/>
      <c r="KO989" s="18"/>
      <c r="KP989" s="18"/>
      <c r="KQ989" s="18"/>
      <c r="KR989" s="18"/>
      <c r="KS989" s="18"/>
      <c r="KT989" s="18"/>
    </row>
    <row r="990" spans="1:306">
      <c r="A990" s="661">
        <v>56</v>
      </c>
      <c r="B990" s="636" t="s">
        <v>85</v>
      </c>
      <c r="C990" s="623">
        <f>C991+C1002</f>
        <v>0</v>
      </c>
      <c r="D990" s="623">
        <f>D991+D1002</f>
        <v>0</v>
      </c>
      <c r="E990" s="623">
        <f>E991+E1002</f>
        <v>0</v>
      </c>
      <c r="F990" s="623">
        <f>F991+F1002</f>
        <v>0</v>
      </c>
      <c r="G990" s="623">
        <f t="shared" si="42"/>
        <v>0</v>
      </c>
      <c r="H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c r="IN990" s="18"/>
      <c r="IO990" s="18"/>
      <c r="IP990" s="18"/>
      <c r="IQ990" s="18"/>
      <c r="IR990" s="18"/>
      <c r="IS990" s="18"/>
      <c r="IT990" s="18"/>
      <c r="IU990" s="18"/>
      <c r="IV990" s="18"/>
      <c r="IW990" s="18"/>
      <c r="IX990" s="18"/>
      <c r="IY990" s="18"/>
      <c r="IZ990" s="18"/>
      <c r="JA990" s="18"/>
      <c r="JB990" s="18"/>
      <c r="JC990" s="18"/>
      <c r="JD990" s="18"/>
      <c r="JE990" s="18"/>
      <c r="JF990" s="18"/>
      <c r="JG990" s="18"/>
      <c r="JH990" s="18"/>
      <c r="JI990" s="18"/>
      <c r="JJ990" s="18"/>
      <c r="JK990" s="18"/>
      <c r="JL990" s="18"/>
      <c r="JM990" s="18"/>
      <c r="JN990" s="18"/>
      <c r="JO990" s="18"/>
      <c r="JP990" s="18"/>
      <c r="JQ990" s="18"/>
      <c r="JR990" s="18"/>
      <c r="JS990" s="18"/>
      <c r="JT990" s="18"/>
      <c r="JU990" s="18"/>
      <c r="JV990" s="18"/>
      <c r="JW990" s="18"/>
      <c r="JX990" s="18"/>
      <c r="JY990" s="18"/>
      <c r="JZ990" s="18"/>
      <c r="KA990" s="18"/>
      <c r="KB990" s="18"/>
      <c r="KC990" s="18"/>
      <c r="KD990" s="18"/>
      <c r="KE990" s="18"/>
      <c r="KF990" s="18"/>
      <c r="KG990" s="18"/>
      <c r="KH990" s="18"/>
      <c r="KI990" s="18"/>
      <c r="KJ990" s="18"/>
      <c r="KK990" s="18"/>
      <c r="KL990" s="18"/>
      <c r="KM990" s="18"/>
      <c r="KN990" s="18"/>
      <c r="KO990" s="18"/>
      <c r="KP990" s="18"/>
      <c r="KQ990" s="18"/>
      <c r="KR990" s="18"/>
      <c r="KS990" s="18"/>
      <c r="KT990" s="18"/>
    </row>
    <row r="991" spans="1:306">
      <c r="A991" s="674">
        <v>561</v>
      </c>
      <c r="B991" s="664" t="s">
        <v>85</v>
      </c>
      <c r="C991" s="623">
        <f>C992+C997</f>
        <v>0</v>
      </c>
      <c r="D991" s="623">
        <f>D992+D997</f>
        <v>0</v>
      </c>
      <c r="E991" s="623">
        <f>E992+E997</f>
        <v>0</v>
      </c>
      <c r="F991" s="623">
        <f>F992+F997</f>
        <v>0</v>
      </c>
      <c r="G991" s="623">
        <f t="shared" si="42"/>
        <v>0</v>
      </c>
      <c r="H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c r="IN991" s="18"/>
      <c r="IO991" s="18"/>
      <c r="IP991" s="18"/>
      <c r="IQ991" s="18"/>
      <c r="IR991" s="18"/>
      <c r="IS991" s="18"/>
      <c r="IT991" s="18"/>
      <c r="IU991" s="18"/>
      <c r="IV991" s="18"/>
      <c r="IW991" s="18"/>
      <c r="IX991" s="18"/>
      <c r="IY991" s="18"/>
      <c r="IZ991" s="18"/>
      <c r="JA991" s="18"/>
      <c r="JB991" s="18"/>
      <c r="JC991" s="18"/>
      <c r="JD991" s="18"/>
      <c r="JE991" s="18"/>
      <c r="JF991" s="18"/>
      <c r="JG991" s="18"/>
      <c r="JH991" s="18"/>
      <c r="JI991" s="18"/>
      <c r="JJ991" s="18"/>
      <c r="JK991" s="18"/>
      <c r="JL991" s="18"/>
      <c r="JM991" s="18"/>
      <c r="JN991" s="18"/>
      <c r="JO991" s="18"/>
      <c r="JP991" s="18"/>
      <c r="JQ991" s="18"/>
      <c r="JR991" s="18"/>
      <c r="JS991" s="18"/>
      <c r="JT991" s="18"/>
      <c r="JU991" s="18"/>
      <c r="JV991" s="18"/>
      <c r="JW991" s="18"/>
      <c r="JX991" s="18"/>
      <c r="JY991" s="18"/>
      <c r="JZ991" s="18"/>
      <c r="KA991" s="18"/>
      <c r="KB991" s="18"/>
      <c r="KC991" s="18"/>
      <c r="KD991" s="18"/>
      <c r="KE991" s="18"/>
      <c r="KF991" s="18"/>
      <c r="KG991" s="18"/>
      <c r="KH991" s="18"/>
      <c r="KI991" s="18"/>
      <c r="KJ991" s="18"/>
      <c r="KK991" s="18"/>
      <c r="KL991" s="18"/>
      <c r="KM991" s="18"/>
      <c r="KN991" s="18"/>
      <c r="KO991" s="18"/>
      <c r="KP991" s="18"/>
      <c r="KQ991" s="18"/>
      <c r="KR991" s="18"/>
      <c r="KS991" s="18"/>
      <c r="KT991" s="18"/>
    </row>
    <row r="992" spans="1:306">
      <c r="A992" s="676">
        <v>5611</v>
      </c>
      <c r="B992" s="638" t="s">
        <v>556</v>
      </c>
      <c r="C992" s="623">
        <f>SUM(C993:C996)</f>
        <v>0</v>
      </c>
      <c r="D992" s="623">
        <f>SUM(D993:D996)</f>
        <v>0</v>
      </c>
      <c r="E992" s="623">
        <f>SUM(E993:E996)</f>
        <v>0</v>
      </c>
      <c r="F992" s="623">
        <f>SUM(F993:F996)</f>
        <v>0</v>
      </c>
      <c r="G992" s="623">
        <f t="shared" si="42"/>
        <v>0</v>
      </c>
      <c r="H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c r="IN992" s="18"/>
      <c r="IO992" s="18"/>
      <c r="IP992" s="18"/>
      <c r="IQ992" s="18"/>
      <c r="IR992" s="18"/>
      <c r="IS992" s="18"/>
      <c r="IT992" s="18"/>
      <c r="IU992" s="18"/>
      <c r="IV992" s="18"/>
      <c r="IW992" s="18"/>
      <c r="IX992" s="18"/>
      <c r="IY992" s="18"/>
      <c r="IZ992" s="18"/>
      <c r="JA992" s="18"/>
      <c r="JB992" s="18"/>
      <c r="JC992" s="18"/>
      <c r="JD992" s="18"/>
      <c r="JE992" s="18"/>
      <c r="JF992" s="18"/>
      <c r="JG992" s="18"/>
      <c r="JH992" s="18"/>
      <c r="JI992" s="18"/>
      <c r="JJ992" s="18"/>
      <c r="JK992" s="18"/>
      <c r="JL992" s="18"/>
      <c r="JM992" s="18"/>
      <c r="JN992" s="18"/>
      <c r="JO992" s="18"/>
      <c r="JP992" s="18"/>
      <c r="JQ992" s="18"/>
      <c r="JR992" s="18"/>
      <c r="JS992" s="18"/>
      <c r="JT992" s="18"/>
      <c r="JU992" s="18"/>
      <c r="JV992" s="18"/>
      <c r="JW992" s="18"/>
      <c r="JX992" s="18"/>
      <c r="JY992" s="18"/>
      <c r="JZ992" s="18"/>
      <c r="KA992" s="18"/>
      <c r="KB992" s="18"/>
      <c r="KC992" s="18"/>
      <c r="KD992" s="18"/>
      <c r="KE992" s="18"/>
      <c r="KF992" s="18"/>
      <c r="KG992" s="18"/>
      <c r="KH992" s="18"/>
      <c r="KI992" s="18"/>
      <c r="KJ992" s="18"/>
      <c r="KK992" s="18"/>
      <c r="KL992" s="18"/>
      <c r="KM992" s="18"/>
      <c r="KN992" s="18"/>
      <c r="KO992" s="18"/>
      <c r="KP992" s="18"/>
      <c r="KQ992" s="18"/>
      <c r="KR992" s="18"/>
      <c r="KS992" s="18"/>
      <c r="KT992" s="18"/>
    </row>
    <row r="993" spans="1:306">
      <c r="A993" s="675">
        <v>56111</v>
      </c>
      <c r="B993" s="638" t="s">
        <v>557</v>
      </c>
      <c r="C993" s="632"/>
      <c r="D993" s="632"/>
      <c r="E993" s="632"/>
      <c r="F993" s="632"/>
      <c r="G993" s="623">
        <f t="shared" si="42"/>
        <v>0</v>
      </c>
      <c r="H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c r="IN993" s="18"/>
      <c r="IO993" s="18"/>
      <c r="IP993" s="18"/>
      <c r="IQ993" s="18"/>
      <c r="IR993" s="18"/>
      <c r="IS993" s="18"/>
      <c r="IT993" s="18"/>
      <c r="IU993" s="18"/>
      <c r="IV993" s="18"/>
      <c r="IW993" s="18"/>
      <c r="IX993" s="18"/>
      <c r="IY993" s="18"/>
      <c r="IZ993" s="18"/>
      <c r="JA993" s="18"/>
      <c r="JB993" s="18"/>
      <c r="JC993" s="18"/>
      <c r="JD993" s="18"/>
      <c r="JE993" s="18"/>
      <c r="JF993" s="18"/>
      <c r="JG993" s="18"/>
      <c r="JH993" s="18"/>
      <c r="JI993" s="18"/>
      <c r="JJ993" s="18"/>
      <c r="JK993" s="18"/>
      <c r="JL993" s="18"/>
      <c r="JM993" s="18"/>
      <c r="JN993" s="18"/>
      <c r="JO993" s="18"/>
      <c r="JP993" s="18"/>
      <c r="JQ993" s="18"/>
      <c r="JR993" s="18"/>
      <c r="JS993" s="18"/>
      <c r="JT993" s="18"/>
      <c r="JU993" s="18"/>
      <c r="JV993" s="18"/>
      <c r="JW993" s="18"/>
      <c r="JX993" s="18"/>
      <c r="JY993" s="18"/>
      <c r="JZ993" s="18"/>
      <c r="KA993" s="18"/>
      <c r="KB993" s="18"/>
      <c r="KC993" s="18"/>
      <c r="KD993" s="18"/>
      <c r="KE993" s="18"/>
      <c r="KF993" s="18"/>
      <c r="KG993" s="18"/>
      <c r="KH993" s="18"/>
      <c r="KI993" s="18"/>
      <c r="KJ993" s="18"/>
      <c r="KK993" s="18"/>
      <c r="KL993" s="18"/>
      <c r="KM993" s="18"/>
      <c r="KN993" s="18"/>
      <c r="KO993" s="18"/>
      <c r="KP993" s="18"/>
      <c r="KQ993" s="18"/>
      <c r="KR993" s="18"/>
      <c r="KS993" s="18"/>
      <c r="KT993" s="18"/>
    </row>
    <row r="994" spans="1:306">
      <c r="A994" s="675">
        <v>56112</v>
      </c>
      <c r="B994" s="638" t="s">
        <v>558</v>
      </c>
      <c r="C994" s="632"/>
      <c r="D994" s="632"/>
      <c r="E994" s="632"/>
      <c r="F994" s="632"/>
      <c r="G994" s="623">
        <f t="shared" si="42"/>
        <v>0</v>
      </c>
      <c r="H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c r="IN994" s="18"/>
      <c r="IO994" s="18"/>
      <c r="IP994" s="18"/>
      <c r="IQ994" s="18"/>
      <c r="IR994" s="18"/>
      <c r="IS994" s="18"/>
      <c r="IT994" s="18"/>
      <c r="IU994" s="18"/>
      <c r="IV994" s="18"/>
      <c r="IW994" s="18"/>
      <c r="IX994" s="18"/>
      <c r="IY994" s="18"/>
      <c r="IZ994" s="18"/>
      <c r="JA994" s="18"/>
      <c r="JB994" s="18"/>
      <c r="JC994" s="18"/>
      <c r="JD994" s="18"/>
      <c r="JE994" s="18"/>
      <c r="JF994" s="18"/>
      <c r="JG994" s="18"/>
      <c r="JH994" s="18"/>
      <c r="JI994" s="18"/>
      <c r="JJ994" s="18"/>
      <c r="JK994" s="18"/>
      <c r="JL994" s="18"/>
      <c r="JM994" s="18"/>
      <c r="JN994" s="18"/>
      <c r="JO994" s="18"/>
      <c r="JP994" s="18"/>
      <c r="JQ994" s="18"/>
      <c r="JR994" s="18"/>
      <c r="JS994" s="18"/>
      <c r="JT994" s="18"/>
      <c r="JU994" s="18"/>
      <c r="JV994" s="18"/>
      <c r="JW994" s="18"/>
      <c r="JX994" s="18"/>
      <c r="JY994" s="18"/>
      <c r="JZ994" s="18"/>
      <c r="KA994" s="18"/>
      <c r="KB994" s="18"/>
      <c r="KC994" s="18"/>
      <c r="KD994" s="18"/>
      <c r="KE994" s="18"/>
      <c r="KF994" s="18"/>
      <c r="KG994" s="18"/>
      <c r="KH994" s="18"/>
      <c r="KI994" s="18"/>
      <c r="KJ994" s="18"/>
      <c r="KK994" s="18"/>
      <c r="KL994" s="18"/>
      <c r="KM994" s="18"/>
      <c r="KN994" s="18"/>
      <c r="KO994" s="18"/>
      <c r="KP994" s="18"/>
      <c r="KQ994" s="18"/>
      <c r="KR994" s="18"/>
      <c r="KS994" s="18"/>
      <c r="KT994" s="18"/>
    </row>
    <row r="995" spans="1:306">
      <c r="A995" s="675">
        <v>56113</v>
      </c>
      <c r="B995" s="638" t="s">
        <v>559</v>
      </c>
      <c r="C995" s="632"/>
      <c r="D995" s="632"/>
      <c r="E995" s="632"/>
      <c r="F995" s="632"/>
      <c r="G995" s="623">
        <f t="shared" si="42"/>
        <v>0</v>
      </c>
      <c r="H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c r="IN995" s="18"/>
      <c r="IO995" s="18"/>
      <c r="IP995" s="18"/>
      <c r="IQ995" s="18"/>
      <c r="IR995" s="18"/>
      <c r="IS995" s="18"/>
      <c r="IT995" s="18"/>
      <c r="IU995" s="18"/>
      <c r="IV995" s="18"/>
      <c r="IW995" s="18"/>
      <c r="IX995" s="18"/>
      <c r="IY995" s="18"/>
      <c r="IZ995" s="18"/>
      <c r="JA995" s="18"/>
      <c r="JB995" s="18"/>
      <c r="JC995" s="18"/>
      <c r="JD995" s="18"/>
      <c r="JE995" s="18"/>
      <c r="JF995" s="18"/>
      <c r="JG995" s="18"/>
      <c r="JH995" s="18"/>
      <c r="JI995" s="18"/>
      <c r="JJ995" s="18"/>
      <c r="JK995" s="18"/>
      <c r="JL995" s="18"/>
      <c r="JM995" s="18"/>
      <c r="JN995" s="18"/>
      <c r="JO995" s="18"/>
      <c r="JP995" s="18"/>
      <c r="JQ995" s="18"/>
      <c r="JR995" s="18"/>
      <c r="JS995" s="18"/>
      <c r="JT995" s="18"/>
      <c r="JU995" s="18"/>
      <c r="JV995" s="18"/>
      <c r="JW995" s="18"/>
      <c r="JX995" s="18"/>
      <c r="JY995" s="18"/>
      <c r="JZ995" s="18"/>
      <c r="KA995" s="18"/>
      <c r="KB995" s="18"/>
      <c r="KC995" s="18"/>
      <c r="KD995" s="18"/>
      <c r="KE995" s="18"/>
      <c r="KF995" s="18"/>
      <c r="KG995" s="18"/>
      <c r="KH995" s="18"/>
      <c r="KI995" s="18"/>
      <c r="KJ995" s="18"/>
      <c r="KK995" s="18"/>
      <c r="KL995" s="18"/>
      <c r="KM995" s="18"/>
      <c r="KN995" s="18"/>
      <c r="KO995" s="18"/>
      <c r="KP995" s="18"/>
      <c r="KQ995" s="18"/>
      <c r="KR995" s="18"/>
      <c r="KS995" s="18"/>
      <c r="KT995" s="18"/>
    </row>
    <row r="996" spans="1:306">
      <c r="A996" s="675">
        <v>56114</v>
      </c>
      <c r="B996" s="638" t="s">
        <v>560</v>
      </c>
      <c r="C996" s="667"/>
      <c r="D996" s="667"/>
      <c r="E996" s="667"/>
      <c r="F996" s="667"/>
      <c r="G996" s="623">
        <f t="shared" si="42"/>
        <v>0</v>
      </c>
      <c r="H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c r="IN996" s="18"/>
      <c r="IO996" s="18"/>
      <c r="IP996" s="18"/>
      <c r="IQ996" s="18"/>
      <c r="IR996" s="18"/>
      <c r="IS996" s="18"/>
      <c r="IT996" s="18"/>
      <c r="IU996" s="18"/>
      <c r="IV996" s="18"/>
      <c r="IW996" s="18"/>
      <c r="IX996" s="18"/>
      <c r="IY996" s="18"/>
      <c r="IZ996" s="18"/>
      <c r="JA996" s="18"/>
      <c r="JB996" s="18"/>
      <c r="JC996" s="18"/>
      <c r="JD996" s="18"/>
      <c r="JE996" s="18"/>
      <c r="JF996" s="18"/>
      <c r="JG996" s="18"/>
      <c r="JH996" s="18"/>
      <c r="JI996" s="18"/>
      <c r="JJ996" s="18"/>
      <c r="JK996" s="18"/>
      <c r="JL996" s="18"/>
      <c r="JM996" s="18"/>
      <c r="JN996" s="18"/>
      <c r="JO996" s="18"/>
      <c r="JP996" s="18"/>
      <c r="JQ996" s="18"/>
      <c r="JR996" s="18"/>
      <c r="JS996" s="18"/>
      <c r="JT996" s="18"/>
      <c r="JU996" s="18"/>
      <c r="JV996" s="18"/>
      <c r="JW996" s="18"/>
      <c r="JX996" s="18"/>
      <c r="JY996" s="18"/>
      <c r="JZ996" s="18"/>
      <c r="KA996" s="18"/>
      <c r="KB996" s="18"/>
      <c r="KC996" s="18"/>
      <c r="KD996" s="18"/>
      <c r="KE996" s="18"/>
      <c r="KF996" s="18"/>
      <c r="KG996" s="18"/>
      <c r="KH996" s="18"/>
      <c r="KI996" s="18"/>
      <c r="KJ996" s="18"/>
      <c r="KK996" s="18"/>
      <c r="KL996" s="18"/>
      <c r="KM996" s="18"/>
      <c r="KN996" s="18"/>
      <c r="KO996" s="18"/>
      <c r="KP996" s="18"/>
      <c r="KQ996" s="18"/>
      <c r="KR996" s="18"/>
      <c r="KS996" s="18"/>
      <c r="KT996" s="18"/>
    </row>
    <row r="997" spans="1:306">
      <c r="A997" s="675">
        <v>5612</v>
      </c>
      <c r="B997" s="638" t="s">
        <v>561</v>
      </c>
      <c r="C997" s="623">
        <f>SUM(C998:C1001)</f>
        <v>0</v>
      </c>
      <c r="D997" s="623">
        <f>SUM(D998:D1001)</f>
        <v>0</v>
      </c>
      <c r="E997" s="623">
        <f>SUM(E998:E1001)</f>
        <v>0</v>
      </c>
      <c r="F997" s="623">
        <f>SUM(F998:F1001)</f>
        <v>0</v>
      </c>
      <c r="G997" s="623">
        <f t="shared" si="42"/>
        <v>0</v>
      </c>
      <c r="H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c r="IN997" s="18"/>
      <c r="IO997" s="18"/>
      <c r="IP997" s="18"/>
      <c r="IQ997" s="18"/>
      <c r="IR997" s="18"/>
      <c r="IS997" s="18"/>
      <c r="IT997" s="18"/>
      <c r="IU997" s="18"/>
      <c r="IV997" s="18"/>
      <c r="IW997" s="18"/>
      <c r="IX997" s="18"/>
      <c r="IY997" s="18"/>
      <c r="IZ997" s="18"/>
      <c r="JA997" s="18"/>
      <c r="JB997" s="18"/>
      <c r="JC997" s="18"/>
      <c r="JD997" s="18"/>
      <c r="JE997" s="18"/>
      <c r="JF997" s="18"/>
      <c r="JG997" s="18"/>
      <c r="JH997" s="18"/>
      <c r="JI997" s="18"/>
      <c r="JJ997" s="18"/>
      <c r="JK997" s="18"/>
      <c r="JL997" s="18"/>
      <c r="JM997" s="18"/>
      <c r="JN997" s="18"/>
      <c r="JO997" s="18"/>
      <c r="JP997" s="18"/>
      <c r="JQ997" s="18"/>
      <c r="JR997" s="18"/>
      <c r="JS997" s="18"/>
      <c r="JT997" s="18"/>
      <c r="JU997" s="18"/>
      <c r="JV997" s="18"/>
      <c r="JW997" s="18"/>
      <c r="JX997" s="18"/>
      <c r="JY997" s="18"/>
      <c r="JZ997" s="18"/>
      <c r="KA997" s="18"/>
      <c r="KB997" s="18"/>
      <c r="KC997" s="18"/>
      <c r="KD997" s="18"/>
      <c r="KE997" s="18"/>
      <c r="KF997" s="18"/>
      <c r="KG997" s="18"/>
      <c r="KH997" s="18"/>
      <c r="KI997" s="18"/>
      <c r="KJ997" s="18"/>
      <c r="KK997" s="18"/>
      <c r="KL997" s="18"/>
      <c r="KM997" s="18"/>
      <c r="KN997" s="18"/>
      <c r="KO997" s="18"/>
      <c r="KP997" s="18"/>
      <c r="KQ997" s="18"/>
      <c r="KR997" s="18"/>
      <c r="KS997" s="18"/>
      <c r="KT997" s="18"/>
    </row>
    <row r="998" spans="1:306">
      <c r="A998" s="675">
        <v>56121</v>
      </c>
      <c r="B998" s="638" t="s">
        <v>562</v>
      </c>
      <c r="C998" s="632"/>
      <c r="D998" s="632"/>
      <c r="E998" s="632"/>
      <c r="F998" s="632"/>
      <c r="G998" s="623">
        <f t="shared" si="42"/>
        <v>0</v>
      </c>
      <c r="H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c r="IN998" s="18"/>
      <c r="IO998" s="18"/>
      <c r="IP998" s="18"/>
      <c r="IQ998" s="18"/>
      <c r="IR998" s="18"/>
      <c r="IS998" s="18"/>
      <c r="IT998" s="18"/>
      <c r="IU998" s="18"/>
      <c r="IV998" s="18"/>
      <c r="IW998" s="18"/>
      <c r="IX998" s="18"/>
      <c r="IY998" s="18"/>
      <c r="IZ998" s="18"/>
      <c r="JA998" s="18"/>
      <c r="JB998" s="18"/>
      <c r="JC998" s="18"/>
      <c r="JD998" s="18"/>
      <c r="JE998" s="18"/>
      <c r="JF998" s="18"/>
      <c r="JG998" s="18"/>
      <c r="JH998" s="18"/>
      <c r="JI998" s="18"/>
      <c r="JJ998" s="18"/>
      <c r="JK998" s="18"/>
      <c r="JL998" s="18"/>
      <c r="JM998" s="18"/>
      <c r="JN998" s="18"/>
      <c r="JO998" s="18"/>
      <c r="JP998" s="18"/>
      <c r="JQ998" s="18"/>
      <c r="JR998" s="18"/>
      <c r="JS998" s="18"/>
      <c r="JT998" s="18"/>
      <c r="JU998" s="18"/>
      <c r="JV998" s="18"/>
      <c r="JW998" s="18"/>
      <c r="JX998" s="18"/>
      <c r="JY998" s="18"/>
      <c r="JZ998" s="18"/>
      <c r="KA998" s="18"/>
      <c r="KB998" s="18"/>
      <c r="KC998" s="18"/>
      <c r="KD998" s="18"/>
      <c r="KE998" s="18"/>
      <c r="KF998" s="18"/>
      <c r="KG998" s="18"/>
      <c r="KH998" s="18"/>
      <c r="KI998" s="18"/>
      <c r="KJ998" s="18"/>
      <c r="KK998" s="18"/>
      <c r="KL998" s="18"/>
      <c r="KM998" s="18"/>
      <c r="KN998" s="18"/>
      <c r="KO998" s="18"/>
      <c r="KP998" s="18"/>
      <c r="KQ998" s="18"/>
      <c r="KR998" s="18"/>
      <c r="KS998" s="18"/>
      <c r="KT998" s="18"/>
    </row>
    <row r="999" spans="1:306">
      <c r="A999" s="675">
        <v>56122</v>
      </c>
      <c r="B999" s="638" t="s">
        <v>563</v>
      </c>
      <c r="C999" s="632"/>
      <c r="D999" s="632"/>
      <c r="E999" s="632"/>
      <c r="F999" s="632"/>
      <c r="G999" s="623">
        <f t="shared" si="42"/>
        <v>0</v>
      </c>
      <c r="H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c r="IN999" s="18"/>
      <c r="IO999" s="18"/>
      <c r="IP999" s="18"/>
      <c r="IQ999" s="18"/>
      <c r="IR999" s="18"/>
      <c r="IS999" s="18"/>
      <c r="IT999" s="18"/>
      <c r="IU999" s="18"/>
      <c r="IV999" s="18"/>
      <c r="IW999" s="18"/>
      <c r="IX999" s="18"/>
      <c r="IY999" s="18"/>
      <c r="IZ999" s="18"/>
      <c r="JA999" s="18"/>
      <c r="JB999" s="18"/>
      <c r="JC999" s="18"/>
      <c r="JD999" s="18"/>
      <c r="JE999" s="18"/>
      <c r="JF999" s="18"/>
      <c r="JG999" s="18"/>
      <c r="JH999" s="18"/>
      <c r="JI999" s="18"/>
      <c r="JJ999" s="18"/>
      <c r="JK999" s="18"/>
      <c r="JL999" s="18"/>
      <c r="JM999" s="18"/>
      <c r="JN999" s="18"/>
      <c r="JO999" s="18"/>
      <c r="JP999" s="18"/>
      <c r="JQ999" s="18"/>
      <c r="JR999" s="18"/>
      <c r="JS999" s="18"/>
      <c r="JT999" s="18"/>
      <c r="JU999" s="18"/>
      <c r="JV999" s="18"/>
      <c r="JW999" s="18"/>
      <c r="JX999" s="18"/>
      <c r="JY999" s="18"/>
      <c r="JZ999" s="18"/>
      <c r="KA999" s="18"/>
      <c r="KB999" s="18"/>
      <c r="KC999" s="18"/>
      <c r="KD999" s="18"/>
      <c r="KE999" s="18"/>
      <c r="KF999" s="18"/>
      <c r="KG999" s="18"/>
      <c r="KH999" s="18"/>
      <c r="KI999" s="18"/>
      <c r="KJ999" s="18"/>
      <c r="KK999" s="18"/>
      <c r="KL999" s="18"/>
      <c r="KM999" s="18"/>
      <c r="KN999" s="18"/>
      <c r="KO999" s="18"/>
      <c r="KP999" s="18"/>
      <c r="KQ999" s="18"/>
      <c r="KR999" s="18"/>
      <c r="KS999" s="18"/>
      <c r="KT999" s="18"/>
    </row>
    <row r="1000" spans="1:306">
      <c r="A1000" s="675">
        <v>56123</v>
      </c>
      <c r="B1000" s="638" t="s">
        <v>564</v>
      </c>
      <c r="C1000" s="632"/>
      <c r="D1000" s="632"/>
      <c r="E1000" s="632"/>
      <c r="F1000" s="632"/>
      <c r="G1000" s="623">
        <f t="shared" si="42"/>
        <v>0</v>
      </c>
      <c r="H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c r="IN1000" s="18"/>
      <c r="IO1000" s="18"/>
      <c r="IP1000" s="18"/>
      <c r="IQ1000" s="18"/>
      <c r="IR1000" s="18"/>
      <c r="IS1000" s="18"/>
      <c r="IT1000" s="18"/>
      <c r="IU1000" s="18"/>
      <c r="IV1000" s="18"/>
      <c r="IW1000" s="18"/>
      <c r="IX1000" s="18"/>
      <c r="IY1000" s="18"/>
      <c r="IZ1000" s="18"/>
      <c r="JA1000" s="18"/>
      <c r="JB1000" s="18"/>
      <c r="JC1000" s="18"/>
      <c r="JD1000" s="18"/>
      <c r="JE1000" s="18"/>
      <c r="JF1000" s="18"/>
      <c r="JG1000" s="18"/>
      <c r="JH1000" s="18"/>
      <c r="JI1000" s="18"/>
      <c r="JJ1000" s="18"/>
      <c r="JK1000" s="18"/>
      <c r="JL1000" s="18"/>
      <c r="JM1000" s="18"/>
      <c r="JN1000" s="18"/>
      <c r="JO1000" s="18"/>
      <c r="JP1000" s="18"/>
      <c r="JQ1000" s="18"/>
      <c r="JR1000" s="18"/>
      <c r="JS1000" s="18"/>
      <c r="JT1000" s="18"/>
      <c r="JU1000" s="18"/>
      <c r="JV1000" s="18"/>
      <c r="JW1000" s="18"/>
      <c r="JX1000" s="18"/>
      <c r="JY1000" s="18"/>
      <c r="JZ1000" s="18"/>
      <c r="KA1000" s="18"/>
      <c r="KB1000" s="18"/>
      <c r="KC1000" s="18"/>
      <c r="KD1000" s="18"/>
      <c r="KE1000" s="18"/>
      <c r="KF1000" s="18"/>
      <c r="KG1000" s="18"/>
      <c r="KH1000" s="18"/>
      <c r="KI1000" s="18"/>
      <c r="KJ1000" s="18"/>
      <c r="KK1000" s="18"/>
      <c r="KL1000" s="18"/>
      <c r="KM1000" s="18"/>
      <c r="KN1000" s="18"/>
      <c r="KO1000" s="18"/>
      <c r="KP1000" s="18"/>
      <c r="KQ1000" s="18"/>
      <c r="KR1000" s="18"/>
      <c r="KS1000" s="18"/>
      <c r="KT1000" s="18"/>
    </row>
    <row r="1001" spans="1:306">
      <c r="A1001" s="675">
        <v>56124</v>
      </c>
      <c r="B1001" s="638" t="s">
        <v>565</v>
      </c>
      <c r="C1001" s="667"/>
      <c r="D1001" s="667"/>
      <c r="E1001" s="667"/>
      <c r="F1001" s="667"/>
      <c r="G1001" s="623">
        <f t="shared" si="42"/>
        <v>0</v>
      </c>
      <c r="H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c r="IN1001" s="18"/>
      <c r="IO1001" s="18"/>
      <c r="IP1001" s="18"/>
      <c r="IQ1001" s="18"/>
      <c r="IR1001" s="18"/>
      <c r="IS1001" s="18"/>
      <c r="IT1001" s="18"/>
      <c r="IU1001" s="18"/>
      <c r="IV1001" s="18"/>
      <c r="IW1001" s="18"/>
      <c r="IX1001" s="18"/>
      <c r="IY1001" s="18"/>
      <c r="IZ1001" s="18"/>
      <c r="JA1001" s="18"/>
      <c r="JB1001" s="18"/>
      <c r="JC1001" s="18"/>
      <c r="JD1001" s="18"/>
      <c r="JE1001" s="18"/>
      <c r="JF1001" s="18"/>
      <c r="JG1001" s="18"/>
      <c r="JH1001" s="18"/>
      <c r="JI1001" s="18"/>
      <c r="JJ1001" s="18"/>
      <c r="JK1001" s="18"/>
      <c r="JL1001" s="18"/>
      <c r="JM1001" s="18"/>
      <c r="JN1001" s="18"/>
      <c r="JO1001" s="18"/>
      <c r="JP1001" s="18"/>
      <c r="JQ1001" s="18"/>
      <c r="JR1001" s="18"/>
      <c r="JS1001" s="18"/>
      <c r="JT1001" s="18"/>
      <c r="JU1001" s="18"/>
      <c r="JV1001" s="18"/>
      <c r="JW1001" s="18"/>
      <c r="JX1001" s="18"/>
      <c r="JY1001" s="18"/>
      <c r="JZ1001" s="18"/>
      <c r="KA1001" s="18"/>
      <c r="KB1001" s="18"/>
      <c r="KC1001" s="18"/>
      <c r="KD1001" s="18"/>
      <c r="KE1001" s="18"/>
      <c r="KF1001" s="18"/>
      <c r="KG1001" s="18"/>
      <c r="KH1001" s="18"/>
      <c r="KI1001" s="18"/>
      <c r="KJ1001" s="18"/>
      <c r="KK1001" s="18"/>
      <c r="KL1001" s="18"/>
      <c r="KM1001" s="18"/>
      <c r="KN1001" s="18"/>
      <c r="KO1001" s="18"/>
      <c r="KP1001" s="18"/>
      <c r="KQ1001" s="18"/>
      <c r="KR1001" s="18"/>
      <c r="KS1001" s="18"/>
      <c r="KT1001" s="18"/>
    </row>
    <row r="1002" spans="1:306">
      <c r="A1002" s="674">
        <v>569</v>
      </c>
      <c r="B1002" s="664" t="s">
        <v>222</v>
      </c>
      <c r="C1002" s="623">
        <f>+C1003+C1008</f>
        <v>0</v>
      </c>
      <c r="D1002" s="623">
        <f>+D1003+D1008</f>
        <v>0</v>
      </c>
      <c r="E1002" s="623">
        <f>+E1003+E1008</f>
        <v>0</v>
      </c>
      <c r="F1002" s="623">
        <f>+F1003+F1008</f>
        <v>0</v>
      </c>
      <c r="G1002" s="623">
        <f t="shared" si="42"/>
        <v>0</v>
      </c>
      <c r="H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c r="IN1002" s="18"/>
      <c r="IO1002" s="18"/>
      <c r="IP1002" s="18"/>
      <c r="IQ1002" s="18"/>
      <c r="IR1002" s="18"/>
      <c r="IS1002" s="18"/>
      <c r="IT1002" s="18"/>
      <c r="IU1002" s="18"/>
      <c r="IV1002" s="18"/>
      <c r="IW1002" s="18"/>
      <c r="IX1002" s="18"/>
      <c r="IY1002" s="18"/>
      <c r="IZ1002" s="18"/>
      <c r="JA1002" s="18"/>
      <c r="JB1002" s="18"/>
      <c r="JC1002" s="18"/>
      <c r="JD1002" s="18"/>
      <c r="JE1002" s="18"/>
      <c r="JF1002" s="18"/>
      <c r="JG1002" s="18"/>
      <c r="JH1002" s="18"/>
      <c r="JI1002" s="18"/>
      <c r="JJ1002" s="18"/>
      <c r="JK1002" s="18"/>
      <c r="JL1002" s="18"/>
      <c r="JM1002" s="18"/>
      <c r="JN1002" s="18"/>
      <c r="JO1002" s="18"/>
      <c r="JP1002" s="18"/>
      <c r="JQ1002" s="18"/>
      <c r="JR1002" s="18"/>
      <c r="JS1002" s="18"/>
      <c r="JT1002" s="18"/>
      <c r="JU1002" s="18"/>
      <c r="JV1002" s="18"/>
      <c r="JW1002" s="18"/>
      <c r="JX1002" s="18"/>
      <c r="JY1002" s="18"/>
      <c r="JZ1002" s="18"/>
      <c r="KA1002" s="18"/>
      <c r="KB1002" s="18"/>
      <c r="KC1002" s="18"/>
      <c r="KD1002" s="18"/>
      <c r="KE1002" s="18"/>
      <c r="KF1002" s="18"/>
      <c r="KG1002" s="18"/>
      <c r="KH1002" s="18"/>
      <c r="KI1002" s="18"/>
      <c r="KJ1002" s="18"/>
      <c r="KK1002" s="18"/>
      <c r="KL1002" s="18"/>
      <c r="KM1002" s="18"/>
      <c r="KN1002" s="18"/>
      <c r="KO1002" s="18"/>
      <c r="KP1002" s="18"/>
      <c r="KQ1002" s="18"/>
      <c r="KR1002" s="18"/>
      <c r="KS1002" s="18"/>
      <c r="KT1002" s="18"/>
    </row>
    <row r="1003" spans="1:306">
      <c r="A1003" s="675">
        <v>5691</v>
      </c>
      <c r="B1003" s="638" t="s">
        <v>566</v>
      </c>
      <c r="C1003" s="623">
        <f>SUM(C1004:C1007)</f>
        <v>0</v>
      </c>
      <c r="D1003" s="623">
        <f>SUM(D1004:D1007)</f>
        <v>0</v>
      </c>
      <c r="E1003" s="623">
        <f>SUM(E1004:E1007)</f>
        <v>0</v>
      </c>
      <c r="F1003" s="623">
        <f>SUM(F1004:F1007)</f>
        <v>0</v>
      </c>
      <c r="G1003" s="623">
        <f t="shared" si="42"/>
        <v>0</v>
      </c>
      <c r="H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c r="IN1003" s="18"/>
      <c r="IO1003" s="18"/>
      <c r="IP1003" s="18"/>
      <c r="IQ1003" s="18"/>
      <c r="IR1003" s="18"/>
      <c r="IS1003" s="18"/>
      <c r="IT1003" s="18"/>
      <c r="IU1003" s="18"/>
      <c r="IV1003" s="18"/>
      <c r="IW1003" s="18"/>
      <c r="IX1003" s="18"/>
      <c r="IY1003" s="18"/>
      <c r="IZ1003" s="18"/>
      <c r="JA1003" s="18"/>
      <c r="JB1003" s="18"/>
      <c r="JC1003" s="18"/>
      <c r="JD1003" s="18"/>
      <c r="JE1003" s="18"/>
      <c r="JF1003" s="18"/>
      <c r="JG1003" s="18"/>
      <c r="JH1003" s="18"/>
      <c r="JI1003" s="18"/>
      <c r="JJ1003" s="18"/>
      <c r="JK1003" s="18"/>
      <c r="JL1003" s="18"/>
      <c r="JM1003" s="18"/>
      <c r="JN1003" s="18"/>
      <c r="JO1003" s="18"/>
      <c r="JP1003" s="18"/>
      <c r="JQ1003" s="18"/>
      <c r="JR1003" s="18"/>
      <c r="JS1003" s="18"/>
      <c r="JT1003" s="18"/>
      <c r="JU1003" s="18"/>
      <c r="JV1003" s="18"/>
      <c r="JW1003" s="18"/>
      <c r="JX1003" s="18"/>
      <c r="JY1003" s="18"/>
      <c r="JZ1003" s="18"/>
      <c r="KA1003" s="18"/>
      <c r="KB1003" s="18"/>
      <c r="KC1003" s="18"/>
      <c r="KD1003" s="18"/>
      <c r="KE1003" s="18"/>
      <c r="KF1003" s="18"/>
      <c r="KG1003" s="18"/>
      <c r="KH1003" s="18"/>
      <c r="KI1003" s="18"/>
      <c r="KJ1003" s="18"/>
      <c r="KK1003" s="18"/>
      <c r="KL1003" s="18"/>
      <c r="KM1003" s="18"/>
      <c r="KN1003" s="18"/>
      <c r="KO1003" s="18"/>
      <c r="KP1003" s="18"/>
      <c r="KQ1003" s="18"/>
      <c r="KR1003" s="18"/>
      <c r="KS1003" s="18"/>
      <c r="KT1003" s="18"/>
    </row>
    <row r="1004" spans="1:306">
      <c r="A1004" s="675">
        <v>56911</v>
      </c>
      <c r="B1004" s="638" t="s">
        <v>567</v>
      </c>
      <c r="C1004" s="632"/>
      <c r="D1004" s="632"/>
      <c r="E1004" s="632"/>
      <c r="F1004" s="632"/>
      <c r="G1004" s="623">
        <f t="shared" si="42"/>
        <v>0</v>
      </c>
      <c r="H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c r="IN1004" s="18"/>
      <c r="IO1004" s="18"/>
      <c r="IP1004" s="18"/>
      <c r="IQ1004" s="18"/>
      <c r="IR1004" s="18"/>
      <c r="IS1004" s="18"/>
      <c r="IT1004" s="18"/>
      <c r="IU1004" s="18"/>
      <c r="IV1004" s="18"/>
      <c r="IW1004" s="18"/>
      <c r="IX1004" s="18"/>
      <c r="IY1004" s="18"/>
      <c r="IZ1004" s="18"/>
      <c r="JA1004" s="18"/>
      <c r="JB1004" s="18"/>
      <c r="JC1004" s="18"/>
      <c r="JD1004" s="18"/>
      <c r="JE1004" s="18"/>
      <c r="JF1004" s="18"/>
      <c r="JG1004" s="18"/>
      <c r="JH1004" s="18"/>
      <c r="JI1004" s="18"/>
      <c r="JJ1004" s="18"/>
      <c r="JK1004" s="18"/>
      <c r="JL1004" s="18"/>
      <c r="JM1004" s="18"/>
      <c r="JN1004" s="18"/>
      <c r="JO1004" s="18"/>
      <c r="JP1004" s="18"/>
      <c r="JQ1004" s="18"/>
      <c r="JR1004" s="18"/>
      <c r="JS1004" s="18"/>
      <c r="JT1004" s="18"/>
      <c r="JU1004" s="18"/>
      <c r="JV1004" s="18"/>
      <c r="JW1004" s="18"/>
      <c r="JX1004" s="18"/>
      <c r="JY1004" s="18"/>
      <c r="JZ1004" s="18"/>
      <c r="KA1004" s="18"/>
      <c r="KB1004" s="18"/>
      <c r="KC1004" s="18"/>
      <c r="KD1004" s="18"/>
      <c r="KE1004" s="18"/>
      <c r="KF1004" s="18"/>
      <c r="KG1004" s="18"/>
      <c r="KH1004" s="18"/>
      <c r="KI1004" s="18"/>
      <c r="KJ1004" s="18"/>
      <c r="KK1004" s="18"/>
      <c r="KL1004" s="18"/>
      <c r="KM1004" s="18"/>
      <c r="KN1004" s="18"/>
      <c r="KO1004" s="18"/>
      <c r="KP1004" s="18"/>
      <c r="KQ1004" s="18"/>
      <c r="KR1004" s="18"/>
      <c r="KS1004" s="18"/>
      <c r="KT1004" s="18"/>
    </row>
    <row r="1005" spans="1:306">
      <c r="A1005" s="675">
        <v>56912</v>
      </c>
      <c r="B1005" s="638" t="s">
        <v>568</v>
      </c>
      <c r="C1005" s="632"/>
      <c r="D1005" s="632"/>
      <c r="E1005" s="632"/>
      <c r="F1005" s="632"/>
      <c r="G1005" s="623">
        <f>SUM(C1005:F1005)</f>
        <v>0</v>
      </c>
      <c r="H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c r="IN1005" s="18"/>
      <c r="IO1005" s="18"/>
      <c r="IP1005" s="18"/>
      <c r="IQ1005" s="18"/>
      <c r="IR1005" s="18"/>
      <c r="IS1005" s="18"/>
      <c r="IT1005" s="18"/>
      <c r="IU1005" s="18"/>
      <c r="IV1005" s="18"/>
      <c r="IW1005" s="18"/>
      <c r="IX1005" s="18"/>
      <c r="IY1005" s="18"/>
      <c r="IZ1005" s="18"/>
      <c r="JA1005" s="18"/>
      <c r="JB1005" s="18"/>
      <c r="JC1005" s="18"/>
      <c r="JD1005" s="18"/>
      <c r="JE1005" s="18"/>
      <c r="JF1005" s="18"/>
      <c r="JG1005" s="18"/>
      <c r="JH1005" s="18"/>
      <c r="JI1005" s="18"/>
      <c r="JJ1005" s="18"/>
      <c r="JK1005" s="18"/>
      <c r="JL1005" s="18"/>
      <c r="JM1005" s="18"/>
      <c r="JN1005" s="18"/>
      <c r="JO1005" s="18"/>
      <c r="JP1005" s="18"/>
      <c r="JQ1005" s="18"/>
      <c r="JR1005" s="18"/>
      <c r="JS1005" s="18"/>
      <c r="JT1005" s="18"/>
      <c r="JU1005" s="18"/>
      <c r="JV1005" s="18"/>
      <c r="JW1005" s="18"/>
      <c r="JX1005" s="18"/>
      <c r="JY1005" s="18"/>
      <c r="JZ1005" s="18"/>
      <c r="KA1005" s="18"/>
      <c r="KB1005" s="18"/>
      <c r="KC1005" s="18"/>
      <c r="KD1005" s="18"/>
      <c r="KE1005" s="18"/>
      <c r="KF1005" s="18"/>
      <c r="KG1005" s="18"/>
      <c r="KH1005" s="18"/>
      <c r="KI1005" s="18"/>
      <c r="KJ1005" s="18"/>
      <c r="KK1005" s="18"/>
      <c r="KL1005" s="18"/>
      <c r="KM1005" s="18"/>
      <c r="KN1005" s="18"/>
      <c r="KO1005" s="18"/>
      <c r="KP1005" s="18"/>
      <c r="KQ1005" s="18"/>
      <c r="KR1005" s="18"/>
      <c r="KS1005" s="18"/>
      <c r="KT1005" s="18"/>
    </row>
    <row r="1006" spans="1:306">
      <c r="A1006" s="675">
        <v>56913</v>
      </c>
      <c r="B1006" s="638" t="s">
        <v>569</v>
      </c>
      <c r="C1006" s="632"/>
      <c r="D1006" s="632"/>
      <c r="E1006" s="632"/>
      <c r="F1006" s="632"/>
      <c r="G1006" s="623">
        <f t="shared" si="42"/>
        <v>0</v>
      </c>
      <c r="H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c r="IN1006" s="18"/>
      <c r="IO1006" s="18"/>
      <c r="IP1006" s="18"/>
      <c r="IQ1006" s="18"/>
      <c r="IR1006" s="18"/>
      <c r="IS1006" s="18"/>
      <c r="IT1006" s="18"/>
      <c r="IU1006" s="18"/>
      <c r="IV1006" s="18"/>
      <c r="IW1006" s="18"/>
      <c r="IX1006" s="18"/>
      <c r="IY1006" s="18"/>
      <c r="IZ1006" s="18"/>
      <c r="JA1006" s="18"/>
      <c r="JB1006" s="18"/>
      <c r="JC1006" s="18"/>
      <c r="JD1006" s="18"/>
      <c r="JE1006" s="18"/>
      <c r="JF1006" s="18"/>
      <c r="JG1006" s="18"/>
      <c r="JH1006" s="18"/>
      <c r="JI1006" s="18"/>
      <c r="JJ1006" s="18"/>
      <c r="JK1006" s="18"/>
      <c r="JL1006" s="18"/>
      <c r="JM1006" s="18"/>
      <c r="JN1006" s="18"/>
      <c r="JO1006" s="18"/>
      <c r="JP1006" s="18"/>
      <c r="JQ1006" s="18"/>
      <c r="JR1006" s="18"/>
      <c r="JS1006" s="18"/>
      <c r="JT1006" s="18"/>
      <c r="JU1006" s="18"/>
      <c r="JV1006" s="18"/>
      <c r="JW1006" s="18"/>
      <c r="JX1006" s="18"/>
      <c r="JY1006" s="18"/>
      <c r="JZ1006" s="18"/>
      <c r="KA1006" s="18"/>
      <c r="KB1006" s="18"/>
      <c r="KC1006" s="18"/>
      <c r="KD1006" s="18"/>
      <c r="KE1006" s="18"/>
      <c r="KF1006" s="18"/>
      <c r="KG1006" s="18"/>
      <c r="KH1006" s="18"/>
      <c r="KI1006" s="18"/>
      <c r="KJ1006" s="18"/>
      <c r="KK1006" s="18"/>
      <c r="KL1006" s="18"/>
      <c r="KM1006" s="18"/>
      <c r="KN1006" s="18"/>
      <c r="KO1006" s="18"/>
      <c r="KP1006" s="18"/>
      <c r="KQ1006" s="18"/>
      <c r="KR1006" s="18"/>
      <c r="KS1006" s="18"/>
      <c r="KT1006" s="18"/>
    </row>
    <row r="1007" spans="1:306">
      <c r="A1007" s="675">
        <v>56914</v>
      </c>
      <c r="B1007" s="638" t="s">
        <v>570</v>
      </c>
      <c r="C1007" s="667"/>
      <c r="D1007" s="667"/>
      <c r="E1007" s="667"/>
      <c r="F1007" s="667"/>
      <c r="G1007" s="623">
        <f t="shared" si="42"/>
        <v>0</v>
      </c>
      <c r="H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c r="IN1007" s="18"/>
      <c r="IO1007" s="18"/>
      <c r="IP1007" s="18"/>
      <c r="IQ1007" s="18"/>
      <c r="IR1007" s="18"/>
      <c r="IS1007" s="18"/>
      <c r="IT1007" s="18"/>
      <c r="IU1007" s="18"/>
      <c r="IV1007" s="18"/>
      <c r="IW1007" s="18"/>
      <c r="IX1007" s="18"/>
      <c r="IY1007" s="18"/>
      <c r="IZ1007" s="18"/>
      <c r="JA1007" s="18"/>
      <c r="JB1007" s="18"/>
      <c r="JC1007" s="18"/>
      <c r="JD1007" s="18"/>
      <c r="JE1007" s="18"/>
      <c r="JF1007" s="18"/>
      <c r="JG1007" s="18"/>
      <c r="JH1007" s="18"/>
      <c r="JI1007" s="18"/>
      <c r="JJ1007" s="18"/>
      <c r="JK1007" s="18"/>
      <c r="JL1007" s="18"/>
      <c r="JM1007" s="18"/>
      <c r="JN1007" s="18"/>
      <c r="JO1007" s="18"/>
      <c r="JP1007" s="18"/>
      <c r="JQ1007" s="18"/>
      <c r="JR1007" s="18"/>
      <c r="JS1007" s="18"/>
      <c r="JT1007" s="18"/>
      <c r="JU1007" s="18"/>
      <c r="JV1007" s="18"/>
      <c r="JW1007" s="18"/>
      <c r="JX1007" s="18"/>
      <c r="JY1007" s="18"/>
      <c r="JZ1007" s="18"/>
      <c r="KA1007" s="18"/>
      <c r="KB1007" s="18"/>
      <c r="KC1007" s="18"/>
      <c r="KD1007" s="18"/>
      <c r="KE1007" s="18"/>
      <c r="KF1007" s="18"/>
      <c r="KG1007" s="18"/>
      <c r="KH1007" s="18"/>
      <c r="KI1007" s="18"/>
      <c r="KJ1007" s="18"/>
      <c r="KK1007" s="18"/>
      <c r="KL1007" s="18"/>
      <c r="KM1007" s="18"/>
      <c r="KN1007" s="18"/>
      <c r="KO1007" s="18"/>
      <c r="KP1007" s="18"/>
      <c r="KQ1007" s="18"/>
      <c r="KR1007" s="18"/>
      <c r="KS1007" s="18"/>
      <c r="KT1007" s="18"/>
    </row>
    <row r="1008" spans="1:306">
      <c r="A1008" s="675">
        <v>5692</v>
      </c>
      <c r="B1008" s="638" t="s">
        <v>571</v>
      </c>
      <c r="C1008" s="623">
        <f>SUM(C1009:C1012)</f>
        <v>0</v>
      </c>
      <c r="D1008" s="623">
        <f>SUM(D1009:D1012)</f>
        <v>0</v>
      </c>
      <c r="E1008" s="623">
        <f>SUM(E1009:E1012)</f>
        <v>0</v>
      </c>
      <c r="F1008" s="623">
        <f>SUM(F1009:F1012)</f>
        <v>0</v>
      </c>
      <c r="G1008" s="623">
        <f t="shared" si="42"/>
        <v>0</v>
      </c>
      <c r="H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c r="IN1008" s="18"/>
      <c r="IO1008" s="18"/>
      <c r="IP1008" s="18"/>
      <c r="IQ1008" s="18"/>
      <c r="IR1008" s="18"/>
      <c r="IS1008" s="18"/>
      <c r="IT1008" s="18"/>
      <c r="IU1008" s="18"/>
      <c r="IV1008" s="18"/>
      <c r="IW1008" s="18"/>
      <c r="IX1008" s="18"/>
      <c r="IY1008" s="18"/>
      <c r="IZ1008" s="18"/>
      <c r="JA1008" s="18"/>
      <c r="JB1008" s="18"/>
      <c r="JC1008" s="18"/>
      <c r="JD1008" s="18"/>
      <c r="JE1008" s="18"/>
      <c r="JF1008" s="18"/>
      <c r="JG1008" s="18"/>
      <c r="JH1008" s="18"/>
      <c r="JI1008" s="18"/>
      <c r="JJ1008" s="18"/>
      <c r="JK1008" s="18"/>
      <c r="JL1008" s="18"/>
      <c r="JM1008" s="18"/>
      <c r="JN1008" s="18"/>
      <c r="JO1008" s="18"/>
      <c r="JP1008" s="18"/>
      <c r="JQ1008" s="18"/>
      <c r="JR1008" s="18"/>
      <c r="JS1008" s="18"/>
      <c r="JT1008" s="18"/>
      <c r="JU1008" s="18"/>
      <c r="JV1008" s="18"/>
      <c r="JW1008" s="18"/>
      <c r="JX1008" s="18"/>
      <c r="JY1008" s="18"/>
      <c r="JZ1008" s="18"/>
      <c r="KA1008" s="18"/>
      <c r="KB1008" s="18"/>
      <c r="KC1008" s="18"/>
      <c r="KD1008" s="18"/>
      <c r="KE1008" s="18"/>
      <c r="KF1008" s="18"/>
      <c r="KG1008" s="18"/>
      <c r="KH1008" s="18"/>
      <c r="KI1008" s="18"/>
      <c r="KJ1008" s="18"/>
      <c r="KK1008" s="18"/>
      <c r="KL1008" s="18"/>
      <c r="KM1008" s="18"/>
      <c r="KN1008" s="18"/>
      <c r="KO1008" s="18"/>
      <c r="KP1008" s="18"/>
      <c r="KQ1008" s="18"/>
      <c r="KR1008" s="18"/>
      <c r="KS1008" s="18"/>
      <c r="KT1008" s="18"/>
    </row>
    <row r="1009" spans="1:306">
      <c r="A1009" s="675">
        <v>56921</v>
      </c>
      <c r="B1009" s="638" t="s">
        <v>572</v>
      </c>
      <c r="C1009" s="632"/>
      <c r="D1009" s="632"/>
      <c r="E1009" s="632"/>
      <c r="F1009" s="632"/>
      <c r="G1009" s="623">
        <f t="shared" si="42"/>
        <v>0</v>
      </c>
      <c r="H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c r="IN1009" s="18"/>
      <c r="IO1009" s="18"/>
      <c r="IP1009" s="18"/>
      <c r="IQ1009" s="18"/>
      <c r="IR1009" s="18"/>
      <c r="IS1009" s="18"/>
      <c r="IT1009" s="18"/>
      <c r="IU1009" s="18"/>
      <c r="IV1009" s="18"/>
      <c r="IW1009" s="18"/>
      <c r="IX1009" s="18"/>
      <c r="IY1009" s="18"/>
      <c r="IZ1009" s="18"/>
      <c r="JA1009" s="18"/>
      <c r="JB1009" s="18"/>
      <c r="JC1009" s="18"/>
      <c r="JD1009" s="18"/>
      <c r="JE1009" s="18"/>
      <c r="JF1009" s="18"/>
      <c r="JG1009" s="18"/>
      <c r="JH1009" s="18"/>
      <c r="JI1009" s="18"/>
      <c r="JJ1009" s="18"/>
      <c r="JK1009" s="18"/>
      <c r="JL1009" s="18"/>
      <c r="JM1009" s="18"/>
      <c r="JN1009" s="18"/>
      <c r="JO1009" s="18"/>
      <c r="JP1009" s="18"/>
      <c r="JQ1009" s="18"/>
      <c r="JR1009" s="18"/>
      <c r="JS1009" s="18"/>
      <c r="JT1009" s="18"/>
      <c r="JU1009" s="18"/>
      <c r="JV1009" s="18"/>
      <c r="JW1009" s="18"/>
      <c r="JX1009" s="18"/>
      <c r="JY1009" s="18"/>
      <c r="JZ1009" s="18"/>
      <c r="KA1009" s="18"/>
      <c r="KB1009" s="18"/>
      <c r="KC1009" s="18"/>
      <c r="KD1009" s="18"/>
      <c r="KE1009" s="18"/>
      <c r="KF1009" s="18"/>
      <c r="KG1009" s="18"/>
      <c r="KH1009" s="18"/>
      <c r="KI1009" s="18"/>
      <c r="KJ1009" s="18"/>
      <c r="KK1009" s="18"/>
      <c r="KL1009" s="18"/>
      <c r="KM1009" s="18"/>
      <c r="KN1009" s="18"/>
      <c r="KO1009" s="18"/>
      <c r="KP1009" s="18"/>
      <c r="KQ1009" s="18"/>
      <c r="KR1009" s="18"/>
      <c r="KS1009" s="18"/>
      <c r="KT1009" s="18"/>
    </row>
    <row r="1010" spans="1:306">
      <c r="A1010" s="675">
        <v>56922</v>
      </c>
      <c r="B1010" s="638" t="s">
        <v>573</v>
      </c>
      <c r="C1010" s="632"/>
      <c r="D1010" s="632"/>
      <c r="E1010" s="632"/>
      <c r="F1010" s="632"/>
      <c r="G1010" s="623">
        <f t="shared" si="42"/>
        <v>0</v>
      </c>
      <c r="H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c r="IN1010" s="18"/>
      <c r="IO1010" s="18"/>
      <c r="IP1010" s="18"/>
      <c r="IQ1010" s="18"/>
      <c r="IR1010" s="18"/>
      <c r="IS1010" s="18"/>
      <c r="IT1010" s="18"/>
      <c r="IU1010" s="18"/>
      <c r="IV1010" s="18"/>
      <c r="IW1010" s="18"/>
      <c r="IX1010" s="18"/>
      <c r="IY1010" s="18"/>
      <c r="IZ1010" s="18"/>
      <c r="JA1010" s="18"/>
      <c r="JB1010" s="18"/>
      <c r="JC1010" s="18"/>
      <c r="JD1010" s="18"/>
      <c r="JE1010" s="18"/>
      <c r="JF1010" s="18"/>
      <c r="JG1010" s="18"/>
      <c r="JH1010" s="18"/>
      <c r="JI1010" s="18"/>
      <c r="JJ1010" s="18"/>
      <c r="JK1010" s="18"/>
      <c r="JL1010" s="18"/>
      <c r="JM1010" s="18"/>
      <c r="JN1010" s="18"/>
      <c r="JO1010" s="18"/>
      <c r="JP1010" s="18"/>
      <c r="JQ1010" s="18"/>
      <c r="JR1010" s="18"/>
      <c r="JS1010" s="18"/>
      <c r="JT1010" s="18"/>
      <c r="JU1010" s="18"/>
      <c r="JV1010" s="18"/>
      <c r="JW1010" s="18"/>
      <c r="JX1010" s="18"/>
      <c r="JY1010" s="18"/>
      <c r="JZ1010" s="18"/>
      <c r="KA1010" s="18"/>
      <c r="KB1010" s="18"/>
      <c r="KC1010" s="18"/>
      <c r="KD1010" s="18"/>
      <c r="KE1010" s="18"/>
      <c r="KF1010" s="18"/>
      <c r="KG1010" s="18"/>
      <c r="KH1010" s="18"/>
      <c r="KI1010" s="18"/>
      <c r="KJ1010" s="18"/>
      <c r="KK1010" s="18"/>
      <c r="KL1010" s="18"/>
      <c r="KM1010" s="18"/>
      <c r="KN1010" s="18"/>
      <c r="KO1010" s="18"/>
      <c r="KP1010" s="18"/>
      <c r="KQ1010" s="18"/>
      <c r="KR1010" s="18"/>
      <c r="KS1010" s="18"/>
      <c r="KT1010" s="18"/>
    </row>
    <row r="1011" spans="1:306">
      <c r="A1011" s="675">
        <v>56923</v>
      </c>
      <c r="B1011" s="638" t="s">
        <v>574</v>
      </c>
      <c r="C1011" s="632"/>
      <c r="D1011" s="632"/>
      <c r="E1011" s="632"/>
      <c r="F1011" s="632"/>
      <c r="G1011" s="623">
        <f>SUM(C1011:F1011)</f>
        <v>0</v>
      </c>
      <c r="H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c r="IN1011" s="18"/>
      <c r="IO1011" s="18"/>
      <c r="IP1011" s="18"/>
      <c r="IQ1011" s="18"/>
      <c r="IR1011" s="18"/>
      <c r="IS1011" s="18"/>
      <c r="IT1011" s="18"/>
      <c r="IU1011" s="18"/>
      <c r="IV1011" s="18"/>
      <c r="IW1011" s="18"/>
      <c r="IX1011" s="18"/>
      <c r="IY1011" s="18"/>
      <c r="IZ1011" s="18"/>
      <c r="JA1011" s="18"/>
      <c r="JB1011" s="18"/>
      <c r="JC1011" s="18"/>
      <c r="JD1011" s="18"/>
      <c r="JE1011" s="18"/>
      <c r="JF1011" s="18"/>
      <c r="JG1011" s="18"/>
      <c r="JH1011" s="18"/>
      <c r="JI1011" s="18"/>
      <c r="JJ1011" s="18"/>
      <c r="JK1011" s="18"/>
      <c r="JL1011" s="18"/>
      <c r="JM1011" s="18"/>
      <c r="JN1011" s="18"/>
      <c r="JO1011" s="18"/>
      <c r="JP1011" s="18"/>
      <c r="JQ1011" s="18"/>
      <c r="JR1011" s="18"/>
      <c r="JS1011" s="18"/>
      <c r="JT1011" s="18"/>
      <c r="JU1011" s="18"/>
      <c r="JV1011" s="18"/>
      <c r="JW1011" s="18"/>
      <c r="JX1011" s="18"/>
      <c r="JY1011" s="18"/>
      <c r="JZ1011" s="18"/>
      <c r="KA1011" s="18"/>
      <c r="KB1011" s="18"/>
      <c r="KC1011" s="18"/>
      <c r="KD1011" s="18"/>
      <c r="KE1011" s="18"/>
      <c r="KF1011" s="18"/>
      <c r="KG1011" s="18"/>
      <c r="KH1011" s="18"/>
      <c r="KI1011" s="18"/>
      <c r="KJ1011" s="18"/>
      <c r="KK1011" s="18"/>
      <c r="KL1011" s="18"/>
      <c r="KM1011" s="18"/>
      <c r="KN1011" s="18"/>
      <c r="KO1011" s="18"/>
      <c r="KP1011" s="18"/>
      <c r="KQ1011" s="18"/>
      <c r="KR1011" s="18"/>
      <c r="KS1011" s="18"/>
      <c r="KT1011" s="18"/>
    </row>
    <row r="1012" spans="1:306">
      <c r="A1012" s="675">
        <v>56924</v>
      </c>
      <c r="B1012" s="638" t="s">
        <v>575</v>
      </c>
      <c r="C1012" s="667"/>
      <c r="D1012" s="667"/>
      <c r="E1012" s="667"/>
      <c r="F1012" s="667"/>
      <c r="G1012" s="623">
        <f>SUM(C1012:F1012)</f>
        <v>0</v>
      </c>
      <c r="H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c r="IN1012" s="18"/>
      <c r="IO1012" s="18"/>
      <c r="IP1012" s="18"/>
      <c r="IQ1012" s="18"/>
      <c r="IR1012" s="18"/>
      <c r="IS1012" s="18"/>
      <c r="IT1012" s="18"/>
      <c r="IU1012" s="18"/>
      <c r="IV1012" s="18"/>
      <c r="IW1012" s="18"/>
      <c r="IX1012" s="18"/>
      <c r="IY1012" s="18"/>
      <c r="IZ1012" s="18"/>
      <c r="JA1012" s="18"/>
      <c r="JB1012" s="18"/>
      <c r="JC1012" s="18"/>
      <c r="JD1012" s="18"/>
      <c r="JE1012" s="18"/>
      <c r="JF1012" s="18"/>
      <c r="JG1012" s="18"/>
      <c r="JH1012" s="18"/>
      <c r="JI1012" s="18"/>
      <c r="JJ1012" s="18"/>
      <c r="JK1012" s="18"/>
      <c r="JL1012" s="18"/>
      <c r="JM1012" s="18"/>
      <c r="JN1012" s="18"/>
      <c r="JO1012" s="18"/>
      <c r="JP1012" s="18"/>
      <c r="JQ1012" s="18"/>
      <c r="JR1012" s="18"/>
      <c r="JS1012" s="18"/>
      <c r="JT1012" s="18"/>
      <c r="JU1012" s="18"/>
      <c r="JV1012" s="18"/>
      <c r="JW1012" s="18"/>
      <c r="JX1012" s="18"/>
      <c r="JY1012" s="18"/>
      <c r="JZ1012" s="18"/>
      <c r="KA1012" s="18"/>
      <c r="KB1012" s="18"/>
      <c r="KC1012" s="18"/>
      <c r="KD1012" s="18"/>
      <c r="KE1012" s="18"/>
      <c r="KF1012" s="18"/>
      <c r="KG1012" s="18"/>
      <c r="KH1012" s="18"/>
      <c r="KI1012" s="18"/>
      <c r="KJ1012" s="18"/>
      <c r="KK1012" s="18"/>
      <c r="KL1012" s="18"/>
      <c r="KM1012" s="18"/>
      <c r="KN1012" s="18"/>
      <c r="KO1012" s="18"/>
      <c r="KP1012" s="18"/>
      <c r="KQ1012" s="18"/>
      <c r="KR1012" s="18"/>
      <c r="KS1012" s="18"/>
      <c r="KT1012" s="18"/>
    </row>
    <row r="1013" spans="1:306">
      <c r="A1013" s="661">
        <v>57</v>
      </c>
      <c r="B1013" s="636" t="s">
        <v>576</v>
      </c>
      <c r="C1013" s="623">
        <f>SUM(C1014:C1019)</f>
        <v>0</v>
      </c>
      <c r="D1013" s="623">
        <f>SUM(D1014:D1019)</f>
        <v>0</v>
      </c>
      <c r="E1013" s="623">
        <f>SUM(E1014:E1019)</f>
        <v>0</v>
      </c>
      <c r="F1013" s="623">
        <f>SUM(F1014:F1019)</f>
        <v>0</v>
      </c>
      <c r="G1013" s="623">
        <f>SUM(C1013:F1013)</f>
        <v>0</v>
      </c>
      <c r="H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c r="IN1013" s="18"/>
      <c r="IO1013" s="18"/>
      <c r="IP1013" s="18"/>
      <c r="IQ1013" s="18"/>
      <c r="IR1013" s="18"/>
      <c r="IS1013" s="18"/>
      <c r="IT1013" s="18"/>
      <c r="IU1013" s="18"/>
      <c r="IV1013" s="18"/>
      <c r="IW1013" s="18"/>
      <c r="IX1013" s="18"/>
      <c r="IY1013" s="18"/>
      <c r="IZ1013" s="18"/>
      <c r="JA1013" s="18"/>
      <c r="JB1013" s="18"/>
      <c r="JC1013" s="18"/>
      <c r="JD1013" s="18"/>
      <c r="JE1013" s="18"/>
      <c r="JF1013" s="18"/>
      <c r="JG1013" s="18"/>
      <c r="JH1013" s="18"/>
      <c r="JI1013" s="18"/>
      <c r="JJ1013" s="18"/>
      <c r="JK1013" s="18"/>
      <c r="JL1013" s="18"/>
      <c r="JM1013" s="18"/>
      <c r="JN1013" s="18"/>
      <c r="JO1013" s="18"/>
      <c r="JP1013" s="18"/>
      <c r="JQ1013" s="18"/>
      <c r="JR1013" s="18"/>
      <c r="JS1013" s="18"/>
      <c r="JT1013" s="18"/>
      <c r="JU1013" s="18"/>
      <c r="JV1013" s="18"/>
      <c r="JW1013" s="18"/>
      <c r="JX1013" s="18"/>
      <c r="JY1013" s="18"/>
      <c r="JZ1013" s="18"/>
      <c r="KA1013" s="18"/>
      <c r="KB1013" s="18"/>
      <c r="KC1013" s="18"/>
      <c r="KD1013" s="18"/>
      <c r="KE1013" s="18"/>
      <c r="KF1013" s="18"/>
      <c r="KG1013" s="18"/>
      <c r="KH1013" s="18"/>
      <c r="KI1013" s="18"/>
      <c r="KJ1013" s="18"/>
      <c r="KK1013" s="18"/>
      <c r="KL1013" s="18"/>
      <c r="KM1013" s="18"/>
      <c r="KN1013" s="18"/>
      <c r="KO1013" s="18"/>
      <c r="KP1013" s="18"/>
      <c r="KQ1013" s="18"/>
      <c r="KR1013" s="18"/>
      <c r="KS1013" s="18"/>
      <c r="KT1013" s="18"/>
    </row>
    <row r="1014" spans="1:306">
      <c r="A1014" s="684">
        <v>571</v>
      </c>
      <c r="B1014" s="664" t="s">
        <v>577</v>
      </c>
      <c r="C1014" s="632"/>
      <c r="D1014" s="632"/>
      <c r="E1014" s="632"/>
      <c r="F1014" s="632"/>
      <c r="G1014" s="623">
        <f t="shared" si="42"/>
        <v>0</v>
      </c>
      <c r="H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c r="IN1014" s="18"/>
      <c r="IO1014" s="18"/>
      <c r="IP1014" s="18"/>
      <c r="IQ1014" s="18"/>
      <c r="IR1014" s="18"/>
      <c r="IS1014" s="18"/>
      <c r="IT1014" s="18"/>
      <c r="IU1014" s="18"/>
      <c r="IV1014" s="18"/>
      <c r="IW1014" s="18"/>
      <c r="IX1014" s="18"/>
      <c r="IY1014" s="18"/>
      <c r="IZ1014" s="18"/>
      <c r="JA1014" s="18"/>
      <c r="JB1014" s="18"/>
      <c r="JC1014" s="18"/>
      <c r="JD1014" s="18"/>
      <c r="JE1014" s="18"/>
      <c r="JF1014" s="18"/>
      <c r="JG1014" s="18"/>
      <c r="JH1014" s="18"/>
      <c r="JI1014" s="18"/>
      <c r="JJ1014" s="18"/>
      <c r="JK1014" s="18"/>
      <c r="JL1014" s="18"/>
      <c r="JM1014" s="18"/>
      <c r="JN1014" s="18"/>
      <c r="JO1014" s="18"/>
      <c r="JP1014" s="18"/>
      <c r="JQ1014" s="18"/>
      <c r="JR1014" s="18"/>
      <c r="JS1014" s="18"/>
      <c r="JT1014" s="18"/>
      <c r="JU1014" s="18"/>
      <c r="JV1014" s="18"/>
      <c r="JW1014" s="18"/>
      <c r="JX1014" s="18"/>
      <c r="JY1014" s="18"/>
      <c r="JZ1014" s="18"/>
      <c r="KA1014" s="18"/>
      <c r="KB1014" s="18"/>
      <c r="KC1014" s="18"/>
      <c r="KD1014" s="18"/>
      <c r="KE1014" s="18"/>
      <c r="KF1014" s="18"/>
      <c r="KG1014" s="18"/>
      <c r="KH1014" s="18"/>
      <c r="KI1014" s="18"/>
      <c r="KJ1014" s="18"/>
      <c r="KK1014" s="18"/>
      <c r="KL1014" s="18"/>
      <c r="KM1014" s="18"/>
      <c r="KN1014" s="18"/>
      <c r="KO1014" s="18"/>
      <c r="KP1014" s="18"/>
      <c r="KQ1014" s="18"/>
      <c r="KR1014" s="18"/>
      <c r="KS1014" s="18"/>
      <c r="KT1014" s="18"/>
    </row>
    <row r="1015" spans="1:306">
      <c r="A1015" s="684">
        <v>572</v>
      </c>
      <c r="B1015" s="664" t="s">
        <v>578</v>
      </c>
      <c r="C1015" s="632"/>
      <c r="D1015" s="632"/>
      <c r="E1015" s="632"/>
      <c r="F1015" s="632"/>
      <c r="G1015" s="623">
        <f>SUM(C1015:F1015)</f>
        <v>0</v>
      </c>
      <c r="H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c r="IN1015" s="18"/>
      <c r="IO1015" s="18"/>
      <c r="IP1015" s="18"/>
      <c r="IQ1015" s="18"/>
      <c r="IR1015" s="18"/>
      <c r="IS1015" s="18"/>
      <c r="IT1015" s="18"/>
      <c r="IU1015" s="18"/>
      <c r="IV1015" s="18"/>
      <c r="IW1015" s="18"/>
      <c r="IX1015" s="18"/>
      <c r="IY1015" s="18"/>
      <c r="IZ1015" s="18"/>
      <c r="JA1015" s="18"/>
      <c r="JB1015" s="18"/>
      <c r="JC1015" s="18"/>
      <c r="JD1015" s="18"/>
      <c r="JE1015" s="18"/>
      <c r="JF1015" s="18"/>
      <c r="JG1015" s="18"/>
      <c r="JH1015" s="18"/>
      <c r="JI1015" s="18"/>
      <c r="JJ1015" s="18"/>
      <c r="JK1015" s="18"/>
      <c r="JL1015" s="18"/>
      <c r="JM1015" s="18"/>
      <c r="JN1015" s="18"/>
      <c r="JO1015" s="18"/>
      <c r="JP1015" s="18"/>
      <c r="JQ1015" s="18"/>
      <c r="JR1015" s="18"/>
      <c r="JS1015" s="18"/>
      <c r="JT1015" s="18"/>
      <c r="JU1015" s="18"/>
      <c r="JV1015" s="18"/>
      <c r="JW1015" s="18"/>
      <c r="JX1015" s="18"/>
      <c r="JY1015" s="18"/>
      <c r="JZ1015" s="18"/>
      <c r="KA1015" s="18"/>
      <c r="KB1015" s="18"/>
      <c r="KC1015" s="18"/>
      <c r="KD1015" s="18"/>
      <c r="KE1015" s="18"/>
      <c r="KF1015" s="18"/>
      <c r="KG1015" s="18"/>
      <c r="KH1015" s="18"/>
      <c r="KI1015" s="18"/>
      <c r="KJ1015" s="18"/>
      <c r="KK1015" s="18"/>
      <c r="KL1015" s="18"/>
      <c r="KM1015" s="18"/>
      <c r="KN1015" s="18"/>
      <c r="KO1015" s="18"/>
      <c r="KP1015" s="18"/>
      <c r="KQ1015" s="18"/>
      <c r="KR1015" s="18"/>
      <c r="KS1015" s="18"/>
      <c r="KT1015" s="18"/>
    </row>
    <row r="1016" spans="1:306">
      <c r="A1016" s="684">
        <v>573</v>
      </c>
      <c r="B1016" s="664" t="s">
        <v>579</v>
      </c>
      <c r="C1016" s="632"/>
      <c r="D1016" s="632"/>
      <c r="E1016" s="632"/>
      <c r="F1016" s="632"/>
      <c r="G1016" s="623">
        <f t="shared" si="42"/>
        <v>0</v>
      </c>
      <c r="H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c r="IN1016" s="18"/>
      <c r="IO1016" s="18"/>
      <c r="IP1016" s="18"/>
      <c r="IQ1016" s="18"/>
      <c r="IR1016" s="18"/>
      <c r="IS1016" s="18"/>
      <c r="IT1016" s="18"/>
      <c r="IU1016" s="18"/>
      <c r="IV1016" s="18"/>
      <c r="IW1016" s="18"/>
      <c r="IX1016" s="18"/>
      <c r="IY1016" s="18"/>
      <c r="IZ1016" s="18"/>
      <c r="JA1016" s="18"/>
      <c r="JB1016" s="18"/>
      <c r="JC1016" s="18"/>
      <c r="JD1016" s="18"/>
      <c r="JE1016" s="18"/>
      <c r="JF1016" s="18"/>
      <c r="JG1016" s="18"/>
      <c r="JH1016" s="18"/>
      <c r="JI1016" s="18"/>
      <c r="JJ1016" s="18"/>
      <c r="JK1016" s="18"/>
      <c r="JL1016" s="18"/>
      <c r="JM1016" s="18"/>
      <c r="JN1016" s="18"/>
      <c r="JO1016" s="18"/>
      <c r="JP1016" s="18"/>
      <c r="JQ1016" s="18"/>
      <c r="JR1016" s="18"/>
      <c r="JS1016" s="18"/>
      <c r="JT1016" s="18"/>
      <c r="JU1016" s="18"/>
      <c r="JV1016" s="18"/>
      <c r="JW1016" s="18"/>
      <c r="JX1016" s="18"/>
      <c r="JY1016" s="18"/>
      <c r="JZ1016" s="18"/>
      <c r="KA1016" s="18"/>
      <c r="KB1016" s="18"/>
      <c r="KC1016" s="18"/>
      <c r="KD1016" s="18"/>
      <c r="KE1016" s="18"/>
      <c r="KF1016" s="18"/>
      <c r="KG1016" s="18"/>
      <c r="KH1016" s="18"/>
      <c r="KI1016" s="18"/>
      <c r="KJ1016" s="18"/>
      <c r="KK1016" s="18"/>
      <c r="KL1016" s="18"/>
      <c r="KM1016" s="18"/>
      <c r="KN1016" s="18"/>
      <c r="KO1016" s="18"/>
      <c r="KP1016" s="18"/>
      <c r="KQ1016" s="18"/>
      <c r="KR1016" s="18"/>
      <c r="KS1016" s="18"/>
      <c r="KT1016" s="18"/>
    </row>
    <row r="1017" spans="1:306">
      <c r="A1017" s="684">
        <v>574</v>
      </c>
      <c r="B1017" s="664" t="s">
        <v>580</v>
      </c>
      <c r="C1017" s="632"/>
      <c r="D1017" s="632"/>
      <c r="E1017" s="632"/>
      <c r="F1017" s="632"/>
      <c r="G1017" s="623">
        <f>SUM(C1017:F1017)</f>
        <v>0</v>
      </c>
      <c r="H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c r="IN1017" s="18"/>
      <c r="IO1017" s="18"/>
      <c r="IP1017" s="18"/>
      <c r="IQ1017" s="18"/>
      <c r="IR1017" s="18"/>
      <c r="IS1017" s="18"/>
      <c r="IT1017" s="18"/>
      <c r="IU1017" s="18"/>
      <c r="IV1017" s="18"/>
      <c r="IW1017" s="18"/>
      <c r="IX1017" s="18"/>
      <c r="IY1017" s="18"/>
      <c r="IZ1017" s="18"/>
      <c r="JA1017" s="18"/>
      <c r="JB1017" s="18"/>
      <c r="JC1017" s="18"/>
      <c r="JD1017" s="18"/>
      <c r="JE1017" s="18"/>
      <c r="JF1017" s="18"/>
      <c r="JG1017" s="18"/>
      <c r="JH1017" s="18"/>
      <c r="JI1017" s="18"/>
      <c r="JJ1017" s="18"/>
      <c r="JK1017" s="18"/>
      <c r="JL1017" s="18"/>
      <c r="JM1017" s="18"/>
      <c r="JN1017" s="18"/>
      <c r="JO1017" s="18"/>
      <c r="JP1017" s="18"/>
      <c r="JQ1017" s="18"/>
      <c r="JR1017" s="18"/>
      <c r="JS1017" s="18"/>
      <c r="JT1017" s="18"/>
      <c r="JU1017" s="18"/>
      <c r="JV1017" s="18"/>
      <c r="JW1017" s="18"/>
      <c r="JX1017" s="18"/>
      <c r="JY1017" s="18"/>
      <c r="JZ1017" s="18"/>
      <c r="KA1017" s="18"/>
      <c r="KB1017" s="18"/>
      <c r="KC1017" s="18"/>
      <c r="KD1017" s="18"/>
      <c r="KE1017" s="18"/>
      <c r="KF1017" s="18"/>
      <c r="KG1017" s="18"/>
      <c r="KH1017" s="18"/>
      <c r="KI1017" s="18"/>
      <c r="KJ1017" s="18"/>
      <c r="KK1017" s="18"/>
      <c r="KL1017" s="18"/>
      <c r="KM1017" s="18"/>
      <c r="KN1017" s="18"/>
      <c r="KO1017" s="18"/>
      <c r="KP1017" s="18"/>
      <c r="KQ1017" s="18"/>
      <c r="KR1017" s="18"/>
      <c r="KS1017" s="18"/>
      <c r="KT1017" s="18"/>
    </row>
    <row r="1018" spans="1:306">
      <c r="A1018" s="684">
        <v>577</v>
      </c>
      <c r="B1018" s="664" t="s">
        <v>581</v>
      </c>
      <c r="C1018" s="632"/>
      <c r="D1018" s="632"/>
      <c r="E1018" s="632"/>
      <c r="F1018" s="632"/>
      <c r="G1018" s="623">
        <f t="shared" si="42"/>
        <v>0</v>
      </c>
      <c r="H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c r="IN1018" s="18"/>
      <c r="IO1018" s="18"/>
      <c r="IP1018" s="18"/>
      <c r="IQ1018" s="18"/>
      <c r="IR1018" s="18"/>
      <c r="IS1018" s="18"/>
      <c r="IT1018" s="18"/>
      <c r="IU1018" s="18"/>
      <c r="IV1018" s="18"/>
      <c r="IW1018" s="18"/>
      <c r="IX1018" s="18"/>
      <c r="IY1018" s="18"/>
      <c r="IZ1018" s="18"/>
      <c r="JA1018" s="18"/>
      <c r="JB1018" s="18"/>
      <c r="JC1018" s="18"/>
      <c r="JD1018" s="18"/>
      <c r="JE1018" s="18"/>
      <c r="JF1018" s="18"/>
      <c r="JG1018" s="18"/>
      <c r="JH1018" s="18"/>
      <c r="JI1018" s="18"/>
      <c r="JJ1018" s="18"/>
      <c r="JK1018" s="18"/>
      <c r="JL1018" s="18"/>
      <c r="JM1018" s="18"/>
      <c r="JN1018" s="18"/>
      <c r="JO1018" s="18"/>
      <c r="JP1018" s="18"/>
      <c r="JQ1018" s="18"/>
      <c r="JR1018" s="18"/>
      <c r="JS1018" s="18"/>
      <c r="JT1018" s="18"/>
      <c r="JU1018" s="18"/>
      <c r="JV1018" s="18"/>
      <c r="JW1018" s="18"/>
      <c r="JX1018" s="18"/>
      <c r="JY1018" s="18"/>
      <c r="JZ1018" s="18"/>
      <c r="KA1018" s="18"/>
      <c r="KB1018" s="18"/>
      <c r="KC1018" s="18"/>
      <c r="KD1018" s="18"/>
      <c r="KE1018" s="18"/>
      <c r="KF1018" s="18"/>
      <c r="KG1018" s="18"/>
      <c r="KH1018" s="18"/>
      <c r="KI1018" s="18"/>
      <c r="KJ1018" s="18"/>
      <c r="KK1018" s="18"/>
      <c r="KL1018" s="18"/>
      <c r="KM1018" s="18"/>
      <c r="KN1018" s="18"/>
      <c r="KO1018" s="18"/>
      <c r="KP1018" s="18"/>
      <c r="KQ1018" s="18"/>
      <c r="KR1018" s="18"/>
      <c r="KS1018" s="18"/>
      <c r="KT1018" s="18"/>
    </row>
    <row r="1019" spans="1:306">
      <c r="A1019" s="684">
        <v>578</v>
      </c>
      <c r="B1019" s="664" t="s">
        <v>582</v>
      </c>
      <c r="C1019" s="632"/>
      <c r="D1019" s="632"/>
      <c r="E1019" s="632"/>
      <c r="F1019" s="632"/>
      <c r="G1019" s="623">
        <f>SUM(C1019:F1019)</f>
        <v>0</v>
      </c>
      <c r="H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c r="IN1019" s="18"/>
      <c r="IO1019" s="18"/>
      <c r="IP1019" s="18"/>
      <c r="IQ1019" s="18"/>
      <c r="IR1019" s="18"/>
      <c r="IS1019" s="18"/>
      <c r="IT1019" s="18"/>
      <c r="IU1019" s="18"/>
      <c r="IV1019" s="18"/>
      <c r="IW1019" s="18"/>
      <c r="IX1019" s="18"/>
      <c r="IY1019" s="18"/>
      <c r="IZ1019" s="18"/>
      <c r="JA1019" s="18"/>
      <c r="JB1019" s="18"/>
      <c r="JC1019" s="18"/>
      <c r="JD1019" s="18"/>
      <c r="JE1019" s="18"/>
      <c r="JF1019" s="18"/>
      <c r="JG1019" s="18"/>
      <c r="JH1019" s="18"/>
      <c r="JI1019" s="18"/>
      <c r="JJ1019" s="18"/>
      <c r="JK1019" s="18"/>
      <c r="JL1019" s="18"/>
      <c r="JM1019" s="18"/>
      <c r="JN1019" s="18"/>
      <c r="JO1019" s="18"/>
      <c r="JP1019" s="18"/>
      <c r="JQ1019" s="18"/>
      <c r="JR1019" s="18"/>
      <c r="JS1019" s="18"/>
      <c r="JT1019" s="18"/>
      <c r="JU1019" s="18"/>
      <c r="JV1019" s="18"/>
      <c r="JW1019" s="18"/>
      <c r="JX1019" s="18"/>
      <c r="JY1019" s="18"/>
      <c r="JZ1019" s="18"/>
      <c r="KA1019" s="18"/>
      <c r="KB1019" s="18"/>
      <c r="KC1019" s="18"/>
      <c r="KD1019" s="18"/>
      <c r="KE1019" s="18"/>
      <c r="KF1019" s="18"/>
      <c r="KG1019" s="18"/>
      <c r="KH1019" s="18"/>
      <c r="KI1019" s="18"/>
      <c r="KJ1019" s="18"/>
      <c r="KK1019" s="18"/>
      <c r="KL1019" s="18"/>
      <c r="KM1019" s="18"/>
      <c r="KN1019" s="18"/>
      <c r="KO1019" s="18"/>
      <c r="KP1019" s="18"/>
      <c r="KQ1019" s="18"/>
      <c r="KR1019" s="18"/>
      <c r="KS1019" s="18"/>
      <c r="KT1019" s="18"/>
    </row>
    <row r="1020" spans="1:306">
      <c r="A1020" s="676"/>
      <c r="B1020" s="669" t="s">
        <v>174</v>
      </c>
      <c r="C1020" s="623">
        <f>C715+C809+C931+C961+C981</f>
        <v>0</v>
      </c>
      <c r="D1020" s="623">
        <f>D715+D809+D931+D961+D981</f>
        <v>0</v>
      </c>
      <c r="E1020" s="623">
        <f>E715+E809+E931+E961+E981</f>
        <v>0</v>
      </c>
      <c r="F1020" s="623">
        <f>F715+F809+F931+F961+F981</f>
        <v>0</v>
      </c>
      <c r="G1020" s="623">
        <f>SUM(C1020:F1020)</f>
        <v>0</v>
      </c>
      <c r="H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c r="IN1020" s="18"/>
      <c r="IO1020" s="18"/>
      <c r="IP1020" s="18"/>
      <c r="IQ1020" s="18"/>
      <c r="IR1020" s="18"/>
      <c r="IS1020" s="18"/>
      <c r="IT1020" s="18"/>
      <c r="IU1020" s="18"/>
      <c r="IV1020" s="18"/>
      <c r="IW1020" s="18"/>
      <c r="IX1020" s="18"/>
      <c r="IY1020" s="18"/>
      <c r="IZ1020" s="18"/>
      <c r="JA1020" s="18"/>
      <c r="JB1020" s="18"/>
      <c r="JC1020" s="18"/>
      <c r="JD1020" s="18"/>
      <c r="JE1020" s="18"/>
      <c r="JF1020" s="18"/>
      <c r="JG1020" s="18"/>
      <c r="JH1020" s="18"/>
      <c r="JI1020" s="18"/>
      <c r="JJ1020" s="18"/>
      <c r="JK1020" s="18"/>
      <c r="JL1020" s="18"/>
      <c r="JM1020" s="18"/>
      <c r="JN1020" s="18"/>
      <c r="JO1020" s="18"/>
      <c r="JP1020" s="18"/>
      <c r="JQ1020" s="18"/>
      <c r="JR1020" s="18"/>
      <c r="JS1020" s="18"/>
      <c r="JT1020" s="18"/>
      <c r="JU1020" s="18"/>
      <c r="JV1020" s="18"/>
      <c r="JW1020" s="18"/>
      <c r="JX1020" s="18"/>
      <c r="JY1020" s="18"/>
      <c r="JZ1020" s="18"/>
      <c r="KA1020" s="18"/>
      <c r="KB1020" s="18"/>
      <c r="KC1020" s="18"/>
      <c r="KD1020" s="18"/>
      <c r="KE1020" s="18"/>
      <c r="KF1020" s="18"/>
      <c r="KG1020" s="18"/>
      <c r="KH1020" s="18"/>
      <c r="KI1020" s="18"/>
      <c r="KJ1020" s="18"/>
      <c r="KK1020" s="18"/>
      <c r="KL1020" s="18"/>
      <c r="KM1020" s="18"/>
      <c r="KN1020" s="18"/>
      <c r="KO1020" s="18"/>
      <c r="KP1020" s="18"/>
      <c r="KQ1020" s="18"/>
      <c r="KR1020" s="18"/>
      <c r="KS1020" s="18"/>
      <c r="KT1020" s="18"/>
    </row>
    <row r="1021" spans="1:306">
      <c r="A1021" s="685"/>
      <c r="B1021" s="671" t="s">
        <v>583</v>
      </c>
      <c r="C1021" s="671"/>
      <c r="D1021" s="685"/>
      <c r="E1021" s="685"/>
      <c r="F1021" s="685"/>
      <c r="G1021" s="685"/>
      <c r="H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c r="IN1021" s="18"/>
      <c r="IO1021" s="18"/>
      <c r="IP1021" s="18"/>
      <c r="IQ1021" s="18"/>
      <c r="IR1021" s="18"/>
      <c r="IS1021" s="18"/>
      <c r="IT1021" s="18"/>
      <c r="IU1021" s="18"/>
      <c r="IV1021" s="18"/>
      <c r="IW1021" s="18"/>
      <c r="IX1021" s="18"/>
      <c r="IY1021" s="18"/>
      <c r="IZ1021" s="18"/>
      <c r="JA1021" s="18"/>
      <c r="JB1021" s="18"/>
      <c r="JC1021" s="18"/>
      <c r="JD1021" s="18"/>
      <c r="JE1021" s="18"/>
      <c r="JF1021" s="18"/>
      <c r="JG1021" s="18"/>
      <c r="JH1021" s="18"/>
      <c r="JI1021" s="18"/>
      <c r="JJ1021" s="18"/>
      <c r="JK1021" s="18"/>
      <c r="JL1021" s="18"/>
      <c r="JM1021" s="18"/>
      <c r="JN1021" s="18"/>
      <c r="JO1021" s="18"/>
      <c r="JP1021" s="18"/>
      <c r="JQ1021" s="18"/>
      <c r="JR1021" s="18"/>
      <c r="JS1021" s="18"/>
      <c r="JT1021" s="18"/>
      <c r="JU1021" s="18"/>
      <c r="JV1021" s="18"/>
      <c r="JW1021" s="18"/>
      <c r="JX1021" s="18"/>
      <c r="JY1021" s="18"/>
      <c r="JZ1021" s="18"/>
      <c r="KA1021" s="18"/>
      <c r="KB1021" s="18"/>
      <c r="KC1021" s="18"/>
      <c r="KD1021" s="18"/>
      <c r="KE1021" s="18"/>
      <c r="KF1021" s="18"/>
      <c r="KG1021" s="18"/>
      <c r="KH1021" s="18"/>
      <c r="KI1021" s="18"/>
      <c r="KJ1021" s="18"/>
      <c r="KK1021" s="18"/>
      <c r="KL1021" s="18"/>
      <c r="KM1021" s="18"/>
      <c r="KN1021" s="18"/>
      <c r="KO1021" s="18"/>
      <c r="KP1021" s="18"/>
      <c r="KQ1021" s="18"/>
      <c r="KR1021" s="18"/>
      <c r="KS1021" s="18"/>
      <c r="KT1021" s="18"/>
    </row>
    <row r="1022" spans="1:306">
      <c r="H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c r="IN1022" s="18"/>
      <c r="IO1022" s="18"/>
      <c r="IP1022" s="18"/>
      <c r="IQ1022" s="18"/>
      <c r="IR1022" s="18"/>
      <c r="IS1022" s="18"/>
      <c r="IT1022" s="18"/>
      <c r="IU1022" s="18"/>
      <c r="IV1022" s="18"/>
      <c r="IW1022" s="18"/>
      <c r="IX1022" s="18"/>
      <c r="IY1022" s="18"/>
      <c r="IZ1022" s="18"/>
      <c r="JA1022" s="18"/>
      <c r="JB1022" s="18"/>
      <c r="JC1022" s="18"/>
      <c r="JD1022" s="18"/>
      <c r="JE1022" s="18"/>
      <c r="JF1022" s="18"/>
      <c r="JG1022" s="18"/>
      <c r="JH1022" s="18"/>
      <c r="JI1022" s="18"/>
      <c r="JJ1022" s="18"/>
      <c r="JK1022" s="18"/>
      <c r="JL1022" s="18"/>
      <c r="JM1022" s="18"/>
      <c r="JN1022" s="18"/>
      <c r="JO1022" s="18"/>
      <c r="JP1022" s="18"/>
      <c r="JQ1022" s="18"/>
      <c r="JR1022" s="18"/>
      <c r="JS1022" s="18"/>
      <c r="JT1022" s="18"/>
      <c r="JU1022" s="18"/>
      <c r="JV1022" s="18"/>
      <c r="JW1022" s="18"/>
      <c r="JX1022" s="18"/>
      <c r="JY1022" s="18"/>
      <c r="JZ1022" s="18"/>
      <c r="KA1022" s="18"/>
      <c r="KB1022" s="18"/>
      <c r="KC1022" s="18"/>
      <c r="KD1022" s="18"/>
      <c r="KE1022" s="18"/>
      <c r="KF1022" s="18"/>
      <c r="KG1022" s="18"/>
      <c r="KH1022" s="18"/>
      <c r="KI1022" s="18"/>
      <c r="KJ1022" s="18"/>
      <c r="KK1022" s="18"/>
      <c r="KL1022" s="18"/>
      <c r="KM1022" s="18"/>
      <c r="KN1022" s="18"/>
      <c r="KO1022" s="18"/>
      <c r="KP1022" s="18"/>
      <c r="KQ1022" s="18"/>
      <c r="KR1022" s="18"/>
      <c r="KS1022" s="18"/>
      <c r="KT1022" s="18"/>
    </row>
    <row r="1023" spans="1:306">
      <c r="H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c r="IN1023" s="18"/>
      <c r="IO1023" s="18"/>
      <c r="IP1023" s="18"/>
      <c r="IQ1023" s="18"/>
      <c r="IR1023" s="18"/>
      <c r="IS1023" s="18"/>
      <c r="IT1023" s="18"/>
      <c r="IU1023" s="18"/>
      <c r="IV1023" s="18"/>
      <c r="IW1023" s="18"/>
      <c r="IX1023" s="18"/>
      <c r="IY1023" s="18"/>
      <c r="IZ1023" s="18"/>
      <c r="JA1023" s="18"/>
      <c r="JB1023" s="18"/>
      <c r="JC1023" s="18"/>
      <c r="JD1023" s="18"/>
      <c r="JE1023" s="18"/>
      <c r="JF1023" s="18"/>
      <c r="JG1023" s="18"/>
      <c r="JH1023" s="18"/>
      <c r="JI1023" s="18"/>
      <c r="JJ1023" s="18"/>
      <c r="JK1023" s="18"/>
      <c r="JL1023" s="18"/>
      <c r="JM1023" s="18"/>
      <c r="JN1023" s="18"/>
      <c r="JO1023" s="18"/>
      <c r="JP1023" s="18"/>
      <c r="JQ1023" s="18"/>
      <c r="JR1023" s="18"/>
      <c r="JS1023" s="18"/>
      <c r="JT1023" s="18"/>
      <c r="JU1023" s="18"/>
      <c r="JV1023" s="18"/>
      <c r="JW1023" s="18"/>
      <c r="JX1023" s="18"/>
      <c r="JY1023" s="18"/>
      <c r="JZ1023" s="18"/>
      <c r="KA1023" s="18"/>
      <c r="KB1023" s="18"/>
      <c r="KC1023" s="18"/>
      <c r="KD1023" s="18"/>
      <c r="KE1023" s="18"/>
      <c r="KF1023" s="18"/>
      <c r="KG1023" s="18"/>
      <c r="KH1023" s="18"/>
      <c r="KI1023" s="18"/>
      <c r="KJ1023" s="18"/>
      <c r="KK1023" s="18"/>
      <c r="KL1023" s="18"/>
      <c r="KM1023" s="18"/>
      <c r="KN1023" s="18"/>
      <c r="KO1023" s="18"/>
      <c r="KP1023" s="18"/>
      <c r="KQ1023" s="18"/>
      <c r="KR1023" s="18"/>
      <c r="KS1023" s="18"/>
      <c r="KT1023" s="18"/>
    </row>
    <row r="1024" spans="1:306">
      <c r="H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c r="IN1024" s="18"/>
      <c r="IO1024" s="18"/>
      <c r="IP1024" s="18"/>
      <c r="IQ1024" s="18"/>
      <c r="IR1024" s="18"/>
      <c r="IS1024" s="18"/>
      <c r="IT1024" s="18"/>
      <c r="IU1024" s="18"/>
      <c r="IV1024" s="18"/>
      <c r="IW1024" s="18"/>
      <c r="IX1024" s="18"/>
      <c r="IY1024" s="18"/>
      <c r="IZ1024" s="18"/>
      <c r="JA1024" s="18"/>
      <c r="JB1024" s="18"/>
      <c r="JC1024" s="18"/>
      <c r="JD1024" s="18"/>
      <c r="JE1024" s="18"/>
      <c r="JF1024" s="18"/>
      <c r="JG1024" s="18"/>
      <c r="JH1024" s="18"/>
      <c r="JI1024" s="18"/>
      <c r="JJ1024" s="18"/>
      <c r="JK1024" s="18"/>
      <c r="JL1024" s="18"/>
      <c r="JM1024" s="18"/>
      <c r="JN1024" s="18"/>
      <c r="JO1024" s="18"/>
      <c r="JP1024" s="18"/>
      <c r="JQ1024" s="18"/>
      <c r="JR1024" s="18"/>
      <c r="JS1024" s="18"/>
      <c r="JT1024" s="18"/>
      <c r="JU1024" s="18"/>
      <c r="JV1024" s="18"/>
      <c r="JW1024" s="18"/>
      <c r="JX1024" s="18"/>
      <c r="JY1024" s="18"/>
      <c r="JZ1024" s="18"/>
      <c r="KA1024" s="18"/>
      <c r="KB1024" s="18"/>
      <c r="KC1024" s="18"/>
      <c r="KD1024" s="18"/>
      <c r="KE1024" s="18"/>
      <c r="KF1024" s="18"/>
      <c r="KG1024" s="18"/>
      <c r="KH1024" s="18"/>
      <c r="KI1024" s="18"/>
      <c r="KJ1024" s="18"/>
      <c r="KK1024" s="18"/>
      <c r="KL1024" s="18"/>
      <c r="KM1024" s="18"/>
      <c r="KN1024" s="18"/>
      <c r="KO1024" s="18"/>
      <c r="KP1024" s="18"/>
      <c r="KQ1024" s="18"/>
      <c r="KR1024" s="18"/>
      <c r="KS1024" s="18"/>
      <c r="KT1024" s="18"/>
    </row>
    <row r="1025" spans="8:306">
      <c r="H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c r="IN1025" s="18"/>
      <c r="IO1025" s="18"/>
      <c r="IP1025" s="18"/>
      <c r="IQ1025" s="18"/>
      <c r="IR1025" s="18"/>
      <c r="IS1025" s="18"/>
      <c r="IT1025" s="18"/>
      <c r="IU1025" s="18"/>
      <c r="IV1025" s="18"/>
      <c r="IW1025" s="18"/>
      <c r="IX1025" s="18"/>
      <c r="IY1025" s="18"/>
      <c r="IZ1025" s="18"/>
      <c r="JA1025" s="18"/>
      <c r="JB1025" s="18"/>
      <c r="JC1025" s="18"/>
      <c r="JD1025" s="18"/>
      <c r="JE1025" s="18"/>
      <c r="JF1025" s="18"/>
      <c r="JG1025" s="18"/>
      <c r="JH1025" s="18"/>
      <c r="JI1025" s="18"/>
      <c r="JJ1025" s="18"/>
      <c r="JK1025" s="18"/>
      <c r="JL1025" s="18"/>
      <c r="JM1025" s="18"/>
      <c r="JN1025" s="18"/>
      <c r="JO1025" s="18"/>
      <c r="JP1025" s="18"/>
      <c r="JQ1025" s="18"/>
      <c r="JR1025" s="18"/>
      <c r="JS1025" s="18"/>
      <c r="JT1025" s="18"/>
      <c r="JU1025" s="18"/>
      <c r="JV1025" s="18"/>
      <c r="JW1025" s="18"/>
      <c r="JX1025" s="18"/>
      <c r="JY1025" s="18"/>
      <c r="JZ1025" s="18"/>
      <c r="KA1025" s="18"/>
      <c r="KB1025" s="18"/>
      <c r="KC1025" s="18"/>
      <c r="KD1025" s="18"/>
      <c r="KE1025" s="18"/>
      <c r="KF1025" s="18"/>
      <c r="KG1025" s="18"/>
      <c r="KH1025" s="18"/>
      <c r="KI1025" s="18"/>
      <c r="KJ1025" s="18"/>
      <c r="KK1025" s="18"/>
      <c r="KL1025" s="18"/>
      <c r="KM1025" s="18"/>
      <c r="KN1025" s="18"/>
      <c r="KO1025" s="18"/>
      <c r="KP1025" s="18"/>
      <c r="KQ1025" s="18"/>
      <c r="KR1025" s="18"/>
      <c r="KS1025" s="18"/>
      <c r="KT1025" s="18"/>
    </row>
    <row r="1026" spans="8:306">
      <c r="H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c r="IN1026" s="18"/>
      <c r="IO1026" s="18"/>
      <c r="IP1026" s="18"/>
      <c r="IQ1026" s="18"/>
      <c r="IR1026" s="18"/>
      <c r="IS1026" s="18"/>
      <c r="IT1026" s="18"/>
      <c r="IU1026" s="18"/>
      <c r="IV1026" s="18"/>
      <c r="IW1026" s="18"/>
      <c r="IX1026" s="18"/>
      <c r="IY1026" s="18"/>
      <c r="IZ1026" s="18"/>
      <c r="JA1026" s="18"/>
      <c r="JB1026" s="18"/>
      <c r="JC1026" s="18"/>
      <c r="JD1026" s="18"/>
      <c r="JE1026" s="18"/>
      <c r="JF1026" s="18"/>
      <c r="JG1026" s="18"/>
      <c r="JH1026" s="18"/>
      <c r="JI1026" s="18"/>
      <c r="JJ1026" s="18"/>
      <c r="JK1026" s="18"/>
      <c r="JL1026" s="18"/>
      <c r="JM1026" s="18"/>
      <c r="JN1026" s="18"/>
      <c r="JO1026" s="18"/>
      <c r="JP1026" s="18"/>
      <c r="JQ1026" s="18"/>
      <c r="JR1026" s="18"/>
      <c r="JS1026" s="18"/>
      <c r="JT1026" s="18"/>
      <c r="JU1026" s="18"/>
      <c r="JV1026" s="18"/>
      <c r="JW1026" s="18"/>
      <c r="JX1026" s="18"/>
      <c r="JY1026" s="18"/>
      <c r="JZ1026" s="18"/>
      <c r="KA1026" s="18"/>
      <c r="KB1026" s="18"/>
      <c r="KC1026" s="18"/>
      <c r="KD1026" s="18"/>
      <c r="KE1026" s="18"/>
      <c r="KF1026" s="18"/>
      <c r="KG1026" s="18"/>
      <c r="KH1026" s="18"/>
      <c r="KI1026" s="18"/>
      <c r="KJ1026" s="18"/>
      <c r="KK1026" s="18"/>
      <c r="KL1026" s="18"/>
      <c r="KM1026" s="18"/>
      <c r="KN1026" s="18"/>
      <c r="KO1026" s="18"/>
      <c r="KP1026" s="18"/>
      <c r="KQ1026" s="18"/>
      <c r="KR1026" s="18"/>
      <c r="KS1026" s="18"/>
      <c r="KT1026" s="18"/>
    </row>
    <row r="1027" spans="8:306">
      <c r="H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c r="IN1027" s="18"/>
      <c r="IO1027" s="18"/>
      <c r="IP1027" s="18"/>
      <c r="IQ1027" s="18"/>
      <c r="IR1027" s="18"/>
      <c r="IS1027" s="18"/>
      <c r="IT1027" s="18"/>
      <c r="IU1027" s="18"/>
      <c r="IV1027" s="18"/>
      <c r="IW1027" s="18"/>
      <c r="IX1027" s="18"/>
      <c r="IY1027" s="18"/>
      <c r="IZ1027" s="18"/>
      <c r="JA1027" s="18"/>
      <c r="JB1027" s="18"/>
      <c r="JC1027" s="18"/>
      <c r="JD1027" s="18"/>
      <c r="JE1027" s="18"/>
      <c r="JF1027" s="18"/>
      <c r="JG1027" s="18"/>
      <c r="JH1027" s="18"/>
      <c r="JI1027" s="18"/>
      <c r="JJ1027" s="18"/>
      <c r="JK1027" s="18"/>
      <c r="JL1027" s="18"/>
      <c r="JM1027" s="18"/>
      <c r="JN1027" s="18"/>
      <c r="JO1027" s="18"/>
      <c r="JP1027" s="18"/>
      <c r="JQ1027" s="18"/>
      <c r="JR1027" s="18"/>
      <c r="JS1027" s="18"/>
      <c r="JT1027" s="18"/>
      <c r="JU1027" s="18"/>
      <c r="JV1027" s="18"/>
      <c r="JW1027" s="18"/>
      <c r="JX1027" s="18"/>
      <c r="JY1027" s="18"/>
      <c r="JZ1027" s="18"/>
      <c r="KA1027" s="18"/>
      <c r="KB1027" s="18"/>
      <c r="KC1027" s="18"/>
      <c r="KD1027" s="18"/>
      <c r="KE1027" s="18"/>
      <c r="KF1027" s="18"/>
      <c r="KG1027" s="18"/>
      <c r="KH1027" s="18"/>
      <c r="KI1027" s="18"/>
      <c r="KJ1027" s="18"/>
      <c r="KK1027" s="18"/>
      <c r="KL1027" s="18"/>
      <c r="KM1027" s="18"/>
      <c r="KN1027" s="18"/>
      <c r="KO1027" s="18"/>
      <c r="KP1027" s="18"/>
      <c r="KQ1027" s="18"/>
      <c r="KR1027" s="18"/>
      <c r="KS1027" s="18"/>
      <c r="KT1027" s="18"/>
    </row>
    <row r="1028" spans="8:306">
      <c r="H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18"/>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18"/>
      <c r="KC1028" s="18"/>
      <c r="KD1028" s="18"/>
      <c r="KE1028" s="18"/>
      <c r="KF1028" s="18"/>
      <c r="KG1028" s="18"/>
      <c r="KH1028" s="18"/>
      <c r="KI1028" s="18"/>
      <c r="KJ1028" s="18"/>
      <c r="KK1028" s="18"/>
      <c r="KL1028" s="18"/>
      <c r="KM1028" s="18"/>
      <c r="KN1028" s="18"/>
      <c r="KO1028" s="18"/>
      <c r="KP1028" s="18"/>
      <c r="KQ1028" s="18"/>
      <c r="KR1028" s="18"/>
      <c r="KS1028" s="18"/>
      <c r="KT1028" s="18"/>
    </row>
    <row r="1029" spans="8:306">
      <c r="H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18"/>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18"/>
      <c r="KC1029" s="18"/>
      <c r="KD1029" s="18"/>
      <c r="KE1029" s="18"/>
      <c r="KF1029" s="18"/>
      <c r="KG1029" s="18"/>
      <c r="KH1029" s="18"/>
      <c r="KI1029" s="18"/>
      <c r="KJ1029" s="18"/>
      <c r="KK1029" s="18"/>
      <c r="KL1029" s="18"/>
      <c r="KM1029" s="18"/>
      <c r="KN1029" s="18"/>
      <c r="KO1029" s="18"/>
      <c r="KP1029" s="18"/>
      <c r="KQ1029" s="18"/>
      <c r="KR1029" s="18"/>
      <c r="KS1029" s="18"/>
      <c r="KT1029" s="18"/>
    </row>
    <row r="1030" spans="8:306">
      <c r="H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18"/>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18"/>
      <c r="KC1030" s="18"/>
      <c r="KD1030" s="18"/>
      <c r="KE1030" s="18"/>
      <c r="KF1030" s="18"/>
      <c r="KG1030" s="18"/>
      <c r="KH1030" s="18"/>
      <c r="KI1030" s="18"/>
      <c r="KJ1030" s="18"/>
      <c r="KK1030" s="18"/>
      <c r="KL1030" s="18"/>
      <c r="KM1030" s="18"/>
      <c r="KN1030" s="18"/>
      <c r="KO1030" s="18"/>
      <c r="KP1030" s="18"/>
      <c r="KQ1030" s="18"/>
      <c r="KR1030" s="18"/>
      <c r="KS1030" s="18"/>
      <c r="KT1030" s="18"/>
    </row>
    <row r="1031" spans="8:306">
      <c r="H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18"/>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18"/>
      <c r="KC1031" s="18"/>
      <c r="KD1031" s="18"/>
      <c r="KE1031" s="18"/>
      <c r="KF1031" s="18"/>
      <c r="KG1031" s="18"/>
      <c r="KH1031" s="18"/>
      <c r="KI1031" s="18"/>
      <c r="KJ1031" s="18"/>
      <c r="KK1031" s="18"/>
      <c r="KL1031" s="18"/>
      <c r="KM1031" s="18"/>
      <c r="KN1031" s="18"/>
      <c r="KO1031" s="18"/>
      <c r="KP1031" s="18"/>
      <c r="KQ1031" s="18"/>
      <c r="KR1031" s="18"/>
      <c r="KS1031" s="18"/>
      <c r="KT1031" s="18"/>
    </row>
    <row r="1032" spans="8:306">
      <c r="H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18"/>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18"/>
      <c r="KC1032" s="18"/>
      <c r="KD1032" s="18"/>
      <c r="KE1032" s="18"/>
      <c r="KF1032" s="18"/>
      <c r="KG1032" s="18"/>
      <c r="KH1032" s="18"/>
      <c r="KI1032" s="18"/>
      <c r="KJ1032" s="18"/>
      <c r="KK1032" s="18"/>
      <c r="KL1032" s="18"/>
      <c r="KM1032" s="18"/>
      <c r="KN1032" s="18"/>
      <c r="KO1032" s="18"/>
      <c r="KP1032" s="18"/>
      <c r="KQ1032" s="18"/>
      <c r="KR1032" s="18"/>
      <c r="KS1032" s="18"/>
      <c r="KT1032" s="18"/>
    </row>
    <row r="1033" spans="8:306">
      <c r="H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18"/>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18"/>
      <c r="KC1033" s="18"/>
      <c r="KD1033" s="18"/>
      <c r="KE1033" s="18"/>
      <c r="KF1033" s="18"/>
      <c r="KG1033" s="18"/>
      <c r="KH1033" s="18"/>
      <c r="KI1033" s="18"/>
      <c r="KJ1033" s="18"/>
      <c r="KK1033" s="18"/>
      <c r="KL1033" s="18"/>
      <c r="KM1033" s="18"/>
      <c r="KN1033" s="18"/>
      <c r="KO1033" s="18"/>
      <c r="KP1033" s="18"/>
      <c r="KQ1033" s="18"/>
      <c r="KR1033" s="18"/>
      <c r="KS1033" s="18"/>
      <c r="KT1033" s="18"/>
    </row>
    <row r="1034" spans="8:306">
      <c r="H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18"/>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18"/>
      <c r="KC1034" s="18"/>
      <c r="KD1034" s="18"/>
      <c r="KE1034" s="18"/>
      <c r="KF1034" s="18"/>
      <c r="KG1034" s="18"/>
      <c r="KH1034" s="18"/>
      <c r="KI1034" s="18"/>
      <c r="KJ1034" s="18"/>
      <c r="KK1034" s="18"/>
      <c r="KL1034" s="18"/>
      <c r="KM1034" s="18"/>
      <c r="KN1034" s="18"/>
      <c r="KO1034" s="18"/>
      <c r="KP1034" s="18"/>
      <c r="KQ1034" s="18"/>
      <c r="KR1034" s="18"/>
      <c r="KS1034" s="18"/>
      <c r="KT1034" s="18"/>
    </row>
    <row r="1035" spans="8:306">
      <c r="H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18"/>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18"/>
      <c r="KC1035" s="18"/>
      <c r="KD1035" s="18"/>
      <c r="KE1035" s="18"/>
      <c r="KF1035" s="18"/>
      <c r="KG1035" s="18"/>
      <c r="KH1035" s="18"/>
      <c r="KI1035" s="18"/>
      <c r="KJ1035" s="18"/>
      <c r="KK1035" s="18"/>
      <c r="KL1035" s="18"/>
      <c r="KM1035" s="18"/>
      <c r="KN1035" s="18"/>
      <c r="KO1035" s="18"/>
      <c r="KP1035" s="18"/>
      <c r="KQ1035" s="18"/>
      <c r="KR1035" s="18"/>
      <c r="KS1035" s="18"/>
      <c r="KT1035" s="18"/>
    </row>
    <row r="1036" spans="8:306">
      <c r="H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18"/>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18"/>
      <c r="KC1036" s="18"/>
      <c r="KD1036" s="18"/>
      <c r="KE1036" s="18"/>
      <c r="KF1036" s="18"/>
      <c r="KG1036" s="18"/>
      <c r="KH1036" s="18"/>
      <c r="KI1036" s="18"/>
      <c r="KJ1036" s="18"/>
      <c r="KK1036" s="18"/>
      <c r="KL1036" s="18"/>
      <c r="KM1036" s="18"/>
      <c r="KN1036" s="18"/>
      <c r="KO1036" s="18"/>
      <c r="KP1036" s="18"/>
      <c r="KQ1036" s="18"/>
      <c r="KR1036" s="18"/>
      <c r="KS1036" s="18"/>
      <c r="KT1036" s="18"/>
    </row>
    <row r="1037" spans="8:306">
      <c r="H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18"/>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18"/>
      <c r="KC1037" s="18"/>
      <c r="KD1037" s="18"/>
      <c r="KE1037" s="18"/>
      <c r="KF1037" s="18"/>
      <c r="KG1037" s="18"/>
      <c r="KH1037" s="18"/>
      <c r="KI1037" s="18"/>
      <c r="KJ1037" s="18"/>
      <c r="KK1037" s="18"/>
      <c r="KL1037" s="18"/>
      <c r="KM1037" s="18"/>
      <c r="KN1037" s="18"/>
      <c r="KO1037" s="18"/>
      <c r="KP1037" s="18"/>
      <c r="KQ1037" s="18"/>
      <c r="KR1037" s="18"/>
      <c r="KS1037" s="18"/>
      <c r="KT1037" s="18"/>
    </row>
    <row r="1038" spans="8:306">
      <c r="H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18"/>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18"/>
      <c r="KC1038" s="18"/>
      <c r="KD1038" s="18"/>
      <c r="KE1038" s="18"/>
      <c r="KF1038" s="18"/>
      <c r="KG1038" s="18"/>
      <c r="KH1038" s="18"/>
      <c r="KI1038" s="18"/>
      <c r="KJ1038" s="18"/>
      <c r="KK1038" s="18"/>
      <c r="KL1038" s="18"/>
      <c r="KM1038" s="18"/>
      <c r="KN1038" s="18"/>
      <c r="KO1038" s="18"/>
      <c r="KP1038" s="18"/>
      <c r="KQ1038" s="18"/>
      <c r="KR1038" s="18"/>
      <c r="KS1038" s="18"/>
      <c r="KT1038" s="18"/>
    </row>
    <row r="1039" spans="8:306">
      <c r="H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18"/>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18"/>
      <c r="KC1039" s="18"/>
      <c r="KD1039" s="18"/>
      <c r="KE1039" s="18"/>
      <c r="KF1039" s="18"/>
      <c r="KG1039" s="18"/>
      <c r="KH1039" s="18"/>
      <c r="KI1039" s="18"/>
      <c r="KJ1039" s="18"/>
      <c r="KK1039" s="18"/>
      <c r="KL1039" s="18"/>
      <c r="KM1039" s="18"/>
      <c r="KN1039" s="18"/>
      <c r="KO1039" s="18"/>
      <c r="KP1039" s="18"/>
      <c r="KQ1039" s="18"/>
      <c r="KR1039" s="18"/>
      <c r="KS1039" s="18"/>
      <c r="KT1039" s="18"/>
    </row>
    <row r="1040" spans="8:306">
      <c r="H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18"/>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18"/>
      <c r="KC1040" s="18"/>
      <c r="KD1040" s="18"/>
      <c r="KE1040" s="18"/>
      <c r="KF1040" s="18"/>
      <c r="KG1040" s="18"/>
      <c r="KH1040" s="18"/>
      <c r="KI1040" s="18"/>
      <c r="KJ1040" s="18"/>
      <c r="KK1040" s="18"/>
      <c r="KL1040" s="18"/>
      <c r="KM1040" s="18"/>
      <c r="KN1040" s="18"/>
      <c r="KO1040" s="18"/>
      <c r="KP1040" s="18"/>
      <c r="KQ1040" s="18"/>
      <c r="KR1040" s="18"/>
      <c r="KS1040" s="18"/>
      <c r="KT1040" s="18"/>
    </row>
    <row r="1041" spans="8:306">
      <c r="H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18"/>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18"/>
      <c r="KC1041" s="18"/>
      <c r="KD1041" s="18"/>
      <c r="KE1041" s="18"/>
      <c r="KF1041" s="18"/>
      <c r="KG1041" s="18"/>
      <c r="KH1041" s="18"/>
      <c r="KI1041" s="18"/>
      <c r="KJ1041" s="18"/>
      <c r="KK1041" s="18"/>
      <c r="KL1041" s="18"/>
      <c r="KM1041" s="18"/>
      <c r="KN1041" s="18"/>
      <c r="KO1041" s="18"/>
      <c r="KP1041" s="18"/>
      <c r="KQ1041" s="18"/>
      <c r="KR1041" s="18"/>
      <c r="KS1041" s="18"/>
      <c r="KT1041" s="18"/>
    </row>
    <row r="1042" spans="8:306">
      <c r="H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18"/>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18"/>
      <c r="KC1042" s="18"/>
      <c r="KD1042" s="18"/>
      <c r="KE1042" s="18"/>
      <c r="KF1042" s="18"/>
      <c r="KG1042" s="18"/>
      <c r="KH1042" s="18"/>
      <c r="KI1042" s="18"/>
      <c r="KJ1042" s="18"/>
      <c r="KK1042" s="18"/>
      <c r="KL1042" s="18"/>
      <c r="KM1042" s="18"/>
      <c r="KN1042" s="18"/>
      <c r="KO1042" s="18"/>
      <c r="KP1042" s="18"/>
      <c r="KQ1042" s="18"/>
      <c r="KR1042" s="18"/>
      <c r="KS1042" s="18"/>
      <c r="KT1042" s="18"/>
    </row>
    <row r="1043" spans="8:306">
      <c r="H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18"/>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18"/>
      <c r="KC1043" s="18"/>
      <c r="KD1043" s="18"/>
      <c r="KE1043" s="18"/>
      <c r="KF1043" s="18"/>
      <c r="KG1043" s="18"/>
      <c r="KH1043" s="18"/>
      <c r="KI1043" s="18"/>
      <c r="KJ1043" s="18"/>
      <c r="KK1043" s="18"/>
      <c r="KL1043" s="18"/>
      <c r="KM1043" s="18"/>
      <c r="KN1043" s="18"/>
      <c r="KO1043" s="18"/>
      <c r="KP1043" s="18"/>
      <c r="KQ1043" s="18"/>
      <c r="KR1043" s="18"/>
      <c r="KS1043" s="18"/>
      <c r="KT1043" s="18"/>
    </row>
    <row r="1044" spans="8:306">
      <c r="H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18"/>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18"/>
      <c r="KC1044" s="18"/>
      <c r="KD1044" s="18"/>
      <c r="KE1044" s="18"/>
      <c r="KF1044" s="18"/>
      <c r="KG1044" s="18"/>
      <c r="KH1044" s="18"/>
      <c r="KI1044" s="18"/>
      <c r="KJ1044" s="18"/>
      <c r="KK1044" s="18"/>
      <c r="KL1044" s="18"/>
      <c r="KM1044" s="18"/>
      <c r="KN1044" s="18"/>
      <c r="KO1044" s="18"/>
      <c r="KP1044" s="18"/>
      <c r="KQ1044" s="18"/>
      <c r="KR1044" s="18"/>
      <c r="KS1044" s="18"/>
      <c r="KT1044" s="18"/>
    </row>
    <row r="1045" spans="8:306">
      <c r="H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row>
    <row r="1046" spans="8:306">
      <c r="H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row>
    <row r="1047" spans="8:306">
      <c r="H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row>
    <row r="1048" spans="8:306">
      <c r="H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row>
    <row r="1049" spans="8:306">
      <c r="H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row>
    <row r="1050" spans="8:306">
      <c r="H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row>
    <row r="1051" spans="8:306">
      <c r="H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18"/>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18"/>
      <c r="KC1051" s="18"/>
      <c r="KD1051" s="18"/>
      <c r="KE1051" s="18"/>
      <c r="KF1051" s="18"/>
      <c r="KG1051" s="18"/>
      <c r="KH1051" s="18"/>
      <c r="KI1051" s="18"/>
      <c r="KJ1051" s="18"/>
      <c r="KK1051" s="18"/>
      <c r="KL1051" s="18"/>
      <c r="KM1051" s="18"/>
      <c r="KN1051" s="18"/>
      <c r="KO1051" s="18"/>
      <c r="KP1051" s="18"/>
      <c r="KQ1051" s="18"/>
      <c r="KR1051" s="18"/>
      <c r="KS1051" s="18"/>
      <c r="KT1051" s="18"/>
    </row>
    <row r="1052" spans="8:306">
      <c r="H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18"/>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18"/>
      <c r="KC1052" s="18"/>
      <c r="KD1052" s="18"/>
      <c r="KE1052" s="18"/>
      <c r="KF1052" s="18"/>
      <c r="KG1052" s="18"/>
      <c r="KH1052" s="18"/>
      <c r="KI1052" s="18"/>
      <c r="KJ1052" s="18"/>
      <c r="KK1052" s="18"/>
      <c r="KL1052" s="18"/>
      <c r="KM1052" s="18"/>
      <c r="KN1052" s="18"/>
      <c r="KO1052" s="18"/>
      <c r="KP1052" s="18"/>
      <c r="KQ1052" s="18"/>
      <c r="KR1052" s="18"/>
      <c r="KS1052" s="18"/>
      <c r="KT1052" s="18"/>
    </row>
    <row r="1053" spans="8:306">
      <c r="H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18"/>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18"/>
      <c r="KC1053" s="18"/>
      <c r="KD1053" s="18"/>
      <c r="KE1053" s="18"/>
      <c r="KF1053" s="18"/>
      <c r="KG1053" s="18"/>
      <c r="KH1053" s="18"/>
      <c r="KI1053" s="18"/>
      <c r="KJ1053" s="18"/>
      <c r="KK1053" s="18"/>
      <c r="KL1053" s="18"/>
      <c r="KM1053" s="18"/>
      <c r="KN1053" s="18"/>
      <c r="KO1053" s="18"/>
      <c r="KP1053" s="18"/>
      <c r="KQ1053" s="18"/>
      <c r="KR1053" s="18"/>
      <c r="KS1053" s="18"/>
      <c r="KT1053" s="18"/>
    </row>
    <row r="1054" spans="8:306">
      <c r="H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18"/>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18"/>
      <c r="KC1054" s="18"/>
      <c r="KD1054" s="18"/>
      <c r="KE1054" s="18"/>
      <c r="KF1054" s="18"/>
      <c r="KG1054" s="18"/>
      <c r="KH1054" s="18"/>
      <c r="KI1054" s="18"/>
      <c r="KJ1054" s="18"/>
      <c r="KK1054" s="18"/>
      <c r="KL1054" s="18"/>
      <c r="KM1054" s="18"/>
      <c r="KN1054" s="18"/>
      <c r="KO1054" s="18"/>
      <c r="KP1054" s="18"/>
      <c r="KQ1054" s="18"/>
      <c r="KR1054" s="18"/>
      <c r="KS1054" s="18"/>
      <c r="KT1054" s="18"/>
    </row>
    <row r="1055" spans="8:306">
      <c r="H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18"/>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18"/>
      <c r="KC1055" s="18"/>
      <c r="KD1055" s="18"/>
      <c r="KE1055" s="18"/>
      <c r="KF1055" s="18"/>
      <c r="KG1055" s="18"/>
      <c r="KH1055" s="18"/>
      <c r="KI1055" s="18"/>
      <c r="KJ1055" s="18"/>
      <c r="KK1055" s="18"/>
      <c r="KL1055" s="18"/>
      <c r="KM1055" s="18"/>
      <c r="KN1055" s="18"/>
      <c r="KO1055" s="18"/>
      <c r="KP1055" s="18"/>
      <c r="KQ1055" s="18"/>
      <c r="KR1055" s="18"/>
      <c r="KS1055" s="18"/>
      <c r="KT1055" s="18"/>
    </row>
    <row r="1056" spans="8:306">
      <c r="H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18"/>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18"/>
      <c r="KC1056" s="18"/>
      <c r="KD1056" s="18"/>
      <c r="KE1056" s="18"/>
      <c r="KF1056" s="18"/>
      <c r="KG1056" s="18"/>
      <c r="KH1056" s="18"/>
      <c r="KI1056" s="18"/>
      <c r="KJ1056" s="18"/>
      <c r="KK1056" s="18"/>
      <c r="KL1056" s="18"/>
      <c r="KM1056" s="18"/>
      <c r="KN1056" s="18"/>
      <c r="KO1056" s="18"/>
      <c r="KP1056" s="18"/>
      <c r="KQ1056" s="18"/>
      <c r="KR1056" s="18"/>
      <c r="KS1056" s="18"/>
      <c r="KT1056" s="18"/>
    </row>
    <row r="1057" spans="8:306">
      <c r="H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18"/>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18"/>
      <c r="KC1057" s="18"/>
      <c r="KD1057" s="18"/>
      <c r="KE1057" s="18"/>
      <c r="KF1057" s="18"/>
      <c r="KG1057" s="18"/>
      <c r="KH1057" s="18"/>
      <c r="KI1057" s="18"/>
      <c r="KJ1057" s="18"/>
      <c r="KK1057" s="18"/>
      <c r="KL1057" s="18"/>
      <c r="KM1057" s="18"/>
      <c r="KN1057" s="18"/>
      <c r="KO1057" s="18"/>
      <c r="KP1057" s="18"/>
      <c r="KQ1057" s="18"/>
      <c r="KR1057" s="18"/>
      <c r="KS1057" s="18"/>
      <c r="KT1057" s="18"/>
    </row>
    <row r="1058" spans="8:306">
      <c r="H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18"/>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18"/>
      <c r="KC1058" s="18"/>
      <c r="KD1058" s="18"/>
      <c r="KE1058" s="18"/>
      <c r="KF1058" s="18"/>
      <c r="KG1058" s="18"/>
      <c r="KH1058" s="18"/>
      <c r="KI1058" s="18"/>
      <c r="KJ1058" s="18"/>
      <c r="KK1058" s="18"/>
      <c r="KL1058" s="18"/>
      <c r="KM1058" s="18"/>
      <c r="KN1058" s="18"/>
      <c r="KO1058" s="18"/>
      <c r="KP1058" s="18"/>
      <c r="KQ1058" s="18"/>
      <c r="KR1058" s="18"/>
      <c r="KS1058" s="18"/>
      <c r="KT1058" s="18"/>
    </row>
    <row r="1059" spans="8:306">
      <c r="H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18"/>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18"/>
      <c r="KC1059" s="18"/>
      <c r="KD1059" s="18"/>
      <c r="KE1059" s="18"/>
      <c r="KF1059" s="18"/>
      <c r="KG1059" s="18"/>
      <c r="KH1059" s="18"/>
      <c r="KI1059" s="18"/>
      <c r="KJ1059" s="18"/>
      <c r="KK1059" s="18"/>
      <c r="KL1059" s="18"/>
      <c r="KM1059" s="18"/>
      <c r="KN1059" s="18"/>
      <c r="KO1059" s="18"/>
      <c r="KP1059" s="18"/>
      <c r="KQ1059" s="18"/>
      <c r="KR1059" s="18"/>
      <c r="KS1059" s="18"/>
      <c r="KT1059" s="18"/>
    </row>
    <row r="1060" spans="8:306">
      <c r="H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18"/>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18"/>
      <c r="KC1060" s="18"/>
      <c r="KD1060" s="18"/>
      <c r="KE1060" s="18"/>
      <c r="KF1060" s="18"/>
      <c r="KG1060" s="18"/>
      <c r="KH1060" s="18"/>
      <c r="KI1060" s="18"/>
      <c r="KJ1060" s="18"/>
      <c r="KK1060" s="18"/>
      <c r="KL1060" s="18"/>
      <c r="KM1060" s="18"/>
      <c r="KN1060" s="18"/>
      <c r="KO1060" s="18"/>
      <c r="KP1060" s="18"/>
      <c r="KQ1060" s="18"/>
      <c r="KR1060" s="18"/>
      <c r="KS1060" s="18"/>
      <c r="KT1060" s="18"/>
    </row>
    <row r="1061" spans="8:306">
      <c r="H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18"/>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18"/>
      <c r="KC1061" s="18"/>
      <c r="KD1061" s="18"/>
      <c r="KE1061" s="18"/>
      <c r="KF1061" s="18"/>
      <c r="KG1061" s="18"/>
      <c r="KH1061" s="18"/>
      <c r="KI1061" s="18"/>
      <c r="KJ1061" s="18"/>
      <c r="KK1061" s="18"/>
      <c r="KL1061" s="18"/>
      <c r="KM1061" s="18"/>
      <c r="KN1061" s="18"/>
      <c r="KO1061" s="18"/>
      <c r="KP1061" s="18"/>
      <c r="KQ1061" s="18"/>
      <c r="KR1061" s="18"/>
      <c r="KS1061" s="18"/>
      <c r="KT1061" s="18"/>
    </row>
    <row r="1062" spans="8:306">
      <c r="H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18"/>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18"/>
      <c r="KC1062" s="18"/>
      <c r="KD1062" s="18"/>
      <c r="KE1062" s="18"/>
      <c r="KF1062" s="18"/>
      <c r="KG1062" s="18"/>
      <c r="KH1062" s="18"/>
      <c r="KI1062" s="18"/>
      <c r="KJ1062" s="18"/>
      <c r="KK1062" s="18"/>
      <c r="KL1062" s="18"/>
      <c r="KM1062" s="18"/>
      <c r="KN1062" s="18"/>
      <c r="KO1062" s="18"/>
      <c r="KP1062" s="18"/>
      <c r="KQ1062" s="18"/>
      <c r="KR1062" s="18"/>
      <c r="KS1062" s="18"/>
      <c r="KT1062" s="18"/>
    </row>
    <row r="1063" spans="8:306">
      <c r="H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18"/>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18"/>
      <c r="KC1063" s="18"/>
      <c r="KD1063" s="18"/>
      <c r="KE1063" s="18"/>
      <c r="KF1063" s="18"/>
      <c r="KG1063" s="18"/>
      <c r="KH1063" s="18"/>
      <c r="KI1063" s="18"/>
      <c r="KJ1063" s="18"/>
      <c r="KK1063" s="18"/>
      <c r="KL1063" s="18"/>
      <c r="KM1063" s="18"/>
      <c r="KN1063" s="18"/>
      <c r="KO1063" s="18"/>
      <c r="KP1063" s="18"/>
      <c r="KQ1063" s="18"/>
      <c r="KR1063" s="18"/>
      <c r="KS1063" s="18"/>
      <c r="KT1063" s="18"/>
    </row>
    <row r="1064" spans="8:306">
      <c r="H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18"/>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18"/>
      <c r="KC1064" s="18"/>
      <c r="KD1064" s="18"/>
      <c r="KE1064" s="18"/>
      <c r="KF1064" s="18"/>
      <c r="KG1064" s="18"/>
      <c r="KH1064" s="18"/>
      <c r="KI1064" s="18"/>
      <c r="KJ1064" s="18"/>
      <c r="KK1064" s="18"/>
      <c r="KL1064" s="18"/>
      <c r="KM1064" s="18"/>
      <c r="KN1064" s="18"/>
      <c r="KO1064" s="18"/>
      <c r="KP1064" s="18"/>
      <c r="KQ1064" s="18"/>
      <c r="KR1064" s="18"/>
      <c r="KS1064" s="18"/>
      <c r="KT1064" s="18"/>
    </row>
    <row r="1065" spans="8:306">
      <c r="H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18"/>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18"/>
      <c r="KC1065" s="18"/>
      <c r="KD1065" s="18"/>
      <c r="KE1065" s="18"/>
      <c r="KF1065" s="18"/>
      <c r="KG1065" s="18"/>
      <c r="KH1065" s="18"/>
      <c r="KI1065" s="18"/>
      <c r="KJ1065" s="18"/>
      <c r="KK1065" s="18"/>
      <c r="KL1065" s="18"/>
      <c r="KM1065" s="18"/>
      <c r="KN1065" s="18"/>
      <c r="KO1065" s="18"/>
      <c r="KP1065" s="18"/>
      <c r="KQ1065" s="18"/>
      <c r="KR1065" s="18"/>
      <c r="KS1065" s="18"/>
      <c r="KT1065" s="18"/>
    </row>
    <row r="1066" spans="8:306">
      <c r="H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18"/>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18"/>
      <c r="KC1066" s="18"/>
      <c r="KD1066" s="18"/>
      <c r="KE1066" s="18"/>
      <c r="KF1066" s="18"/>
      <c r="KG1066" s="18"/>
      <c r="KH1066" s="18"/>
      <c r="KI1066" s="18"/>
      <c r="KJ1066" s="18"/>
      <c r="KK1066" s="18"/>
      <c r="KL1066" s="18"/>
      <c r="KM1066" s="18"/>
      <c r="KN1066" s="18"/>
      <c r="KO1066" s="18"/>
      <c r="KP1066" s="18"/>
      <c r="KQ1066" s="18"/>
      <c r="KR1066" s="18"/>
      <c r="KS1066" s="18"/>
      <c r="KT1066" s="18"/>
    </row>
    <row r="1067" spans="8:306">
      <c r="H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18"/>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18"/>
      <c r="KC1067" s="18"/>
      <c r="KD1067" s="18"/>
      <c r="KE1067" s="18"/>
      <c r="KF1067" s="18"/>
      <c r="KG1067" s="18"/>
      <c r="KH1067" s="18"/>
      <c r="KI1067" s="18"/>
      <c r="KJ1067" s="18"/>
      <c r="KK1067" s="18"/>
      <c r="KL1067" s="18"/>
      <c r="KM1067" s="18"/>
      <c r="KN1067" s="18"/>
      <c r="KO1067" s="18"/>
      <c r="KP1067" s="18"/>
      <c r="KQ1067" s="18"/>
      <c r="KR1067" s="18"/>
      <c r="KS1067" s="18"/>
      <c r="KT1067" s="18"/>
    </row>
    <row r="1068" spans="8:306">
      <c r="H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18"/>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18"/>
      <c r="KC1068" s="18"/>
      <c r="KD1068" s="18"/>
      <c r="KE1068" s="18"/>
      <c r="KF1068" s="18"/>
      <c r="KG1068" s="18"/>
      <c r="KH1068" s="18"/>
      <c r="KI1068" s="18"/>
      <c r="KJ1068" s="18"/>
      <c r="KK1068" s="18"/>
      <c r="KL1068" s="18"/>
      <c r="KM1068" s="18"/>
      <c r="KN1068" s="18"/>
      <c r="KO1068" s="18"/>
      <c r="KP1068" s="18"/>
      <c r="KQ1068" s="18"/>
      <c r="KR1068" s="18"/>
      <c r="KS1068" s="18"/>
      <c r="KT1068" s="18"/>
    </row>
    <row r="1069" spans="8:306">
      <c r="H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18"/>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18"/>
      <c r="KC1069" s="18"/>
      <c r="KD1069" s="18"/>
      <c r="KE1069" s="18"/>
      <c r="KF1069" s="18"/>
      <c r="KG1069" s="18"/>
      <c r="KH1069" s="18"/>
      <c r="KI1069" s="18"/>
      <c r="KJ1069" s="18"/>
      <c r="KK1069" s="18"/>
      <c r="KL1069" s="18"/>
      <c r="KM1069" s="18"/>
      <c r="KN1069" s="18"/>
      <c r="KO1069" s="18"/>
      <c r="KP1069" s="18"/>
      <c r="KQ1069" s="18"/>
      <c r="KR1069" s="18"/>
      <c r="KS1069" s="18"/>
      <c r="KT1069" s="18"/>
    </row>
    <row r="1070" spans="8:306">
      <c r="H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18"/>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18"/>
      <c r="KC1070" s="18"/>
      <c r="KD1070" s="18"/>
      <c r="KE1070" s="18"/>
      <c r="KF1070" s="18"/>
      <c r="KG1070" s="18"/>
      <c r="KH1070" s="18"/>
      <c r="KI1070" s="18"/>
      <c r="KJ1070" s="18"/>
      <c r="KK1070" s="18"/>
      <c r="KL1070" s="18"/>
      <c r="KM1070" s="18"/>
      <c r="KN1070" s="18"/>
      <c r="KO1070" s="18"/>
      <c r="KP1070" s="18"/>
      <c r="KQ1070" s="18"/>
      <c r="KR1070" s="18"/>
      <c r="KS1070" s="18"/>
      <c r="KT1070" s="18"/>
    </row>
    <row r="1071" spans="8:306">
      <c r="H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18"/>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18"/>
      <c r="KC1071" s="18"/>
      <c r="KD1071" s="18"/>
      <c r="KE1071" s="18"/>
      <c r="KF1071" s="18"/>
      <c r="KG1071" s="18"/>
      <c r="KH1071" s="18"/>
      <c r="KI1071" s="18"/>
      <c r="KJ1071" s="18"/>
      <c r="KK1071" s="18"/>
      <c r="KL1071" s="18"/>
      <c r="KM1071" s="18"/>
      <c r="KN1071" s="18"/>
      <c r="KO1071" s="18"/>
      <c r="KP1071" s="18"/>
      <c r="KQ1071" s="18"/>
      <c r="KR1071" s="18"/>
      <c r="KS1071" s="18"/>
      <c r="KT1071" s="18"/>
    </row>
    <row r="1072" spans="8:306">
      <c r="H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18"/>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18"/>
      <c r="KC1072" s="18"/>
      <c r="KD1072" s="18"/>
      <c r="KE1072" s="18"/>
      <c r="KF1072" s="18"/>
      <c r="KG1072" s="18"/>
      <c r="KH1072" s="18"/>
      <c r="KI1072" s="18"/>
      <c r="KJ1072" s="18"/>
      <c r="KK1072" s="18"/>
      <c r="KL1072" s="18"/>
      <c r="KM1072" s="18"/>
      <c r="KN1072" s="18"/>
      <c r="KO1072" s="18"/>
      <c r="KP1072" s="18"/>
      <c r="KQ1072" s="18"/>
      <c r="KR1072" s="18"/>
      <c r="KS1072" s="18"/>
      <c r="KT1072" s="18"/>
    </row>
    <row r="1073" spans="8:306">
      <c r="H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18"/>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18"/>
      <c r="KC1073" s="18"/>
      <c r="KD1073" s="18"/>
      <c r="KE1073" s="18"/>
      <c r="KF1073" s="18"/>
      <c r="KG1073" s="18"/>
      <c r="KH1073" s="18"/>
      <c r="KI1073" s="18"/>
      <c r="KJ1073" s="18"/>
      <c r="KK1073" s="18"/>
      <c r="KL1073" s="18"/>
      <c r="KM1073" s="18"/>
      <c r="KN1073" s="18"/>
      <c r="KO1073" s="18"/>
      <c r="KP1073" s="18"/>
      <c r="KQ1073" s="18"/>
      <c r="KR1073" s="18"/>
      <c r="KS1073" s="18"/>
      <c r="KT1073" s="18"/>
    </row>
    <row r="1074" spans="8:306">
      <c r="H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c r="GS1074" s="18"/>
      <c r="GT1074" s="18"/>
      <c r="GU1074" s="18"/>
      <c r="GV1074" s="18"/>
      <c r="GW1074" s="18"/>
      <c r="GX1074" s="18"/>
      <c r="GY1074" s="18"/>
      <c r="GZ1074" s="18"/>
      <c r="HA1074" s="18"/>
      <c r="HB1074" s="18"/>
      <c r="HC1074" s="18"/>
      <c r="HD1074" s="18"/>
      <c r="HE1074" s="18"/>
      <c r="HF1074" s="18"/>
      <c r="HG1074" s="18"/>
      <c r="HH1074" s="18"/>
      <c r="HI1074" s="18"/>
      <c r="HJ1074" s="18"/>
      <c r="HK1074" s="18"/>
      <c r="HL1074" s="18"/>
      <c r="HM1074" s="18"/>
      <c r="HN1074" s="18"/>
      <c r="HO1074" s="18"/>
      <c r="HP1074" s="18"/>
      <c r="HQ1074" s="18"/>
      <c r="HR1074" s="18"/>
      <c r="HS1074" s="18"/>
      <c r="HT1074" s="18"/>
      <c r="HU1074" s="18"/>
      <c r="HV1074" s="18"/>
      <c r="HW1074" s="18"/>
      <c r="HX1074" s="18"/>
      <c r="HY1074" s="18"/>
      <c r="HZ1074" s="18"/>
      <c r="IA1074" s="18"/>
      <c r="IB1074" s="18"/>
      <c r="IC1074" s="18"/>
      <c r="ID1074" s="18"/>
      <c r="IE1074" s="18"/>
      <c r="IF1074" s="18"/>
      <c r="IG1074" s="18"/>
      <c r="IH1074" s="18"/>
      <c r="II1074" s="18"/>
      <c r="IJ1074" s="18"/>
      <c r="IK1074" s="18"/>
      <c r="IL1074" s="18"/>
      <c r="IM1074" s="18"/>
      <c r="IN1074" s="18"/>
      <c r="IO1074" s="18"/>
      <c r="IP1074" s="18"/>
      <c r="IQ1074" s="18"/>
      <c r="IR1074" s="18"/>
      <c r="IS1074" s="18"/>
      <c r="IT1074" s="18"/>
      <c r="IU1074" s="18"/>
      <c r="IV1074" s="18"/>
      <c r="IW1074" s="18"/>
      <c r="IX1074" s="18"/>
      <c r="IY1074" s="18"/>
      <c r="IZ1074" s="18"/>
      <c r="JA1074" s="18"/>
      <c r="JB1074" s="18"/>
      <c r="JC1074" s="18"/>
      <c r="JD1074" s="18"/>
      <c r="JE1074" s="18"/>
      <c r="JF1074" s="18"/>
      <c r="JG1074" s="18"/>
      <c r="JH1074" s="18"/>
      <c r="JI1074" s="18"/>
      <c r="JJ1074" s="18"/>
      <c r="JK1074" s="18"/>
      <c r="JL1074" s="18"/>
      <c r="JM1074" s="18"/>
      <c r="JN1074" s="18"/>
      <c r="JO1074" s="18"/>
      <c r="JP1074" s="18"/>
      <c r="JQ1074" s="18"/>
      <c r="JR1074" s="18"/>
      <c r="JS1074" s="18"/>
      <c r="JT1074" s="18"/>
      <c r="JU1074" s="18"/>
      <c r="JV1074" s="18"/>
      <c r="JW1074" s="18"/>
      <c r="JX1074" s="18"/>
      <c r="JY1074" s="18"/>
      <c r="JZ1074" s="18"/>
      <c r="KA1074" s="18"/>
      <c r="KB1074" s="18"/>
      <c r="KC1074" s="18"/>
      <c r="KD1074" s="18"/>
      <c r="KE1074" s="18"/>
      <c r="KF1074" s="18"/>
      <c r="KG1074" s="18"/>
      <c r="KH1074" s="18"/>
      <c r="KI1074" s="18"/>
      <c r="KJ1074" s="18"/>
      <c r="KK1074" s="18"/>
      <c r="KL1074" s="18"/>
      <c r="KM1074" s="18"/>
      <c r="KN1074" s="18"/>
      <c r="KO1074" s="18"/>
      <c r="KP1074" s="18"/>
      <c r="KQ1074" s="18"/>
      <c r="KR1074" s="18"/>
      <c r="KS1074" s="18"/>
      <c r="KT1074" s="18"/>
    </row>
    <row r="1075" spans="8:306">
      <c r="H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c r="GS1075" s="18"/>
      <c r="GT1075" s="18"/>
      <c r="GU1075" s="18"/>
      <c r="GV1075" s="18"/>
      <c r="GW1075" s="18"/>
      <c r="GX1075" s="18"/>
      <c r="GY1075" s="18"/>
      <c r="GZ1075" s="18"/>
      <c r="HA1075" s="18"/>
      <c r="HB1075" s="18"/>
      <c r="HC1075" s="18"/>
      <c r="HD1075" s="18"/>
      <c r="HE1075" s="18"/>
      <c r="HF1075" s="18"/>
      <c r="HG1075" s="18"/>
      <c r="HH1075" s="18"/>
      <c r="HI1075" s="18"/>
      <c r="HJ1075" s="18"/>
      <c r="HK1075" s="18"/>
      <c r="HL1075" s="18"/>
      <c r="HM1075" s="18"/>
      <c r="HN1075" s="18"/>
      <c r="HO1075" s="18"/>
      <c r="HP1075" s="18"/>
      <c r="HQ1075" s="18"/>
      <c r="HR1075" s="18"/>
      <c r="HS1075" s="18"/>
      <c r="HT1075" s="18"/>
      <c r="HU1075" s="18"/>
      <c r="HV1075" s="18"/>
      <c r="HW1075" s="18"/>
      <c r="HX1075" s="18"/>
      <c r="HY1075" s="18"/>
      <c r="HZ1075" s="18"/>
      <c r="IA1075" s="18"/>
      <c r="IB1075" s="18"/>
      <c r="IC1075" s="18"/>
      <c r="ID1075" s="18"/>
      <c r="IE1075" s="18"/>
      <c r="IF1075" s="18"/>
      <c r="IG1075" s="18"/>
      <c r="IH1075" s="18"/>
      <c r="II1075" s="18"/>
      <c r="IJ1075" s="18"/>
      <c r="IK1075" s="18"/>
      <c r="IL1075" s="18"/>
      <c r="IM1075" s="18"/>
      <c r="IN1075" s="18"/>
      <c r="IO1075" s="18"/>
      <c r="IP1075" s="18"/>
      <c r="IQ1075" s="18"/>
      <c r="IR1075" s="18"/>
      <c r="IS1075" s="18"/>
      <c r="IT1075" s="18"/>
      <c r="IU1075" s="18"/>
      <c r="IV1075" s="18"/>
      <c r="IW1075" s="18"/>
      <c r="IX1075" s="18"/>
      <c r="IY1075" s="18"/>
      <c r="IZ1075" s="18"/>
      <c r="JA1075" s="18"/>
      <c r="JB1075" s="18"/>
      <c r="JC1075" s="18"/>
      <c r="JD1075" s="18"/>
      <c r="JE1075" s="18"/>
      <c r="JF1075" s="18"/>
      <c r="JG1075" s="18"/>
      <c r="JH1075" s="18"/>
      <c r="JI1075" s="18"/>
      <c r="JJ1075" s="18"/>
      <c r="JK1075" s="18"/>
      <c r="JL1075" s="18"/>
      <c r="JM1075" s="18"/>
      <c r="JN1075" s="18"/>
      <c r="JO1075" s="18"/>
      <c r="JP1075" s="18"/>
      <c r="JQ1075" s="18"/>
      <c r="JR1075" s="18"/>
      <c r="JS1075" s="18"/>
      <c r="JT1075" s="18"/>
      <c r="JU1075" s="18"/>
      <c r="JV1075" s="18"/>
      <c r="JW1075" s="18"/>
      <c r="JX1075" s="18"/>
      <c r="JY1075" s="18"/>
      <c r="JZ1075" s="18"/>
      <c r="KA1075" s="18"/>
      <c r="KB1075" s="18"/>
      <c r="KC1075" s="18"/>
      <c r="KD1075" s="18"/>
      <c r="KE1075" s="18"/>
      <c r="KF1075" s="18"/>
      <c r="KG1075" s="18"/>
      <c r="KH1075" s="18"/>
      <c r="KI1075" s="18"/>
      <c r="KJ1075" s="18"/>
      <c r="KK1075" s="18"/>
      <c r="KL1075" s="18"/>
      <c r="KM1075" s="18"/>
      <c r="KN1075" s="18"/>
      <c r="KO1075" s="18"/>
      <c r="KP1075" s="18"/>
      <c r="KQ1075" s="18"/>
      <c r="KR1075" s="18"/>
      <c r="KS1075" s="18"/>
      <c r="KT1075" s="18"/>
    </row>
    <row r="1076" spans="8:306">
      <c r="H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c r="GS1076" s="18"/>
      <c r="GT1076" s="18"/>
      <c r="GU1076" s="18"/>
      <c r="GV1076" s="18"/>
      <c r="GW1076" s="18"/>
      <c r="GX1076" s="18"/>
      <c r="GY1076" s="18"/>
      <c r="GZ1076" s="18"/>
      <c r="HA1076" s="18"/>
      <c r="HB1076" s="18"/>
      <c r="HC1076" s="18"/>
      <c r="HD1076" s="18"/>
      <c r="HE1076" s="18"/>
      <c r="HF1076" s="18"/>
      <c r="HG1076" s="18"/>
      <c r="HH1076" s="18"/>
      <c r="HI1076" s="18"/>
      <c r="HJ1076" s="18"/>
      <c r="HK1076" s="18"/>
      <c r="HL1076" s="18"/>
      <c r="HM1076" s="18"/>
      <c r="HN1076" s="18"/>
      <c r="HO1076" s="18"/>
      <c r="HP1076" s="18"/>
      <c r="HQ1076" s="18"/>
      <c r="HR1076" s="18"/>
      <c r="HS1076" s="18"/>
      <c r="HT1076" s="18"/>
      <c r="HU1076" s="18"/>
      <c r="HV1076" s="18"/>
      <c r="HW1076" s="18"/>
      <c r="HX1076" s="18"/>
      <c r="HY1076" s="18"/>
      <c r="HZ1076" s="18"/>
      <c r="IA1076" s="18"/>
      <c r="IB1076" s="18"/>
      <c r="IC1076" s="18"/>
      <c r="ID1076" s="18"/>
      <c r="IE1076" s="18"/>
      <c r="IF1076" s="18"/>
      <c r="IG1076" s="18"/>
      <c r="IH1076" s="18"/>
      <c r="II1076" s="18"/>
      <c r="IJ1076" s="18"/>
      <c r="IK1076" s="18"/>
      <c r="IL1076" s="18"/>
      <c r="IM1076" s="18"/>
      <c r="IN1076" s="18"/>
      <c r="IO1076" s="18"/>
      <c r="IP1076" s="18"/>
      <c r="IQ1076" s="18"/>
      <c r="IR1076" s="18"/>
      <c r="IS1076" s="18"/>
      <c r="IT1076" s="18"/>
      <c r="IU1076" s="18"/>
      <c r="IV1076" s="18"/>
      <c r="IW1076" s="18"/>
      <c r="IX1076" s="18"/>
      <c r="IY1076" s="18"/>
      <c r="IZ1076" s="18"/>
      <c r="JA1076" s="18"/>
      <c r="JB1076" s="18"/>
      <c r="JC1076" s="18"/>
      <c r="JD1076" s="18"/>
      <c r="JE1076" s="18"/>
      <c r="JF1076" s="18"/>
      <c r="JG1076" s="18"/>
      <c r="JH1076" s="18"/>
      <c r="JI1076" s="18"/>
      <c r="JJ1076" s="18"/>
      <c r="JK1076" s="18"/>
      <c r="JL1076" s="18"/>
      <c r="JM1076" s="18"/>
      <c r="JN1076" s="18"/>
      <c r="JO1076" s="18"/>
      <c r="JP1076" s="18"/>
      <c r="JQ1076" s="18"/>
      <c r="JR1076" s="18"/>
      <c r="JS1076" s="18"/>
      <c r="JT1076" s="18"/>
      <c r="JU1076" s="18"/>
      <c r="JV1076" s="18"/>
      <c r="JW1076" s="18"/>
      <c r="JX1076" s="18"/>
      <c r="JY1076" s="18"/>
      <c r="JZ1076" s="18"/>
      <c r="KA1076" s="18"/>
      <c r="KB1076" s="18"/>
      <c r="KC1076" s="18"/>
      <c r="KD1076" s="18"/>
      <c r="KE1076" s="18"/>
      <c r="KF1076" s="18"/>
      <c r="KG1076" s="18"/>
      <c r="KH1076" s="18"/>
      <c r="KI1076" s="18"/>
      <c r="KJ1076" s="18"/>
      <c r="KK1076" s="18"/>
      <c r="KL1076" s="18"/>
      <c r="KM1076" s="18"/>
      <c r="KN1076" s="18"/>
      <c r="KO1076" s="18"/>
      <c r="KP1076" s="18"/>
      <c r="KQ1076" s="18"/>
      <c r="KR1076" s="18"/>
      <c r="KS1076" s="18"/>
      <c r="KT1076" s="18"/>
    </row>
    <row r="1077" spans="8:306">
      <c r="H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c r="GS1077" s="18"/>
      <c r="GT1077" s="18"/>
      <c r="GU1077" s="18"/>
      <c r="GV1077" s="18"/>
      <c r="GW1077" s="18"/>
      <c r="GX1077" s="18"/>
      <c r="GY1077" s="18"/>
      <c r="GZ1077" s="18"/>
      <c r="HA1077" s="18"/>
      <c r="HB1077" s="18"/>
      <c r="HC1077" s="18"/>
      <c r="HD1077" s="18"/>
      <c r="HE1077" s="18"/>
      <c r="HF1077" s="18"/>
      <c r="HG1077" s="18"/>
      <c r="HH1077" s="18"/>
      <c r="HI1077" s="18"/>
      <c r="HJ1077" s="18"/>
      <c r="HK1077" s="18"/>
      <c r="HL1077" s="18"/>
      <c r="HM1077" s="18"/>
      <c r="HN1077" s="18"/>
      <c r="HO1077" s="18"/>
      <c r="HP1077" s="18"/>
      <c r="HQ1077" s="18"/>
      <c r="HR1077" s="18"/>
      <c r="HS1077" s="18"/>
      <c r="HT1077" s="18"/>
      <c r="HU1077" s="18"/>
      <c r="HV1077" s="18"/>
      <c r="HW1077" s="18"/>
      <c r="HX1077" s="18"/>
      <c r="HY1077" s="18"/>
      <c r="HZ1077" s="18"/>
      <c r="IA1077" s="18"/>
      <c r="IB1077" s="18"/>
      <c r="IC1077" s="18"/>
      <c r="ID1077" s="18"/>
      <c r="IE1077" s="18"/>
      <c r="IF1077" s="18"/>
      <c r="IG1077" s="18"/>
      <c r="IH1077" s="18"/>
      <c r="II1077" s="18"/>
      <c r="IJ1077" s="18"/>
      <c r="IK1077" s="18"/>
      <c r="IL1077" s="18"/>
      <c r="IM1077" s="18"/>
      <c r="IN1077" s="18"/>
      <c r="IO1077" s="18"/>
      <c r="IP1077" s="18"/>
      <c r="IQ1077" s="18"/>
      <c r="IR1077" s="18"/>
      <c r="IS1077" s="18"/>
      <c r="IT1077" s="18"/>
      <c r="IU1077" s="18"/>
      <c r="IV1077" s="18"/>
      <c r="IW1077" s="18"/>
      <c r="IX1077" s="18"/>
      <c r="IY1077" s="18"/>
      <c r="IZ1077" s="18"/>
      <c r="JA1077" s="18"/>
      <c r="JB1077" s="18"/>
      <c r="JC1077" s="18"/>
      <c r="JD1077" s="18"/>
      <c r="JE1077" s="18"/>
      <c r="JF1077" s="18"/>
      <c r="JG1077" s="18"/>
      <c r="JH1077" s="18"/>
      <c r="JI1077" s="18"/>
      <c r="JJ1077" s="18"/>
      <c r="JK1077" s="18"/>
      <c r="JL1077" s="18"/>
      <c r="JM1077" s="18"/>
      <c r="JN1077" s="18"/>
      <c r="JO1077" s="18"/>
      <c r="JP1077" s="18"/>
      <c r="JQ1077" s="18"/>
      <c r="JR1077" s="18"/>
      <c r="JS1077" s="18"/>
      <c r="JT1077" s="18"/>
      <c r="JU1077" s="18"/>
      <c r="JV1077" s="18"/>
      <c r="JW1077" s="18"/>
      <c r="JX1077" s="18"/>
      <c r="JY1077" s="18"/>
      <c r="JZ1077" s="18"/>
      <c r="KA1077" s="18"/>
      <c r="KB1077" s="18"/>
      <c r="KC1077" s="18"/>
      <c r="KD1077" s="18"/>
      <c r="KE1077" s="18"/>
      <c r="KF1077" s="18"/>
      <c r="KG1077" s="18"/>
      <c r="KH1077" s="18"/>
      <c r="KI1077" s="18"/>
      <c r="KJ1077" s="18"/>
      <c r="KK1077" s="18"/>
      <c r="KL1077" s="18"/>
      <c r="KM1077" s="18"/>
      <c r="KN1077" s="18"/>
      <c r="KO1077" s="18"/>
      <c r="KP1077" s="18"/>
      <c r="KQ1077" s="18"/>
      <c r="KR1077" s="18"/>
      <c r="KS1077" s="18"/>
      <c r="KT1077" s="18"/>
    </row>
    <row r="1078" spans="8:306">
      <c r="H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c r="GS1078" s="18"/>
      <c r="GT1078" s="18"/>
      <c r="GU1078" s="18"/>
      <c r="GV1078" s="18"/>
      <c r="GW1078" s="18"/>
      <c r="GX1078" s="18"/>
      <c r="GY1078" s="18"/>
      <c r="GZ1078" s="18"/>
      <c r="HA1078" s="18"/>
      <c r="HB1078" s="18"/>
      <c r="HC1078" s="18"/>
      <c r="HD1078" s="18"/>
      <c r="HE1078" s="18"/>
      <c r="HF1078" s="18"/>
      <c r="HG1078" s="18"/>
      <c r="HH1078" s="18"/>
      <c r="HI1078" s="18"/>
      <c r="HJ1078" s="18"/>
      <c r="HK1078" s="18"/>
      <c r="HL1078" s="18"/>
      <c r="HM1078" s="18"/>
      <c r="HN1078" s="18"/>
      <c r="HO1078" s="18"/>
      <c r="HP1078" s="18"/>
      <c r="HQ1078" s="18"/>
      <c r="HR1078" s="18"/>
      <c r="HS1078" s="18"/>
      <c r="HT1078" s="18"/>
      <c r="HU1078" s="18"/>
      <c r="HV1078" s="18"/>
      <c r="HW1078" s="18"/>
      <c r="HX1078" s="18"/>
      <c r="HY1078" s="18"/>
      <c r="HZ1078" s="18"/>
      <c r="IA1078" s="18"/>
      <c r="IB1078" s="18"/>
      <c r="IC1078" s="18"/>
      <c r="ID1078" s="18"/>
      <c r="IE1078" s="18"/>
      <c r="IF1078" s="18"/>
      <c r="IG1078" s="18"/>
      <c r="IH1078" s="18"/>
      <c r="II1078" s="18"/>
      <c r="IJ1078" s="18"/>
      <c r="IK1078" s="18"/>
      <c r="IL1078" s="18"/>
      <c r="IM1078" s="18"/>
      <c r="IN1078" s="18"/>
      <c r="IO1078" s="18"/>
      <c r="IP1078" s="18"/>
      <c r="IQ1078" s="18"/>
      <c r="IR1078" s="18"/>
      <c r="IS1078" s="18"/>
      <c r="IT1078" s="18"/>
      <c r="IU1078" s="18"/>
      <c r="IV1078" s="18"/>
      <c r="IW1078" s="18"/>
      <c r="IX1078" s="18"/>
      <c r="IY1078" s="18"/>
      <c r="IZ1078" s="18"/>
      <c r="JA1078" s="18"/>
      <c r="JB1078" s="18"/>
      <c r="JC1078" s="18"/>
      <c r="JD1078" s="18"/>
      <c r="JE1078" s="18"/>
      <c r="JF1078" s="18"/>
      <c r="JG1078" s="18"/>
      <c r="JH1078" s="18"/>
      <c r="JI1078" s="18"/>
      <c r="JJ1078" s="18"/>
      <c r="JK1078" s="18"/>
      <c r="JL1078" s="18"/>
      <c r="JM1078" s="18"/>
      <c r="JN1078" s="18"/>
      <c r="JO1078" s="18"/>
      <c r="JP1078" s="18"/>
      <c r="JQ1078" s="18"/>
      <c r="JR1078" s="18"/>
      <c r="JS1078" s="18"/>
      <c r="JT1078" s="18"/>
      <c r="JU1078" s="18"/>
      <c r="JV1078" s="18"/>
      <c r="JW1078" s="18"/>
      <c r="JX1078" s="18"/>
      <c r="JY1078" s="18"/>
      <c r="JZ1078" s="18"/>
      <c r="KA1078" s="18"/>
      <c r="KB1078" s="18"/>
      <c r="KC1078" s="18"/>
      <c r="KD1078" s="18"/>
      <c r="KE1078" s="18"/>
      <c r="KF1078" s="18"/>
      <c r="KG1078" s="18"/>
      <c r="KH1078" s="18"/>
      <c r="KI1078" s="18"/>
      <c r="KJ1078" s="18"/>
      <c r="KK1078" s="18"/>
      <c r="KL1078" s="18"/>
      <c r="KM1078" s="18"/>
      <c r="KN1078" s="18"/>
      <c r="KO1078" s="18"/>
      <c r="KP1078" s="18"/>
      <c r="KQ1078" s="18"/>
      <c r="KR1078" s="18"/>
      <c r="KS1078" s="18"/>
      <c r="KT1078" s="18"/>
    </row>
    <row r="1079" spans="8:306">
      <c r="H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c r="GS1079" s="18"/>
      <c r="GT1079" s="18"/>
      <c r="GU1079" s="18"/>
      <c r="GV1079" s="18"/>
      <c r="GW1079" s="18"/>
      <c r="GX1079" s="18"/>
      <c r="GY1079" s="18"/>
      <c r="GZ1079" s="18"/>
      <c r="HA1079" s="18"/>
      <c r="HB1079" s="18"/>
      <c r="HC1079" s="18"/>
      <c r="HD1079" s="18"/>
      <c r="HE1079" s="18"/>
      <c r="HF1079" s="18"/>
      <c r="HG1079" s="18"/>
      <c r="HH1079" s="18"/>
      <c r="HI1079" s="18"/>
      <c r="HJ1079" s="18"/>
      <c r="HK1079" s="18"/>
      <c r="HL1079" s="18"/>
      <c r="HM1079" s="18"/>
      <c r="HN1079" s="18"/>
      <c r="HO1079" s="18"/>
      <c r="HP1079" s="18"/>
      <c r="HQ1079" s="18"/>
      <c r="HR1079" s="18"/>
      <c r="HS1079" s="18"/>
      <c r="HT1079" s="18"/>
      <c r="HU1079" s="18"/>
      <c r="HV1079" s="18"/>
      <c r="HW1079" s="18"/>
      <c r="HX1079" s="18"/>
      <c r="HY1079" s="18"/>
      <c r="HZ1079" s="18"/>
      <c r="IA1079" s="18"/>
      <c r="IB1079" s="18"/>
      <c r="IC1079" s="18"/>
      <c r="ID1079" s="18"/>
      <c r="IE1079" s="18"/>
      <c r="IF1079" s="18"/>
      <c r="IG1079" s="18"/>
      <c r="IH1079" s="18"/>
      <c r="II1079" s="18"/>
      <c r="IJ1079" s="18"/>
      <c r="IK1079" s="18"/>
      <c r="IL1079" s="18"/>
      <c r="IM1079" s="18"/>
      <c r="IN1079" s="18"/>
      <c r="IO1079" s="18"/>
      <c r="IP1079" s="18"/>
      <c r="IQ1079" s="18"/>
      <c r="IR1079" s="18"/>
      <c r="IS1079" s="18"/>
      <c r="IT1079" s="18"/>
      <c r="IU1079" s="18"/>
      <c r="IV1079" s="18"/>
      <c r="IW1079" s="18"/>
      <c r="IX1079" s="18"/>
      <c r="IY1079" s="18"/>
      <c r="IZ1079" s="18"/>
      <c r="JA1079" s="18"/>
      <c r="JB1079" s="18"/>
      <c r="JC1079" s="18"/>
      <c r="JD1079" s="18"/>
      <c r="JE1079" s="18"/>
      <c r="JF1079" s="18"/>
      <c r="JG1079" s="18"/>
      <c r="JH1079" s="18"/>
      <c r="JI1079" s="18"/>
      <c r="JJ1079" s="18"/>
      <c r="JK1079" s="18"/>
      <c r="JL1079" s="18"/>
      <c r="JM1079" s="18"/>
      <c r="JN1079" s="18"/>
      <c r="JO1079" s="18"/>
      <c r="JP1079" s="18"/>
      <c r="JQ1079" s="18"/>
      <c r="JR1079" s="18"/>
      <c r="JS1079" s="18"/>
      <c r="JT1079" s="18"/>
      <c r="JU1079" s="18"/>
      <c r="JV1079" s="18"/>
      <c r="JW1079" s="18"/>
      <c r="JX1079" s="18"/>
      <c r="JY1079" s="18"/>
      <c r="JZ1079" s="18"/>
      <c r="KA1079" s="18"/>
      <c r="KB1079" s="18"/>
      <c r="KC1079" s="18"/>
      <c r="KD1079" s="18"/>
      <c r="KE1079" s="18"/>
      <c r="KF1079" s="18"/>
      <c r="KG1079" s="18"/>
      <c r="KH1079" s="18"/>
      <c r="KI1079" s="18"/>
      <c r="KJ1079" s="18"/>
      <c r="KK1079" s="18"/>
      <c r="KL1079" s="18"/>
      <c r="KM1079" s="18"/>
      <c r="KN1079" s="18"/>
      <c r="KO1079" s="18"/>
      <c r="KP1079" s="18"/>
      <c r="KQ1079" s="18"/>
      <c r="KR1079" s="18"/>
      <c r="KS1079" s="18"/>
      <c r="KT1079" s="18"/>
    </row>
    <row r="1080" spans="8:306">
      <c r="H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c r="GS1080" s="18"/>
      <c r="GT1080" s="18"/>
      <c r="GU1080" s="18"/>
      <c r="GV1080" s="18"/>
      <c r="GW1080" s="18"/>
      <c r="GX1080" s="18"/>
      <c r="GY1080" s="18"/>
      <c r="GZ1080" s="18"/>
      <c r="HA1080" s="18"/>
      <c r="HB1080" s="18"/>
      <c r="HC1080" s="18"/>
      <c r="HD1080" s="18"/>
      <c r="HE1080" s="18"/>
      <c r="HF1080" s="18"/>
      <c r="HG1080" s="18"/>
      <c r="HH1080" s="18"/>
      <c r="HI1080" s="18"/>
      <c r="HJ1080" s="18"/>
      <c r="HK1080" s="18"/>
      <c r="HL1080" s="18"/>
      <c r="HM1080" s="18"/>
      <c r="HN1080" s="18"/>
      <c r="HO1080" s="18"/>
      <c r="HP1080" s="18"/>
      <c r="HQ1080" s="18"/>
      <c r="HR1080" s="18"/>
      <c r="HS1080" s="18"/>
      <c r="HT1080" s="18"/>
      <c r="HU1080" s="18"/>
      <c r="HV1080" s="18"/>
      <c r="HW1080" s="18"/>
      <c r="HX1080" s="18"/>
      <c r="HY1080" s="18"/>
      <c r="HZ1080" s="18"/>
      <c r="IA1080" s="18"/>
      <c r="IB1080" s="18"/>
      <c r="IC1080" s="18"/>
      <c r="ID1080" s="18"/>
      <c r="IE1080" s="18"/>
      <c r="IF1080" s="18"/>
      <c r="IG1080" s="18"/>
      <c r="IH1080" s="18"/>
      <c r="II1080" s="18"/>
      <c r="IJ1080" s="18"/>
      <c r="IK1080" s="18"/>
      <c r="IL1080" s="18"/>
      <c r="IM1080" s="18"/>
      <c r="IN1080" s="18"/>
      <c r="IO1080" s="18"/>
      <c r="IP1080" s="18"/>
      <c r="IQ1080" s="18"/>
      <c r="IR1080" s="18"/>
      <c r="IS1080" s="18"/>
      <c r="IT1080" s="18"/>
      <c r="IU1080" s="18"/>
      <c r="IV1080" s="18"/>
      <c r="IW1080" s="18"/>
      <c r="IX1080" s="18"/>
      <c r="IY1080" s="18"/>
      <c r="IZ1080" s="18"/>
      <c r="JA1080" s="18"/>
      <c r="JB1080" s="18"/>
      <c r="JC1080" s="18"/>
      <c r="JD1080" s="18"/>
      <c r="JE1080" s="18"/>
      <c r="JF1080" s="18"/>
      <c r="JG1080" s="18"/>
      <c r="JH1080" s="18"/>
      <c r="JI1080" s="18"/>
      <c r="JJ1080" s="18"/>
      <c r="JK1080" s="18"/>
      <c r="JL1080" s="18"/>
      <c r="JM1080" s="18"/>
      <c r="JN1080" s="18"/>
      <c r="JO1080" s="18"/>
      <c r="JP1080" s="18"/>
      <c r="JQ1080" s="18"/>
      <c r="JR1080" s="18"/>
      <c r="JS1080" s="18"/>
      <c r="JT1080" s="18"/>
      <c r="JU1080" s="18"/>
      <c r="JV1080" s="18"/>
      <c r="JW1080" s="18"/>
      <c r="JX1080" s="18"/>
      <c r="JY1080" s="18"/>
      <c r="JZ1080" s="18"/>
      <c r="KA1080" s="18"/>
      <c r="KB1080" s="18"/>
      <c r="KC1080" s="18"/>
      <c r="KD1080" s="18"/>
      <c r="KE1080" s="18"/>
      <c r="KF1080" s="18"/>
      <c r="KG1080" s="18"/>
      <c r="KH1080" s="18"/>
      <c r="KI1080" s="18"/>
      <c r="KJ1080" s="18"/>
      <c r="KK1080" s="18"/>
      <c r="KL1080" s="18"/>
      <c r="KM1080" s="18"/>
      <c r="KN1080" s="18"/>
      <c r="KO1080" s="18"/>
      <c r="KP1080" s="18"/>
      <c r="KQ1080" s="18"/>
      <c r="KR1080" s="18"/>
      <c r="KS1080" s="18"/>
      <c r="KT1080" s="18"/>
    </row>
    <row r="1081" spans="8:306">
      <c r="H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c r="GS1081" s="18"/>
      <c r="GT1081" s="18"/>
      <c r="GU1081" s="18"/>
      <c r="GV1081" s="18"/>
      <c r="GW1081" s="18"/>
      <c r="GX1081" s="18"/>
      <c r="GY1081" s="18"/>
      <c r="GZ1081" s="18"/>
      <c r="HA1081" s="18"/>
      <c r="HB1081" s="18"/>
      <c r="HC1081" s="18"/>
      <c r="HD1081" s="18"/>
      <c r="HE1081" s="18"/>
      <c r="HF1081" s="18"/>
      <c r="HG1081" s="18"/>
      <c r="HH1081" s="18"/>
      <c r="HI1081" s="18"/>
      <c r="HJ1081" s="18"/>
      <c r="HK1081" s="18"/>
      <c r="HL1081" s="18"/>
      <c r="HM1081" s="18"/>
      <c r="HN1081" s="18"/>
      <c r="HO1081" s="18"/>
      <c r="HP1081" s="18"/>
      <c r="HQ1081" s="18"/>
      <c r="HR1081" s="18"/>
      <c r="HS1081" s="18"/>
      <c r="HT1081" s="18"/>
      <c r="HU1081" s="18"/>
      <c r="HV1081" s="18"/>
      <c r="HW1081" s="18"/>
      <c r="HX1081" s="18"/>
      <c r="HY1081" s="18"/>
      <c r="HZ1081" s="18"/>
      <c r="IA1081" s="18"/>
      <c r="IB1081" s="18"/>
      <c r="IC1081" s="18"/>
      <c r="ID1081" s="18"/>
      <c r="IE1081" s="18"/>
      <c r="IF1081" s="18"/>
      <c r="IG1081" s="18"/>
      <c r="IH1081" s="18"/>
      <c r="II1081" s="18"/>
      <c r="IJ1081" s="18"/>
      <c r="IK1081" s="18"/>
      <c r="IL1081" s="18"/>
      <c r="IM1081" s="18"/>
      <c r="IN1081" s="18"/>
      <c r="IO1081" s="18"/>
      <c r="IP1081" s="18"/>
      <c r="IQ1081" s="18"/>
      <c r="IR1081" s="18"/>
      <c r="IS1081" s="18"/>
      <c r="IT1081" s="18"/>
      <c r="IU1081" s="18"/>
      <c r="IV1081" s="18"/>
      <c r="IW1081" s="18"/>
      <c r="IX1081" s="18"/>
      <c r="IY1081" s="18"/>
      <c r="IZ1081" s="18"/>
      <c r="JA1081" s="18"/>
      <c r="JB1081" s="18"/>
      <c r="JC1081" s="18"/>
      <c r="JD1081" s="18"/>
      <c r="JE1081" s="18"/>
      <c r="JF1081" s="18"/>
      <c r="JG1081" s="18"/>
      <c r="JH1081" s="18"/>
      <c r="JI1081" s="18"/>
      <c r="JJ1081" s="18"/>
      <c r="JK1081" s="18"/>
      <c r="JL1081" s="18"/>
      <c r="JM1081" s="18"/>
      <c r="JN1081" s="18"/>
      <c r="JO1081" s="18"/>
      <c r="JP1081" s="18"/>
      <c r="JQ1081" s="18"/>
      <c r="JR1081" s="18"/>
      <c r="JS1081" s="18"/>
      <c r="JT1081" s="18"/>
      <c r="JU1081" s="18"/>
      <c r="JV1081" s="18"/>
      <c r="JW1081" s="18"/>
      <c r="JX1081" s="18"/>
      <c r="JY1081" s="18"/>
      <c r="JZ1081" s="18"/>
      <c r="KA1081" s="18"/>
      <c r="KB1081" s="18"/>
      <c r="KC1081" s="18"/>
      <c r="KD1081" s="18"/>
      <c r="KE1081" s="18"/>
      <c r="KF1081" s="18"/>
      <c r="KG1081" s="18"/>
      <c r="KH1081" s="18"/>
      <c r="KI1081" s="18"/>
      <c r="KJ1081" s="18"/>
      <c r="KK1081" s="18"/>
      <c r="KL1081" s="18"/>
      <c r="KM1081" s="18"/>
      <c r="KN1081" s="18"/>
      <c r="KO1081" s="18"/>
      <c r="KP1081" s="18"/>
      <c r="KQ1081" s="18"/>
      <c r="KR1081" s="18"/>
      <c r="KS1081" s="18"/>
      <c r="KT1081" s="18"/>
    </row>
    <row r="1082" spans="8:306">
      <c r="H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c r="GS1082" s="18"/>
      <c r="GT1082" s="18"/>
      <c r="GU1082" s="18"/>
      <c r="GV1082" s="18"/>
      <c r="GW1082" s="18"/>
      <c r="GX1082" s="18"/>
      <c r="GY1082" s="18"/>
      <c r="GZ1082" s="18"/>
      <c r="HA1082" s="18"/>
      <c r="HB1082" s="18"/>
      <c r="HC1082" s="18"/>
      <c r="HD1082" s="18"/>
      <c r="HE1082" s="18"/>
      <c r="HF1082" s="18"/>
      <c r="HG1082" s="18"/>
      <c r="HH1082" s="18"/>
      <c r="HI1082" s="18"/>
      <c r="HJ1082" s="18"/>
      <c r="HK1082" s="18"/>
      <c r="HL1082" s="18"/>
      <c r="HM1082" s="18"/>
      <c r="HN1082" s="18"/>
      <c r="HO1082" s="18"/>
      <c r="HP1082" s="18"/>
      <c r="HQ1082" s="18"/>
      <c r="HR1082" s="18"/>
      <c r="HS1082" s="18"/>
      <c r="HT1082" s="18"/>
      <c r="HU1082" s="18"/>
      <c r="HV1082" s="18"/>
      <c r="HW1082" s="18"/>
      <c r="HX1082" s="18"/>
      <c r="HY1082" s="18"/>
      <c r="HZ1082" s="18"/>
      <c r="IA1082" s="18"/>
      <c r="IB1082" s="18"/>
      <c r="IC1082" s="18"/>
      <c r="ID1082" s="18"/>
      <c r="IE1082" s="18"/>
      <c r="IF1082" s="18"/>
      <c r="IG1082" s="18"/>
      <c r="IH1082" s="18"/>
      <c r="II1082" s="18"/>
      <c r="IJ1082" s="18"/>
      <c r="IK1082" s="18"/>
      <c r="IL1082" s="18"/>
      <c r="IM1082" s="18"/>
      <c r="IN1082" s="18"/>
      <c r="IO1082" s="18"/>
      <c r="IP1082" s="18"/>
      <c r="IQ1082" s="18"/>
      <c r="IR1082" s="18"/>
      <c r="IS1082" s="18"/>
      <c r="IT1082" s="18"/>
      <c r="IU1082" s="18"/>
      <c r="IV1082" s="18"/>
      <c r="IW1082" s="18"/>
      <c r="IX1082" s="18"/>
      <c r="IY1082" s="18"/>
      <c r="IZ1082" s="18"/>
      <c r="JA1082" s="18"/>
      <c r="JB1082" s="18"/>
      <c r="JC1082" s="18"/>
      <c r="JD1082" s="18"/>
      <c r="JE1082" s="18"/>
      <c r="JF1082" s="18"/>
      <c r="JG1082" s="18"/>
      <c r="JH1082" s="18"/>
      <c r="JI1082" s="18"/>
      <c r="JJ1082" s="18"/>
      <c r="JK1082" s="18"/>
      <c r="JL1082" s="18"/>
      <c r="JM1082" s="18"/>
      <c r="JN1082" s="18"/>
      <c r="JO1082" s="18"/>
      <c r="JP1082" s="18"/>
      <c r="JQ1082" s="18"/>
      <c r="JR1082" s="18"/>
      <c r="JS1082" s="18"/>
      <c r="JT1082" s="18"/>
      <c r="JU1082" s="18"/>
      <c r="JV1082" s="18"/>
      <c r="JW1082" s="18"/>
      <c r="JX1082" s="18"/>
      <c r="JY1082" s="18"/>
      <c r="JZ1082" s="18"/>
      <c r="KA1082" s="18"/>
      <c r="KB1082" s="18"/>
      <c r="KC1082" s="18"/>
      <c r="KD1082" s="18"/>
      <c r="KE1082" s="18"/>
      <c r="KF1082" s="18"/>
      <c r="KG1082" s="18"/>
      <c r="KH1082" s="18"/>
      <c r="KI1082" s="18"/>
      <c r="KJ1082" s="18"/>
      <c r="KK1082" s="18"/>
      <c r="KL1082" s="18"/>
      <c r="KM1082" s="18"/>
      <c r="KN1082" s="18"/>
      <c r="KO1082" s="18"/>
      <c r="KP1082" s="18"/>
      <c r="KQ1082" s="18"/>
      <c r="KR1082" s="18"/>
      <c r="KS1082" s="18"/>
      <c r="KT1082" s="18"/>
    </row>
    <row r="1083" spans="8:306">
      <c r="H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c r="GS1083" s="18"/>
      <c r="GT1083" s="18"/>
      <c r="GU1083" s="18"/>
      <c r="GV1083" s="18"/>
      <c r="GW1083" s="18"/>
      <c r="GX1083" s="18"/>
      <c r="GY1083" s="18"/>
      <c r="GZ1083" s="18"/>
      <c r="HA1083" s="18"/>
      <c r="HB1083" s="18"/>
      <c r="HC1083" s="18"/>
      <c r="HD1083" s="18"/>
      <c r="HE1083" s="18"/>
      <c r="HF1083" s="18"/>
      <c r="HG1083" s="18"/>
      <c r="HH1083" s="18"/>
      <c r="HI1083" s="18"/>
      <c r="HJ1083" s="18"/>
      <c r="HK1083" s="18"/>
      <c r="HL1083" s="18"/>
      <c r="HM1083" s="18"/>
      <c r="HN1083" s="18"/>
      <c r="HO1083" s="18"/>
      <c r="HP1083" s="18"/>
      <c r="HQ1083" s="18"/>
      <c r="HR1083" s="18"/>
      <c r="HS1083" s="18"/>
      <c r="HT1083" s="18"/>
      <c r="HU1083" s="18"/>
      <c r="HV1083" s="18"/>
      <c r="HW1083" s="18"/>
      <c r="HX1083" s="18"/>
      <c r="HY1083" s="18"/>
      <c r="HZ1083" s="18"/>
      <c r="IA1083" s="18"/>
      <c r="IB1083" s="18"/>
      <c r="IC1083" s="18"/>
      <c r="ID1083" s="18"/>
      <c r="IE1083" s="18"/>
      <c r="IF1083" s="18"/>
      <c r="IG1083" s="18"/>
      <c r="IH1083" s="18"/>
      <c r="II1083" s="18"/>
      <c r="IJ1083" s="18"/>
      <c r="IK1083" s="18"/>
      <c r="IL1083" s="18"/>
      <c r="IM1083" s="18"/>
      <c r="IN1083" s="18"/>
      <c r="IO1083" s="18"/>
      <c r="IP1083" s="18"/>
      <c r="IQ1083" s="18"/>
      <c r="IR1083" s="18"/>
      <c r="IS1083" s="18"/>
      <c r="IT1083" s="18"/>
      <c r="IU1083" s="18"/>
      <c r="IV1083" s="18"/>
      <c r="IW1083" s="18"/>
      <c r="IX1083" s="18"/>
      <c r="IY1083" s="18"/>
      <c r="IZ1083" s="18"/>
      <c r="JA1083" s="18"/>
      <c r="JB1083" s="18"/>
      <c r="JC1083" s="18"/>
      <c r="JD1083" s="18"/>
      <c r="JE1083" s="18"/>
      <c r="JF1083" s="18"/>
      <c r="JG1083" s="18"/>
      <c r="JH1083" s="18"/>
      <c r="JI1083" s="18"/>
      <c r="JJ1083" s="18"/>
      <c r="JK1083" s="18"/>
      <c r="JL1083" s="18"/>
      <c r="JM1083" s="18"/>
      <c r="JN1083" s="18"/>
      <c r="JO1083" s="18"/>
      <c r="JP1083" s="18"/>
      <c r="JQ1083" s="18"/>
      <c r="JR1083" s="18"/>
      <c r="JS1083" s="18"/>
      <c r="JT1083" s="18"/>
      <c r="JU1083" s="18"/>
      <c r="JV1083" s="18"/>
      <c r="JW1083" s="18"/>
      <c r="JX1083" s="18"/>
      <c r="JY1083" s="18"/>
      <c r="JZ1083" s="18"/>
      <c r="KA1083" s="18"/>
      <c r="KB1083" s="18"/>
      <c r="KC1083" s="18"/>
      <c r="KD1083" s="18"/>
      <c r="KE1083" s="18"/>
      <c r="KF1083" s="18"/>
      <c r="KG1083" s="18"/>
      <c r="KH1083" s="18"/>
      <c r="KI1083" s="18"/>
      <c r="KJ1083" s="18"/>
      <c r="KK1083" s="18"/>
      <c r="KL1083" s="18"/>
      <c r="KM1083" s="18"/>
      <c r="KN1083" s="18"/>
      <c r="KO1083" s="18"/>
      <c r="KP1083" s="18"/>
      <c r="KQ1083" s="18"/>
      <c r="KR1083" s="18"/>
      <c r="KS1083" s="18"/>
      <c r="KT1083" s="18"/>
    </row>
    <row r="1084" spans="8:306">
      <c r="H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c r="GS1084" s="18"/>
      <c r="GT1084" s="18"/>
      <c r="GU1084" s="18"/>
      <c r="GV1084" s="18"/>
      <c r="GW1084" s="18"/>
      <c r="GX1084" s="18"/>
      <c r="GY1084" s="18"/>
      <c r="GZ1084" s="18"/>
      <c r="HA1084" s="18"/>
      <c r="HB1084" s="18"/>
      <c r="HC1084" s="18"/>
      <c r="HD1084" s="18"/>
      <c r="HE1084" s="18"/>
      <c r="HF1084" s="18"/>
      <c r="HG1084" s="18"/>
      <c r="HH1084" s="18"/>
      <c r="HI1084" s="18"/>
      <c r="HJ1084" s="18"/>
      <c r="HK1084" s="18"/>
      <c r="HL1084" s="18"/>
      <c r="HM1084" s="18"/>
      <c r="HN1084" s="18"/>
      <c r="HO1084" s="18"/>
      <c r="HP1084" s="18"/>
      <c r="HQ1084" s="18"/>
      <c r="HR1084" s="18"/>
      <c r="HS1084" s="18"/>
      <c r="HT1084" s="18"/>
      <c r="HU1084" s="18"/>
      <c r="HV1084" s="18"/>
      <c r="HW1084" s="18"/>
      <c r="HX1084" s="18"/>
      <c r="HY1084" s="18"/>
      <c r="HZ1084" s="18"/>
      <c r="IA1084" s="18"/>
      <c r="IB1084" s="18"/>
      <c r="IC1084" s="18"/>
      <c r="ID1084" s="18"/>
      <c r="IE1084" s="18"/>
      <c r="IF1084" s="18"/>
      <c r="IG1084" s="18"/>
      <c r="IH1084" s="18"/>
      <c r="II1084" s="18"/>
      <c r="IJ1084" s="18"/>
      <c r="IK1084" s="18"/>
      <c r="IL1084" s="18"/>
      <c r="IM1084" s="18"/>
      <c r="IN1084" s="18"/>
      <c r="IO1084" s="18"/>
      <c r="IP1084" s="18"/>
      <c r="IQ1084" s="18"/>
      <c r="IR1084" s="18"/>
      <c r="IS1084" s="18"/>
      <c r="IT1084" s="18"/>
      <c r="IU1084" s="18"/>
      <c r="IV1084" s="18"/>
      <c r="IW1084" s="18"/>
      <c r="IX1084" s="18"/>
      <c r="IY1084" s="18"/>
      <c r="IZ1084" s="18"/>
      <c r="JA1084" s="18"/>
      <c r="JB1084" s="18"/>
      <c r="JC1084" s="18"/>
      <c r="JD1084" s="18"/>
      <c r="JE1084" s="18"/>
      <c r="JF1084" s="18"/>
      <c r="JG1084" s="18"/>
      <c r="JH1084" s="18"/>
      <c r="JI1084" s="18"/>
      <c r="JJ1084" s="18"/>
      <c r="JK1084" s="18"/>
      <c r="JL1084" s="18"/>
      <c r="JM1084" s="18"/>
      <c r="JN1084" s="18"/>
      <c r="JO1084" s="18"/>
      <c r="JP1084" s="18"/>
      <c r="JQ1084" s="18"/>
      <c r="JR1084" s="18"/>
      <c r="JS1084" s="18"/>
      <c r="JT1084" s="18"/>
      <c r="JU1084" s="18"/>
      <c r="JV1084" s="18"/>
      <c r="JW1084" s="18"/>
      <c r="JX1084" s="18"/>
      <c r="JY1084" s="18"/>
      <c r="JZ1084" s="18"/>
      <c r="KA1084" s="18"/>
      <c r="KB1084" s="18"/>
      <c r="KC1084" s="18"/>
      <c r="KD1084" s="18"/>
      <c r="KE1084" s="18"/>
      <c r="KF1084" s="18"/>
      <c r="KG1084" s="18"/>
      <c r="KH1084" s="18"/>
      <c r="KI1084" s="18"/>
      <c r="KJ1084" s="18"/>
      <c r="KK1084" s="18"/>
      <c r="KL1084" s="18"/>
      <c r="KM1084" s="18"/>
      <c r="KN1084" s="18"/>
      <c r="KO1084" s="18"/>
      <c r="KP1084" s="18"/>
      <c r="KQ1084" s="18"/>
      <c r="KR1084" s="18"/>
      <c r="KS1084" s="18"/>
      <c r="KT1084" s="18"/>
    </row>
    <row r="1085" spans="8:306">
      <c r="H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c r="GS1085" s="18"/>
      <c r="GT1085" s="18"/>
      <c r="GU1085" s="18"/>
      <c r="GV1085" s="18"/>
      <c r="GW1085" s="18"/>
      <c r="GX1085" s="18"/>
      <c r="GY1085" s="18"/>
      <c r="GZ1085" s="18"/>
      <c r="HA1085" s="18"/>
      <c r="HB1085" s="18"/>
      <c r="HC1085" s="18"/>
      <c r="HD1085" s="18"/>
      <c r="HE1085" s="18"/>
      <c r="HF1085" s="18"/>
      <c r="HG1085" s="18"/>
      <c r="HH1085" s="18"/>
      <c r="HI1085" s="18"/>
      <c r="HJ1085" s="18"/>
      <c r="HK1085" s="18"/>
      <c r="HL1085" s="18"/>
      <c r="HM1085" s="18"/>
      <c r="HN1085" s="18"/>
      <c r="HO1085" s="18"/>
      <c r="HP1085" s="18"/>
      <c r="HQ1085" s="18"/>
      <c r="HR1085" s="18"/>
      <c r="HS1085" s="18"/>
      <c r="HT1085" s="18"/>
      <c r="HU1085" s="18"/>
      <c r="HV1085" s="18"/>
      <c r="HW1085" s="18"/>
      <c r="HX1085" s="18"/>
      <c r="HY1085" s="18"/>
      <c r="HZ1085" s="18"/>
      <c r="IA1085" s="18"/>
      <c r="IB1085" s="18"/>
      <c r="IC1085" s="18"/>
      <c r="ID1085" s="18"/>
      <c r="IE1085" s="18"/>
      <c r="IF1085" s="18"/>
      <c r="IG1085" s="18"/>
      <c r="IH1085" s="18"/>
      <c r="II1085" s="18"/>
      <c r="IJ1085" s="18"/>
      <c r="IK1085" s="18"/>
      <c r="IL1085" s="18"/>
      <c r="IM1085" s="18"/>
      <c r="IN1085" s="18"/>
      <c r="IO1085" s="18"/>
      <c r="IP1085" s="18"/>
      <c r="IQ1085" s="18"/>
      <c r="IR1085" s="18"/>
      <c r="IS1085" s="18"/>
      <c r="IT1085" s="18"/>
      <c r="IU1085" s="18"/>
      <c r="IV1085" s="18"/>
      <c r="IW1085" s="18"/>
      <c r="IX1085" s="18"/>
      <c r="IY1085" s="18"/>
      <c r="IZ1085" s="18"/>
      <c r="JA1085" s="18"/>
      <c r="JB1085" s="18"/>
      <c r="JC1085" s="18"/>
      <c r="JD1085" s="18"/>
      <c r="JE1085" s="18"/>
      <c r="JF1085" s="18"/>
      <c r="JG1085" s="18"/>
      <c r="JH1085" s="18"/>
      <c r="JI1085" s="18"/>
      <c r="JJ1085" s="18"/>
      <c r="JK1085" s="18"/>
      <c r="JL1085" s="18"/>
      <c r="JM1085" s="18"/>
      <c r="JN1085" s="18"/>
      <c r="JO1085" s="18"/>
      <c r="JP1085" s="18"/>
      <c r="JQ1085" s="18"/>
      <c r="JR1085" s="18"/>
      <c r="JS1085" s="18"/>
      <c r="JT1085" s="18"/>
      <c r="JU1085" s="18"/>
      <c r="JV1085" s="18"/>
      <c r="JW1085" s="18"/>
      <c r="JX1085" s="18"/>
      <c r="JY1085" s="18"/>
      <c r="JZ1085" s="18"/>
      <c r="KA1085" s="18"/>
      <c r="KB1085" s="18"/>
      <c r="KC1085" s="18"/>
      <c r="KD1085" s="18"/>
      <c r="KE1085" s="18"/>
      <c r="KF1085" s="18"/>
      <c r="KG1085" s="18"/>
      <c r="KH1085" s="18"/>
      <c r="KI1085" s="18"/>
      <c r="KJ1085" s="18"/>
      <c r="KK1085" s="18"/>
      <c r="KL1085" s="18"/>
      <c r="KM1085" s="18"/>
      <c r="KN1085" s="18"/>
      <c r="KO1085" s="18"/>
      <c r="KP1085" s="18"/>
      <c r="KQ1085" s="18"/>
      <c r="KR1085" s="18"/>
      <c r="KS1085" s="18"/>
      <c r="KT1085" s="18"/>
    </row>
    <row r="1086" spans="8:306">
      <c r="H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c r="GS1086" s="18"/>
      <c r="GT1086" s="18"/>
      <c r="GU1086" s="18"/>
      <c r="GV1086" s="18"/>
      <c r="GW1086" s="18"/>
      <c r="GX1086" s="18"/>
      <c r="GY1086" s="18"/>
      <c r="GZ1086" s="18"/>
      <c r="HA1086" s="18"/>
      <c r="HB1086" s="18"/>
      <c r="HC1086" s="18"/>
      <c r="HD1086" s="18"/>
      <c r="HE1086" s="18"/>
      <c r="HF1086" s="18"/>
      <c r="HG1086" s="18"/>
      <c r="HH1086" s="18"/>
      <c r="HI1086" s="18"/>
      <c r="HJ1086" s="18"/>
      <c r="HK1086" s="18"/>
      <c r="HL1086" s="18"/>
      <c r="HM1086" s="18"/>
      <c r="HN1086" s="18"/>
      <c r="HO1086" s="18"/>
      <c r="HP1086" s="18"/>
      <c r="HQ1086" s="18"/>
      <c r="HR1086" s="18"/>
      <c r="HS1086" s="18"/>
      <c r="HT1086" s="18"/>
      <c r="HU1086" s="18"/>
      <c r="HV1086" s="18"/>
      <c r="HW1086" s="18"/>
      <c r="HX1086" s="18"/>
      <c r="HY1086" s="18"/>
      <c r="HZ1086" s="18"/>
      <c r="IA1086" s="18"/>
      <c r="IB1086" s="18"/>
      <c r="IC1086" s="18"/>
      <c r="ID1086" s="18"/>
      <c r="IE1086" s="18"/>
      <c r="IF1086" s="18"/>
      <c r="IG1086" s="18"/>
      <c r="IH1086" s="18"/>
      <c r="II1086" s="18"/>
      <c r="IJ1086" s="18"/>
      <c r="IK1086" s="18"/>
      <c r="IL1086" s="18"/>
      <c r="IM1086" s="18"/>
      <c r="IN1086" s="18"/>
      <c r="IO1086" s="18"/>
      <c r="IP1086" s="18"/>
      <c r="IQ1086" s="18"/>
      <c r="IR1086" s="18"/>
      <c r="IS1086" s="18"/>
      <c r="IT1086" s="18"/>
      <c r="IU1086" s="18"/>
      <c r="IV1086" s="18"/>
      <c r="IW1086" s="18"/>
      <c r="IX1086" s="18"/>
      <c r="IY1086" s="18"/>
      <c r="IZ1086" s="18"/>
      <c r="JA1086" s="18"/>
      <c r="JB1086" s="18"/>
      <c r="JC1086" s="18"/>
      <c r="JD1086" s="18"/>
      <c r="JE1086" s="18"/>
      <c r="JF1086" s="18"/>
      <c r="JG1086" s="18"/>
      <c r="JH1086" s="18"/>
      <c r="JI1086" s="18"/>
      <c r="JJ1086" s="18"/>
      <c r="JK1086" s="18"/>
      <c r="JL1086" s="18"/>
      <c r="JM1086" s="18"/>
      <c r="JN1086" s="18"/>
      <c r="JO1086" s="18"/>
      <c r="JP1086" s="18"/>
      <c r="JQ1086" s="18"/>
      <c r="JR1086" s="18"/>
      <c r="JS1086" s="18"/>
      <c r="JT1086" s="18"/>
      <c r="JU1086" s="18"/>
      <c r="JV1086" s="18"/>
      <c r="JW1086" s="18"/>
      <c r="JX1086" s="18"/>
      <c r="JY1086" s="18"/>
      <c r="JZ1086" s="18"/>
      <c r="KA1086" s="18"/>
      <c r="KB1086" s="18"/>
      <c r="KC1086" s="18"/>
      <c r="KD1086" s="18"/>
      <c r="KE1086" s="18"/>
      <c r="KF1086" s="18"/>
      <c r="KG1086" s="18"/>
      <c r="KH1086" s="18"/>
      <c r="KI1086" s="18"/>
      <c r="KJ1086" s="18"/>
      <c r="KK1086" s="18"/>
      <c r="KL1086" s="18"/>
      <c r="KM1086" s="18"/>
      <c r="KN1086" s="18"/>
      <c r="KO1086" s="18"/>
      <c r="KP1086" s="18"/>
      <c r="KQ1086" s="18"/>
      <c r="KR1086" s="18"/>
      <c r="KS1086" s="18"/>
      <c r="KT1086" s="18"/>
    </row>
    <row r="1087" spans="8:306">
      <c r="H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c r="GS1087" s="18"/>
      <c r="GT1087" s="18"/>
      <c r="GU1087" s="18"/>
      <c r="GV1087" s="18"/>
      <c r="GW1087" s="18"/>
      <c r="GX1087" s="18"/>
      <c r="GY1087" s="18"/>
      <c r="GZ1087" s="18"/>
      <c r="HA1087" s="18"/>
      <c r="HB1087" s="18"/>
      <c r="HC1087" s="18"/>
      <c r="HD1087" s="18"/>
      <c r="HE1087" s="18"/>
      <c r="HF1087" s="18"/>
      <c r="HG1087" s="18"/>
      <c r="HH1087" s="18"/>
      <c r="HI1087" s="18"/>
      <c r="HJ1087" s="18"/>
      <c r="HK1087" s="18"/>
      <c r="HL1087" s="18"/>
      <c r="HM1087" s="18"/>
      <c r="HN1087" s="18"/>
      <c r="HO1087" s="18"/>
      <c r="HP1087" s="18"/>
      <c r="HQ1087" s="18"/>
      <c r="HR1087" s="18"/>
      <c r="HS1087" s="18"/>
      <c r="HT1087" s="18"/>
      <c r="HU1087" s="18"/>
      <c r="HV1087" s="18"/>
      <c r="HW1087" s="18"/>
      <c r="HX1087" s="18"/>
      <c r="HY1087" s="18"/>
      <c r="HZ1087" s="18"/>
      <c r="IA1087" s="18"/>
      <c r="IB1087" s="18"/>
      <c r="IC1087" s="18"/>
      <c r="ID1087" s="18"/>
      <c r="IE1087" s="18"/>
      <c r="IF1087" s="18"/>
      <c r="IG1087" s="18"/>
      <c r="IH1087" s="18"/>
      <c r="II1087" s="18"/>
      <c r="IJ1087" s="18"/>
      <c r="IK1087" s="18"/>
      <c r="IL1087" s="18"/>
      <c r="IM1087" s="18"/>
      <c r="IN1087" s="18"/>
      <c r="IO1087" s="18"/>
      <c r="IP1087" s="18"/>
      <c r="IQ1087" s="18"/>
      <c r="IR1087" s="18"/>
      <c r="IS1087" s="18"/>
      <c r="IT1087" s="18"/>
      <c r="IU1087" s="18"/>
      <c r="IV1087" s="18"/>
      <c r="IW1087" s="18"/>
      <c r="IX1087" s="18"/>
      <c r="IY1087" s="18"/>
      <c r="IZ1087" s="18"/>
      <c r="JA1087" s="18"/>
      <c r="JB1087" s="18"/>
      <c r="JC1087" s="18"/>
      <c r="JD1087" s="18"/>
      <c r="JE1087" s="18"/>
      <c r="JF1087" s="18"/>
      <c r="JG1087" s="18"/>
      <c r="JH1087" s="18"/>
      <c r="JI1087" s="18"/>
      <c r="JJ1087" s="18"/>
      <c r="JK1087" s="18"/>
      <c r="JL1087" s="18"/>
      <c r="JM1087" s="18"/>
      <c r="JN1087" s="18"/>
      <c r="JO1087" s="18"/>
      <c r="JP1087" s="18"/>
      <c r="JQ1087" s="18"/>
      <c r="JR1087" s="18"/>
      <c r="JS1087" s="18"/>
      <c r="JT1087" s="18"/>
      <c r="JU1087" s="18"/>
      <c r="JV1087" s="18"/>
      <c r="JW1087" s="18"/>
      <c r="JX1087" s="18"/>
      <c r="JY1087" s="18"/>
      <c r="JZ1087" s="18"/>
      <c r="KA1087" s="18"/>
      <c r="KB1087" s="18"/>
      <c r="KC1087" s="18"/>
      <c r="KD1087" s="18"/>
      <c r="KE1087" s="18"/>
      <c r="KF1087" s="18"/>
      <c r="KG1087" s="18"/>
      <c r="KH1087" s="18"/>
      <c r="KI1087" s="18"/>
      <c r="KJ1087" s="18"/>
      <c r="KK1087" s="18"/>
      <c r="KL1087" s="18"/>
      <c r="KM1087" s="18"/>
      <c r="KN1087" s="18"/>
      <c r="KO1087" s="18"/>
      <c r="KP1087" s="18"/>
      <c r="KQ1087" s="18"/>
      <c r="KR1087" s="18"/>
      <c r="KS1087" s="18"/>
      <c r="KT1087" s="18"/>
    </row>
    <row r="1088" spans="8:306">
      <c r="H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c r="GS1088" s="18"/>
      <c r="GT1088" s="18"/>
      <c r="GU1088" s="18"/>
      <c r="GV1088" s="18"/>
      <c r="GW1088" s="18"/>
      <c r="GX1088" s="18"/>
      <c r="GY1088" s="18"/>
      <c r="GZ1088" s="18"/>
      <c r="HA1088" s="18"/>
      <c r="HB1088" s="18"/>
      <c r="HC1088" s="18"/>
      <c r="HD1088" s="18"/>
      <c r="HE1088" s="18"/>
      <c r="HF1088" s="18"/>
      <c r="HG1088" s="18"/>
      <c r="HH1088" s="18"/>
      <c r="HI1088" s="18"/>
      <c r="HJ1088" s="18"/>
      <c r="HK1088" s="18"/>
      <c r="HL1088" s="18"/>
      <c r="HM1088" s="18"/>
      <c r="HN1088" s="18"/>
      <c r="HO1088" s="18"/>
      <c r="HP1088" s="18"/>
      <c r="HQ1088" s="18"/>
      <c r="HR1088" s="18"/>
      <c r="HS1088" s="18"/>
      <c r="HT1088" s="18"/>
      <c r="HU1088" s="18"/>
      <c r="HV1088" s="18"/>
      <c r="HW1088" s="18"/>
      <c r="HX1088" s="18"/>
      <c r="HY1088" s="18"/>
      <c r="HZ1088" s="18"/>
      <c r="IA1088" s="18"/>
      <c r="IB1088" s="18"/>
      <c r="IC1088" s="18"/>
      <c r="ID1088" s="18"/>
      <c r="IE1088" s="18"/>
      <c r="IF1088" s="18"/>
      <c r="IG1088" s="18"/>
      <c r="IH1088" s="18"/>
      <c r="II1088" s="18"/>
      <c r="IJ1088" s="18"/>
      <c r="IK1088" s="18"/>
      <c r="IL1088" s="18"/>
      <c r="IM1088" s="18"/>
      <c r="IN1088" s="18"/>
      <c r="IO1088" s="18"/>
      <c r="IP1088" s="18"/>
      <c r="IQ1088" s="18"/>
      <c r="IR1088" s="18"/>
      <c r="IS1088" s="18"/>
      <c r="IT1088" s="18"/>
      <c r="IU1088" s="18"/>
      <c r="IV1088" s="18"/>
      <c r="IW1088" s="18"/>
      <c r="IX1088" s="18"/>
      <c r="IY1088" s="18"/>
      <c r="IZ1088" s="18"/>
      <c r="JA1088" s="18"/>
      <c r="JB1088" s="18"/>
      <c r="JC1088" s="18"/>
      <c r="JD1088" s="18"/>
      <c r="JE1088" s="18"/>
      <c r="JF1088" s="18"/>
      <c r="JG1088" s="18"/>
      <c r="JH1088" s="18"/>
      <c r="JI1088" s="18"/>
      <c r="JJ1088" s="18"/>
      <c r="JK1088" s="18"/>
      <c r="JL1088" s="18"/>
      <c r="JM1088" s="18"/>
      <c r="JN1088" s="18"/>
      <c r="JO1088" s="18"/>
      <c r="JP1088" s="18"/>
      <c r="JQ1088" s="18"/>
      <c r="JR1088" s="18"/>
      <c r="JS1088" s="18"/>
      <c r="JT1088" s="18"/>
      <c r="JU1088" s="18"/>
      <c r="JV1088" s="18"/>
      <c r="JW1088" s="18"/>
      <c r="JX1088" s="18"/>
      <c r="JY1088" s="18"/>
      <c r="JZ1088" s="18"/>
      <c r="KA1088" s="18"/>
      <c r="KB1088" s="18"/>
      <c r="KC1088" s="18"/>
      <c r="KD1088" s="18"/>
      <c r="KE1088" s="18"/>
      <c r="KF1088" s="18"/>
      <c r="KG1088" s="18"/>
      <c r="KH1088" s="18"/>
      <c r="KI1088" s="18"/>
      <c r="KJ1088" s="18"/>
      <c r="KK1088" s="18"/>
      <c r="KL1088" s="18"/>
      <c r="KM1088" s="18"/>
      <c r="KN1088" s="18"/>
      <c r="KO1088" s="18"/>
      <c r="KP1088" s="18"/>
      <c r="KQ1088" s="18"/>
      <c r="KR1088" s="18"/>
      <c r="KS1088" s="18"/>
      <c r="KT1088" s="18"/>
    </row>
    <row r="1089" spans="8:306">
      <c r="H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c r="GS1089" s="18"/>
      <c r="GT1089" s="18"/>
      <c r="GU1089" s="18"/>
      <c r="GV1089" s="18"/>
      <c r="GW1089" s="18"/>
      <c r="GX1089" s="18"/>
      <c r="GY1089" s="18"/>
      <c r="GZ1089" s="18"/>
      <c r="HA1089" s="18"/>
      <c r="HB1089" s="18"/>
      <c r="HC1089" s="18"/>
      <c r="HD1089" s="18"/>
      <c r="HE1089" s="18"/>
      <c r="HF1089" s="18"/>
      <c r="HG1089" s="18"/>
      <c r="HH1089" s="18"/>
      <c r="HI1089" s="18"/>
      <c r="HJ1089" s="18"/>
      <c r="HK1089" s="18"/>
      <c r="HL1089" s="18"/>
      <c r="HM1089" s="18"/>
      <c r="HN1089" s="18"/>
      <c r="HO1089" s="18"/>
      <c r="HP1089" s="18"/>
      <c r="HQ1089" s="18"/>
      <c r="HR1089" s="18"/>
      <c r="HS1089" s="18"/>
      <c r="HT1089" s="18"/>
      <c r="HU1089" s="18"/>
      <c r="HV1089" s="18"/>
      <c r="HW1089" s="18"/>
      <c r="HX1089" s="18"/>
      <c r="HY1089" s="18"/>
      <c r="HZ1089" s="18"/>
      <c r="IA1089" s="18"/>
      <c r="IB1089" s="18"/>
      <c r="IC1089" s="18"/>
      <c r="ID1089" s="18"/>
      <c r="IE1089" s="18"/>
      <c r="IF1089" s="18"/>
      <c r="IG1089" s="18"/>
      <c r="IH1089" s="18"/>
      <c r="II1089" s="18"/>
      <c r="IJ1089" s="18"/>
      <c r="IK1089" s="18"/>
      <c r="IL1089" s="18"/>
      <c r="IM1089" s="18"/>
      <c r="IN1089" s="18"/>
      <c r="IO1089" s="18"/>
      <c r="IP1089" s="18"/>
      <c r="IQ1089" s="18"/>
      <c r="IR1089" s="18"/>
      <c r="IS1089" s="18"/>
      <c r="IT1089" s="18"/>
      <c r="IU1089" s="18"/>
      <c r="IV1089" s="18"/>
      <c r="IW1089" s="18"/>
      <c r="IX1089" s="18"/>
      <c r="IY1089" s="18"/>
      <c r="IZ1089" s="18"/>
      <c r="JA1089" s="18"/>
      <c r="JB1089" s="18"/>
      <c r="JC1089" s="18"/>
      <c r="JD1089" s="18"/>
      <c r="JE1089" s="18"/>
      <c r="JF1089" s="18"/>
      <c r="JG1089" s="18"/>
      <c r="JH1089" s="18"/>
      <c r="JI1089" s="18"/>
      <c r="JJ1089" s="18"/>
      <c r="JK1089" s="18"/>
      <c r="JL1089" s="18"/>
      <c r="JM1089" s="18"/>
      <c r="JN1089" s="18"/>
      <c r="JO1089" s="18"/>
      <c r="JP1089" s="18"/>
      <c r="JQ1089" s="18"/>
      <c r="JR1089" s="18"/>
      <c r="JS1089" s="18"/>
      <c r="JT1089" s="18"/>
      <c r="JU1089" s="18"/>
      <c r="JV1089" s="18"/>
      <c r="JW1089" s="18"/>
      <c r="JX1089" s="18"/>
      <c r="JY1089" s="18"/>
      <c r="JZ1089" s="18"/>
      <c r="KA1089" s="18"/>
      <c r="KB1089" s="18"/>
      <c r="KC1089" s="18"/>
      <c r="KD1089" s="18"/>
      <c r="KE1089" s="18"/>
      <c r="KF1089" s="18"/>
      <c r="KG1089" s="18"/>
      <c r="KH1089" s="18"/>
      <c r="KI1089" s="18"/>
      <c r="KJ1089" s="18"/>
      <c r="KK1089" s="18"/>
      <c r="KL1089" s="18"/>
      <c r="KM1089" s="18"/>
      <c r="KN1089" s="18"/>
      <c r="KO1089" s="18"/>
      <c r="KP1089" s="18"/>
      <c r="KQ1089" s="18"/>
      <c r="KR1089" s="18"/>
      <c r="KS1089" s="18"/>
      <c r="KT1089" s="18"/>
    </row>
    <row r="1090" spans="8:306">
      <c r="H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c r="GS1090" s="18"/>
      <c r="GT1090" s="18"/>
      <c r="GU1090" s="18"/>
      <c r="GV1090" s="18"/>
      <c r="GW1090" s="18"/>
      <c r="GX1090" s="18"/>
      <c r="GY1090" s="18"/>
      <c r="GZ1090" s="18"/>
      <c r="HA1090" s="18"/>
      <c r="HB1090" s="18"/>
      <c r="HC1090" s="18"/>
      <c r="HD1090" s="18"/>
      <c r="HE1090" s="18"/>
      <c r="HF1090" s="18"/>
      <c r="HG1090" s="18"/>
      <c r="HH1090" s="18"/>
      <c r="HI1090" s="18"/>
      <c r="HJ1090" s="18"/>
      <c r="HK1090" s="18"/>
      <c r="HL1090" s="18"/>
      <c r="HM1090" s="18"/>
      <c r="HN1090" s="18"/>
      <c r="HO1090" s="18"/>
      <c r="HP1090" s="18"/>
      <c r="HQ1090" s="18"/>
      <c r="HR1090" s="18"/>
      <c r="HS1090" s="18"/>
      <c r="HT1090" s="18"/>
      <c r="HU1090" s="18"/>
      <c r="HV1090" s="18"/>
      <c r="HW1090" s="18"/>
      <c r="HX1090" s="18"/>
      <c r="HY1090" s="18"/>
      <c r="HZ1090" s="18"/>
      <c r="IA1090" s="18"/>
      <c r="IB1090" s="18"/>
      <c r="IC1090" s="18"/>
      <c r="ID1090" s="18"/>
      <c r="IE1090" s="18"/>
      <c r="IF1090" s="18"/>
      <c r="IG1090" s="18"/>
      <c r="IH1090" s="18"/>
      <c r="II1090" s="18"/>
      <c r="IJ1090" s="18"/>
      <c r="IK1090" s="18"/>
      <c r="IL1090" s="18"/>
      <c r="IM1090" s="18"/>
      <c r="IN1090" s="18"/>
      <c r="IO1090" s="18"/>
      <c r="IP1090" s="18"/>
      <c r="IQ1090" s="18"/>
      <c r="IR1090" s="18"/>
      <c r="IS1090" s="18"/>
      <c r="IT1090" s="18"/>
      <c r="IU1090" s="18"/>
      <c r="IV1090" s="18"/>
      <c r="IW1090" s="18"/>
      <c r="IX1090" s="18"/>
      <c r="IY1090" s="18"/>
      <c r="IZ1090" s="18"/>
      <c r="JA1090" s="18"/>
      <c r="JB1090" s="18"/>
      <c r="JC1090" s="18"/>
      <c r="JD1090" s="18"/>
      <c r="JE1090" s="18"/>
      <c r="JF1090" s="18"/>
      <c r="JG1090" s="18"/>
      <c r="JH1090" s="18"/>
      <c r="JI1090" s="18"/>
      <c r="JJ1090" s="18"/>
      <c r="JK1090" s="18"/>
      <c r="JL1090" s="18"/>
      <c r="JM1090" s="18"/>
      <c r="JN1090" s="18"/>
      <c r="JO1090" s="18"/>
      <c r="JP1090" s="18"/>
      <c r="JQ1090" s="18"/>
      <c r="JR1090" s="18"/>
      <c r="JS1090" s="18"/>
      <c r="JT1090" s="18"/>
      <c r="JU1090" s="18"/>
      <c r="JV1090" s="18"/>
      <c r="JW1090" s="18"/>
      <c r="JX1090" s="18"/>
      <c r="JY1090" s="18"/>
      <c r="JZ1090" s="18"/>
      <c r="KA1090" s="18"/>
      <c r="KB1090" s="18"/>
      <c r="KC1090" s="18"/>
      <c r="KD1090" s="18"/>
      <c r="KE1090" s="18"/>
      <c r="KF1090" s="18"/>
      <c r="KG1090" s="18"/>
      <c r="KH1090" s="18"/>
      <c r="KI1090" s="18"/>
      <c r="KJ1090" s="18"/>
      <c r="KK1090" s="18"/>
      <c r="KL1090" s="18"/>
      <c r="KM1090" s="18"/>
      <c r="KN1090" s="18"/>
      <c r="KO1090" s="18"/>
      <c r="KP1090" s="18"/>
      <c r="KQ1090" s="18"/>
      <c r="KR1090" s="18"/>
      <c r="KS1090" s="18"/>
      <c r="KT1090" s="18"/>
    </row>
    <row r="1091" spans="8:306">
      <c r="H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c r="GS1091" s="18"/>
      <c r="GT1091" s="18"/>
      <c r="GU1091" s="18"/>
      <c r="GV1091" s="18"/>
      <c r="GW1091" s="18"/>
      <c r="GX1091" s="18"/>
      <c r="GY1091" s="18"/>
      <c r="GZ1091" s="18"/>
      <c r="HA1091" s="18"/>
      <c r="HB1091" s="18"/>
      <c r="HC1091" s="18"/>
      <c r="HD1091" s="18"/>
      <c r="HE1091" s="18"/>
      <c r="HF1091" s="18"/>
      <c r="HG1091" s="18"/>
      <c r="HH1091" s="18"/>
      <c r="HI1091" s="18"/>
      <c r="HJ1091" s="18"/>
      <c r="HK1091" s="18"/>
      <c r="HL1091" s="18"/>
      <c r="HM1091" s="18"/>
      <c r="HN1091" s="18"/>
      <c r="HO1091" s="18"/>
      <c r="HP1091" s="18"/>
      <c r="HQ1091" s="18"/>
      <c r="HR1091" s="18"/>
      <c r="HS1091" s="18"/>
      <c r="HT1091" s="18"/>
      <c r="HU1091" s="18"/>
      <c r="HV1091" s="18"/>
      <c r="HW1091" s="18"/>
      <c r="HX1091" s="18"/>
      <c r="HY1091" s="18"/>
      <c r="HZ1091" s="18"/>
      <c r="IA1091" s="18"/>
      <c r="IB1091" s="18"/>
      <c r="IC1091" s="18"/>
      <c r="ID1091" s="18"/>
      <c r="IE1091" s="18"/>
      <c r="IF1091" s="18"/>
      <c r="IG1091" s="18"/>
      <c r="IH1091" s="18"/>
      <c r="II1091" s="18"/>
      <c r="IJ1091" s="18"/>
      <c r="IK1091" s="18"/>
      <c r="IL1091" s="18"/>
      <c r="IM1091" s="18"/>
      <c r="IN1091" s="18"/>
      <c r="IO1091" s="18"/>
      <c r="IP1091" s="18"/>
      <c r="IQ1091" s="18"/>
      <c r="IR1091" s="18"/>
      <c r="IS1091" s="18"/>
      <c r="IT1091" s="18"/>
      <c r="IU1091" s="18"/>
      <c r="IV1091" s="18"/>
      <c r="IW1091" s="18"/>
      <c r="IX1091" s="18"/>
      <c r="IY1091" s="18"/>
      <c r="IZ1091" s="18"/>
      <c r="JA1091" s="18"/>
      <c r="JB1091" s="18"/>
      <c r="JC1091" s="18"/>
      <c r="JD1091" s="18"/>
      <c r="JE1091" s="18"/>
      <c r="JF1091" s="18"/>
      <c r="JG1091" s="18"/>
      <c r="JH1091" s="18"/>
      <c r="JI1091" s="18"/>
      <c r="JJ1091" s="18"/>
      <c r="JK1091" s="18"/>
      <c r="JL1091" s="18"/>
      <c r="JM1091" s="18"/>
      <c r="JN1091" s="18"/>
      <c r="JO1091" s="18"/>
      <c r="JP1091" s="18"/>
      <c r="JQ1091" s="18"/>
      <c r="JR1091" s="18"/>
      <c r="JS1091" s="18"/>
      <c r="JT1091" s="18"/>
      <c r="JU1091" s="18"/>
      <c r="JV1091" s="18"/>
      <c r="JW1091" s="18"/>
      <c r="JX1091" s="18"/>
      <c r="JY1091" s="18"/>
      <c r="JZ1091" s="18"/>
      <c r="KA1091" s="18"/>
      <c r="KB1091" s="18"/>
      <c r="KC1091" s="18"/>
      <c r="KD1091" s="18"/>
      <c r="KE1091" s="18"/>
      <c r="KF1091" s="18"/>
      <c r="KG1091" s="18"/>
      <c r="KH1091" s="18"/>
      <c r="KI1091" s="18"/>
      <c r="KJ1091" s="18"/>
      <c r="KK1091" s="18"/>
      <c r="KL1091" s="18"/>
      <c r="KM1091" s="18"/>
      <c r="KN1091" s="18"/>
      <c r="KO1091" s="18"/>
      <c r="KP1091" s="18"/>
      <c r="KQ1091" s="18"/>
      <c r="KR1091" s="18"/>
      <c r="KS1091" s="18"/>
      <c r="KT1091" s="18"/>
    </row>
    <row r="1092" spans="8:306">
      <c r="H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c r="GS1092" s="18"/>
      <c r="GT1092" s="18"/>
      <c r="GU1092" s="18"/>
      <c r="GV1092" s="18"/>
      <c r="GW1092" s="18"/>
      <c r="GX1092" s="18"/>
      <c r="GY1092" s="18"/>
      <c r="GZ1092" s="18"/>
      <c r="HA1092" s="18"/>
      <c r="HB1092" s="18"/>
      <c r="HC1092" s="18"/>
      <c r="HD1092" s="18"/>
      <c r="HE1092" s="18"/>
      <c r="HF1092" s="18"/>
      <c r="HG1092" s="18"/>
      <c r="HH1092" s="18"/>
      <c r="HI1092" s="18"/>
      <c r="HJ1092" s="18"/>
      <c r="HK1092" s="18"/>
      <c r="HL1092" s="18"/>
      <c r="HM1092" s="18"/>
      <c r="HN1092" s="18"/>
      <c r="HO1092" s="18"/>
      <c r="HP1092" s="18"/>
      <c r="HQ1092" s="18"/>
      <c r="HR1092" s="18"/>
      <c r="HS1092" s="18"/>
      <c r="HT1092" s="18"/>
      <c r="HU1092" s="18"/>
      <c r="HV1092" s="18"/>
      <c r="HW1092" s="18"/>
      <c r="HX1092" s="18"/>
      <c r="HY1092" s="18"/>
      <c r="HZ1092" s="18"/>
      <c r="IA1092" s="18"/>
      <c r="IB1092" s="18"/>
      <c r="IC1092" s="18"/>
      <c r="ID1092" s="18"/>
      <c r="IE1092" s="18"/>
      <c r="IF1092" s="18"/>
      <c r="IG1092" s="18"/>
      <c r="IH1092" s="18"/>
      <c r="II1092" s="18"/>
      <c r="IJ1092" s="18"/>
      <c r="IK1092" s="18"/>
      <c r="IL1092" s="18"/>
      <c r="IM1092" s="18"/>
      <c r="IN1092" s="18"/>
      <c r="IO1092" s="18"/>
      <c r="IP1092" s="18"/>
      <c r="IQ1092" s="18"/>
      <c r="IR1092" s="18"/>
      <c r="IS1092" s="18"/>
      <c r="IT1092" s="18"/>
      <c r="IU1092" s="18"/>
      <c r="IV1092" s="18"/>
      <c r="IW1092" s="18"/>
      <c r="IX1092" s="18"/>
      <c r="IY1092" s="18"/>
      <c r="IZ1092" s="18"/>
      <c r="JA1092" s="18"/>
      <c r="JB1092" s="18"/>
      <c r="JC1092" s="18"/>
      <c r="JD1092" s="18"/>
      <c r="JE1092" s="18"/>
      <c r="JF1092" s="18"/>
      <c r="JG1092" s="18"/>
      <c r="JH1092" s="18"/>
      <c r="JI1092" s="18"/>
      <c r="JJ1092" s="18"/>
      <c r="JK1092" s="18"/>
      <c r="JL1092" s="18"/>
      <c r="JM1092" s="18"/>
      <c r="JN1092" s="18"/>
      <c r="JO1092" s="18"/>
      <c r="JP1092" s="18"/>
      <c r="JQ1092" s="18"/>
      <c r="JR1092" s="18"/>
      <c r="JS1092" s="18"/>
      <c r="JT1092" s="18"/>
      <c r="JU1092" s="18"/>
      <c r="JV1092" s="18"/>
      <c r="JW1092" s="18"/>
      <c r="JX1092" s="18"/>
      <c r="JY1092" s="18"/>
      <c r="JZ1092" s="18"/>
      <c r="KA1092" s="18"/>
      <c r="KB1092" s="18"/>
      <c r="KC1092" s="18"/>
      <c r="KD1092" s="18"/>
      <c r="KE1092" s="18"/>
      <c r="KF1092" s="18"/>
      <c r="KG1092" s="18"/>
      <c r="KH1092" s="18"/>
      <c r="KI1092" s="18"/>
      <c r="KJ1092" s="18"/>
      <c r="KK1092" s="18"/>
      <c r="KL1092" s="18"/>
      <c r="KM1092" s="18"/>
      <c r="KN1092" s="18"/>
      <c r="KO1092" s="18"/>
      <c r="KP1092" s="18"/>
      <c r="KQ1092" s="18"/>
      <c r="KR1092" s="18"/>
      <c r="KS1092" s="18"/>
      <c r="KT1092" s="18"/>
    </row>
    <row r="1093" spans="8:306">
      <c r="H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c r="GS1093" s="18"/>
      <c r="GT1093" s="18"/>
      <c r="GU1093" s="18"/>
      <c r="GV1093" s="18"/>
      <c r="GW1093" s="18"/>
      <c r="GX1093" s="18"/>
      <c r="GY1093" s="18"/>
      <c r="GZ1093" s="18"/>
      <c r="HA1093" s="18"/>
      <c r="HB1093" s="18"/>
      <c r="HC1093" s="18"/>
      <c r="HD1093" s="18"/>
      <c r="HE1093" s="18"/>
      <c r="HF1093" s="18"/>
      <c r="HG1093" s="18"/>
      <c r="HH1093" s="18"/>
      <c r="HI1093" s="18"/>
      <c r="HJ1093" s="18"/>
      <c r="HK1093" s="18"/>
      <c r="HL1093" s="18"/>
      <c r="HM1093" s="18"/>
      <c r="HN1093" s="18"/>
      <c r="HO1093" s="18"/>
      <c r="HP1093" s="18"/>
      <c r="HQ1093" s="18"/>
      <c r="HR1093" s="18"/>
      <c r="HS1093" s="18"/>
      <c r="HT1093" s="18"/>
      <c r="HU1093" s="18"/>
      <c r="HV1093" s="18"/>
      <c r="HW1093" s="18"/>
      <c r="HX1093" s="18"/>
      <c r="HY1093" s="18"/>
      <c r="HZ1093" s="18"/>
      <c r="IA1093" s="18"/>
      <c r="IB1093" s="18"/>
      <c r="IC1093" s="18"/>
      <c r="ID1093" s="18"/>
      <c r="IE1093" s="18"/>
      <c r="IF1093" s="18"/>
      <c r="IG1093" s="18"/>
      <c r="IH1093" s="18"/>
      <c r="II1093" s="18"/>
      <c r="IJ1093" s="18"/>
      <c r="IK1093" s="18"/>
      <c r="IL1093" s="18"/>
      <c r="IM1093" s="18"/>
      <c r="IN1093" s="18"/>
      <c r="IO1093" s="18"/>
      <c r="IP1093" s="18"/>
      <c r="IQ1093" s="18"/>
      <c r="IR1093" s="18"/>
      <c r="IS1093" s="18"/>
      <c r="IT1093" s="18"/>
      <c r="IU1093" s="18"/>
      <c r="IV1093" s="18"/>
      <c r="IW1093" s="18"/>
      <c r="IX1093" s="18"/>
      <c r="IY1093" s="18"/>
      <c r="IZ1093" s="18"/>
      <c r="JA1093" s="18"/>
      <c r="JB1093" s="18"/>
      <c r="JC1093" s="18"/>
      <c r="JD1093" s="18"/>
      <c r="JE1093" s="18"/>
      <c r="JF1093" s="18"/>
      <c r="JG1093" s="18"/>
      <c r="JH1093" s="18"/>
      <c r="JI1093" s="18"/>
      <c r="JJ1093" s="18"/>
      <c r="JK1093" s="18"/>
      <c r="JL1093" s="18"/>
      <c r="JM1093" s="18"/>
      <c r="JN1093" s="18"/>
      <c r="JO1093" s="18"/>
      <c r="JP1093" s="18"/>
      <c r="JQ1093" s="18"/>
      <c r="JR1093" s="18"/>
      <c r="JS1093" s="18"/>
      <c r="JT1093" s="18"/>
      <c r="JU1093" s="18"/>
      <c r="JV1093" s="18"/>
      <c r="JW1093" s="18"/>
      <c r="JX1093" s="18"/>
      <c r="JY1093" s="18"/>
      <c r="JZ1093" s="18"/>
      <c r="KA1093" s="18"/>
      <c r="KB1093" s="18"/>
      <c r="KC1093" s="18"/>
      <c r="KD1093" s="18"/>
      <c r="KE1093" s="18"/>
      <c r="KF1093" s="18"/>
      <c r="KG1093" s="18"/>
      <c r="KH1093" s="18"/>
      <c r="KI1093" s="18"/>
      <c r="KJ1093" s="18"/>
      <c r="KK1093" s="18"/>
      <c r="KL1093" s="18"/>
      <c r="KM1093" s="18"/>
      <c r="KN1093" s="18"/>
      <c r="KO1093" s="18"/>
      <c r="KP1093" s="18"/>
      <c r="KQ1093" s="18"/>
      <c r="KR1093" s="18"/>
      <c r="KS1093" s="18"/>
      <c r="KT1093" s="18"/>
    </row>
    <row r="1094" spans="8:306">
      <c r="H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c r="GS1094" s="18"/>
      <c r="GT1094" s="18"/>
      <c r="GU1094" s="18"/>
      <c r="GV1094" s="18"/>
      <c r="GW1094" s="18"/>
      <c r="GX1094" s="18"/>
      <c r="GY1094" s="18"/>
      <c r="GZ1094" s="18"/>
      <c r="HA1094" s="18"/>
      <c r="HB1094" s="18"/>
      <c r="HC1094" s="18"/>
      <c r="HD1094" s="18"/>
      <c r="HE1094" s="18"/>
      <c r="HF1094" s="18"/>
      <c r="HG1094" s="18"/>
      <c r="HH1094" s="18"/>
      <c r="HI1094" s="18"/>
      <c r="HJ1094" s="18"/>
      <c r="HK1094" s="18"/>
      <c r="HL1094" s="18"/>
      <c r="HM1094" s="18"/>
      <c r="HN1094" s="18"/>
      <c r="HO1094" s="18"/>
      <c r="HP1094" s="18"/>
      <c r="HQ1094" s="18"/>
      <c r="HR1094" s="18"/>
      <c r="HS1094" s="18"/>
      <c r="HT1094" s="18"/>
      <c r="HU1094" s="18"/>
      <c r="HV1094" s="18"/>
      <c r="HW1094" s="18"/>
      <c r="HX1094" s="18"/>
      <c r="HY1094" s="18"/>
      <c r="HZ1094" s="18"/>
      <c r="IA1094" s="18"/>
      <c r="IB1094" s="18"/>
      <c r="IC1094" s="18"/>
      <c r="ID1094" s="18"/>
      <c r="IE1094" s="18"/>
      <c r="IF1094" s="18"/>
      <c r="IG1094" s="18"/>
      <c r="IH1094" s="18"/>
      <c r="II1094" s="18"/>
      <c r="IJ1094" s="18"/>
      <c r="IK1094" s="18"/>
      <c r="IL1094" s="18"/>
      <c r="IM1094" s="18"/>
      <c r="IN1094" s="18"/>
      <c r="IO1094" s="18"/>
      <c r="IP1094" s="18"/>
      <c r="IQ1094" s="18"/>
      <c r="IR1094" s="18"/>
      <c r="IS1094" s="18"/>
      <c r="IT1094" s="18"/>
      <c r="IU1094" s="18"/>
      <c r="IV1094" s="18"/>
      <c r="IW1094" s="18"/>
      <c r="IX1094" s="18"/>
      <c r="IY1094" s="18"/>
      <c r="IZ1094" s="18"/>
      <c r="JA1094" s="18"/>
      <c r="JB1094" s="18"/>
      <c r="JC1094" s="18"/>
      <c r="JD1094" s="18"/>
      <c r="JE1094" s="18"/>
      <c r="JF1094" s="18"/>
      <c r="JG1094" s="18"/>
      <c r="JH1094" s="18"/>
      <c r="JI1094" s="18"/>
      <c r="JJ1094" s="18"/>
      <c r="JK1094" s="18"/>
      <c r="JL1094" s="18"/>
      <c r="JM1094" s="18"/>
      <c r="JN1094" s="18"/>
      <c r="JO1094" s="18"/>
      <c r="JP1094" s="18"/>
      <c r="JQ1094" s="18"/>
      <c r="JR1094" s="18"/>
      <c r="JS1094" s="18"/>
      <c r="JT1094" s="18"/>
      <c r="JU1094" s="18"/>
      <c r="JV1094" s="18"/>
      <c r="JW1094" s="18"/>
      <c r="JX1094" s="18"/>
      <c r="JY1094" s="18"/>
      <c r="JZ1094" s="18"/>
      <c r="KA1094" s="18"/>
      <c r="KB1094" s="18"/>
      <c r="KC1094" s="18"/>
      <c r="KD1094" s="18"/>
      <c r="KE1094" s="18"/>
      <c r="KF1094" s="18"/>
      <c r="KG1094" s="18"/>
      <c r="KH1094" s="18"/>
      <c r="KI1094" s="18"/>
      <c r="KJ1094" s="18"/>
      <c r="KK1094" s="18"/>
      <c r="KL1094" s="18"/>
      <c r="KM1094" s="18"/>
      <c r="KN1094" s="18"/>
      <c r="KO1094" s="18"/>
      <c r="KP1094" s="18"/>
      <c r="KQ1094" s="18"/>
      <c r="KR1094" s="18"/>
      <c r="KS1094" s="18"/>
      <c r="KT1094" s="18"/>
    </row>
    <row r="1095" spans="8:306">
      <c r="H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c r="GS1095" s="18"/>
      <c r="GT1095" s="18"/>
      <c r="GU1095" s="18"/>
      <c r="GV1095" s="18"/>
      <c r="GW1095" s="18"/>
      <c r="GX1095" s="18"/>
      <c r="GY1095" s="18"/>
      <c r="GZ1095" s="18"/>
      <c r="HA1095" s="18"/>
      <c r="HB1095" s="18"/>
      <c r="HC1095" s="18"/>
      <c r="HD1095" s="18"/>
      <c r="HE1095" s="18"/>
      <c r="HF1095" s="18"/>
      <c r="HG1095" s="18"/>
      <c r="HH1095" s="18"/>
      <c r="HI1095" s="18"/>
      <c r="HJ1095" s="18"/>
      <c r="HK1095" s="18"/>
      <c r="HL1095" s="18"/>
      <c r="HM1095" s="18"/>
      <c r="HN1095" s="18"/>
      <c r="HO1095" s="18"/>
      <c r="HP1095" s="18"/>
      <c r="HQ1095" s="18"/>
      <c r="HR1095" s="18"/>
      <c r="HS1095" s="18"/>
      <c r="HT1095" s="18"/>
      <c r="HU1095" s="18"/>
      <c r="HV1095" s="18"/>
      <c r="HW1095" s="18"/>
      <c r="HX1095" s="18"/>
      <c r="HY1095" s="18"/>
      <c r="HZ1095" s="18"/>
      <c r="IA1095" s="18"/>
      <c r="IB1095" s="18"/>
      <c r="IC1095" s="18"/>
      <c r="ID1095" s="18"/>
      <c r="IE1095" s="18"/>
      <c r="IF1095" s="18"/>
      <c r="IG1095" s="18"/>
      <c r="IH1095" s="18"/>
      <c r="II1095" s="18"/>
      <c r="IJ1095" s="18"/>
      <c r="IK1095" s="18"/>
      <c r="IL1095" s="18"/>
      <c r="IM1095" s="18"/>
      <c r="IN1095" s="18"/>
      <c r="IO1095" s="18"/>
      <c r="IP1095" s="18"/>
      <c r="IQ1095" s="18"/>
      <c r="IR1095" s="18"/>
      <c r="IS1095" s="18"/>
      <c r="IT1095" s="18"/>
      <c r="IU1095" s="18"/>
      <c r="IV1095" s="18"/>
      <c r="IW1095" s="18"/>
      <c r="IX1095" s="18"/>
      <c r="IY1095" s="18"/>
      <c r="IZ1095" s="18"/>
      <c r="JA1095" s="18"/>
      <c r="JB1095" s="18"/>
      <c r="JC1095" s="18"/>
      <c r="JD1095" s="18"/>
      <c r="JE1095" s="18"/>
      <c r="JF1095" s="18"/>
      <c r="JG1095" s="18"/>
      <c r="JH1095" s="18"/>
      <c r="JI1095" s="18"/>
      <c r="JJ1095" s="18"/>
      <c r="JK1095" s="18"/>
      <c r="JL1095" s="18"/>
      <c r="JM1095" s="18"/>
      <c r="JN1095" s="18"/>
      <c r="JO1095" s="18"/>
      <c r="JP1095" s="18"/>
      <c r="JQ1095" s="18"/>
      <c r="JR1095" s="18"/>
      <c r="JS1095" s="18"/>
      <c r="JT1095" s="18"/>
      <c r="JU1095" s="18"/>
      <c r="JV1095" s="18"/>
      <c r="JW1095" s="18"/>
      <c r="JX1095" s="18"/>
      <c r="JY1095" s="18"/>
      <c r="JZ1095" s="18"/>
      <c r="KA1095" s="18"/>
      <c r="KB1095" s="18"/>
      <c r="KC1095" s="18"/>
      <c r="KD1095" s="18"/>
      <c r="KE1095" s="18"/>
      <c r="KF1095" s="18"/>
      <c r="KG1095" s="18"/>
      <c r="KH1095" s="18"/>
      <c r="KI1095" s="18"/>
      <c r="KJ1095" s="18"/>
      <c r="KK1095" s="18"/>
      <c r="KL1095" s="18"/>
      <c r="KM1095" s="18"/>
      <c r="KN1095" s="18"/>
      <c r="KO1095" s="18"/>
      <c r="KP1095" s="18"/>
      <c r="KQ1095" s="18"/>
      <c r="KR1095" s="18"/>
      <c r="KS1095" s="18"/>
      <c r="KT1095" s="18"/>
    </row>
    <row r="1096" spans="8:306">
      <c r="H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c r="GS1096" s="18"/>
      <c r="GT1096" s="18"/>
      <c r="GU1096" s="18"/>
      <c r="GV1096" s="18"/>
      <c r="GW1096" s="18"/>
      <c r="GX1096" s="18"/>
      <c r="GY1096" s="18"/>
      <c r="GZ1096" s="18"/>
      <c r="HA1096" s="18"/>
      <c r="HB1096" s="18"/>
      <c r="HC1096" s="18"/>
      <c r="HD1096" s="18"/>
      <c r="HE1096" s="18"/>
      <c r="HF1096" s="18"/>
      <c r="HG1096" s="18"/>
      <c r="HH1096" s="18"/>
      <c r="HI1096" s="18"/>
      <c r="HJ1096" s="18"/>
      <c r="HK1096" s="18"/>
      <c r="HL1096" s="18"/>
      <c r="HM1096" s="18"/>
      <c r="HN1096" s="18"/>
      <c r="HO1096" s="18"/>
      <c r="HP1096" s="18"/>
      <c r="HQ1096" s="18"/>
      <c r="HR1096" s="18"/>
      <c r="HS1096" s="18"/>
      <c r="HT1096" s="18"/>
      <c r="HU1096" s="18"/>
      <c r="HV1096" s="18"/>
      <c r="HW1096" s="18"/>
      <c r="HX1096" s="18"/>
      <c r="HY1096" s="18"/>
      <c r="HZ1096" s="18"/>
      <c r="IA1096" s="18"/>
      <c r="IB1096" s="18"/>
      <c r="IC1096" s="18"/>
      <c r="ID1096" s="18"/>
      <c r="IE1096" s="18"/>
      <c r="IF1096" s="18"/>
      <c r="IG1096" s="18"/>
      <c r="IH1096" s="18"/>
      <c r="II1096" s="18"/>
      <c r="IJ1096" s="18"/>
      <c r="IK1096" s="18"/>
      <c r="IL1096" s="18"/>
      <c r="IM1096" s="18"/>
      <c r="IN1096" s="18"/>
      <c r="IO1096" s="18"/>
      <c r="IP1096" s="18"/>
      <c r="IQ1096" s="18"/>
      <c r="IR1096" s="18"/>
      <c r="IS1096" s="18"/>
      <c r="IT1096" s="18"/>
      <c r="IU1096" s="18"/>
      <c r="IV1096" s="18"/>
      <c r="IW1096" s="18"/>
      <c r="IX1096" s="18"/>
      <c r="IY1096" s="18"/>
      <c r="IZ1096" s="18"/>
      <c r="JA1096" s="18"/>
      <c r="JB1096" s="18"/>
      <c r="JC1096" s="18"/>
      <c r="JD1096" s="18"/>
      <c r="JE1096" s="18"/>
      <c r="JF1096" s="18"/>
      <c r="JG1096" s="18"/>
      <c r="JH1096" s="18"/>
      <c r="JI1096" s="18"/>
      <c r="JJ1096" s="18"/>
      <c r="JK1096" s="18"/>
      <c r="JL1096" s="18"/>
      <c r="JM1096" s="18"/>
      <c r="JN1096" s="18"/>
      <c r="JO1096" s="18"/>
      <c r="JP1096" s="18"/>
      <c r="JQ1096" s="18"/>
      <c r="JR1096" s="18"/>
      <c r="JS1096" s="18"/>
      <c r="JT1096" s="18"/>
      <c r="JU1096" s="18"/>
      <c r="JV1096" s="18"/>
      <c r="JW1096" s="18"/>
      <c r="JX1096" s="18"/>
      <c r="JY1096" s="18"/>
      <c r="JZ1096" s="18"/>
      <c r="KA1096" s="18"/>
      <c r="KB1096" s="18"/>
      <c r="KC1096" s="18"/>
      <c r="KD1096" s="18"/>
      <c r="KE1096" s="18"/>
      <c r="KF1096" s="18"/>
      <c r="KG1096" s="18"/>
      <c r="KH1096" s="18"/>
      <c r="KI1096" s="18"/>
      <c r="KJ1096" s="18"/>
      <c r="KK1096" s="18"/>
      <c r="KL1096" s="18"/>
      <c r="KM1096" s="18"/>
      <c r="KN1096" s="18"/>
      <c r="KO1096" s="18"/>
      <c r="KP1096" s="18"/>
      <c r="KQ1096" s="18"/>
      <c r="KR1096" s="18"/>
      <c r="KS1096" s="18"/>
      <c r="KT1096" s="18"/>
    </row>
    <row r="1097" spans="8:306">
      <c r="H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c r="GU1097" s="18"/>
      <c r="GV1097" s="18"/>
      <c r="GW1097" s="18"/>
      <c r="GX1097" s="18"/>
      <c r="GY1097" s="18"/>
      <c r="GZ1097" s="18"/>
      <c r="HA1097" s="18"/>
      <c r="HB1097" s="18"/>
      <c r="HC1097" s="18"/>
      <c r="HD1097" s="18"/>
      <c r="HE1097" s="18"/>
      <c r="HF1097" s="18"/>
      <c r="HG1097" s="18"/>
      <c r="HH1097" s="18"/>
      <c r="HI1097" s="18"/>
      <c r="HJ1097" s="18"/>
      <c r="HK1097" s="18"/>
      <c r="HL1097" s="18"/>
      <c r="HM1097" s="18"/>
      <c r="HN1097" s="18"/>
      <c r="HO1097" s="18"/>
      <c r="HP1097" s="18"/>
      <c r="HQ1097" s="18"/>
      <c r="HR1097" s="18"/>
      <c r="HS1097" s="18"/>
      <c r="HT1097" s="18"/>
      <c r="HU1097" s="18"/>
      <c r="HV1097" s="18"/>
      <c r="HW1097" s="18"/>
      <c r="HX1097" s="18"/>
      <c r="HY1097" s="18"/>
      <c r="HZ1097" s="18"/>
      <c r="IA1097" s="18"/>
      <c r="IB1097" s="18"/>
      <c r="IC1097" s="18"/>
      <c r="ID1097" s="18"/>
      <c r="IE1097" s="18"/>
      <c r="IF1097" s="18"/>
      <c r="IG1097" s="18"/>
      <c r="IH1097" s="18"/>
      <c r="II1097" s="18"/>
      <c r="IJ1097" s="18"/>
      <c r="IK1097" s="18"/>
      <c r="IL1097" s="18"/>
      <c r="IM1097" s="18"/>
      <c r="IN1097" s="18"/>
      <c r="IO1097" s="18"/>
      <c r="IP1097" s="18"/>
      <c r="IQ1097" s="18"/>
      <c r="IR1097" s="18"/>
      <c r="IS1097" s="18"/>
      <c r="IT1097" s="18"/>
      <c r="IU1097" s="18"/>
      <c r="IV1097" s="18"/>
      <c r="IW1097" s="18"/>
      <c r="IX1097" s="18"/>
      <c r="IY1097" s="18"/>
      <c r="IZ1097" s="18"/>
      <c r="JA1097" s="18"/>
      <c r="JB1097" s="18"/>
      <c r="JC1097" s="18"/>
      <c r="JD1097" s="18"/>
      <c r="JE1097" s="18"/>
      <c r="JF1097" s="18"/>
      <c r="JG1097" s="18"/>
      <c r="JH1097" s="18"/>
      <c r="JI1097" s="18"/>
      <c r="JJ1097" s="18"/>
      <c r="JK1097" s="18"/>
      <c r="JL1097" s="18"/>
      <c r="JM1097" s="18"/>
      <c r="JN1097" s="18"/>
      <c r="JO1097" s="18"/>
      <c r="JP1097" s="18"/>
      <c r="JQ1097" s="18"/>
      <c r="JR1097" s="18"/>
      <c r="JS1097" s="18"/>
      <c r="JT1097" s="18"/>
      <c r="JU1097" s="18"/>
      <c r="JV1097" s="18"/>
      <c r="JW1097" s="18"/>
      <c r="JX1097" s="18"/>
      <c r="JY1097" s="18"/>
      <c r="JZ1097" s="18"/>
      <c r="KA1097" s="18"/>
      <c r="KB1097" s="18"/>
      <c r="KC1097" s="18"/>
      <c r="KD1097" s="18"/>
      <c r="KE1097" s="18"/>
      <c r="KF1097" s="18"/>
      <c r="KG1097" s="18"/>
      <c r="KH1097" s="18"/>
      <c r="KI1097" s="18"/>
      <c r="KJ1097" s="18"/>
      <c r="KK1097" s="18"/>
      <c r="KL1097" s="18"/>
      <c r="KM1097" s="18"/>
      <c r="KN1097" s="18"/>
      <c r="KO1097" s="18"/>
      <c r="KP1097" s="18"/>
      <c r="KQ1097" s="18"/>
      <c r="KR1097" s="18"/>
      <c r="KS1097" s="18"/>
      <c r="KT1097" s="18"/>
    </row>
    <row r="1098" spans="8:306">
      <c r="H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c r="GU1098" s="18"/>
      <c r="GV1098" s="18"/>
      <c r="GW1098" s="18"/>
      <c r="GX1098" s="18"/>
      <c r="GY1098" s="18"/>
      <c r="GZ1098" s="18"/>
      <c r="HA1098" s="18"/>
      <c r="HB1098" s="18"/>
      <c r="HC1098" s="18"/>
      <c r="HD1098" s="18"/>
      <c r="HE1098" s="18"/>
      <c r="HF1098" s="18"/>
      <c r="HG1098" s="18"/>
      <c r="HH1098" s="18"/>
      <c r="HI1098" s="18"/>
      <c r="HJ1098" s="18"/>
      <c r="HK1098" s="18"/>
      <c r="HL1098" s="18"/>
      <c r="HM1098" s="18"/>
      <c r="HN1098" s="18"/>
      <c r="HO1098" s="18"/>
      <c r="HP1098" s="18"/>
      <c r="HQ1098" s="18"/>
      <c r="HR1098" s="18"/>
      <c r="HS1098" s="18"/>
      <c r="HT1098" s="18"/>
      <c r="HU1098" s="18"/>
      <c r="HV1098" s="18"/>
      <c r="HW1098" s="18"/>
      <c r="HX1098" s="18"/>
      <c r="HY1098" s="18"/>
      <c r="HZ1098" s="18"/>
      <c r="IA1098" s="18"/>
      <c r="IB1098" s="18"/>
      <c r="IC1098" s="18"/>
      <c r="ID1098" s="18"/>
      <c r="IE1098" s="18"/>
      <c r="IF1098" s="18"/>
      <c r="IG1098" s="18"/>
      <c r="IH1098" s="18"/>
      <c r="II1098" s="18"/>
      <c r="IJ1098" s="18"/>
      <c r="IK1098" s="18"/>
      <c r="IL1098" s="18"/>
      <c r="IM1098" s="18"/>
      <c r="IN1098" s="18"/>
      <c r="IO1098" s="18"/>
      <c r="IP1098" s="18"/>
      <c r="IQ1098" s="18"/>
      <c r="IR1098" s="18"/>
      <c r="IS1098" s="18"/>
      <c r="IT1098" s="18"/>
      <c r="IU1098" s="18"/>
      <c r="IV1098" s="18"/>
      <c r="IW1098" s="18"/>
      <c r="IX1098" s="18"/>
      <c r="IY1098" s="18"/>
      <c r="IZ1098" s="18"/>
      <c r="JA1098" s="18"/>
      <c r="JB1098" s="18"/>
      <c r="JC1098" s="18"/>
      <c r="JD1098" s="18"/>
      <c r="JE1098" s="18"/>
      <c r="JF1098" s="18"/>
      <c r="JG1098" s="18"/>
      <c r="JH1098" s="18"/>
      <c r="JI1098" s="18"/>
      <c r="JJ1098" s="18"/>
      <c r="JK1098" s="18"/>
      <c r="JL1098" s="18"/>
      <c r="JM1098" s="18"/>
      <c r="JN1098" s="18"/>
      <c r="JO1098" s="18"/>
      <c r="JP1098" s="18"/>
      <c r="JQ1098" s="18"/>
      <c r="JR1098" s="18"/>
      <c r="JS1098" s="18"/>
      <c r="JT1098" s="18"/>
      <c r="JU1098" s="18"/>
      <c r="JV1098" s="18"/>
      <c r="JW1098" s="18"/>
      <c r="JX1098" s="18"/>
      <c r="JY1098" s="18"/>
      <c r="JZ1098" s="18"/>
      <c r="KA1098" s="18"/>
      <c r="KB1098" s="18"/>
      <c r="KC1098" s="18"/>
      <c r="KD1098" s="18"/>
      <c r="KE1098" s="18"/>
      <c r="KF1098" s="18"/>
      <c r="KG1098" s="18"/>
      <c r="KH1098" s="18"/>
      <c r="KI1098" s="18"/>
      <c r="KJ1098" s="18"/>
      <c r="KK1098" s="18"/>
      <c r="KL1098" s="18"/>
      <c r="KM1098" s="18"/>
      <c r="KN1098" s="18"/>
      <c r="KO1098" s="18"/>
      <c r="KP1098" s="18"/>
      <c r="KQ1098" s="18"/>
      <c r="KR1098" s="18"/>
      <c r="KS1098" s="18"/>
      <c r="KT1098" s="18"/>
    </row>
    <row r="1099" spans="8:306">
      <c r="H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c r="GU1099" s="18"/>
      <c r="GV1099" s="18"/>
      <c r="GW1099" s="18"/>
      <c r="GX1099" s="18"/>
      <c r="GY1099" s="18"/>
      <c r="GZ1099" s="18"/>
      <c r="HA1099" s="18"/>
      <c r="HB1099" s="18"/>
      <c r="HC1099" s="18"/>
      <c r="HD1099" s="18"/>
      <c r="HE1099" s="18"/>
      <c r="HF1099" s="18"/>
      <c r="HG1099" s="18"/>
      <c r="HH1099" s="18"/>
      <c r="HI1099" s="18"/>
      <c r="HJ1099" s="18"/>
      <c r="HK1099" s="18"/>
      <c r="HL1099" s="18"/>
      <c r="HM1099" s="18"/>
      <c r="HN1099" s="18"/>
      <c r="HO1099" s="18"/>
      <c r="HP1099" s="18"/>
      <c r="HQ1099" s="18"/>
      <c r="HR1099" s="18"/>
      <c r="HS1099" s="18"/>
      <c r="HT1099" s="18"/>
      <c r="HU1099" s="18"/>
      <c r="HV1099" s="18"/>
      <c r="HW1099" s="18"/>
      <c r="HX1099" s="18"/>
      <c r="HY1099" s="18"/>
      <c r="HZ1099" s="18"/>
      <c r="IA1099" s="18"/>
      <c r="IB1099" s="18"/>
      <c r="IC1099" s="18"/>
      <c r="ID1099" s="18"/>
      <c r="IE1099" s="18"/>
      <c r="IF1099" s="18"/>
      <c r="IG1099" s="18"/>
      <c r="IH1099" s="18"/>
      <c r="II1099" s="18"/>
      <c r="IJ1099" s="18"/>
      <c r="IK1099" s="18"/>
      <c r="IL1099" s="18"/>
      <c r="IM1099" s="18"/>
      <c r="IN1099" s="18"/>
      <c r="IO1099" s="18"/>
      <c r="IP1099" s="18"/>
      <c r="IQ1099" s="18"/>
      <c r="IR1099" s="18"/>
      <c r="IS1099" s="18"/>
      <c r="IT1099" s="18"/>
      <c r="IU1099" s="18"/>
      <c r="IV1099" s="18"/>
      <c r="IW1099" s="18"/>
      <c r="IX1099" s="18"/>
      <c r="IY1099" s="18"/>
      <c r="IZ1099" s="18"/>
      <c r="JA1099" s="18"/>
      <c r="JB1099" s="18"/>
      <c r="JC1099" s="18"/>
      <c r="JD1099" s="18"/>
      <c r="JE1099" s="18"/>
      <c r="JF1099" s="18"/>
      <c r="JG1099" s="18"/>
      <c r="JH1099" s="18"/>
      <c r="JI1099" s="18"/>
      <c r="JJ1099" s="18"/>
      <c r="JK1099" s="18"/>
      <c r="JL1099" s="18"/>
      <c r="JM1099" s="18"/>
      <c r="JN1099" s="18"/>
      <c r="JO1099" s="18"/>
      <c r="JP1099" s="18"/>
      <c r="JQ1099" s="18"/>
      <c r="JR1099" s="18"/>
      <c r="JS1099" s="18"/>
      <c r="JT1099" s="18"/>
      <c r="JU1099" s="18"/>
      <c r="JV1099" s="18"/>
      <c r="JW1099" s="18"/>
      <c r="JX1099" s="18"/>
      <c r="JY1099" s="18"/>
      <c r="JZ1099" s="18"/>
      <c r="KA1099" s="18"/>
      <c r="KB1099" s="18"/>
      <c r="KC1099" s="18"/>
      <c r="KD1099" s="18"/>
      <c r="KE1099" s="18"/>
      <c r="KF1099" s="18"/>
      <c r="KG1099" s="18"/>
      <c r="KH1099" s="18"/>
      <c r="KI1099" s="18"/>
      <c r="KJ1099" s="18"/>
      <c r="KK1099" s="18"/>
      <c r="KL1099" s="18"/>
      <c r="KM1099" s="18"/>
      <c r="KN1099" s="18"/>
      <c r="KO1099" s="18"/>
      <c r="KP1099" s="18"/>
      <c r="KQ1099" s="18"/>
      <c r="KR1099" s="18"/>
      <c r="KS1099" s="18"/>
      <c r="KT1099" s="18"/>
    </row>
    <row r="1100" spans="8:306">
      <c r="H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c r="GS1100" s="18"/>
      <c r="GT1100" s="18"/>
      <c r="GU1100" s="18"/>
      <c r="GV1100" s="18"/>
      <c r="GW1100" s="18"/>
      <c r="GX1100" s="18"/>
      <c r="GY1100" s="18"/>
      <c r="GZ1100" s="18"/>
      <c r="HA1100" s="18"/>
      <c r="HB1100" s="18"/>
      <c r="HC1100" s="18"/>
      <c r="HD1100" s="18"/>
      <c r="HE1100" s="18"/>
      <c r="HF1100" s="18"/>
      <c r="HG1100" s="18"/>
      <c r="HH1100" s="18"/>
      <c r="HI1100" s="18"/>
      <c r="HJ1100" s="18"/>
      <c r="HK1100" s="18"/>
      <c r="HL1100" s="18"/>
      <c r="HM1100" s="18"/>
      <c r="HN1100" s="18"/>
      <c r="HO1100" s="18"/>
      <c r="HP1100" s="18"/>
      <c r="HQ1100" s="18"/>
      <c r="HR1100" s="18"/>
      <c r="HS1100" s="18"/>
      <c r="HT1100" s="18"/>
      <c r="HU1100" s="18"/>
      <c r="HV1100" s="18"/>
      <c r="HW1100" s="18"/>
      <c r="HX1100" s="18"/>
      <c r="HY1100" s="18"/>
      <c r="HZ1100" s="18"/>
      <c r="IA1100" s="18"/>
      <c r="IB1100" s="18"/>
      <c r="IC1100" s="18"/>
      <c r="ID1100" s="18"/>
      <c r="IE1100" s="18"/>
      <c r="IF1100" s="18"/>
      <c r="IG1100" s="18"/>
      <c r="IH1100" s="18"/>
      <c r="II1100" s="18"/>
      <c r="IJ1100" s="18"/>
      <c r="IK1100" s="18"/>
      <c r="IL1100" s="18"/>
      <c r="IM1100" s="18"/>
      <c r="IN1100" s="18"/>
      <c r="IO1100" s="18"/>
      <c r="IP1100" s="18"/>
      <c r="IQ1100" s="18"/>
      <c r="IR1100" s="18"/>
      <c r="IS1100" s="18"/>
      <c r="IT1100" s="18"/>
      <c r="IU1100" s="18"/>
      <c r="IV1100" s="18"/>
      <c r="IW1100" s="18"/>
      <c r="IX1100" s="18"/>
      <c r="IY1100" s="18"/>
      <c r="IZ1100" s="18"/>
      <c r="JA1100" s="18"/>
      <c r="JB1100" s="18"/>
      <c r="JC1100" s="18"/>
      <c r="JD1100" s="18"/>
      <c r="JE1100" s="18"/>
      <c r="JF1100" s="18"/>
      <c r="JG1100" s="18"/>
      <c r="JH1100" s="18"/>
      <c r="JI1100" s="18"/>
      <c r="JJ1100" s="18"/>
      <c r="JK1100" s="18"/>
      <c r="JL1100" s="18"/>
      <c r="JM1100" s="18"/>
      <c r="JN1100" s="18"/>
      <c r="JO1100" s="18"/>
      <c r="JP1100" s="18"/>
      <c r="JQ1100" s="18"/>
      <c r="JR1100" s="18"/>
      <c r="JS1100" s="18"/>
      <c r="JT1100" s="18"/>
      <c r="JU1100" s="18"/>
      <c r="JV1100" s="18"/>
      <c r="JW1100" s="18"/>
      <c r="JX1100" s="18"/>
      <c r="JY1100" s="18"/>
      <c r="JZ1100" s="18"/>
      <c r="KA1100" s="18"/>
      <c r="KB1100" s="18"/>
      <c r="KC1100" s="18"/>
      <c r="KD1100" s="18"/>
      <c r="KE1100" s="18"/>
      <c r="KF1100" s="18"/>
      <c r="KG1100" s="18"/>
      <c r="KH1100" s="18"/>
      <c r="KI1100" s="18"/>
      <c r="KJ1100" s="18"/>
      <c r="KK1100" s="18"/>
      <c r="KL1100" s="18"/>
      <c r="KM1100" s="18"/>
      <c r="KN1100" s="18"/>
      <c r="KO1100" s="18"/>
      <c r="KP1100" s="18"/>
      <c r="KQ1100" s="18"/>
      <c r="KR1100" s="18"/>
      <c r="KS1100" s="18"/>
      <c r="KT1100" s="18"/>
    </row>
    <row r="1101" spans="8:306">
      <c r="H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c r="GS1101" s="18"/>
      <c r="GT1101" s="18"/>
      <c r="GU1101" s="18"/>
      <c r="GV1101" s="18"/>
      <c r="GW1101" s="18"/>
      <c r="GX1101" s="18"/>
      <c r="GY1101" s="18"/>
      <c r="GZ1101" s="18"/>
      <c r="HA1101" s="18"/>
      <c r="HB1101" s="18"/>
      <c r="HC1101" s="18"/>
      <c r="HD1101" s="18"/>
      <c r="HE1101" s="18"/>
      <c r="HF1101" s="18"/>
      <c r="HG1101" s="18"/>
      <c r="HH1101" s="18"/>
      <c r="HI1101" s="18"/>
      <c r="HJ1101" s="18"/>
      <c r="HK1101" s="18"/>
      <c r="HL1101" s="18"/>
      <c r="HM1101" s="18"/>
      <c r="HN1101" s="18"/>
      <c r="HO1101" s="18"/>
      <c r="HP1101" s="18"/>
      <c r="HQ1101" s="18"/>
      <c r="HR1101" s="18"/>
      <c r="HS1101" s="18"/>
      <c r="HT1101" s="18"/>
      <c r="HU1101" s="18"/>
      <c r="HV1101" s="18"/>
      <c r="HW1101" s="18"/>
      <c r="HX1101" s="18"/>
      <c r="HY1101" s="18"/>
      <c r="HZ1101" s="18"/>
      <c r="IA1101" s="18"/>
      <c r="IB1101" s="18"/>
      <c r="IC1101" s="18"/>
      <c r="ID1101" s="18"/>
      <c r="IE1101" s="18"/>
      <c r="IF1101" s="18"/>
      <c r="IG1101" s="18"/>
      <c r="IH1101" s="18"/>
      <c r="II1101" s="18"/>
      <c r="IJ1101" s="18"/>
      <c r="IK1101" s="18"/>
      <c r="IL1101" s="18"/>
      <c r="IM1101" s="18"/>
      <c r="IN1101" s="18"/>
      <c r="IO1101" s="18"/>
      <c r="IP1101" s="18"/>
      <c r="IQ1101" s="18"/>
      <c r="IR1101" s="18"/>
      <c r="IS1101" s="18"/>
      <c r="IT1101" s="18"/>
      <c r="IU1101" s="18"/>
      <c r="IV1101" s="18"/>
      <c r="IW1101" s="18"/>
      <c r="IX1101" s="18"/>
      <c r="IY1101" s="18"/>
      <c r="IZ1101" s="18"/>
      <c r="JA1101" s="18"/>
      <c r="JB1101" s="18"/>
      <c r="JC1101" s="18"/>
      <c r="JD1101" s="18"/>
      <c r="JE1101" s="18"/>
      <c r="JF1101" s="18"/>
      <c r="JG1101" s="18"/>
      <c r="JH1101" s="18"/>
      <c r="JI1101" s="18"/>
      <c r="JJ1101" s="18"/>
      <c r="JK1101" s="18"/>
      <c r="JL1101" s="18"/>
      <c r="JM1101" s="18"/>
      <c r="JN1101" s="18"/>
      <c r="JO1101" s="18"/>
      <c r="JP1101" s="18"/>
      <c r="JQ1101" s="18"/>
      <c r="JR1101" s="18"/>
      <c r="JS1101" s="18"/>
      <c r="JT1101" s="18"/>
      <c r="JU1101" s="18"/>
      <c r="JV1101" s="18"/>
      <c r="JW1101" s="18"/>
      <c r="JX1101" s="18"/>
      <c r="JY1101" s="18"/>
      <c r="JZ1101" s="18"/>
      <c r="KA1101" s="18"/>
      <c r="KB1101" s="18"/>
      <c r="KC1101" s="18"/>
      <c r="KD1101" s="18"/>
      <c r="KE1101" s="18"/>
      <c r="KF1101" s="18"/>
      <c r="KG1101" s="18"/>
      <c r="KH1101" s="18"/>
      <c r="KI1101" s="18"/>
      <c r="KJ1101" s="18"/>
      <c r="KK1101" s="18"/>
      <c r="KL1101" s="18"/>
      <c r="KM1101" s="18"/>
      <c r="KN1101" s="18"/>
      <c r="KO1101" s="18"/>
      <c r="KP1101" s="18"/>
      <c r="KQ1101" s="18"/>
      <c r="KR1101" s="18"/>
      <c r="KS1101" s="18"/>
      <c r="KT1101" s="18"/>
    </row>
    <row r="1102" spans="8:306">
      <c r="H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c r="GS1102" s="18"/>
      <c r="GT1102" s="18"/>
      <c r="GU1102" s="18"/>
      <c r="GV1102" s="18"/>
      <c r="GW1102" s="18"/>
      <c r="GX1102" s="18"/>
      <c r="GY1102" s="18"/>
      <c r="GZ1102" s="18"/>
      <c r="HA1102" s="18"/>
      <c r="HB1102" s="18"/>
      <c r="HC1102" s="18"/>
      <c r="HD1102" s="18"/>
      <c r="HE1102" s="18"/>
      <c r="HF1102" s="18"/>
      <c r="HG1102" s="18"/>
      <c r="HH1102" s="18"/>
      <c r="HI1102" s="18"/>
      <c r="HJ1102" s="18"/>
      <c r="HK1102" s="18"/>
      <c r="HL1102" s="18"/>
      <c r="HM1102" s="18"/>
      <c r="HN1102" s="18"/>
      <c r="HO1102" s="18"/>
      <c r="HP1102" s="18"/>
      <c r="HQ1102" s="18"/>
      <c r="HR1102" s="18"/>
      <c r="HS1102" s="18"/>
      <c r="HT1102" s="18"/>
      <c r="HU1102" s="18"/>
      <c r="HV1102" s="18"/>
      <c r="HW1102" s="18"/>
      <c r="HX1102" s="18"/>
      <c r="HY1102" s="18"/>
      <c r="HZ1102" s="18"/>
      <c r="IA1102" s="18"/>
      <c r="IB1102" s="18"/>
      <c r="IC1102" s="18"/>
      <c r="ID1102" s="18"/>
      <c r="IE1102" s="18"/>
      <c r="IF1102" s="18"/>
      <c r="IG1102" s="18"/>
      <c r="IH1102" s="18"/>
      <c r="II1102" s="18"/>
      <c r="IJ1102" s="18"/>
      <c r="IK1102" s="18"/>
      <c r="IL1102" s="18"/>
      <c r="IM1102" s="18"/>
      <c r="IN1102" s="18"/>
      <c r="IO1102" s="18"/>
      <c r="IP1102" s="18"/>
      <c r="IQ1102" s="18"/>
      <c r="IR1102" s="18"/>
      <c r="IS1102" s="18"/>
      <c r="IT1102" s="18"/>
      <c r="IU1102" s="18"/>
      <c r="IV1102" s="18"/>
      <c r="IW1102" s="18"/>
      <c r="IX1102" s="18"/>
      <c r="IY1102" s="18"/>
      <c r="IZ1102" s="18"/>
      <c r="JA1102" s="18"/>
      <c r="JB1102" s="18"/>
      <c r="JC1102" s="18"/>
      <c r="JD1102" s="18"/>
      <c r="JE1102" s="18"/>
      <c r="JF1102" s="18"/>
      <c r="JG1102" s="18"/>
      <c r="JH1102" s="18"/>
      <c r="JI1102" s="18"/>
      <c r="JJ1102" s="18"/>
      <c r="JK1102" s="18"/>
      <c r="JL1102" s="18"/>
      <c r="JM1102" s="18"/>
      <c r="JN1102" s="18"/>
      <c r="JO1102" s="18"/>
      <c r="JP1102" s="18"/>
      <c r="JQ1102" s="18"/>
      <c r="JR1102" s="18"/>
      <c r="JS1102" s="18"/>
      <c r="JT1102" s="18"/>
      <c r="JU1102" s="18"/>
      <c r="JV1102" s="18"/>
      <c r="JW1102" s="18"/>
      <c r="JX1102" s="18"/>
      <c r="JY1102" s="18"/>
      <c r="JZ1102" s="18"/>
      <c r="KA1102" s="18"/>
      <c r="KB1102" s="18"/>
      <c r="KC1102" s="18"/>
      <c r="KD1102" s="18"/>
      <c r="KE1102" s="18"/>
      <c r="KF1102" s="18"/>
      <c r="KG1102" s="18"/>
      <c r="KH1102" s="18"/>
      <c r="KI1102" s="18"/>
      <c r="KJ1102" s="18"/>
      <c r="KK1102" s="18"/>
      <c r="KL1102" s="18"/>
      <c r="KM1102" s="18"/>
      <c r="KN1102" s="18"/>
      <c r="KO1102" s="18"/>
      <c r="KP1102" s="18"/>
      <c r="KQ1102" s="18"/>
      <c r="KR1102" s="18"/>
      <c r="KS1102" s="18"/>
      <c r="KT1102" s="18"/>
    </row>
    <row r="1103" spans="8:306">
      <c r="H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c r="GS1103" s="18"/>
      <c r="GT1103" s="18"/>
      <c r="GU1103" s="18"/>
      <c r="GV1103" s="18"/>
      <c r="GW1103" s="18"/>
      <c r="GX1103" s="18"/>
      <c r="GY1103" s="18"/>
      <c r="GZ1103" s="18"/>
      <c r="HA1103" s="18"/>
      <c r="HB1103" s="18"/>
      <c r="HC1103" s="18"/>
      <c r="HD1103" s="18"/>
      <c r="HE1103" s="18"/>
      <c r="HF1103" s="18"/>
      <c r="HG1103" s="18"/>
      <c r="HH1103" s="18"/>
      <c r="HI1103" s="18"/>
      <c r="HJ1103" s="18"/>
      <c r="HK1103" s="18"/>
      <c r="HL1103" s="18"/>
      <c r="HM1103" s="18"/>
      <c r="HN1103" s="18"/>
      <c r="HO1103" s="18"/>
      <c r="HP1103" s="18"/>
      <c r="HQ1103" s="18"/>
      <c r="HR1103" s="18"/>
      <c r="HS1103" s="18"/>
      <c r="HT1103" s="18"/>
      <c r="HU1103" s="18"/>
      <c r="HV1103" s="18"/>
      <c r="HW1103" s="18"/>
      <c r="HX1103" s="18"/>
      <c r="HY1103" s="18"/>
      <c r="HZ1103" s="18"/>
      <c r="IA1103" s="18"/>
      <c r="IB1103" s="18"/>
      <c r="IC1103" s="18"/>
      <c r="ID1103" s="18"/>
      <c r="IE1103" s="18"/>
      <c r="IF1103" s="18"/>
      <c r="IG1103" s="18"/>
      <c r="IH1103" s="18"/>
      <c r="II1103" s="18"/>
      <c r="IJ1103" s="18"/>
      <c r="IK1103" s="18"/>
      <c r="IL1103" s="18"/>
      <c r="IM1103" s="18"/>
      <c r="IN1103" s="18"/>
      <c r="IO1103" s="18"/>
      <c r="IP1103" s="18"/>
      <c r="IQ1103" s="18"/>
      <c r="IR1103" s="18"/>
      <c r="IS1103" s="18"/>
      <c r="IT1103" s="18"/>
      <c r="IU1103" s="18"/>
      <c r="IV1103" s="18"/>
      <c r="IW1103" s="18"/>
      <c r="IX1103" s="18"/>
      <c r="IY1103" s="18"/>
      <c r="IZ1103" s="18"/>
      <c r="JA1103" s="18"/>
      <c r="JB1103" s="18"/>
      <c r="JC1103" s="18"/>
      <c r="JD1103" s="18"/>
      <c r="JE1103" s="18"/>
      <c r="JF1103" s="18"/>
      <c r="JG1103" s="18"/>
      <c r="JH1103" s="18"/>
      <c r="JI1103" s="18"/>
      <c r="JJ1103" s="18"/>
      <c r="JK1103" s="18"/>
      <c r="JL1103" s="18"/>
      <c r="JM1103" s="18"/>
      <c r="JN1103" s="18"/>
      <c r="JO1103" s="18"/>
      <c r="JP1103" s="18"/>
      <c r="JQ1103" s="18"/>
      <c r="JR1103" s="18"/>
      <c r="JS1103" s="18"/>
      <c r="JT1103" s="18"/>
      <c r="JU1103" s="18"/>
      <c r="JV1103" s="18"/>
      <c r="JW1103" s="18"/>
      <c r="JX1103" s="18"/>
      <c r="JY1103" s="18"/>
      <c r="JZ1103" s="18"/>
      <c r="KA1103" s="18"/>
      <c r="KB1103" s="18"/>
      <c r="KC1103" s="18"/>
      <c r="KD1103" s="18"/>
      <c r="KE1103" s="18"/>
      <c r="KF1103" s="18"/>
      <c r="KG1103" s="18"/>
      <c r="KH1103" s="18"/>
      <c r="KI1103" s="18"/>
      <c r="KJ1103" s="18"/>
      <c r="KK1103" s="18"/>
      <c r="KL1103" s="18"/>
      <c r="KM1103" s="18"/>
      <c r="KN1103" s="18"/>
      <c r="KO1103" s="18"/>
      <c r="KP1103" s="18"/>
      <c r="KQ1103" s="18"/>
      <c r="KR1103" s="18"/>
      <c r="KS1103" s="18"/>
      <c r="KT1103" s="18"/>
    </row>
    <row r="1104" spans="8:306">
      <c r="H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c r="GS1104" s="18"/>
      <c r="GT1104" s="18"/>
      <c r="GU1104" s="18"/>
      <c r="GV1104" s="18"/>
      <c r="GW1104" s="18"/>
      <c r="GX1104" s="18"/>
      <c r="GY1104" s="18"/>
      <c r="GZ1104" s="18"/>
      <c r="HA1104" s="18"/>
      <c r="HB1104" s="18"/>
      <c r="HC1104" s="18"/>
      <c r="HD1104" s="18"/>
      <c r="HE1104" s="18"/>
      <c r="HF1104" s="18"/>
      <c r="HG1104" s="18"/>
      <c r="HH1104" s="18"/>
      <c r="HI1104" s="18"/>
      <c r="HJ1104" s="18"/>
      <c r="HK1104" s="18"/>
      <c r="HL1104" s="18"/>
      <c r="HM1104" s="18"/>
      <c r="HN1104" s="18"/>
      <c r="HO1104" s="18"/>
      <c r="HP1104" s="18"/>
      <c r="HQ1104" s="18"/>
      <c r="HR1104" s="18"/>
      <c r="HS1104" s="18"/>
      <c r="HT1104" s="18"/>
      <c r="HU1104" s="18"/>
      <c r="HV1104" s="18"/>
      <c r="HW1104" s="18"/>
      <c r="HX1104" s="18"/>
      <c r="HY1104" s="18"/>
      <c r="HZ1104" s="18"/>
      <c r="IA1104" s="18"/>
      <c r="IB1104" s="18"/>
      <c r="IC1104" s="18"/>
      <c r="ID1104" s="18"/>
      <c r="IE1104" s="18"/>
      <c r="IF1104" s="18"/>
      <c r="IG1104" s="18"/>
      <c r="IH1104" s="18"/>
      <c r="II1104" s="18"/>
      <c r="IJ1104" s="18"/>
      <c r="IK1104" s="18"/>
      <c r="IL1104" s="18"/>
      <c r="IM1104" s="18"/>
      <c r="IN1104" s="18"/>
      <c r="IO1104" s="18"/>
      <c r="IP1104" s="18"/>
      <c r="IQ1104" s="18"/>
      <c r="IR1104" s="18"/>
      <c r="IS1104" s="18"/>
      <c r="IT1104" s="18"/>
      <c r="IU1104" s="18"/>
      <c r="IV1104" s="18"/>
      <c r="IW1104" s="18"/>
      <c r="IX1104" s="18"/>
      <c r="IY1104" s="18"/>
      <c r="IZ1104" s="18"/>
      <c r="JA1104" s="18"/>
      <c r="JB1104" s="18"/>
      <c r="JC1104" s="18"/>
      <c r="JD1104" s="18"/>
      <c r="JE1104" s="18"/>
      <c r="JF1104" s="18"/>
      <c r="JG1104" s="18"/>
      <c r="JH1104" s="18"/>
      <c r="JI1104" s="18"/>
      <c r="JJ1104" s="18"/>
      <c r="JK1104" s="18"/>
      <c r="JL1104" s="18"/>
      <c r="JM1104" s="18"/>
      <c r="JN1104" s="18"/>
      <c r="JO1104" s="18"/>
      <c r="JP1104" s="18"/>
      <c r="JQ1104" s="18"/>
      <c r="JR1104" s="18"/>
      <c r="JS1104" s="18"/>
      <c r="JT1104" s="18"/>
      <c r="JU1104" s="18"/>
      <c r="JV1104" s="18"/>
      <c r="JW1104" s="18"/>
      <c r="JX1104" s="18"/>
      <c r="JY1104" s="18"/>
      <c r="JZ1104" s="18"/>
      <c r="KA1104" s="18"/>
      <c r="KB1104" s="18"/>
      <c r="KC1104" s="18"/>
      <c r="KD1104" s="18"/>
      <c r="KE1104" s="18"/>
      <c r="KF1104" s="18"/>
      <c r="KG1104" s="18"/>
      <c r="KH1104" s="18"/>
      <c r="KI1104" s="18"/>
      <c r="KJ1104" s="18"/>
      <c r="KK1104" s="18"/>
      <c r="KL1104" s="18"/>
      <c r="KM1104" s="18"/>
      <c r="KN1104" s="18"/>
      <c r="KO1104" s="18"/>
      <c r="KP1104" s="18"/>
      <c r="KQ1104" s="18"/>
      <c r="KR1104" s="18"/>
      <c r="KS1104" s="18"/>
      <c r="KT1104" s="18"/>
    </row>
    <row r="1105" spans="8:306">
      <c r="H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c r="GS1105" s="18"/>
      <c r="GT1105" s="18"/>
      <c r="GU1105" s="18"/>
      <c r="GV1105" s="18"/>
      <c r="GW1105" s="18"/>
      <c r="GX1105" s="18"/>
      <c r="GY1105" s="18"/>
      <c r="GZ1105" s="18"/>
      <c r="HA1105" s="18"/>
      <c r="HB1105" s="18"/>
      <c r="HC1105" s="18"/>
      <c r="HD1105" s="18"/>
      <c r="HE1105" s="18"/>
      <c r="HF1105" s="18"/>
      <c r="HG1105" s="18"/>
      <c r="HH1105" s="18"/>
      <c r="HI1105" s="18"/>
      <c r="HJ1105" s="18"/>
      <c r="HK1105" s="18"/>
      <c r="HL1105" s="18"/>
      <c r="HM1105" s="18"/>
      <c r="HN1105" s="18"/>
      <c r="HO1105" s="18"/>
      <c r="HP1105" s="18"/>
      <c r="HQ1105" s="18"/>
      <c r="HR1105" s="18"/>
      <c r="HS1105" s="18"/>
      <c r="HT1105" s="18"/>
      <c r="HU1105" s="18"/>
      <c r="HV1105" s="18"/>
      <c r="HW1105" s="18"/>
      <c r="HX1105" s="18"/>
      <c r="HY1105" s="18"/>
      <c r="HZ1105" s="18"/>
      <c r="IA1105" s="18"/>
      <c r="IB1105" s="18"/>
      <c r="IC1105" s="18"/>
      <c r="ID1105" s="18"/>
      <c r="IE1105" s="18"/>
      <c r="IF1105" s="18"/>
      <c r="IG1105" s="18"/>
      <c r="IH1105" s="18"/>
      <c r="II1105" s="18"/>
      <c r="IJ1105" s="18"/>
      <c r="IK1105" s="18"/>
      <c r="IL1105" s="18"/>
      <c r="IM1105" s="18"/>
      <c r="IN1105" s="18"/>
      <c r="IO1105" s="18"/>
      <c r="IP1105" s="18"/>
      <c r="IQ1105" s="18"/>
      <c r="IR1105" s="18"/>
      <c r="IS1105" s="18"/>
      <c r="IT1105" s="18"/>
      <c r="IU1105" s="18"/>
      <c r="IV1105" s="18"/>
      <c r="IW1105" s="18"/>
      <c r="IX1105" s="18"/>
      <c r="IY1105" s="18"/>
      <c r="IZ1105" s="18"/>
      <c r="JA1105" s="18"/>
      <c r="JB1105" s="18"/>
      <c r="JC1105" s="18"/>
      <c r="JD1105" s="18"/>
      <c r="JE1105" s="18"/>
      <c r="JF1105" s="18"/>
      <c r="JG1105" s="18"/>
      <c r="JH1105" s="18"/>
      <c r="JI1105" s="18"/>
      <c r="JJ1105" s="18"/>
      <c r="JK1105" s="18"/>
      <c r="JL1105" s="18"/>
      <c r="JM1105" s="18"/>
      <c r="JN1105" s="18"/>
      <c r="JO1105" s="18"/>
      <c r="JP1105" s="18"/>
      <c r="JQ1105" s="18"/>
      <c r="JR1105" s="18"/>
      <c r="JS1105" s="18"/>
      <c r="JT1105" s="18"/>
      <c r="JU1105" s="18"/>
      <c r="JV1105" s="18"/>
      <c r="JW1105" s="18"/>
      <c r="JX1105" s="18"/>
      <c r="JY1105" s="18"/>
      <c r="JZ1105" s="18"/>
      <c r="KA1105" s="18"/>
      <c r="KB1105" s="18"/>
      <c r="KC1105" s="18"/>
      <c r="KD1105" s="18"/>
      <c r="KE1105" s="18"/>
      <c r="KF1105" s="18"/>
      <c r="KG1105" s="18"/>
      <c r="KH1105" s="18"/>
      <c r="KI1105" s="18"/>
      <c r="KJ1105" s="18"/>
      <c r="KK1105" s="18"/>
      <c r="KL1105" s="18"/>
      <c r="KM1105" s="18"/>
      <c r="KN1105" s="18"/>
      <c r="KO1105" s="18"/>
      <c r="KP1105" s="18"/>
      <c r="KQ1105" s="18"/>
      <c r="KR1105" s="18"/>
      <c r="KS1105" s="18"/>
      <c r="KT1105" s="18"/>
    </row>
    <row r="1106" spans="8:306">
      <c r="H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18"/>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c r="GS1106" s="18"/>
      <c r="GT1106" s="18"/>
      <c r="GU1106" s="18"/>
      <c r="GV1106" s="18"/>
      <c r="GW1106" s="18"/>
      <c r="GX1106" s="18"/>
      <c r="GY1106" s="18"/>
      <c r="GZ1106" s="18"/>
      <c r="HA1106" s="18"/>
      <c r="HB1106" s="18"/>
      <c r="HC1106" s="18"/>
      <c r="HD1106" s="18"/>
      <c r="HE1106" s="18"/>
      <c r="HF1106" s="18"/>
      <c r="HG1106" s="18"/>
      <c r="HH1106" s="18"/>
      <c r="HI1106" s="18"/>
      <c r="HJ1106" s="18"/>
      <c r="HK1106" s="18"/>
      <c r="HL1106" s="18"/>
      <c r="HM1106" s="18"/>
      <c r="HN1106" s="18"/>
      <c r="HO1106" s="18"/>
      <c r="HP1106" s="18"/>
      <c r="HQ1106" s="18"/>
      <c r="HR1106" s="18"/>
      <c r="HS1106" s="18"/>
      <c r="HT1106" s="18"/>
      <c r="HU1106" s="18"/>
      <c r="HV1106" s="18"/>
      <c r="HW1106" s="18"/>
      <c r="HX1106" s="18"/>
      <c r="HY1106" s="18"/>
      <c r="HZ1106" s="18"/>
      <c r="IA1106" s="18"/>
      <c r="IB1106" s="18"/>
      <c r="IC1106" s="18"/>
      <c r="ID1106" s="18"/>
      <c r="IE1106" s="18"/>
      <c r="IF1106" s="18"/>
      <c r="IG1106" s="18"/>
      <c r="IH1106" s="18"/>
      <c r="II1106" s="18"/>
      <c r="IJ1106" s="18"/>
      <c r="IK1106" s="18"/>
      <c r="IL1106" s="18"/>
      <c r="IM1106" s="18"/>
      <c r="IN1106" s="18"/>
      <c r="IO1106" s="18"/>
      <c r="IP1106" s="18"/>
      <c r="IQ1106" s="18"/>
      <c r="IR1106" s="18"/>
      <c r="IS1106" s="18"/>
      <c r="IT1106" s="18"/>
      <c r="IU1106" s="18"/>
      <c r="IV1106" s="18"/>
      <c r="IW1106" s="18"/>
      <c r="IX1106" s="18"/>
      <c r="IY1106" s="18"/>
      <c r="IZ1106" s="18"/>
      <c r="JA1106" s="18"/>
      <c r="JB1106" s="18"/>
      <c r="JC1106" s="18"/>
      <c r="JD1106" s="18"/>
      <c r="JE1106" s="18"/>
      <c r="JF1106" s="18"/>
      <c r="JG1106" s="18"/>
      <c r="JH1106" s="18"/>
      <c r="JI1106" s="18"/>
      <c r="JJ1106" s="18"/>
      <c r="JK1106" s="18"/>
      <c r="JL1106" s="18"/>
      <c r="JM1106" s="18"/>
      <c r="JN1106" s="18"/>
      <c r="JO1106" s="18"/>
      <c r="JP1106" s="18"/>
      <c r="JQ1106" s="18"/>
      <c r="JR1106" s="18"/>
      <c r="JS1106" s="18"/>
      <c r="JT1106" s="18"/>
      <c r="JU1106" s="18"/>
      <c r="JV1106" s="18"/>
      <c r="JW1106" s="18"/>
      <c r="JX1106" s="18"/>
      <c r="JY1106" s="18"/>
      <c r="JZ1106" s="18"/>
      <c r="KA1106" s="18"/>
      <c r="KB1106" s="18"/>
      <c r="KC1106" s="18"/>
      <c r="KD1106" s="18"/>
      <c r="KE1106" s="18"/>
      <c r="KF1106" s="18"/>
      <c r="KG1106" s="18"/>
      <c r="KH1106" s="18"/>
      <c r="KI1106" s="18"/>
      <c r="KJ1106" s="18"/>
      <c r="KK1106" s="18"/>
      <c r="KL1106" s="18"/>
      <c r="KM1106" s="18"/>
      <c r="KN1106" s="18"/>
      <c r="KO1106" s="18"/>
      <c r="KP1106" s="18"/>
      <c r="KQ1106" s="18"/>
      <c r="KR1106" s="18"/>
      <c r="KS1106" s="18"/>
      <c r="KT1106" s="18"/>
    </row>
    <row r="1107" spans="8:306">
      <c r="H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c r="GS1107" s="18"/>
      <c r="GT1107" s="18"/>
      <c r="GU1107" s="18"/>
      <c r="GV1107" s="18"/>
      <c r="GW1107" s="18"/>
      <c r="GX1107" s="18"/>
      <c r="GY1107" s="18"/>
      <c r="GZ1107" s="18"/>
      <c r="HA1107" s="18"/>
      <c r="HB1107" s="18"/>
      <c r="HC1107" s="18"/>
      <c r="HD1107" s="18"/>
      <c r="HE1107" s="18"/>
      <c r="HF1107" s="18"/>
      <c r="HG1107" s="18"/>
      <c r="HH1107" s="18"/>
      <c r="HI1107" s="18"/>
      <c r="HJ1107" s="18"/>
      <c r="HK1107" s="18"/>
      <c r="HL1107" s="18"/>
      <c r="HM1107" s="18"/>
      <c r="HN1107" s="18"/>
      <c r="HO1107" s="18"/>
      <c r="HP1107" s="18"/>
      <c r="HQ1107" s="18"/>
      <c r="HR1107" s="18"/>
      <c r="HS1107" s="18"/>
      <c r="HT1107" s="18"/>
      <c r="HU1107" s="18"/>
      <c r="HV1107" s="18"/>
      <c r="HW1107" s="18"/>
      <c r="HX1107" s="18"/>
      <c r="HY1107" s="18"/>
      <c r="HZ1107" s="18"/>
      <c r="IA1107" s="18"/>
      <c r="IB1107" s="18"/>
      <c r="IC1107" s="18"/>
      <c r="ID1107" s="18"/>
      <c r="IE1107" s="18"/>
      <c r="IF1107" s="18"/>
      <c r="IG1107" s="18"/>
      <c r="IH1107" s="18"/>
      <c r="II1107" s="18"/>
      <c r="IJ1107" s="18"/>
      <c r="IK1107" s="18"/>
      <c r="IL1107" s="18"/>
      <c r="IM1107" s="18"/>
      <c r="IN1107" s="18"/>
      <c r="IO1107" s="18"/>
      <c r="IP1107" s="18"/>
      <c r="IQ1107" s="18"/>
      <c r="IR1107" s="18"/>
      <c r="IS1107" s="18"/>
      <c r="IT1107" s="18"/>
      <c r="IU1107" s="18"/>
      <c r="IV1107" s="18"/>
      <c r="IW1107" s="18"/>
      <c r="IX1107" s="18"/>
      <c r="IY1107" s="18"/>
      <c r="IZ1107" s="18"/>
      <c r="JA1107" s="18"/>
      <c r="JB1107" s="18"/>
      <c r="JC1107" s="18"/>
      <c r="JD1107" s="18"/>
      <c r="JE1107" s="18"/>
      <c r="JF1107" s="18"/>
      <c r="JG1107" s="18"/>
      <c r="JH1107" s="18"/>
      <c r="JI1107" s="18"/>
      <c r="JJ1107" s="18"/>
      <c r="JK1107" s="18"/>
      <c r="JL1107" s="18"/>
      <c r="JM1107" s="18"/>
      <c r="JN1107" s="18"/>
      <c r="JO1107" s="18"/>
      <c r="JP1107" s="18"/>
      <c r="JQ1107" s="18"/>
      <c r="JR1107" s="18"/>
      <c r="JS1107" s="18"/>
      <c r="JT1107" s="18"/>
      <c r="JU1107" s="18"/>
      <c r="JV1107" s="18"/>
      <c r="JW1107" s="18"/>
      <c r="JX1107" s="18"/>
      <c r="JY1107" s="18"/>
      <c r="JZ1107" s="18"/>
      <c r="KA1107" s="18"/>
      <c r="KB1107" s="18"/>
      <c r="KC1107" s="18"/>
      <c r="KD1107" s="18"/>
      <c r="KE1107" s="18"/>
      <c r="KF1107" s="18"/>
      <c r="KG1107" s="18"/>
      <c r="KH1107" s="18"/>
      <c r="KI1107" s="18"/>
      <c r="KJ1107" s="18"/>
      <c r="KK1107" s="18"/>
      <c r="KL1107" s="18"/>
      <c r="KM1107" s="18"/>
      <c r="KN1107" s="18"/>
      <c r="KO1107" s="18"/>
      <c r="KP1107" s="18"/>
      <c r="KQ1107" s="18"/>
      <c r="KR1107" s="18"/>
      <c r="KS1107" s="18"/>
      <c r="KT1107" s="18"/>
    </row>
    <row r="1108" spans="8:306">
      <c r="H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18"/>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c r="GS1108" s="18"/>
      <c r="GT1108" s="18"/>
      <c r="GU1108" s="18"/>
      <c r="GV1108" s="18"/>
      <c r="GW1108" s="18"/>
      <c r="GX1108" s="18"/>
      <c r="GY1108" s="18"/>
      <c r="GZ1108" s="18"/>
      <c r="HA1108" s="18"/>
      <c r="HB1108" s="18"/>
      <c r="HC1108" s="18"/>
      <c r="HD1108" s="18"/>
      <c r="HE1108" s="18"/>
      <c r="HF1108" s="18"/>
      <c r="HG1108" s="18"/>
      <c r="HH1108" s="18"/>
      <c r="HI1108" s="18"/>
      <c r="HJ1108" s="18"/>
      <c r="HK1108" s="18"/>
      <c r="HL1108" s="18"/>
      <c r="HM1108" s="18"/>
      <c r="HN1108" s="18"/>
      <c r="HO1108" s="18"/>
      <c r="HP1108" s="18"/>
      <c r="HQ1108" s="18"/>
      <c r="HR1108" s="18"/>
      <c r="HS1108" s="18"/>
      <c r="HT1108" s="18"/>
      <c r="HU1108" s="18"/>
      <c r="HV1108" s="18"/>
      <c r="HW1108" s="18"/>
      <c r="HX1108" s="18"/>
      <c r="HY1108" s="18"/>
      <c r="HZ1108" s="18"/>
      <c r="IA1108" s="18"/>
      <c r="IB1108" s="18"/>
      <c r="IC1108" s="18"/>
      <c r="ID1108" s="18"/>
      <c r="IE1108" s="18"/>
      <c r="IF1108" s="18"/>
      <c r="IG1108" s="18"/>
      <c r="IH1108" s="18"/>
      <c r="II1108" s="18"/>
      <c r="IJ1108" s="18"/>
      <c r="IK1108" s="18"/>
      <c r="IL1108" s="18"/>
      <c r="IM1108" s="18"/>
      <c r="IN1108" s="18"/>
      <c r="IO1108" s="18"/>
      <c r="IP1108" s="18"/>
      <c r="IQ1108" s="18"/>
      <c r="IR1108" s="18"/>
      <c r="IS1108" s="18"/>
      <c r="IT1108" s="18"/>
      <c r="IU1108" s="18"/>
      <c r="IV1108" s="18"/>
      <c r="IW1108" s="18"/>
      <c r="IX1108" s="18"/>
      <c r="IY1108" s="18"/>
      <c r="IZ1108" s="18"/>
      <c r="JA1108" s="18"/>
      <c r="JB1108" s="18"/>
      <c r="JC1108" s="18"/>
      <c r="JD1108" s="18"/>
      <c r="JE1108" s="18"/>
      <c r="JF1108" s="18"/>
      <c r="JG1108" s="18"/>
      <c r="JH1108" s="18"/>
      <c r="JI1108" s="18"/>
      <c r="JJ1108" s="18"/>
      <c r="JK1108" s="18"/>
      <c r="JL1108" s="18"/>
      <c r="JM1108" s="18"/>
      <c r="JN1108" s="18"/>
      <c r="JO1108" s="18"/>
      <c r="JP1108" s="18"/>
      <c r="JQ1108" s="18"/>
      <c r="JR1108" s="18"/>
      <c r="JS1108" s="18"/>
      <c r="JT1108" s="18"/>
      <c r="JU1108" s="18"/>
      <c r="JV1108" s="18"/>
      <c r="JW1108" s="18"/>
      <c r="JX1108" s="18"/>
      <c r="JY1108" s="18"/>
      <c r="JZ1108" s="18"/>
      <c r="KA1108" s="18"/>
      <c r="KB1108" s="18"/>
      <c r="KC1108" s="18"/>
      <c r="KD1108" s="18"/>
      <c r="KE1108" s="18"/>
      <c r="KF1108" s="18"/>
      <c r="KG1108" s="18"/>
      <c r="KH1108" s="18"/>
      <c r="KI1108" s="18"/>
      <c r="KJ1108" s="18"/>
      <c r="KK1108" s="18"/>
      <c r="KL1108" s="18"/>
      <c r="KM1108" s="18"/>
      <c r="KN1108" s="18"/>
      <c r="KO1108" s="18"/>
      <c r="KP1108" s="18"/>
      <c r="KQ1108" s="18"/>
      <c r="KR1108" s="18"/>
      <c r="KS1108" s="18"/>
      <c r="KT1108" s="18"/>
    </row>
    <row r="1109" spans="8:306">
      <c r="H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c r="GS1109" s="18"/>
      <c r="GT1109" s="18"/>
      <c r="GU1109" s="18"/>
      <c r="GV1109" s="18"/>
      <c r="GW1109" s="18"/>
      <c r="GX1109" s="18"/>
      <c r="GY1109" s="18"/>
      <c r="GZ1109" s="18"/>
      <c r="HA1109" s="18"/>
      <c r="HB1109" s="18"/>
      <c r="HC1109" s="18"/>
      <c r="HD1109" s="18"/>
      <c r="HE1109" s="18"/>
      <c r="HF1109" s="18"/>
      <c r="HG1109" s="18"/>
      <c r="HH1109" s="18"/>
      <c r="HI1109" s="18"/>
      <c r="HJ1109" s="18"/>
      <c r="HK1109" s="18"/>
      <c r="HL1109" s="18"/>
      <c r="HM1109" s="18"/>
      <c r="HN1109" s="18"/>
      <c r="HO1109" s="18"/>
      <c r="HP1109" s="18"/>
      <c r="HQ1109" s="18"/>
      <c r="HR1109" s="18"/>
      <c r="HS1109" s="18"/>
      <c r="HT1109" s="18"/>
      <c r="HU1109" s="18"/>
      <c r="HV1109" s="18"/>
      <c r="HW1109" s="18"/>
      <c r="HX1109" s="18"/>
      <c r="HY1109" s="18"/>
      <c r="HZ1109" s="18"/>
      <c r="IA1109" s="18"/>
      <c r="IB1109" s="18"/>
      <c r="IC1109" s="18"/>
      <c r="ID1109" s="18"/>
      <c r="IE1109" s="18"/>
      <c r="IF1109" s="18"/>
      <c r="IG1109" s="18"/>
      <c r="IH1109" s="18"/>
      <c r="II1109" s="18"/>
      <c r="IJ1109" s="18"/>
      <c r="IK1109" s="18"/>
      <c r="IL1109" s="18"/>
      <c r="IM1109" s="18"/>
      <c r="IN1109" s="18"/>
      <c r="IO1109" s="18"/>
      <c r="IP1109" s="18"/>
      <c r="IQ1109" s="18"/>
      <c r="IR1109" s="18"/>
      <c r="IS1109" s="18"/>
      <c r="IT1109" s="18"/>
      <c r="IU1109" s="18"/>
      <c r="IV1109" s="18"/>
      <c r="IW1109" s="18"/>
      <c r="IX1109" s="18"/>
      <c r="IY1109" s="18"/>
      <c r="IZ1109" s="18"/>
      <c r="JA1109" s="18"/>
      <c r="JB1109" s="18"/>
      <c r="JC1109" s="18"/>
      <c r="JD1109" s="18"/>
      <c r="JE1109" s="18"/>
      <c r="JF1109" s="18"/>
      <c r="JG1109" s="18"/>
      <c r="JH1109" s="18"/>
      <c r="JI1109" s="18"/>
      <c r="JJ1109" s="18"/>
      <c r="JK1109" s="18"/>
      <c r="JL1109" s="18"/>
      <c r="JM1109" s="18"/>
      <c r="JN1109" s="18"/>
      <c r="JO1109" s="18"/>
      <c r="JP1109" s="18"/>
      <c r="JQ1109" s="18"/>
      <c r="JR1109" s="18"/>
      <c r="JS1109" s="18"/>
      <c r="JT1109" s="18"/>
      <c r="JU1109" s="18"/>
      <c r="JV1109" s="18"/>
      <c r="JW1109" s="18"/>
      <c r="JX1109" s="18"/>
      <c r="JY1109" s="18"/>
      <c r="JZ1109" s="18"/>
      <c r="KA1109" s="18"/>
      <c r="KB1109" s="18"/>
      <c r="KC1109" s="18"/>
      <c r="KD1109" s="18"/>
      <c r="KE1109" s="18"/>
      <c r="KF1109" s="18"/>
      <c r="KG1109" s="18"/>
      <c r="KH1109" s="18"/>
      <c r="KI1109" s="18"/>
      <c r="KJ1109" s="18"/>
      <c r="KK1109" s="18"/>
      <c r="KL1109" s="18"/>
      <c r="KM1109" s="18"/>
      <c r="KN1109" s="18"/>
      <c r="KO1109" s="18"/>
      <c r="KP1109" s="18"/>
      <c r="KQ1109" s="18"/>
      <c r="KR1109" s="18"/>
      <c r="KS1109" s="18"/>
      <c r="KT1109" s="18"/>
    </row>
    <row r="1110" spans="8:306">
      <c r="H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c r="GS1110" s="18"/>
      <c r="GT1110" s="18"/>
      <c r="GU1110" s="18"/>
      <c r="GV1110" s="18"/>
      <c r="GW1110" s="18"/>
      <c r="GX1110" s="18"/>
      <c r="GY1110" s="18"/>
      <c r="GZ1110" s="18"/>
      <c r="HA1110" s="18"/>
      <c r="HB1110" s="18"/>
      <c r="HC1110" s="18"/>
      <c r="HD1110" s="18"/>
      <c r="HE1110" s="18"/>
      <c r="HF1110" s="18"/>
      <c r="HG1110" s="18"/>
      <c r="HH1110" s="18"/>
      <c r="HI1110" s="18"/>
      <c r="HJ1110" s="18"/>
      <c r="HK1110" s="18"/>
      <c r="HL1110" s="18"/>
      <c r="HM1110" s="18"/>
      <c r="HN1110" s="18"/>
      <c r="HO1110" s="18"/>
      <c r="HP1110" s="18"/>
      <c r="HQ1110" s="18"/>
      <c r="HR1110" s="18"/>
      <c r="HS1110" s="18"/>
      <c r="HT1110" s="18"/>
      <c r="HU1110" s="18"/>
      <c r="HV1110" s="18"/>
      <c r="HW1110" s="18"/>
      <c r="HX1110" s="18"/>
      <c r="HY1110" s="18"/>
      <c r="HZ1110" s="18"/>
      <c r="IA1110" s="18"/>
      <c r="IB1110" s="18"/>
      <c r="IC1110" s="18"/>
      <c r="ID1110" s="18"/>
      <c r="IE1110" s="18"/>
      <c r="IF1110" s="18"/>
      <c r="IG1110" s="18"/>
      <c r="IH1110" s="18"/>
      <c r="II1110" s="18"/>
      <c r="IJ1110" s="18"/>
      <c r="IK1110" s="18"/>
      <c r="IL1110" s="18"/>
      <c r="IM1110" s="18"/>
      <c r="IN1110" s="18"/>
      <c r="IO1110" s="18"/>
      <c r="IP1110" s="18"/>
      <c r="IQ1110" s="18"/>
      <c r="IR1110" s="18"/>
      <c r="IS1110" s="18"/>
      <c r="IT1110" s="18"/>
      <c r="IU1110" s="18"/>
      <c r="IV1110" s="18"/>
      <c r="IW1110" s="18"/>
      <c r="IX1110" s="18"/>
      <c r="IY1110" s="18"/>
      <c r="IZ1110" s="18"/>
      <c r="JA1110" s="18"/>
      <c r="JB1110" s="18"/>
      <c r="JC1110" s="18"/>
      <c r="JD1110" s="18"/>
      <c r="JE1110" s="18"/>
      <c r="JF1110" s="18"/>
      <c r="JG1110" s="18"/>
      <c r="JH1110" s="18"/>
      <c r="JI1110" s="18"/>
      <c r="JJ1110" s="18"/>
      <c r="JK1110" s="18"/>
      <c r="JL1110" s="18"/>
      <c r="JM1110" s="18"/>
      <c r="JN1110" s="18"/>
      <c r="JO1110" s="18"/>
      <c r="JP1110" s="18"/>
      <c r="JQ1110" s="18"/>
      <c r="JR1110" s="18"/>
      <c r="JS1110" s="18"/>
      <c r="JT1110" s="18"/>
      <c r="JU1110" s="18"/>
      <c r="JV1110" s="18"/>
      <c r="JW1110" s="18"/>
      <c r="JX1110" s="18"/>
      <c r="JY1110" s="18"/>
      <c r="JZ1110" s="18"/>
      <c r="KA1110" s="18"/>
      <c r="KB1110" s="18"/>
      <c r="KC1110" s="18"/>
      <c r="KD1110" s="18"/>
      <c r="KE1110" s="18"/>
      <c r="KF1110" s="18"/>
      <c r="KG1110" s="18"/>
      <c r="KH1110" s="18"/>
      <c r="KI1110" s="18"/>
      <c r="KJ1110" s="18"/>
      <c r="KK1110" s="18"/>
      <c r="KL1110" s="18"/>
      <c r="KM1110" s="18"/>
      <c r="KN1110" s="18"/>
      <c r="KO1110" s="18"/>
      <c r="KP1110" s="18"/>
      <c r="KQ1110" s="18"/>
      <c r="KR1110" s="18"/>
      <c r="KS1110" s="18"/>
      <c r="KT1110" s="18"/>
    </row>
    <row r="1111" spans="8:306">
      <c r="H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c r="GS1111" s="18"/>
      <c r="GT1111" s="18"/>
      <c r="GU1111" s="18"/>
      <c r="GV1111" s="18"/>
      <c r="GW1111" s="18"/>
      <c r="GX1111" s="18"/>
      <c r="GY1111" s="18"/>
      <c r="GZ1111" s="18"/>
      <c r="HA1111" s="18"/>
      <c r="HB1111" s="18"/>
      <c r="HC1111" s="18"/>
      <c r="HD1111" s="18"/>
      <c r="HE1111" s="18"/>
      <c r="HF1111" s="18"/>
      <c r="HG1111" s="18"/>
      <c r="HH1111" s="18"/>
      <c r="HI1111" s="18"/>
      <c r="HJ1111" s="18"/>
      <c r="HK1111" s="18"/>
      <c r="HL1111" s="18"/>
      <c r="HM1111" s="18"/>
      <c r="HN1111" s="18"/>
      <c r="HO1111" s="18"/>
      <c r="HP1111" s="18"/>
      <c r="HQ1111" s="18"/>
      <c r="HR1111" s="18"/>
      <c r="HS1111" s="18"/>
      <c r="HT1111" s="18"/>
      <c r="HU1111" s="18"/>
      <c r="HV1111" s="18"/>
      <c r="HW1111" s="18"/>
      <c r="HX1111" s="18"/>
      <c r="HY1111" s="18"/>
      <c r="HZ1111" s="18"/>
      <c r="IA1111" s="18"/>
      <c r="IB1111" s="18"/>
      <c r="IC1111" s="18"/>
      <c r="ID1111" s="18"/>
      <c r="IE1111" s="18"/>
      <c r="IF1111" s="18"/>
      <c r="IG1111" s="18"/>
      <c r="IH1111" s="18"/>
      <c r="II1111" s="18"/>
      <c r="IJ1111" s="18"/>
      <c r="IK1111" s="18"/>
      <c r="IL1111" s="18"/>
      <c r="IM1111" s="18"/>
      <c r="IN1111" s="18"/>
      <c r="IO1111" s="18"/>
      <c r="IP1111" s="18"/>
      <c r="IQ1111" s="18"/>
      <c r="IR1111" s="18"/>
      <c r="IS1111" s="18"/>
      <c r="IT1111" s="18"/>
      <c r="IU1111" s="18"/>
      <c r="IV1111" s="18"/>
      <c r="IW1111" s="18"/>
      <c r="IX1111" s="18"/>
      <c r="IY1111" s="18"/>
      <c r="IZ1111" s="18"/>
      <c r="JA1111" s="18"/>
      <c r="JB1111" s="18"/>
      <c r="JC1111" s="18"/>
      <c r="JD1111" s="18"/>
      <c r="JE1111" s="18"/>
      <c r="JF1111" s="18"/>
      <c r="JG1111" s="18"/>
      <c r="JH1111" s="18"/>
      <c r="JI1111" s="18"/>
      <c r="JJ1111" s="18"/>
      <c r="JK1111" s="18"/>
      <c r="JL1111" s="18"/>
      <c r="JM1111" s="18"/>
      <c r="JN1111" s="18"/>
      <c r="JO1111" s="18"/>
      <c r="JP1111" s="18"/>
      <c r="JQ1111" s="18"/>
      <c r="JR1111" s="18"/>
      <c r="JS1111" s="18"/>
      <c r="JT1111" s="18"/>
      <c r="JU1111" s="18"/>
      <c r="JV1111" s="18"/>
      <c r="JW1111" s="18"/>
      <c r="JX1111" s="18"/>
      <c r="JY1111" s="18"/>
      <c r="JZ1111" s="18"/>
      <c r="KA1111" s="18"/>
      <c r="KB1111" s="18"/>
      <c r="KC1111" s="18"/>
      <c r="KD1111" s="18"/>
      <c r="KE1111" s="18"/>
      <c r="KF1111" s="18"/>
      <c r="KG1111" s="18"/>
      <c r="KH1111" s="18"/>
      <c r="KI1111" s="18"/>
      <c r="KJ1111" s="18"/>
      <c r="KK1111" s="18"/>
      <c r="KL1111" s="18"/>
      <c r="KM1111" s="18"/>
      <c r="KN1111" s="18"/>
      <c r="KO1111" s="18"/>
      <c r="KP1111" s="18"/>
      <c r="KQ1111" s="18"/>
      <c r="KR1111" s="18"/>
      <c r="KS1111" s="18"/>
      <c r="KT1111" s="18"/>
    </row>
    <row r="1112" spans="8:306">
      <c r="H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c r="GS1112" s="18"/>
      <c r="GT1112" s="18"/>
      <c r="GU1112" s="18"/>
      <c r="GV1112" s="18"/>
      <c r="GW1112" s="18"/>
      <c r="GX1112" s="18"/>
      <c r="GY1112" s="18"/>
      <c r="GZ1112" s="18"/>
      <c r="HA1112" s="18"/>
      <c r="HB1112" s="18"/>
      <c r="HC1112" s="18"/>
      <c r="HD1112" s="18"/>
      <c r="HE1112" s="18"/>
      <c r="HF1112" s="18"/>
      <c r="HG1112" s="18"/>
      <c r="HH1112" s="18"/>
      <c r="HI1112" s="18"/>
      <c r="HJ1112" s="18"/>
      <c r="HK1112" s="18"/>
      <c r="HL1112" s="18"/>
      <c r="HM1112" s="18"/>
      <c r="HN1112" s="18"/>
      <c r="HO1112" s="18"/>
      <c r="HP1112" s="18"/>
      <c r="HQ1112" s="18"/>
      <c r="HR1112" s="18"/>
      <c r="HS1112" s="18"/>
      <c r="HT1112" s="18"/>
      <c r="HU1112" s="18"/>
      <c r="HV1112" s="18"/>
      <c r="HW1112" s="18"/>
      <c r="HX1112" s="18"/>
      <c r="HY1112" s="18"/>
      <c r="HZ1112" s="18"/>
      <c r="IA1112" s="18"/>
      <c r="IB1112" s="18"/>
      <c r="IC1112" s="18"/>
      <c r="ID1112" s="18"/>
      <c r="IE1112" s="18"/>
      <c r="IF1112" s="18"/>
      <c r="IG1112" s="18"/>
      <c r="IH1112" s="18"/>
      <c r="II1112" s="18"/>
      <c r="IJ1112" s="18"/>
      <c r="IK1112" s="18"/>
      <c r="IL1112" s="18"/>
      <c r="IM1112" s="18"/>
      <c r="IN1112" s="18"/>
      <c r="IO1112" s="18"/>
      <c r="IP1112" s="18"/>
      <c r="IQ1112" s="18"/>
      <c r="IR1112" s="18"/>
      <c r="IS1112" s="18"/>
      <c r="IT1112" s="18"/>
      <c r="IU1112" s="18"/>
      <c r="IV1112" s="18"/>
      <c r="IW1112" s="18"/>
      <c r="IX1112" s="18"/>
      <c r="IY1112" s="18"/>
      <c r="IZ1112" s="18"/>
      <c r="JA1112" s="18"/>
      <c r="JB1112" s="18"/>
      <c r="JC1112" s="18"/>
      <c r="JD1112" s="18"/>
      <c r="JE1112" s="18"/>
      <c r="JF1112" s="18"/>
      <c r="JG1112" s="18"/>
      <c r="JH1112" s="18"/>
      <c r="JI1112" s="18"/>
      <c r="JJ1112" s="18"/>
      <c r="JK1112" s="18"/>
      <c r="JL1112" s="18"/>
      <c r="JM1112" s="18"/>
      <c r="JN1112" s="18"/>
      <c r="JO1112" s="18"/>
      <c r="JP1112" s="18"/>
      <c r="JQ1112" s="18"/>
      <c r="JR1112" s="18"/>
      <c r="JS1112" s="18"/>
      <c r="JT1112" s="18"/>
      <c r="JU1112" s="18"/>
      <c r="JV1112" s="18"/>
      <c r="JW1112" s="18"/>
      <c r="JX1112" s="18"/>
      <c r="JY1112" s="18"/>
      <c r="JZ1112" s="18"/>
      <c r="KA1112" s="18"/>
      <c r="KB1112" s="18"/>
      <c r="KC1112" s="18"/>
      <c r="KD1112" s="18"/>
      <c r="KE1112" s="18"/>
      <c r="KF1112" s="18"/>
      <c r="KG1112" s="18"/>
      <c r="KH1112" s="18"/>
      <c r="KI1112" s="18"/>
      <c r="KJ1112" s="18"/>
      <c r="KK1112" s="18"/>
      <c r="KL1112" s="18"/>
      <c r="KM1112" s="18"/>
      <c r="KN1112" s="18"/>
      <c r="KO1112" s="18"/>
      <c r="KP1112" s="18"/>
      <c r="KQ1112" s="18"/>
      <c r="KR1112" s="18"/>
      <c r="KS1112" s="18"/>
      <c r="KT1112" s="18"/>
    </row>
    <row r="1113" spans="8:306">
      <c r="H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c r="GS1113" s="18"/>
      <c r="GT1113" s="18"/>
      <c r="GU1113" s="18"/>
      <c r="GV1113" s="18"/>
      <c r="GW1113" s="18"/>
      <c r="GX1113" s="18"/>
      <c r="GY1113" s="18"/>
      <c r="GZ1113" s="18"/>
      <c r="HA1113" s="18"/>
      <c r="HB1113" s="18"/>
      <c r="HC1113" s="18"/>
      <c r="HD1113" s="18"/>
      <c r="HE1113" s="18"/>
      <c r="HF1113" s="18"/>
      <c r="HG1113" s="18"/>
      <c r="HH1113" s="18"/>
      <c r="HI1113" s="18"/>
      <c r="HJ1113" s="18"/>
      <c r="HK1113" s="18"/>
      <c r="HL1113" s="18"/>
      <c r="HM1113" s="18"/>
      <c r="HN1113" s="18"/>
      <c r="HO1113" s="18"/>
      <c r="HP1113" s="18"/>
      <c r="HQ1113" s="18"/>
      <c r="HR1113" s="18"/>
      <c r="HS1113" s="18"/>
      <c r="HT1113" s="18"/>
      <c r="HU1113" s="18"/>
      <c r="HV1113" s="18"/>
      <c r="HW1113" s="18"/>
      <c r="HX1113" s="18"/>
      <c r="HY1113" s="18"/>
      <c r="HZ1113" s="18"/>
      <c r="IA1113" s="18"/>
      <c r="IB1113" s="18"/>
      <c r="IC1113" s="18"/>
      <c r="ID1113" s="18"/>
      <c r="IE1113" s="18"/>
      <c r="IF1113" s="18"/>
      <c r="IG1113" s="18"/>
      <c r="IH1113" s="18"/>
      <c r="II1113" s="18"/>
      <c r="IJ1113" s="18"/>
      <c r="IK1113" s="18"/>
      <c r="IL1113" s="18"/>
      <c r="IM1113" s="18"/>
      <c r="IN1113" s="18"/>
      <c r="IO1113" s="18"/>
      <c r="IP1113" s="18"/>
      <c r="IQ1113" s="18"/>
      <c r="IR1113" s="18"/>
      <c r="IS1113" s="18"/>
      <c r="IT1113" s="18"/>
      <c r="IU1113" s="18"/>
      <c r="IV1113" s="18"/>
      <c r="IW1113" s="18"/>
      <c r="IX1113" s="18"/>
      <c r="IY1113" s="18"/>
      <c r="IZ1113" s="18"/>
      <c r="JA1113" s="18"/>
      <c r="JB1113" s="18"/>
      <c r="JC1113" s="18"/>
      <c r="JD1113" s="18"/>
      <c r="JE1113" s="18"/>
      <c r="JF1113" s="18"/>
      <c r="JG1113" s="18"/>
      <c r="JH1113" s="18"/>
      <c r="JI1113" s="18"/>
      <c r="JJ1113" s="18"/>
      <c r="JK1113" s="18"/>
      <c r="JL1113" s="18"/>
      <c r="JM1113" s="18"/>
      <c r="JN1113" s="18"/>
      <c r="JO1113" s="18"/>
      <c r="JP1113" s="18"/>
      <c r="JQ1113" s="18"/>
      <c r="JR1113" s="18"/>
      <c r="JS1113" s="18"/>
      <c r="JT1113" s="18"/>
      <c r="JU1113" s="18"/>
      <c r="JV1113" s="18"/>
      <c r="JW1113" s="18"/>
      <c r="JX1113" s="18"/>
      <c r="JY1113" s="18"/>
      <c r="JZ1113" s="18"/>
      <c r="KA1113" s="18"/>
      <c r="KB1113" s="18"/>
      <c r="KC1113" s="18"/>
      <c r="KD1113" s="18"/>
      <c r="KE1113" s="18"/>
      <c r="KF1113" s="18"/>
      <c r="KG1113" s="18"/>
      <c r="KH1113" s="18"/>
      <c r="KI1113" s="18"/>
      <c r="KJ1113" s="18"/>
      <c r="KK1113" s="18"/>
      <c r="KL1113" s="18"/>
      <c r="KM1113" s="18"/>
      <c r="KN1113" s="18"/>
      <c r="KO1113" s="18"/>
      <c r="KP1113" s="18"/>
      <c r="KQ1113" s="18"/>
      <c r="KR1113" s="18"/>
      <c r="KS1113" s="18"/>
      <c r="KT1113" s="18"/>
    </row>
    <row r="1114" spans="8:306">
      <c r="H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c r="GS1114" s="18"/>
      <c r="GT1114" s="18"/>
      <c r="GU1114" s="18"/>
      <c r="GV1114" s="18"/>
      <c r="GW1114" s="18"/>
      <c r="GX1114" s="18"/>
      <c r="GY1114" s="18"/>
      <c r="GZ1114" s="18"/>
      <c r="HA1114" s="18"/>
      <c r="HB1114" s="18"/>
      <c r="HC1114" s="18"/>
      <c r="HD1114" s="18"/>
      <c r="HE1114" s="18"/>
      <c r="HF1114" s="18"/>
      <c r="HG1114" s="18"/>
      <c r="HH1114" s="18"/>
      <c r="HI1114" s="18"/>
      <c r="HJ1114" s="18"/>
      <c r="HK1114" s="18"/>
      <c r="HL1114" s="18"/>
      <c r="HM1114" s="18"/>
      <c r="HN1114" s="18"/>
      <c r="HO1114" s="18"/>
      <c r="HP1114" s="18"/>
      <c r="HQ1114" s="18"/>
      <c r="HR1114" s="18"/>
      <c r="HS1114" s="18"/>
      <c r="HT1114" s="18"/>
      <c r="HU1114" s="18"/>
      <c r="HV1114" s="18"/>
      <c r="HW1114" s="18"/>
      <c r="HX1114" s="18"/>
      <c r="HY1114" s="18"/>
      <c r="HZ1114" s="18"/>
      <c r="IA1114" s="18"/>
      <c r="IB1114" s="18"/>
      <c r="IC1114" s="18"/>
      <c r="ID1114" s="18"/>
      <c r="IE1114" s="18"/>
      <c r="IF1114" s="18"/>
      <c r="IG1114" s="18"/>
      <c r="IH1114" s="18"/>
      <c r="II1114" s="18"/>
      <c r="IJ1114" s="18"/>
      <c r="IK1114" s="18"/>
      <c r="IL1114" s="18"/>
      <c r="IM1114" s="18"/>
      <c r="IN1114" s="18"/>
      <c r="IO1114" s="18"/>
      <c r="IP1114" s="18"/>
      <c r="IQ1114" s="18"/>
      <c r="IR1114" s="18"/>
      <c r="IS1114" s="18"/>
      <c r="IT1114" s="18"/>
      <c r="IU1114" s="18"/>
      <c r="IV1114" s="18"/>
      <c r="IW1114" s="18"/>
      <c r="IX1114" s="18"/>
      <c r="IY1114" s="18"/>
      <c r="IZ1114" s="18"/>
      <c r="JA1114" s="18"/>
      <c r="JB1114" s="18"/>
      <c r="JC1114" s="18"/>
      <c r="JD1114" s="18"/>
      <c r="JE1114" s="18"/>
      <c r="JF1114" s="18"/>
      <c r="JG1114" s="18"/>
      <c r="JH1114" s="18"/>
      <c r="JI1114" s="18"/>
      <c r="JJ1114" s="18"/>
      <c r="JK1114" s="18"/>
      <c r="JL1114" s="18"/>
      <c r="JM1114" s="18"/>
      <c r="JN1114" s="18"/>
      <c r="JO1114" s="18"/>
      <c r="JP1114" s="18"/>
      <c r="JQ1114" s="18"/>
      <c r="JR1114" s="18"/>
      <c r="JS1114" s="18"/>
      <c r="JT1114" s="18"/>
      <c r="JU1114" s="18"/>
      <c r="JV1114" s="18"/>
      <c r="JW1114" s="18"/>
      <c r="JX1114" s="18"/>
      <c r="JY1114" s="18"/>
      <c r="JZ1114" s="18"/>
      <c r="KA1114" s="18"/>
      <c r="KB1114" s="18"/>
      <c r="KC1114" s="18"/>
      <c r="KD1114" s="18"/>
      <c r="KE1114" s="18"/>
      <c r="KF1114" s="18"/>
      <c r="KG1114" s="18"/>
      <c r="KH1114" s="18"/>
      <c r="KI1114" s="18"/>
      <c r="KJ1114" s="18"/>
      <c r="KK1114" s="18"/>
      <c r="KL1114" s="18"/>
      <c r="KM1114" s="18"/>
      <c r="KN1114" s="18"/>
      <c r="KO1114" s="18"/>
      <c r="KP1114" s="18"/>
      <c r="KQ1114" s="18"/>
      <c r="KR1114" s="18"/>
      <c r="KS1114" s="18"/>
      <c r="KT1114" s="18"/>
    </row>
    <row r="1115" spans="8:306">
      <c r="H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c r="GS1115" s="18"/>
      <c r="GT1115" s="18"/>
      <c r="GU1115" s="18"/>
      <c r="GV1115" s="18"/>
      <c r="GW1115" s="18"/>
      <c r="GX1115" s="18"/>
      <c r="GY1115" s="18"/>
      <c r="GZ1115" s="18"/>
      <c r="HA1115" s="18"/>
      <c r="HB1115" s="18"/>
      <c r="HC1115" s="18"/>
      <c r="HD1115" s="18"/>
      <c r="HE1115" s="18"/>
      <c r="HF1115" s="18"/>
      <c r="HG1115" s="18"/>
      <c r="HH1115" s="18"/>
      <c r="HI1115" s="18"/>
      <c r="HJ1115" s="18"/>
      <c r="HK1115" s="18"/>
      <c r="HL1115" s="18"/>
      <c r="HM1115" s="18"/>
      <c r="HN1115" s="18"/>
      <c r="HO1115" s="18"/>
      <c r="HP1115" s="18"/>
      <c r="HQ1115" s="18"/>
      <c r="HR1115" s="18"/>
      <c r="HS1115" s="18"/>
      <c r="HT1115" s="18"/>
      <c r="HU1115" s="18"/>
      <c r="HV1115" s="18"/>
      <c r="HW1115" s="18"/>
      <c r="HX1115" s="18"/>
      <c r="HY1115" s="18"/>
      <c r="HZ1115" s="18"/>
      <c r="IA1115" s="18"/>
      <c r="IB1115" s="18"/>
      <c r="IC1115" s="18"/>
      <c r="ID1115" s="18"/>
      <c r="IE1115" s="18"/>
      <c r="IF1115" s="18"/>
      <c r="IG1115" s="18"/>
      <c r="IH1115" s="18"/>
      <c r="II1115" s="18"/>
      <c r="IJ1115" s="18"/>
      <c r="IK1115" s="18"/>
      <c r="IL1115" s="18"/>
      <c r="IM1115" s="18"/>
      <c r="IN1115" s="18"/>
      <c r="IO1115" s="18"/>
      <c r="IP1115" s="18"/>
      <c r="IQ1115" s="18"/>
      <c r="IR1115" s="18"/>
      <c r="IS1115" s="18"/>
      <c r="IT1115" s="18"/>
      <c r="IU1115" s="18"/>
      <c r="IV1115" s="18"/>
      <c r="IW1115" s="18"/>
      <c r="IX1115" s="18"/>
      <c r="IY1115" s="18"/>
      <c r="IZ1115" s="18"/>
      <c r="JA1115" s="18"/>
      <c r="JB1115" s="18"/>
      <c r="JC1115" s="18"/>
      <c r="JD1115" s="18"/>
      <c r="JE1115" s="18"/>
      <c r="JF1115" s="18"/>
      <c r="JG1115" s="18"/>
      <c r="JH1115" s="18"/>
      <c r="JI1115" s="18"/>
      <c r="JJ1115" s="18"/>
      <c r="JK1115" s="18"/>
      <c r="JL1115" s="18"/>
      <c r="JM1115" s="18"/>
      <c r="JN1115" s="18"/>
      <c r="JO1115" s="18"/>
      <c r="JP1115" s="18"/>
      <c r="JQ1115" s="18"/>
      <c r="JR1115" s="18"/>
      <c r="JS1115" s="18"/>
      <c r="JT1115" s="18"/>
      <c r="JU1115" s="18"/>
      <c r="JV1115" s="18"/>
      <c r="JW1115" s="18"/>
      <c r="JX1115" s="18"/>
      <c r="JY1115" s="18"/>
      <c r="JZ1115" s="18"/>
      <c r="KA1115" s="18"/>
      <c r="KB1115" s="18"/>
      <c r="KC1115" s="18"/>
      <c r="KD1115" s="18"/>
      <c r="KE1115" s="18"/>
      <c r="KF1115" s="18"/>
      <c r="KG1115" s="18"/>
      <c r="KH1115" s="18"/>
      <c r="KI1115" s="18"/>
      <c r="KJ1115" s="18"/>
      <c r="KK1115" s="18"/>
      <c r="KL1115" s="18"/>
      <c r="KM1115" s="18"/>
      <c r="KN1115" s="18"/>
      <c r="KO1115" s="18"/>
      <c r="KP1115" s="18"/>
      <c r="KQ1115" s="18"/>
      <c r="KR1115" s="18"/>
      <c r="KS1115" s="18"/>
      <c r="KT1115" s="18"/>
    </row>
    <row r="1116" spans="8:306">
      <c r="H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c r="GS1116" s="18"/>
      <c r="GT1116" s="18"/>
      <c r="GU1116" s="18"/>
      <c r="GV1116" s="18"/>
      <c r="GW1116" s="18"/>
      <c r="GX1116" s="18"/>
      <c r="GY1116" s="18"/>
      <c r="GZ1116" s="18"/>
      <c r="HA1116" s="18"/>
      <c r="HB1116" s="18"/>
      <c r="HC1116" s="18"/>
      <c r="HD1116" s="18"/>
      <c r="HE1116" s="18"/>
      <c r="HF1116" s="18"/>
      <c r="HG1116" s="18"/>
      <c r="HH1116" s="18"/>
      <c r="HI1116" s="18"/>
      <c r="HJ1116" s="18"/>
      <c r="HK1116" s="18"/>
      <c r="HL1116" s="18"/>
      <c r="HM1116" s="18"/>
      <c r="HN1116" s="18"/>
      <c r="HO1116" s="18"/>
      <c r="HP1116" s="18"/>
      <c r="HQ1116" s="18"/>
      <c r="HR1116" s="18"/>
      <c r="HS1116" s="18"/>
      <c r="HT1116" s="18"/>
      <c r="HU1116" s="18"/>
      <c r="HV1116" s="18"/>
      <c r="HW1116" s="18"/>
      <c r="HX1116" s="18"/>
      <c r="HY1116" s="18"/>
      <c r="HZ1116" s="18"/>
      <c r="IA1116" s="18"/>
      <c r="IB1116" s="18"/>
      <c r="IC1116" s="18"/>
      <c r="ID1116" s="18"/>
      <c r="IE1116" s="18"/>
      <c r="IF1116" s="18"/>
      <c r="IG1116" s="18"/>
      <c r="IH1116" s="18"/>
      <c r="II1116" s="18"/>
      <c r="IJ1116" s="18"/>
      <c r="IK1116" s="18"/>
      <c r="IL1116" s="18"/>
      <c r="IM1116" s="18"/>
      <c r="IN1116" s="18"/>
      <c r="IO1116" s="18"/>
      <c r="IP1116" s="18"/>
      <c r="IQ1116" s="18"/>
      <c r="IR1116" s="18"/>
      <c r="IS1116" s="18"/>
      <c r="IT1116" s="18"/>
      <c r="IU1116" s="18"/>
      <c r="IV1116" s="18"/>
      <c r="IW1116" s="18"/>
      <c r="IX1116" s="18"/>
      <c r="IY1116" s="18"/>
      <c r="IZ1116" s="18"/>
      <c r="JA1116" s="18"/>
      <c r="JB1116" s="18"/>
      <c r="JC1116" s="18"/>
      <c r="JD1116" s="18"/>
      <c r="JE1116" s="18"/>
      <c r="JF1116" s="18"/>
      <c r="JG1116" s="18"/>
      <c r="JH1116" s="18"/>
      <c r="JI1116" s="18"/>
      <c r="JJ1116" s="18"/>
      <c r="JK1116" s="18"/>
      <c r="JL1116" s="18"/>
      <c r="JM1116" s="18"/>
      <c r="JN1116" s="18"/>
      <c r="JO1116" s="18"/>
      <c r="JP1116" s="18"/>
      <c r="JQ1116" s="18"/>
      <c r="JR1116" s="18"/>
      <c r="JS1116" s="18"/>
      <c r="JT1116" s="18"/>
      <c r="JU1116" s="18"/>
      <c r="JV1116" s="18"/>
      <c r="JW1116" s="18"/>
      <c r="JX1116" s="18"/>
      <c r="JY1116" s="18"/>
      <c r="JZ1116" s="18"/>
      <c r="KA1116" s="18"/>
      <c r="KB1116" s="18"/>
      <c r="KC1116" s="18"/>
      <c r="KD1116" s="18"/>
      <c r="KE1116" s="18"/>
      <c r="KF1116" s="18"/>
      <c r="KG1116" s="18"/>
      <c r="KH1116" s="18"/>
      <c r="KI1116" s="18"/>
      <c r="KJ1116" s="18"/>
      <c r="KK1116" s="18"/>
      <c r="KL1116" s="18"/>
      <c r="KM1116" s="18"/>
      <c r="KN1116" s="18"/>
      <c r="KO1116" s="18"/>
      <c r="KP1116" s="18"/>
      <c r="KQ1116" s="18"/>
      <c r="KR1116" s="18"/>
      <c r="KS1116" s="18"/>
      <c r="KT1116" s="18"/>
    </row>
    <row r="1117" spans="8:306">
      <c r="H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c r="GS1117" s="18"/>
      <c r="GT1117" s="18"/>
      <c r="GU1117" s="18"/>
      <c r="GV1117" s="18"/>
      <c r="GW1117" s="18"/>
      <c r="GX1117" s="18"/>
      <c r="GY1117" s="18"/>
      <c r="GZ1117" s="18"/>
      <c r="HA1117" s="18"/>
      <c r="HB1117" s="18"/>
      <c r="HC1117" s="18"/>
      <c r="HD1117" s="18"/>
      <c r="HE1117" s="18"/>
      <c r="HF1117" s="18"/>
      <c r="HG1117" s="18"/>
      <c r="HH1117" s="18"/>
      <c r="HI1117" s="18"/>
      <c r="HJ1117" s="18"/>
      <c r="HK1117" s="18"/>
      <c r="HL1117" s="18"/>
      <c r="HM1117" s="18"/>
      <c r="HN1117" s="18"/>
      <c r="HO1117" s="18"/>
      <c r="HP1117" s="18"/>
      <c r="HQ1117" s="18"/>
      <c r="HR1117" s="18"/>
      <c r="HS1117" s="18"/>
      <c r="HT1117" s="18"/>
      <c r="HU1117" s="18"/>
      <c r="HV1117" s="18"/>
      <c r="HW1117" s="18"/>
      <c r="HX1117" s="18"/>
      <c r="HY1117" s="18"/>
      <c r="HZ1117" s="18"/>
      <c r="IA1117" s="18"/>
      <c r="IB1117" s="18"/>
      <c r="IC1117" s="18"/>
      <c r="ID1117" s="18"/>
      <c r="IE1117" s="18"/>
      <c r="IF1117" s="18"/>
      <c r="IG1117" s="18"/>
      <c r="IH1117" s="18"/>
      <c r="II1117" s="18"/>
      <c r="IJ1117" s="18"/>
      <c r="IK1117" s="18"/>
      <c r="IL1117" s="18"/>
      <c r="IM1117" s="18"/>
      <c r="IN1117" s="18"/>
      <c r="IO1117" s="18"/>
      <c r="IP1117" s="18"/>
      <c r="IQ1117" s="18"/>
      <c r="IR1117" s="18"/>
      <c r="IS1117" s="18"/>
      <c r="IT1117" s="18"/>
      <c r="IU1117" s="18"/>
      <c r="IV1117" s="18"/>
      <c r="IW1117" s="18"/>
      <c r="IX1117" s="18"/>
      <c r="IY1117" s="18"/>
      <c r="IZ1117" s="18"/>
      <c r="JA1117" s="18"/>
      <c r="JB1117" s="18"/>
      <c r="JC1117" s="18"/>
      <c r="JD1117" s="18"/>
      <c r="JE1117" s="18"/>
      <c r="JF1117" s="18"/>
      <c r="JG1117" s="18"/>
      <c r="JH1117" s="18"/>
      <c r="JI1117" s="18"/>
      <c r="JJ1117" s="18"/>
      <c r="JK1117" s="18"/>
      <c r="JL1117" s="18"/>
      <c r="JM1117" s="18"/>
      <c r="JN1117" s="18"/>
      <c r="JO1117" s="18"/>
      <c r="JP1117" s="18"/>
      <c r="JQ1117" s="18"/>
      <c r="JR1117" s="18"/>
      <c r="JS1117" s="18"/>
      <c r="JT1117" s="18"/>
      <c r="JU1117" s="18"/>
      <c r="JV1117" s="18"/>
      <c r="JW1117" s="18"/>
      <c r="JX1117" s="18"/>
      <c r="JY1117" s="18"/>
      <c r="JZ1117" s="18"/>
      <c r="KA1117" s="18"/>
      <c r="KB1117" s="18"/>
      <c r="KC1117" s="18"/>
      <c r="KD1117" s="18"/>
      <c r="KE1117" s="18"/>
      <c r="KF1117" s="18"/>
      <c r="KG1117" s="18"/>
      <c r="KH1117" s="18"/>
      <c r="KI1117" s="18"/>
      <c r="KJ1117" s="18"/>
      <c r="KK1117" s="18"/>
      <c r="KL1117" s="18"/>
      <c r="KM1117" s="18"/>
      <c r="KN1117" s="18"/>
      <c r="KO1117" s="18"/>
      <c r="KP1117" s="18"/>
      <c r="KQ1117" s="18"/>
      <c r="KR1117" s="18"/>
      <c r="KS1117" s="18"/>
      <c r="KT1117" s="18"/>
    </row>
    <row r="1118" spans="8:306">
      <c r="H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c r="GS1118" s="18"/>
      <c r="GT1118" s="18"/>
      <c r="GU1118" s="18"/>
      <c r="GV1118" s="18"/>
      <c r="GW1118" s="18"/>
      <c r="GX1118" s="18"/>
      <c r="GY1118" s="18"/>
      <c r="GZ1118" s="18"/>
      <c r="HA1118" s="18"/>
      <c r="HB1118" s="18"/>
      <c r="HC1118" s="18"/>
      <c r="HD1118" s="18"/>
      <c r="HE1118" s="18"/>
      <c r="HF1118" s="18"/>
      <c r="HG1118" s="18"/>
      <c r="HH1118" s="18"/>
      <c r="HI1118" s="18"/>
      <c r="HJ1118" s="18"/>
      <c r="HK1118" s="18"/>
      <c r="HL1118" s="18"/>
      <c r="HM1118" s="18"/>
      <c r="HN1118" s="18"/>
      <c r="HO1118" s="18"/>
      <c r="HP1118" s="18"/>
      <c r="HQ1118" s="18"/>
      <c r="HR1118" s="18"/>
      <c r="HS1118" s="18"/>
      <c r="HT1118" s="18"/>
      <c r="HU1118" s="18"/>
      <c r="HV1118" s="18"/>
      <c r="HW1118" s="18"/>
      <c r="HX1118" s="18"/>
      <c r="HY1118" s="18"/>
      <c r="HZ1118" s="18"/>
      <c r="IA1118" s="18"/>
      <c r="IB1118" s="18"/>
      <c r="IC1118" s="18"/>
      <c r="ID1118" s="18"/>
      <c r="IE1118" s="18"/>
      <c r="IF1118" s="18"/>
      <c r="IG1118" s="18"/>
      <c r="IH1118" s="18"/>
      <c r="II1118" s="18"/>
      <c r="IJ1118" s="18"/>
      <c r="IK1118" s="18"/>
      <c r="IL1118" s="18"/>
      <c r="IM1118" s="18"/>
      <c r="IN1118" s="18"/>
      <c r="IO1118" s="18"/>
      <c r="IP1118" s="18"/>
      <c r="IQ1118" s="18"/>
      <c r="IR1118" s="18"/>
      <c r="IS1118" s="18"/>
      <c r="IT1118" s="18"/>
      <c r="IU1118" s="18"/>
      <c r="IV1118" s="18"/>
      <c r="IW1118" s="18"/>
      <c r="IX1118" s="18"/>
      <c r="IY1118" s="18"/>
      <c r="IZ1118" s="18"/>
      <c r="JA1118" s="18"/>
      <c r="JB1118" s="18"/>
      <c r="JC1118" s="18"/>
      <c r="JD1118" s="18"/>
      <c r="JE1118" s="18"/>
      <c r="JF1118" s="18"/>
      <c r="JG1118" s="18"/>
      <c r="JH1118" s="18"/>
      <c r="JI1118" s="18"/>
      <c r="JJ1118" s="18"/>
      <c r="JK1118" s="18"/>
      <c r="JL1118" s="18"/>
      <c r="JM1118" s="18"/>
      <c r="JN1118" s="18"/>
      <c r="JO1118" s="18"/>
      <c r="JP1118" s="18"/>
      <c r="JQ1118" s="18"/>
      <c r="JR1118" s="18"/>
      <c r="JS1118" s="18"/>
      <c r="JT1118" s="18"/>
      <c r="JU1118" s="18"/>
      <c r="JV1118" s="18"/>
      <c r="JW1118" s="18"/>
      <c r="JX1118" s="18"/>
      <c r="JY1118" s="18"/>
      <c r="JZ1118" s="18"/>
      <c r="KA1118" s="18"/>
      <c r="KB1118" s="18"/>
      <c r="KC1118" s="18"/>
      <c r="KD1118" s="18"/>
      <c r="KE1118" s="18"/>
      <c r="KF1118" s="18"/>
      <c r="KG1118" s="18"/>
      <c r="KH1118" s="18"/>
      <c r="KI1118" s="18"/>
      <c r="KJ1118" s="18"/>
      <c r="KK1118" s="18"/>
      <c r="KL1118" s="18"/>
      <c r="KM1118" s="18"/>
      <c r="KN1118" s="18"/>
      <c r="KO1118" s="18"/>
      <c r="KP1118" s="18"/>
      <c r="KQ1118" s="18"/>
      <c r="KR1118" s="18"/>
      <c r="KS1118" s="18"/>
      <c r="KT1118" s="18"/>
    </row>
    <row r="1119" spans="8:306">
      <c r="H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c r="GS1119" s="18"/>
      <c r="GT1119" s="18"/>
      <c r="GU1119" s="18"/>
      <c r="GV1119" s="18"/>
      <c r="GW1119" s="18"/>
      <c r="GX1119" s="18"/>
      <c r="GY1119" s="18"/>
      <c r="GZ1119" s="18"/>
      <c r="HA1119" s="18"/>
      <c r="HB1119" s="18"/>
      <c r="HC1119" s="18"/>
      <c r="HD1119" s="18"/>
      <c r="HE1119" s="18"/>
      <c r="HF1119" s="18"/>
      <c r="HG1119" s="18"/>
      <c r="HH1119" s="18"/>
      <c r="HI1119" s="18"/>
      <c r="HJ1119" s="18"/>
      <c r="HK1119" s="18"/>
      <c r="HL1119" s="18"/>
      <c r="HM1119" s="18"/>
      <c r="HN1119" s="18"/>
      <c r="HO1119" s="18"/>
      <c r="HP1119" s="18"/>
      <c r="HQ1119" s="18"/>
      <c r="HR1119" s="18"/>
      <c r="HS1119" s="18"/>
      <c r="HT1119" s="18"/>
      <c r="HU1119" s="18"/>
      <c r="HV1119" s="18"/>
      <c r="HW1119" s="18"/>
      <c r="HX1119" s="18"/>
      <c r="HY1119" s="18"/>
      <c r="HZ1119" s="18"/>
      <c r="IA1119" s="18"/>
      <c r="IB1119" s="18"/>
      <c r="IC1119" s="18"/>
      <c r="ID1119" s="18"/>
      <c r="IE1119" s="18"/>
      <c r="IF1119" s="18"/>
      <c r="IG1119" s="18"/>
      <c r="IH1119" s="18"/>
      <c r="II1119" s="18"/>
      <c r="IJ1119" s="18"/>
      <c r="IK1119" s="18"/>
      <c r="IL1119" s="18"/>
      <c r="IM1119" s="18"/>
      <c r="IN1119" s="18"/>
      <c r="IO1119" s="18"/>
      <c r="IP1119" s="18"/>
      <c r="IQ1119" s="18"/>
      <c r="IR1119" s="18"/>
      <c r="IS1119" s="18"/>
      <c r="IT1119" s="18"/>
      <c r="IU1119" s="18"/>
      <c r="IV1119" s="18"/>
      <c r="IW1119" s="18"/>
      <c r="IX1119" s="18"/>
      <c r="IY1119" s="18"/>
      <c r="IZ1119" s="18"/>
      <c r="JA1119" s="18"/>
      <c r="JB1119" s="18"/>
      <c r="JC1119" s="18"/>
      <c r="JD1119" s="18"/>
      <c r="JE1119" s="18"/>
      <c r="JF1119" s="18"/>
      <c r="JG1119" s="18"/>
      <c r="JH1119" s="18"/>
      <c r="JI1119" s="18"/>
      <c r="JJ1119" s="18"/>
      <c r="JK1119" s="18"/>
      <c r="JL1119" s="18"/>
      <c r="JM1119" s="18"/>
      <c r="JN1119" s="18"/>
      <c r="JO1119" s="18"/>
      <c r="JP1119" s="18"/>
      <c r="JQ1119" s="18"/>
      <c r="JR1119" s="18"/>
      <c r="JS1119" s="18"/>
      <c r="JT1119" s="18"/>
      <c r="JU1119" s="18"/>
      <c r="JV1119" s="18"/>
      <c r="JW1119" s="18"/>
      <c r="JX1119" s="18"/>
      <c r="JY1119" s="18"/>
      <c r="JZ1119" s="18"/>
      <c r="KA1119" s="18"/>
      <c r="KB1119" s="18"/>
      <c r="KC1119" s="18"/>
      <c r="KD1119" s="18"/>
      <c r="KE1119" s="18"/>
      <c r="KF1119" s="18"/>
      <c r="KG1119" s="18"/>
      <c r="KH1119" s="18"/>
      <c r="KI1119" s="18"/>
      <c r="KJ1119" s="18"/>
      <c r="KK1119" s="18"/>
      <c r="KL1119" s="18"/>
      <c r="KM1119" s="18"/>
      <c r="KN1119" s="18"/>
      <c r="KO1119" s="18"/>
      <c r="KP1119" s="18"/>
      <c r="KQ1119" s="18"/>
      <c r="KR1119" s="18"/>
      <c r="KS1119" s="18"/>
      <c r="KT1119" s="18"/>
    </row>
    <row r="1120" spans="8:306">
      <c r="H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c r="GS1120" s="18"/>
      <c r="GT1120" s="18"/>
      <c r="GU1120" s="18"/>
      <c r="GV1120" s="18"/>
      <c r="GW1120" s="18"/>
      <c r="GX1120" s="18"/>
      <c r="GY1120" s="18"/>
      <c r="GZ1120" s="18"/>
      <c r="HA1120" s="18"/>
      <c r="HB1120" s="18"/>
      <c r="HC1120" s="18"/>
      <c r="HD1120" s="18"/>
      <c r="HE1120" s="18"/>
      <c r="HF1120" s="18"/>
      <c r="HG1120" s="18"/>
      <c r="HH1120" s="18"/>
      <c r="HI1120" s="18"/>
      <c r="HJ1120" s="18"/>
      <c r="HK1120" s="18"/>
      <c r="HL1120" s="18"/>
      <c r="HM1120" s="18"/>
      <c r="HN1120" s="18"/>
      <c r="HO1120" s="18"/>
      <c r="HP1120" s="18"/>
      <c r="HQ1120" s="18"/>
      <c r="HR1120" s="18"/>
      <c r="HS1120" s="18"/>
      <c r="HT1120" s="18"/>
      <c r="HU1120" s="18"/>
      <c r="HV1120" s="18"/>
      <c r="HW1120" s="18"/>
      <c r="HX1120" s="18"/>
      <c r="HY1120" s="18"/>
      <c r="HZ1120" s="18"/>
      <c r="IA1120" s="18"/>
      <c r="IB1120" s="18"/>
      <c r="IC1120" s="18"/>
      <c r="ID1120" s="18"/>
      <c r="IE1120" s="18"/>
      <c r="IF1120" s="18"/>
      <c r="IG1120" s="18"/>
      <c r="IH1120" s="18"/>
      <c r="II1120" s="18"/>
      <c r="IJ1120" s="18"/>
      <c r="IK1120" s="18"/>
      <c r="IL1120" s="18"/>
      <c r="IM1120" s="18"/>
      <c r="IN1120" s="18"/>
      <c r="IO1120" s="18"/>
      <c r="IP1120" s="18"/>
      <c r="IQ1120" s="18"/>
      <c r="IR1120" s="18"/>
      <c r="IS1120" s="18"/>
      <c r="IT1120" s="18"/>
      <c r="IU1120" s="18"/>
      <c r="IV1120" s="18"/>
      <c r="IW1120" s="18"/>
      <c r="IX1120" s="18"/>
      <c r="IY1120" s="18"/>
      <c r="IZ1120" s="18"/>
      <c r="JA1120" s="18"/>
      <c r="JB1120" s="18"/>
      <c r="JC1120" s="18"/>
      <c r="JD1120" s="18"/>
      <c r="JE1120" s="18"/>
      <c r="JF1120" s="18"/>
      <c r="JG1120" s="18"/>
      <c r="JH1120" s="18"/>
      <c r="JI1120" s="18"/>
      <c r="JJ1120" s="18"/>
      <c r="JK1120" s="18"/>
      <c r="JL1120" s="18"/>
      <c r="JM1120" s="18"/>
      <c r="JN1120" s="18"/>
      <c r="JO1120" s="18"/>
      <c r="JP1120" s="18"/>
      <c r="JQ1120" s="18"/>
      <c r="JR1120" s="18"/>
      <c r="JS1120" s="18"/>
      <c r="JT1120" s="18"/>
      <c r="JU1120" s="18"/>
      <c r="JV1120" s="18"/>
      <c r="JW1120" s="18"/>
      <c r="JX1120" s="18"/>
      <c r="JY1120" s="18"/>
      <c r="JZ1120" s="18"/>
      <c r="KA1120" s="18"/>
      <c r="KB1120" s="18"/>
      <c r="KC1120" s="18"/>
      <c r="KD1120" s="18"/>
      <c r="KE1120" s="18"/>
      <c r="KF1120" s="18"/>
      <c r="KG1120" s="18"/>
      <c r="KH1120" s="18"/>
      <c r="KI1120" s="18"/>
      <c r="KJ1120" s="18"/>
      <c r="KK1120" s="18"/>
      <c r="KL1120" s="18"/>
      <c r="KM1120" s="18"/>
      <c r="KN1120" s="18"/>
      <c r="KO1120" s="18"/>
      <c r="KP1120" s="18"/>
      <c r="KQ1120" s="18"/>
      <c r="KR1120" s="18"/>
      <c r="KS1120" s="18"/>
      <c r="KT1120" s="18"/>
    </row>
    <row r="1121" spans="8:306">
      <c r="H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c r="GS1121" s="18"/>
      <c r="GT1121" s="18"/>
      <c r="GU1121" s="18"/>
      <c r="GV1121" s="18"/>
      <c r="GW1121" s="18"/>
      <c r="GX1121" s="18"/>
      <c r="GY1121" s="18"/>
      <c r="GZ1121" s="18"/>
      <c r="HA1121" s="18"/>
      <c r="HB1121" s="18"/>
      <c r="HC1121" s="18"/>
      <c r="HD1121" s="18"/>
      <c r="HE1121" s="18"/>
      <c r="HF1121" s="18"/>
      <c r="HG1121" s="18"/>
      <c r="HH1121" s="18"/>
      <c r="HI1121" s="18"/>
      <c r="HJ1121" s="18"/>
      <c r="HK1121" s="18"/>
      <c r="HL1121" s="18"/>
      <c r="HM1121" s="18"/>
      <c r="HN1121" s="18"/>
      <c r="HO1121" s="18"/>
      <c r="HP1121" s="18"/>
      <c r="HQ1121" s="18"/>
      <c r="HR1121" s="18"/>
      <c r="HS1121" s="18"/>
      <c r="HT1121" s="18"/>
      <c r="HU1121" s="18"/>
      <c r="HV1121" s="18"/>
      <c r="HW1121" s="18"/>
      <c r="HX1121" s="18"/>
      <c r="HY1121" s="18"/>
      <c r="HZ1121" s="18"/>
      <c r="IA1121" s="18"/>
      <c r="IB1121" s="18"/>
      <c r="IC1121" s="18"/>
      <c r="ID1121" s="18"/>
      <c r="IE1121" s="18"/>
      <c r="IF1121" s="18"/>
      <c r="IG1121" s="18"/>
      <c r="IH1121" s="18"/>
      <c r="II1121" s="18"/>
      <c r="IJ1121" s="18"/>
      <c r="IK1121" s="18"/>
      <c r="IL1121" s="18"/>
      <c r="IM1121" s="18"/>
      <c r="IN1121" s="18"/>
      <c r="IO1121" s="18"/>
      <c r="IP1121" s="18"/>
      <c r="IQ1121" s="18"/>
      <c r="IR1121" s="18"/>
      <c r="IS1121" s="18"/>
      <c r="IT1121" s="18"/>
      <c r="IU1121" s="18"/>
      <c r="IV1121" s="18"/>
      <c r="IW1121" s="18"/>
      <c r="IX1121" s="18"/>
      <c r="IY1121" s="18"/>
      <c r="IZ1121" s="18"/>
      <c r="JA1121" s="18"/>
      <c r="JB1121" s="18"/>
      <c r="JC1121" s="18"/>
      <c r="JD1121" s="18"/>
      <c r="JE1121" s="18"/>
      <c r="JF1121" s="18"/>
      <c r="JG1121" s="18"/>
      <c r="JH1121" s="18"/>
      <c r="JI1121" s="18"/>
      <c r="JJ1121" s="18"/>
      <c r="JK1121" s="18"/>
      <c r="JL1121" s="18"/>
      <c r="JM1121" s="18"/>
      <c r="JN1121" s="18"/>
      <c r="JO1121" s="18"/>
      <c r="JP1121" s="18"/>
      <c r="JQ1121" s="18"/>
      <c r="JR1121" s="18"/>
      <c r="JS1121" s="18"/>
      <c r="JT1121" s="18"/>
      <c r="JU1121" s="18"/>
      <c r="JV1121" s="18"/>
      <c r="JW1121" s="18"/>
      <c r="JX1121" s="18"/>
      <c r="JY1121" s="18"/>
      <c r="JZ1121" s="18"/>
      <c r="KA1121" s="18"/>
      <c r="KB1121" s="18"/>
      <c r="KC1121" s="18"/>
      <c r="KD1121" s="18"/>
      <c r="KE1121" s="18"/>
      <c r="KF1121" s="18"/>
      <c r="KG1121" s="18"/>
      <c r="KH1121" s="18"/>
      <c r="KI1121" s="18"/>
      <c r="KJ1121" s="18"/>
      <c r="KK1121" s="18"/>
      <c r="KL1121" s="18"/>
      <c r="KM1121" s="18"/>
      <c r="KN1121" s="18"/>
      <c r="KO1121" s="18"/>
      <c r="KP1121" s="18"/>
      <c r="KQ1121" s="18"/>
      <c r="KR1121" s="18"/>
      <c r="KS1121" s="18"/>
      <c r="KT1121" s="18"/>
    </row>
    <row r="1122" spans="8:306">
      <c r="H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c r="GS1122" s="18"/>
      <c r="GT1122" s="18"/>
      <c r="GU1122" s="18"/>
      <c r="GV1122" s="18"/>
      <c r="GW1122" s="18"/>
      <c r="GX1122" s="18"/>
      <c r="GY1122" s="18"/>
      <c r="GZ1122" s="18"/>
      <c r="HA1122" s="18"/>
      <c r="HB1122" s="18"/>
      <c r="HC1122" s="18"/>
      <c r="HD1122" s="18"/>
      <c r="HE1122" s="18"/>
      <c r="HF1122" s="18"/>
      <c r="HG1122" s="18"/>
      <c r="HH1122" s="18"/>
      <c r="HI1122" s="18"/>
      <c r="HJ1122" s="18"/>
      <c r="HK1122" s="18"/>
      <c r="HL1122" s="18"/>
      <c r="HM1122" s="18"/>
      <c r="HN1122" s="18"/>
      <c r="HO1122" s="18"/>
      <c r="HP1122" s="18"/>
      <c r="HQ1122" s="18"/>
      <c r="HR1122" s="18"/>
      <c r="HS1122" s="18"/>
      <c r="HT1122" s="18"/>
      <c r="HU1122" s="18"/>
      <c r="HV1122" s="18"/>
      <c r="HW1122" s="18"/>
      <c r="HX1122" s="18"/>
      <c r="HY1122" s="18"/>
      <c r="HZ1122" s="18"/>
      <c r="IA1122" s="18"/>
      <c r="IB1122" s="18"/>
      <c r="IC1122" s="18"/>
      <c r="ID1122" s="18"/>
      <c r="IE1122" s="18"/>
      <c r="IF1122" s="18"/>
      <c r="IG1122" s="18"/>
      <c r="IH1122" s="18"/>
      <c r="II1122" s="18"/>
      <c r="IJ1122" s="18"/>
      <c r="IK1122" s="18"/>
      <c r="IL1122" s="18"/>
      <c r="IM1122" s="18"/>
      <c r="IN1122" s="18"/>
      <c r="IO1122" s="18"/>
      <c r="IP1122" s="18"/>
      <c r="IQ1122" s="18"/>
      <c r="IR1122" s="18"/>
      <c r="IS1122" s="18"/>
      <c r="IT1122" s="18"/>
      <c r="IU1122" s="18"/>
      <c r="IV1122" s="18"/>
      <c r="IW1122" s="18"/>
      <c r="IX1122" s="18"/>
      <c r="IY1122" s="18"/>
      <c r="IZ1122" s="18"/>
      <c r="JA1122" s="18"/>
      <c r="JB1122" s="18"/>
      <c r="JC1122" s="18"/>
      <c r="JD1122" s="18"/>
      <c r="JE1122" s="18"/>
      <c r="JF1122" s="18"/>
      <c r="JG1122" s="18"/>
      <c r="JH1122" s="18"/>
      <c r="JI1122" s="18"/>
      <c r="JJ1122" s="18"/>
      <c r="JK1122" s="18"/>
      <c r="JL1122" s="18"/>
      <c r="JM1122" s="18"/>
      <c r="JN1122" s="18"/>
      <c r="JO1122" s="18"/>
      <c r="JP1122" s="18"/>
      <c r="JQ1122" s="18"/>
      <c r="JR1122" s="18"/>
      <c r="JS1122" s="18"/>
      <c r="JT1122" s="18"/>
      <c r="JU1122" s="18"/>
      <c r="JV1122" s="18"/>
      <c r="JW1122" s="18"/>
      <c r="JX1122" s="18"/>
      <c r="JY1122" s="18"/>
      <c r="JZ1122" s="18"/>
      <c r="KA1122" s="18"/>
      <c r="KB1122" s="18"/>
      <c r="KC1122" s="18"/>
      <c r="KD1122" s="18"/>
      <c r="KE1122" s="18"/>
      <c r="KF1122" s="18"/>
      <c r="KG1122" s="18"/>
      <c r="KH1122" s="18"/>
      <c r="KI1122" s="18"/>
      <c r="KJ1122" s="18"/>
      <c r="KK1122" s="18"/>
      <c r="KL1122" s="18"/>
      <c r="KM1122" s="18"/>
      <c r="KN1122" s="18"/>
      <c r="KO1122" s="18"/>
      <c r="KP1122" s="18"/>
      <c r="KQ1122" s="18"/>
      <c r="KR1122" s="18"/>
      <c r="KS1122" s="18"/>
      <c r="KT1122" s="18"/>
    </row>
    <row r="1123" spans="8:306">
      <c r="H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c r="GS1123" s="18"/>
      <c r="GT1123" s="18"/>
      <c r="GU1123" s="18"/>
      <c r="GV1123" s="18"/>
      <c r="GW1123" s="18"/>
      <c r="GX1123" s="18"/>
      <c r="GY1123" s="18"/>
      <c r="GZ1123" s="18"/>
      <c r="HA1123" s="18"/>
      <c r="HB1123" s="18"/>
      <c r="HC1123" s="18"/>
      <c r="HD1123" s="18"/>
      <c r="HE1123" s="18"/>
      <c r="HF1123" s="18"/>
      <c r="HG1123" s="18"/>
      <c r="HH1123" s="18"/>
      <c r="HI1123" s="18"/>
      <c r="HJ1123" s="18"/>
      <c r="HK1123" s="18"/>
      <c r="HL1123" s="18"/>
      <c r="HM1123" s="18"/>
      <c r="HN1123" s="18"/>
      <c r="HO1123" s="18"/>
      <c r="HP1123" s="18"/>
      <c r="HQ1123" s="18"/>
      <c r="HR1123" s="18"/>
      <c r="HS1123" s="18"/>
      <c r="HT1123" s="18"/>
      <c r="HU1123" s="18"/>
      <c r="HV1123" s="18"/>
      <c r="HW1123" s="18"/>
      <c r="HX1123" s="18"/>
      <c r="HY1123" s="18"/>
      <c r="HZ1123" s="18"/>
      <c r="IA1123" s="18"/>
      <c r="IB1123" s="18"/>
      <c r="IC1123" s="18"/>
      <c r="ID1123" s="18"/>
      <c r="IE1123" s="18"/>
      <c r="IF1123" s="18"/>
      <c r="IG1123" s="18"/>
      <c r="IH1123" s="18"/>
      <c r="II1123" s="18"/>
      <c r="IJ1123" s="18"/>
      <c r="IK1123" s="18"/>
      <c r="IL1123" s="18"/>
      <c r="IM1123" s="18"/>
      <c r="IN1123" s="18"/>
      <c r="IO1123" s="18"/>
      <c r="IP1123" s="18"/>
      <c r="IQ1123" s="18"/>
      <c r="IR1123" s="18"/>
      <c r="IS1123" s="18"/>
      <c r="IT1123" s="18"/>
      <c r="IU1123" s="18"/>
      <c r="IV1123" s="18"/>
      <c r="IW1123" s="18"/>
      <c r="IX1123" s="18"/>
      <c r="IY1123" s="18"/>
      <c r="IZ1123" s="18"/>
      <c r="JA1123" s="18"/>
      <c r="JB1123" s="18"/>
      <c r="JC1123" s="18"/>
      <c r="JD1123" s="18"/>
      <c r="JE1123" s="18"/>
      <c r="JF1123" s="18"/>
      <c r="JG1123" s="18"/>
      <c r="JH1123" s="18"/>
      <c r="JI1123" s="18"/>
      <c r="JJ1123" s="18"/>
      <c r="JK1123" s="18"/>
      <c r="JL1123" s="18"/>
      <c r="JM1123" s="18"/>
      <c r="JN1123" s="18"/>
      <c r="JO1123" s="18"/>
      <c r="JP1123" s="18"/>
      <c r="JQ1123" s="18"/>
      <c r="JR1123" s="18"/>
      <c r="JS1123" s="18"/>
      <c r="JT1123" s="18"/>
      <c r="JU1123" s="18"/>
      <c r="JV1123" s="18"/>
      <c r="JW1123" s="18"/>
      <c r="JX1123" s="18"/>
      <c r="JY1123" s="18"/>
      <c r="JZ1123" s="18"/>
      <c r="KA1123" s="18"/>
      <c r="KB1123" s="18"/>
      <c r="KC1123" s="18"/>
      <c r="KD1123" s="18"/>
      <c r="KE1123" s="18"/>
      <c r="KF1123" s="18"/>
      <c r="KG1123" s="18"/>
      <c r="KH1123" s="18"/>
      <c r="KI1123" s="18"/>
      <c r="KJ1123" s="18"/>
      <c r="KK1123" s="18"/>
      <c r="KL1123" s="18"/>
      <c r="KM1123" s="18"/>
      <c r="KN1123" s="18"/>
      <c r="KO1123" s="18"/>
      <c r="KP1123" s="18"/>
      <c r="KQ1123" s="18"/>
      <c r="KR1123" s="18"/>
      <c r="KS1123" s="18"/>
      <c r="KT1123" s="18"/>
    </row>
    <row r="1124" spans="8:306">
      <c r="H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c r="GS1124" s="18"/>
      <c r="GT1124" s="18"/>
      <c r="GU1124" s="18"/>
      <c r="GV1124" s="18"/>
      <c r="GW1124" s="18"/>
      <c r="GX1124" s="18"/>
      <c r="GY1124" s="18"/>
      <c r="GZ1124" s="18"/>
      <c r="HA1124" s="18"/>
      <c r="HB1124" s="18"/>
      <c r="HC1124" s="18"/>
      <c r="HD1124" s="18"/>
      <c r="HE1124" s="18"/>
      <c r="HF1124" s="18"/>
      <c r="HG1124" s="18"/>
      <c r="HH1124" s="18"/>
      <c r="HI1124" s="18"/>
      <c r="HJ1124" s="18"/>
      <c r="HK1124" s="18"/>
      <c r="HL1124" s="18"/>
      <c r="HM1124" s="18"/>
      <c r="HN1124" s="18"/>
      <c r="HO1124" s="18"/>
      <c r="HP1124" s="18"/>
      <c r="HQ1124" s="18"/>
      <c r="HR1124" s="18"/>
      <c r="HS1124" s="18"/>
      <c r="HT1124" s="18"/>
      <c r="HU1124" s="18"/>
      <c r="HV1124" s="18"/>
      <c r="HW1124" s="18"/>
      <c r="HX1124" s="18"/>
      <c r="HY1124" s="18"/>
      <c r="HZ1124" s="18"/>
      <c r="IA1124" s="18"/>
      <c r="IB1124" s="18"/>
      <c r="IC1124" s="18"/>
      <c r="ID1124" s="18"/>
      <c r="IE1124" s="18"/>
      <c r="IF1124" s="18"/>
      <c r="IG1124" s="18"/>
      <c r="IH1124" s="18"/>
      <c r="II1124" s="18"/>
      <c r="IJ1124" s="18"/>
      <c r="IK1124" s="18"/>
      <c r="IL1124" s="18"/>
      <c r="IM1124" s="18"/>
      <c r="IN1124" s="18"/>
      <c r="IO1124" s="18"/>
      <c r="IP1124" s="18"/>
      <c r="IQ1124" s="18"/>
      <c r="IR1124" s="18"/>
      <c r="IS1124" s="18"/>
      <c r="IT1124" s="18"/>
      <c r="IU1124" s="18"/>
      <c r="IV1124" s="18"/>
      <c r="IW1124" s="18"/>
      <c r="IX1124" s="18"/>
      <c r="IY1124" s="18"/>
      <c r="IZ1124" s="18"/>
      <c r="JA1124" s="18"/>
      <c r="JB1124" s="18"/>
      <c r="JC1124" s="18"/>
      <c r="JD1124" s="18"/>
      <c r="JE1124" s="18"/>
      <c r="JF1124" s="18"/>
      <c r="JG1124" s="18"/>
      <c r="JH1124" s="18"/>
      <c r="JI1124" s="18"/>
      <c r="JJ1124" s="18"/>
      <c r="JK1124" s="18"/>
      <c r="JL1124" s="18"/>
      <c r="JM1124" s="18"/>
      <c r="JN1124" s="18"/>
      <c r="JO1124" s="18"/>
      <c r="JP1124" s="18"/>
      <c r="JQ1124" s="18"/>
      <c r="JR1124" s="18"/>
      <c r="JS1124" s="18"/>
      <c r="JT1124" s="18"/>
      <c r="JU1124" s="18"/>
      <c r="JV1124" s="18"/>
      <c r="JW1124" s="18"/>
      <c r="JX1124" s="18"/>
      <c r="JY1124" s="18"/>
      <c r="JZ1124" s="18"/>
      <c r="KA1124" s="18"/>
      <c r="KB1124" s="18"/>
      <c r="KC1124" s="18"/>
      <c r="KD1124" s="18"/>
      <c r="KE1124" s="18"/>
      <c r="KF1124" s="18"/>
      <c r="KG1124" s="18"/>
      <c r="KH1124" s="18"/>
      <c r="KI1124" s="18"/>
      <c r="KJ1124" s="18"/>
      <c r="KK1124" s="18"/>
      <c r="KL1124" s="18"/>
      <c r="KM1124" s="18"/>
      <c r="KN1124" s="18"/>
      <c r="KO1124" s="18"/>
      <c r="KP1124" s="18"/>
      <c r="KQ1124" s="18"/>
      <c r="KR1124" s="18"/>
      <c r="KS1124" s="18"/>
      <c r="KT1124" s="18"/>
    </row>
    <row r="1125" spans="8:306">
      <c r="H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c r="GS1125" s="18"/>
      <c r="GT1125" s="18"/>
      <c r="GU1125" s="18"/>
      <c r="GV1125" s="18"/>
      <c r="GW1125" s="18"/>
      <c r="GX1125" s="18"/>
      <c r="GY1125" s="18"/>
      <c r="GZ1125" s="18"/>
      <c r="HA1125" s="18"/>
      <c r="HB1125" s="18"/>
      <c r="HC1125" s="18"/>
      <c r="HD1125" s="18"/>
      <c r="HE1125" s="18"/>
      <c r="HF1125" s="18"/>
      <c r="HG1125" s="18"/>
      <c r="HH1125" s="18"/>
      <c r="HI1125" s="18"/>
      <c r="HJ1125" s="18"/>
      <c r="HK1125" s="18"/>
      <c r="HL1125" s="18"/>
      <c r="HM1125" s="18"/>
      <c r="HN1125" s="18"/>
      <c r="HO1125" s="18"/>
      <c r="HP1125" s="18"/>
      <c r="HQ1125" s="18"/>
      <c r="HR1125" s="18"/>
      <c r="HS1125" s="18"/>
      <c r="HT1125" s="18"/>
      <c r="HU1125" s="18"/>
      <c r="HV1125" s="18"/>
      <c r="HW1125" s="18"/>
      <c r="HX1125" s="18"/>
      <c r="HY1125" s="18"/>
      <c r="HZ1125" s="18"/>
      <c r="IA1125" s="18"/>
      <c r="IB1125" s="18"/>
      <c r="IC1125" s="18"/>
      <c r="ID1125" s="18"/>
      <c r="IE1125" s="18"/>
      <c r="IF1125" s="18"/>
      <c r="IG1125" s="18"/>
      <c r="IH1125" s="18"/>
      <c r="II1125" s="18"/>
      <c r="IJ1125" s="18"/>
      <c r="IK1125" s="18"/>
      <c r="IL1125" s="18"/>
      <c r="IM1125" s="18"/>
      <c r="IN1125" s="18"/>
      <c r="IO1125" s="18"/>
      <c r="IP1125" s="18"/>
      <c r="IQ1125" s="18"/>
      <c r="IR1125" s="18"/>
      <c r="IS1125" s="18"/>
      <c r="IT1125" s="18"/>
      <c r="IU1125" s="18"/>
      <c r="IV1125" s="18"/>
      <c r="IW1125" s="18"/>
      <c r="IX1125" s="18"/>
      <c r="IY1125" s="18"/>
      <c r="IZ1125" s="18"/>
      <c r="JA1125" s="18"/>
      <c r="JB1125" s="18"/>
      <c r="JC1125" s="18"/>
      <c r="JD1125" s="18"/>
      <c r="JE1125" s="18"/>
      <c r="JF1125" s="18"/>
      <c r="JG1125" s="18"/>
      <c r="JH1125" s="18"/>
      <c r="JI1125" s="18"/>
      <c r="JJ1125" s="18"/>
      <c r="JK1125" s="18"/>
      <c r="JL1125" s="18"/>
      <c r="JM1125" s="18"/>
      <c r="JN1125" s="18"/>
      <c r="JO1125" s="18"/>
      <c r="JP1125" s="18"/>
      <c r="JQ1125" s="18"/>
      <c r="JR1125" s="18"/>
      <c r="JS1125" s="18"/>
      <c r="JT1125" s="18"/>
      <c r="JU1125" s="18"/>
      <c r="JV1125" s="18"/>
      <c r="JW1125" s="18"/>
      <c r="JX1125" s="18"/>
      <c r="JY1125" s="18"/>
      <c r="JZ1125" s="18"/>
      <c r="KA1125" s="18"/>
      <c r="KB1125" s="18"/>
      <c r="KC1125" s="18"/>
      <c r="KD1125" s="18"/>
      <c r="KE1125" s="18"/>
      <c r="KF1125" s="18"/>
      <c r="KG1125" s="18"/>
      <c r="KH1125" s="18"/>
      <c r="KI1125" s="18"/>
      <c r="KJ1125" s="18"/>
      <c r="KK1125" s="18"/>
      <c r="KL1125" s="18"/>
      <c r="KM1125" s="18"/>
      <c r="KN1125" s="18"/>
      <c r="KO1125" s="18"/>
      <c r="KP1125" s="18"/>
      <c r="KQ1125" s="18"/>
      <c r="KR1125" s="18"/>
      <c r="KS1125" s="18"/>
      <c r="KT1125" s="18"/>
    </row>
    <row r="1126" spans="8:306">
      <c r="H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c r="GS1126" s="18"/>
      <c r="GT1126" s="18"/>
      <c r="GU1126" s="18"/>
      <c r="GV1126" s="18"/>
      <c r="GW1126" s="18"/>
      <c r="GX1126" s="18"/>
      <c r="GY1126" s="18"/>
      <c r="GZ1126" s="18"/>
      <c r="HA1126" s="18"/>
      <c r="HB1126" s="18"/>
      <c r="HC1126" s="18"/>
      <c r="HD1126" s="18"/>
      <c r="HE1126" s="18"/>
      <c r="HF1126" s="18"/>
      <c r="HG1126" s="18"/>
      <c r="HH1126" s="18"/>
      <c r="HI1126" s="18"/>
      <c r="HJ1126" s="18"/>
      <c r="HK1126" s="18"/>
      <c r="HL1126" s="18"/>
      <c r="HM1126" s="18"/>
      <c r="HN1126" s="18"/>
      <c r="HO1126" s="18"/>
      <c r="HP1126" s="18"/>
      <c r="HQ1126" s="18"/>
      <c r="HR1126" s="18"/>
      <c r="HS1126" s="18"/>
      <c r="HT1126" s="18"/>
      <c r="HU1126" s="18"/>
      <c r="HV1126" s="18"/>
      <c r="HW1126" s="18"/>
      <c r="HX1126" s="18"/>
      <c r="HY1126" s="18"/>
      <c r="HZ1126" s="18"/>
      <c r="IA1126" s="18"/>
      <c r="IB1126" s="18"/>
      <c r="IC1126" s="18"/>
      <c r="ID1126" s="18"/>
      <c r="IE1126" s="18"/>
      <c r="IF1126" s="18"/>
      <c r="IG1126" s="18"/>
      <c r="IH1126" s="18"/>
      <c r="II1126" s="18"/>
      <c r="IJ1126" s="18"/>
      <c r="IK1126" s="18"/>
      <c r="IL1126" s="18"/>
      <c r="IM1126" s="18"/>
      <c r="IN1126" s="18"/>
      <c r="IO1126" s="18"/>
      <c r="IP1126" s="18"/>
      <c r="IQ1126" s="18"/>
      <c r="IR1126" s="18"/>
      <c r="IS1126" s="18"/>
      <c r="IT1126" s="18"/>
      <c r="IU1126" s="18"/>
      <c r="IV1126" s="18"/>
      <c r="IW1126" s="18"/>
      <c r="IX1126" s="18"/>
      <c r="IY1126" s="18"/>
      <c r="IZ1126" s="18"/>
      <c r="JA1126" s="18"/>
      <c r="JB1126" s="18"/>
      <c r="JC1126" s="18"/>
      <c r="JD1126" s="18"/>
      <c r="JE1126" s="18"/>
      <c r="JF1126" s="18"/>
      <c r="JG1126" s="18"/>
      <c r="JH1126" s="18"/>
      <c r="JI1126" s="18"/>
      <c r="JJ1126" s="18"/>
      <c r="JK1126" s="18"/>
      <c r="JL1126" s="18"/>
      <c r="JM1126" s="18"/>
      <c r="JN1126" s="18"/>
      <c r="JO1126" s="18"/>
      <c r="JP1126" s="18"/>
      <c r="JQ1126" s="18"/>
      <c r="JR1126" s="18"/>
      <c r="JS1126" s="18"/>
      <c r="JT1126" s="18"/>
      <c r="JU1126" s="18"/>
      <c r="JV1126" s="18"/>
      <c r="JW1126" s="18"/>
      <c r="JX1126" s="18"/>
      <c r="JY1126" s="18"/>
      <c r="JZ1126" s="18"/>
      <c r="KA1126" s="18"/>
      <c r="KB1126" s="18"/>
      <c r="KC1126" s="18"/>
      <c r="KD1126" s="18"/>
      <c r="KE1126" s="18"/>
      <c r="KF1126" s="18"/>
      <c r="KG1126" s="18"/>
      <c r="KH1126" s="18"/>
      <c r="KI1126" s="18"/>
      <c r="KJ1126" s="18"/>
      <c r="KK1126" s="18"/>
      <c r="KL1126" s="18"/>
      <c r="KM1126" s="18"/>
      <c r="KN1126" s="18"/>
      <c r="KO1126" s="18"/>
      <c r="KP1126" s="18"/>
      <c r="KQ1126" s="18"/>
      <c r="KR1126" s="18"/>
      <c r="KS1126" s="18"/>
      <c r="KT1126" s="18"/>
    </row>
    <row r="1127" spans="8:306">
      <c r="H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c r="GS1127" s="18"/>
      <c r="GT1127" s="18"/>
      <c r="GU1127" s="18"/>
      <c r="GV1127" s="18"/>
      <c r="GW1127" s="18"/>
      <c r="GX1127" s="18"/>
      <c r="GY1127" s="18"/>
      <c r="GZ1127" s="18"/>
      <c r="HA1127" s="18"/>
      <c r="HB1127" s="18"/>
      <c r="HC1127" s="18"/>
      <c r="HD1127" s="18"/>
      <c r="HE1127" s="18"/>
      <c r="HF1127" s="18"/>
      <c r="HG1127" s="18"/>
      <c r="HH1127" s="18"/>
      <c r="HI1127" s="18"/>
      <c r="HJ1127" s="18"/>
      <c r="HK1127" s="18"/>
      <c r="HL1127" s="18"/>
      <c r="HM1127" s="18"/>
      <c r="HN1127" s="18"/>
      <c r="HO1127" s="18"/>
      <c r="HP1127" s="18"/>
      <c r="HQ1127" s="18"/>
      <c r="HR1127" s="18"/>
      <c r="HS1127" s="18"/>
      <c r="HT1127" s="18"/>
      <c r="HU1127" s="18"/>
      <c r="HV1127" s="18"/>
      <c r="HW1127" s="18"/>
      <c r="HX1127" s="18"/>
      <c r="HY1127" s="18"/>
      <c r="HZ1127" s="18"/>
      <c r="IA1127" s="18"/>
      <c r="IB1127" s="18"/>
      <c r="IC1127" s="18"/>
      <c r="ID1127" s="18"/>
      <c r="IE1127" s="18"/>
      <c r="IF1127" s="18"/>
      <c r="IG1127" s="18"/>
      <c r="IH1127" s="18"/>
      <c r="II1127" s="18"/>
      <c r="IJ1127" s="18"/>
      <c r="IK1127" s="18"/>
      <c r="IL1127" s="18"/>
      <c r="IM1127" s="18"/>
      <c r="IN1127" s="18"/>
      <c r="IO1127" s="18"/>
      <c r="IP1127" s="18"/>
      <c r="IQ1127" s="18"/>
      <c r="IR1127" s="18"/>
      <c r="IS1127" s="18"/>
      <c r="IT1127" s="18"/>
      <c r="IU1127" s="18"/>
      <c r="IV1127" s="18"/>
      <c r="IW1127" s="18"/>
      <c r="IX1127" s="18"/>
      <c r="IY1127" s="18"/>
      <c r="IZ1127" s="18"/>
      <c r="JA1127" s="18"/>
      <c r="JB1127" s="18"/>
      <c r="JC1127" s="18"/>
      <c r="JD1127" s="18"/>
      <c r="JE1127" s="18"/>
      <c r="JF1127" s="18"/>
      <c r="JG1127" s="18"/>
      <c r="JH1127" s="18"/>
      <c r="JI1127" s="18"/>
      <c r="JJ1127" s="18"/>
      <c r="JK1127" s="18"/>
      <c r="JL1127" s="18"/>
      <c r="JM1127" s="18"/>
      <c r="JN1127" s="18"/>
      <c r="JO1127" s="18"/>
      <c r="JP1127" s="18"/>
      <c r="JQ1127" s="18"/>
      <c r="JR1127" s="18"/>
      <c r="JS1127" s="18"/>
      <c r="JT1127" s="18"/>
      <c r="JU1127" s="18"/>
      <c r="JV1127" s="18"/>
      <c r="JW1127" s="18"/>
      <c r="JX1127" s="18"/>
      <c r="JY1127" s="18"/>
      <c r="JZ1127" s="18"/>
      <c r="KA1127" s="18"/>
      <c r="KB1127" s="18"/>
      <c r="KC1127" s="18"/>
      <c r="KD1127" s="18"/>
      <c r="KE1127" s="18"/>
      <c r="KF1127" s="18"/>
      <c r="KG1127" s="18"/>
      <c r="KH1127" s="18"/>
      <c r="KI1127" s="18"/>
      <c r="KJ1127" s="18"/>
      <c r="KK1127" s="18"/>
      <c r="KL1127" s="18"/>
      <c r="KM1127" s="18"/>
      <c r="KN1127" s="18"/>
      <c r="KO1127" s="18"/>
      <c r="KP1127" s="18"/>
      <c r="KQ1127" s="18"/>
      <c r="KR1127" s="18"/>
      <c r="KS1127" s="18"/>
      <c r="KT1127" s="18"/>
    </row>
    <row r="1128" spans="8:306">
      <c r="H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c r="GS1128" s="18"/>
      <c r="GT1128" s="18"/>
      <c r="GU1128" s="18"/>
      <c r="GV1128" s="18"/>
      <c r="GW1128" s="18"/>
      <c r="GX1128" s="18"/>
      <c r="GY1128" s="18"/>
      <c r="GZ1128" s="18"/>
      <c r="HA1128" s="18"/>
      <c r="HB1128" s="18"/>
      <c r="HC1128" s="18"/>
      <c r="HD1128" s="18"/>
      <c r="HE1128" s="18"/>
      <c r="HF1128" s="18"/>
      <c r="HG1128" s="18"/>
      <c r="HH1128" s="18"/>
      <c r="HI1128" s="18"/>
      <c r="HJ1128" s="18"/>
      <c r="HK1128" s="18"/>
      <c r="HL1128" s="18"/>
      <c r="HM1128" s="18"/>
      <c r="HN1128" s="18"/>
      <c r="HO1128" s="18"/>
      <c r="HP1128" s="18"/>
      <c r="HQ1128" s="18"/>
      <c r="HR1128" s="18"/>
      <c r="HS1128" s="18"/>
      <c r="HT1128" s="18"/>
      <c r="HU1128" s="18"/>
      <c r="HV1128" s="18"/>
      <c r="HW1128" s="18"/>
      <c r="HX1128" s="18"/>
      <c r="HY1128" s="18"/>
      <c r="HZ1128" s="18"/>
      <c r="IA1128" s="18"/>
      <c r="IB1128" s="18"/>
      <c r="IC1128" s="18"/>
      <c r="ID1128" s="18"/>
      <c r="IE1128" s="18"/>
      <c r="IF1128" s="18"/>
      <c r="IG1128" s="18"/>
      <c r="IH1128" s="18"/>
      <c r="II1128" s="18"/>
      <c r="IJ1128" s="18"/>
      <c r="IK1128" s="18"/>
      <c r="IL1128" s="18"/>
      <c r="IM1128" s="18"/>
      <c r="IN1128" s="18"/>
      <c r="IO1128" s="18"/>
      <c r="IP1128" s="18"/>
      <c r="IQ1128" s="18"/>
      <c r="IR1128" s="18"/>
      <c r="IS1128" s="18"/>
      <c r="IT1128" s="18"/>
      <c r="IU1128" s="18"/>
      <c r="IV1128" s="18"/>
      <c r="IW1128" s="18"/>
      <c r="IX1128" s="18"/>
      <c r="IY1128" s="18"/>
      <c r="IZ1128" s="18"/>
      <c r="JA1128" s="18"/>
      <c r="JB1128" s="18"/>
      <c r="JC1128" s="18"/>
      <c r="JD1128" s="18"/>
      <c r="JE1128" s="18"/>
      <c r="JF1128" s="18"/>
      <c r="JG1128" s="18"/>
      <c r="JH1128" s="18"/>
      <c r="JI1128" s="18"/>
      <c r="JJ1128" s="18"/>
      <c r="JK1128" s="18"/>
      <c r="JL1128" s="18"/>
      <c r="JM1128" s="18"/>
      <c r="JN1128" s="18"/>
      <c r="JO1128" s="18"/>
      <c r="JP1128" s="18"/>
      <c r="JQ1128" s="18"/>
      <c r="JR1128" s="18"/>
      <c r="JS1128" s="18"/>
      <c r="JT1128" s="18"/>
      <c r="JU1128" s="18"/>
      <c r="JV1128" s="18"/>
      <c r="JW1128" s="18"/>
      <c r="JX1128" s="18"/>
      <c r="JY1128" s="18"/>
      <c r="JZ1128" s="18"/>
      <c r="KA1128" s="18"/>
      <c r="KB1128" s="18"/>
      <c r="KC1128" s="18"/>
      <c r="KD1128" s="18"/>
      <c r="KE1128" s="18"/>
      <c r="KF1128" s="18"/>
      <c r="KG1128" s="18"/>
      <c r="KH1128" s="18"/>
      <c r="KI1128" s="18"/>
      <c r="KJ1128" s="18"/>
      <c r="KK1128" s="18"/>
      <c r="KL1128" s="18"/>
      <c r="KM1128" s="18"/>
      <c r="KN1128" s="18"/>
      <c r="KO1128" s="18"/>
      <c r="KP1128" s="18"/>
      <c r="KQ1128" s="18"/>
      <c r="KR1128" s="18"/>
      <c r="KS1128" s="18"/>
      <c r="KT1128" s="18"/>
    </row>
    <row r="1129" spans="8:306">
      <c r="H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c r="GS1129" s="18"/>
      <c r="GT1129" s="18"/>
      <c r="GU1129" s="18"/>
      <c r="GV1129" s="18"/>
      <c r="GW1129" s="18"/>
      <c r="GX1129" s="18"/>
      <c r="GY1129" s="18"/>
      <c r="GZ1129" s="18"/>
      <c r="HA1129" s="18"/>
      <c r="HB1129" s="18"/>
      <c r="HC1129" s="18"/>
      <c r="HD1129" s="18"/>
      <c r="HE1129" s="18"/>
      <c r="HF1129" s="18"/>
      <c r="HG1129" s="18"/>
      <c r="HH1129" s="18"/>
      <c r="HI1129" s="18"/>
      <c r="HJ1129" s="18"/>
      <c r="HK1129" s="18"/>
      <c r="HL1129" s="18"/>
      <c r="HM1129" s="18"/>
      <c r="HN1129" s="18"/>
      <c r="HO1129" s="18"/>
      <c r="HP1129" s="18"/>
      <c r="HQ1129" s="18"/>
      <c r="HR1129" s="18"/>
      <c r="HS1129" s="18"/>
      <c r="HT1129" s="18"/>
      <c r="HU1129" s="18"/>
      <c r="HV1129" s="18"/>
      <c r="HW1129" s="18"/>
      <c r="HX1129" s="18"/>
      <c r="HY1129" s="18"/>
      <c r="HZ1129" s="18"/>
      <c r="IA1129" s="18"/>
      <c r="IB1129" s="18"/>
      <c r="IC1129" s="18"/>
      <c r="ID1129" s="18"/>
      <c r="IE1129" s="18"/>
      <c r="IF1129" s="18"/>
      <c r="IG1129" s="18"/>
      <c r="IH1129" s="18"/>
      <c r="II1129" s="18"/>
      <c r="IJ1129" s="18"/>
      <c r="IK1129" s="18"/>
      <c r="IL1129" s="18"/>
      <c r="IM1129" s="18"/>
      <c r="IN1129" s="18"/>
      <c r="IO1129" s="18"/>
      <c r="IP1129" s="18"/>
      <c r="IQ1129" s="18"/>
      <c r="IR1129" s="18"/>
      <c r="IS1129" s="18"/>
      <c r="IT1129" s="18"/>
      <c r="IU1129" s="18"/>
      <c r="IV1129" s="18"/>
      <c r="IW1129" s="18"/>
      <c r="IX1129" s="18"/>
      <c r="IY1129" s="18"/>
      <c r="IZ1129" s="18"/>
      <c r="JA1129" s="18"/>
      <c r="JB1129" s="18"/>
      <c r="JC1129" s="18"/>
      <c r="JD1129" s="18"/>
      <c r="JE1129" s="18"/>
      <c r="JF1129" s="18"/>
      <c r="JG1129" s="18"/>
      <c r="JH1129" s="18"/>
      <c r="JI1129" s="18"/>
      <c r="JJ1129" s="18"/>
      <c r="JK1129" s="18"/>
      <c r="JL1129" s="18"/>
      <c r="JM1129" s="18"/>
      <c r="JN1129" s="18"/>
      <c r="JO1129" s="18"/>
      <c r="JP1129" s="18"/>
      <c r="JQ1129" s="18"/>
      <c r="JR1129" s="18"/>
      <c r="JS1129" s="18"/>
      <c r="JT1129" s="18"/>
      <c r="JU1129" s="18"/>
      <c r="JV1129" s="18"/>
      <c r="JW1129" s="18"/>
      <c r="JX1129" s="18"/>
      <c r="JY1129" s="18"/>
      <c r="JZ1129" s="18"/>
      <c r="KA1129" s="18"/>
      <c r="KB1129" s="18"/>
      <c r="KC1129" s="18"/>
      <c r="KD1129" s="18"/>
      <c r="KE1129" s="18"/>
      <c r="KF1129" s="18"/>
      <c r="KG1129" s="18"/>
      <c r="KH1129" s="18"/>
      <c r="KI1129" s="18"/>
      <c r="KJ1129" s="18"/>
      <c r="KK1129" s="18"/>
      <c r="KL1129" s="18"/>
      <c r="KM1129" s="18"/>
      <c r="KN1129" s="18"/>
      <c r="KO1129" s="18"/>
      <c r="KP1129" s="18"/>
      <c r="KQ1129" s="18"/>
      <c r="KR1129" s="18"/>
      <c r="KS1129" s="18"/>
      <c r="KT1129" s="18"/>
    </row>
    <row r="1130" spans="8:306">
      <c r="H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c r="GU1130" s="18"/>
      <c r="GV1130" s="18"/>
      <c r="GW1130" s="18"/>
      <c r="GX1130" s="18"/>
      <c r="GY1130" s="18"/>
      <c r="GZ1130" s="18"/>
      <c r="HA1130" s="18"/>
      <c r="HB1130" s="18"/>
      <c r="HC1130" s="18"/>
      <c r="HD1130" s="18"/>
      <c r="HE1130" s="18"/>
      <c r="HF1130" s="18"/>
      <c r="HG1130" s="18"/>
      <c r="HH1130" s="18"/>
      <c r="HI1130" s="18"/>
      <c r="HJ1130" s="18"/>
      <c r="HK1130" s="18"/>
      <c r="HL1130" s="18"/>
      <c r="HM1130" s="18"/>
      <c r="HN1130" s="18"/>
      <c r="HO1130" s="18"/>
      <c r="HP1130" s="18"/>
      <c r="HQ1130" s="18"/>
      <c r="HR1130" s="18"/>
      <c r="HS1130" s="18"/>
      <c r="HT1130" s="18"/>
      <c r="HU1130" s="18"/>
      <c r="HV1130" s="18"/>
      <c r="HW1130" s="18"/>
      <c r="HX1130" s="18"/>
      <c r="HY1130" s="18"/>
      <c r="HZ1130" s="18"/>
      <c r="IA1130" s="18"/>
      <c r="IB1130" s="18"/>
      <c r="IC1130" s="18"/>
      <c r="ID1130" s="18"/>
      <c r="IE1130" s="18"/>
      <c r="IF1130" s="18"/>
      <c r="IG1130" s="18"/>
      <c r="IH1130" s="18"/>
      <c r="II1130" s="18"/>
      <c r="IJ1130" s="18"/>
      <c r="IK1130" s="18"/>
      <c r="IL1130" s="18"/>
      <c r="IM1130" s="18"/>
      <c r="IN1130" s="18"/>
      <c r="IO1130" s="18"/>
      <c r="IP1130" s="18"/>
      <c r="IQ1130" s="18"/>
      <c r="IR1130" s="18"/>
      <c r="IS1130" s="18"/>
      <c r="IT1130" s="18"/>
      <c r="IU1130" s="18"/>
      <c r="IV1130" s="18"/>
      <c r="IW1130" s="18"/>
      <c r="IX1130" s="18"/>
      <c r="IY1130" s="18"/>
      <c r="IZ1130" s="18"/>
      <c r="JA1130" s="18"/>
      <c r="JB1130" s="18"/>
      <c r="JC1130" s="18"/>
      <c r="JD1130" s="18"/>
      <c r="JE1130" s="18"/>
      <c r="JF1130" s="18"/>
      <c r="JG1130" s="18"/>
      <c r="JH1130" s="18"/>
      <c r="JI1130" s="18"/>
      <c r="JJ1130" s="18"/>
      <c r="JK1130" s="18"/>
      <c r="JL1130" s="18"/>
      <c r="JM1130" s="18"/>
      <c r="JN1130" s="18"/>
      <c r="JO1130" s="18"/>
      <c r="JP1130" s="18"/>
      <c r="JQ1130" s="18"/>
      <c r="JR1130" s="18"/>
      <c r="JS1130" s="18"/>
      <c r="JT1130" s="18"/>
      <c r="JU1130" s="18"/>
      <c r="JV1130" s="18"/>
      <c r="JW1130" s="18"/>
      <c r="JX1130" s="18"/>
      <c r="JY1130" s="18"/>
      <c r="JZ1130" s="18"/>
      <c r="KA1130" s="18"/>
      <c r="KB1130" s="18"/>
      <c r="KC1130" s="18"/>
      <c r="KD1130" s="18"/>
      <c r="KE1130" s="18"/>
      <c r="KF1130" s="18"/>
      <c r="KG1130" s="18"/>
      <c r="KH1130" s="18"/>
      <c r="KI1130" s="18"/>
      <c r="KJ1130" s="18"/>
      <c r="KK1130" s="18"/>
      <c r="KL1130" s="18"/>
      <c r="KM1130" s="18"/>
      <c r="KN1130" s="18"/>
      <c r="KO1130" s="18"/>
      <c r="KP1130" s="18"/>
      <c r="KQ1130" s="18"/>
      <c r="KR1130" s="18"/>
      <c r="KS1130" s="18"/>
      <c r="KT1130" s="18"/>
    </row>
    <row r="1131" spans="8:306">
      <c r="H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c r="GU1131" s="18"/>
      <c r="GV1131" s="18"/>
      <c r="GW1131" s="18"/>
      <c r="GX1131" s="18"/>
      <c r="GY1131" s="18"/>
      <c r="GZ1131" s="18"/>
      <c r="HA1131" s="18"/>
      <c r="HB1131" s="18"/>
      <c r="HC1131" s="18"/>
      <c r="HD1131" s="18"/>
      <c r="HE1131" s="18"/>
      <c r="HF1131" s="18"/>
      <c r="HG1131" s="18"/>
      <c r="HH1131" s="18"/>
      <c r="HI1131" s="18"/>
      <c r="HJ1131" s="18"/>
      <c r="HK1131" s="18"/>
      <c r="HL1131" s="18"/>
      <c r="HM1131" s="18"/>
      <c r="HN1131" s="18"/>
      <c r="HO1131" s="18"/>
      <c r="HP1131" s="18"/>
      <c r="HQ1131" s="18"/>
      <c r="HR1131" s="18"/>
      <c r="HS1131" s="18"/>
      <c r="HT1131" s="18"/>
      <c r="HU1131" s="18"/>
      <c r="HV1131" s="18"/>
      <c r="HW1131" s="18"/>
      <c r="HX1131" s="18"/>
      <c r="HY1131" s="18"/>
      <c r="HZ1131" s="18"/>
      <c r="IA1131" s="18"/>
      <c r="IB1131" s="18"/>
      <c r="IC1131" s="18"/>
      <c r="ID1131" s="18"/>
      <c r="IE1131" s="18"/>
      <c r="IF1131" s="18"/>
      <c r="IG1131" s="18"/>
      <c r="IH1131" s="18"/>
      <c r="II1131" s="18"/>
      <c r="IJ1131" s="18"/>
      <c r="IK1131" s="18"/>
      <c r="IL1131" s="18"/>
      <c r="IM1131" s="18"/>
      <c r="IN1131" s="18"/>
      <c r="IO1131" s="18"/>
      <c r="IP1131" s="18"/>
      <c r="IQ1131" s="18"/>
      <c r="IR1131" s="18"/>
      <c r="IS1131" s="18"/>
      <c r="IT1131" s="18"/>
      <c r="IU1131" s="18"/>
      <c r="IV1131" s="18"/>
      <c r="IW1131" s="18"/>
      <c r="IX1131" s="18"/>
      <c r="IY1131" s="18"/>
      <c r="IZ1131" s="18"/>
      <c r="JA1131" s="18"/>
      <c r="JB1131" s="18"/>
      <c r="JC1131" s="18"/>
      <c r="JD1131" s="18"/>
      <c r="JE1131" s="18"/>
      <c r="JF1131" s="18"/>
      <c r="JG1131" s="18"/>
      <c r="JH1131" s="18"/>
      <c r="JI1131" s="18"/>
      <c r="JJ1131" s="18"/>
      <c r="JK1131" s="18"/>
      <c r="JL1131" s="18"/>
      <c r="JM1131" s="18"/>
      <c r="JN1131" s="18"/>
      <c r="JO1131" s="18"/>
      <c r="JP1131" s="18"/>
      <c r="JQ1131" s="18"/>
      <c r="JR1131" s="18"/>
      <c r="JS1131" s="18"/>
      <c r="JT1131" s="18"/>
      <c r="JU1131" s="18"/>
      <c r="JV1131" s="18"/>
      <c r="JW1131" s="18"/>
      <c r="JX1131" s="18"/>
      <c r="JY1131" s="18"/>
      <c r="JZ1131" s="18"/>
      <c r="KA1131" s="18"/>
      <c r="KB1131" s="18"/>
      <c r="KC1131" s="18"/>
      <c r="KD1131" s="18"/>
      <c r="KE1131" s="18"/>
      <c r="KF1131" s="18"/>
      <c r="KG1131" s="18"/>
      <c r="KH1131" s="18"/>
      <c r="KI1131" s="18"/>
      <c r="KJ1131" s="18"/>
      <c r="KK1131" s="18"/>
      <c r="KL1131" s="18"/>
      <c r="KM1131" s="18"/>
      <c r="KN1131" s="18"/>
      <c r="KO1131" s="18"/>
      <c r="KP1131" s="18"/>
      <c r="KQ1131" s="18"/>
      <c r="KR1131" s="18"/>
      <c r="KS1131" s="18"/>
      <c r="KT1131" s="18"/>
    </row>
    <row r="1132" spans="8:306">
      <c r="H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c r="GU1132" s="18"/>
      <c r="GV1132" s="18"/>
      <c r="GW1132" s="18"/>
      <c r="GX1132" s="18"/>
      <c r="GY1132" s="18"/>
      <c r="GZ1132" s="18"/>
      <c r="HA1132" s="18"/>
      <c r="HB1132" s="18"/>
      <c r="HC1132" s="18"/>
      <c r="HD1132" s="18"/>
      <c r="HE1132" s="18"/>
      <c r="HF1132" s="18"/>
      <c r="HG1132" s="18"/>
      <c r="HH1132" s="18"/>
      <c r="HI1132" s="18"/>
      <c r="HJ1132" s="18"/>
      <c r="HK1132" s="18"/>
      <c r="HL1132" s="18"/>
      <c r="HM1132" s="18"/>
      <c r="HN1132" s="18"/>
      <c r="HO1132" s="18"/>
      <c r="HP1132" s="18"/>
      <c r="HQ1132" s="18"/>
      <c r="HR1132" s="18"/>
      <c r="HS1132" s="18"/>
      <c r="HT1132" s="18"/>
      <c r="HU1132" s="18"/>
      <c r="HV1132" s="18"/>
      <c r="HW1132" s="18"/>
      <c r="HX1132" s="18"/>
      <c r="HY1132" s="18"/>
      <c r="HZ1132" s="18"/>
      <c r="IA1132" s="18"/>
      <c r="IB1132" s="18"/>
      <c r="IC1132" s="18"/>
      <c r="ID1132" s="18"/>
      <c r="IE1132" s="18"/>
      <c r="IF1132" s="18"/>
      <c r="IG1132" s="18"/>
      <c r="IH1132" s="18"/>
      <c r="II1132" s="18"/>
      <c r="IJ1132" s="18"/>
      <c r="IK1132" s="18"/>
      <c r="IL1132" s="18"/>
      <c r="IM1132" s="18"/>
      <c r="IN1132" s="18"/>
      <c r="IO1132" s="18"/>
      <c r="IP1132" s="18"/>
      <c r="IQ1132" s="18"/>
      <c r="IR1132" s="18"/>
      <c r="IS1132" s="18"/>
      <c r="IT1132" s="18"/>
      <c r="IU1132" s="18"/>
      <c r="IV1132" s="18"/>
      <c r="IW1132" s="18"/>
      <c r="IX1132" s="18"/>
      <c r="IY1132" s="18"/>
      <c r="IZ1132" s="18"/>
      <c r="JA1132" s="18"/>
      <c r="JB1132" s="18"/>
      <c r="JC1132" s="18"/>
      <c r="JD1132" s="18"/>
      <c r="JE1132" s="18"/>
      <c r="JF1132" s="18"/>
      <c r="JG1132" s="18"/>
      <c r="JH1132" s="18"/>
      <c r="JI1132" s="18"/>
      <c r="JJ1132" s="18"/>
      <c r="JK1132" s="18"/>
      <c r="JL1132" s="18"/>
      <c r="JM1132" s="18"/>
      <c r="JN1132" s="18"/>
      <c r="JO1132" s="18"/>
      <c r="JP1132" s="18"/>
      <c r="JQ1132" s="18"/>
      <c r="JR1132" s="18"/>
      <c r="JS1132" s="18"/>
      <c r="JT1132" s="18"/>
      <c r="JU1132" s="18"/>
      <c r="JV1132" s="18"/>
      <c r="JW1132" s="18"/>
      <c r="JX1132" s="18"/>
      <c r="JY1132" s="18"/>
      <c r="JZ1132" s="18"/>
      <c r="KA1132" s="18"/>
      <c r="KB1132" s="18"/>
      <c r="KC1132" s="18"/>
      <c r="KD1132" s="18"/>
      <c r="KE1132" s="18"/>
      <c r="KF1132" s="18"/>
      <c r="KG1132" s="18"/>
      <c r="KH1132" s="18"/>
      <c r="KI1132" s="18"/>
      <c r="KJ1132" s="18"/>
      <c r="KK1132" s="18"/>
      <c r="KL1132" s="18"/>
      <c r="KM1132" s="18"/>
      <c r="KN1132" s="18"/>
      <c r="KO1132" s="18"/>
      <c r="KP1132" s="18"/>
      <c r="KQ1132" s="18"/>
      <c r="KR1132" s="18"/>
      <c r="KS1132" s="18"/>
      <c r="KT1132" s="18"/>
    </row>
    <row r="1133" spans="8:306">
      <c r="H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c r="GU1133" s="18"/>
      <c r="GV1133" s="18"/>
      <c r="GW1133" s="18"/>
      <c r="GX1133" s="18"/>
      <c r="GY1133" s="18"/>
      <c r="GZ1133" s="18"/>
      <c r="HA1133" s="18"/>
      <c r="HB1133" s="18"/>
      <c r="HC1133" s="18"/>
      <c r="HD1133" s="18"/>
      <c r="HE1133" s="18"/>
      <c r="HF1133" s="18"/>
      <c r="HG1133" s="18"/>
      <c r="HH1133" s="18"/>
      <c r="HI1133" s="18"/>
      <c r="HJ1133" s="18"/>
      <c r="HK1133" s="18"/>
      <c r="HL1133" s="18"/>
      <c r="HM1133" s="18"/>
      <c r="HN1133" s="18"/>
      <c r="HO1133" s="18"/>
      <c r="HP1133" s="18"/>
      <c r="HQ1133" s="18"/>
      <c r="HR1133" s="18"/>
      <c r="HS1133" s="18"/>
      <c r="HT1133" s="18"/>
      <c r="HU1133" s="18"/>
      <c r="HV1133" s="18"/>
      <c r="HW1133" s="18"/>
      <c r="HX1133" s="18"/>
      <c r="HY1133" s="18"/>
      <c r="HZ1133" s="18"/>
      <c r="IA1133" s="18"/>
      <c r="IB1133" s="18"/>
      <c r="IC1133" s="18"/>
      <c r="ID1133" s="18"/>
      <c r="IE1133" s="18"/>
      <c r="IF1133" s="18"/>
      <c r="IG1133" s="18"/>
      <c r="IH1133" s="18"/>
      <c r="II1133" s="18"/>
      <c r="IJ1133" s="18"/>
      <c r="IK1133" s="18"/>
      <c r="IL1133" s="18"/>
      <c r="IM1133" s="18"/>
      <c r="IN1133" s="18"/>
      <c r="IO1133" s="18"/>
      <c r="IP1133" s="18"/>
      <c r="IQ1133" s="18"/>
      <c r="IR1133" s="18"/>
      <c r="IS1133" s="18"/>
      <c r="IT1133" s="18"/>
      <c r="IU1133" s="18"/>
      <c r="IV1133" s="18"/>
      <c r="IW1133" s="18"/>
      <c r="IX1133" s="18"/>
      <c r="IY1133" s="18"/>
      <c r="IZ1133" s="18"/>
      <c r="JA1133" s="18"/>
      <c r="JB1133" s="18"/>
      <c r="JC1133" s="18"/>
      <c r="JD1133" s="18"/>
      <c r="JE1133" s="18"/>
      <c r="JF1133" s="18"/>
      <c r="JG1133" s="18"/>
      <c r="JH1133" s="18"/>
      <c r="JI1133" s="18"/>
      <c r="JJ1133" s="18"/>
      <c r="JK1133" s="18"/>
      <c r="JL1133" s="18"/>
      <c r="JM1133" s="18"/>
      <c r="JN1133" s="18"/>
      <c r="JO1133" s="18"/>
      <c r="JP1133" s="18"/>
      <c r="JQ1133" s="18"/>
      <c r="JR1133" s="18"/>
      <c r="JS1133" s="18"/>
      <c r="JT1133" s="18"/>
      <c r="JU1133" s="18"/>
      <c r="JV1133" s="18"/>
      <c r="JW1133" s="18"/>
      <c r="JX1133" s="18"/>
      <c r="JY1133" s="18"/>
      <c r="JZ1133" s="18"/>
      <c r="KA1133" s="18"/>
      <c r="KB1133" s="18"/>
      <c r="KC1133" s="18"/>
      <c r="KD1133" s="18"/>
      <c r="KE1133" s="18"/>
      <c r="KF1133" s="18"/>
      <c r="KG1133" s="18"/>
      <c r="KH1133" s="18"/>
      <c r="KI1133" s="18"/>
      <c r="KJ1133" s="18"/>
      <c r="KK1133" s="18"/>
      <c r="KL1133" s="18"/>
      <c r="KM1133" s="18"/>
      <c r="KN1133" s="18"/>
      <c r="KO1133" s="18"/>
      <c r="KP1133" s="18"/>
      <c r="KQ1133" s="18"/>
      <c r="KR1133" s="18"/>
      <c r="KS1133" s="18"/>
      <c r="KT1133" s="18"/>
    </row>
    <row r="1134" spans="8:306">
      <c r="H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c r="GU1134" s="18"/>
      <c r="GV1134" s="18"/>
      <c r="GW1134" s="18"/>
      <c r="GX1134" s="18"/>
      <c r="GY1134" s="18"/>
      <c r="GZ1134" s="18"/>
      <c r="HA1134" s="18"/>
      <c r="HB1134" s="18"/>
      <c r="HC1134" s="18"/>
      <c r="HD1134" s="18"/>
      <c r="HE1134" s="18"/>
      <c r="HF1134" s="18"/>
      <c r="HG1134" s="18"/>
      <c r="HH1134" s="18"/>
      <c r="HI1134" s="18"/>
      <c r="HJ1134" s="18"/>
      <c r="HK1134" s="18"/>
      <c r="HL1134" s="18"/>
      <c r="HM1134" s="18"/>
      <c r="HN1134" s="18"/>
      <c r="HO1134" s="18"/>
      <c r="HP1134" s="18"/>
      <c r="HQ1134" s="18"/>
      <c r="HR1134" s="18"/>
      <c r="HS1134" s="18"/>
      <c r="HT1134" s="18"/>
      <c r="HU1134" s="18"/>
      <c r="HV1134" s="18"/>
      <c r="HW1134" s="18"/>
      <c r="HX1134" s="18"/>
      <c r="HY1134" s="18"/>
      <c r="HZ1134" s="18"/>
      <c r="IA1134" s="18"/>
      <c r="IB1134" s="18"/>
      <c r="IC1134" s="18"/>
      <c r="ID1134" s="18"/>
      <c r="IE1134" s="18"/>
      <c r="IF1134" s="18"/>
      <c r="IG1134" s="18"/>
      <c r="IH1134" s="18"/>
      <c r="II1134" s="18"/>
      <c r="IJ1134" s="18"/>
      <c r="IK1134" s="18"/>
      <c r="IL1134" s="18"/>
      <c r="IM1134" s="18"/>
      <c r="IN1134" s="18"/>
      <c r="IO1134" s="18"/>
      <c r="IP1134" s="18"/>
      <c r="IQ1134" s="18"/>
      <c r="IR1134" s="18"/>
      <c r="IS1134" s="18"/>
      <c r="IT1134" s="18"/>
      <c r="IU1134" s="18"/>
      <c r="IV1134" s="18"/>
      <c r="IW1134" s="18"/>
      <c r="IX1134" s="18"/>
      <c r="IY1134" s="18"/>
      <c r="IZ1134" s="18"/>
      <c r="JA1134" s="18"/>
      <c r="JB1134" s="18"/>
      <c r="JC1134" s="18"/>
      <c r="JD1134" s="18"/>
      <c r="JE1134" s="18"/>
      <c r="JF1134" s="18"/>
      <c r="JG1134" s="18"/>
      <c r="JH1134" s="18"/>
      <c r="JI1134" s="18"/>
      <c r="JJ1134" s="18"/>
      <c r="JK1134" s="18"/>
      <c r="JL1134" s="18"/>
      <c r="JM1134" s="18"/>
      <c r="JN1134" s="18"/>
      <c r="JO1134" s="18"/>
      <c r="JP1134" s="18"/>
      <c r="JQ1134" s="18"/>
      <c r="JR1134" s="18"/>
      <c r="JS1134" s="18"/>
      <c r="JT1134" s="18"/>
      <c r="JU1134" s="18"/>
      <c r="JV1134" s="18"/>
      <c r="JW1134" s="18"/>
      <c r="JX1134" s="18"/>
      <c r="JY1134" s="18"/>
      <c r="JZ1134" s="18"/>
      <c r="KA1134" s="18"/>
      <c r="KB1134" s="18"/>
      <c r="KC1134" s="18"/>
      <c r="KD1134" s="18"/>
      <c r="KE1134" s="18"/>
      <c r="KF1134" s="18"/>
      <c r="KG1134" s="18"/>
      <c r="KH1134" s="18"/>
      <c r="KI1134" s="18"/>
      <c r="KJ1134" s="18"/>
      <c r="KK1134" s="18"/>
      <c r="KL1134" s="18"/>
      <c r="KM1134" s="18"/>
      <c r="KN1134" s="18"/>
      <c r="KO1134" s="18"/>
      <c r="KP1134" s="18"/>
      <c r="KQ1134" s="18"/>
      <c r="KR1134" s="18"/>
      <c r="KS1134" s="18"/>
      <c r="KT1134" s="18"/>
    </row>
    <row r="1135" spans="8:306">
      <c r="H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c r="GS1135" s="18"/>
      <c r="GT1135" s="18"/>
      <c r="GU1135" s="18"/>
      <c r="GV1135" s="18"/>
      <c r="GW1135" s="18"/>
      <c r="GX1135" s="18"/>
      <c r="GY1135" s="18"/>
      <c r="GZ1135" s="18"/>
      <c r="HA1135" s="18"/>
      <c r="HB1135" s="18"/>
      <c r="HC1135" s="18"/>
      <c r="HD1135" s="18"/>
      <c r="HE1135" s="18"/>
      <c r="HF1135" s="18"/>
      <c r="HG1135" s="18"/>
      <c r="HH1135" s="18"/>
      <c r="HI1135" s="18"/>
      <c r="HJ1135" s="18"/>
      <c r="HK1135" s="18"/>
      <c r="HL1135" s="18"/>
      <c r="HM1135" s="18"/>
      <c r="HN1135" s="18"/>
      <c r="HO1135" s="18"/>
      <c r="HP1135" s="18"/>
      <c r="HQ1135" s="18"/>
      <c r="HR1135" s="18"/>
      <c r="HS1135" s="18"/>
      <c r="HT1135" s="18"/>
      <c r="HU1135" s="18"/>
      <c r="HV1135" s="18"/>
      <c r="HW1135" s="18"/>
      <c r="HX1135" s="18"/>
      <c r="HY1135" s="18"/>
      <c r="HZ1135" s="18"/>
      <c r="IA1135" s="18"/>
      <c r="IB1135" s="18"/>
      <c r="IC1135" s="18"/>
      <c r="ID1135" s="18"/>
      <c r="IE1135" s="18"/>
      <c r="IF1135" s="18"/>
      <c r="IG1135" s="18"/>
      <c r="IH1135" s="18"/>
      <c r="II1135" s="18"/>
      <c r="IJ1135" s="18"/>
      <c r="IK1135" s="18"/>
      <c r="IL1135" s="18"/>
      <c r="IM1135" s="18"/>
      <c r="IN1135" s="18"/>
      <c r="IO1135" s="18"/>
      <c r="IP1135" s="18"/>
      <c r="IQ1135" s="18"/>
      <c r="IR1135" s="18"/>
      <c r="IS1135" s="18"/>
      <c r="IT1135" s="18"/>
      <c r="IU1135" s="18"/>
      <c r="IV1135" s="18"/>
      <c r="IW1135" s="18"/>
      <c r="IX1135" s="18"/>
      <c r="IY1135" s="18"/>
      <c r="IZ1135" s="18"/>
      <c r="JA1135" s="18"/>
      <c r="JB1135" s="18"/>
      <c r="JC1135" s="18"/>
      <c r="JD1135" s="18"/>
      <c r="JE1135" s="18"/>
      <c r="JF1135" s="18"/>
      <c r="JG1135" s="18"/>
      <c r="JH1135" s="18"/>
      <c r="JI1135" s="18"/>
      <c r="JJ1135" s="18"/>
      <c r="JK1135" s="18"/>
      <c r="JL1135" s="18"/>
      <c r="JM1135" s="18"/>
      <c r="JN1135" s="18"/>
      <c r="JO1135" s="18"/>
      <c r="JP1135" s="18"/>
      <c r="JQ1135" s="18"/>
      <c r="JR1135" s="18"/>
      <c r="JS1135" s="18"/>
      <c r="JT1135" s="18"/>
      <c r="JU1135" s="18"/>
      <c r="JV1135" s="18"/>
      <c r="JW1135" s="18"/>
      <c r="JX1135" s="18"/>
      <c r="JY1135" s="18"/>
      <c r="JZ1135" s="18"/>
      <c r="KA1135" s="18"/>
      <c r="KB1135" s="18"/>
      <c r="KC1135" s="18"/>
      <c r="KD1135" s="18"/>
      <c r="KE1135" s="18"/>
      <c r="KF1135" s="18"/>
      <c r="KG1135" s="18"/>
      <c r="KH1135" s="18"/>
      <c r="KI1135" s="18"/>
      <c r="KJ1135" s="18"/>
      <c r="KK1135" s="18"/>
      <c r="KL1135" s="18"/>
      <c r="KM1135" s="18"/>
      <c r="KN1135" s="18"/>
      <c r="KO1135" s="18"/>
      <c r="KP1135" s="18"/>
      <c r="KQ1135" s="18"/>
      <c r="KR1135" s="18"/>
      <c r="KS1135" s="18"/>
      <c r="KT1135" s="18"/>
    </row>
    <row r="1136" spans="8:306">
      <c r="H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c r="GS1136" s="18"/>
      <c r="GT1136" s="18"/>
      <c r="GU1136" s="18"/>
      <c r="GV1136" s="18"/>
      <c r="GW1136" s="18"/>
      <c r="GX1136" s="18"/>
      <c r="GY1136" s="18"/>
      <c r="GZ1136" s="18"/>
      <c r="HA1136" s="18"/>
      <c r="HB1136" s="18"/>
      <c r="HC1136" s="18"/>
      <c r="HD1136" s="18"/>
      <c r="HE1136" s="18"/>
      <c r="HF1136" s="18"/>
      <c r="HG1136" s="18"/>
      <c r="HH1136" s="18"/>
      <c r="HI1136" s="18"/>
      <c r="HJ1136" s="18"/>
      <c r="HK1136" s="18"/>
      <c r="HL1136" s="18"/>
      <c r="HM1136" s="18"/>
      <c r="HN1136" s="18"/>
      <c r="HO1136" s="18"/>
      <c r="HP1136" s="18"/>
      <c r="HQ1136" s="18"/>
      <c r="HR1136" s="18"/>
      <c r="HS1136" s="18"/>
      <c r="HT1136" s="18"/>
      <c r="HU1136" s="18"/>
      <c r="HV1136" s="18"/>
      <c r="HW1136" s="18"/>
      <c r="HX1136" s="18"/>
      <c r="HY1136" s="18"/>
      <c r="HZ1136" s="18"/>
      <c r="IA1136" s="18"/>
      <c r="IB1136" s="18"/>
      <c r="IC1136" s="18"/>
      <c r="ID1136" s="18"/>
      <c r="IE1136" s="18"/>
      <c r="IF1136" s="18"/>
      <c r="IG1136" s="18"/>
      <c r="IH1136" s="18"/>
      <c r="II1136" s="18"/>
      <c r="IJ1136" s="18"/>
      <c r="IK1136" s="18"/>
      <c r="IL1136" s="18"/>
      <c r="IM1136" s="18"/>
      <c r="IN1136" s="18"/>
      <c r="IO1136" s="18"/>
      <c r="IP1136" s="18"/>
      <c r="IQ1136" s="18"/>
      <c r="IR1136" s="18"/>
      <c r="IS1136" s="18"/>
      <c r="IT1136" s="18"/>
      <c r="IU1136" s="18"/>
      <c r="IV1136" s="18"/>
      <c r="IW1136" s="18"/>
      <c r="IX1136" s="18"/>
      <c r="IY1136" s="18"/>
      <c r="IZ1136" s="18"/>
      <c r="JA1136" s="18"/>
      <c r="JB1136" s="18"/>
      <c r="JC1136" s="18"/>
      <c r="JD1136" s="18"/>
      <c r="JE1136" s="18"/>
      <c r="JF1136" s="18"/>
      <c r="JG1136" s="18"/>
      <c r="JH1136" s="18"/>
      <c r="JI1136" s="18"/>
      <c r="JJ1136" s="18"/>
      <c r="JK1136" s="18"/>
      <c r="JL1136" s="18"/>
      <c r="JM1136" s="18"/>
      <c r="JN1136" s="18"/>
      <c r="JO1136" s="18"/>
      <c r="JP1136" s="18"/>
      <c r="JQ1136" s="18"/>
      <c r="JR1136" s="18"/>
      <c r="JS1136" s="18"/>
      <c r="JT1136" s="18"/>
      <c r="JU1136" s="18"/>
      <c r="JV1136" s="18"/>
      <c r="JW1136" s="18"/>
      <c r="JX1136" s="18"/>
      <c r="JY1136" s="18"/>
      <c r="JZ1136" s="18"/>
      <c r="KA1136" s="18"/>
      <c r="KB1136" s="18"/>
      <c r="KC1136" s="18"/>
      <c r="KD1136" s="18"/>
      <c r="KE1136" s="18"/>
      <c r="KF1136" s="18"/>
      <c r="KG1136" s="18"/>
      <c r="KH1136" s="18"/>
      <c r="KI1136" s="18"/>
      <c r="KJ1136" s="18"/>
      <c r="KK1136" s="18"/>
      <c r="KL1136" s="18"/>
      <c r="KM1136" s="18"/>
      <c r="KN1136" s="18"/>
      <c r="KO1136" s="18"/>
      <c r="KP1136" s="18"/>
      <c r="KQ1136" s="18"/>
      <c r="KR1136" s="18"/>
      <c r="KS1136" s="18"/>
      <c r="KT1136" s="18"/>
    </row>
    <row r="1137" spans="8:306">
      <c r="H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18"/>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c r="GS1137" s="18"/>
      <c r="GT1137" s="18"/>
      <c r="GU1137" s="18"/>
      <c r="GV1137" s="18"/>
      <c r="GW1137" s="18"/>
      <c r="GX1137" s="18"/>
      <c r="GY1137" s="18"/>
      <c r="GZ1137" s="18"/>
      <c r="HA1137" s="18"/>
      <c r="HB1137" s="18"/>
      <c r="HC1137" s="18"/>
      <c r="HD1137" s="18"/>
      <c r="HE1137" s="18"/>
      <c r="HF1137" s="18"/>
      <c r="HG1137" s="18"/>
      <c r="HH1137" s="18"/>
      <c r="HI1137" s="18"/>
      <c r="HJ1137" s="18"/>
      <c r="HK1137" s="18"/>
      <c r="HL1137" s="18"/>
      <c r="HM1137" s="18"/>
      <c r="HN1137" s="18"/>
      <c r="HO1137" s="18"/>
      <c r="HP1137" s="18"/>
      <c r="HQ1137" s="18"/>
      <c r="HR1137" s="18"/>
      <c r="HS1137" s="18"/>
      <c r="HT1137" s="18"/>
      <c r="HU1137" s="18"/>
      <c r="HV1137" s="18"/>
      <c r="HW1137" s="18"/>
      <c r="HX1137" s="18"/>
      <c r="HY1137" s="18"/>
      <c r="HZ1137" s="18"/>
      <c r="IA1137" s="18"/>
      <c r="IB1137" s="18"/>
      <c r="IC1137" s="18"/>
      <c r="ID1137" s="18"/>
      <c r="IE1137" s="18"/>
      <c r="IF1137" s="18"/>
      <c r="IG1137" s="18"/>
      <c r="IH1137" s="18"/>
      <c r="II1137" s="18"/>
      <c r="IJ1137" s="18"/>
      <c r="IK1137" s="18"/>
      <c r="IL1137" s="18"/>
      <c r="IM1137" s="18"/>
      <c r="IN1137" s="18"/>
      <c r="IO1137" s="18"/>
      <c r="IP1137" s="18"/>
      <c r="IQ1137" s="18"/>
      <c r="IR1137" s="18"/>
      <c r="IS1137" s="18"/>
      <c r="IT1137" s="18"/>
      <c r="IU1137" s="18"/>
      <c r="IV1137" s="18"/>
      <c r="IW1137" s="18"/>
      <c r="IX1137" s="18"/>
      <c r="IY1137" s="18"/>
      <c r="IZ1137" s="18"/>
      <c r="JA1137" s="18"/>
      <c r="JB1137" s="18"/>
      <c r="JC1137" s="18"/>
      <c r="JD1137" s="18"/>
      <c r="JE1137" s="18"/>
      <c r="JF1137" s="18"/>
      <c r="JG1137" s="18"/>
      <c r="JH1137" s="18"/>
      <c r="JI1137" s="18"/>
      <c r="JJ1137" s="18"/>
      <c r="JK1137" s="18"/>
      <c r="JL1137" s="18"/>
      <c r="JM1137" s="18"/>
      <c r="JN1137" s="18"/>
      <c r="JO1137" s="18"/>
      <c r="JP1137" s="18"/>
      <c r="JQ1137" s="18"/>
      <c r="JR1137" s="18"/>
      <c r="JS1137" s="18"/>
      <c r="JT1137" s="18"/>
      <c r="JU1137" s="18"/>
      <c r="JV1137" s="18"/>
      <c r="JW1137" s="18"/>
      <c r="JX1137" s="18"/>
      <c r="JY1137" s="18"/>
      <c r="JZ1137" s="18"/>
      <c r="KA1137" s="18"/>
      <c r="KB1137" s="18"/>
      <c r="KC1137" s="18"/>
      <c r="KD1137" s="18"/>
      <c r="KE1137" s="18"/>
      <c r="KF1137" s="18"/>
      <c r="KG1137" s="18"/>
      <c r="KH1137" s="18"/>
      <c r="KI1137" s="18"/>
      <c r="KJ1137" s="18"/>
      <c r="KK1137" s="18"/>
      <c r="KL1137" s="18"/>
      <c r="KM1137" s="18"/>
      <c r="KN1137" s="18"/>
      <c r="KO1137" s="18"/>
      <c r="KP1137" s="18"/>
      <c r="KQ1137" s="18"/>
      <c r="KR1137" s="18"/>
      <c r="KS1137" s="18"/>
      <c r="KT1137" s="18"/>
    </row>
    <row r="1138" spans="8:306">
      <c r="H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c r="GS1138" s="18"/>
      <c r="GT1138" s="18"/>
      <c r="GU1138" s="18"/>
      <c r="GV1138" s="18"/>
      <c r="GW1138" s="18"/>
      <c r="GX1138" s="18"/>
      <c r="GY1138" s="18"/>
      <c r="GZ1138" s="18"/>
      <c r="HA1138" s="18"/>
      <c r="HB1138" s="18"/>
      <c r="HC1138" s="18"/>
      <c r="HD1138" s="18"/>
      <c r="HE1138" s="18"/>
      <c r="HF1138" s="18"/>
      <c r="HG1138" s="18"/>
      <c r="HH1138" s="18"/>
      <c r="HI1138" s="18"/>
      <c r="HJ1138" s="18"/>
      <c r="HK1138" s="18"/>
      <c r="HL1138" s="18"/>
      <c r="HM1138" s="18"/>
      <c r="HN1138" s="18"/>
      <c r="HO1138" s="18"/>
      <c r="HP1138" s="18"/>
      <c r="HQ1138" s="18"/>
      <c r="HR1138" s="18"/>
      <c r="HS1138" s="18"/>
      <c r="HT1138" s="18"/>
      <c r="HU1138" s="18"/>
      <c r="HV1138" s="18"/>
      <c r="HW1138" s="18"/>
      <c r="HX1138" s="18"/>
      <c r="HY1138" s="18"/>
      <c r="HZ1138" s="18"/>
      <c r="IA1138" s="18"/>
      <c r="IB1138" s="18"/>
      <c r="IC1138" s="18"/>
      <c r="ID1138" s="18"/>
      <c r="IE1138" s="18"/>
      <c r="IF1138" s="18"/>
      <c r="IG1138" s="18"/>
      <c r="IH1138" s="18"/>
      <c r="II1138" s="18"/>
      <c r="IJ1138" s="18"/>
      <c r="IK1138" s="18"/>
      <c r="IL1138" s="18"/>
      <c r="IM1138" s="18"/>
      <c r="IN1138" s="18"/>
      <c r="IO1138" s="18"/>
      <c r="IP1138" s="18"/>
      <c r="IQ1138" s="18"/>
      <c r="IR1138" s="18"/>
      <c r="IS1138" s="18"/>
      <c r="IT1138" s="18"/>
      <c r="IU1138" s="18"/>
      <c r="IV1138" s="18"/>
      <c r="IW1138" s="18"/>
      <c r="IX1138" s="18"/>
      <c r="IY1138" s="18"/>
      <c r="IZ1138" s="18"/>
      <c r="JA1138" s="18"/>
      <c r="JB1138" s="18"/>
      <c r="JC1138" s="18"/>
      <c r="JD1138" s="18"/>
      <c r="JE1138" s="18"/>
      <c r="JF1138" s="18"/>
      <c r="JG1138" s="18"/>
      <c r="JH1138" s="18"/>
      <c r="JI1138" s="18"/>
      <c r="JJ1138" s="18"/>
      <c r="JK1138" s="18"/>
      <c r="JL1138" s="18"/>
      <c r="JM1138" s="18"/>
      <c r="JN1138" s="18"/>
      <c r="JO1138" s="18"/>
      <c r="JP1138" s="18"/>
      <c r="JQ1138" s="18"/>
      <c r="JR1138" s="18"/>
      <c r="JS1138" s="18"/>
      <c r="JT1138" s="18"/>
      <c r="JU1138" s="18"/>
      <c r="JV1138" s="18"/>
      <c r="JW1138" s="18"/>
      <c r="JX1138" s="18"/>
      <c r="JY1138" s="18"/>
      <c r="JZ1138" s="18"/>
      <c r="KA1138" s="18"/>
      <c r="KB1138" s="18"/>
      <c r="KC1138" s="18"/>
      <c r="KD1138" s="18"/>
      <c r="KE1138" s="18"/>
      <c r="KF1138" s="18"/>
      <c r="KG1138" s="18"/>
      <c r="KH1138" s="18"/>
      <c r="KI1138" s="18"/>
      <c r="KJ1138" s="18"/>
      <c r="KK1138" s="18"/>
      <c r="KL1138" s="18"/>
      <c r="KM1138" s="18"/>
      <c r="KN1138" s="18"/>
      <c r="KO1138" s="18"/>
      <c r="KP1138" s="18"/>
      <c r="KQ1138" s="18"/>
      <c r="KR1138" s="18"/>
      <c r="KS1138" s="18"/>
      <c r="KT1138" s="18"/>
    </row>
    <row r="1139" spans="8:306">
      <c r="H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c r="GS1139" s="18"/>
      <c r="GT1139" s="18"/>
      <c r="GU1139" s="18"/>
      <c r="GV1139" s="18"/>
      <c r="GW1139" s="18"/>
      <c r="GX1139" s="18"/>
      <c r="GY1139" s="18"/>
      <c r="GZ1139" s="18"/>
      <c r="HA1139" s="18"/>
      <c r="HB1139" s="18"/>
      <c r="HC1139" s="18"/>
      <c r="HD1139" s="18"/>
      <c r="HE1139" s="18"/>
      <c r="HF1139" s="18"/>
      <c r="HG1139" s="18"/>
      <c r="HH1139" s="18"/>
      <c r="HI1139" s="18"/>
      <c r="HJ1139" s="18"/>
      <c r="HK1139" s="18"/>
      <c r="HL1139" s="18"/>
      <c r="HM1139" s="18"/>
      <c r="HN1139" s="18"/>
      <c r="HO1139" s="18"/>
      <c r="HP1139" s="18"/>
      <c r="HQ1139" s="18"/>
      <c r="HR1139" s="18"/>
      <c r="HS1139" s="18"/>
      <c r="HT1139" s="18"/>
      <c r="HU1139" s="18"/>
      <c r="HV1139" s="18"/>
      <c r="HW1139" s="18"/>
      <c r="HX1139" s="18"/>
      <c r="HY1139" s="18"/>
      <c r="HZ1139" s="18"/>
      <c r="IA1139" s="18"/>
      <c r="IB1139" s="18"/>
      <c r="IC1139" s="18"/>
      <c r="ID1139" s="18"/>
      <c r="IE1139" s="18"/>
      <c r="IF1139" s="18"/>
      <c r="IG1139" s="18"/>
      <c r="IH1139" s="18"/>
      <c r="II1139" s="18"/>
      <c r="IJ1139" s="18"/>
      <c r="IK1139" s="18"/>
      <c r="IL1139" s="18"/>
      <c r="IM1139" s="18"/>
      <c r="IN1139" s="18"/>
      <c r="IO1139" s="18"/>
      <c r="IP1139" s="18"/>
      <c r="IQ1139" s="18"/>
      <c r="IR1139" s="18"/>
      <c r="IS1139" s="18"/>
      <c r="IT1139" s="18"/>
      <c r="IU1139" s="18"/>
      <c r="IV1139" s="18"/>
      <c r="IW1139" s="18"/>
      <c r="IX1139" s="18"/>
      <c r="IY1139" s="18"/>
      <c r="IZ1139" s="18"/>
      <c r="JA1139" s="18"/>
      <c r="JB1139" s="18"/>
      <c r="JC1139" s="18"/>
      <c r="JD1139" s="18"/>
      <c r="JE1139" s="18"/>
      <c r="JF1139" s="18"/>
      <c r="JG1139" s="18"/>
      <c r="JH1139" s="18"/>
      <c r="JI1139" s="18"/>
      <c r="JJ1139" s="18"/>
      <c r="JK1139" s="18"/>
      <c r="JL1139" s="18"/>
      <c r="JM1139" s="18"/>
      <c r="JN1139" s="18"/>
      <c r="JO1139" s="18"/>
      <c r="JP1139" s="18"/>
      <c r="JQ1139" s="18"/>
      <c r="JR1139" s="18"/>
      <c r="JS1139" s="18"/>
      <c r="JT1139" s="18"/>
      <c r="JU1139" s="18"/>
      <c r="JV1139" s="18"/>
      <c r="JW1139" s="18"/>
      <c r="JX1139" s="18"/>
      <c r="JY1139" s="18"/>
      <c r="JZ1139" s="18"/>
      <c r="KA1139" s="18"/>
      <c r="KB1139" s="18"/>
      <c r="KC1139" s="18"/>
      <c r="KD1139" s="18"/>
      <c r="KE1139" s="18"/>
      <c r="KF1139" s="18"/>
      <c r="KG1139" s="18"/>
      <c r="KH1139" s="18"/>
      <c r="KI1139" s="18"/>
      <c r="KJ1139" s="18"/>
      <c r="KK1139" s="18"/>
      <c r="KL1139" s="18"/>
      <c r="KM1139" s="18"/>
      <c r="KN1139" s="18"/>
      <c r="KO1139" s="18"/>
      <c r="KP1139" s="18"/>
      <c r="KQ1139" s="18"/>
      <c r="KR1139" s="18"/>
      <c r="KS1139" s="18"/>
      <c r="KT1139" s="18"/>
    </row>
    <row r="1140" spans="8:306">
      <c r="H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c r="GS1140" s="18"/>
      <c r="GT1140" s="18"/>
      <c r="GU1140" s="18"/>
      <c r="GV1140" s="18"/>
      <c r="GW1140" s="18"/>
      <c r="GX1140" s="18"/>
      <c r="GY1140" s="18"/>
      <c r="GZ1140" s="18"/>
      <c r="HA1140" s="18"/>
      <c r="HB1140" s="18"/>
      <c r="HC1140" s="18"/>
      <c r="HD1140" s="18"/>
      <c r="HE1140" s="18"/>
      <c r="HF1140" s="18"/>
      <c r="HG1140" s="18"/>
      <c r="HH1140" s="18"/>
      <c r="HI1140" s="18"/>
      <c r="HJ1140" s="18"/>
      <c r="HK1140" s="18"/>
      <c r="HL1140" s="18"/>
      <c r="HM1140" s="18"/>
      <c r="HN1140" s="18"/>
      <c r="HO1140" s="18"/>
      <c r="HP1140" s="18"/>
      <c r="HQ1140" s="18"/>
      <c r="HR1140" s="18"/>
      <c r="HS1140" s="18"/>
      <c r="HT1140" s="18"/>
      <c r="HU1140" s="18"/>
      <c r="HV1140" s="18"/>
      <c r="HW1140" s="18"/>
      <c r="HX1140" s="18"/>
      <c r="HY1140" s="18"/>
      <c r="HZ1140" s="18"/>
      <c r="IA1140" s="18"/>
      <c r="IB1140" s="18"/>
      <c r="IC1140" s="18"/>
      <c r="ID1140" s="18"/>
      <c r="IE1140" s="18"/>
      <c r="IF1140" s="18"/>
      <c r="IG1140" s="18"/>
      <c r="IH1140" s="18"/>
      <c r="II1140" s="18"/>
      <c r="IJ1140" s="18"/>
      <c r="IK1140" s="18"/>
      <c r="IL1140" s="18"/>
      <c r="IM1140" s="18"/>
      <c r="IN1140" s="18"/>
      <c r="IO1140" s="18"/>
      <c r="IP1140" s="18"/>
      <c r="IQ1140" s="18"/>
      <c r="IR1140" s="18"/>
      <c r="IS1140" s="18"/>
      <c r="IT1140" s="18"/>
      <c r="IU1140" s="18"/>
      <c r="IV1140" s="18"/>
      <c r="IW1140" s="18"/>
      <c r="IX1140" s="18"/>
      <c r="IY1140" s="18"/>
      <c r="IZ1140" s="18"/>
      <c r="JA1140" s="18"/>
      <c r="JB1140" s="18"/>
      <c r="JC1140" s="18"/>
      <c r="JD1140" s="18"/>
      <c r="JE1140" s="18"/>
      <c r="JF1140" s="18"/>
      <c r="JG1140" s="18"/>
      <c r="JH1140" s="18"/>
      <c r="JI1140" s="18"/>
      <c r="JJ1140" s="18"/>
      <c r="JK1140" s="18"/>
      <c r="JL1140" s="18"/>
      <c r="JM1140" s="18"/>
      <c r="JN1140" s="18"/>
      <c r="JO1140" s="18"/>
      <c r="JP1140" s="18"/>
      <c r="JQ1140" s="18"/>
      <c r="JR1140" s="18"/>
      <c r="JS1140" s="18"/>
      <c r="JT1140" s="18"/>
      <c r="JU1140" s="18"/>
      <c r="JV1140" s="18"/>
      <c r="JW1140" s="18"/>
      <c r="JX1140" s="18"/>
      <c r="JY1140" s="18"/>
      <c r="JZ1140" s="18"/>
      <c r="KA1140" s="18"/>
      <c r="KB1140" s="18"/>
      <c r="KC1140" s="18"/>
      <c r="KD1140" s="18"/>
      <c r="KE1140" s="18"/>
      <c r="KF1140" s="18"/>
      <c r="KG1140" s="18"/>
      <c r="KH1140" s="18"/>
      <c r="KI1140" s="18"/>
      <c r="KJ1140" s="18"/>
      <c r="KK1140" s="18"/>
      <c r="KL1140" s="18"/>
      <c r="KM1140" s="18"/>
      <c r="KN1140" s="18"/>
      <c r="KO1140" s="18"/>
      <c r="KP1140" s="18"/>
      <c r="KQ1140" s="18"/>
      <c r="KR1140" s="18"/>
      <c r="KS1140" s="18"/>
      <c r="KT1140" s="18"/>
    </row>
    <row r="1141" spans="8:306">
      <c r="H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c r="GS1141" s="18"/>
      <c r="GT1141" s="18"/>
      <c r="GU1141" s="18"/>
      <c r="GV1141" s="18"/>
      <c r="GW1141" s="18"/>
      <c r="GX1141" s="18"/>
      <c r="GY1141" s="18"/>
      <c r="GZ1141" s="18"/>
      <c r="HA1141" s="18"/>
      <c r="HB1141" s="18"/>
      <c r="HC1141" s="18"/>
      <c r="HD1141" s="18"/>
      <c r="HE1141" s="18"/>
      <c r="HF1141" s="18"/>
      <c r="HG1141" s="18"/>
      <c r="HH1141" s="18"/>
      <c r="HI1141" s="18"/>
      <c r="HJ1141" s="18"/>
      <c r="HK1141" s="18"/>
      <c r="HL1141" s="18"/>
      <c r="HM1141" s="18"/>
      <c r="HN1141" s="18"/>
      <c r="HO1141" s="18"/>
      <c r="HP1141" s="18"/>
      <c r="HQ1141" s="18"/>
      <c r="HR1141" s="18"/>
      <c r="HS1141" s="18"/>
      <c r="HT1141" s="18"/>
      <c r="HU1141" s="18"/>
      <c r="HV1141" s="18"/>
      <c r="HW1141" s="18"/>
      <c r="HX1141" s="18"/>
      <c r="HY1141" s="18"/>
      <c r="HZ1141" s="18"/>
      <c r="IA1141" s="18"/>
      <c r="IB1141" s="18"/>
      <c r="IC1141" s="18"/>
      <c r="ID1141" s="18"/>
      <c r="IE1141" s="18"/>
      <c r="IF1141" s="18"/>
      <c r="IG1141" s="18"/>
      <c r="IH1141" s="18"/>
      <c r="II1141" s="18"/>
      <c r="IJ1141" s="18"/>
      <c r="IK1141" s="18"/>
      <c r="IL1141" s="18"/>
      <c r="IM1141" s="18"/>
      <c r="IN1141" s="18"/>
      <c r="IO1141" s="18"/>
      <c r="IP1141" s="18"/>
      <c r="IQ1141" s="18"/>
      <c r="IR1141" s="18"/>
      <c r="IS1141" s="18"/>
      <c r="IT1141" s="18"/>
      <c r="IU1141" s="18"/>
      <c r="IV1141" s="18"/>
      <c r="IW1141" s="18"/>
      <c r="IX1141" s="18"/>
      <c r="IY1141" s="18"/>
      <c r="IZ1141" s="18"/>
      <c r="JA1141" s="18"/>
      <c r="JB1141" s="18"/>
      <c r="JC1141" s="18"/>
      <c r="JD1141" s="18"/>
      <c r="JE1141" s="18"/>
      <c r="JF1141" s="18"/>
      <c r="JG1141" s="18"/>
      <c r="JH1141" s="18"/>
      <c r="JI1141" s="18"/>
      <c r="JJ1141" s="18"/>
      <c r="JK1141" s="18"/>
      <c r="JL1141" s="18"/>
      <c r="JM1141" s="18"/>
      <c r="JN1141" s="18"/>
      <c r="JO1141" s="18"/>
      <c r="JP1141" s="18"/>
      <c r="JQ1141" s="18"/>
      <c r="JR1141" s="18"/>
      <c r="JS1141" s="18"/>
      <c r="JT1141" s="18"/>
      <c r="JU1141" s="18"/>
      <c r="JV1141" s="18"/>
      <c r="JW1141" s="18"/>
      <c r="JX1141" s="18"/>
      <c r="JY1141" s="18"/>
      <c r="JZ1141" s="18"/>
      <c r="KA1141" s="18"/>
      <c r="KB1141" s="18"/>
      <c r="KC1141" s="18"/>
      <c r="KD1141" s="18"/>
      <c r="KE1141" s="18"/>
      <c r="KF1141" s="18"/>
      <c r="KG1141" s="18"/>
      <c r="KH1141" s="18"/>
      <c r="KI1141" s="18"/>
      <c r="KJ1141" s="18"/>
      <c r="KK1141" s="18"/>
      <c r="KL1141" s="18"/>
      <c r="KM1141" s="18"/>
      <c r="KN1141" s="18"/>
      <c r="KO1141" s="18"/>
      <c r="KP1141" s="18"/>
      <c r="KQ1141" s="18"/>
      <c r="KR1141" s="18"/>
      <c r="KS1141" s="18"/>
      <c r="KT1141" s="18"/>
    </row>
    <row r="1142" spans="8:306">
      <c r="H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c r="GS1142" s="18"/>
      <c r="GT1142" s="18"/>
      <c r="GU1142" s="18"/>
      <c r="GV1142" s="18"/>
      <c r="GW1142" s="18"/>
      <c r="GX1142" s="18"/>
      <c r="GY1142" s="18"/>
      <c r="GZ1142" s="18"/>
      <c r="HA1142" s="18"/>
      <c r="HB1142" s="18"/>
      <c r="HC1142" s="18"/>
      <c r="HD1142" s="18"/>
      <c r="HE1142" s="18"/>
      <c r="HF1142" s="18"/>
      <c r="HG1142" s="18"/>
      <c r="HH1142" s="18"/>
      <c r="HI1142" s="18"/>
      <c r="HJ1142" s="18"/>
      <c r="HK1142" s="18"/>
      <c r="HL1142" s="18"/>
      <c r="HM1142" s="18"/>
      <c r="HN1142" s="18"/>
      <c r="HO1142" s="18"/>
      <c r="HP1142" s="18"/>
      <c r="HQ1142" s="18"/>
      <c r="HR1142" s="18"/>
      <c r="HS1142" s="18"/>
      <c r="HT1142" s="18"/>
      <c r="HU1142" s="18"/>
      <c r="HV1142" s="18"/>
      <c r="HW1142" s="18"/>
      <c r="HX1142" s="18"/>
      <c r="HY1142" s="18"/>
      <c r="HZ1142" s="18"/>
      <c r="IA1142" s="18"/>
      <c r="IB1142" s="18"/>
      <c r="IC1142" s="18"/>
      <c r="ID1142" s="18"/>
      <c r="IE1142" s="18"/>
      <c r="IF1142" s="18"/>
      <c r="IG1142" s="18"/>
      <c r="IH1142" s="18"/>
      <c r="II1142" s="18"/>
      <c r="IJ1142" s="18"/>
      <c r="IK1142" s="18"/>
      <c r="IL1142" s="18"/>
      <c r="IM1142" s="18"/>
      <c r="IN1142" s="18"/>
      <c r="IO1142" s="18"/>
      <c r="IP1142" s="18"/>
      <c r="IQ1142" s="18"/>
      <c r="IR1142" s="18"/>
      <c r="IS1142" s="18"/>
      <c r="IT1142" s="18"/>
      <c r="IU1142" s="18"/>
      <c r="IV1142" s="18"/>
      <c r="IW1142" s="18"/>
      <c r="IX1142" s="18"/>
      <c r="IY1142" s="18"/>
      <c r="IZ1142" s="18"/>
      <c r="JA1142" s="18"/>
      <c r="JB1142" s="18"/>
      <c r="JC1142" s="18"/>
      <c r="JD1142" s="18"/>
      <c r="JE1142" s="18"/>
      <c r="JF1142" s="18"/>
      <c r="JG1142" s="18"/>
      <c r="JH1142" s="18"/>
      <c r="JI1142" s="18"/>
      <c r="JJ1142" s="18"/>
      <c r="JK1142" s="18"/>
      <c r="JL1142" s="18"/>
      <c r="JM1142" s="18"/>
      <c r="JN1142" s="18"/>
      <c r="JO1142" s="18"/>
      <c r="JP1142" s="18"/>
      <c r="JQ1142" s="18"/>
      <c r="JR1142" s="18"/>
      <c r="JS1142" s="18"/>
      <c r="JT1142" s="18"/>
      <c r="JU1142" s="18"/>
      <c r="JV1142" s="18"/>
      <c r="JW1142" s="18"/>
      <c r="JX1142" s="18"/>
      <c r="JY1142" s="18"/>
      <c r="JZ1142" s="18"/>
      <c r="KA1142" s="18"/>
      <c r="KB1142" s="18"/>
      <c r="KC1142" s="18"/>
      <c r="KD1142" s="18"/>
      <c r="KE1142" s="18"/>
      <c r="KF1142" s="18"/>
      <c r="KG1142" s="18"/>
      <c r="KH1142" s="18"/>
      <c r="KI1142" s="18"/>
      <c r="KJ1142" s="18"/>
      <c r="KK1142" s="18"/>
      <c r="KL1142" s="18"/>
      <c r="KM1142" s="18"/>
      <c r="KN1142" s="18"/>
      <c r="KO1142" s="18"/>
      <c r="KP1142" s="18"/>
      <c r="KQ1142" s="18"/>
      <c r="KR1142" s="18"/>
      <c r="KS1142" s="18"/>
      <c r="KT1142" s="18"/>
    </row>
    <row r="1143" spans="8:306">
      <c r="H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c r="GS1143" s="18"/>
      <c r="GT1143" s="18"/>
      <c r="GU1143" s="18"/>
      <c r="GV1143" s="18"/>
      <c r="GW1143" s="18"/>
      <c r="GX1143" s="18"/>
      <c r="GY1143" s="18"/>
      <c r="GZ1143" s="18"/>
      <c r="HA1143" s="18"/>
      <c r="HB1143" s="18"/>
      <c r="HC1143" s="18"/>
      <c r="HD1143" s="18"/>
      <c r="HE1143" s="18"/>
      <c r="HF1143" s="18"/>
      <c r="HG1143" s="18"/>
      <c r="HH1143" s="18"/>
      <c r="HI1143" s="18"/>
      <c r="HJ1143" s="18"/>
      <c r="HK1143" s="18"/>
      <c r="HL1143" s="18"/>
      <c r="HM1143" s="18"/>
      <c r="HN1143" s="18"/>
      <c r="HO1143" s="18"/>
      <c r="HP1143" s="18"/>
      <c r="HQ1143" s="18"/>
      <c r="HR1143" s="18"/>
      <c r="HS1143" s="18"/>
      <c r="HT1143" s="18"/>
      <c r="HU1143" s="18"/>
      <c r="HV1143" s="18"/>
      <c r="HW1143" s="18"/>
      <c r="HX1143" s="18"/>
      <c r="HY1143" s="18"/>
      <c r="HZ1143" s="18"/>
      <c r="IA1143" s="18"/>
      <c r="IB1143" s="18"/>
      <c r="IC1143" s="18"/>
      <c r="ID1143" s="18"/>
      <c r="IE1143" s="18"/>
      <c r="IF1143" s="18"/>
      <c r="IG1143" s="18"/>
      <c r="IH1143" s="18"/>
      <c r="II1143" s="18"/>
      <c r="IJ1143" s="18"/>
      <c r="IK1143" s="18"/>
      <c r="IL1143" s="18"/>
      <c r="IM1143" s="18"/>
      <c r="IN1143" s="18"/>
      <c r="IO1143" s="18"/>
      <c r="IP1143" s="18"/>
      <c r="IQ1143" s="18"/>
      <c r="IR1143" s="18"/>
      <c r="IS1143" s="18"/>
      <c r="IT1143" s="18"/>
      <c r="IU1143" s="18"/>
      <c r="IV1143" s="18"/>
      <c r="IW1143" s="18"/>
      <c r="IX1143" s="18"/>
      <c r="IY1143" s="18"/>
      <c r="IZ1143" s="18"/>
      <c r="JA1143" s="18"/>
      <c r="JB1143" s="18"/>
      <c r="JC1143" s="18"/>
      <c r="JD1143" s="18"/>
      <c r="JE1143" s="18"/>
      <c r="JF1143" s="18"/>
      <c r="JG1143" s="18"/>
      <c r="JH1143" s="18"/>
      <c r="JI1143" s="18"/>
      <c r="JJ1143" s="18"/>
      <c r="JK1143" s="18"/>
      <c r="JL1143" s="18"/>
      <c r="JM1143" s="18"/>
      <c r="JN1143" s="18"/>
      <c r="JO1143" s="18"/>
      <c r="JP1143" s="18"/>
      <c r="JQ1143" s="18"/>
      <c r="JR1143" s="18"/>
      <c r="JS1143" s="18"/>
      <c r="JT1143" s="18"/>
      <c r="JU1143" s="18"/>
      <c r="JV1143" s="18"/>
      <c r="JW1143" s="18"/>
      <c r="JX1143" s="18"/>
      <c r="JY1143" s="18"/>
      <c r="JZ1143" s="18"/>
      <c r="KA1143" s="18"/>
      <c r="KB1143" s="18"/>
      <c r="KC1143" s="18"/>
      <c r="KD1143" s="18"/>
      <c r="KE1143" s="18"/>
      <c r="KF1143" s="18"/>
      <c r="KG1143" s="18"/>
      <c r="KH1143" s="18"/>
      <c r="KI1143" s="18"/>
      <c r="KJ1143" s="18"/>
      <c r="KK1143" s="18"/>
      <c r="KL1143" s="18"/>
      <c r="KM1143" s="18"/>
      <c r="KN1143" s="18"/>
      <c r="KO1143" s="18"/>
      <c r="KP1143" s="18"/>
      <c r="KQ1143" s="18"/>
      <c r="KR1143" s="18"/>
      <c r="KS1143" s="18"/>
      <c r="KT1143" s="18"/>
    </row>
    <row r="1144" spans="8:306">
      <c r="H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c r="GS1144" s="18"/>
      <c r="GT1144" s="18"/>
      <c r="GU1144" s="18"/>
      <c r="GV1144" s="18"/>
      <c r="GW1144" s="18"/>
      <c r="GX1144" s="18"/>
      <c r="GY1144" s="18"/>
      <c r="GZ1144" s="18"/>
      <c r="HA1144" s="18"/>
      <c r="HB1144" s="18"/>
      <c r="HC1144" s="18"/>
      <c r="HD1144" s="18"/>
      <c r="HE1144" s="18"/>
      <c r="HF1144" s="18"/>
      <c r="HG1144" s="18"/>
      <c r="HH1144" s="18"/>
      <c r="HI1144" s="18"/>
      <c r="HJ1144" s="18"/>
      <c r="HK1144" s="18"/>
      <c r="HL1144" s="18"/>
      <c r="HM1144" s="18"/>
      <c r="HN1144" s="18"/>
      <c r="HO1144" s="18"/>
      <c r="HP1144" s="18"/>
      <c r="HQ1144" s="18"/>
      <c r="HR1144" s="18"/>
      <c r="HS1144" s="18"/>
      <c r="HT1144" s="18"/>
      <c r="HU1144" s="18"/>
      <c r="HV1144" s="18"/>
      <c r="HW1144" s="18"/>
      <c r="HX1144" s="18"/>
      <c r="HY1144" s="18"/>
      <c r="HZ1144" s="18"/>
      <c r="IA1144" s="18"/>
      <c r="IB1144" s="18"/>
      <c r="IC1144" s="18"/>
      <c r="ID1144" s="18"/>
      <c r="IE1144" s="18"/>
      <c r="IF1144" s="18"/>
      <c r="IG1144" s="18"/>
      <c r="IH1144" s="18"/>
      <c r="II1144" s="18"/>
      <c r="IJ1144" s="18"/>
      <c r="IK1144" s="18"/>
      <c r="IL1144" s="18"/>
      <c r="IM1144" s="18"/>
      <c r="IN1144" s="18"/>
      <c r="IO1144" s="18"/>
      <c r="IP1144" s="18"/>
      <c r="IQ1144" s="18"/>
      <c r="IR1144" s="18"/>
      <c r="IS1144" s="18"/>
      <c r="IT1144" s="18"/>
      <c r="IU1144" s="18"/>
      <c r="IV1144" s="18"/>
      <c r="IW1144" s="18"/>
      <c r="IX1144" s="18"/>
      <c r="IY1144" s="18"/>
      <c r="IZ1144" s="18"/>
      <c r="JA1144" s="18"/>
      <c r="JB1144" s="18"/>
      <c r="JC1144" s="18"/>
      <c r="JD1144" s="18"/>
      <c r="JE1144" s="18"/>
      <c r="JF1144" s="18"/>
      <c r="JG1144" s="18"/>
      <c r="JH1144" s="18"/>
      <c r="JI1144" s="18"/>
      <c r="JJ1144" s="18"/>
      <c r="JK1144" s="18"/>
      <c r="JL1144" s="18"/>
      <c r="JM1144" s="18"/>
      <c r="JN1144" s="18"/>
      <c r="JO1144" s="18"/>
      <c r="JP1144" s="18"/>
      <c r="JQ1144" s="18"/>
      <c r="JR1144" s="18"/>
      <c r="JS1144" s="18"/>
      <c r="JT1144" s="18"/>
      <c r="JU1144" s="18"/>
      <c r="JV1144" s="18"/>
      <c r="JW1144" s="18"/>
      <c r="JX1144" s="18"/>
      <c r="JY1144" s="18"/>
      <c r="JZ1144" s="18"/>
      <c r="KA1144" s="18"/>
      <c r="KB1144" s="18"/>
      <c r="KC1144" s="18"/>
      <c r="KD1144" s="18"/>
      <c r="KE1144" s="18"/>
      <c r="KF1144" s="18"/>
      <c r="KG1144" s="18"/>
      <c r="KH1144" s="18"/>
      <c r="KI1144" s="18"/>
      <c r="KJ1144" s="18"/>
      <c r="KK1144" s="18"/>
      <c r="KL1144" s="18"/>
      <c r="KM1144" s="18"/>
      <c r="KN1144" s="18"/>
      <c r="KO1144" s="18"/>
      <c r="KP1144" s="18"/>
      <c r="KQ1144" s="18"/>
      <c r="KR1144" s="18"/>
      <c r="KS1144" s="18"/>
      <c r="KT1144" s="18"/>
    </row>
    <row r="1145" spans="8:306">
      <c r="H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c r="GS1145" s="18"/>
      <c r="GT1145" s="18"/>
      <c r="GU1145" s="18"/>
      <c r="GV1145" s="18"/>
      <c r="GW1145" s="18"/>
      <c r="GX1145" s="18"/>
      <c r="GY1145" s="18"/>
      <c r="GZ1145" s="18"/>
      <c r="HA1145" s="18"/>
      <c r="HB1145" s="18"/>
      <c r="HC1145" s="18"/>
      <c r="HD1145" s="18"/>
      <c r="HE1145" s="18"/>
      <c r="HF1145" s="18"/>
      <c r="HG1145" s="18"/>
      <c r="HH1145" s="18"/>
      <c r="HI1145" s="18"/>
      <c r="HJ1145" s="18"/>
      <c r="HK1145" s="18"/>
      <c r="HL1145" s="18"/>
      <c r="HM1145" s="18"/>
      <c r="HN1145" s="18"/>
      <c r="HO1145" s="18"/>
      <c r="HP1145" s="18"/>
      <c r="HQ1145" s="18"/>
      <c r="HR1145" s="18"/>
      <c r="HS1145" s="18"/>
      <c r="HT1145" s="18"/>
      <c r="HU1145" s="18"/>
      <c r="HV1145" s="18"/>
      <c r="HW1145" s="18"/>
      <c r="HX1145" s="18"/>
      <c r="HY1145" s="18"/>
      <c r="HZ1145" s="18"/>
      <c r="IA1145" s="18"/>
      <c r="IB1145" s="18"/>
      <c r="IC1145" s="18"/>
      <c r="ID1145" s="18"/>
      <c r="IE1145" s="18"/>
      <c r="IF1145" s="18"/>
      <c r="IG1145" s="18"/>
      <c r="IH1145" s="18"/>
      <c r="II1145" s="18"/>
      <c r="IJ1145" s="18"/>
      <c r="IK1145" s="18"/>
      <c r="IL1145" s="18"/>
      <c r="IM1145" s="18"/>
      <c r="IN1145" s="18"/>
      <c r="IO1145" s="18"/>
      <c r="IP1145" s="18"/>
      <c r="IQ1145" s="18"/>
      <c r="IR1145" s="18"/>
      <c r="IS1145" s="18"/>
      <c r="IT1145" s="18"/>
      <c r="IU1145" s="18"/>
      <c r="IV1145" s="18"/>
      <c r="IW1145" s="18"/>
      <c r="IX1145" s="18"/>
      <c r="IY1145" s="18"/>
      <c r="IZ1145" s="18"/>
      <c r="JA1145" s="18"/>
      <c r="JB1145" s="18"/>
      <c r="JC1145" s="18"/>
      <c r="JD1145" s="18"/>
      <c r="JE1145" s="18"/>
      <c r="JF1145" s="18"/>
      <c r="JG1145" s="18"/>
      <c r="JH1145" s="18"/>
      <c r="JI1145" s="18"/>
      <c r="JJ1145" s="18"/>
      <c r="JK1145" s="18"/>
      <c r="JL1145" s="18"/>
      <c r="JM1145" s="18"/>
      <c r="JN1145" s="18"/>
      <c r="JO1145" s="18"/>
      <c r="JP1145" s="18"/>
      <c r="JQ1145" s="18"/>
      <c r="JR1145" s="18"/>
      <c r="JS1145" s="18"/>
      <c r="JT1145" s="18"/>
      <c r="JU1145" s="18"/>
      <c r="JV1145" s="18"/>
      <c r="JW1145" s="18"/>
      <c r="JX1145" s="18"/>
      <c r="JY1145" s="18"/>
      <c r="JZ1145" s="18"/>
      <c r="KA1145" s="18"/>
      <c r="KB1145" s="18"/>
      <c r="KC1145" s="18"/>
      <c r="KD1145" s="18"/>
      <c r="KE1145" s="18"/>
      <c r="KF1145" s="18"/>
      <c r="KG1145" s="18"/>
      <c r="KH1145" s="18"/>
      <c r="KI1145" s="18"/>
      <c r="KJ1145" s="18"/>
      <c r="KK1145" s="18"/>
      <c r="KL1145" s="18"/>
      <c r="KM1145" s="18"/>
      <c r="KN1145" s="18"/>
      <c r="KO1145" s="18"/>
      <c r="KP1145" s="18"/>
      <c r="KQ1145" s="18"/>
      <c r="KR1145" s="18"/>
      <c r="KS1145" s="18"/>
      <c r="KT1145" s="18"/>
    </row>
    <row r="1146" spans="8:306">
      <c r="H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c r="GS1146" s="18"/>
      <c r="GT1146" s="18"/>
      <c r="GU1146" s="18"/>
      <c r="GV1146" s="18"/>
      <c r="GW1146" s="18"/>
      <c r="GX1146" s="18"/>
      <c r="GY1146" s="18"/>
      <c r="GZ1146" s="18"/>
      <c r="HA1146" s="18"/>
      <c r="HB1146" s="18"/>
      <c r="HC1146" s="18"/>
      <c r="HD1146" s="18"/>
      <c r="HE1146" s="18"/>
      <c r="HF1146" s="18"/>
      <c r="HG1146" s="18"/>
      <c r="HH1146" s="18"/>
      <c r="HI1146" s="18"/>
      <c r="HJ1146" s="18"/>
      <c r="HK1146" s="18"/>
      <c r="HL1146" s="18"/>
      <c r="HM1146" s="18"/>
      <c r="HN1146" s="18"/>
      <c r="HO1146" s="18"/>
      <c r="HP1146" s="18"/>
      <c r="HQ1146" s="18"/>
      <c r="HR1146" s="18"/>
      <c r="HS1146" s="18"/>
      <c r="HT1146" s="18"/>
      <c r="HU1146" s="18"/>
      <c r="HV1146" s="18"/>
      <c r="HW1146" s="18"/>
      <c r="HX1146" s="18"/>
      <c r="HY1146" s="18"/>
      <c r="HZ1146" s="18"/>
      <c r="IA1146" s="18"/>
      <c r="IB1146" s="18"/>
      <c r="IC1146" s="18"/>
      <c r="ID1146" s="18"/>
      <c r="IE1146" s="18"/>
      <c r="IF1146" s="18"/>
      <c r="IG1146" s="18"/>
      <c r="IH1146" s="18"/>
      <c r="II1146" s="18"/>
      <c r="IJ1146" s="18"/>
      <c r="IK1146" s="18"/>
      <c r="IL1146" s="18"/>
      <c r="IM1146" s="18"/>
      <c r="IN1146" s="18"/>
      <c r="IO1146" s="18"/>
      <c r="IP1146" s="18"/>
      <c r="IQ1146" s="18"/>
      <c r="IR1146" s="18"/>
      <c r="IS1146" s="18"/>
      <c r="IT1146" s="18"/>
      <c r="IU1146" s="18"/>
      <c r="IV1146" s="18"/>
      <c r="IW1146" s="18"/>
      <c r="IX1146" s="18"/>
      <c r="IY1146" s="18"/>
      <c r="IZ1146" s="18"/>
      <c r="JA1146" s="18"/>
      <c r="JB1146" s="18"/>
      <c r="JC1146" s="18"/>
      <c r="JD1146" s="18"/>
      <c r="JE1146" s="18"/>
      <c r="JF1146" s="18"/>
      <c r="JG1146" s="18"/>
      <c r="JH1146" s="18"/>
      <c r="JI1146" s="18"/>
      <c r="JJ1146" s="18"/>
      <c r="JK1146" s="18"/>
      <c r="JL1146" s="18"/>
      <c r="JM1146" s="18"/>
      <c r="JN1146" s="18"/>
      <c r="JO1146" s="18"/>
      <c r="JP1146" s="18"/>
      <c r="JQ1146" s="18"/>
      <c r="JR1146" s="18"/>
      <c r="JS1146" s="18"/>
      <c r="JT1146" s="18"/>
      <c r="JU1146" s="18"/>
      <c r="JV1146" s="18"/>
      <c r="JW1146" s="18"/>
      <c r="JX1146" s="18"/>
      <c r="JY1146" s="18"/>
      <c r="JZ1146" s="18"/>
      <c r="KA1146" s="18"/>
      <c r="KB1146" s="18"/>
      <c r="KC1146" s="18"/>
      <c r="KD1146" s="18"/>
      <c r="KE1146" s="18"/>
      <c r="KF1146" s="18"/>
      <c r="KG1146" s="18"/>
      <c r="KH1146" s="18"/>
      <c r="KI1146" s="18"/>
      <c r="KJ1146" s="18"/>
      <c r="KK1146" s="18"/>
      <c r="KL1146" s="18"/>
      <c r="KM1146" s="18"/>
      <c r="KN1146" s="18"/>
      <c r="KO1146" s="18"/>
      <c r="KP1146" s="18"/>
      <c r="KQ1146" s="18"/>
      <c r="KR1146" s="18"/>
      <c r="KS1146" s="18"/>
      <c r="KT1146" s="18"/>
    </row>
    <row r="1147" spans="8:306">
      <c r="H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c r="GS1147" s="18"/>
      <c r="GT1147" s="18"/>
      <c r="GU1147" s="18"/>
      <c r="GV1147" s="18"/>
      <c r="GW1147" s="18"/>
      <c r="GX1147" s="18"/>
      <c r="GY1147" s="18"/>
      <c r="GZ1147" s="18"/>
      <c r="HA1147" s="18"/>
      <c r="HB1147" s="18"/>
      <c r="HC1147" s="18"/>
      <c r="HD1147" s="18"/>
      <c r="HE1147" s="18"/>
      <c r="HF1147" s="18"/>
      <c r="HG1147" s="18"/>
      <c r="HH1147" s="18"/>
      <c r="HI1147" s="18"/>
      <c r="HJ1147" s="18"/>
      <c r="HK1147" s="18"/>
      <c r="HL1147" s="18"/>
      <c r="HM1147" s="18"/>
      <c r="HN1147" s="18"/>
      <c r="HO1147" s="18"/>
      <c r="HP1147" s="18"/>
      <c r="HQ1147" s="18"/>
      <c r="HR1147" s="18"/>
      <c r="HS1147" s="18"/>
      <c r="HT1147" s="18"/>
      <c r="HU1147" s="18"/>
      <c r="HV1147" s="18"/>
      <c r="HW1147" s="18"/>
      <c r="HX1147" s="18"/>
      <c r="HY1147" s="18"/>
      <c r="HZ1147" s="18"/>
      <c r="IA1147" s="18"/>
      <c r="IB1147" s="18"/>
      <c r="IC1147" s="18"/>
      <c r="ID1147" s="18"/>
      <c r="IE1147" s="18"/>
      <c r="IF1147" s="18"/>
      <c r="IG1147" s="18"/>
      <c r="IH1147" s="18"/>
      <c r="II1147" s="18"/>
      <c r="IJ1147" s="18"/>
      <c r="IK1147" s="18"/>
      <c r="IL1147" s="18"/>
      <c r="IM1147" s="18"/>
      <c r="IN1147" s="18"/>
      <c r="IO1147" s="18"/>
      <c r="IP1147" s="18"/>
      <c r="IQ1147" s="18"/>
      <c r="IR1147" s="18"/>
      <c r="IS1147" s="18"/>
      <c r="IT1147" s="18"/>
      <c r="IU1147" s="18"/>
      <c r="IV1147" s="18"/>
      <c r="IW1147" s="18"/>
      <c r="IX1147" s="18"/>
      <c r="IY1147" s="18"/>
      <c r="IZ1147" s="18"/>
      <c r="JA1147" s="18"/>
      <c r="JB1147" s="18"/>
      <c r="JC1147" s="18"/>
      <c r="JD1147" s="18"/>
      <c r="JE1147" s="18"/>
      <c r="JF1147" s="18"/>
      <c r="JG1147" s="18"/>
      <c r="JH1147" s="18"/>
      <c r="JI1147" s="18"/>
      <c r="JJ1147" s="18"/>
      <c r="JK1147" s="18"/>
      <c r="JL1147" s="18"/>
      <c r="JM1147" s="18"/>
      <c r="JN1147" s="18"/>
      <c r="JO1147" s="18"/>
      <c r="JP1147" s="18"/>
      <c r="JQ1147" s="18"/>
      <c r="JR1147" s="18"/>
      <c r="JS1147" s="18"/>
      <c r="JT1147" s="18"/>
      <c r="JU1147" s="18"/>
      <c r="JV1147" s="18"/>
      <c r="JW1147" s="18"/>
      <c r="JX1147" s="18"/>
      <c r="JY1147" s="18"/>
      <c r="JZ1147" s="18"/>
      <c r="KA1147" s="18"/>
      <c r="KB1147" s="18"/>
      <c r="KC1147" s="18"/>
      <c r="KD1147" s="18"/>
      <c r="KE1147" s="18"/>
      <c r="KF1147" s="18"/>
      <c r="KG1147" s="18"/>
      <c r="KH1147" s="18"/>
      <c r="KI1147" s="18"/>
      <c r="KJ1147" s="18"/>
      <c r="KK1147" s="18"/>
      <c r="KL1147" s="18"/>
      <c r="KM1147" s="18"/>
      <c r="KN1147" s="18"/>
      <c r="KO1147" s="18"/>
      <c r="KP1147" s="18"/>
      <c r="KQ1147" s="18"/>
      <c r="KR1147" s="18"/>
      <c r="KS1147" s="18"/>
      <c r="KT1147" s="18"/>
    </row>
    <row r="1148" spans="8:306">
      <c r="H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c r="GS1148" s="18"/>
      <c r="GT1148" s="18"/>
      <c r="GU1148" s="18"/>
      <c r="GV1148" s="18"/>
      <c r="GW1148" s="18"/>
      <c r="GX1148" s="18"/>
      <c r="GY1148" s="18"/>
      <c r="GZ1148" s="18"/>
      <c r="HA1148" s="18"/>
      <c r="HB1148" s="18"/>
      <c r="HC1148" s="18"/>
      <c r="HD1148" s="18"/>
      <c r="HE1148" s="18"/>
      <c r="HF1148" s="18"/>
      <c r="HG1148" s="18"/>
      <c r="HH1148" s="18"/>
      <c r="HI1148" s="18"/>
      <c r="HJ1148" s="18"/>
      <c r="HK1148" s="18"/>
      <c r="HL1148" s="18"/>
      <c r="HM1148" s="18"/>
      <c r="HN1148" s="18"/>
      <c r="HO1148" s="18"/>
      <c r="HP1148" s="18"/>
      <c r="HQ1148" s="18"/>
      <c r="HR1148" s="18"/>
      <c r="HS1148" s="18"/>
      <c r="HT1148" s="18"/>
      <c r="HU1148" s="18"/>
      <c r="HV1148" s="18"/>
      <c r="HW1148" s="18"/>
      <c r="HX1148" s="18"/>
      <c r="HY1148" s="18"/>
      <c r="HZ1148" s="18"/>
      <c r="IA1148" s="18"/>
      <c r="IB1148" s="18"/>
      <c r="IC1148" s="18"/>
      <c r="ID1148" s="18"/>
      <c r="IE1148" s="18"/>
      <c r="IF1148" s="18"/>
      <c r="IG1148" s="18"/>
      <c r="IH1148" s="18"/>
      <c r="II1148" s="18"/>
      <c r="IJ1148" s="18"/>
      <c r="IK1148" s="18"/>
      <c r="IL1148" s="18"/>
      <c r="IM1148" s="18"/>
      <c r="IN1148" s="18"/>
      <c r="IO1148" s="18"/>
      <c r="IP1148" s="18"/>
      <c r="IQ1148" s="18"/>
      <c r="IR1148" s="18"/>
      <c r="IS1148" s="18"/>
      <c r="IT1148" s="18"/>
      <c r="IU1148" s="18"/>
      <c r="IV1148" s="18"/>
      <c r="IW1148" s="18"/>
      <c r="IX1148" s="18"/>
      <c r="IY1148" s="18"/>
      <c r="IZ1148" s="18"/>
      <c r="JA1148" s="18"/>
      <c r="JB1148" s="18"/>
      <c r="JC1148" s="18"/>
      <c r="JD1148" s="18"/>
      <c r="JE1148" s="18"/>
      <c r="JF1148" s="18"/>
      <c r="JG1148" s="18"/>
      <c r="JH1148" s="18"/>
      <c r="JI1148" s="18"/>
      <c r="JJ1148" s="18"/>
      <c r="JK1148" s="18"/>
      <c r="JL1148" s="18"/>
      <c r="JM1148" s="18"/>
      <c r="JN1148" s="18"/>
      <c r="JO1148" s="18"/>
      <c r="JP1148" s="18"/>
      <c r="JQ1148" s="18"/>
      <c r="JR1148" s="18"/>
      <c r="JS1148" s="18"/>
      <c r="JT1148" s="18"/>
      <c r="JU1148" s="18"/>
      <c r="JV1148" s="18"/>
      <c r="JW1148" s="18"/>
      <c r="JX1148" s="18"/>
      <c r="JY1148" s="18"/>
      <c r="JZ1148" s="18"/>
      <c r="KA1148" s="18"/>
      <c r="KB1148" s="18"/>
      <c r="KC1148" s="18"/>
      <c r="KD1148" s="18"/>
      <c r="KE1148" s="18"/>
      <c r="KF1148" s="18"/>
      <c r="KG1148" s="18"/>
      <c r="KH1148" s="18"/>
      <c r="KI1148" s="18"/>
      <c r="KJ1148" s="18"/>
      <c r="KK1148" s="18"/>
      <c r="KL1148" s="18"/>
      <c r="KM1148" s="18"/>
      <c r="KN1148" s="18"/>
      <c r="KO1148" s="18"/>
      <c r="KP1148" s="18"/>
      <c r="KQ1148" s="18"/>
      <c r="KR1148" s="18"/>
      <c r="KS1148" s="18"/>
      <c r="KT1148" s="18"/>
    </row>
    <row r="1149" spans="8:306">
      <c r="H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c r="GS1149" s="18"/>
      <c r="GT1149" s="18"/>
      <c r="GU1149" s="18"/>
      <c r="GV1149" s="18"/>
      <c r="GW1149" s="18"/>
      <c r="GX1149" s="18"/>
      <c r="GY1149" s="18"/>
      <c r="GZ1149" s="18"/>
      <c r="HA1149" s="18"/>
      <c r="HB1149" s="18"/>
      <c r="HC1149" s="18"/>
      <c r="HD1149" s="18"/>
      <c r="HE1149" s="18"/>
      <c r="HF1149" s="18"/>
      <c r="HG1149" s="18"/>
      <c r="HH1149" s="18"/>
      <c r="HI1149" s="18"/>
      <c r="HJ1149" s="18"/>
      <c r="HK1149" s="18"/>
      <c r="HL1149" s="18"/>
      <c r="HM1149" s="18"/>
      <c r="HN1149" s="18"/>
      <c r="HO1149" s="18"/>
      <c r="HP1149" s="18"/>
      <c r="HQ1149" s="18"/>
      <c r="HR1149" s="18"/>
      <c r="HS1149" s="18"/>
      <c r="HT1149" s="18"/>
      <c r="HU1149" s="18"/>
      <c r="HV1149" s="18"/>
      <c r="HW1149" s="18"/>
      <c r="HX1149" s="18"/>
      <c r="HY1149" s="18"/>
      <c r="HZ1149" s="18"/>
      <c r="IA1149" s="18"/>
      <c r="IB1149" s="18"/>
      <c r="IC1149" s="18"/>
      <c r="ID1149" s="18"/>
      <c r="IE1149" s="18"/>
      <c r="IF1149" s="18"/>
      <c r="IG1149" s="18"/>
      <c r="IH1149" s="18"/>
      <c r="II1149" s="18"/>
      <c r="IJ1149" s="18"/>
      <c r="IK1149" s="18"/>
      <c r="IL1149" s="18"/>
      <c r="IM1149" s="18"/>
      <c r="IN1149" s="18"/>
      <c r="IO1149" s="18"/>
      <c r="IP1149" s="18"/>
      <c r="IQ1149" s="18"/>
      <c r="IR1149" s="18"/>
      <c r="IS1149" s="18"/>
      <c r="IT1149" s="18"/>
      <c r="IU1149" s="18"/>
      <c r="IV1149" s="18"/>
      <c r="IW1149" s="18"/>
      <c r="IX1149" s="18"/>
      <c r="IY1149" s="18"/>
      <c r="IZ1149" s="18"/>
      <c r="JA1149" s="18"/>
      <c r="JB1149" s="18"/>
      <c r="JC1149" s="18"/>
      <c r="JD1149" s="18"/>
      <c r="JE1149" s="18"/>
      <c r="JF1149" s="18"/>
      <c r="JG1149" s="18"/>
      <c r="JH1149" s="18"/>
      <c r="JI1149" s="18"/>
      <c r="JJ1149" s="18"/>
      <c r="JK1149" s="18"/>
      <c r="JL1149" s="18"/>
      <c r="JM1149" s="18"/>
      <c r="JN1149" s="18"/>
      <c r="JO1149" s="18"/>
      <c r="JP1149" s="18"/>
      <c r="JQ1149" s="18"/>
      <c r="JR1149" s="18"/>
      <c r="JS1149" s="18"/>
      <c r="JT1149" s="18"/>
      <c r="JU1149" s="18"/>
      <c r="JV1149" s="18"/>
      <c r="JW1149" s="18"/>
      <c r="JX1149" s="18"/>
      <c r="JY1149" s="18"/>
      <c r="JZ1149" s="18"/>
      <c r="KA1149" s="18"/>
      <c r="KB1149" s="18"/>
      <c r="KC1149" s="18"/>
      <c r="KD1149" s="18"/>
      <c r="KE1149" s="18"/>
      <c r="KF1149" s="18"/>
      <c r="KG1149" s="18"/>
      <c r="KH1149" s="18"/>
      <c r="KI1149" s="18"/>
      <c r="KJ1149" s="18"/>
      <c r="KK1149" s="18"/>
      <c r="KL1149" s="18"/>
      <c r="KM1149" s="18"/>
      <c r="KN1149" s="18"/>
      <c r="KO1149" s="18"/>
      <c r="KP1149" s="18"/>
      <c r="KQ1149" s="18"/>
      <c r="KR1149" s="18"/>
      <c r="KS1149" s="18"/>
      <c r="KT1149" s="18"/>
    </row>
    <row r="1150" spans="8:306">
      <c r="H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c r="GS1150" s="18"/>
      <c r="GT1150" s="18"/>
      <c r="GU1150" s="18"/>
      <c r="GV1150" s="18"/>
      <c r="GW1150" s="18"/>
      <c r="GX1150" s="18"/>
      <c r="GY1150" s="18"/>
      <c r="GZ1150" s="18"/>
      <c r="HA1150" s="18"/>
      <c r="HB1150" s="18"/>
      <c r="HC1150" s="18"/>
      <c r="HD1150" s="18"/>
      <c r="HE1150" s="18"/>
      <c r="HF1150" s="18"/>
      <c r="HG1150" s="18"/>
      <c r="HH1150" s="18"/>
      <c r="HI1150" s="18"/>
      <c r="HJ1150" s="18"/>
      <c r="HK1150" s="18"/>
      <c r="HL1150" s="18"/>
      <c r="HM1150" s="18"/>
      <c r="HN1150" s="18"/>
      <c r="HO1150" s="18"/>
      <c r="HP1150" s="18"/>
      <c r="HQ1150" s="18"/>
      <c r="HR1150" s="18"/>
      <c r="HS1150" s="18"/>
      <c r="HT1150" s="18"/>
      <c r="HU1150" s="18"/>
      <c r="HV1150" s="18"/>
      <c r="HW1150" s="18"/>
      <c r="HX1150" s="18"/>
      <c r="HY1150" s="18"/>
      <c r="HZ1150" s="18"/>
      <c r="IA1150" s="18"/>
      <c r="IB1150" s="18"/>
      <c r="IC1150" s="18"/>
      <c r="ID1150" s="18"/>
      <c r="IE1150" s="18"/>
      <c r="IF1150" s="18"/>
      <c r="IG1150" s="18"/>
      <c r="IH1150" s="18"/>
      <c r="II1150" s="18"/>
      <c r="IJ1150" s="18"/>
      <c r="IK1150" s="18"/>
      <c r="IL1150" s="18"/>
      <c r="IM1150" s="18"/>
      <c r="IN1150" s="18"/>
      <c r="IO1150" s="18"/>
      <c r="IP1150" s="18"/>
      <c r="IQ1150" s="18"/>
      <c r="IR1150" s="18"/>
      <c r="IS1150" s="18"/>
      <c r="IT1150" s="18"/>
      <c r="IU1150" s="18"/>
      <c r="IV1150" s="18"/>
      <c r="IW1150" s="18"/>
      <c r="IX1150" s="18"/>
      <c r="IY1150" s="18"/>
      <c r="IZ1150" s="18"/>
      <c r="JA1150" s="18"/>
      <c r="JB1150" s="18"/>
      <c r="JC1150" s="18"/>
      <c r="JD1150" s="18"/>
      <c r="JE1150" s="18"/>
      <c r="JF1150" s="18"/>
      <c r="JG1150" s="18"/>
      <c r="JH1150" s="18"/>
      <c r="JI1150" s="18"/>
      <c r="JJ1150" s="18"/>
      <c r="JK1150" s="18"/>
      <c r="JL1150" s="18"/>
      <c r="JM1150" s="18"/>
      <c r="JN1150" s="18"/>
      <c r="JO1150" s="18"/>
      <c r="JP1150" s="18"/>
      <c r="JQ1150" s="18"/>
      <c r="JR1150" s="18"/>
      <c r="JS1150" s="18"/>
      <c r="JT1150" s="18"/>
      <c r="JU1150" s="18"/>
      <c r="JV1150" s="18"/>
      <c r="JW1150" s="18"/>
      <c r="JX1150" s="18"/>
      <c r="JY1150" s="18"/>
      <c r="JZ1150" s="18"/>
      <c r="KA1150" s="18"/>
      <c r="KB1150" s="18"/>
      <c r="KC1150" s="18"/>
      <c r="KD1150" s="18"/>
      <c r="KE1150" s="18"/>
      <c r="KF1150" s="18"/>
      <c r="KG1150" s="18"/>
      <c r="KH1150" s="18"/>
      <c r="KI1150" s="18"/>
      <c r="KJ1150" s="18"/>
      <c r="KK1150" s="18"/>
      <c r="KL1150" s="18"/>
      <c r="KM1150" s="18"/>
      <c r="KN1150" s="18"/>
      <c r="KO1150" s="18"/>
      <c r="KP1150" s="18"/>
      <c r="KQ1150" s="18"/>
      <c r="KR1150" s="18"/>
      <c r="KS1150" s="18"/>
      <c r="KT1150" s="18"/>
    </row>
    <row r="1151" spans="8:306">
      <c r="H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c r="GS1151" s="18"/>
      <c r="GT1151" s="18"/>
      <c r="GU1151" s="18"/>
      <c r="GV1151" s="18"/>
      <c r="GW1151" s="18"/>
      <c r="GX1151" s="18"/>
      <c r="GY1151" s="18"/>
      <c r="GZ1151" s="18"/>
      <c r="HA1151" s="18"/>
      <c r="HB1151" s="18"/>
      <c r="HC1151" s="18"/>
      <c r="HD1151" s="18"/>
      <c r="HE1151" s="18"/>
      <c r="HF1151" s="18"/>
      <c r="HG1151" s="18"/>
      <c r="HH1151" s="18"/>
      <c r="HI1151" s="18"/>
      <c r="HJ1151" s="18"/>
      <c r="HK1151" s="18"/>
      <c r="HL1151" s="18"/>
      <c r="HM1151" s="18"/>
      <c r="HN1151" s="18"/>
      <c r="HO1151" s="18"/>
      <c r="HP1151" s="18"/>
      <c r="HQ1151" s="18"/>
      <c r="HR1151" s="18"/>
      <c r="HS1151" s="18"/>
      <c r="HT1151" s="18"/>
      <c r="HU1151" s="18"/>
      <c r="HV1151" s="18"/>
      <c r="HW1151" s="18"/>
      <c r="HX1151" s="18"/>
      <c r="HY1151" s="18"/>
      <c r="HZ1151" s="18"/>
      <c r="IA1151" s="18"/>
      <c r="IB1151" s="18"/>
      <c r="IC1151" s="18"/>
      <c r="ID1151" s="18"/>
      <c r="IE1151" s="18"/>
      <c r="IF1151" s="18"/>
      <c r="IG1151" s="18"/>
      <c r="IH1151" s="18"/>
      <c r="II1151" s="18"/>
      <c r="IJ1151" s="18"/>
      <c r="IK1151" s="18"/>
      <c r="IL1151" s="18"/>
      <c r="IM1151" s="18"/>
      <c r="IN1151" s="18"/>
      <c r="IO1151" s="18"/>
      <c r="IP1151" s="18"/>
      <c r="IQ1151" s="18"/>
      <c r="IR1151" s="18"/>
      <c r="IS1151" s="18"/>
      <c r="IT1151" s="18"/>
      <c r="IU1151" s="18"/>
      <c r="IV1151" s="18"/>
      <c r="IW1151" s="18"/>
      <c r="IX1151" s="18"/>
      <c r="IY1151" s="18"/>
      <c r="IZ1151" s="18"/>
      <c r="JA1151" s="18"/>
      <c r="JB1151" s="18"/>
      <c r="JC1151" s="18"/>
      <c r="JD1151" s="18"/>
      <c r="JE1151" s="18"/>
      <c r="JF1151" s="18"/>
      <c r="JG1151" s="18"/>
      <c r="JH1151" s="18"/>
      <c r="JI1151" s="18"/>
      <c r="JJ1151" s="18"/>
      <c r="JK1151" s="18"/>
      <c r="JL1151" s="18"/>
      <c r="JM1151" s="18"/>
      <c r="JN1151" s="18"/>
      <c r="JO1151" s="18"/>
      <c r="JP1151" s="18"/>
      <c r="JQ1151" s="18"/>
      <c r="JR1151" s="18"/>
      <c r="JS1151" s="18"/>
      <c r="JT1151" s="18"/>
      <c r="JU1151" s="18"/>
      <c r="JV1151" s="18"/>
      <c r="JW1151" s="18"/>
      <c r="JX1151" s="18"/>
      <c r="JY1151" s="18"/>
      <c r="JZ1151" s="18"/>
      <c r="KA1151" s="18"/>
      <c r="KB1151" s="18"/>
      <c r="KC1151" s="18"/>
      <c r="KD1151" s="18"/>
      <c r="KE1151" s="18"/>
      <c r="KF1151" s="18"/>
      <c r="KG1151" s="18"/>
      <c r="KH1151" s="18"/>
      <c r="KI1151" s="18"/>
      <c r="KJ1151" s="18"/>
      <c r="KK1151" s="18"/>
      <c r="KL1151" s="18"/>
      <c r="KM1151" s="18"/>
      <c r="KN1151" s="18"/>
      <c r="KO1151" s="18"/>
      <c r="KP1151" s="18"/>
      <c r="KQ1151" s="18"/>
      <c r="KR1151" s="18"/>
      <c r="KS1151" s="18"/>
      <c r="KT1151" s="18"/>
    </row>
    <row r="1152" spans="8:306">
      <c r="H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c r="GS1152" s="18"/>
      <c r="GT1152" s="18"/>
      <c r="GU1152" s="18"/>
      <c r="GV1152" s="18"/>
      <c r="GW1152" s="18"/>
      <c r="GX1152" s="18"/>
      <c r="GY1152" s="18"/>
      <c r="GZ1152" s="18"/>
      <c r="HA1152" s="18"/>
      <c r="HB1152" s="18"/>
      <c r="HC1152" s="18"/>
      <c r="HD1152" s="18"/>
      <c r="HE1152" s="18"/>
      <c r="HF1152" s="18"/>
      <c r="HG1152" s="18"/>
      <c r="HH1152" s="18"/>
      <c r="HI1152" s="18"/>
      <c r="HJ1152" s="18"/>
      <c r="HK1152" s="18"/>
      <c r="HL1152" s="18"/>
      <c r="HM1152" s="18"/>
      <c r="HN1152" s="18"/>
      <c r="HO1152" s="18"/>
      <c r="HP1152" s="18"/>
      <c r="HQ1152" s="18"/>
      <c r="HR1152" s="18"/>
      <c r="HS1152" s="18"/>
      <c r="HT1152" s="18"/>
      <c r="HU1152" s="18"/>
      <c r="HV1152" s="18"/>
      <c r="HW1152" s="18"/>
      <c r="HX1152" s="18"/>
      <c r="HY1152" s="18"/>
      <c r="HZ1152" s="18"/>
      <c r="IA1152" s="18"/>
      <c r="IB1152" s="18"/>
      <c r="IC1152" s="18"/>
      <c r="ID1152" s="18"/>
      <c r="IE1152" s="18"/>
      <c r="IF1152" s="18"/>
      <c r="IG1152" s="18"/>
      <c r="IH1152" s="18"/>
      <c r="II1152" s="18"/>
      <c r="IJ1152" s="18"/>
      <c r="IK1152" s="18"/>
      <c r="IL1152" s="18"/>
      <c r="IM1152" s="18"/>
      <c r="IN1152" s="18"/>
      <c r="IO1152" s="18"/>
      <c r="IP1152" s="18"/>
      <c r="IQ1152" s="18"/>
      <c r="IR1152" s="18"/>
      <c r="IS1152" s="18"/>
      <c r="IT1152" s="18"/>
      <c r="IU1152" s="18"/>
      <c r="IV1152" s="18"/>
      <c r="IW1152" s="18"/>
      <c r="IX1152" s="18"/>
      <c r="IY1152" s="18"/>
      <c r="IZ1152" s="18"/>
      <c r="JA1152" s="18"/>
      <c r="JB1152" s="18"/>
      <c r="JC1152" s="18"/>
      <c r="JD1152" s="18"/>
      <c r="JE1152" s="18"/>
      <c r="JF1152" s="18"/>
      <c r="JG1152" s="18"/>
      <c r="JH1152" s="18"/>
      <c r="JI1152" s="18"/>
      <c r="JJ1152" s="18"/>
      <c r="JK1152" s="18"/>
      <c r="JL1152" s="18"/>
      <c r="JM1152" s="18"/>
      <c r="JN1152" s="18"/>
      <c r="JO1152" s="18"/>
      <c r="JP1152" s="18"/>
      <c r="JQ1152" s="18"/>
      <c r="JR1152" s="18"/>
      <c r="JS1152" s="18"/>
      <c r="JT1152" s="18"/>
      <c r="JU1152" s="18"/>
      <c r="JV1152" s="18"/>
      <c r="JW1152" s="18"/>
      <c r="JX1152" s="18"/>
      <c r="JY1152" s="18"/>
      <c r="JZ1152" s="18"/>
      <c r="KA1152" s="18"/>
      <c r="KB1152" s="18"/>
      <c r="KC1152" s="18"/>
      <c r="KD1152" s="18"/>
      <c r="KE1152" s="18"/>
      <c r="KF1152" s="18"/>
      <c r="KG1152" s="18"/>
      <c r="KH1152" s="18"/>
      <c r="KI1152" s="18"/>
      <c r="KJ1152" s="18"/>
      <c r="KK1152" s="18"/>
      <c r="KL1152" s="18"/>
      <c r="KM1152" s="18"/>
      <c r="KN1152" s="18"/>
      <c r="KO1152" s="18"/>
      <c r="KP1152" s="18"/>
      <c r="KQ1152" s="18"/>
      <c r="KR1152" s="18"/>
      <c r="KS1152" s="18"/>
      <c r="KT1152" s="18"/>
    </row>
    <row r="1153" spans="8:306">
      <c r="H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c r="GS1153" s="18"/>
      <c r="GT1153" s="18"/>
      <c r="GU1153" s="18"/>
      <c r="GV1153" s="18"/>
      <c r="GW1153" s="18"/>
      <c r="GX1153" s="18"/>
      <c r="GY1153" s="18"/>
      <c r="GZ1153" s="18"/>
      <c r="HA1153" s="18"/>
      <c r="HB1153" s="18"/>
      <c r="HC1153" s="18"/>
      <c r="HD1153" s="18"/>
      <c r="HE1153" s="18"/>
      <c r="HF1153" s="18"/>
      <c r="HG1153" s="18"/>
      <c r="HH1153" s="18"/>
      <c r="HI1153" s="18"/>
      <c r="HJ1153" s="18"/>
      <c r="HK1153" s="18"/>
      <c r="HL1153" s="18"/>
      <c r="HM1153" s="18"/>
      <c r="HN1153" s="18"/>
      <c r="HO1153" s="18"/>
      <c r="HP1153" s="18"/>
      <c r="HQ1153" s="18"/>
      <c r="HR1153" s="18"/>
      <c r="HS1153" s="18"/>
      <c r="HT1153" s="18"/>
      <c r="HU1153" s="18"/>
      <c r="HV1153" s="18"/>
      <c r="HW1153" s="18"/>
      <c r="HX1153" s="18"/>
      <c r="HY1153" s="18"/>
      <c r="HZ1153" s="18"/>
      <c r="IA1153" s="18"/>
      <c r="IB1153" s="18"/>
      <c r="IC1153" s="18"/>
      <c r="ID1153" s="18"/>
      <c r="IE1153" s="18"/>
      <c r="IF1153" s="18"/>
      <c r="IG1153" s="18"/>
      <c r="IH1153" s="18"/>
      <c r="II1153" s="18"/>
      <c r="IJ1153" s="18"/>
      <c r="IK1153" s="18"/>
      <c r="IL1153" s="18"/>
      <c r="IM1153" s="18"/>
      <c r="IN1153" s="18"/>
      <c r="IO1153" s="18"/>
      <c r="IP1153" s="18"/>
      <c r="IQ1153" s="18"/>
      <c r="IR1153" s="18"/>
      <c r="IS1153" s="18"/>
      <c r="IT1153" s="18"/>
      <c r="IU1153" s="18"/>
      <c r="IV1153" s="18"/>
      <c r="IW1153" s="18"/>
      <c r="IX1153" s="18"/>
      <c r="IY1153" s="18"/>
      <c r="IZ1153" s="18"/>
      <c r="JA1153" s="18"/>
      <c r="JB1153" s="18"/>
      <c r="JC1153" s="18"/>
      <c r="JD1153" s="18"/>
      <c r="JE1153" s="18"/>
      <c r="JF1153" s="18"/>
      <c r="JG1153" s="18"/>
      <c r="JH1153" s="18"/>
      <c r="JI1153" s="18"/>
      <c r="JJ1153" s="18"/>
      <c r="JK1153" s="18"/>
      <c r="JL1153" s="18"/>
      <c r="JM1153" s="18"/>
      <c r="JN1153" s="18"/>
      <c r="JO1153" s="18"/>
      <c r="JP1153" s="18"/>
      <c r="JQ1153" s="18"/>
      <c r="JR1153" s="18"/>
      <c r="JS1153" s="18"/>
      <c r="JT1153" s="18"/>
      <c r="JU1153" s="18"/>
      <c r="JV1153" s="18"/>
      <c r="JW1153" s="18"/>
      <c r="JX1153" s="18"/>
      <c r="JY1153" s="18"/>
      <c r="JZ1153" s="18"/>
      <c r="KA1153" s="18"/>
      <c r="KB1153" s="18"/>
      <c r="KC1153" s="18"/>
      <c r="KD1153" s="18"/>
      <c r="KE1153" s="18"/>
      <c r="KF1153" s="18"/>
      <c r="KG1153" s="18"/>
      <c r="KH1153" s="18"/>
      <c r="KI1153" s="18"/>
      <c r="KJ1153" s="18"/>
      <c r="KK1153" s="18"/>
      <c r="KL1153" s="18"/>
      <c r="KM1153" s="18"/>
      <c r="KN1153" s="18"/>
      <c r="KO1153" s="18"/>
      <c r="KP1153" s="18"/>
      <c r="KQ1153" s="18"/>
      <c r="KR1153" s="18"/>
      <c r="KS1153" s="18"/>
      <c r="KT1153" s="18"/>
    </row>
    <row r="1154" spans="8:306">
      <c r="H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c r="GS1154" s="18"/>
      <c r="GT1154" s="18"/>
      <c r="GU1154" s="18"/>
      <c r="GV1154" s="18"/>
      <c r="GW1154" s="18"/>
      <c r="GX1154" s="18"/>
      <c r="GY1154" s="18"/>
      <c r="GZ1154" s="18"/>
      <c r="HA1154" s="18"/>
      <c r="HB1154" s="18"/>
      <c r="HC1154" s="18"/>
      <c r="HD1154" s="18"/>
      <c r="HE1154" s="18"/>
      <c r="HF1154" s="18"/>
      <c r="HG1154" s="18"/>
      <c r="HH1154" s="18"/>
      <c r="HI1154" s="18"/>
      <c r="HJ1154" s="18"/>
      <c r="HK1154" s="18"/>
      <c r="HL1154" s="18"/>
      <c r="HM1154" s="18"/>
      <c r="HN1154" s="18"/>
      <c r="HO1154" s="18"/>
      <c r="HP1154" s="18"/>
      <c r="HQ1154" s="18"/>
      <c r="HR1154" s="18"/>
      <c r="HS1154" s="18"/>
      <c r="HT1154" s="18"/>
      <c r="HU1154" s="18"/>
      <c r="HV1154" s="18"/>
      <c r="HW1154" s="18"/>
      <c r="HX1154" s="18"/>
      <c r="HY1154" s="18"/>
      <c r="HZ1154" s="18"/>
      <c r="IA1154" s="18"/>
      <c r="IB1154" s="18"/>
      <c r="IC1154" s="18"/>
      <c r="ID1154" s="18"/>
      <c r="IE1154" s="18"/>
      <c r="IF1154" s="18"/>
      <c r="IG1154" s="18"/>
      <c r="IH1154" s="18"/>
      <c r="II1154" s="18"/>
      <c r="IJ1154" s="18"/>
      <c r="IK1154" s="18"/>
      <c r="IL1154" s="18"/>
      <c r="IM1154" s="18"/>
      <c r="IN1154" s="18"/>
      <c r="IO1154" s="18"/>
      <c r="IP1154" s="18"/>
      <c r="IQ1154" s="18"/>
      <c r="IR1154" s="18"/>
      <c r="IS1154" s="18"/>
      <c r="IT1154" s="18"/>
      <c r="IU1154" s="18"/>
      <c r="IV1154" s="18"/>
      <c r="IW1154" s="18"/>
      <c r="IX1154" s="18"/>
      <c r="IY1154" s="18"/>
      <c r="IZ1154" s="18"/>
      <c r="JA1154" s="18"/>
      <c r="JB1154" s="18"/>
      <c r="JC1154" s="18"/>
      <c r="JD1154" s="18"/>
      <c r="JE1154" s="18"/>
      <c r="JF1154" s="18"/>
      <c r="JG1154" s="18"/>
      <c r="JH1154" s="18"/>
      <c r="JI1154" s="18"/>
      <c r="JJ1154" s="18"/>
      <c r="JK1154" s="18"/>
      <c r="JL1154" s="18"/>
      <c r="JM1154" s="18"/>
      <c r="JN1154" s="18"/>
      <c r="JO1154" s="18"/>
      <c r="JP1154" s="18"/>
      <c r="JQ1154" s="18"/>
      <c r="JR1154" s="18"/>
      <c r="JS1154" s="18"/>
      <c r="JT1154" s="18"/>
      <c r="JU1154" s="18"/>
      <c r="JV1154" s="18"/>
      <c r="JW1154" s="18"/>
      <c r="JX1154" s="18"/>
      <c r="JY1154" s="18"/>
      <c r="JZ1154" s="18"/>
      <c r="KA1154" s="18"/>
      <c r="KB1154" s="18"/>
      <c r="KC1154" s="18"/>
      <c r="KD1154" s="18"/>
      <c r="KE1154" s="18"/>
      <c r="KF1154" s="18"/>
      <c r="KG1154" s="18"/>
      <c r="KH1154" s="18"/>
      <c r="KI1154" s="18"/>
      <c r="KJ1154" s="18"/>
      <c r="KK1154" s="18"/>
      <c r="KL1154" s="18"/>
      <c r="KM1154" s="18"/>
      <c r="KN1154" s="18"/>
      <c r="KO1154" s="18"/>
      <c r="KP1154" s="18"/>
      <c r="KQ1154" s="18"/>
      <c r="KR1154" s="18"/>
      <c r="KS1154" s="18"/>
      <c r="KT1154" s="18"/>
    </row>
    <row r="1155" spans="8:306">
      <c r="H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c r="GS1155" s="18"/>
      <c r="GT1155" s="18"/>
      <c r="GU1155" s="18"/>
      <c r="GV1155" s="18"/>
      <c r="GW1155" s="18"/>
      <c r="GX1155" s="18"/>
      <c r="GY1155" s="18"/>
      <c r="GZ1155" s="18"/>
      <c r="HA1155" s="18"/>
      <c r="HB1155" s="18"/>
      <c r="HC1155" s="18"/>
      <c r="HD1155" s="18"/>
      <c r="HE1155" s="18"/>
      <c r="HF1155" s="18"/>
      <c r="HG1155" s="18"/>
      <c r="HH1155" s="18"/>
      <c r="HI1155" s="18"/>
      <c r="HJ1155" s="18"/>
      <c r="HK1155" s="18"/>
      <c r="HL1155" s="18"/>
      <c r="HM1155" s="18"/>
      <c r="HN1155" s="18"/>
      <c r="HO1155" s="18"/>
      <c r="HP1155" s="18"/>
      <c r="HQ1155" s="18"/>
      <c r="HR1155" s="18"/>
      <c r="HS1155" s="18"/>
      <c r="HT1155" s="18"/>
      <c r="HU1155" s="18"/>
      <c r="HV1155" s="18"/>
      <c r="HW1155" s="18"/>
      <c r="HX1155" s="18"/>
      <c r="HY1155" s="18"/>
      <c r="HZ1155" s="18"/>
      <c r="IA1155" s="18"/>
      <c r="IB1155" s="18"/>
      <c r="IC1155" s="18"/>
      <c r="ID1155" s="18"/>
      <c r="IE1155" s="18"/>
      <c r="IF1155" s="18"/>
      <c r="IG1155" s="18"/>
      <c r="IH1155" s="18"/>
      <c r="II1155" s="18"/>
      <c r="IJ1155" s="18"/>
      <c r="IK1155" s="18"/>
      <c r="IL1155" s="18"/>
      <c r="IM1155" s="18"/>
      <c r="IN1155" s="18"/>
      <c r="IO1155" s="18"/>
      <c r="IP1155" s="18"/>
      <c r="IQ1155" s="18"/>
      <c r="IR1155" s="18"/>
      <c r="IS1155" s="18"/>
      <c r="IT1155" s="18"/>
      <c r="IU1155" s="18"/>
      <c r="IV1155" s="18"/>
      <c r="IW1155" s="18"/>
      <c r="IX1155" s="18"/>
      <c r="IY1155" s="18"/>
      <c r="IZ1155" s="18"/>
      <c r="JA1155" s="18"/>
      <c r="JB1155" s="18"/>
      <c r="JC1155" s="18"/>
      <c r="JD1155" s="18"/>
      <c r="JE1155" s="18"/>
      <c r="JF1155" s="18"/>
      <c r="JG1155" s="18"/>
      <c r="JH1155" s="18"/>
      <c r="JI1155" s="18"/>
      <c r="JJ1155" s="18"/>
      <c r="JK1155" s="18"/>
      <c r="JL1155" s="18"/>
      <c r="JM1155" s="18"/>
      <c r="JN1155" s="18"/>
      <c r="JO1155" s="18"/>
      <c r="JP1155" s="18"/>
      <c r="JQ1155" s="18"/>
      <c r="JR1155" s="18"/>
      <c r="JS1155" s="18"/>
      <c r="JT1155" s="18"/>
      <c r="JU1155" s="18"/>
      <c r="JV1155" s="18"/>
      <c r="JW1155" s="18"/>
      <c r="JX1155" s="18"/>
      <c r="JY1155" s="18"/>
      <c r="JZ1155" s="18"/>
      <c r="KA1155" s="18"/>
      <c r="KB1155" s="18"/>
      <c r="KC1155" s="18"/>
      <c r="KD1155" s="18"/>
      <c r="KE1155" s="18"/>
      <c r="KF1155" s="18"/>
      <c r="KG1155" s="18"/>
      <c r="KH1155" s="18"/>
      <c r="KI1155" s="18"/>
      <c r="KJ1155" s="18"/>
      <c r="KK1155" s="18"/>
      <c r="KL1155" s="18"/>
      <c r="KM1155" s="18"/>
      <c r="KN1155" s="18"/>
      <c r="KO1155" s="18"/>
      <c r="KP1155" s="18"/>
      <c r="KQ1155" s="18"/>
      <c r="KR1155" s="18"/>
      <c r="KS1155" s="18"/>
      <c r="KT1155" s="18"/>
    </row>
    <row r="1156" spans="8:306">
      <c r="H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c r="GS1156" s="18"/>
      <c r="GT1156" s="18"/>
      <c r="GU1156" s="18"/>
      <c r="GV1156" s="18"/>
      <c r="GW1156" s="18"/>
      <c r="GX1156" s="18"/>
      <c r="GY1156" s="18"/>
      <c r="GZ1156" s="18"/>
      <c r="HA1156" s="18"/>
      <c r="HB1156" s="18"/>
      <c r="HC1156" s="18"/>
      <c r="HD1156" s="18"/>
      <c r="HE1156" s="18"/>
      <c r="HF1156" s="18"/>
      <c r="HG1156" s="18"/>
      <c r="HH1156" s="18"/>
      <c r="HI1156" s="18"/>
      <c r="HJ1156" s="18"/>
      <c r="HK1156" s="18"/>
      <c r="HL1156" s="18"/>
      <c r="HM1156" s="18"/>
      <c r="HN1156" s="18"/>
      <c r="HO1156" s="18"/>
      <c r="HP1156" s="18"/>
      <c r="HQ1156" s="18"/>
      <c r="HR1156" s="18"/>
      <c r="HS1156" s="18"/>
      <c r="HT1156" s="18"/>
      <c r="HU1156" s="18"/>
      <c r="HV1156" s="18"/>
      <c r="HW1156" s="18"/>
      <c r="HX1156" s="18"/>
      <c r="HY1156" s="18"/>
      <c r="HZ1156" s="18"/>
      <c r="IA1156" s="18"/>
      <c r="IB1156" s="18"/>
      <c r="IC1156" s="18"/>
      <c r="ID1156" s="18"/>
      <c r="IE1156" s="18"/>
      <c r="IF1156" s="18"/>
      <c r="IG1156" s="18"/>
      <c r="IH1156" s="18"/>
      <c r="II1156" s="18"/>
      <c r="IJ1156" s="18"/>
      <c r="IK1156" s="18"/>
      <c r="IL1156" s="18"/>
      <c r="IM1156" s="18"/>
      <c r="IN1156" s="18"/>
      <c r="IO1156" s="18"/>
      <c r="IP1156" s="18"/>
      <c r="IQ1156" s="18"/>
      <c r="IR1156" s="18"/>
      <c r="IS1156" s="18"/>
      <c r="IT1156" s="18"/>
      <c r="IU1156" s="18"/>
      <c r="IV1156" s="18"/>
      <c r="IW1156" s="18"/>
      <c r="IX1156" s="18"/>
      <c r="IY1156" s="18"/>
      <c r="IZ1156" s="18"/>
      <c r="JA1156" s="18"/>
      <c r="JB1156" s="18"/>
      <c r="JC1156" s="18"/>
      <c r="JD1156" s="18"/>
      <c r="JE1156" s="18"/>
      <c r="JF1156" s="18"/>
      <c r="JG1156" s="18"/>
      <c r="JH1156" s="18"/>
      <c r="JI1156" s="18"/>
      <c r="JJ1156" s="18"/>
      <c r="JK1156" s="18"/>
      <c r="JL1156" s="18"/>
      <c r="JM1156" s="18"/>
      <c r="JN1156" s="18"/>
      <c r="JO1156" s="18"/>
      <c r="JP1156" s="18"/>
      <c r="JQ1156" s="18"/>
      <c r="JR1156" s="18"/>
      <c r="JS1156" s="18"/>
      <c r="JT1156" s="18"/>
      <c r="JU1156" s="18"/>
      <c r="JV1156" s="18"/>
      <c r="JW1156" s="18"/>
      <c r="JX1156" s="18"/>
      <c r="JY1156" s="18"/>
      <c r="JZ1156" s="18"/>
      <c r="KA1156" s="18"/>
      <c r="KB1156" s="18"/>
      <c r="KC1156" s="18"/>
      <c r="KD1156" s="18"/>
      <c r="KE1156" s="18"/>
      <c r="KF1156" s="18"/>
      <c r="KG1156" s="18"/>
      <c r="KH1156" s="18"/>
      <c r="KI1156" s="18"/>
      <c r="KJ1156" s="18"/>
      <c r="KK1156" s="18"/>
      <c r="KL1156" s="18"/>
      <c r="KM1156" s="18"/>
      <c r="KN1156" s="18"/>
      <c r="KO1156" s="18"/>
      <c r="KP1156" s="18"/>
      <c r="KQ1156" s="18"/>
      <c r="KR1156" s="18"/>
      <c r="KS1156" s="18"/>
      <c r="KT1156" s="18"/>
    </row>
    <row r="1157" spans="8:306">
      <c r="H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c r="GS1157" s="18"/>
      <c r="GT1157" s="18"/>
      <c r="GU1157" s="18"/>
      <c r="GV1157" s="18"/>
      <c r="GW1157" s="18"/>
      <c r="GX1157" s="18"/>
      <c r="GY1157" s="18"/>
      <c r="GZ1157" s="18"/>
      <c r="HA1157" s="18"/>
      <c r="HB1157" s="18"/>
      <c r="HC1157" s="18"/>
      <c r="HD1157" s="18"/>
      <c r="HE1157" s="18"/>
      <c r="HF1157" s="18"/>
      <c r="HG1157" s="18"/>
      <c r="HH1157" s="18"/>
      <c r="HI1157" s="18"/>
      <c r="HJ1157" s="18"/>
      <c r="HK1157" s="18"/>
      <c r="HL1157" s="18"/>
      <c r="HM1157" s="18"/>
      <c r="HN1157" s="18"/>
      <c r="HO1157" s="18"/>
      <c r="HP1157" s="18"/>
      <c r="HQ1157" s="18"/>
      <c r="HR1157" s="18"/>
      <c r="HS1157" s="18"/>
      <c r="HT1157" s="18"/>
      <c r="HU1157" s="18"/>
      <c r="HV1157" s="18"/>
      <c r="HW1157" s="18"/>
      <c r="HX1157" s="18"/>
      <c r="HY1157" s="18"/>
      <c r="HZ1157" s="18"/>
      <c r="IA1157" s="18"/>
      <c r="IB1157" s="18"/>
      <c r="IC1157" s="18"/>
      <c r="ID1157" s="18"/>
      <c r="IE1157" s="18"/>
      <c r="IF1157" s="18"/>
      <c r="IG1157" s="18"/>
      <c r="IH1157" s="18"/>
      <c r="II1157" s="18"/>
      <c r="IJ1157" s="18"/>
      <c r="IK1157" s="18"/>
      <c r="IL1157" s="18"/>
      <c r="IM1157" s="18"/>
      <c r="IN1157" s="18"/>
      <c r="IO1157" s="18"/>
      <c r="IP1157" s="18"/>
      <c r="IQ1157" s="18"/>
      <c r="IR1157" s="18"/>
      <c r="IS1157" s="18"/>
      <c r="IT1157" s="18"/>
      <c r="IU1157" s="18"/>
      <c r="IV1157" s="18"/>
      <c r="IW1157" s="18"/>
      <c r="IX1157" s="18"/>
      <c r="IY1157" s="18"/>
      <c r="IZ1157" s="18"/>
      <c r="JA1157" s="18"/>
      <c r="JB1157" s="18"/>
      <c r="JC1157" s="18"/>
      <c r="JD1157" s="18"/>
      <c r="JE1157" s="18"/>
      <c r="JF1157" s="18"/>
      <c r="JG1157" s="18"/>
      <c r="JH1157" s="18"/>
      <c r="JI1157" s="18"/>
      <c r="JJ1157" s="18"/>
      <c r="JK1157" s="18"/>
      <c r="JL1157" s="18"/>
      <c r="JM1157" s="18"/>
      <c r="JN1157" s="18"/>
      <c r="JO1157" s="18"/>
      <c r="JP1157" s="18"/>
      <c r="JQ1157" s="18"/>
      <c r="JR1157" s="18"/>
      <c r="JS1157" s="18"/>
      <c r="JT1157" s="18"/>
      <c r="JU1157" s="18"/>
      <c r="JV1157" s="18"/>
      <c r="JW1157" s="18"/>
      <c r="JX1157" s="18"/>
      <c r="JY1157" s="18"/>
      <c r="JZ1157" s="18"/>
      <c r="KA1157" s="18"/>
      <c r="KB1157" s="18"/>
      <c r="KC1157" s="18"/>
      <c r="KD1157" s="18"/>
      <c r="KE1157" s="18"/>
      <c r="KF1157" s="18"/>
      <c r="KG1157" s="18"/>
      <c r="KH1157" s="18"/>
      <c r="KI1157" s="18"/>
      <c r="KJ1157" s="18"/>
      <c r="KK1157" s="18"/>
      <c r="KL1157" s="18"/>
      <c r="KM1157" s="18"/>
      <c r="KN1157" s="18"/>
      <c r="KO1157" s="18"/>
      <c r="KP1157" s="18"/>
      <c r="KQ1157" s="18"/>
      <c r="KR1157" s="18"/>
      <c r="KS1157" s="18"/>
      <c r="KT1157" s="18"/>
    </row>
    <row r="1158" spans="8:306">
      <c r="H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c r="GS1158" s="18"/>
      <c r="GT1158" s="18"/>
      <c r="GU1158" s="18"/>
      <c r="GV1158" s="18"/>
      <c r="GW1158" s="18"/>
      <c r="GX1158" s="18"/>
      <c r="GY1158" s="18"/>
      <c r="GZ1158" s="18"/>
      <c r="HA1158" s="18"/>
      <c r="HB1158" s="18"/>
      <c r="HC1158" s="18"/>
      <c r="HD1158" s="18"/>
      <c r="HE1158" s="18"/>
      <c r="HF1158" s="18"/>
      <c r="HG1158" s="18"/>
      <c r="HH1158" s="18"/>
      <c r="HI1158" s="18"/>
      <c r="HJ1158" s="18"/>
      <c r="HK1158" s="18"/>
      <c r="HL1158" s="18"/>
      <c r="HM1158" s="18"/>
      <c r="HN1158" s="18"/>
      <c r="HO1158" s="18"/>
      <c r="HP1158" s="18"/>
      <c r="HQ1158" s="18"/>
      <c r="HR1158" s="18"/>
      <c r="HS1158" s="18"/>
      <c r="HT1158" s="18"/>
      <c r="HU1158" s="18"/>
      <c r="HV1158" s="18"/>
      <c r="HW1158" s="18"/>
      <c r="HX1158" s="18"/>
      <c r="HY1158" s="18"/>
      <c r="HZ1158" s="18"/>
      <c r="IA1158" s="18"/>
      <c r="IB1158" s="18"/>
      <c r="IC1158" s="18"/>
      <c r="ID1158" s="18"/>
      <c r="IE1158" s="18"/>
      <c r="IF1158" s="18"/>
      <c r="IG1158" s="18"/>
      <c r="IH1158" s="18"/>
      <c r="II1158" s="18"/>
      <c r="IJ1158" s="18"/>
      <c r="IK1158" s="18"/>
      <c r="IL1158" s="18"/>
      <c r="IM1158" s="18"/>
      <c r="IN1158" s="18"/>
      <c r="IO1158" s="18"/>
      <c r="IP1158" s="18"/>
      <c r="IQ1158" s="18"/>
      <c r="IR1158" s="18"/>
      <c r="IS1158" s="18"/>
      <c r="IT1158" s="18"/>
      <c r="IU1158" s="18"/>
      <c r="IV1158" s="18"/>
      <c r="IW1158" s="18"/>
      <c r="IX1158" s="18"/>
      <c r="IY1158" s="18"/>
      <c r="IZ1158" s="18"/>
      <c r="JA1158" s="18"/>
      <c r="JB1158" s="18"/>
      <c r="JC1158" s="18"/>
      <c r="JD1158" s="18"/>
      <c r="JE1158" s="18"/>
      <c r="JF1158" s="18"/>
      <c r="JG1158" s="18"/>
      <c r="JH1158" s="18"/>
      <c r="JI1158" s="18"/>
      <c r="JJ1158" s="18"/>
      <c r="JK1158" s="18"/>
      <c r="JL1158" s="18"/>
      <c r="JM1158" s="18"/>
      <c r="JN1158" s="18"/>
      <c r="JO1158" s="18"/>
      <c r="JP1158" s="18"/>
      <c r="JQ1158" s="18"/>
      <c r="JR1158" s="18"/>
      <c r="JS1158" s="18"/>
      <c r="JT1158" s="18"/>
      <c r="JU1158" s="18"/>
      <c r="JV1158" s="18"/>
      <c r="JW1158" s="18"/>
      <c r="JX1158" s="18"/>
      <c r="JY1158" s="18"/>
      <c r="JZ1158" s="18"/>
      <c r="KA1158" s="18"/>
      <c r="KB1158" s="18"/>
      <c r="KC1158" s="18"/>
      <c r="KD1158" s="18"/>
      <c r="KE1158" s="18"/>
      <c r="KF1158" s="18"/>
      <c r="KG1158" s="18"/>
      <c r="KH1158" s="18"/>
      <c r="KI1158" s="18"/>
      <c r="KJ1158" s="18"/>
      <c r="KK1158" s="18"/>
      <c r="KL1158" s="18"/>
      <c r="KM1158" s="18"/>
      <c r="KN1158" s="18"/>
      <c r="KO1158" s="18"/>
      <c r="KP1158" s="18"/>
      <c r="KQ1158" s="18"/>
      <c r="KR1158" s="18"/>
      <c r="KS1158" s="18"/>
      <c r="KT1158" s="18"/>
    </row>
    <row r="1159" spans="8:306">
      <c r="H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18"/>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c r="GS1159" s="18"/>
      <c r="GT1159" s="18"/>
      <c r="GU1159" s="18"/>
      <c r="GV1159" s="18"/>
      <c r="GW1159" s="18"/>
      <c r="GX1159" s="18"/>
      <c r="GY1159" s="18"/>
      <c r="GZ1159" s="18"/>
      <c r="HA1159" s="18"/>
      <c r="HB1159" s="18"/>
      <c r="HC1159" s="18"/>
      <c r="HD1159" s="18"/>
      <c r="HE1159" s="18"/>
      <c r="HF1159" s="18"/>
      <c r="HG1159" s="18"/>
      <c r="HH1159" s="18"/>
      <c r="HI1159" s="18"/>
      <c r="HJ1159" s="18"/>
      <c r="HK1159" s="18"/>
      <c r="HL1159" s="18"/>
      <c r="HM1159" s="18"/>
      <c r="HN1159" s="18"/>
      <c r="HO1159" s="18"/>
      <c r="HP1159" s="18"/>
      <c r="HQ1159" s="18"/>
      <c r="HR1159" s="18"/>
      <c r="HS1159" s="18"/>
      <c r="HT1159" s="18"/>
      <c r="HU1159" s="18"/>
      <c r="HV1159" s="18"/>
      <c r="HW1159" s="18"/>
      <c r="HX1159" s="18"/>
      <c r="HY1159" s="18"/>
      <c r="HZ1159" s="18"/>
      <c r="IA1159" s="18"/>
      <c r="IB1159" s="18"/>
      <c r="IC1159" s="18"/>
      <c r="ID1159" s="18"/>
      <c r="IE1159" s="18"/>
      <c r="IF1159" s="18"/>
      <c r="IG1159" s="18"/>
      <c r="IH1159" s="18"/>
      <c r="II1159" s="18"/>
      <c r="IJ1159" s="18"/>
      <c r="IK1159" s="18"/>
      <c r="IL1159" s="18"/>
      <c r="IM1159" s="18"/>
      <c r="IN1159" s="18"/>
      <c r="IO1159" s="18"/>
      <c r="IP1159" s="18"/>
      <c r="IQ1159" s="18"/>
      <c r="IR1159" s="18"/>
      <c r="IS1159" s="18"/>
      <c r="IT1159" s="18"/>
      <c r="IU1159" s="18"/>
      <c r="IV1159" s="18"/>
      <c r="IW1159" s="18"/>
      <c r="IX1159" s="18"/>
      <c r="IY1159" s="18"/>
      <c r="IZ1159" s="18"/>
      <c r="JA1159" s="18"/>
      <c r="JB1159" s="18"/>
      <c r="JC1159" s="18"/>
      <c r="JD1159" s="18"/>
      <c r="JE1159" s="18"/>
      <c r="JF1159" s="18"/>
      <c r="JG1159" s="18"/>
      <c r="JH1159" s="18"/>
      <c r="JI1159" s="18"/>
      <c r="JJ1159" s="18"/>
      <c r="JK1159" s="18"/>
      <c r="JL1159" s="18"/>
      <c r="JM1159" s="18"/>
      <c r="JN1159" s="18"/>
      <c r="JO1159" s="18"/>
      <c r="JP1159" s="18"/>
      <c r="JQ1159" s="18"/>
      <c r="JR1159" s="18"/>
      <c r="JS1159" s="18"/>
      <c r="JT1159" s="18"/>
      <c r="JU1159" s="18"/>
      <c r="JV1159" s="18"/>
      <c r="JW1159" s="18"/>
      <c r="JX1159" s="18"/>
      <c r="JY1159" s="18"/>
      <c r="JZ1159" s="18"/>
      <c r="KA1159" s="18"/>
      <c r="KB1159" s="18"/>
      <c r="KC1159" s="18"/>
      <c r="KD1159" s="18"/>
      <c r="KE1159" s="18"/>
      <c r="KF1159" s="18"/>
      <c r="KG1159" s="18"/>
      <c r="KH1159" s="18"/>
      <c r="KI1159" s="18"/>
      <c r="KJ1159" s="18"/>
      <c r="KK1159" s="18"/>
      <c r="KL1159" s="18"/>
      <c r="KM1159" s="18"/>
      <c r="KN1159" s="18"/>
      <c r="KO1159" s="18"/>
      <c r="KP1159" s="18"/>
      <c r="KQ1159" s="18"/>
      <c r="KR1159" s="18"/>
      <c r="KS1159" s="18"/>
      <c r="KT1159" s="18"/>
    </row>
    <row r="1160" spans="8:306">
      <c r="H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c r="GS1160" s="18"/>
      <c r="GT1160" s="18"/>
      <c r="GU1160" s="18"/>
      <c r="GV1160" s="18"/>
      <c r="GW1160" s="18"/>
      <c r="GX1160" s="18"/>
      <c r="GY1160" s="18"/>
      <c r="GZ1160" s="18"/>
      <c r="HA1160" s="18"/>
      <c r="HB1160" s="18"/>
      <c r="HC1160" s="18"/>
      <c r="HD1160" s="18"/>
      <c r="HE1160" s="18"/>
      <c r="HF1160" s="18"/>
      <c r="HG1160" s="18"/>
      <c r="HH1160" s="18"/>
      <c r="HI1160" s="18"/>
      <c r="HJ1160" s="18"/>
      <c r="HK1160" s="18"/>
      <c r="HL1160" s="18"/>
      <c r="HM1160" s="18"/>
      <c r="HN1160" s="18"/>
      <c r="HO1160" s="18"/>
      <c r="HP1160" s="18"/>
      <c r="HQ1160" s="18"/>
      <c r="HR1160" s="18"/>
      <c r="HS1160" s="18"/>
      <c r="HT1160" s="18"/>
      <c r="HU1160" s="18"/>
      <c r="HV1160" s="18"/>
      <c r="HW1160" s="18"/>
      <c r="HX1160" s="18"/>
      <c r="HY1160" s="18"/>
      <c r="HZ1160" s="18"/>
      <c r="IA1160" s="18"/>
      <c r="IB1160" s="18"/>
      <c r="IC1160" s="18"/>
      <c r="ID1160" s="18"/>
      <c r="IE1160" s="18"/>
      <c r="IF1160" s="18"/>
      <c r="IG1160" s="18"/>
      <c r="IH1160" s="18"/>
      <c r="II1160" s="18"/>
      <c r="IJ1160" s="18"/>
      <c r="IK1160" s="18"/>
      <c r="IL1160" s="18"/>
      <c r="IM1160" s="18"/>
      <c r="IN1160" s="18"/>
      <c r="IO1160" s="18"/>
      <c r="IP1160" s="18"/>
      <c r="IQ1160" s="18"/>
      <c r="IR1160" s="18"/>
      <c r="IS1160" s="18"/>
      <c r="IT1160" s="18"/>
      <c r="IU1160" s="18"/>
      <c r="IV1160" s="18"/>
      <c r="IW1160" s="18"/>
      <c r="IX1160" s="18"/>
      <c r="IY1160" s="18"/>
      <c r="IZ1160" s="18"/>
      <c r="JA1160" s="18"/>
      <c r="JB1160" s="18"/>
      <c r="JC1160" s="18"/>
      <c r="JD1160" s="18"/>
      <c r="JE1160" s="18"/>
      <c r="JF1160" s="18"/>
      <c r="JG1160" s="18"/>
      <c r="JH1160" s="18"/>
      <c r="JI1160" s="18"/>
      <c r="JJ1160" s="18"/>
      <c r="JK1160" s="18"/>
      <c r="JL1160" s="18"/>
      <c r="JM1160" s="18"/>
      <c r="JN1160" s="18"/>
      <c r="JO1160" s="18"/>
      <c r="JP1160" s="18"/>
      <c r="JQ1160" s="18"/>
      <c r="JR1160" s="18"/>
      <c r="JS1160" s="18"/>
      <c r="JT1160" s="18"/>
      <c r="JU1160" s="18"/>
      <c r="JV1160" s="18"/>
      <c r="JW1160" s="18"/>
      <c r="JX1160" s="18"/>
      <c r="JY1160" s="18"/>
      <c r="JZ1160" s="18"/>
      <c r="KA1160" s="18"/>
      <c r="KB1160" s="18"/>
      <c r="KC1160" s="18"/>
      <c r="KD1160" s="18"/>
      <c r="KE1160" s="18"/>
      <c r="KF1160" s="18"/>
      <c r="KG1160" s="18"/>
      <c r="KH1160" s="18"/>
      <c r="KI1160" s="18"/>
      <c r="KJ1160" s="18"/>
      <c r="KK1160" s="18"/>
      <c r="KL1160" s="18"/>
      <c r="KM1160" s="18"/>
      <c r="KN1160" s="18"/>
      <c r="KO1160" s="18"/>
      <c r="KP1160" s="18"/>
      <c r="KQ1160" s="18"/>
      <c r="KR1160" s="18"/>
      <c r="KS1160" s="18"/>
      <c r="KT1160" s="18"/>
    </row>
    <row r="1161" spans="8:306">
      <c r="H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c r="GS1161" s="18"/>
      <c r="GT1161" s="18"/>
      <c r="GU1161" s="18"/>
      <c r="GV1161" s="18"/>
      <c r="GW1161" s="18"/>
      <c r="GX1161" s="18"/>
      <c r="GY1161" s="18"/>
      <c r="GZ1161" s="18"/>
      <c r="HA1161" s="18"/>
      <c r="HB1161" s="18"/>
      <c r="HC1161" s="18"/>
      <c r="HD1161" s="18"/>
      <c r="HE1161" s="18"/>
      <c r="HF1161" s="18"/>
      <c r="HG1161" s="18"/>
      <c r="HH1161" s="18"/>
      <c r="HI1161" s="18"/>
      <c r="HJ1161" s="18"/>
      <c r="HK1161" s="18"/>
      <c r="HL1161" s="18"/>
      <c r="HM1161" s="18"/>
      <c r="HN1161" s="18"/>
      <c r="HO1161" s="18"/>
      <c r="HP1161" s="18"/>
      <c r="HQ1161" s="18"/>
      <c r="HR1161" s="18"/>
      <c r="HS1161" s="18"/>
      <c r="HT1161" s="18"/>
      <c r="HU1161" s="18"/>
      <c r="HV1161" s="18"/>
      <c r="HW1161" s="18"/>
      <c r="HX1161" s="18"/>
      <c r="HY1161" s="18"/>
      <c r="HZ1161" s="18"/>
      <c r="IA1161" s="18"/>
      <c r="IB1161" s="18"/>
      <c r="IC1161" s="18"/>
      <c r="ID1161" s="18"/>
      <c r="IE1161" s="18"/>
      <c r="IF1161" s="18"/>
      <c r="IG1161" s="18"/>
      <c r="IH1161" s="18"/>
      <c r="II1161" s="18"/>
      <c r="IJ1161" s="18"/>
      <c r="IK1161" s="18"/>
      <c r="IL1161" s="18"/>
      <c r="IM1161" s="18"/>
      <c r="IN1161" s="18"/>
      <c r="IO1161" s="18"/>
      <c r="IP1161" s="18"/>
      <c r="IQ1161" s="18"/>
      <c r="IR1161" s="18"/>
      <c r="IS1161" s="18"/>
      <c r="IT1161" s="18"/>
      <c r="IU1161" s="18"/>
      <c r="IV1161" s="18"/>
      <c r="IW1161" s="18"/>
      <c r="IX1161" s="18"/>
      <c r="IY1161" s="18"/>
      <c r="IZ1161" s="18"/>
      <c r="JA1161" s="18"/>
      <c r="JB1161" s="18"/>
      <c r="JC1161" s="18"/>
      <c r="JD1161" s="18"/>
      <c r="JE1161" s="18"/>
      <c r="JF1161" s="18"/>
      <c r="JG1161" s="18"/>
      <c r="JH1161" s="18"/>
      <c r="JI1161" s="18"/>
      <c r="JJ1161" s="18"/>
      <c r="JK1161" s="18"/>
      <c r="JL1161" s="18"/>
      <c r="JM1161" s="18"/>
      <c r="JN1161" s="18"/>
      <c r="JO1161" s="18"/>
      <c r="JP1161" s="18"/>
      <c r="JQ1161" s="18"/>
      <c r="JR1161" s="18"/>
      <c r="JS1161" s="18"/>
      <c r="JT1161" s="18"/>
      <c r="JU1161" s="18"/>
      <c r="JV1161" s="18"/>
      <c r="JW1161" s="18"/>
      <c r="JX1161" s="18"/>
      <c r="JY1161" s="18"/>
      <c r="JZ1161" s="18"/>
      <c r="KA1161" s="18"/>
      <c r="KB1161" s="18"/>
      <c r="KC1161" s="18"/>
      <c r="KD1161" s="18"/>
      <c r="KE1161" s="18"/>
      <c r="KF1161" s="18"/>
      <c r="KG1161" s="18"/>
      <c r="KH1161" s="18"/>
      <c r="KI1161" s="18"/>
      <c r="KJ1161" s="18"/>
      <c r="KK1161" s="18"/>
      <c r="KL1161" s="18"/>
      <c r="KM1161" s="18"/>
      <c r="KN1161" s="18"/>
      <c r="KO1161" s="18"/>
      <c r="KP1161" s="18"/>
      <c r="KQ1161" s="18"/>
      <c r="KR1161" s="18"/>
      <c r="KS1161" s="18"/>
      <c r="KT1161" s="18"/>
    </row>
    <row r="1162" spans="8:306">
      <c r="H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c r="GS1162" s="18"/>
      <c r="GT1162" s="18"/>
      <c r="GU1162" s="18"/>
      <c r="GV1162" s="18"/>
      <c r="GW1162" s="18"/>
      <c r="GX1162" s="18"/>
      <c r="GY1162" s="18"/>
      <c r="GZ1162" s="18"/>
      <c r="HA1162" s="18"/>
      <c r="HB1162" s="18"/>
      <c r="HC1162" s="18"/>
      <c r="HD1162" s="18"/>
      <c r="HE1162" s="18"/>
      <c r="HF1162" s="18"/>
      <c r="HG1162" s="18"/>
      <c r="HH1162" s="18"/>
      <c r="HI1162" s="18"/>
      <c r="HJ1162" s="18"/>
      <c r="HK1162" s="18"/>
      <c r="HL1162" s="18"/>
      <c r="HM1162" s="18"/>
      <c r="HN1162" s="18"/>
      <c r="HO1162" s="18"/>
      <c r="HP1162" s="18"/>
      <c r="HQ1162" s="18"/>
      <c r="HR1162" s="18"/>
      <c r="HS1162" s="18"/>
      <c r="HT1162" s="18"/>
      <c r="HU1162" s="18"/>
      <c r="HV1162" s="18"/>
      <c r="HW1162" s="18"/>
      <c r="HX1162" s="18"/>
      <c r="HY1162" s="18"/>
      <c r="HZ1162" s="18"/>
      <c r="IA1162" s="18"/>
      <c r="IB1162" s="18"/>
      <c r="IC1162" s="18"/>
      <c r="ID1162" s="18"/>
      <c r="IE1162" s="18"/>
      <c r="IF1162" s="18"/>
      <c r="IG1162" s="18"/>
      <c r="IH1162" s="18"/>
      <c r="II1162" s="18"/>
      <c r="IJ1162" s="18"/>
      <c r="IK1162" s="18"/>
      <c r="IL1162" s="18"/>
      <c r="IM1162" s="18"/>
      <c r="IN1162" s="18"/>
      <c r="IO1162" s="18"/>
      <c r="IP1162" s="18"/>
      <c r="IQ1162" s="18"/>
      <c r="IR1162" s="18"/>
      <c r="IS1162" s="18"/>
      <c r="IT1162" s="18"/>
      <c r="IU1162" s="18"/>
      <c r="IV1162" s="18"/>
      <c r="IW1162" s="18"/>
      <c r="IX1162" s="18"/>
      <c r="IY1162" s="18"/>
      <c r="IZ1162" s="18"/>
      <c r="JA1162" s="18"/>
      <c r="JB1162" s="18"/>
      <c r="JC1162" s="18"/>
      <c r="JD1162" s="18"/>
      <c r="JE1162" s="18"/>
      <c r="JF1162" s="18"/>
      <c r="JG1162" s="18"/>
      <c r="JH1162" s="18"/>
      <c r="JI1162" s="18"/>
      <c r="JJ1162" s="18"/>
      <c r="JK1162" s="18"/>
      <c r="JL1162" s="18"/>
      <c r="JM1162" s="18"/>
      <c r="JN1162" s="18"/>
      <c r="JO1162" s="18"/>
      <c r="JP1162" s="18"/>
      <c r="JQ1162" s="18"/>
      <c r="JR1162" s="18"/>
      <c r="JS1162" s="18"/>
      <c r="JT1162" s="18"/>
      <c r="JU1162" s="18"/>
      <c r="JV1162" s="18"/>
      <c r="JW1162" s="18"/>
      <c r="JX1162" s="18"/>
      <c r="JY1162" s="18"/>
      <c r="JZ1162" s="18"/>
      <c r="KA1162" s="18"/>
      <c r="KB1162" s="18"/>
      <c r="KC1162" s="18"/>
      <c r="KD1162" s="18"/>
      <c r="KE1162" s="18"/>
      <c r="KF1162" s="18"/>
      <c r="KG1162" s="18"/>
      <c r="KH1162" s="18"/>
      <c r="KI1162" s="18"/>
      <c r="KJ1162" s="18"/>
      <c r="KK1162" s="18"/>
      <c r="KL1162" s="18"/>
      <c r="KM1162" s="18"/>
      <c r="KN1162" s="18"/>
      <c r="KO1162" s="18"/>
      <c r="KP1162" s="18"/>
      <c r="KQ1162" s="18"/>
      <c r="KR1162" s="18"/>
      <c r="KS1162" s="18"/>
      <c r="KT1162" s="18"/>
    </row>
    <row r="1163" spans="8:306">
      <c r="H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c r="GS1163" s="18"/>
      <c r="GT1163" s="18"/>
      <c r="GU1163" s="18"/>
      <c r="GV1163" s="18"/>
      <c r="GW1163" s="18"/>
      <c r="GX1163" s="18"/>
      <c r="GY1163" s="18"/>
      <c r="GZ1163" s="18"/>
      <c r="HA1163" s="18"/>
      <c r="HB1163" s="18"/>
      <c r="HC1163" s="18"/>
      <c r="HD1163" s="18"/>
      <c r="HE1163" s="18"/>
      <c r="HF1163" s="18"/>
      <c r="HG1163" s="18"/>
      <c r="HH1163" s="18"/>
      <c r="HI1163" s="18"/>
      <c r="HJ1163" s="18"/>
      <c r="HK1163" s="18"/>
      <c r="HL1163" s="18"/>
      <c r="HM1163" s="18"/>
      <c r="HN1163" s="18"/>
      <c r="HO1163" s="18"/>
      <c r="HP1163" s="18"/>
      <c r="HQ1163" s="18"/>
      <c r="HR1163" s="18"/>
      <c r="HS1163" s="18"/>
      <c r="HT1163" s="18"/>
      <c r="HU1163" s="18"/>
      <c r="HV1163" s="18"/>
      <c r="HW1163" s="18"/>
      <c r="HX1163" s="18"/>
      <c r="HY1163" s="18"/>
      <c r="HZ1163" s="18"/>
      <c r="IA1163" s="18"/>
      <c r="IB1163" s="18"/>
      <c r="IC1163" s="18"/>
      <c r="ID1163" s="18"/>
      <c r="IE1163" s="18"/>
      <c r="IF1163" s="18"/>
      <c r="IG1163" s="18"/>
      <c r="IH1163" s="18"/>
      <c r="II1163" s="18"/>
      <c r="IJ1163" s="18"/>
      <c r="IK1163" s="18"/>
      <c r="IL1163" s="18"/>
      <c r="IM1163" s="18"/>
      <c r="IN1163" s="18"/>
      <c r="IO1163" s="18"/>
      <c r="IP1163" s="18"/>
      <c r="IQ1163" s="18"/>
      <c r="IR1163" s="18"/>
      <c r="IS1163" s="18"/>
      <c r="IT1163" s="18"/>
      <c r="IU1163" s="18"/>
      <c r="IV1163" s="18"/>
      <c r="IW1163" s="18"/>
      <c r="IX1163" s="18"/>
      <c r="IY1163" s="18"/>
      <c r="IZ1163" s="18"/>
      <c r="JA1163" s="18"/>
      <c r="JB1163" s="18"/>
      <c r="JC1163" s="18"/>
      <c r="JD1163" s="18"/>
      <c r="JE1163" s="18"/>
      <c r="JF1163" s="18"/>
      <c r="JG1163" s="18"/>
      <c r="JH1163" s="18"/>
      <c r="JI1163" s="18"/>
      <c r="JJ1163" s="18"/>
      <c r="JK1163" s="18"/>
      <c r="JL1163" s="18"/>
      <c r="JM1163" s="18"/>
      <c r="JN1163" s="18"/>
      <c r="JO1163" s="18"/>
      <c r="JP1163" s="18"/>
      <c r="JQ1163" s="18"/>
      <c r="JR1163" s="18"/>
      <c r="JS1163" s="18"/>
      <c r="JT1163" s="18"/>
      <c r="JU1163" s="18"/>
      <c r="JV1163" s="18"/>
      <c r="JW1163" s="18"/>
      <c r="JX1163" s="18"/>
      <c r="JY1163" s="18"/>
      <c r="JZ1163" s="18"/>
      <c r="KA1163" s="18"/>
      <c r="KB1163" s="18"/>
      <c r="KC1163" s="18"/>
      <c r="KD1163" s="18"/>
      <c r="KE1163" s="18"/>
      <c r="KF1163" s="18"/>
      <c r="KG1163" s="18"/>
      <c r="KH1163" s="18"/>
      <c r="KI1163" s="18"/>
      <c r="KJ1163" s="18"/>
      <c r="KK1163" s="18"/>
      <c r="KL1163" s="18"/>
      <c r="KM1163" s="18"/>
      <c r="KN1163" s="18"/>
      <c r="KO1163" s="18"/>
      <c r="KP1163" s="18"/>
      <c r="KQ1163" s="18"/>
      <c r="KR1163" s="18"/>
      <c r="KS1163" s="18"/>
      <c r="KT1163" s="18"/>
    </row>
    <row r="1164" spans="8:306">
      <c r="H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c r="GS1164" s="18"/>
      <c r="GT1164" s="18"/>
      <c r="GU1164" s="18"/>
      <c r="GV1164" s="18"/>
      <c r="GW1164" s="18"/>
      <c r="GX1164" s="18"/>
      <c r="GY1164" s="18"/>
      <c r="GZ1164" s="18"/>
      <c r="HA1164" s="18"/>
      <c r="HB1164" s="18"/>
      <c r="HC1164" s="18"/>
      <c r="HD1164" s="18"/>
      <c r="HE1164" s="18"/>
      <c r="HF1164" s="18"/>
      <c r="HG1164" s="18"/>
      <c r="HH1164" s="18"/>
      <c r="HI1164" s="18"/>
      <c r="HJ1164" s="18"/>
      <c r="HK1164" s="18"/>
      <c r="HL1164" s="18"/>
      <c r="HM1164" s="18"/>
      <c r="HN1164" s="18"/>
      <c r="HO1164" s="18"/>
      <c r="HP1164" s="18"/>
      <c r="HQ1164" s="18"/>
      <c r="HR1164" s="18"/>
      <c r="HS1164" s="18"/>
      <c r="HT1164" s="18"/>
      <c r="HU1164" s="18"/>
      <c r="HV1164" s="18"/>
      <c r="HW1164" s="18"/>
      <c r="HX1164" s="18"/>
      <c r="HY1164" s="18"/>
      <c r="HZ1164" s="18"/>
      <c r="IA1164" s="18"/>
      <c r="IB1164" s="18"/>
      <c r="IC1164" s="18"/>
      <c r="ID1164" s="18"/>
      <c r="IE1164" s="18"/>
      <c r="IF1164" s="18"/>
      <c r="IG1164" s="18"/>
      <c r="IH1164" s="18"/>
      <c r="II1164" s="18"/>
      <c r="IJ1164" s="18"/>
      <c r="IK1164" s="18"/>
      <c r="IL1164" s="18"/>
      <c r="IM1164" s="18"/>
      <c r="IN1164" s="18"/>
      <c r="IO1164" s="18"/>
      <c r="IP1164" s="18"/>
      <c r="IQ1164" s="18"/>
      <c r="IR1164" s="18"/>
      <c r="IS1164" s="18"/>
      <c r="IT1164" s="18"/>
      <c r="IU1164" s="18"/>
      <c r="IV1164" s="18"/>
      <c r="IW1164" s="18"/>
      <c r="IX1164" s="18"/>
      <c r="IY1164" s="18"/>
      <c r="IZ1164" s="18"/>
      <c r="JA1164" s="18"/>
      <c r="JB1164" s="18"/>
      <c r="JC1164" s="18"/>
      <c r="JD1164" s="18"/>
      <c r="JE1164" s="18"/>
      <c r="JF1164" s="18"/>
      <c r="JG1164" s="18"/>
      <c r="JH1164" s="18"/>
      <c r="JI1164" s="18"/>
      <c r="JJ1164" s="18"/>
      <c r="JK1164" s="18"/>
      <c r="JL1164" s="18"/>
      <c r="JM1164" s="18"/>
      <c r="JN1164" s="18"/>
      <c r="JO1164" s="18"/>
      <c r="JP1164" s="18"/>
      <c r="JQ1164" s="18"/>
      <c r="JR1164" s="18"/>
      <c r="JS1164" s="18"/>
      <c r="JT1164" s="18"/>
      <c r="JU1164" s="18"/>
      <c r="JV1164" s="18"/>
      <c r="JW1164" s="18"/>
      <c r="JX1164" s="18"/>
      <c r="JY1164" s="18"/>
      <c r="JZ1164" s="18"/>
      <c r="KA1164" s="18"/>
      <c r="KB1164" s="18"/>
      <c r="KC1164" s="18"/>
      <c r="KD1164" s="18"/>
      <c r="KE1164" s="18"/>
      <c r="KF1164" s="18"/>
      <c r="KG1164" s="18"/>
      <c r="KH1164" s="18"/>
      <c r="KI1164" s="18"/>
      <c r="KJ1164" s="18"/>
      <c r="KK1164" s="18"/>
      <c r="KL1164" s="18"/>
      <c r="KM1164" s="18"/>
      <c r="KN1164" s="18"/>
      <c r="KO1164" s="18"/>
      <c r="KP1164" s="18"/>
      <c r="KQ1164" s="18"/>
      <c r="KR1164" s="18"/>
      <c r="KS1164" s="18"/>
      <c r="KT1164" s="18"/>
    </row>
    <row r="1165" spans="8:306">
      <c r="H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c r="GS1165" s="18"/>
      <c r="GT1165" s="18"/>
      <c r="GU1165" s="18"/>
      <c r="GV1165" s="18"/>
      <c r="GW1165" s="18"/>
      <c r="GX1165" s="18"/>
      <c r="GY1165" s="18"/>
      <c r="GZ1165" s="18"/>
      <c r="HA1165" s="18"/>
      <c r="HB1165" s="18"/>
      <c r="HC1165" s="18"/>
      <c r="HD1165" s="18"/>
      <c r="HE1165" s="18"/>
      <c r="HF1165" s="18"/>
      <c r="HG1165" s="18"/>
      <c r="HH1165" s="18"/>
      <c r="HI1165" s="18"/>
      <c r="HJ1165" s="18"/>
      <c r="HK1165" s="18"/>
      <c r="HL1165" s="18"/>
      <c r="HM1165" s="18"/>
      <c r="HN1165" s="18"/>
      <c r="HO1165" s="18"/>
      <c r="HP1165" s="18"/>
      <c r="HQ1165" s="18"/>
      <c r="HR1165" s="18"/>
      <c r="HS1165" s="18"/>
      <c r="HT1165" s="18"/>
      <c r="HU1165" s="18"/>
      <c r="HV1165" s="18"/>
      <c r="HW1165" s="18"/>
      <c r="HX1165" s="18"/>
      <c r="HY1165" s="18"/>
      <c r="HZ1165" s="18"/>
      <c r="IA1165" s="18"/>
      <c r="IB1165" s="18"/>
      <c r="IC1165" s="18"/>
      <c r="ID1165" s="18"/>
      <c r="IE1165" s="18"/>
      <c r="IF1165" s="18"/>
      <c r="IG1165" s="18"/>
      <c r="IH1165" s="18"/>
      <c r="II1165" s="18"/>
      <c r="IJ1165" s="18"/>
      <c r="IK1165" s="18"/>
      <c r="IL1165" s="18"/>
      <c r="IM1165" s="18"/>
      <c r="IN1165" s="18"/>
      <c r="IO1165" s="18"/>
      <c r="IP1165" s="18"/>
      <c r="IQ1165" s="18"/>
      <c r="IR1165" s="18"/>
      <c r="IS1165" s="18"/>
      <c r="IT1165" s="18"/>
      <c r="IU1165" s="18"/>
      <c r="IV1165" s="18"/>
      <c r="IW1165" s="18"/>
      <c r="IX1165" s="18"/>
      <c r="IY1165" s="18"/>
      <c r="IZ1165" s="18"/>
      <c r="JA1165" s="18"/>
      <c r="JB1165" s="18"/>
      <c r="JC1165" s="18"/>
      <c r="JD1165" s="18"/>
      <c r="JE1165" s="18"/>
      <c r="JF1165" s="18"/>
      <c r="JG1165" s="18"/>
      <c r="JH1165" s="18"/>
      <c r="JI1165" s="18"/>
      <c r="JJ1165" s="18"/>
      <c r="JK1165" s="18"/>
      <c r="JL1165" s="18"/>
      <c r="JM1165" s="18"/>
      <c r="JN1165" s="18"/>
      <c r="JO1165" s="18"/>
      <c r="JP1165" s="18"/>
      <c r="JQ1165" s="18"/>
      <c r="JR1165" s="18"/>
      <c r="JS1165" s="18"/>
      <c r="JT1165" s="18"/>
      <c r="JU1165" s="18"/>
      <c r="JV1165" s="18"/>
      <c r="JW1165" s="18"/>
      <c r="JX1165" s="18"/>
      <c r="JY1165" s="18"/>
      <c r="JZ1165" s="18"/>
      <c r="KA1165" s="18"/>
      <c r="KB1165" s="18"/>
      <c r="KC1165" s="18"/>
      <c r="KD1165" s="18"/>
      <c r="KE1165" s="18"/>
      <c r="KF1165" s="18"/>
      <c r="KG1165" s="18"/>
      <c r="KH1165" s="18"/>
      <c r="KI1165" s="18"/>
      <c r="KJ1165" s="18"/>
      <c r="KK1165" s="18"/>
      <c r="KL1165" s="18"/>
      <c r="KM1165" s="18"/>
      <c r="KN1165" s="18"/>
      <c r="KO1165" s="18"/>
      <c r="KP1165" s="18"/>
      <c r="KQ1165" s="18"/>
      <c r="KR1165" s="18"/>
      <c r="KS1165" s="18"/>
      <c r="KT1165" s="18"/>
    </row>
    <row r="1166" spans="8:306">
      <c r="H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c r="GS1166" s="18"/>
      <c r="GT1166" s="18"/>
      <c r="GU1166" s="18"/>
      <c r="GV1166" s="18"/>
      <c r="GW1166" s="18"/>
      <c r="GX1166" s="18"/>
      <c r="GY1166" s="18"/>
      <c r="GZ1166" s="18"/>
      <c r="HA1166" s="18"/>
      <c r="HB1166" s="18"/>
      <c r="HC1166" s="18"/>
      <c r="HD1166" s="18"/>
      <c r="HE1166" s="18"/>
      <c r="HF1166" s="18"/>
      <c r="HG1166" s="18"/>
      <c r="HH1166" s="18"/>
      <c r="HI1166" s="18"/>
      <c r="HJ1166" s="18"/>
      <c r="HK1166" s="18"/>
      <c r="HL1166" s="18"/>
      <c r="HM1166" s="18"/>
      <c r="HN1166" s="18"/>
      <c r="HO1166" s="18"/>
      <c r="HP1166" s="18"/>
      <c r="HQ1166" s="18"/>
      <c r="HR1166" s="18"/>
      <c r="HS1166" s="18"/>
      <c r="HT1166" s="18"/>
      <c r="HU1166" s="18"/>
      <c r="HV1166" s="18"/>
      <c r="HW1166" s="18"/>
      <c r="HX1166" s="18"/>
      <c r="HY1166" s="18"/>
      <c r="HZ1166" s="18"/>
      <c r="IA1166" s="18"/>
      <c r="IB1166" s="18"/>
      <c r="IC1166" s="18"/>
      <c r="ID1166" s="18"/>
      <c r="IE1166" s="18"/>
      <c r="IF1166" s="18"/>
      <c r="IG1166" s="18"/>
      <c r="IH1166" s="18"/>
      <c r="II1166" s="18"/>
      <c r="IJ1166" s="18"/>
      <c r="IK1166" s="18"/>
      <c r="IL1166" s="18"/>
      <c r="IM1166" s="18"/>
      <c r="IN1166" s="18"/>
      <c r="IO1166" s="18"/>
      <c r="IP1166" s="18"/>
      <c r="IQ1166" s="18"/>
      <c r="IR1166" s="18"/>
      <c r="IS1166" s="18"/>
      <c r="IT1166" s="18"/>
      <c r="IU1166" s="18"/>
      <c r="IV1166" s="18"/>
      <c r="IW1166" s="18"/>
      <c r="IX1166" s="18"/>
      <c r="IY1166" s="18"/>
      <c r="IZ1166" s="18"/>
      <c r="JA1166" s="18"/>
      <c r="JB1166" s="18"/>
      <c r="JC1166" s="18"/>
      <c r="JD1166" s="18"/>
      <c r="JE1166" s="18"/>
      <c r="JF1166" s="18"/>
      <c r="JG1166" s="18"/>
      <c r="JH1166" s="18"/>
      <c r="JI1166" s="18"/>
      <c r="JJ1166" s="18"/>
      <c r="JK1166" s="18"/>
      <c r="JL1166" s="18"/>
      <c r="JM1166" s="18"/>
      <c r="JN1166" s="18"/>
      <c r="JO1166" s="18"/>
      <c r="JP1166" s="18"/>
      <c r="JQ1166" s="18"/>
      <c r="JR1166" s="18"/>
      <c r="JS1166" s="18"/>
      <c r="JT1166" s="18"/>
      <c r="JU1166" s="18"/>
      <c r="JV1166" s="18"/>
      <c r="JW1166" s="18"/>
      <c r="JX1166" s="18"/>
      <c r="JY1166" s="18"/>
      <c r="JZ1166" s="18"/>
      <c r="KA1166" s="18"/>
      <c r="KB1166" s="18"/>
      <c r="KC1166" s="18"/>
      <c r="KD1166" s="18"/>
      <c r="KE1166" s="18"/>
      <c r="KF1166" s="18"/>
      <c r="KG1166" s="18"/>
      <c r="KH1166" s="18"/>
      <c r="KI1166" s="18"/>
      <c r="KJ1166" s="18"/>
      <c r="KK1166" s="18"/>
      <c r="KL1166" s="18"/>
      <c r="KM1166" s="18"/>
      <c r="KN1166" s="18"/>
      <c r="KO1166" s="18"/>
      <c r="KP1166" s="18"/>
      <c r="KQ1166" s="18"/>
      <c r="KR1166" s="18"/>
      <c r="KS1166" s="18"/>
      <c r="KT1166" s="18"/>
    </row>
    <row r="1167" spans="8:306">
      <c r="H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c r="GS1167" s="18"/>
      <c r="GT1167" s="18"/>
      <c r="GU1167" s="18"/>
      <c r="GV1167" s="18"/>
      <c r="GW1167" s="18"/>
      <c r="GX1167" s="18"/>
      <c r="GY1167" s="18"/>
      <c r="GZ1167" s="18"/>
      <c r="HA1167" s="18"/>
      <c r="HB1167" s="18"/>
      <c r="HC1167" s="18"/>
      <c r="HD1167" s="18"/>
      <c r="HE1167" s="18"/>
      <c r="HF1167" s="18"/>
      <c r="HG1167" s="18"/>
      <c r="HH1167" s="18"/>
      <c r="HI1167" s="18"/>
      <c r="HJ1167" s="18"/>
      <c r="HK1167" s="18"/>
      <c r="HL1167" s="18"/>
      <c r="HM1167" s="18"/>
      <c r="HN1167" s="18"/>
      <c r="HO1167" s="18"/>
      <c r="HP1167" s="18"/>
      <c r="HQ1167" s="18"/>
      <c r="HR1167" s="18"/>
      <c r="HS1167" s="18"/>
      <c r="HT1167" s="18"/>
      <c r="HU1167" s="18"/>
      <c r="HV1167" s="18"/>
      <c r="HW1167" s="18"/>
      <c r="HX1167" s="18"/>
      <c r="HY1167" s="18"/>
      <c r="HZ1167" s="18"/>
      <c r="IA1167" s="18"/>
      <c r="IB1167" s="18"/>
      <c r="IC1167" s="18"/>
      <c r="ID1167" s="18"/>
      <c r="IE1167" s="18"/>
      <c r="IF1167" s="18"/>
      <c r="IG1167" s="18"/>
      <c r="IH1167" s="18"/>
      <c r="II1167" s="18"/>
      <c r="IJ1167" s="18"/>
      <c r="IK1167" s="18"/>
      <c r="IL1167" s="18"/>
      <c r="IM1167" s="18"/>
      <c r="IN1167" s="18"/>
      <c r="IO1167" s="18"/>
      <c r="IP1167" s="18"/>
      <c r="IQ1167" s="18"/>
      <c r="IR1167" s="18"/>
      <c r="IS1167" s="18"/>
      <c r="IT1167" s="18"/>
      <c r="IU1167" s="18"/>
      <c r="IV1167" s="18"/>
      <c r="IW1167" s="18"/>
      <c r="IX1167" s="18"/>
      <c r="IY1167" s="18"/>
      <c r="IZ1167" s="18"/>
      <c r="JA1167" s="18"/>
      <c r="JB1167" s="18"/>
      <c r="JC1167" s="18"/>
      <c r="JD1167" s="18"/>
      <c r="JE1167" s="18"/>
      <c r="JF1167" s="18"/>
      <c r="JG1167" s="18"/>
      <c r="JH1167" s="18"/>
      <c r="JI1167" s="18"/>
      <c r="JJ1167" s="18"/>
      <c r="JK1167" s="18"/>
      <c r="JL1167" s="18"/>
      <c r="JM1167" s="18"/>
      <c r="JN1167" s="18"/>
      <c r="JO1167" s="18"/>
      <c r="JP1167" s="18"/>
      <c r="JQ1167" s="18"/>
      <c r="JR1167" s="18"/>
      <c r="JS1167" s="18"/>
      <c r="JT1167" s="18"/>
      <c r="JU1167" s="18"/>
      <c r="JV1167" s="18"/>
      <c r="JW1167" s="18"/>
      <c r="JX1167" s="18"/>
      <c r="JY1167" s="18"/>
      <c r="JZ1167" s="18"/>
      <c r="KA1167" s="18"/>
      <c r="KB1167" s="18"/>
      <c r="KC1167" s="18"/>
      <c r="KD1167" s="18"/>
      <c r="KE1167" s="18"/>
      <c r="KF1167" s="18"/>
      <c r="KG1167" s="18"/>
      <c r="KH1167" s="18"/>
      <c r="KI1167" s="18"/>
      <c r="KJ1167" s="18"/>
      <c r="KK1167" s="18"/>
      <c r="KL1167" s="18"/>
      <c r="KM1167" s="18"/>
      <c r="KN1167" s="18"/>
      <c r="KO1167" s="18"/>
      <c r="KP1167" s="18"/>
      <c r="KQ1167" s="18"/>
      <c r="KR1167" s="18"/>
      <c r="KS1167" s="18"/>
      <c r="KT1167" s="18"/>
    </row>
    <row r="1168" spans="8:306">
      <c r="H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c r="GS1168" s="18"/>
      <c r="GT1168" s="18"/>
      <c r="GU1168" s="18"/>
      <c r="GV1168" s="18"/>
      <c r="GW1168" s="18"/>
      <c r="GX1168" s="18"/>
      <c r="GY1168" s="18"/>
      <c r="GZ1168" s="18"/>
      <c r="HA1168" s="18"/>
      <c r="HB1168" s="18"/>
      <c r="HC1168" s="18"/>
      <c r="HD1168" s="18"/>
      <c r="HE1168" s="18"/>
      <c r="HF1168" s="18"/>
      <c r="HG1168" s="18"/>
      <c r="HH1168" s="18"/>
      <c r="HI1168" s="18"/>
      <c r="HJ1168" s="18"/>
      <c r="HK1168" s="18"/>
      <c r="HL1168" s="18"/>
      <c r="HM1168" s="18"/>
      <c r="HN1168" s="18"/>
      <c r="HO1168" s="18"/>
      <c r="HP1168" s="18"/>
      <c r="HQ1168" s="18"/>
      <c r="HR1168" s="18"/>
      <c r="HS1168" s="18"/>
      <c r="HT1168" s="18"/>
      <c r="HU1168" s="18"/>
      <c r="HV1168" s="18"/>
      <c r="HW1168" s="18"/>
      <c r="HX1168" s="18"/>
      <c r="HY1168" s="18"/>
      <c r="HZ1168" s="18"/>
      <c r="IA1168" s="18"/>
      <c r="IB1168" s="18"/>
      <c r="IC1168" s="18"/>
      <c r="ID1168" s="18"/>
      <c r="IE1168" s="18"/>
      <c r="IF1168" s="18"/>
      <c r="IG1168" s="18"/>
      <c r="IH1168" s="18"/>
      <c r="II1168" s="18"/>
      <c r="IJ1168" s="18"/>
      <c r="IK1168" s="18"/>
      <c r="IL1168" s="18"/>
      <c r="IM1168" s="18"/>
      <c r="IN1168" s="18"/>
      <c r="IO1168" s="18"/>
      <c r="IP1168" s="18"/>
      <c r="IQ1168" s="18"/>
      <c r="IR1168" s="18"/>
      <c r="IS1168" s="18"/>
      <c r="IT1168" s="18"/>
      <c r="IU1168" s="18"/>
      <c r="IV1168" s="18"/>
      <c r="IW1168" s="18"/>
      <c r="IX1168" s="18"/>
      <c r="IY1168" s="18"/>
      <c r="IZ1168" s="18"/>
      <c r="JA1168" s="18"/>
      <c r="JB1168" s="18"/>
      <c r="JC1168" s="18"/>
      <c r="JD1168" s="18"/>
      <c r="JE1168" s="18"/>
      <c r="JF1168" s="18"/>
      <c r="JG1168" s="18"/>
      <c r="JH1168" s="18"/>
      <c r="JI1168" s="18"/>
      <c r="JJ1168" s="18"/>
      <c r="JK1168" s="18"/>
      <c r="JL1168" s="18"/>
      <c r="JM1168" s="18"/>
      <c r="JN1168" s="18"/>
      <c r="JO1168" s="18"/>
      <c r="JP1168" s="18"/>
      <c r="JQ1168" s="18"/>
      <c r="JR1168" s="18"/>
      <c r="JS1168" s="18"/>
      <c r="JT1168" s="18"/>
      <c r="JU1168" s="18"/>
      <c r="JV1168" s="18"/>
      <c r="JW1168" s="18"/>
      <c r="JX1168" s="18"/>
      <c r="JY1168" s="18"/>
      <c r="JZ1168" s="18"/>
      <c r="KA1168" s="18"/>
      <c r="KB1168" s="18"/>
      <c r="KC1168" s="18"/>
      <c r="KD1168" s="18"/>
      <c r="KE1168" s="18"/>
      <c r="KF1168" s="18"/>
      <c r="KG1168" s="18"/>
      <c r="KH1168" s="18"/>
      <c r="KI1168" s="18"/>
      <c r="KJ1168" s="18"/>
      <c r="KK1168" s="18"/>
      <c r="KL1168" s="18"/>
      <c r="KM1168" s="18"/>
      <c r="KN1168" s="18"/>
      <c r="KO1168" s="18"/>
      <c r="KP1168" s="18"/>
      <c r="KQ1168" s="18"/>
      <c r="KR1168" s="18"/>
      <c r="KS1168" s="18"/>
      <c r="KT1168" s="18"/>
    </row>
    <row r="1169" spans="8:306">
      <c r="H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18"/>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c r="GS1169" s="18"/>
      <c r="GT1169" s="18"/>
      <c r="GU1169" s="18"/>
      <c r="GV1169" s="18"/>
      <c r="GW1169" s="18"/>
      <c r="GX1169" s="18"/>
      <c r="GY1169" s="18"/>
      <c r="GZ1169" s="18"/>
      <c r="HA1169" s="18"/>
      <c r="HB1169" s="18"/>
      <c r="HC1169" s="18"/>
      <c r="HD1169" s="18"/>
      <c r="HE1169" s="18"/>
      <c r="HF1169" s="18"/>
      <c r="HG1169" s="18"/>
      <c r="HH1169" s="18"/>
      <c r="HI1169" s="18"/>
      <c r="HJ1169" s="18"/>
      <c r="HK1169" s="18"/>
      <c r="HL1169" s="18"/>
      <c r="HM1169" s="18"/>
      <c r="HN1169" s="18"/>
      <c r="HO1169" s="18"/>
      <c r="HP1169" s="18"/>
      <c r="HQ1169" s="18"/>
      <c r="HR1169" s="18"/>
      <c r="HS1169" s="18"/>
      <c r="HT1169" s="18"/>
      <c r="HU1169" s="18"/>
      <c r="HV1169" s="18"/>
      <c r="HW1169" s="18"/>
      <c r="HX1169" s="18"/>
      <c r="HY1169" s="18"/>
      <c r="HZ1169" s="18"/>
      <c r="IA1169" s="18"/>
      <c r="IB1169" s="18"/>
      <c r="IC1169" s="18"/>
      <c r="ID1169" s="18"/>
      <c r="IE1169" s="18"/>
      <c r="IF1169" s="18"/>
      <c r="IG1169" s="18"/>
      <c r="IH1169" s="18"/>
      <c r="II1169" s="18"/>
      <c r="IJ1169" s="18"/>
      <c r="IK1169" s="18"/>
      <c r="IL1169" s="18"/>
      <c r="IM1169" s="18"/>
      <c r="IN1169" s="18"/>
      <c r="IO1169" s="18"/>
      <c r="IP1169" s="18"/>
      <c r="IQ1169" s="18"/>
      <c r="IR1169" s="18"/>
      <c r="IS1169" s="18"/>
      <c r="IT1169" s="18"/>
      <c r="IU1169" s="18"/>
      <c r="IV1169" s="18"/>
      <c r="IW1169" s="18"/>
      <c r="IX1169" s="18"/>
      <c r="IY1169" s="18"/>
      <c r="IZ1169" s="18"/>
      <c r="JA1169" s="18"/>
      <c r="JB1169" s="18"/>
      <c r="JC1169" s="18"/>
      <c r="JD1169" s="18"/>
      <c r="JE1169" s="18"/>
      <c r="JF1169" s="18"/>
      <c r="JG1169" s="18"/>
      <c r="JH1169" s="18"/>
      <c r="JI1169" s="18"/>
      <c r="JJ1169" s="18"/>
      <c r="JK1169" s="18"/>
      <c r="JL1169" s="18"/>
      <c r="JM1169" s="18"/>
      <c r="JN1169" s="18"/>
      <c r="JO1169" s="18"/>
      <c r="JP1169" s="18"/>
      <c r="JQ1169" s="18"/>
      <c r="JR1169" s="18"/>
      <c r="JS1169" s="18"/>
      <c r="JT1169" s="18"/>
      <c r="JU1169" s="18"/>
      <c r="JV1169" s="18"/>
      <c r="JW1169" s="18"/>
      <c r="JX1169" s="18"/>
      <c r="JY1169" s="18"/>
      <c r="JZ1169" s="18"/>
      <c r="KA1169" s="18"/>
      <c r="KB1169" s="18"/>
      <c r="KC1169" s="18"/>
      <c r="KD1169" s="18"/>
      <c r="KE1169" s="18"/>
      <c r="KF1169" s="18"/>
      <c r="KG1169" s="18"/>
      <c r="KH1169" s="18"/>
      <c r="KI1169" s="18"/>
      <c r="KJ1169" s="18"/>
      <c r="KK1169" s="18"/>
      <c r="KL1169" s="18"/>
      <c r="KM1169" s="18"/>
      <c r="KN1169" s="18"/>
      <c r="KO1169" s="18"/>
      <c r="KP1169" s="18"/>
      <c r="KQ1169" s="18"/>
      <c r="KR1169" s="18"/>
      <c r="KS1169" s="18"/>
      <c r="KT1169" s="18"/>
    </row>
    <row r="1170" spans="8:306">
      <c r="H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c r="GS1170" s="18"/>
      <c r="GT1170" s="18"/>
      <c r="GU1170" s="18"/>
      <c r="GV1170" s="18"/>
      <c r="GW1170" s="18"/>
      <c r="GX1170" s="18"/>
      <c r="GY1170" s="18"/>
      <c r="GZ1170" s="18"/>
      <c r="HA1170" s="18"/>
      <c r="HB1170" s="18"/>
      <c r="HC1170" s="18"/>
      <c r="HD1170" s="18"/>
      <c r="HE1170" s="18"/>
      <c r="HF1170" s="18"/>
      <c r="HG1170" s="18"/>
      <c r="HH1170" s="18"/>
      <c r="HI1170" s="18"/>
      <c r="HJ1170" s="18"/>
      <c r="HK1170" s="18"/>
      <c r="HL1170" s="18"/>
      <c r="HM1170" s="18"/>
      <c r="HN1170" s="18"/>
      <c r="HO1170" s="18"/>
      <c r="HP1170" s="18"/>
      <c r="HQ1170" s="18"/>
      <c r="HR1170" s="18"/>
      <c r="HS1170" s="18"/>
      <c r="HT1170" s="18"/>
      <c r="HU1170" s="18"/>
      <c r="HV1170" s="18"/>
      <c r="HW1170" s="18"/>
      <c r="HX1170" s="18"/>
      <c r="HY1170" s="18"/>
      <c r="HZ1170" s="18"/>
      <c r="IA1170" s="18"/>
      <c r="IB1170" s="18"/>
      <c r="IC1170" s="18"/>
      <c r="ID1170" s="18"/>
      <c r="IE1170" s="18"/>
      <c r="IF1170" s="18"/>
      <c r="IG1170" s="18"/>
      <c r="IH1170" s="18"/>
      <c r="II1170" s="18"/>
      <c r="IJ1170" s="18"/>
      <c r="IK1170" s="18"/>
      <c r="IL1170" s="18"/>
      <c r="IM1170" s="18"/>
      <c r="IN1170" s="18"/>
      <c r="IO1170" s="18"/>
      <c r="IP1170" s="18"/>
      <c r="IQ1170" s="18"/>
      <c r="IR1170" s="18"/>
      <c r="IS1170" s="18"/>
      <c r="IT1170" s="18"/>
      <c r="IU1170" s="18"/>
      <c r="IV1170" s="18"/>
      <c r="IW1170" s="18"/>
      <c r="IX1170" s="18"/>
      <c r="IY1170" s="18"/>
      <c r="IZ1170" s="18"/>
      <c r="JA1170" s="18"/>
      <c r="JB1170" s="18"/>
      <c r="JC1170" s="18"/>
      <c r="JD1170" s="18"/>
      <c r="JE1170" s="18"/>
      <c r="JF1170" s="18"/>
      <c r="JG1170" s="18"/>
      <c r="JH1170" s="18"/>
      <c r="JI1170" s="18"/>
      <c r="JJ1170" s="18"/>
      <c r="JK1170" s="18"/>
      <c r="JL1170" s="18"/>
      <c r="JM1170" s="18"/>
      <c r="JN1170" s="18"/>
      <c r="JO1170" s="18"/>
      <c r="JP1170" s="18"/>
      <c r="JQ1170" s="18"/>
      <c r="JR1170" s="18"/>
      <c r="JS1170" s="18"/>
      <c r="JT1170" s="18"/>
      <c r="JU1170" s="18"/>
      <c r="JV1170" s="18"/>
      <c r="JW1170" s="18"/>
      <c r="JX1170" s="18"/>
      <c r="JY1170" s="18"/>
      <c r="JZ1170" s="18"/>
      <c r="KA1170" s="18"/>
      <c r="KB1170" s="18"/>
      <c r="KC1170" s="18"/>
      <c r="KD1170" s="18"/>
      <c r="KE1170" s="18"/>
      <c r="KF1170" s="18"/>
      <c r="KG1170" s="18"/>
      <c r="KH1170" s="18"/>
      <c r="KI1170" s="18"/>
      <c r="KJ1170" s="18"/>
      <c r="KK1170" s="18"/>
      <c r="KL1170" s="18"/>
      <c r="KM1170" s="18"/>
      <c r="KN1170" s="18"/>
      <c r="KO1170" s="18"/>
      <c r="KP1170" s="18"/>
      <c r="KQ1170" s="18"/>
      <c r="KR1170" s="18"/>
      <c r="KS1170" s="18"/>
      <c r="KT1170" s="18"/>
    </row>
    <row r="1171" spans="8:306">
      <c r="H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c r="GS1171" s="18"/>
      <c r="GT1171" s="18"/>
      <c r="GU1171" s="18"/>
      <c r="GV1171" s="18"/>
      <c r="GW1171" s="18"/>
      <c r="GX1171" s="18"/>
      <c r="GY1171" s="18"/>
      <c r="GZ1171" s="18"/>
      <c r="HA1171" s="18"/>
      <c r="HB1171" s="18"/>
      <c r="HC1171" s="18"/>
      <c r="HD1171" s="18"/>
      <c r="HE1171" s="18"/>
      <c r="HF1171" s="18"/>
      <c r="HG1171" s="18"/>
      <c r="HH1171" s="18"/>
      <c r="HI1171" s="18"/>
      <c r="HJ1171" s="18"/>
      <c r="HK1171" s="18"/>
      <c r="HL1171" s="18"/>
      <c r="HM1171" s="18"/>
      <c r="HN1171" s="18"/>
      <c r="HO1171" s="18"/>
      <c r="HP1171" s="18"/>
      <c r="HQ1171" s="18"/>
      <c r="HR1171" s="18"/>
      <c r="HS1171" s="18"/>
      <c r="HT1171" s="18"/>
      <c r="HU1171" s="18"/>
      <c r="HV1171" s="18"/>
      <c r="HW1171" s="18"/>
      <c r="HX1171" s="18"/>
      <c r="HY1171" s="18"/>
      <c r="HZ1171" s="18"/>
      <c r="IA1171" s="18"/>
      <c r="IB1171" s="18"/>
      <c r="IC1171" s="18"/>
      <c r="ID1171" s="18"/>
      <c r="IE1171" s="18"/>
      <c r="IF1171" s="18"/>
      <c r="IG1171" s="18"/>
      <c r="IH1171" s="18"/>
      <c r="II1171" s="18"/>
      <c r="IJ1171" s="18"/>
      <c r="IK1171" s="18"/>
      <c r="IL1171" s="18"/>
      <c r="IM1171" s="18"/>
      <c r="IN1171" s="18"/>
      <c r="IO1171" s="18"/>
      <c r="IP1171" s="18"/>
      <c r="IQ1171" s="18"/>
      <c r="IR1171" s="18"/>
      <c r="IS1171" s="18"/>
      <c r="IT1171" s="18"/>
      <c r="IU1171" s="18"/>
      <c r="IV1171" s="18"/>
      <c r="IW1171" s="18"/>
      <c r="IX1171" s="18"/>
      <c r="IY1171" s="18"/>
      <c r="IZ1171" s="18"/>
      <c r="JA1171" s="18"/>
      <c r="JB1171" s="18"/>
      <c r="JC1171" s="18"/>
      <c r="JD1171" s="18"/>
      <c r="JE1171" s="18"/>
      <c r="JF1171" s="18"/>
      <c r="JG1171" s="18"/>
      <c r="JH1171" s="18"/>
      <c r="JI1171" s="18"/>
      <c r="JJ1171" s="18"/>
      <c r="JK1171" s="18"/>
      <c r="JL1171" s="18"/>
      <c r="JM1171" s="18"/>
      <c r="JN1171" s="18"/>
      <c r="JO1171" s="18"/>
      <c r="JP1171" s="18"/>
      <c r="JQ1171" s="18"/>
      <c r="JR1171" s="18"/>
      <c r="JS1171" s="18"/>
      <c r="JT1171" s="18"/>
      <c r="JU1171" s="18"/>
      <c r="JV1171" s="18"/>
      <c r="JW1171" s="18"/>
      <c r="JX1171" s="18"/>
      <c r="JY1171" s="18"/>
      <c r="JZ1171" s="18"/>
      <c r="KA1171" s="18"/>
      <c r="KB1171" s="18"/>
      <c r="KC1171" s="18"/>
      <c r="KD1171" s="18"/>
      <c r="KE1171" s="18"/>
      <c r="KF1171" s="18"/>
      <c r="KG1171" s="18"/>
      <c r="KH1171" s="18"/>
      <c r="KI1171" s="18"/>
      <c r="KJ1171" s="18"/>
      <c r="KK1171" s="18"/>
      <c r="KL1171" s="18"/>
      <c r="KM1171" s="18"/>
      <c r="KN1171" s="18"/>
      <c r="KO1171" s="18"/>
      <c r="KP1171" s="18"/>
      <c r="KQ1171" s="18"/>
      <c r="KR1171" s="18"/>
      <c r="KS1171" s="18"/>
      <c r="KT1171" s="18"/>
    </row>
    <row r="1172" spans="8:306">
      <c r="H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c r="GS1172" s="18"/>
      <c r="GT1172" s="18"/>
      <c r="GU1172" s="18"/>
      <c r="GV1172" s="18"/>
      <c r="GW1172" s="18"/>
      <c r="GX1172" s="18"/>
      <c r="GY1172" s="18"/>
      <c r="GZ1172" s="18"/>
      <c r="HA1172" s="18"/>
      <c r="HB1172" s="18"/>
      <c r="HC1172" s="18"/>
      <c r="HD1172" s="18"/>
      <c r="HE1172" s="18"/>
      <c r="HF1172" s="18"/>
      <c r="HG1172" s="18"/>
      <c r="HH1172" s="18"/>
      <c r="HI1172" s="18"/>
      <c r="HJ1172" s="18"/>
      <c r="HK1172" s="18"/>
      <c r="HL1172" s="18"/>
      <c r="HM1172" s="18"/>
      <c r="HN1172" s="18"/>
      <c r="HO1172" s="18"/>
      <c r="HP1172" s="18"/>
      <c r="HQ1172" s="18"/>
      <c r="HR1172" s="18"/>
      <c r="HS1172" s="18"/>
      <c r="HT1172" s="18"/>
      <c r="HU1172" s="18"/>
      <c r="HV1172" s="18"/>
      <c r="HW1172" s="18"/>
      <c r="HX1172" s="18"/>
      <c r="HY1172" s="18"/>
      <c r="HZ1172" s="18"/>
      <c r="IA1172" s="18"/>
      <c r="IB1172" s="18"/>
      <c r="IC1172" s="18"/>
      <c r="ID1172" s="18"/>
      <c r="IE1172" s="18"/>
      <c r="IF1172" s="18"/>
      <c r="IG1172" s="18"/>
      <c r="IH1172" s="18"/>
      <c r="II1172" s="18"/>
      <c r="IJ1172" s="18"/>
      <c r="IK1172" s="18"/>
      <c r="IL1172" s="18"/>
      <c r="IM1172" s="18"/>
      <c r="IN1172" s="18"/>
      <c r="IO1172" s="18"/>
      <c r="IP1172" s="18"/>
      <c r="IQ1172" s="18"/>
      <c r="IR1172" s="18"/>
      <c r="IS1172" s="18"/>
      <c r="IT1172" s="18"/>
      <c r="IU1172" s="18"/>
      <c r="IV1172" s="18"/>
      <c r="IW1172" s="18"/>
      <c r="IX1172" s="18"/>
      <c r="IY1172" s="18"/>
      <c r="IZ1172" s="18"/>
      <c r="JA1172" s="18"/>
      <c r="JB1172" s="18"/>
      <c r="JC1172" s="18"/>
      <c r="JD1172" s="18"/>
      <c r="JE1172" s="18"/>
      <c r="JF1172" s="18"/>
      <c r="JG1172" s="18"/>
      <c r="JH1172" s="18"/>
      <c r="JI1172" s="18"/>
      <c r="JJ1172" s="18"/>
      <c r="JK1172" s="18"/>
      <c r="JL1172" s="18"/>
      <c r="JM1172" s="18"/>
      <c r="JN1172" s="18"/>
      <c r="JO1172" s="18"/>
      <c r="JP1172" s="18"/>
      <c r="JQ1172" s="18"/>
      <c r="JR1172" s="18"/>
      <c r="JS1172" s="18"/>
      <c r="JT1172" s="18"/>
      <c r="JU1172" s="18"/>
      <c r="JV1172" s="18"/>
      <c r="JW1172" s="18"/>
      <c r="JX1172" s="18"/>
      <c r="JY1172" s="18"/>
      <c r="JZ1172" s="18"/>
      <c r="KA1172" s="18"/>
      <c r="KB1172" s="18"/>
      <c r="KC1172" s="18"/>
      <c r="KD1172" s="18"/>
      <c r="KE1172" s="18"/>
      <c r="KF1172" s="18"/>
      <c r="KG1172" s="18"/>
      <c r="KH1172" s="18"/>
      <c r="KI1172" s="18"/>
      <c r="KJ1172" s="18"/>
      <c r="KK1172" s="18"/>
      <c r="KL1172" s="18"/>
      <c r="KM1172" s="18"/>
      <c r="KN1172" s="18"/>
      <c r="KO1172" s="18"/>
      <c r="KP1172" s="18"/>
      <c r="KQ1172" s="18"/>
      <c r="KR1172" s="18"/>
      <c r="KS1172" s="18"/>
      <c r="KT1172" s="18"/>
    </row>
    <row r="1173" spans="8:306">
      <c r="H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c r="GS1173" s="18"/>
      <c r="GT1173" s="18"/>
      <c r="GU1173" s="18"/>
      <c r="GV1173" s="18"/>
      <c r="GW1173" s="18"/>
      <c r="GX1173" s="18"/>
      <c r="GY1173" s="18"/>
      <c r="GZ1173" s="18"/>
      <c r="HA1173" s="18"/>
      <c r="HB1173" s="18"/>
      <c r="HC1173" s="18"/>
      <c r="HD1173" s="18"/>
      <c r="HE1173" s="18"/>
      <c r="HF1173" s="18"/>
      <c r="HG1173" s="18"/>
      <c r="HH1173" s="18"/>
      <c r="HI1173" s="18"/>
      <c r="HJ1173" s="18"/>
      <c r="HK1173" s="18"/>
      <c r="HL1173" s="18"/>
      <c r="HM1173" s="18"/>
      <c r="HN1173" s="18"/>
      <c r="HO1173" s="18"/>
      <c r="HP1173" s="18"/>
      <c r="HQ1173" s="18"/>
      <c r="HR1173" s="18"/>
      <c r="HS1173" s="18"/>
      <c r="HT1173" s="18"/>
      <c r="HU1173" s="18"/>
      <c r="HV1173" s="18"/>
      <c r="HW1173" s="18"/>
      <c r="HX1173" s="18"/>
      <c r="HY1173" s="18"/>
      <c r="HZ1173" s="18"/>
      <c r="IA1173" s="18"/>
      <c r="IB1173" s="18"/>
      <c r="IC1173" s="18"/>
      <c r="ID1173" s="18"/>
      <c r="IE1173" s="18"/>
      <c r="IF1173" s="18"/>
      <c r="IG1173" s="18"/>
      <c r="IH1173" s="18"/>
      <c r="II1173" s="18"/>
      <c r="IJ1173" s="18"/>
      <c r="IK1173" s="18"/>
      <c r="IL1173" s="18"/>
      <c r="IM1173" s="18"/>
      <c r="IN1173" s="18"/>
      <c r="IO1173" s="18"/>
      <c r="IP1173" s="18"/>
      <c r="IQ1173" s="18"/>
      <c r="IR1173" s="18"/>
      <c r="IS1173" s="18"/>
      <c r="IT1173" s="18"/>
      <c r="IU1173" s="18"/>
      <c r="IV1173" s="18"/>
      <c r="IW1173" s="18"/>
      <c r="IX1173" s="18"/>
      <c r="IY1173" s="18"/>
      <c r="IZ1173" s="18"/>
      <c r="JA1173" s="18"/>
      <c r="JB1173" s="18"/>
      <c r="JC1173" s="18"/>
      <c r="JD1173" s="18"/>
      <c r="JE1173" s="18"/>
      <c r="JF1173" s="18"/>
      <c r="JG1173" s="18"/>
      <c r="JH1173" s="18"/>
      <c r="JI1173" s="18"/>
      <c r="JJ1173" s="18"/>
      <c r="JK1173" s="18"/>
      <c r="JL1173" s="18"/>
      <c r="JM1173" s="18"/>
      <c r="JN1173" s="18"/>
      <c r="JO1173" s="18"/>
      <c r="JP1173" s="18"/>
      <c r="JQ1173" s="18"/>
      <c r="JR1173" s="18"/>
      <c r="JS1173" s="18"/>
      <c r="JT1173" s="18"/>
      <c r="JU1173" s="18"/>
      <c r="JV1173" s="18"/>
      <c r="JW1173" s="18"/>
      <c r="JX1173" s="18"/>
      <c r="JY1173" s="18"/>
      <c r="JZ1173" s="18"/>
      <c r="KA1173" s="18"/>
      <c r="KB1173" s="18"/>
      <c r="KC1173" s="18"/>
      <c r="KD1173" s="18"/>
      <c r="KE1173" s="18"/>
      <c r="KF1173" s="18"/>
      <c r="KG1173" s="18"/>
      <c r="KH1173" s="18"/>
      <c r="KI1173" s="18"/>
      <c r="KJ1173" s="18"/>
      <c r="KK1173" s="18"/>
      <c r="KL1173" s="18"/>
      <c r="KM1173" s="18"/>
      <c r="KN1173" s="18"/>
      <c r="KO1173" s="18"/>
      <c r="KP1173" s="18"/>
      <c r="KQ1173" s="18"/>
      <c r="KR1173" s="18"/>
      <c r="KS1173" s="18"/>
      <c r="KT1173" s="18"/>
    </row>
    <row r="1174" spans="8:306">
      <c r="H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c r="GS1174" s="18"/>
      <c r="GT1174" s="18"/>
      <c r="GU1174" s="18"/>
      <c r="GV1174" s="18"/>
      <c r="GW1174" s="18"/>
      <c r="GX1174" s="18"/>
      <c r="GY1174" s="18"/>
      <c r="GZ1174" s="18"/>
      <c r="HA1174" s="18"/>
      <c r="HB1174" s="18"/>
      <c r="HC1174" s="18"/>
      <c r="HD1174" s="18"/>
      <c r="HE1174" s="18"/>
      <c r="HF1174" s="18"/>
      <c r="HG1174" s="18"/>
      <c r="HH1174" s="18"/>
      <c r="HI1174" s="18"/>
      <c r="HJ1174" s="18"/>
      <c r="HK1174" s="18"/>
      <c r="HL1174" s="18"/>
      <c r="HM1174" s="18"/>
      <c r="HN1174" s="18"/>
      <c r="HO1174" s="18"/>
      <c r="HP1174" s="18"/>
      <c r="HQ1174" s="18"/>
      <c r="HR1174" s="18"/>
      <c r="HS1174" s="18"/>
      <c r="HT1174" s="18"/>
      <c r="HU1174" s="18"/>
      <c r="HV1174" s="18"/>
      <c r="HW1174" s="18"/>
      <c r="HX1174" s="18"/>
      <c r="HY1174" s="18"/>
      <c r="HZ1174" s="18"/>
      <c r="IA1174" s="18"/>
      <c r="IB1174" s="18"/>
      <c r="IC1174" s="18"/>
      <c r="ID1174" s="18"/>
      <c r="IE1174" s="18"/>
      <c r="IF1174" s="18"/>
      <c r="IG1174" s="18"/>
      <c r="IH1174" s="18"/>
      <c r="II1174" s="18"/>
      <c r="IJ1174" s="18"/>
      <c r="IK1174" s="18"/>
      <c r="IL1174" s="18"/>
      <c r="IM1174" s="18"/>
      <c r="IN1174" s="18"/>
      <c r="IO1174" s="18"/>
      <c r="IP1174" s="18"/>
      <c r="IQ1174" s="18"/>
      <c r="IR1174" s="18"/>
      <c r="IS1174" s="18"/>
      <c r="IT1174" s="18"/>
      <c r="IU1174" s="18"/>
      <c r="IV1174" s="18"/>
      <c r="IW1174" s="18"/>
      <c r="IX1174" s="18"/>
      <c r="IY1174" s="18"/>
      <c r="IZ1174" s="18"/>
      <c r="JA1174" s="18"/>
      <c r="JB1174" s="18"/>
      <c r="JC1174" s="18"/>
      <c r="JD1174" s="18"/>
      <c r="JE1174" s="18"/>
      <c r="JF1174" s="18"/>
      <c r="JG1174" s="18"/>
      <c r="JH1174" s="18"/>
      <c r="JI1174" s="18"/>
      <c r="JJ1174" s="18"/>
      <c r="JK1174" s="18"/>
      <c r="JL1174" s="18"/>
      <c r="JM1174" s="18"/>
      <c r="JN1174" s="18"/>
      <c r="JO1174" s="18"/>
      <c r="JP1174" s="18"/>
      <c r="JQ1174" s="18"/>
      <c r="JR1174" s="18"/>
      <c r="JS1174" s="18"/>
      <c r="JT1174" s="18"/>
      <c r="JU1174" s="18"/>
      <c r="JV1174" s="18"/>
      <c r="JW1174" s="18"/>
      <c r="JX1174" s="18"/>
      <c r="JY1174" s="18"/>
      <c r="JZ1174" s="18"/>
      <c r="KA1174" s="18"/>
      <c r="KB1174" s="18"/>
      <c r="KC1174" s="18"/>
      <c r="KD1174" s="18"/>
      <c r="KE1174" s="18"/>
      <c r="KF1174" s="18"/>
      <c r="KG1174" s="18"/>
      <c r="KH1174" s="18"/>
      <c r="KI1174" s="18"/>
      <c r="KJ1174" s="18"/>
      <c r="KK1174" s="18"/>
      <c r="KL1174" s="18"/>
      <c r="KM1174" s="18"/>
      <c r="KN1174" s="18"/>
      <c r="KO1174" s="18"/>
      <c r="KP1174" s="18"/>
      <c r="KQ1174" s="18"/>
      <c r="KR1174" s="18"/>
      <c r="KS1174" s="18"/>
      <c r="KT1174" s="18"/>
    </row>
    <row r="1175" spans="8:306">
      <c r="H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c r="GS1175" s="18"/>
      <c r="GT1175" s="18"/>
      <c r="GU1175" s="18"/>
      <c r="GV1175" s="18"/>
      <c r="GW1175" s="18"/>
      <c r="GX1175" s="18"/>
      <c r="GY1175" s="18"/>
      <c r="GZ1175" s="18"/>
      <c r="HA1175" s="18"/>
      <c r="HB1175" s="18"/>
      <c r="HC1175" s="18"/>
      <c r="HD1175" s="18"/>
      <c r="HE1175" s="18"/>
      <c r="HF1175" s="18"/>
      <c r="HG1175" s="18"/>
      <c r="HH1175" s="18"/>
      <c r="HI1175" s="18"/>
      <c r="HJ1175" s="18"/>
      <c r="HK1175" s="18"/>
      <c r="HL1175" s="18"/>
      <c r="HM1175" s="18"/>
      <c r="HN1175" s="18"/>
      <c r="HO1175" s="18"/>
      <c r="HP1175" s="18"/>
      <c r="HQ1175" s="18"/>
      <c r="HR1175" s="18"/>
      <c r="HS1175" s="18"/>
      <c r="HT1175" s="18"/>
      <c r="HU1175" s="18"/>
      <c r="HV1175" s="18"/>
      <c r="HW1175" s="18"/>
      <c r="HX1175" s="18"/>
      <c r="HY1175" s="18"/>
      <c r="HZ1175" s="18"/>
      <c r="IA1175" s="18"/>
      <c r="IB1175" s="18"/>
      <c r="IC1175" s="18"/>
      <c r="ID1175" s="18"/>
      <c r="IE1175" s="18"/>
      <c r="IF1175" s="18"/>
      <c r="IG1175" s="18"/>
      <c r="IH1175" s="18"/>
      <c r="II1175" s="18"/>
      <c r="IJ1175" s="18"/>
      <c r="IK1175" s="18"/>
      <c r="IL1175" s="18"/>
      <c r="IM1175" s="18"/>
      <c r="IN1175" s="18"/>
      <c r="IO1175" s="18"/>
      <c r="IP1175" s="18"/>
      <c r="IQ1175" s="18"/>
      <c r="IR1175" s="18"/>
      <c r="IS1175" s="18"/>
      <c r="IT1175" s="18"/>
      <c r="IU1175" s="18"/>
      <c r="IV1175" s="18"/>
      <c r="IW1175" s="18"/>
      <c r="IX1175" s="18"/>
      <c r="IY1175" s="18"/>
      <c r="IZ1175" s="18"/>
      <c r="JA1175" s="18"/>
      <c r="JB1175" s="18"/>
      <c r="JC1175" s="18"/>
      <c r="JD1175" s="18"/>
      <c r="JE1175" s="18"/>
      <c r="JF1175" s="18"/>
      <c r="JG1175" s="18"/>
      <c r="JH1175" s="18"/>
      <c r="JI1175" s="18"/>
      <c r="JJ1175" s="18"/>
      <c r="JK1175" s="18"/>
      <c r="JL1175" s="18"/>
      <c r="JM1175" s="18"/>
      <c r="JN1175" s="18"/>
      <c r="JO1175" s="18"/>
      <c r="JP1175" s="18"/>
      <c r="JQ1175" s="18"/>
      <c r="JR1175" s="18"/>
      <c r="JS1175" s="18"/>
      <c r="JT1175" s="18"/>
      <c r="JU1175" s="18"/>
      <c r="JV1175" s="18"/>
      <c r="JW1175" s="18"/>
      <c r="JX1175" s="18"/>
      <c r="JY1175" s="18"/>
      <c r="JZ1175" s="18"/>
      <c r="KA1175" s="18"/>
      <c r="KB1175" s="18"/>
      <c r="KC1175" s="18"/>
      <c r="KD1175" s="18"/>
      <c r="KE1175" s="18"/>
      <c r="KF1175" s="18"/>
      <c r="KG1175" s="18"/>
      <c r="KH1175" s="18"/>
      <c r="KI1175" s="18"/>
      <c r="KJ1175" s="18"/>
      <c r="KK1175" s="18"/>
      <c r="KL1175" s="18"/>
      <c r="KM1175" s="18"/>
      <c r="KN1175" s="18"/>
      <c r="KO1175" s="18"/>
      <c r="KP1175" s="18"/>
      <c r="KQ1175" s="18"/>
      <c r="KR1175" s="18"/>
      <c r="KS1175" s="18"/>
      <c r="KT1175" s="18"/>
    </row>
    <row r="1176" spans="8:306">
      <c r="H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c r="IC1176" s="18"/>
      <c r="ID1176" s="18"/>
      <c r="IE1176" s="18"/>
      <c r="IF1176" s="18"/>
      <c r="IG1176" s="18"/>
      <c r="IH1176" s="18"/>
      <c r="II1176" s="18"/>
      <c r="IJ1176" s="18"/>
      <c r="IK1176" s="18"/>
      <c r="IL1176" s="18"/>
      <c r="IM1176" s="18"/>
      <c r="IN1176" s="18"/>
      <c r="IO1176" s="18"/>
      <c r="IP1176" s="18"/>
      <c r="IQ1176" s="18"/>
      <c r="IR1176" s="18"/>
      <c r="IS1176" s="18"/>
      <c r="IT1176" s="18"/>
      <c r="IU1176" s="18"/>
      <c r="IV1176" s="18"/>
      <c r="IW1176" s="18"/>
      <c r="IX1176" s="18"/>
      <c r="IY1176" s="18"/>
      <c r="IZ1176" s="18"/>
      <c r="JA1176" s="18"/>
      <c r="JB1176" s="18"/>
      <c r="JC1176" s="18"/>
      <c r="JD1176" s="18"/>
      <c r="JE1176" s="18"/>
      <c r="JF1176" s="18"/>
      <c r="JG1176" s="18"/>
      <c r="JH1176" s="18"/>
      <c r="JI1176" s="18"/>
      <c r="JJ1176" s="18"/>
      <c r="JK1176" s="18"/>
      <c r="JL1176" s="18"/>
      <c r="JM1176" s="18"/>
      <c r="JN1176" s="18"/>
      <c r="JO1176" s="18"/>
      <c r="JP1176" s="18"/>
      <c r="JQ1176" s="18"/>
      <c r="JR1176" s="18"/>
      <c r="JS1176" s="18"/>
      <c r="JT1176" s="18"/>
      <c r="JU1176" s="18"/>
      <c r="JV1176" s="18"/>
      <c r="JW1176" s="18"/>
      <c r="JX1176" s="18"/>
      <c r="JY1176" s="18"/>
      <c r="JZ1176" s="18"/>
      <c r="KA1176" s="18"/>
      <c r="KB1176" s="18"/>
      <c r="KC1176" s="18"/>
      <c r="KD1176" s="18"/>
      <c r="KE1176" s="18"/>
      <c r="KF1176" s="18"/>
      <c r="KG1176" s="18"/>
      <c r="KH1176" s="18"/>
      <c r="KI1176" s="18"/>
      <c r="KJ1176" s="18"/>
      <c r="KK1176" s="18"/>
      <c r="KL1176" s="18"/>
      <c r="KM1176" s="18"/>
      <c r="KN1176" s="18"/>
      <c r="KO1176" s="18"/>
      <c r="KP1176" s="18"/>
      <c r="KQ1176" s="18"/>
      <c r="KR1176" s="18"/>
      <c r="KS1176" s="18"/>
      <c r="KT1176" s="18"/>
    </row>
    <row r="1177" spans="8:306">
      <c r="H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c r="IC1177" s="18"/>
      <c r="ID1177" s="18"/>
      <c r="IE1177" s="18"/>
      <c r="IF1177" s="18"/>
      <c r="IG1177" s="18"/>
      <c r="IH1177" s="18"/>
      <c r="II1177" s="18"/>
      <c r="IJ1177" s="18"/>
      <c r="IK1177" s="18"/>
      <c r="IL1177" s="18"/>
      <c r="IM1177" s="18"/>
      <c r="IN1177" s="18"/>
      <c r="IO1177" s="18"/>
      <c r="IP1177" s="18"/>
      <c r="IQ1177" s="18"/>
      <c r="IR1177" s="18"/>
      <c r="IS1177" s="18"/>
      <c r="IT1177" s="18"/>
      <c r="IU1177" s="18"/>
      <c r="IV1177" s="18"/>
      <c r="IW1177" s="18"/>
      <c r="IX1177" s="18"/>
      <c r="IY1177" s="18"/>
      <c r="IZ1177" s="18"/>
      <c r="JA1177" s="18"/>
      <c r="JB1177" s="18"/>
      <c r="JC1177" s="18"/>
      <c r="JD1177" s="18"/>
      <c r="JE1177" s="18"/>
      <c r="JF1177" s="18"/>
      <c r="JG1177" s="18"/>
      <c r="JH1177" s="18"/>
      <c r="JI1177" s="18"/>
      <c r="JJ1177" s="18"/>
      <c r="JK1177" s="18"/>
      <c r="JL1177" s="18"/>
      <c r="JM1177" s="18"/>
      <c r="JN1177" s="18"/>
      <c r="JO1177" s="18"/>
      <c r="JP1177" s="18"/>
      <c r="JQ1177" s="18"/>
      <c r="JR1177" s="18"/>
      <c r="JS1177" s="18"/>
      <c r="JT1177" s="18"/>
      <c r="JU1177" s="18"/>
      <c r="JV1177" s="18"/>
      <c r="JW1177" s="18"/>
      <c r="JX1177" s="18"/>
      <c r="JY1177" s="18"/>
      <c r="JZ1177" s="18"/>
      <c r="KA1177" s="18"/>
      <c r="KB1177" s="18"/>
      <c r="KC1177" s="18"/>
      <c r="KD1177" s="18"/>
      <c r="KE1177" s="18"/>
      <c r="KF1177" s="18"/>
      <c r="KG1177" s="18"/>
      <c r="KH1177" s="18"/>
      <c r="KI1177" s="18"/>
      <c r="KJ1177" s="18"/>
      <c r="KK1177" s="18"/>
      <c r="KL1177" s="18"/>
      <c r="KM1177" s="18"/>
      <c r="KN1177" s="18"/>
      <c r="KO1177" s="18"/>
      <c r="KP1177" s="18"/>
      <c r="KQ1177" s="18"/>
      <c r="KR1177" s="18"/>
      <c r="KS1177" s="18"/>
      <c r="KT1177" s="18"/>
    </row>
    <row r="1178" spans="8:306">
      <c r="H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c r="IC1178" s="18"/>
      <c r="ID1178" s="18"/>
      <c r="IE1178" s="18"/>
      <c r="IF1178" s="18"/>
      <c r="IG1178" s="18"/>
      <c r="IH1178" s="18"/>
      <c r="II1178" s="18"/>
      <c r="IJ1178" s="18"/>
      <c r="IK1178" s="18"/>
      <c r="IL1178" s="18"/>
      <c r="IM1178" s="18"/>
      <c r="IN1178" s="18"/>
      <c r="IO1178" s="18"/>
      <c r="IP1178" s="18"/>
      <c r="IQ1178" s="18"/>
      <c r="IR1178" s="18"/>
      <c r="IS1178" s="18"/>
      <c r="IT1178" s="18"/>
      <c r="IU1178" s="18"/>
      <c r="IV1178" s="18"/>
      <c r="IW1178" s="18"/>
      <c r="IX1178" s="18"/>
      <c r="IY1178" s="18"/>
      <c r="IZ1178" s="18"/>
      <c r="JA1178" s="18"/>
      <c r="JB1178" s="18"/>
      <c r="JC1178" s="18"/>
      <c r="JD1178" s="18"/>
      <c r="JE1178" s="18"/>
      <c r="JF1178" s="18"/>
      <c r="JG1178" s="18"/>
      <c r="JH1178" s="18"/>
      <c r="JI1178" s="18"/>
      <c r="JJ1178" s="18"/>
      <c r="JK1178" s="18"/>
      <c r="JL1178" s="18"/>
      <c r="JM1178" s="18"/>
      <c r="JN1178" s="18"/>
      <c r="JO1178" s="18"/>
      <c r="JP1178" s="18"/>
      <c r="JQ1178" s="18"/>
      <c r="JR1178" s="18"/>
      <c r="JS1178" s="18"/>
      <c r="JT1178" s="18"/>
      <c r="JU1178" s="18"/>
      <c r="JV1178" s="18"/>
      <c r="JW1178" s="18"/>
      <c r="JX1178" s="18"/>
      <c r="JY1178" s="18"/>
      <c r="JZ1178" s="18"/>
      <c r="KA1178" s="18"/>
      <c r="KB1178" s="18"/>
      <c r="KC1178" s="18"/>
      <c r="KD1178" s="18"/>
      <c r="KE1178" s="18"/>
      <c r="KF1178" s="18"/>
      <c r="KG1178" s="18"/>
      <c r="KH1178" s="18"/>
      <c r="KI1178" s="18"/>
      <c r="KJ1178" s="18"/>
      <c r="KK1178" s="18"/>
      <c r="KL1178" s="18"/>
      <c r="KM1178" s="18"/>
      <c r="KN1178" s="18"/>
      <c r="KO1178" s="18"/>
      <c r="KP1178" s="18"/>
      <c r="KQ1178" s="18"/>
      <c r="KR1178" s="18"/>
      <c r="KS1178" s="18"/>
      <c r="KT1178" s="18"/>
    </row>
    <row r="1179" spans="8:306">
      <c r="H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c r="IC1179" s="18"/>
      <c r="ID1179" s="18"/>
      <c r="IE1179" s="18"/>
      <c r="IF1179" s="18"/>
      <c r="IG1179" s="18"/>
      <c r="IH1179" s="18"/>
      <c r="II1179" s="18"/>
      <c r="IJ1179" s="18"/>
      <c r="IK1179" s="18"/>
      <c r="IL1179" s="18"/>
      <c r="IM1179" s="18"/>
      <c r="IN1179" s="18"/>
      <c r="IO1179" s="18"/>
      <c r="IP1179" s="18"/>
      <c r="IQ1179" s="18"/>
      <c r="IR1179" s="18"/>
      <c r="IS1179" s="18"/>
      <c r="IT1179" s="18"/>
      <c r="IU1179" s="18"/>
      <c r="IV1179" s="18"/>
      <c r="IW1179" s="18"/>
      <c r="IX1179" s="18"/>
      <c r="IY1179" s="18"/>
      <c r="IZ1179" s="18"/>
      <c r="JA1179" s="18"/>
      <c r="JB1179" s="18"/>
      <c r="JC1179" s="18"/>
      <c r="JD1179" s="18"/>
      <c r="JE1179" s="18"/>
      <c r="JF1179" s="18"/>
      <c r="JG1179" s="18"/>
      <c r="JH1179" s="18"/>
      <c r="JI1179" s="18"/>
      <c r="JJ1179" s="18"/>
      <c r="JK1179" s="18"/>
      <c r="JL1179" s="18"/>
      <c r="JM1179" s="18"/>
      <c r="JN1179" s="18"/>
      <c r="JO1179" s="18"/>
      <c r="JP1179" s="18"/>
      <c r="JQ1179" s="18"/>
      <c r="JR1179" s="18"/>
      <c r="JS1179" s="18"/>
      <c r="JT1179" s="18"/>
      <c r="JU1179" s="18"/>
      <c r="JV1179" s="18"/>
      <c r="JW1179" s="18"/>
      <c r="JX1179" s="18"/>
      <c r="JY1179" s="18"/>
      <c r="JZ1179" s="18"/>
      <c r="KA1179" s="18"/>
      <c r="KB1179" s="18"/>
      <c r="KC1179" s="18"/>
      <c r="KD1179" s="18"/>
      <c r="KE1179" s="18"/>
      <c r="KF1179" s="18"/>
      <c r="KG1179" s="18"/>
      <c r="KH1179" s="18"/>
      <c r="KI1179" s="18"/>
      <c r="KJ1179" s="18"/>
      <c r="KK1179" s="18"/>
      <c r="KL1179" s="18"/>
      <c r="KM1179" s="18"/>
      <c r="KN1179" s="18"/>
      <c r="KO1179" s="18"/>
      <c r="KP1179" s="18"/>
      <c r="KQ1179" s="18"/>
      <c r="KR1179" s="18"/>
      <c r="KS1179" s="18"/>
      <c r="KT1179" s="18"/>
    </row>
    <row r="1180" spans="8:306">
      <c r="H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c r="IC1180" s="18"/>
      <c r="ID1180" s="18"/>
      <c r="IE1180" s="18"/>
      <c r="IF1180" s="18"/>
      <c r="IG1180" s="18"/>
      <c r="IH1180" s="18"/>
      <c r="II1180" s="18"/>
      <c r="IJ1180" s="18"/>
      <c r="IK1180" s="18"/>
      <c r="IL1180" s="18"/>
      <c r="IM1180" s="18"/>
      <c r="IN1180" s="18"/>
      <c r="IO1180" s="18"/>
      <c r="IP1180" s="18"/>
      <c r="IQ1180" s="18"/>
      <c r="IR1180" s="18"/>
      <c r="IS1180" s="18"/>
      <c r="IT1180" s="18"/>
      <c r="IU1180" s="18"/>
      <c r="IV1180" s="18"/>
      <c r="IW1180" s="18"/>
      <c r="IX1180" s="18"/>
      <c r="IY1180" s="18"/>
      <c r="IZ1180" s="18"/>
      <c r="JA1180" s="18"/>
      <c r="JB1180" s="18"/>
      <c r="JC1180" s="18"/>
      <c r="JD1180" s="18"/>
      <c r="JE1180" s="18"/>
      <c r="JF1180" s="18"/>
      <c r="JG1180" s="18"/>
      <c r="JH1180" s="18"/>
      <c r="JI1180" s="18"/>
      <c r="JJ1180" s="18"/>
      <c r="JK1180" s="18"/>
      <c r="JL1180" s="18"/>
      <c r="JM1180" s="18"/>
      <c r="JN1180" s="18"/>
      <c r="JO1180" s="18"/>
      <c r="JP1180" s="18"/>
      <c r="JQ1180" s="18"/>
      <c r="JR1180" s="18"/>
      <c r="JS1180" s="18"/>
      <c r="JT1180" s="18"/>
      <c r="JU1180" s="18"/>
      <c r="JV1180" s="18"/>
      <c r="JW1180" s="18"/>
      <c r="JX1180" s="18"/>
      <c r="JY1180" s="18"/>
      <c r="JZ1180" s="18"/>
      <c r="KA1180" s="18"/>
      <c r="KB1180" s="18"/>
      <c r="KC1180" s="18"/>
      <c r="KD1180" s="18"/>
      <c r="KE1180" s="18"/>
      <c r="KF1180" s="18"/>
      <c r="KG1180" s="18"/>
      <c r="KH1180" s="18"/>
      <c r="KI1180" s="18"/>
      <c r="KJ1180" s="18"/>
      <c r="KK1180" s="18"/>
      <c r="KL1180" s="18"/>
      <c r="KM1180" s="18"/>
      <c r="KN1180" s="18"/>
      <c r="KO1180" s="18"/>
      <c r="KP1180" s="18"/>
      <c r="KQ1180" s="18"/>
      <c r="KR1180" s="18"/>
      <c r="KS1180" s="18"/>
      <c r="KT1180" s="18"/>
    </row>
    <row r="1181" spans="8:306">
      <c r="H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c r="IC1181" s="18"/>
      <c r="ID1181" s="18"/>
      <c r="IE1181" s="18"/>
      <c r="IF1181" s="18"/>
      <c r="IG1181" s="18"/>
      <c r="IH1181" s="18"/>
      <c r="II1181" s="18"/>
      <c r="IJ1181" s="18"/>
      <c r="IK1181" s="18"/>
      <c r="IL1181" s="18"/>
      <c r="IM1181" s="18"/>
      <c r="IN1181" s="18"/>
      <c r="IO1181" s="18"/>
      <c r="IP1181" s="18"/>
      <c r="IQ1181" s="18"/>
      <c r="IR1181" s="18"/>
      <c r="IS1181" s="18"/>
      <c r="IT1181" s="18"/>
      <c r="IU1181" s="18"/>
      <c r="IV1181" s="18"/>
      <c r="IW1181" s="18"/>
      <c r="IX1181" s="18"/>
      <c r="IY1181" s="18"/>
      <c r="IZ1181" s="18"/>
      <c r="JA1181" s="18"/>
      <c r="JB1181" s="18"/>
      <c r="JC1181" s="18"/>
      <c r="JD1181" s="18"/>
      <c r="JE1181" s="18"/>
      <c r="JF1181" s="18"/>
      <c r="JG1181" s="18"/>
      <c r="JH1181" s="18"/>
      <c r="JI1181" s="18"/>
      <c r="JJ1181" s="18"/>
      <c r="JK1181" s="18"/>
      <c r="JL1181" s="18"/>
      <c r="JM1181" s="18"/>
      <c r="JN1181" s="18"/>
      <c r="JO1181" s="18"/>
      <c r="JP1181" s="18"/>
      <c r="JQ1181" s="18"/>
      <c r="JR1181" s="18"/>
      <c r="JS1181" s="18"/>
      <c r="JT1181" s="18"/>
      <c r="JU1181" s="18"/>
      <c r="JV1181" s="18"/>
      <c r="JW1181" s="18"/>
      <c r="JX1181" s="18"/>
      <c r="JY1181" s="18"/>
      <c r="JZ1181" s="18"/>
      <c r="KA1181" s="18"/>
      <c r="KB1181" s="18"/>
      <c r="KC1181" s="18"/>
      <c r="KD1181" s="18"/>
      <c r="KE1181" s="18"/>
      <c r="KF1181" s="18"/>
      <c r="KG1181" s="18"/>
      <c r="KH1181" s="18"/>
      <c r="KI1181" s="18"/>
      <c r="KJ1181" s="18"/>
      <c r="KK1181" s="18"/>
      <c r="KL1181" s="18"/>
      <c r="KM1181" s="18"/>
      <c r="KN1181" s="18"/>
      <c r="KO1181" s="18"/>
      <c r="KP1181" s="18"/>
      <c r="KQ1181" s="18"/>
      <c r="KR1181" s="18"/>
      <c r="KS1181" s="18"/>
      <c r="KT1181" s="18"/>
    </row>
    <row r="1182" spans="8:306">
      <c r="H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c r="IC1182" s="18"/>
      <c r="ID1182" s="18"/>
      <c r="IE1182" s="18"/>
      <c r="IF1182" s="18"/>
      <c r="IG1182" s="18"/>
      <c r="IH1182" s="18"/>
      <c r="II1182" s="18"/>
      <c r="IJ1182" s="18"/>
      <c r="IK1182" s="18"/>
      <c r="IL1182" s="18"/>
      <c r="IM1182" s="18"/>
      <c r="IN1182" s="18"/>
      <c r="IO1182" s="18"/>
      <c r="IP1182" s="18"/>
      <c r="IQ1182" s="18"/>
      <c r="IR1182" s="18"/>
      <c r="IS1182" s="18"/>
      <c r="IT1182" s="18"/>
      <c r="IU1182" s="18"/>
      <c r="IV1182" s="18"/>
      <c r="IW1182" s="18"/>
      <c r="IX1182" s="18"/>
      <c r="IY1182" s="18"/>
      <c r="IZ1182" s="18"/>
      <c r="JA1182" s="18"/>
      <c r="JB1182" s="18"/>
      <c r="JC1182" s="18"/>
      <c r="JD1182" s="18"/>
      <c r="JE1182" s="18"/>
      <c r="JF1182" s="18"/>
      <c r="JG1182" s="18"/>
      <c r="JH1182" s="18"/>
      <c r="JI1182" s="18"/>
      <c r="JJ1182" s="18"/>
      <c r="JK1182" s="18"/>
      <c r="JL1182" s="18"/>
      <c r="JM1182" s="18"/>
      <c r="JN1182" s="18"/>
      <c r="JO1182" s="18"/>
      <c r="JP1182" s="18"/>
      <c r="JQ1182" s="18"/>
      <c r="JR1182" s="18"/>
      <c r="JS1182" s="18"/>
      <c r="JT1182" s="18"/>
      <c r="JU1182" s="18"/>
      <c r="JV1182" s="18"/>
      <c r="JW1182" s="18"/>
      <c r="JX1182" s="18"/>
      <c r="JY1182" s="18"/>
      <c r="JZ1182" s="18"/>
      <c r="KA1182" s="18"/>
      <c r="KB1182" s="18"/>
      <c r="KC1182" s="18"/>
      <c r="KD1182" s="18"/>
      <c r="KE1182" s="18"/>
      <c r="KF1182" s="18"/>
      <c r="KG1182" s="18"/>
      <c r="KH1182" s="18"/>
      <c r="KI1182" s="18"/>
      <c r="KJ1182" s="18"/>
      <c r="KK1182" s="18"/>
      <c r="KL1182" s="18"/>
      <c r="KM1182" s="18"/>
      <c r="KN1182" s="18"/>
      <c r="KO1182" s="18"/>
      <c r="KP1182" s="18"/>
      <c r="KQ1182" s="18"/>
      <c r="KR1182" s="18"/>
      <c r="KS1182" s="18"/>
      <c r="KT1182" s="18"/>
    </row>
    <row r="1183" spans="8:306">
      <c r="H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c r="IC1183" s="18"/>
      <c r="ID1183" s="18"/>
      <c r="IE1183" s="18"/>
      <c r="IF1183" s="18"/>
      <c r="IG1183" s="18"/>
      <c r="IH1183" s="18"/>
      <c r="II1183" s="18"/>
      <c r="IJ1183" s="18"/>
      <c r="IK1183" s="18"/>
      <c r="IL1183" s="18"/>
      <c r="IM1183" s="18"/>
      <c r="IN1183" s="18"/>
      <c r="IO1183" s="18"/>
      <c r="IP1183" s="18"/>
      <c r="IQ1183" s="18"/>
      <c r="IR1183" s="18"/>
      <c r="IS1183" s="18"/>
      <c r="IT1183" s="18"/>
      <c r="IU1183" s="18"/>
      <c r="IV1183" s="18"/>
      <c r="IW1183" s="18"/>
      <c r="IX1183" s="18"/>
      <c r="IY1183" s="18"/>
      <c r="IZ1183" s="18"/>
      <c r="JA1183" s="18"/>
      <c r="JB1183" s="18"/>
      <c r="JC1183" s="18"/>
      <c r="JD1183" s="18"/>
      <c r="JE1183" s="18"/>
      <c r="JF1183" s="18"/>
      <c r="JG1183" s="18"/>
      <c r="JH1183" s="18"/>
      <c r="JI1183" s="18"/>
      <c r="JJ1183" s="18"/>
      <c r="JK1183" s="18"/>
      <c r="JL1183" s="18"/>
      <c r="JM1183" s="18"/>
      <c r="JN1183" s="18"/>
      <c r="JO1183" s="18"/>
      <c r="JP1183" s="18"/>
      <c r="JQ1183" s="18"/>
      <c r="JR1183" s="18"/>
      <c r="JS1183" s="18"/>
      <c r="JT1183" s="18"/>
      <c r="JU1183" s="18"/>
      <c r="JV1183" s="18"/>
      <c r="JW1183" s="18"/>
      <c r="JX1183" s="18"/>
      <c r="JY1183" s="18"/>
      <c r="JZ1183" s="18"/>
      <c r="KA1183" s="18"/>
      <c r="KB1183" s="18"/>
      <c r="KC1183" s="18"/>
      <c r="KD1183" s="18"/>
      <c r="KE1183" s="18"/>
      <c r="KF1183" s="18"/>
      <c r="KG1183" s="18"/>
      <c r="KH1183" s="18"/>
      <c r="KI1183" s="18"/>
      <c r="KJ1183" s="18"/>
      <c r="KK1183" s="18"/>
      <c r="KL1183" s="18"/>
      <c r="KM1183" s="18"/>
      <c r="KN1183" s="18"/>
      <c r="KO1183" s="18"/>
      <c r="KP1183" s="18"/>
      <c r="KQ1183" s="18"/>
      <c r="KR1183" s="18"/>
      <c r="KS1183" s="18"/>
      <c r="KT1183" s="18"/>
    </row>
    <row r="1184" spans="8:306">
      <c r="H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c r="IC1184" s="18"/>
      <c r="ID1184" s="18"/>
      <c r="IE1184" s="18"/>
      <c r="IF1184" s="18"/>
      <c r="IG1184" s="18"/>
      <c r="IH1184" s="18"/>
      <c r="II1184" s="18"/>
      <c r="IJ1184" s="18"/>
      <c r="IK1184" s="18"/>
      <c r="IL1184" s="18"/>
      <c r="IM1184" s="18"/>
      <c r="IN1184" s="18"/>
      <c r="IO1184" s="18"/>
      <c r="IP1184" s="18"/>
      <c r="IQ1184" s="18"/>
      <c r="IR1184" s="18"/>
      <c r="IS1184" s="18"/>
      <c r="IT1184" s="18"/>
      <c r="IU1184" s="18"/>
      <c r="IV1184" s="18"/>
      <c r="IW1184" s="18"/>
      <c r="IX1184" s="18"/>
      <c r="IY1184" s="18"/>
      <c r="IZ1184" s="18"/>
      <c r="JA1184" s="18"/>
      <c r="JB1184" s="18"/>
      <c r="JC1184" s="18"/>
      <c r="JD1184" s="18"/>
      <c r="JE1184" s="18"/>
      <c r="JF1184" s="18"/>
      <c r="JG1184" s="18"/>
      <c r="JH1184" s="18"/>
      <c r="JI1184" s="18"/>
      <c r="JJ1184" s="18"/>
      <c r="JK1184" s="18"/>
      <c r="JL1184" s="18"/>
      <c r="JM1184" s="18"/>
      <c r="JN1184" s="18"/>
      <c r="JO1184" s="18"/>
      <c r="JP1184" s="18"/>
      <c r="JQ1184" s="18"/>
      <c r="JR1184" s="18"/>
      <c r="JS1184" s="18"/>
      <c r="JT1184" s="18"/>
      <c r="JU1184" s="18"/>
      <c r="JV1184" s="18"/>
      <c r="JW1184" s="18"/>
      <c r="JX1184" s="18"/>
      <c r="JY1184" s="18"/>
      <c r="JZ1184" s="18"/>
      <c r="KA1184" s="18"/>
      <c r="KB1184" s="18"/>
      <c r="KC1184" s="18"/>
      <c r="KD1184" s="18"/>
      <c r="KE1184" s="18"/>
      <c r="KF1184" s="18"/>
      <c r="KG1184" s="18"/>
      <c r="KH1184" s="18"/>
      <c r="KI1184" s="18"/>
      <c r="KJ1184" s="18"/>
      <c r="KK1184" s="18"/>
      <c r="KL1184" s="18"/>
      <c r="KM1184" s="18"/>
      <c r="KN1184" s="18"/>
      <c r="KO1184" s="18"/>
      <c r="KP1184" s="18"/>
      <c r="KQ1184" s="18"/>
      <c r="KR1184" s="18"/>
      <c r="KS1184" s="18"/>
      <c r="KT1184" s="18"/>
    </row>
    <row r="1185" spans="8:306">
      <c r="H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c r="IC1185" s="18"/>
      <c r="ID1185" s="18"/>
      <c r="IE1185" s="18"/>
      <c r="IF1185" s="18"/>
      <c r="IG1185" s="18"/>
      <c r="IH1185" s="18"/>
      <c r="II1185" s="18"/>
      <c r="IJ1185" s="18"/>
      <c r="IK1185" s="18"/>
      <c r="IL1185" s="18"/>
      <c r="IM1185" s="18"/>
      <c r="IN1185" s="18"/>
      <c r="IO1185" s="18"/>
      <c r="IP1185" s="18"/>
      <c r="IQ1185" s="18"/>
      <c r="IR1185" s="18"/>
      <c r="IS1185" s="18"/>
      <c r="IT1185" s="18"/>
      <c r="IU1185" s="18"/>
      <c r="IV1185" s="18"/>
      <c r="IW1185" s="18"/>
      <c r="IX1185" s="18"/>
      <c r="IY1185" s="18"/>
      <c r="IZ1185" s="18"/>
      <c r="JA1185" s="18"/>
      <c r="JB1185" s="18"/>
      <c r="JC1185" s="18"/>
      <c r="JD1185" s="18"/>
      <c r="JE1185" s="18"/>
      <c r="JF1185" s="18"/>
      <c r="JG1185" s="18"/>
      <c r="JH1185" s="18"/>
      <c r="JI1185" s="18"/>
      <c r="JJ1185" s="18"/>
      <c r="JK1185" s="18"/>
      <c r="JL1185" s="18"/>
      <c r="JM1185" s="18"/>
      <c r="JN1185" s="18"/>
      <c r="JO1185" s="18"/>
      <c r="JP1185" s="18"/>
      <c r="JQ1185" s="18"/>
      <c r="JR1185" s="18"/>
      <c r="JS1185" s="18"/>
      <c r="JT1185" s="18"/>
      <c r="JU1185" s="18"/>
      <c r="JV1185" s="18"/>
      <c r="JW1185" s="18"/>
      <c r="JX1185" s="18"/>
      <c r="JY1185" s="18"/>
      <c r="JZ1185" s="18"/>
      <c r="KA1185" s="18"/>
      <c r="KB1185" s="18"/>
      <c r="KC1185" s="18"/>
      <c r="KD1185" s="18"/>
      <c r="KE1185" s="18"/>
      <c r="KF1185" s="18"/>
      <c r="KG1185" s="18"/>
      <c r="KH1185" s="18"/>
      <c r="KI1185" s="18"/>
      <c r="KJ1185" s="18"/>
      <c r="KK1185" s="18"/>
      <c r="KL1185" s="18"/>
      <c r="KM1185" s="18"/>
      <c r="KN1185" s="18"/>
      <c r="KO1185" s="18"/>
      <c r="KP1185" s="18"/>
      <c r="KQ1185" s="18"/>
      <c r="KR1185" s="18"/>
      <c r="KS1185" s="18"/>
      <c r="KT1185" s="18"/>
    </row>
    <row r="1186" spans="8:306">
      <c r="H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c r="IC1186" s="18"/>
      <c r="ID1186" s="18"/>
      <c r="IE1186" s="18"/>
      <c r="IF1186" s="18"/>
      <c r="IG1186" s="18"/>
      <c r="IH1186" s="18"/>
      <c r="II1186" s="18"/>
      <c r="IJ1186" s="18"/>
      <c r="IK1186" s="18"/>
      <c r="IL1186" s="18"/>
      <c r="IM1186" s="18"/>
      <c r="IN1186" s="18"/>
      <c r="IO1186" s="18"/>
      <c r="IP1186" s="18"/>
      <c r="IQ1186" s="18"/>
      <c r="IR1186" s="18"/>
      <c r="IS1186" s="18"/>
      <c r="IT1186" s="18"/>
      <c r="IU1186" s="18"/>
      <c r="IV1186" s="18"/>
      <c r="IW1186" s="18"/>
      <c r="IX1186" s="18"/>
      <c r="IY1186" s="18"/>
      <c r="IZ1186" s="18"/>
      <c r="JA1186" s="18"/>
      <c r="JB1186" s="18"/>
      <c r="JC1186" s="18"/>
      <c r="JD1186" s="18"/>
      <c r="JE1186" s="18"/>
      <c r="JF1186" s="18"/>
      <c r="JG1186" s="18"/>
      <c r="JH1186" s="18"/>
      <c r="JI1186" s="18"/>
      <c r="JJ1186" s="18"/>
      <c r="JK1186" s="18"/>
      <c r="JL1186" s="18"/>
      <c r="JM1186" s="18"/>
      <c r="JN1186" s="18"/>
      <c r="JO1186" s="18"/>
      <c r="JP1186" s="18"/>
      <c r="JQ1186" s="18"/>
      <c r="JR1186" s="18"/>
      <c r="JS1186" s="18"/>
      <c r="JT1186" s="18"/>
      <c r="JU1186" s="18"/>
      <c r="JV1186" s="18"/>
      <c r="JW1186" s="18"/>
      <c r="JX1186" s="18"/>
      <c r="JY1186" s="18"/>
      <c r="JZ1186" s="18"/>
      <c r="KA1186" s="18"/>
      <c r="KB1186" s="18"/>
      <c r="KC1186" s="18"/>
      <c r="KD1186" s="18"/>
      <c r="KE1186" s="18"/>
      <c r="KF1186" s="18"/>
      <c r="KG1186" s="18"/>
      <c r="KH1186" s="18"/>
      <c r="KI1186" s="18"/>
      <c r="KJ1186" s="18"/>
      <c r="KK1186" s="18"/>
      <c r="KL1186" s="18"/>
      <c r="KM1186" s="18"/>
      <c r="KN1186" s="18"/>
      <c r="KO1186" s="18"/>
      <c r="KP1186" s="18"/>
      <c r="KQ1186" s="18"/>
      <c r="KR1186" s="18"/>
      <c r="KS1186" s="18"/>
      <c r="KT1186" s="18"/>
    </row>
    <row r="1187" spans="8:306">
      <c r="H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c r="IC1187" s="18"/>
      <c r="ID1187" s="18"/>
      <c r="IE1187" s="18"/>
      <c r="IF1187" s="18"/>
      <c r="IG1187" s="18"/>
      <c r="IH1187" s="18"/>
      <c r="II1187" s="18"/>
      <c r="IJ1187" s="18"/>
      <c r="IK1187" s="18"/>
      <c r="IL1187" s="18"/>
      <c r="IM1187" s="18"/>
      <c r="IN1187" s="18"/>
      <c r="IO1187" s="18"/>
      <c r="IP1187" s="18"/>
      <c r="IQ1187" s="18"/>
      <c r="IR1187" s="18"/>
      <c r="IS1187" s="18"/>
      <c r="IT1187" s="18"/>
      <c r="IU1187" s="18"/>
      <c r="IV1187" s="18"/>
      <c r="IW1187" s="18"/>
      <c r="IX1187" s="18"/>
      <c r="IY1187" s="18"/>
      <c r="IZ1187" s="18"/>
      <c r="JA1187" s="18"/>
      <c r="JB1187" s="18"/>
      <c r="JC1187" s="18"/>
      <c r="JD1187" s="18"/>
      <c r="JE1187" s="18"/>
      <c r="JF1187" s="18"/>
      <c r="JG1187" s="18"/>
      <c r="JH1187" s="18"/>
      <c r="JI1187" s="18"/>
      <c r="JJ1187" s="18"/>
      <c r="JK1187" s="18"/>
      <c r="JL1187" s="18"/>
      <c r="JM1187" s="18"/>
      <c r="JN1187" s="18"/>
      <c r="JO1187" s="18"/>
      <c r="JP1187" s="18"/>
      <c r="JQ1187" s="18"/>
      <c r="JR1187" s="18"/>
      <c r="JS1187" s="18"/>
      <c r="JT1187" s="18"/>
      <c r="JU1187" s="18"/>
      <c r="JV1187" s="18"/>
      <c r="JW1187" s="18"/>
      <c r="JX1187" s="18"/>
      <c r="JY1187" s="18"/>
      <c r="JZ1187" s="18"/>
      <c r="KA1187" s="18"/>
      <c r="KB1187" s="18"/>
      <c r="KC1187" s="18"/>
      <c r="KD1187" s="18"/>
      <c r="KE1187" s="18"/>
      <c r="KF1187" s="18"/>
      <c r="KG1187" s="18"/>
      <c r="KH1187" s="18"/>
      <c r="KI1187" s="18"/>
      <c r="KJ1187" s="18"/>
      <c r="KK1187" s="18"/>
      <c r="KL1187" s="18"/>
      <c r="KM1187" s="18"/>
      <c r="KN1187" s="18"/>
      <c r="KO1187" s="18"/>
      <c r="KP1187" s="18"/>
      <c r="KQ1187" s="18"/>
      <c r="KR1187" s="18"/>
      <c r="KS1187" s="18"/>
      <c r="KT1187" s="18"/>
    </row>
    <row r="1188" spans="8:306">
      <c r="H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c r="GS1188" s="18"/>
      <c r="GT1188" s="18"/>
      <c r="GU1188" s="18"/>
      <c r="GV1188" s="18"/>
      <c r="GW1188" s="18"/>
      <c r="GX1188" s="18"/>
      <c r="GY1188" s="18"/>
      <c r="GZ1188" s="18"/>
      <c r="HA1188" s="18"/>
      <c r="HB1188" s="18"/>
      <c r="HC1188" s="18"/>
      <c r="HD1188" s="18"/>
      <c r="HE1188" s="18"/>
      <c r="HF1188" s="18"/>
      <c r="HG1188" s="18"/>
      <c r="HH1188" s="18"/>
      <c r="HI1188" s="18"/>
      <c r="HJ1188" s="18"/>
      <c r="HK1188" s="18"/>
      <c r="HL1188" s="18"/>
      <c r="HM1188" s="18"/>
      <c r="HN1188" s="18"/>
      <c r="HO1188" s="18"/>
      <c r="HP1188" s="18"/>
      <c r="HQ1188" s="18"/>
      <c r="HR1188" s="18"/>
      <c r="HS1188" s="18"/>
      <c r="HT1188" s="18"/>
      <c r="HU1188" s="18"/>
      <c r="HV1188" s="18"/>
      <c r="HW1188" s="18"/>
      <c r="HX1188" s="18"/>
      <c r="HY1188" s="18"/>
      <c r="HZ1188" s="18"/>
      <c r="IA1188" s="18"/>
      <c r="IB1188" s="18"/>
      <c r="IC1188" s="18"/>
      <c r="ID1188" s="18"/>
      <c r="IE1188" s="18"/>
      <c r="IF1188" s="18"/>
      <c r="IG1188" s="18"/>
      <c r="IH1188" s="18"/>
      <c r="II1188" s="18"/>
      <c r="IJ1188" s="18"/>
      <c r="IK1188" s="18"/>
      <c r="IL1188" s="18"/>
      <c r="IM1188" s="18"/>
      <c r="IN1188" s="18"/>
      <c r="IO1188" s="18"/>
      <c r="IP1188" s="18"/>
      <c r="IQ1188" s="18"/>
      <c r="IR1188" s="18"/>
      <c r="IS1188" s="18"/>
      <c r="IT1188" s="18"/>
      <c r="IU1188" s="18"/>
      <c r="IV1188" s="18"/>
      <c r="IW1188" s="18"/>
      <c r="IX1188" s="18"/>
      <c r="IY1188" s="18"/>
      <c r="IZ1188" s="18"/>
      <c r="JA1188" s="18"/>
      <c r="JB1188" s="18"/>
      <c r="JC1188" s="18"/>
      <c r="JD1188" s="18"/>
      <c r="JE1188" s="18"/>
      <c r="JF1188" s="18"/>
      <c r="JG1188" s="18"/>
      <c r="JH1188" s="18"/>
      <c r="JI1188" s="18"/>
      <c r="JJ1188" s="18"/>
      <c r="JK1188" s="18"/>
      <c r="JL1188" s="18"/>
      <c r="JM1188" s="18"/>
      <c r="JN1188" s="18"/>
      <c r="JO1188" s="18"/>
      <c r="JP1188" s="18"/>
      <c r="JQ1188" s="18"/>
      <c r="JR1188" s="18"/>
      <c r="JS1188" s="18"/>
      <c r="JT1188" s="18"/>
      <c r="JU1188" s="18"/>
      <c r="JV1188" s="18"/>
      <c r="JW1188" s="18"/>
      <c r="JX1188" s="18"/>
      <c r="JY1188" s="18"/>
      <c r="JZ1188" s="18"/>
      <c r="KA1188" s="18"/>
      <c r="KB1188" s="18"/>
      <c r="KC1188" s="18"/>
      <c r="KD1188" s="18"/>
      <c r="KE1188" s="18"/>
      <c r="KF1188" s="18"/>
      <c r="KG1188" s="18"/>
      <c r="KH1188" s="18"/>
      <c r="KI1188" s="18"/>
      <c r="KJ1188" s="18"/>
      <c r="KK1188" s="18"/>
      <c r="KL1188" s="18"/>
      <c r="KM1188" s="18"/>
      <c r="KN1188" s="18"/>
      <c r="KO1188" s="18"/>
      <c r="KP1188" s="18"/>
      <c r="KQ1188" s="18"/>
      <c r="KR1188" s="18"/>
      <c r="KS1188" s="18"/>
      <c r="KT1188" s="18"/>
    </row>
    <row r="1189" spans="8:306">
      <c r="H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c r="GS1189" s="18"/>
      <c r="GT1189" s="18"/>
      <c r="GU1189" s="18"/>
      <c r="GV1189" s="18"/>
      <c r="GW1189" s="18"/>
      <c r="GX1189" s="18"/>
      <c r="GY1189" s="18"/>
      <c r="GZ1189" s="18"/>
      <c r="HA1189" s="18"/>
      <c r="HB1189" s="18"/>
      <c r="HC1189" s="18"/>
      <c r="HD1189" s="18"/>
      <c r="HE1189" s="18"/>
      <c r="HF1189" s="18"/>
      <c r="HG1189" s="18"/>
      <c r="HH1189" s="18"/>
      <c r="HI1189" s="18"/>
      <c r="HJ1189" s="18"/>
      <c r="HK1189" s="18"/>
      <c r="HL1189" s="18"/>
      <c r="HM1189" s="18"/>
      <c r="HN1189" s="18"/>
      <c r="HO1189" s="18"/>
      <c r="HP1189" s="18"/>
      <c r="HQ1189" s="18"/>
      <c r="HR1189" s="18"/>
      <c r="HS1189" s="18"/>
      <c r="HT1189" s="18"/>
      <c r="HU1189" s="18"/>
      <c r="HV1189" s="18"/>
      <c r="HW1189" s="18"/>
      <c r="HX1189" s="18"/>
      <c r="HY1189" s="18"/>
      <c r="HZ1189" s="18"/>
      <c r="IA1189" s="18"/>
      <c r="IB1189" s="18"/>
      <c r="IC1189" s="18"/>
      <c r="ID1189" s="18"/>
      <c r="IE1189" s="18"/>
      <c r="IF1189" s="18"/>
      <c r="IG1189" s="18"/>
      <c r="IH1189" s="18"/>
      <c r="II1189" s="18"/>
      <c r="IJ1189" s="18"/>
      <c r="IK1189" s="18"/>
      <c r="IL1189" s="18"/>
      <c r="IM1189" s="18"/>
      <c r="IN1189" s="18"/>
      <c r="IO1189" s="18"/>
      <c r="IP1189" s="18"/>
      <c r="IQ1189" s="18"/>
      <c r="IR1189" s="18"/>
      <c r="IS1189" s="18"/>
      <c r="IT1189" s="18"/>
      <c r="IU1189" s="18"/>
      <c r="IV1189" s="18"/>
      <c r="IW1189" s="18"/>
      <c r="IX1189" s="18"/>
      <c r="IY1189" s="18"/>
      <c r="IZ1189" s="18"/>
      <c r="JA1189" s="18"/>
      <c r="JB1189" s="18"/>
      <c r="JC1189" s="18"/>
      <c r="JD1189" s="18"/>
      <c r="JE1189" s="18"/>
      <c r="JF1189" s="18"/>
      <c r="JG1189" s="18"/>
      <c r="JH1189" s="18"/>
      <c r="JI1189" s="18"/>
      <c r="JJ1189" s="18"/>
      <c r="JK1189" s="18"/>
      <c r="JL1189" s="18"/>
      <c r="JM1189" s="18"/>
      <c r="JN1189" s="18"/>
      <c r="JO1189" s="18"/>
      <c r="JP1189" s="18"/>
      <c r="JQ1189" s="18"/>
      <c r="JR1189" s="18"/>
      <c r="JS1189" s="18"/>
      <c r="JT1189" s="18"/>
      <c r="JU1189" s="18"/>
      <c r="JV1189" s="18"/>
      <c r="JW1189" s="18"/>
      <c r="JX1189" s="18"/>
      <c r="JY1189" s="18"/>
      <c r="JZ1189" s="18"/>
      <c r="KA1189" s="18"/>
      <c r="KB1189" s="18"/>
      <c r="KC1189" s="18"/>
      <c r="KD1189" s="18"/>
      <c r="KE1189" s="18"/>
      <c r="KF1189" s="18"/>
      <c r="KG1189" s="18"/>
      <c r="KH1189" s="18"/>
      <c r="KI1189" s="18"/>
      <c r="KJ1189" s="18"/>
      <c r="KK1189" s="18"/>
      <c r="KL1189" s="18"/>
      <c r="KM1189" s="18"/>
      <c r="KN1189" s="18"/>
      <c r="KO1189" s="18"/>
      <c r="KP1189" s="18"/>
      <c r="KQ1189" s="18"/>
      <c r="KR1189" s="18"/>
      <c r="KS1189" s="18"/>
      <c r="KT1189" s="18"/>
    </row>
    <row r="1190" spans="8:306">
      <c r="H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c r="GS1190" s="18"/>
      <c r="GT1190" s="18"/>
      <c r="GU1190" s="18"/>
      <c r="GV1190" s="18"/>
      <c r="GW1190" s="18"/>
      <c r="GX1190" s="18"/>
      <c r="GY1190" s="18"/>
      <c r="GZ1190" s="18"/>
      <c r="HA1190" s="18"/>
      <c r="HB1190" s="18"/>
      <c r="HC1190" s="18"/>
      <c r="HD1190" s="18"/>
      <c r="HE1190" s="18"/>
      <c r="HF1190" s="18"/>
      <c r="HG1190" s="18"/>
      <c r="HH1190" s="18"/>
      <c r="HI1190" s="18"/>
      <c r="HJ1190" s="18"/>
      <c r="HK1190" s="18"/>
      <c r="HL1190" s="18"/>
      <c r="HM1190" s="18"/>
      <c r="HN1190" s="18"/>
      <c r="HO1190" s="18"/>
      <c r="HP1190" s="18"/>
      <c r="HQ1190" s="18"/>
      <c r="HR1190" s="18"/>
      <c r="HS1190" s="18"/>
      <c r="HT1190" s="18"/>
      <c r="HU1190" s="18"/>
      <c r="HV1190" s="18"/>
      <c r="HW1190" s="18"/>
      <c r="HX1190" s="18"/>
      <c r="HY1190" s="18"/>
      <c r="HZ1190" s="18"/>
      <c r="IA1190" s="18"/>
      <c r="IB1190" s="18"/>
      <c r="IC1190" s="18"/>
      <c r="ID1190" s="18"/>
      <c r="IE1190" s="18"/>
      <c r="IF1190" s="18"/>
      <c r="IG1190" s="18"/>
      <c r="IH1190" s="18"/>
      <c r="II1190" s="18"/>
      <c r="IJ1190" s="18"/>
      <c r="IK1190" s="18"/>
      <c r="IL1190" s="18"/>
      <c r="IM1190" s="18"/>
      <c r="IN1190" s="18"/>
      <c r="IO1190" s="18"/>
      <c r="IP1190" s="18"/>
      <c r="IQ1190" s="18"/>
      <c r="IR1190" s="18"/>
      <c r="IS1190" s="18"/>
      <c r="IT1190" s="18"/>
      <c r="IU1190" s="18"/>
      <c r="IV1190" s="18"/>
      <c r="IW1190" s="18"/>
      <c r="IX1190" s="18"/>
      <c r="IY1190" s="18"/>
      <c r="IZ1190" s="18"/>
      <c r="JA1190" s="18"/>
      <c r="JB1190" s="18"/>
      <c r="JC1190" s="18"/>
      <c r="JD1190" s="18"/>
      <c r="JE1190" s="18"/>
      <c r="JF1190" s="18"/>
      <c r="JG1190" s="18"/>
      <c r="JH1190" s="18"/>
      <c r="JI1190" s="18"/>
      <c r="JJ1190" s="18"/>
      <c r="JK1190" s="18"/>
      <c r="JL1190" s="18"/>
      <c r="JM1190" s="18"/>
      <c r="JN1190" s="18"/>
      <c r="JO1190" s="18"/>
      <c r="JP1190" s="18"/>
      <c r="JQ1190" s="18"/>
      <c r="JR1190" s="18"/>
      <c r="JS1190" s="18"/>
      <c r="JT1190" s="18"/>
      <c r="JU1190" s="18"/>
      <c r="JV1190" s="18"/>
      <c r="JW1190" s="18"/>
      <c r="JX1190" s="18"/>
      <c r="JY1190" s="18"/>
      <c r="JZ1190" s="18"/>
      <c r="KA1190" s="18"/>
      <c r="KB1190" s="18"/>
      <c r="KC1190" s="18"/>
      <c r="KD1190" s="18"/>
      <c r="KE1190" s="18"/>
      <c r="KF1190" s="18"/>
      <c r="KG1190" s="18"/>
      <c r="KH1190" s="18"/>
      <c r="KI1190" s="18"/>
      <c r="KJ1190" s="18"/>
      <c r="KK1190" s="18"/>
      <c r="KL1190" s="18"/>
      <c r="KM1190" s="18"/>
      <c r="KN1190" s="18"/>
      <c r="KO1190" s="18"/>
      <c r="KP1190" s="18"/>
      <c r="KQ1190" s="18"/>
      <c r="KR1190" s="18"/>
      <c r="KS1190" s="18"/>
      <c r="KT1190" s="18"/>
    </row>
    <row r="1191" spans="8:306">
      <c r="H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c r="GS1191" s="18"/>
      <c r="GT1191" s="18"/>
      <c r="GU1191" s="18"/>
      <c r="GV1191" s="18"/>
      <c r="GW1191" s="18"/>
      <c r="GX1191" s="18"/>
      <c r="GY1191" s="18"/>
      <c r="GZ1191" s="18"/>
      <c r="HA1191" s="18"/>
      <c r="HB1191" s="18"/>
      <c r="HC1191" s="18"/>
      <c r="HD1191" s="18"/>
      <c r="HE1191" s="18"/>
      <c r="HF1191" s="18"/>
      <c r="HG1191" s="18"/>
      <c r="HH1191" s="18"/>
      <c r="HI1191" s="18"/>
      <c r="HJ1191" s="18"/>
      <c r="HK1191" s="18"/>
      <c r="HL1191" s="18"/>
      <c r="HM1191" s="18"/>
      <c r="HN1191" s="18"/>
      <c r="HO1191" s="18"/>
      <c r="HP1191" s="18"/>
      <c r="HQ1191" s="18"/>
      <c r="HR1191" s="18"/>
      <c r="HS1191" s="18"/>
      <c r="HT1191" s="18"/>
      <c r="HU1191" s="18"/>
      <c r="HV1191" s="18"/>
      <c r="HW1191" s="18"/>
      <c r="HX1191" s="18"/>
      <c r="HY1191" s="18"/>
      <c r="HZ1191" s="18"/>
      <c r="IA1191" s="18"/>
      <c r="IB1191" s="18"/>
      <c r="IC1191" s="18"/>
      <c r="ID1191" s="18"/>
      <c r="IE1191" s="18"/>
      <c r="IF1191" s="18"/>
      <c r="IG1191" s="18"/>
      <c r="IH1191" s="18"/>
      <c r="II1191" s="18"/>
      <c r="IJ1191" s="18"/>
      <c r="IK1191" s="18"/>
      <c r="IL1191" s="18"/>
      <c r="IM1191" s="18"/>
      <c r="IN1191" s="18"/>
      <c r="IO1191" s="18"/>
      <c r="IP1191" s="18"/>
      <c r="IQ1191" s="18"/>
      <c r="IR1191" s="18"/>
      <c r="IS1191" s="18"/>
      <c r="IT1191" s="18"/>
      <c r="IU1191" s="18"/>
      <c r="IV1191" s="18"/>
      <c r="IW1191" s="18"/>
      <c r="IX1191" s="18"/>
      <c r="IY1191" s="18"/>
      <c r="IZ1191" s="18"/>
      <c r="JA1191" s="18"/>
      <c r="JB1191" s="18"/>
      <c r="JC1191" s="18"/>
      <c r="JD1191" s="18"/>
      <c r="JE1191" s="18"/>
      <c r="JF1191" s="18"/>
      <c r="JG1191" s="18"/>
      <c r="JH1191" s="18"/>
      <c r="JI1191" s="18"/>
      <c r="JJ1191" s="18"/>
      <c r="JK1191" s="18"/>
      <c r="JL1191" s="18"/>
      <c r="JM1191" s="18"/>
      <c r="JN1191" s="18"/>
      <c r="JO1191" s="18"/>
      <c r="JP1191" s="18"/>
      <c r="JQ1191" s="18"/>
      <c r="JR1191" s="18"/>
      <c r="JS1191" s="18"/>
      <c r="JT1191" s="18"/>
      <c r="JU1191" s="18"/>
      <c r="JV1191" s="18"/>
      <c r="JW1191" s="18"/>
      <c r="JX1191" s="18"/>
      <c r="JY1191" s="18"/>
      <c r="JZ1191" s="18"/>
      <c r="KA1191" s="18"/>
      <c r="KB1191" s="18"/>
      <c r="KC1191" s="18"/>
      <c r="KD1191" s="18"/>
      <c r="KE1191" s="18"/>
      <c r="KF1191" s="18"/>
      <c r="KG1191" s="18"/>
      <c r="KH1191" s="18"/>
      <c r="KI1191" s="18"/>
      <c r="KJ1191" s="18"/>
      <c r="KK1191" s="18"/>
      <c r="KL1191" s="18"/>
      <c r="KM1191" s="18"/>
      <c r="KN1191" s="18"/>
      <c r="KO1191" s="18"/>
      <c r="KP1191" s="18"/>
      <c r="KQ1191" s="18"/>
      <c r="KR1191" s="18"/>
      <c r="KS1191" s="18"/>
      <c r="KT1191" s="18"/>
    </row>
    <row r="1192" spans="8:306">
      <c r="H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c r="GS1192" s="18"/>
      <c r="GT1192" s="18"/>
      <c r="GU1192" s="18"/>
      <c r="GV1192" s="18"/>
      <c r="GW1192" s="18"/>
      <c r="GX1192" s="18"/>
      <c r="GY1192" s="18"/>
      <c r="GZ1192" s="18"/>
      <c r="HA1192" s="18"/>
      <c r="HB1192" s="18"/>
      <c r="HC1192" s="18"/>
      <c r="HD1192" s="18"/>
      <c r="HE1192" s="18"/>
      <c r="HF1192" s="18"/>
      <c r="HG1192" s="18"/>
      <c r="HH1192" s="18"/>
      <c r="HI1192" s="18"/>
      <c r="HJ1192" s="18"/>
      <c r="HK1192" s="18"/>
      <c r="HL1192" s="18"/>
      <c r="HM1192" s="18"/>
      <c r="HN1192" s="18"/>
      <c r="HO1192" s="18"/>
      <c r="HP1192" s="18"/>
      <c r="HQ1192" s="18"/>
      <c r="HR1192" s="18"/>
      <c r="HS1192" s="18"/>
      <c r="HT1192" s="18"/>
      <c r="HU1192" s="18"/>
      <c r="HV1192" s="18"/>
      <c r="HW1192" s="18"/>
      <c r="HX1192" s="18"/>
      <c r="HY1192" s="18"/>
      <c r="HZ1192" s="18"/>
      <c r="IA1192" s="18"/>
      <c r="IB1192" s="18"/>
      <c r="IC1192" s="18"/>
      <c r="ID1192" s="18"/>
      <c r="IE1192" s="18"/>
      <c r="IF1192" s="18"/>
      <c r="IG1192" s="18"/>
      <c r="IH1192" s="18"/>
      <c r="II1192" s="18"/>
      <c r="IJ1192" s="18"/>
      <c r="IK1192" s="18"/>
      <c r="IL1192" s="18"/>
      <c r="IM1192" s="18"/>
      <c r="IN1192" s="18"/>
      <c r="IO1192" s="18"/>
      <c r="IP1192" s="18"/>
      <c r="IQ1192" s="18"/>
      <c r="IR1192" s="18"/>
      <c r="IS1192" s="18"/>
      <c r="IT1192" s="18"/>
      <c r="IU1192" s="18"/>
      <c r="IV1192" s="18"/>
      <c r="IW1192" s="18"/>
      <c r="IX1192" s="18"/>
      <c r="IY1192" s="18"/>
      <c r="IZ1192" s="18"/>
      <c r="JA1192" s="18"/>
      <c r="JB1192" s="18"/>
      <c r="JC1192" s="18"/>
      <c r="JD1192" s="18"/>
      <c r="JE1192" s="18"/>
      <c r="JF1192" s="18"/>
      <c r="JG1192" s="18"/>
      <c r="JH1192" s="18"/>
      <c r="JI1192" s="18"/>
      <c r="JJ1192" s="18"/>
      <c r="JK1192" s="18"/>
      <c r="JL1192" s="18"/>
      <c r="JM1192" s="18"/>
      <c r="JN1192" s="18"/>
      <c r="JO1192" s="18"/>
      <c r="JP1192" s="18"/>
      <c r="JQ1192" s="18"/>
      <c r="JR1192" s="18"/>
      <c r="JS1192" s="18"/>
      <c r="JT1192" s="18"/>
      <c r="JU1192" s="18"/>
      <c r="JV1192" s="18"/>
      <c r="JW1192" s="18"/>
      <c r="JX1192" s="18"/>
      <c r="JY1192" s="18"/>
      <c r="JZ1192" s="18"/>
      <c r="KA1192" s="18"/>
      <c r="KB1192" s="18"/>
      <c r="KC1192" s="18"/>
      <c r="KD1192" s="18"/>
      <c r="KE1192" s="18"/>
      <c r="KF1192" s="18"/>
      <c r="KG1192" s="18"/>
      <c r="KH1192" s="18"/>
      <c r="KI1192" s="18"/>
      <c r="KJ1192" s="18"/>
      <c r="KK1192" s="18"/>
      <c r="KL1192" s="18"/>
      <c r="KM1192" s="18"/>
      <c r="KN1192" s="18"/>
      <c r="KO1192" s="18"/>
      <c r="KP1192" s="18"/>
      <c r="KQ1192" s="18"/>
      <c r="KR1192" s="18"/>
      <c r="KS1192" s="18"/>
      <c r="KT1192" s="18"/>
    </row>
    <row r="1193" spans="8:306">
      <c r="H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c r="GU1193" s="18"/>
      <c r="GV1193" s="18"/>
      <c r="GW1193" s="18"/>
      <c r="GX1193" s="18"/>
      <c r="GY1193" s="18"/>
      <c r="GZ1193" s="18"/>
      <c r="HA1193" s="18"/>
      <c r="HB1193" s="18"/>
      <c r="HC1193" s="18"/>
      <c r="HD1193" s="18"/>
      <c r="HE1193" s="18"/>
      <c r="HF1193" s="18"/>
      <c r="HG1193" s="18"/>
      <c r="HH1193" s="18"/>
      <c r="HI1193" s="18"/>
      <c r="HJ1193" s="18"/>
      <c r="HK1193" s="18"/>
      <c r="HL1193" s="18"/>
      <c r="HM1193" s="18"/>
      <c r="HN1193" s="18"/>
      <c r="HO1193" s="18"/>
      <c r="HP1193" s="18"/>
      <c r="HQ1193" s="18"/>
      <c r="HR1193" s="18"/>
      <c r="HS1193" s="18"/>
      <c r="HT1193" s="18"/>
      <c r="HU1193" s="18"/>
      <c r="HV1193" s="18"/>
      <c r="HW1193" s="18"/>
      <c r="HX1193" s="18"/>
      <c r="HY1193" s="18"/>
      <c r="HZ1193" s="18"/>
      <c r="IA1193" s="18"/>
      <c r="IB1193" s="18"/>
      <c r="IC1193" s="18"/>
      <c r="ID1193" s="18"/>
      <c r="IE1193" s="18"/>
      <c r="IF1193" s="18"/>
      <c r="IG1193" s="18"/>
      <c r="IH1193" s="18"/>
      <c r="II1193" s="18"/>
      <c r="IJ1193" s="18"/>
      <c r="IK1193" s="18"/>
      <c r="IL1193" s="18"/>
      <c r="IM1193" s="18"/>
      <c r="IN1193" s="18"/>
      <c r="IO1193" s="18"/>
      <c r="IP1193" s="18"/>
      <c r="IQ1193" s="18"/>
      <c r="IR1193" s="18"/>
      <c r="IS1193" s="18"/>
      <c r="IT1193" s="18"/>
      <c r="IU1193" s="18"/>
      <c r="IV1193" s="18"/>
      <c r="IW1193" s="18"/>
      <c r="IX1193" s="18"/>
      <c r="IY1193" s="18"/>
      <c r="IZ1193" s="18"/>
      <c r="JA1193" s="18"/>
      <c r="JB1193" s="18"/>
      <c r="JC1193" s="18"/>
      <c r="JD1193" s="18"/>
      <c r="JE1193" s="18"/>
      <c r="JF1193" s="18"/>
      <c r="JG1193" s="18"/>
      <c r="JH1193" s="18"/>
      <c r="JI1193" s="18"/>
      <c r="JJ1193" s="18"/>
      <c r="JK1193" s="18"/>
      <c r="JL1193" s="18"/>
      <c r="JM1193" s="18"/>
      <c r="JN1193" s="18"/>
      <c r="JO1193" s="18"/>
      <c r="JP1193" s="18"/>
      <c r="JQ1193" s="18"/>
      <c r="JR1193" s="18"/>
      <c r="JS1193" s="18"/>
      <c r="JT1193" s="18"/>
      <c r="JU1193" s="18"/>
      <c r="JV1193" s="18"/>
      <c r="JW1193" s="18"/>
      <c r="JX1193" s="18"/>
      <c r="JY1193" s="18"/>
      <c r="JZ1193" s="18"/>
      <c r="KA1193" s="18"/>
      <c r="KB1193" s="18"/>
      <c r="KC1193" s="18"/>
      <c r="KD1193" s="18"/>
      <c r="KE1193" s="18"/>
      <c r="KF1193" s="18"/>
      <c r="KG1193" s="18"/>
      <c r="KH1193" s="18"/>
      <c r="KI1193" s="18"/>
      <c r="KJ1193" s="18"/>
      <c r="KK1193" s="18"/>
      <c r="KL1193" s="18"/>
      <c r="KM1193" s="18"/>
      <c r="KN1193" s="18"/>
      <c r="KO1193" s="18"/>
      <c r="KP1193" s="18"/>
      <c r="KQ1193" s="18"/>
      <c r="KR1193" s="18"/>
      <c r="KS1193" s="18"/>
      <c r="KT1193" s="18"/>
    </row>
    <row r="1194" spans="8:306">
      <c r="H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c r="GS1194" s="18"/>
      <c r="GT1194" s="18"/>
      <c r="GU1194" s="18"/>
      <c r="GV1194" s="18"/>
      <c r="GW1194" s="18"/>
      <c r="GX1194" s="18"/>
      <c r="GY1194" s="18"/>
      <c r="GZ1194" s="18"/>
      <c r="HA1194" s="18"/>
      <c r="HB1194" s="18"/>
      <c r="HC1194" s="18"/>
      <c r="HD1194" s="18"/>
      <c r="HE1194" s="18"/>
      <c r="HF1194" s="18"/>
      <c r="HG1194" s="18"/>
      <c r="HH1194" s="18"/>
      <c r="HI1194" s="18"/>
      <c r="HJ1194" s="18"/>
      <c r="HK1194" s="18"/>
      <c r="HL1194" s="18"/>
      <c r="HM1194" s="18"/>
      <c r="HN1194" s="18"/>
      <c r="HO1194" s="18"/>
      <c r="HP1194" s="18"/>
      <c r="HQ1194" s="18"/>
      <c r="HR1194" s="18"/>
      <c r="HS1194" s="18"/>
      <c r="HT1194" s="18"/>
      <c r="HU1194" s="18"/>
      <c r="HV1194" s="18"/>
      <c r="HW1194" s="18"/>
      <c r="HX1194" s="18"/>
      <c r="HY1194" s="18"/>
      <c r="HZ1194" s="18"/>
      <c r="IA1194" s="18"/>
      <c r="IB1194" s="18"/>
      <c r="IC1194" s="18"/>
      <c r="ID1194" s="18"/>
      <c r="IE1194" s="18"/>
      <c r="IF1194" s="18"/>
      <c r="IG1194" s="18"/>
      <c r="IH1194" s="18"/>
      <c r="II1194" s="18"/>
      <c r="IJ1194" s="18"/>
      <c r="IK1194" s="18"/>
      <c r="IL1194" s="18"/>
      <c r="IM1194" s="18"/>
      <c r="IN1194" s="18"/>
      <c r="IO1194" s="18"/>
      <c r="IP1194" s="18"/>
      <c r="IQ1194" s="18"/>
      <c r="IR1194" s="18"/>
      <c r="IS1194" s="18"/>
      <c r="IT1194" s="18"/>
      <c r="IU1194" s="18"/>
      <c r="IV1194" s="18"/>
      <c r="IW1194" s="18"/>
      <c r="IX1194" s="18"/>
      <c r="IY1194" s="18"/>
      <c r="IZ1194" s="18"/>
      <c r="JA1194" s="18"/>
      <c r="JB1194" s="18"/>
      <c r="JC1194" s="18"/>
      <c r="JD1194" s="18"/>
      <c r="JE1194" s="18"/>
      <c r="JF1194" s="18"/>
      <c r="JG1194" s="18"/>
      <c r="JH1194" s="18"/>
      <c r="JI1194" s="18"/>
      <c r="JJ1194" s="18"/>
      <c r="JK1194" s="18"/>
      <c r="JL1194" s="18"/>
      <c r="JM1194" s="18"/>
      <c r="JN1194" s="18"/>
      <c r="JO1194" s="18"/>
      <c r="JP1194" s="18"/>
      <c r="JQ1194" s="18"/>
      <c r="JR1194" s="18"/>
      <c r="JS1194" s="18"/>
      <c r="JT1194" s="18"/>
      <c r="JU1194" s="18"/>
      <c r="JV1194" s="18"/>
      <c r="JW1194" s="18"/>
      <c r="JX1194" s="18"/>
      <c r="JY1194" s="18"/>
      <c r="JZ1194" s="18"/>
      <c r="KA1194" s="18"/>
      <c r="KB1194" s="18"/>
      <c r="KC1194" s="18"/>
      <c r="KD1194" s="18"/>
      <c r="KE1194" s="18"/>
      <c r="KF1194" s="18"/>
      <c r="KG1194" s="18"/>
      <c r="KH1194" s="18"/>
      <c r="KI1194" s="18"/>
      <c r="KJ1194" s="18"/>
      <c r="KK1194" s="18"/>
      <c r="KL1194" s="18"/>
      <c r="KM1194" s="18"/>
      <c r="KN1194" s="18"/>
      <c r="KO1194" s="18"/>
      <c r="KP1194" s="18"/>
      <c r="KQ1194" s="18"/>
      <c r="KR1194" s="18"/>
      <c r="KS1194" s="18"/>
      <c r="KT1194" s="18"/>
    </row>
    <row r="1195" spans="8:306">
      <c r="H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c r="GS1195" s="18"/>
      <c r="GT1195" s="18"/>
      <c r="GU1195" s="18"/>
      <c r="GV1195" s="18"/>
      <c r="GW1195" s="18"/>
      <c r="GX1195" s="18"/>
      <c r="GY1195" s="18"/>
      <c r="GZ1195" s="18"/>
      <c r="HA1195" s="18"/>
      <c r="HB1195" s="18"/>
      <c r="HC1195" s="18"/>
      <c r="HD1195" s="18"/>
      <c r="HE1195" s="18"/>
      <c r="HF1195" s="18"/>
      <c r="HG1195" s="18"/>
      <c r="HH1195" s="18"/>
      <c r="HI1195" s="18"/>
      <c r="HJ1195" s="18"/>
      <c r="HK1195" s="18"/>
      <c r="HL1195" s="18"/>
      <c r="HM1195" s="18"/>
      <c r="HN1195" s="18"/>
      <c r="HO1195" s="18"/>
      <c r="HP1195" s="18"/>
      <c r="HQ1195" s="18"/>
      <c r="HR1195" s="18"/>
      <c r="HS1195" s="18"/>
      <c r="HT1195" s="18"/>
      <c r="HU1195" s="18"/>
      <c r="HV1195" s="18"/>
      <c r="HW1195" s="18"/>
      <c r="HX1195" s="18"/>
      <c r="HY1195" s="18"/>
      <c r="HZ1195" s="18"/>
      <c r="IA1195" s="18"/>
      <c r="IB1195" s="18"/>
      <c r="IC1195" s="18"/>
      <c r="ID1195" s="18"/>
      <c r="IE1195" s="18"/>
      <c r="IF1195" s="18"/>
      <c r="IG1195" s="18"/>
      <c r="IH1195" s="18"/>
      <c r="II1195" s="18"/>
      <c r="IJ1195" s="18"/>
      <c r="IK1195" s="18"/>
      <c r="IL1195" s="18"/>
      <c r="IM1195" s="18"/>
      <c r="IN1195" s="18"/>
      <c r="IO1195" s="18"/>
      <c r="IP1195" s="18"/>
      <c r="IQ1195" s="18"/>
      <c r="IR1195" s="18"/>
      <c r="IS1195" s="18"/>
      <c r="IT1195" s="18"/>
      <c r="IU1195" s="18"/>
      <c r="IV1195" s="18"/>
      <c r="IW1195" s="18"/>
      <c r="IX1195" s="18"/>
      <c r="IY1195" s="18"/>
      <c r="IZ1195" s="18"/>
      <c r="JA1195" s="18"/>
      <c r="JB1195" s="18"/>
      <c r="JC1195" s="18"/>
      <c r="JD1195" s="18"/>
      <c r="JE1195" s="18"/>
      <c r="JF1195" s="18"/>
      <c r="JG1195" s="18"/>
      <c r="JH1195" s="18"/>
      <c r="JI1195" s="18"/>
      <c r="JJ1195" s="18"/>
      <c r="JK1195" s="18"/>
      <c r="JL1195" s="18"/>
      <c r="JM1195" s="18"/>
      <c r="JN1195" s="18"/>
      <c r="JO1195" s="18"/>
      <c r="JP1195" s="18"/>
      <c r="JQ1195" s="18"/>
      <c r="JR1195" s="18"/>
      <c r="JS1195" s="18"/>
      <c r="JT1195" s="18"/>
      <c r="JU1195" s="18"/>
      <c r="JV1195" s="18"/>
      <c r="JW1195" s="18"/>
      <c r="JX1195" s="18"/>
      <c r="JY1195" s="18"/>
      <c r="JZ1195" s="18"/>
      <c r="KA1195" s="18"/>
      <c r="KB1195" s="18"/>
      <c r="KC1195" s="18"/>
      <c r="KD1195" s="18"/>
      <c r="KE1195" s="18"/>
      <c r="KF1195" s="18"/>
      <c r="KG1195" s="18"/>
      <c r="KH1195" s="18"/>
      <c r="KI1195" s="18"/>
      <c r="KJ1195" s="18"/>
      <c r="KK1195" s="18"/>
      <c r="KL1195" s="18"/>
      <c r="KM1195" s="18"/>
      <c r="KN1195" s="18"/>
      <c r="KO1195" s="18"/>
      <c r="KP1195" s="18"/>
      <c r="KQ1195" s="18"/>
      <c r="KR1195" s="18"/>
      <c r="KS1195" s="18"/>
      <c r="KT1195" s="18"/>
    </row>
    <row r="1196" spans="8:306">
      <c r="H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c r="GS1196" s="18"/>
      <c r="GT1196" s="18"/>
      <c r="GU1196" s="18"/>
      <c r="GV1196" s="18"/>
      <c r="GW1196" s="18"/>
      <c r="GX1196" s="18"/>
      <c r="GY1196" s="18"/>
      <c r="GZ1196" s="18"/>
      <c r="HA1196" s="18"/>
      <c r="HB1196" s="18"/>
      <c r="HC1196" s="18"/>
      <c r="HD1196" s="18"/>
      <c r="HE1196" s="18"/>
      <c r="HF1196" s="18"/>
      <c r="HG1196" s="18"/>
      <c r="HH1196" s="18"/>
      <c r="HI1196" s="18"/>
      <c r="HJ1196" s="18"/>
      <c r="HK1196" s="18"/>
      <c r="HL1196" s="18"/>
      <c r="HM1196" s="18"/>
      <c r="HN1196" s="18"/>
      <c r="HO1196" s="18"/>
      <c r="HP1196" s="18"/>
      <c r="HQ1196" s="18"/>
      <c r="HR1196" s="18"/>
      <c r="HS1196" s="18"/>
      <c r="HT1196" s="18"/>
      <c r="HU1196" s="18"/>
      <c r="HV1196" s="18"/>
      <c r="HW1196" s="18"/>
      <c r="HX1196" s="18"/>
      <c r="HY1196" s="18"/>
      <c r="HZ1196" s="18"/>
      <c r="IA1196" s="18"/>
      <c r="IB1196" s="18"/>
      <c r="IC1196" s="18"/>
      <c r="ID1196" s="18"/>
      <c r="IE1196" s="18"/>
      <c r="IF1196" s="18"/>
      <c r="IG1196" s="18"/>
      <c r="IH1196" s="18"/>
      <c r="II1196" s="18"/>
      <c r="IJ1196" s="18"/>
      <c r="IK1196" s="18"/>
      <c r="IL1196" s="18"/>
      <c r="IM1196" s="18"/>
      <c r="IN1196" s="18"/>
      <c r="IO1196" s="18"/>
      <c r="IP1196" s="18"/>
      <c r="IQ1196" s="18"/>
      <c r="IR1196" s="18"/>
      <c r="IS1196" s="18"/>
      <c r="IT1196" s="18"/>
      <c r="IU1196" s="18"/>
      <c r="IV1196" s="18"/>
      <c r="IW1196" s="18"/>
      <c r="IX1196" s="18"/>
      <c r="IY1196" s="18"/>
      <c r="IZ1196" s="18"/>
      <c r="JA1196" s="18"/>
      <c r="JB1196" s="18"/>
      <c r="JC1196" s="18"/>
      <c r="JD1196" s="18"/>
      <c r="JE1196" s="18"/>
      <c r="JF1196" s="18"/>
      <c r="JG1196" s="18"/>
      <c r="JH1196" s="18"/>
      <c r="JI1196" s="18"/>
      <c r="JJ1196" s="18"/>
      <c r="JK1196" s="18"/>
      <c r="JL1196" s="18"/>
      <c r="JM1196" s="18"/>
      <c r="JN1196" s="18"/>
      <c r="JO1196" s="18"/>
      <c r="JP1196" s="18"/>
      <c r="JQ1196" s="18"/>
      <c r="JR1196" s="18"/>
      <c r="JS1196" s="18"/>
      <c r="JT1196" s="18"/>
      <c r="JU1196" s="18"/>
      <c r="JV1196" s="18"/>
      <c r="JW1196" s="18"/>
      <c r="JX1196" s="18"/>
      <c r="JY1196" s="18"/>
      <c r="JZ1196" s="18"/>
      <c r="KA1196" s="18"/>
      <c r="KB1196" s="18"/>
      <c r="KC1196" s="18"/>
      <c r="KD1196" s="18"/>
      <c r="KE1196" s="18"/>
      <c r="KF1196" s="18"/>
      <c r="KG1196" s="18"/>
      <c r="KH1196" s="18"/>
      <c r="KI1196" s="18"/>
      <c r="KJ1196" s="18"/>
      <c r="KK1196" s="18"/>
      <c r="KL1196" s="18"/>
      <c r="KM1196" s="18"/>
      <c r="KN1196" s="18"/>
      <c r="KO1196" s="18"/>
      <c r="KP1196" s="18"/>
      <c r="KQ1196" s="18"/>
      <c r="KR1196" s="18"/>
      <c r="KS1196" s="18"/>
      <c r="KT1196" s="18"/>
    </row>
    <row r="1197" spans="8:306">
      <c r="H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c r="GS1197" s="18"/>
      <c r="GT1197" s="18"/>
      <c r="GU1197" s="18"/>
      <c r="GV1197" s="18"/>
      <c r="GW1197" s="18"/>
      <c r="GX1197" s="18"/>
      <c r="GY1197" s="18"/>
      <c r="GZ1197" s="18"/>
      <c r="HA1197" s="18"/>
      <c r="HB1197" s="18"/>
      <c r="HC1197" s="18"/>
      <c r="HD1197" s="18"/>
      <c r="HE1197" s="18"/>
      <c r="HF1197" s="18"/>
      <c r="HG1197" s="18"/>
      <c r="HH1197" s="18"/>
      <c r="HI1197" s="18"/>
      <c r="HJ1197" s="18"/>
      <c r="HK1197" s="18"/>
      <c r="HL1197" s="18"/>
      <c r="HM1197" s="18"/>
      <c r="HN1197" s="18"/>
      <c r="HO1197" s="18"/>
      <c r="HP1197" s="18"/>
      <c r="HQ1197" s="18"/>
      <c r="HR1197" s="18"/>
      <c r="HS1197" s="18"/>
      <c r="HT1197" s="18"/>
      <c r="HU1197" s="18"/>
      <c r="HV1197" s="18"/>
      <c r="HW1197" s="18"/>
      <c r="HX1197" s="18"/>
      <c r="HY1197" s="18"/>
      <c r="HZ1197" s="18"/>
      <c r="IA1197" s="18"/>
      <c r="IB1197" s="18"/>
      <c r="IC1197" s="18"/>
      <c r="ID1197" s="18"/>
      <c r="IE1197" s="18"/>
      <c r="IF1197" s="18"/>
      <c r="IG1197" s="18"/>
      <c r="IH1197" s="18"/>
      <c r="II1197" s="18"/>
      <c r="IJ1197" s="18"/>
      <c r="IK1197" s="18"/>
      <c r="IL1197" s="18"/>
      <c r="IM1197" s="18"/>
      <c r="IN1197" s="18"/>
      <c r="IO1197" s="18"/>
      <c r="IP1197" s="18"/>
      <c r="IQ1197" s="18"/>
      <c r="IR1197" s="18"/>
      <c r="IS1197" s="18"/>
      <c r="IT1197" s="18"/>
      <c r="IU1197" s="18"/>
      <c r="IV1197" s="18"/>
      <c r="IW1197" s="18"/>
      <c r="IX1197" s="18"/>
      <c r="IY1197" s="18"/>
      <c r="IZ1197" s="18"/>
      <c r="JA1197" s="18"/>
      <c r="JB1197" s="18"/>
      <c r="JC1197" s="18"/>
      <c r="JD1197" s="18"/>
      <c r="JE1197" s="18"/>
      <c r="JF1197" s="18"/>
      <c r="JG1197" s="18"/>
      <c r="JH1197" s="18"/>
      <c r="JI1197" s="18"/>
      <c r="JJ1197" s="18"/>
      <c r="JK1197" s="18"/>
      <c r="JL1197" s="18"/>
      <c r="JM1197" s="18"/>
      <c r="JN1197" s="18"/>
      <c r="JO1197" s="18"/>
      <c r="JP1197" s="18"/>
      <c r="JQ1197" s="18"/>
      <c r="JR1197" s="18"/>
      <c r="JS1197" s="18"/>
      <c r="JT1197" s="18"/>
      <c r="JU1197" s="18"/>
      <c r="JV1197" s="18"/>
      <c r="JW1197" s="18"/>
      <c r="JX1197" s="18"/>
      <c r="JY1197" s="18"/>
      <c r="JZ1197" s="18"/>
      <c r="KA1197" s="18"/>
      <c r="KB1197" s="18"/>
      <c r="KC1197" s="18"/>
      <c r="KD1197" s="18"/>
      <c r="KE1197" s="18"/>
      <c r="KF1197" s="18"/>
      <c r="KG1197" s="18"/>
      <c r="KH1197" s="18"/>
      <c r="KI1197" s="18"/>
      <c r="KJ1197" s="18"/>
      <c r="KK1197" s="18"/>
      <c r="KL1197" s="18"/>
      <c r="KM1197" s="18"/>
      <c r="KN1197" s="18"/>
      <c r="KO1197" s="18"/>
      <c r="KP1197" s="18"/>
      <c r="KQ1197" s="18"/>
      <c r="KR1197" s="18"/>
      <c r="KS1197" s="18"/>
      <c r="KT1197" s="18"/>
    </row>
    <row r="1198" spans="8:306">
      <c r="H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c r="GS1198" s="18"/>
      <c r="GT1198" s="18"/>
      <c r="GU1198" s="18"/>
      <c r="GV1198" s="18"/>
      <c r="GW1198" s="18"/>
      <c r="GX1198" s="18"/>
      <c r="GY1198" s="18"/>
      <c r="GZ1198" s="18"/>
      <c r="HA1198" s="18"/>
      <c r="HB1198" s="18"/>
      <c r="HC1198" s="18"/>
      <c r="HD1198" s="18"/>
      <c r="HE1198" s="18"/>
      <c r="HF1198" s="18"/>
      <c r="HG1198" s="18"/>
      <c r="HH1198" s="18"/>
      <c r="HI1198" s="18"/>
      <c r="HJ1198" s="18"/>
      <c r="HK1198" s="18"/>
      <c r="HL1198" s="18"/>
      <c r="HM1198" s="18"/>
      <c r="HN1198" s="18"/>
      <c r="HO1198" s="18"/>
      <c r="HP1198" s="18"/>
      <c r="HQ1198" s="18"/>
      <c r="HR1198" s="18"/>
      <c r="HS1198" s="18"/>
      <c r="HT1198" s="18"/>
      <c r="HU1198" s="18"/>
      <c r="HV1198" s="18"/>
      <c r="HW1198" s="18"/>
      <c r="HX1198" s="18"/>
      <c r="HY1198" s="18"/>
      <c r="HZ1198" s="18"/>
      <c r="IA1198" s="18"/>
      <c r="IB1198" s="18"/>
      <c r="IC1198" s="18"/>
      <c r="ID1198" s="18"/>
      <c r="IE1198" s="18"/>
      <c r="IF1198" s="18"/>
      <c r="IG1198" s="18"/>
      <c r="IH1198" s="18"/>
      <c r="II1198" s="18"/>
      <c r="IJ1198" s="18"/>
      <c r="IK1198" s="18"/>
      <c r="IL1198" s="18"/>
      <c r="IM1198" s="18"/>
      <c r="IN1198" s="18"/>
      <c r="IO1198" s="18"/>
      <c r="IP1198" s="18"/>
      <c r="IQ1198" s="18"/>
      <c r="IR1198" s="18"/>
      <c r="IS1198" s="18"/>
      <c r="IT1198" s="18"/>
      <c r="IU1198" s="18"/>
      <c r="IV1198" s="18"/>
      <c r="IW1198" s="18"/>
      <c r="IX1198" s="18"/>
      <c r="IY1198" s="18"/>
      <c r="IZ1198" s="18"/>
      <c r="JA1198" s="18"/>
      <c r="JB1198" s="18"/>
      <c r="JC1198" s="18"/>
      <c r="JD1198" s="18"/>
      <c r="JE1198" s="18"/>
      <c r="JF1198" s="18"/>
      <c r="JG1198" s="18"/>
      <c r="JH1198" s="18"/>
      <c r="JI1198" s="18"/>
      <c r="JJ1198" s="18"/>
      <c r="JK1198" s="18"/>
      <c r="JL1198" s="18"/>
      <c r="JM1198" s="18"/>
      <c r="JN1198" s="18"/>
      <c r="JO1198" s="18"/>
      <c r="JP1198" s="18"/>
      <c r="JQ1198" s="18"/>
      <c r="JR1198" s="18"/>
      <c r="JS1198" s="18"/>
      <c r="JT1198" s="18"/>
      <c r="JU1198" s="18"/>
      <c r="JV1198" s="18"/>
      <c r="JW1198" s="18"/>
      <c r="JX1198" s="18"/>
      <c r="JY1198" s="18"/>
      <c r="JZ1198" s="18"/>
      <c r="KA1198" s="18"/>
      <c r="KB1198" s="18"/>
      <c r="KC1198" s="18"/>
      <c r="KD1198" s="18"/>
      <c r="KE1198" s="18"/>
      <c r="KF1198" s="18"/>
      <c r="KG1198" s="18"/>
      <c r="KH1198" s="18"/>
      <c r="KI1198" s="18"/>
      <c r="KJ1198" s="18"/>
      <c r="KK1198" s="18"/>
      <c r="KL1198" s="18"/>
      <c r="KM1198" s="18"/>
      <c r="KN1198" s="18"/>
      <c r="KO1198" s="18"/>
      <c r="KP1198" s="18"/>
      <c r="KQ1198" s="18"/>
      <c r="KR1198" s="18"/>
      <c r="KS1198" s="18"/>
      <c r="KT1198" s="18"/>
    </row>
    <row r="1199" spans="8:306">
      <c r="H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18"/>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c r="GS1199" s="18"/>
      <c r="GT1199" s="18"/>
      <c r="GU1199" s="18"/>
      <c r="GV1199" s="18"/>
      <c r="GW1199" s="18"/>
      <c r="GX1199" s="18"/>
      <c r="GY1199" s="18"/>
      <c r="GZ1199" s="18"/>
      <c r="HA1199" s="18"/>
      <c r="HB1199" s="18"/>
      <c r="HC1199" s="18"/>
      <c r="HD1199" s="18"/>
      <c r="HE1199" s="18"/>
      <c r="HF1199" s="18"/>
      <c r="HG1199" s="18"/>
      <c r="HH1199" s="18"/>
      <c r="HI1199" s="18"/>
      <c r="HJ1199" s="18"/>
      <c r="HK1199" s="18"/>
      <c r="HL1199" s="18"/>
      <c r="HM1199" s="18"/>
      <c r="HN1199" s="18"/>
      <c r="HO1199" s="18"/>
      <c r="HP1199" s="18"/>
      <c r="HQ1199" s="18"/>
      <c r="HR1199" s="18"/>
      <c r="HS1199" s="18"/>
      <c r="HT1199" s="18"/>
      <c r="HU1199" s="18"/>
      <c r="HV1199" s="18"/>
      <c r="HW1199" s="18"/>
      <c r="HX1199" s="18"/>
      <c r="HY1199" s="18"/>
      <c r="HZ1199" s="18"/>
      <c r="IA1199" s="18"/>
      <c r="IB1199" s="18"/>
      <c r="IC1199" s="18"/>
      <c r="ID1199" s="18"/>
      <c r="IE1199" s="18"/>
      <c r="IF1199" s="18"/>
      <c r="IG1199" s="18"/>
      <c r="IH1199" s="18"/>
      <c r="II1199" s="18"/>
      <c r="IJ1199" s="18"/>
      <c r="IK1199" s="18"/>
      <c r="IL1199" s="18"/>
      <c r="IM1199" s="18"/>
      <c r="IN1199" s="18"/>
      <c r="IO1199" s="18"/>
      <c r="IP1199" s="18"/>
      <c r="IQ1199" s="18"/>
      <c r="IR1199" s="18"/>
      <c r="IS1199" s="18"/>
      <c r="IT1199" s="18"/>
      <c r="IU1199" s="18"/>
      <c r="IV1199" s="18"/>
      <c r="IW1199" s="18"/>
      <c r="IX1199" s="18"/>
      <c r="IY1199" s="18"/>
      <c r="IZ1199" s="18"/>
      <c r="JA1199" s="18"/>
      <c r="JB1199" s="18"/>
      <c r="JC1199" s="18"/>
      <c r="JD1199" s="18"/>
      <c r="JE1199" s="18"/>
      <c r="JF1199" s="18"/>
      <c r="JG1199" s="18"/>
      <c r="JH1199" s="18"/>
      <c r="JI1199" s="18"/>
      <c r="JJ1199" s="18"/>
      <c r="JK1199" s="18"/>
      <c r="JL1199" s="18"/>
      <c r="JM1199" s="18"/>
      <c r="JN1199" s="18"/>
      <c r="JO1199" s="18"/>
      <c r="JP1199" s="18"/>
      <c r="JQ1199" s="18"/>
      <c r="JR1199" s="18"/>
      <c r="JS1199" s="18"/>
      <c r="JT1199" s="18"/>
      <c r="JU1199" s="18"/>
      <c r="JV1199" s="18"/>
      <c r="JW1199" s="18"/>
      <c r="JX1199" s="18"/>
      <c r="JY1199" s="18"/>
      <c r="JZ1199" s="18"/>
      <c r="KA1199" s="18"/>
      <c r="KB1199" s="18"/>
      <c r="KC1199" s="18"/>
      <c r="KD1199" s="18"/>
      <c r="KE1199" s="18"/>
      <c r="KF1199" s="18"/>
      <c r="KG1199" s="18"/>
      <c r="KH1199" s="18"/>
      <c r="KI1199" s="18"/>
      <c r="KJ1199" s="18"/>
      <c r="KK1199" s="18"/>
      <c r="KL1199" s="18"/>
      <c r="KM1199" s="18"/>
      <c r="KN1199" s="18"/>
      <c r="KO1199" s="18"/>
      <c r="KP1199" s="18"/>
      <c r="KQ1199" s="18"/>
      <c r="KR1199" s="18"/>
      <c r="KS1199" s="18"/>
      <c r="KT1199" s="18"/>
    </row>
    <row r="1200" spans="8:306">
      <c r="H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c r="GS1200" s="18"/>
      <c r="GT1200" s="18"/>
      <c r="GU1200" s="18"/>
      <c r="GV1200" s="18"/>
      <c r="GW1200" s="18"/>
      <c r="GX1200" s="18"/>
      <c r="GY1200" s="18"/>
      <c r="GZ1200" s="18"/>
      <c r="HA1200" s="18"/>
      <c r="HB1200" s="18"/>
      <c r="HC1200" s="18"/>
      <c r="HD1200" s="18"/>
      <c r="HE1200" s="18"/>
      <c r="HF1200" s="18"/>
      <c r="HG1200" s="18"/>
      <c r="HH1200" s="18"/>
      <c r="HI1200" s="18"/>
      <c r="HJ1200" s="18"/>
      <c r="HK1200" s="18"/>
      <c r="HL1200" s="18"/>
      <c r="HM1200" s="18"/>
      <c r="HN1200" s="18"/>
      <c r="HO1200" s="18"/>
      <c r="HP1200" s="18"/>
      <c r="HQ1200" s="18"/>
      <c r="HR1200" s="18"/>
      <c r="HS1200" s="18"/>
      <c r="HT1200" s="18"/>
      <c r="HU1200" s="18"/>
      <c r="HV1200" s="18"/>
      <c r="HW1200" s="18"/>
      <c r="HX1200" s="18"/>
      <c r="HY1200" s="18"/>
      <c r="HZ1200" s="18"/>
      <c r="IA1200" s="18"/>
      <c r="IB1200" s="18"/>
      <c r="IC1200" s="18"/>
      <c r="ID1200" s="18"/>
      <c r="IE1200" s="18"/>
      <c r="IF1200" s="18"/>
      <c r="IG1200" s="18"/>
      <c r="IH1200" s="18"/>
      <c r="II1200" s="18"/>
      <c r="IJ1200" s="18"/>
      <c r="IK1200" s="18"/>
      <c r="IL1200" s="18"/>
      <c r="IM1200" s="18"/>
      <c r="IN1200" s="18"/>
      <c r="IO1200" s="18"/>
      <c r="IP1200" s="18"/>
      <c r="IQ1200" s="18"/>
      <c r="IR1200" s="18"/>
      <c r="IS1200" s="18"/>
      <c r="IT1200" s="18"/>
      <c r="IU1200" s="18"/>
      <c r="IV1200" s="18"/>
      <c r="IW1200" s="18"/>
      <c r="IX1200" s="18"/>
      <c r="IY1200" s="18"/>
      <c r="IZ1200" s="18"/>
      <c r="JA1200" s="18"/>
      <c r="JB1200" s="18"/>
      <c r="JC1200" s="18"/>
      <c r="JD1200" s="18"/>
      <c r="JE1200" s="18"/>
      <c r="JF1200" s="18"/>
      <c r="JG1200" s="18"/>
      <c r="JH1200" s="18"/>
      <c r="JI1200" s="18"/>
      <c r="JJ1200" s="18"/>
      <c r="JK1200" s="18"/>
      <c r="JL1200" s="18"/>
      <c r="JM1200" s="18"/>
      <c r="JN1200" s="18"/>
      <c r="JO1200" s="18"/>
      <c r="JP1200" s="18"/>
      <c r="JQ1200" s="18"/>
      <c r="JR1200" s="18"/>
      <c r="JS1200" s="18"/>
      <c r="JT1200" s="18"/>
      <c r="JU1200" s="18"/>
      <c r="JV1200" s="18"/>
      <c r="JW1200" s="18"/>
      <c r="JX1200" s="18"/>
      <c r="JY1200" s="18"/>
      <c r="JZ1200" s="18"/>
      <c r="KA1200" s="18"/>
      <c r="KB1200" s="18"/>
      <c r="KC1200" s="18"/>
      <c r="KD1200" s="18"/>
      <c r="KE1200" s="18"/>
      <c r="KF1200" s="18"/>
      <c r="KG1200" s="18"/>
      <c r="KH1200" s="18"/>
      <c r="KI1200" s="18"/>
      <c r="KJ1200" s="18"/>
      <c r="KK1200" s="18"/>
      <c r="KL1200" s="18"/>
      <c r="KM1200" s="18"/>
      <c r="KN1200" s="18"/>
      <c r="KO1200" s="18"/>
      <c r="KP1200" s="18"/>
      <c r="KQ1200" s="18"/>
      <c r="KR1200" s="18"/>
      <c r="KS1200" s="18"/>
      <c r="KT1200" s="18"/>
    </row>
    <row r="1201" spans="8:306">
      <c r="H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c r="GS1201" s="18"/>
      <c r="GT1201" s="18"/>
      <c r="GU1201" s="18"/>
      <c r="GV1201" s="18"/>
      <c r="GW1201" s="18"/>
      <c r="GX1201" s="18"/>
      <c r="GY1201" s="18"/>
      <c r="GZ1201" s="18"/>
      <c r="HA1201" s="18"/>
      <c r="HB1201" s="18"/>
      <c r="HC1201" s="18"/>
      <c r="HD1201" s="18"/>
      <c r="HE1201" s="18"/>
      <c r="HF1201" s="18"/>
      <c r="HG1201" s="18"/>
      <c r="HH1201" s="18"/>
      <c r="HI1201" s="18"/>
      <c r="HJ1201" s="18"/>
      <c r="HK1201" s="18"/>
      <c r="HL1201" s="18"/>
      <c r="HM1201" s="18"/>
      <c r="HN1201" s="18"/>
      <c r="HO1201" s="18"/>
      <c r="HP1201" s="18"/>
      <c r="HQ1201" s="18"/>
      <c r="HR1201" s="18"/>
      <c r="HS1201" s="18"/>
      <c r="HT1201" s="18"/>
      <c r="HU1201" s="18"/>
      <c r="HV1201" s="18"/>
      <c r="HW1201" s="18"/>
      <c r="HX1201" s="18"/>
      <c r="HY1201" s="18"/>
      <c r="HZ1201" s="18"/>
      <c r="IA1201" s="18"/>
      <c r="IB1201" s="18"/>
      <c r="IC1201" s="18"/>
      <c r="ID1201" s="18"/>
      <c r="IE1201" s="18"/>
      <c r="IF1201" s="18"/>
      <c r="IG1201" s="18"/>
      <c r="IH1201" s="18"/>
      <c r="II1201" s="18"/>
      <c r="IJ1201" s="18"/>
      <c r="IK1201" s="18"/>
      <c r="IL1201" s="18"/>
      <c r="IM1201" s="18"/>
      <c r="IN1201" s="18"/>
      <c r="IO1201" s="18"/>
      <c r="IP1201" s="18"/>
      <c r="IQ1201" s="18"/>
      <c r="IR1201" s="18"/>
      <c r="IS1201" s="18"/>
      <c r="IT1201" s="18"/>
      <c r="IU1201" s="18"/>
      <c r="IV1201" s="18"/>
      <c r="IW1201" s="18"/>
      <c r="IX1201" s="18"/>
      <c r="IY1201" s="18"/>
      <c r="IZ1201" s="18"/>
      <c r="JA1201" s="18"/>
      <c r="JB1201" s="18"/>
      <c r="JC1201" s="18"/>
      <c r="JD1201" s="18"/>
      <c r="JE1201" s="18"/>
      <c r="JF1201" s="18"/>
      <c r="JG1201" s="18"/>
      <c r="JH1201" s="18"/>
      <c r="JI1201" s="18"/>
      <c r="JJ1201" s="18"/>
      <c r="JK1201" s="18"/>
      <c r="JL1201" s="18"/>
      <c r="JM1201" s="18"/>
      <c r="JN1201" s="18"/>
      <c r="JO1201" s="18"/>
      <c r="JP1201" s="18"/>
      <c r="JQ1201" s="18"/>
      <c r="JR1201" s="18"/>
      <c r="JS1201" s="18"/>
      <c r="JT1201" s="18"/>
      <c r="JU1201" s="18"/>
      <c r="JV1201" s="18"/>
      <c r="JW1201" s="18"/>
      <c r="JX1201" s="18"/>
      <c r="JY1201" s="18"/>
      <c r="JZ1201" s="18"/>
      <c r="KA1201" s="18"/>
      <c r="KB1201" s="18"/>
      <c r="KC1201" s="18"/>
      <c r="KD1201" s="18"/>
      <c r="KE1201" s="18"/>
      <c r="KF1201" s="18"/>
      <c r="KG1201" s="18"/>
      <c r="KH1201" s="18"/>
      <c r="KI1201" s="18"/>
      <c r="KJ1201" s="18"/>
      <c r="KK1201" s="18"/>
      <c r="KL1201" s="18"/>
      <c r="KM1201" s="18"/>
      <c r="KN1201" s="18"/>
      <c r="KO1201" s="18"/>
      <c r="KP1201" s="18"/>
      <c r="KQ1201" s="18"/>
      <c r="KR1201" s="18"/>
      <c r="KS1201" s="18"/>
      <c r="KT1201" s="18"/>
    </row>
    <row r="1202" spans="8:306">
      <c r="H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c r="GS1202" s="18"/>
      <c r="GT1202" s="18"/>
      <c r="GU1202" s="18"/>
      <c r="GV1202" s="18"/>
      <c r="GW1202" s="18"/>
      <c r="GX1202" s="18"/>
      <c r="GY1202" s="18"/>
      <c r="GZ1202" s="18"/>
      <c r="HA1202" s="18"/>
      <c r="HB1202" s="18"/>
      <c r="HC1202" s="18"/>
      <c r="HD1202" s="18"/>
      <c r="HE1202" s="18"/>
      <c r="HF1202" s="18"/>
      <c r="HG1202" s="18"/>
      <c r="HH1202" s="18"/>
      <c r="HI1202" s="18"/>
      <c r="HJ1202" s="18"/>
      <c r="HK1202" s="18"/>
      <c r="HL1202" s="18"/>
      <c r="HM1202" s="18"/>
      <c r="HN1202" s="18"/>
      <c r="HO1202" s="18"/>
      <c r="HP1202" s="18"/>
      <c r="HQ1202" s="18"/>
      <c r="HR1202" s="18"/>
      <c r="HS1202" s="18"/>
      <c r="HT1202" s="18"/>
      <c r="HU1202" s="18"/>
      <c r="HV1202" s="18"/>
      <c r="HW1202" s="18"/>
      <c r="HX1202" s="18"/>
      <c r="HY1202" s="18"/>
      <c r="HZ1202" s="18"/>
      <c r="IA1202" s="18"/>
      <c r="IB1202" s="18"/>
      <c r="IC1202" s="18"/>
      <c r="ID1202" s="18"/>
      <c r="IE1202" s="18"/>
      <c r="IF1202" s="18"/>
      <c r="IG1202" s="18"/>
      <c r="IH1202" s="18"/>
      <c r="II1202" s="18"/>
      <c r="IJ1202" s="18"/>
      <c r="IK1202" s="18"/>
      <c r="IL1202" s="18"/>
      <c r="IM1202" s="18"/>
      <c r="IN1202" s="18"/>
      <c r="IO1202" s="18"/>
      <c r="IP1202" s="18"/>
      <c r="IQ1202" s="18"/>
      <c r="IR1202" s="18"/>
      <c r="IS1202" s="18"/>
      <c r="IT1202" s="18"/>
      <c r="IU1202" s="18"/>
      <c r="IV1202" s="18"/>
      <c r="IW1202" s="18"/>
      <c r="IX1202" s="18"/>
      <c r="IY1202" s="18"/>
      <c r="IZ1202" s="18"/>
      <c r="JA1202" s="18"/>
      <c r="JB1202" s="18"/>
      <c r="JC1202" s="18"/>
      <c r="JD1202" s="18"/>
      <c r="JE1202" s="18"/>
      <c r="JF1202" s="18"/>
      <c r="JG1202" s="18"/>
      <c r="JH1202" s="18"/>
      <c r="JI1202" s="18"/>
      <c r="JJ1202" s="18"/>
      <c r="JK1202" s="18"/>
      <c r="JL1202" s="18"/>
      <c r="JM1202" s="18"/>
      <c r="JN1202" s="18"/>
      <c r="JO1202" s="18"/>
      <c r="JP1202" s="18"/>
      <c r="JQ1202" s="18"/>
      <c r="JR1202" s="18"/>
      <c r="JS1202" s="18"/>
      <c r="JT1202" s="18"/>
      <c r="JU1202" s="18"/>
      <c r="JV1202" s="18"/>
      <c r="JW1202" s="18"/>
      <c r="JX1202" s="18"/>
      <c r="JY1202" s="18"/>
      <c r="JZ1202" s="18"/>
      <c r="KA1202" s="18"/>
      <c r="KB1202" s="18"/>
      <c r="KC1202" s="18"/>
      <c r="KD1202" s="18"/>
      <c r="KE1202" s="18"/>
      <c r="KF1202" s="18"/>
      <c r="KG1202" s="18"/>
      <c r="KH1202" s="18"/>
      <c r="KI1202" s="18"/>
      <c r="KJ1202" s="18"/>
      <c r="KK1202" s="18"/>
      <c r="KL1202" s="18"/>
      <c r="KM1202" s="18"/>
      <c r="KN1202" s="18"/>
      <c r="KO1202" s="18"/>
      <c r="KP1202" s="18"/>
      <c r="KQ1202" s="18"/>
      <c r="KR1202" s="18"/>
      <c r="KS1202" s="18"/>
      <c r="KT1202" s="18"/>
    </row>
    <row r="1203" spans="8:306">
      <c r="H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c r="GS1203" s="18"/>
      <c r="GT1203" s="18"/>
      <c r="GU1203" s="18"/>
      <c r="GV1203" s="18"/>
      <c r="GW1203" s="18"/>
      <c r="GX1203" s="18"/>
      <c r="GY1203" s="18"/>
      <c r="GZ1203" s="18"/>
      <c r="HA1203" s="18"/>
      <c r="HB1203" s="18"/>
      <c r="HC1203" s="18"/>
      <c r="HD1203" s="18"/>
      <c r="HE1203" s="18"/>
      <c r="HF1203" s="18"/>
      <c r="HG1203" s="18"/>
      <c r="HH1203" s="18"/>
      <c r="HI1203" s="18"/>
      <c r="HJ1203" s="18"/>
      <c r="HK1203" s="18"/>
      <c r="HL1203" s="18"/>
      <c r="HM1203" s="18"/>
      <c r="HN1203" s="18"/>
      <c r="HO1203" s="18"/>
      <c r="HP1203" s="18"/>
      <c r="HQ1203" s="18"/>
      <c r="HR1203" s="18"/>
      <c r="HS1203" s="18"/>
      <c r="HT1203" s="18"/>
      <c r="HU1203" s="18"/>
      <c r="HV1203" s="18"/>
      <c r="HW1203" s="18"/>
      <c r="HX1203" s="18"/>
      <c r="HY1203" s="18"/>
      <c r="HZ1203" s="18"/>
      <c r="IA1203" s="18"/>
      <c r="IB1203" s="18"/>
      <c r="IC1203" s="18"/>
      <c r="ID1203" s="18"/>
      <c r="IE1203" s="18"/>
      <c r="IF1203" s="18"/>
      <c r="IG1203" s="18"/>
      <c r="IH1203" s="18"/>
      <c r="II1203" s="18"/>
      <c r="IJ1203" s="18"/>
      <c r="IK1203" s="18"/>
      <c r="IL1203" s="18"/>
      <c r="IM1203" s="18"/>
      <c r="IN1203" s="18"/>
      <c r="IO1203" s="18"/>
      <c r="IP1203" s="18"/>
      <c r="IQ1203" s="18"/>
      <c r="IR1203" s="18"/>
      <c r="IS1203" s="18"/>
      <c r="IT1203" s="18"/>
      <c r="IU1203" s="18"/>
      <c r="IV1203" s="18"/>
      <c r="IW1203" s="18"/>
      <c r="IX1203" s="18"/>
      <c r="IY1203" s="18"/>
      <c r="IZ1203" s="18"/>
      <c r="JA1203" s="18"/>
      <c r="JB1203" s="18"/>
      <c r="JC1203" s="18"/>
      <c r="JD1203" s="18"/>
      <c r="JE1203" s="18"/>
      <c r="JF1203" s="18"/>
      <c r="JG1203" s="18"/>
      <c r="JH1203" s="18"/>
      <c r="JI1203" s="18"/>
      <c r="JJ1203" s="18"/>
      <c r="JK1203" s="18"/>
      <c r="JL1203" s="18"/>
      <c r="JM1203" s="18"/>
      <c r="JN1203" s="18"/>
      <c r="JO1203" s="18"/>
      <c r="JP1203" s="18"/>
      <c r="JQ1203" s="18"/>
      <c r="JR1203" s="18"/>
      <c r="JS1203" s="18"/>
      <c r="JT1203" s="18"/>
      <c r="JU1203" s="18"/>
      <c r="JV1203" s="18"/>
      <c r="JW1203" s="18"/>
      <c r="JX1203" s="18"/>
      <c r="JY1203" s="18"/>
      <c r="JZ1203" s="18"/>
      <c r="KA1203" s="18"/>
      <c r="KB1203" s="18"/>
      <c r="KC1203" s="18"/>
      <c r="KD1203" s="18"/>
      <c r="KE1203" s="18"/>
      <c r="KF1203" s="18"/>
      <c r="KG1203" s="18"/>
      <c r="KH1203" s="18"/>
      <c r="KI1203" s="18"/>
      <c r="KJ1203" s="18"/>
      <c r="KK1203" s="18"/>
      <c r="KL1203" s="18"/>
      <c r="KM1203" s="18"/>
      <c r="KN1203" s="18"/>
      <c r="KO1203" s="18"/>
      <c r="KP1203" s="18"/>
      <c r="KQ1203" s="18"/>
      <c r="KR1203" s="18"/>
      <c r="KS1203" s="18"/>
      <c r="KT1203" s="18"/>
    </row>
    <row r="1204" spans="8:306">
      <c r="H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c r="GS1204" s="18"/>
      <c r="GT1204" s="18"/>
      <c r="GU1204" s="18"/>
      <c r="GV1204" s="18"/>
      <c r="GW1204" s="18"/>
      <c r="GX1204" s="18"/>
      <c r="GY1204" s="18"/>
      <c r="GZ1204" s="18"/>
      <c r="HA1204" s="18"/>
      <c r="HB1204" s="18"/>
      <c r="HC1204" s="18"/>
      <c r="HD1204" s="18"/>
      <c r="HE1204" s="18"/>
      <c r="HF1204" s="18"/>
      <c r="HG1204" s="18"/>
      <c r="HH1204" s="18"/>
      <c r="HI1204" s="18"/>
      <c r="HJ1204" s="18"/>
      <c r="HK1204" s="18"/>
      <c r="HL1204" s="18"/>
      <c r="HM1204" s="18"/>
      <c r="HN1204" s="18"/>
      <c r="HO1204" s="18"/>
      <c r="HP1204" s="18"/>
      <c r="HQ1204" s="18"/>
      <c r="HR1204" s="18"/>
      <c r="HS1204" s="18"/>
      <c r="HT1204" s="18"/>
      <c r="HU1204" s="18"/>
      <c r="HV1204" s="18"/>
      <c r="HW1204" s="18"/>
      <c r="HX1204" s="18"/>
      <c r="HY1204" s="18"/>
      <c r="HZ1204" s="18"/>
      <c r="IA1204" s="18"/>
      <c r="IB1204" s="18"/>
      <c r="IC1204" s="18"/>
      <c r="ID1204" s="18"/>
      <c r="IE1204" s="18"/>
      <c r="IF1204" s="18"/>
      <c r="IG1204" s="18"/>
      <c r="IH1204" s="18"/>
      <c r="II1204" s="18"/>
      <c r="IJ1204" s="18"/>
      <c r="IK1204" s="18"/>
      <c r="IL1204" s="18"/>
      <c r="IM1204" s="18"/>
      <c r="IN1204" s="18"/>
      <c r="IO1204" s="18"/>
      <c r="IP1204" s="18"/>
      <c r="IQ1204" s="18"/>
      <c r="IR1204" s="18"/>
      <c r="IS1204" s="18"/>
      <c r="IT1204" s="18"/>
      <c r="IU1204" s="18"/>
      <c r="IV1204" s="18"/>
      <c r="IW1204" s="18"/>
      <c r="IX1204" s="18"/>
      <c r="IY1204" s="18"/>
      <c r="IZ1204" s="18"/>
      <c r="JA1204" s="18"/>
      <c r="JB1204" s="18"/>
      <c r="JC1204" s="18"/>
      <c r="JD1204" s="18"/>
      <c r="JE1204" s="18"/>
      <c r="JF1204" s="18"/>
      <c r="JG1204" s="18"/>
      <c r="JH1204" s="18"/>
      <c r="JI1204" s="18"/>
      <c r="JJ1204" s="18"/>
      <c r="JK1204" s="18"/>
      <c r="JL1204" s="18"/>
      <c r="JM1204" s="18"/>
      <c r="JN1204" s="18"/>
      <c r="JO1204" s="18"/>
      <c r="JP1204" s="18"/>
      <c r="JQ1204" s="18"/>
      <c r="JR1204" s="18"/>
      <c r="JS1204" s="18"/>
      <c r="JT1204" s="18"/>
      <c r="JU1204" s="18"/>
      <c r="JV1204" s="18"/>
      <c r="JW1204" s="18"/>
      <c r="JX1204" s="18"/>
      <c r="JY1204" s="18"/>
      <c r="JZ1204" s="18"/>
      <c r="KA1204" s="18"/>
      <c r="KB1204" s="18"/>
      <c r="KC1204" s="18"/>
      <c r="KD1204" s="18"/>
      <c r="KE1204" s="18"/>
      <c r="KF1204" s="18"/>
      <c r="KG1204" s="18"/>
      <c r="KH1204" s="18"/>
      <c r="KI1204" s="18"/>
      <c r="KJ1204" s="18"/>
      <c r="KK1204" s="18"/>
      <c r="KL1204" s="18"/>
      <c r="KM1204" s="18"/>
      <c r="KN1204" s="18"/>
      <c r="KO1204" s="18"/>
      <c r="KP1204" s="18"/>
      <c r="KQ1204" s="18"/>
      <c r="KR1204" s="18"/>
      <c r="KS1204" s="18"/>
      <c r="KT1204" s="18"/>
    </row>
    <row r="1205" spans="8:306">
      <c r="H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c r="GS1205" s="18"/>
      <c r="GT1205" s="18"/>
      <c r="GU1205" s="18"/>
      <c r="GV1205" s="18"/>
      <c r="GW1205" s="18"/>
      <c r="GX1205" s="18"/>
      <c r="GY1205" s="18"/>
      <c r="GZ1205" s="18"/>
      <c r="HA1205" s="18"/>
      <c r="HB1205" s="18"/>
      <c r="HC1205" s="18"/>
      <c r="HD1205" s="18"/>
      <c r="HE1205" s="18"/>
      <c r="HF1205" s="18"/>
      <c r="HG1205" s="18"/>
      <c r="HH1205" s="18"/>
      <c r="HI1205" s="18"/>
      <c r="HJ1205" s="18"/>
      <c r="HK1205" s="18"/>
      <c r="HL1205" s="18"/>
      <c r="HM1205" s="18"/>
      <c r="HN1205" s="18"/>
      <c r="HO1205" s="18"/>
      <c r="HP1205" s="18"/>
      <c r="HQ1205" s="18"/>
      <c r="HR1205" s="18"/>
      <c r="HS1205" s="18"/>
      <c r="HT1205" s="18"/>
      <c r="HU1205" s="18"/>
      <c r="HV1205" s="18"/>
      <c r="HW1205" s="18"/>
      <c r="HX1205" s="18"/>
      <c r="HY1205" s="18"/>
      <c r="HZ1205" s="18"/>
      <c r="IA1205" s="18"/>
      <c r="IB1205" s="18"/>
      <c r="IC1205" s="18"/>
      <c r="ID1205" s="18"/>
      <c r="IE1205" s="18"/>
      <c r="IF1205" s="18"/>
      <c r="IG1205" s="18"/>
      <c r="IH1205" s="18"/>
      <c r="II1205" s="18"/>
      <c r="IJ1205" s="18"/>
      <c r="IK1205" s="18"/>
      <c r="IL1205" s="18"/>
      <c r="IM1205" s="18"/>
      <c r="IN1205" s="18"/>
      <c r="IO1205" s="18"/>
      <c r="IP1205" s="18"/>
      <c r="IQ1205" s="18"/>
      <c r="IR1205" s="18"/>
      <c r="IS1205" s="18"/>
      <c r="IT1205" s="18"/>
      <c r="IU1205" s="18"/>
      <c r="IV1205" s="18"/>
      <c r="IW1205" s="18"/>
      <c r="IX1205" s="18"/>
      <c r="IY1205" s="18"/>
      <c r="IZ1205" s="18"/>
      <c r="JA1205" s="18"/>
      <c r="JB1205" s="18"/>
      <c r="JC1205" s="18"/>
      <c r="JD1205" s="18"/>
      <c r="JE1205" s="18"/>
      <c r="JF1205" s="18"/>
      <c r="JG1205" s="18"/>
      <c r="JH1205" s="18"/>
      <c r="JI1205" s="18"/>
      <c r="JJ1205" s="18"/>
      <c r="JK1205" s="18"/>
      <c r="JL1205" s="18"/>
      <c r="JM1205" s="18"/>
      <c r="JN1205" s="18"/>
      <c r="JO1205" s="18"/>
      <c r="JP1205" s="18"/>
      <c r="JQ1205" s="18"/>
      <c r="JR1205" s="18"/>
      <c r="JS1205" s="18"/>
      <c r="JT1205" s="18"/>
      <c r="JU1205" s="18"/>
      <c r="JV1205" s="18"/>
      <c r="JW1205" s="18"/>
      <c r="JX1205" s="18"/>
      <c r="JY1205" s="18"/>
      <c r="JZ1205" s="18"/>
      <c r="KA1205" s="18"/>
      <c r="KB1205" s="18"/>
      <c r="KC1205" s="18"/>
      <c r="KD1205" s="18"/>
      <c r="KE1205" s="18"/>
      <c r="KF1205" s="18"/>
      <c r="KG1205" s="18"/>
      <c r="KH1205" s="18"/>
      <c r="KI1205" s="18"/>
      <c r="KJ1205" s="18"/>
      <c r="KK1205" s="18"/>
      <c r="KL1205" s="18"/>
      <c r="KM1205" s="18"/>
      <c r="KN1205" s="18"/>
      <c r="KO1205" s="18"/>
      <c r="KP1205" s="18"/>
      <c r="KQ1205" s="18"/>
      <c r="KR1205" s="18"/>
      <c r="KS1205" s="18"/>
      <c r="KT1205" s="18"/>
    </row>
    <row r="1206" spans="8:306">
      <c r="H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c r="GS1206" s="18"/>
      <c r="GT1206" s="18"/>
      <c r="GU1206" s="18"/>
      <c r="GV1206" s="18"/>
      <c r="GW1206" s="18"/>
      <c r="GX1206" s="18"/>
      <c r="GY1206" s="18"/>
      <c r="GZ1206" s="18"/>
      <c r="HA1206" s="18"/>
      <c r="HB1206" s="18"/>
      <c r="HC1206" s="18"/>
      <c r="HD1206" s="18"/>
      <c r="HE1206" s="18"/>
      <c r="HF1206" s="18"/>
      <c r="HG1206" s="18"/>
      <c r="HH1206" s="18"/>
      <c r="HI1206" s="18"/>
      <c r="HJ1206" s="18"/>
      <c r="HK1206" s="18"/>
      <c r="HL1206" s="18"/>
      <c r="HM1206" s="18"/>
      <c r="HN1206" s="18"/>
      <c r="HO1206" s="18"/>
      <c r="HP1206" s="18"/>
      <c r="HQ1206" s="18"/>
      <c r="HR1206" s="18"/>
      <c r="HS1206" s="18"/>
      <c r="HT1206" s="18"/>
      <c r="HU1206" s="18"/>
      <c r="HV1206" s="18"/>
      <c r="HW1206" s="18"/>
      <c r="HX1206" s="18"/>
      <c r="HY1206" s="18"/>
      <c r="HZ1206" s="18"/>
      <c r="IA1206" s="18"/>
      <c r="IB1206" s="18"/>
      <c r="IC1206" s="18"/>
      <c r="ID1206" s="18"/>
      <c r="IE1206" s="18"/>
      <c r="IF1206" s="18"/>
      <c r="IG1206" s="18"/>
      <c r="IH1206" s="18"/>
      <c r="II1206" s="18"/>
      <c r="IJ1206" s="18"/>
      <c r="IK1206" s="18"/>
      <c r="IL1206" s="18"/>
      <c r="IM1206" s="18"/>
      <c r="IN1206" s="18"/>
      <c r="IO1206" s="18"/>
      <c r="IP1206" s="18"/>
      <c r="IQ1206" s="18"/>
      <c r="IR1206" s="18"/>
      <c r="IS1206" s="18"/>
      <c r="IT1206" s="18"/>
      <c r="IU1206" s="18"/>
      <c r="IV1206" s="18"/>
      <c r="IW1206" s="18"/>
      <c r="IX1206" s="18"/>
      <c r="IY1206" s="18"/>
      <c r="IZ1206" s="18"/>
      <c r="JA1206" s="18"/>
      <c r="JB1206" s="18"/>
      <c r="JC1206" s="18"/>
      <c r="JD1206" s="18"/>
      <c r="JE1206" s="18"/>
      <c r="JF1206" s="18"/>
      <c r="JG1206" s="18"/>
      <c r="JH1206" s="18"/>
      <c r="JI1206" s="18"/>
      <c r="JJ1206" s="18"/>
      <c r="JK1206" s="18"/>
      <c r="JL1206" s="18"/>
      <c r="JM1206" s="18"/>
      <c r="JN1206" s="18"/>
      <c r="JO1206" s="18"/>
      <c r="JP1206" s="18"/>
      <c r="JQ1206" s="18"/>
      <c r="JR1206" s="18"/>
      <c r="JS1206" s="18"/>
      <c r="JT1206" s="18"/>
      <c r="JU1206" s="18"/>
      <c r="JV1206" s="18"/>
      <c r="JW1206" s="18"/>
      <c r="JX1206" s="18"/>
      <c r="JY1206" s="18"/>
      <c r="JZ1206" s="18"/>
      <c r="KA1206" s="18"/>
      <c r="KB1206" s="18"/>
      <c r="KC1206" s="18"/>
      <c r="KD1206" s="18"/>
      <c r="KE1206" s="18"/>
      <c r="KF1206" s="18"/>
      <c r="KG1206" s="18"/>
      <c r="KH1206" s="18"/>
      <c r="KI1206" s="18"/>
      <c r="KJ1206" s="18"/>
      <c r="KK1206" s="18"/>
      <c r="KL1206" s="18"/>
      <c r="KM1206" s="18"/>
      <c r="KN1206" s="18"/>
      <c r="KO1206" s="18"/>
      <c r="KP1206" s="18"/>
      <c r="KQ1206" s="18"/>
      <c r="KR1206" s="18"/>
      <c r="KS1206" s="18"/>
      <c r="KT1206" s="18"/>
    </row>
    <row r="1207" spans="8:306">
      <c r="H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c r="GS1207" s="18"/>
      <c r="GT1207" s="18"/>
      <c r="GU1207" s="18"/>
      <c r="GV1207" s="18"/>
      <c r="GW1207" s="18"/>
      <c r="GX1207" s="18"/>
      <c r="GY1207" s="18"/>
      <c r="GZ1207" s="18"/>
      <c r="HA1207" s="18"/>
      <c r="HB1207" s="18"/>
      <c r="HC1207" s="18"/>
      <c r="HD1207" s="18"/>
      <c r="HE1207" s="18"/>
      <c r="HF1207" s="18"/>
      <c r="HG1207" s="18"/>
      <c r="HH1207" s="18"/>
      <c r="HI1207" s="18"/>
      <c r="HJ1207" s="18"/>
      <c r="HK1207" s="18"/>
      <c r="HL1207" s="18"/>
      <c r="HM1207" s="18"/>
      <c r="HN1207" s="18"/>
      <c r="HO1207" s="18"/>
      <c r="HP1207" s="18"/>
      <c r="HQ1207" s="18"/>
      <c r="HR1207" s="18"/>
      <c r="HS1207" s="18"/>
      <c r="HT1207" s="18"/>
      <c r="HU1207" s="18"/>
      <c r="HV1207" s="18"/>
      <c r="HW1207" s="18"/>
      <c r="HX1207" s="18"/>
      <c r="HY1207" s="18"/>
      <c r="HZ1207" s="18"/>
      <c r="IA1207" s="18"/>
      <c r="IB1207" s="18"/>
      <c r="IC1207" s="18"/>
      <c r="ID1207" s="18"/>
      <c r="IE1207" s="18"/>
      <c r="IF1207" s="18"/>
      <c r="IG1207" s="18"/>
      <c r="IH1207" s="18"/>
      <c r="II1207" s="18"/>
      <c r="IJ1207" s="18"/>
      <c r="IK1207" s="18"/>
      <c r="IL1207" s="18"/>
      <c r="IM1207" s="18"/>
      <c r="IN1207" s="18"/>
      <c r="IO1207" s="18"/>
      <c r="IP1207" s="18"/>
      <c r="IQ1207" s="18"/>
      <c r="IR1207" s="18"/>
      <c r="IS1207" s="18"/>
      <c r="IT1207" s="18"/>
      <c r="IU1207" s="18"/>
      <c r="IV1207" s="18"/>
      <c r="IW1207" s="18"/>
      <c r="IX1207" s="18"/>
      <c r="IY1207" s="18"/>
      <c r="IZ1207" s="18"/>
      <c r="JA1207" s="18"/>
      <c r="JB1207" s="18"/>
      <c r="JC1207" s="18"/>
      <c r="JD1207" s="18"/>
      <c r="JE1207" s="18"/>
      <c r="JF1207" s="18"/>
      <c r="JG1207" s="18"/>
      <c r="JH1207" s="18"/>
      <c r="JI1207" s="18"/>
      <c r="JJ1207" s="18"/>
      <c r="JK1207" s="18"/>
      <c r="JL1207" s="18"/>
      <c r="JM1207" s="18"/>
      <c r="JN1207" s="18"/>
      <c r="JO1207" s="18"/>
      <c r="JP1207" s="18"/>
      <c r="JQ1207" s="18"/>
      <c r="JR1207" s="18"/>
      <c r="JS1207" s="18"/>
      <c r="JT1207" s="18"/>
      <c r="JU1207" s="18"/>
      <c r="JV1207" s="18"/>
      <c r="JW1207" s="18"/>
      <c r="JX1207" s="18"/>
      <c r="JY1207" s="18"/>
      <c r="JZ1207" s="18"/>
      <c r="KA1207" s="18"/>
      <c r="KB1207" s="18"/>
      <c r="KC1207" s="18"/>
      <c r="KD1207" s="18"/>
      <c r="KE1207" s="18"/>
      <c r="KF1207" s="18"/>
      <c r="KG1207" s="18"/>
      <c r="KH1207" s="18"/>
      <c r="KI1207" s="18"/>
      <c r="KJ1207" s="18"/>
      <c r="KK1207" s="18"/>
      <c r="KL1207" s="18"/>
      <c r="KM1207" s="18"/>
      <c r="KN1207" s="18"/>
      <c r="KO1207" s="18"/>
      <c r="KP1207" s="18"/>
      <c r="KQ1207" s="18"/>
      <c r="KR1207" s="18"/>
      <c r="KS1207" s="18"/>
      <c r="KT1207" s="18"/>
    </row>
    <row r="1208" spans="8:306">
      <c r="H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c r="GS1208" s="18"/>
      <c r="GT1208" s="18"/>
      <c r="GU1208" s="18"/>
      <c r="GV1208" s="18"/>
      <c r="GW1208" s="18"/>
      <c r="GX1208" s="18"/>
      <c r="GY1208" s="18"/>
      <c r="GZ1208" s="18"/>
      <c r="HA1208" s="18"/>
      <c r="HB1208" s="18"/>
      <c r="HC1208" s="18"/>
      <c r="HD1208" s="18"/>
      <c r="HE1208" s="18"/>
      <c r="HF1208" s="18"/>
      <c r="HG1208" s="18"/>
      <c r="HH1208" s="18"/>
      <c r="HI1208" s="18"/>
      <c r="HJ1208" s="18"/>
      <c r="HK1208" s="18"/>
      <c r="HL1208" s="18"/>
      <c r="HM1208" s="18"/>
      <c r="HN1208" s="18"/>
      <c r="HO1208" s="18"/>
      <c r="HP1208" s="18"/>
      <c r="HQ1208" s="18"/>
      <c r="HR1208" s="18"/>
      <c r="HS1208" s="18"/>
      <c r="HT1208" s="18"/>
      <c r="HU1208" s="18"/>
      <c r="HV1208" s="18"/>
      <c r="HW1208" s="18"/>
      <c r="HX1208" s="18"/>
      <c r="HY1208" s="18"/>
      <c r="HZ1208" s="18"/>
      <c r="IA1208" s="18"/>
      <c r="IB1208" s="18"/>
      <c r="IC1208" s="18"/>
      <c r="ID1208" s="18"/>
      <c r="IE1208" s="18"/>
      <c r="IF1208" s="18"/>
      <c r="IG1208" s="18"/>
      <c r="IH1208" s="18"/>
      <c r="II1208" s="18"/>
      <c r="IJ1208" s="18"/>
      <c r="IK1208" s="18"/>
      <c r="IL1208" s="18"/>
      <c r="IM1208" s="18"/>
      <c r="IN1208" s="18"/>
      <c r="IO1208" s="18"/>
      <c r="IP1208" s="18"/>
      <c r="IQ1208" s="18"/>
      <c r="IR1208" s="18"/>
      <c r="IS1208" s="18"/>
      <c r="IT1208" s="18"/>
      <c r="IU1208" s="18"/>
      <c r="IV1208" s="18"/>
      <c r="IW1208" s="18"/>
      <c r="IX1208" s="18"/>
      <c r="IY1208" s="18"/>
      <c r="IZ1208" s="18"/>
      <c r="JA1208" s="18"/>
      <c r="JB1208" s="18"/>
      <c r="JC1208" s="18"/>
      <c r="JD1208" s="18"/>
      <c r="JE1208" s="18"/>
      <c r="JF1208" s="18"/>
      <c r="JG1208" s="18"/>
      <c r="JH1208" s="18"/>
      <c r="JI1208" s="18"/>
      <c r="JJ1208" s="18"/>
      <c r="JK1208" s="18"/>
      <c r="JL1208" s="18"/>
      <c r="JM1208" s="18"/>
      <c r="JN1208" s="18"/>
      <c r="JO1208" s="18"/>
      <c r="JP1208" s="18"/>
      <c r="JQ1208" s="18"/>
      <c r="JR1208" s="18"/>
      <c r="JS1208" s="18"/>
      <c r="JT1208" s="18"/>
      <c r="JU1208" s="18"/>
      <c r="JV1208" s="18"/>
      <c r="JW1208" s="18"/>
      <c r="JX1208" s="18"/>
      <c r="JY1208" s="18"/>
      <c r="JZ1208" s="18"/>
      <c r="KA1208" s="18"/>
      <c r="KB1208" s="18"/>
      <c r="KC1208" s="18"/>
      <c r="KD1208" s="18"/>
      <c r="KE1208" s="18"/>
      <c r="KF1208" s="18"/>
      <c r="KG1208" s="18"/>
      <c r="KH1208" s="18"/>
      <c r="KI1208" s="18"/>
      <c r="KJ1208" s="18"/>
      <c r="KK1208" s="18"/>
      <c r="KL1208" s="18"/>
      <c r="KM1208" s="18"/>
      <c r="KN1208" s="18"/>
      <c r="KO1208" s="18"/>
      <c r="KP1208" s="18"/>
      <c r="KQ1208" s="18"/>
      <c r="KR1208" s="18"/>
      <c r="KS1208" s="18"/>
      <c r="KT1208" s="18"/>
    </row>
    <row r="1209" spans="8:306">
      <c r="H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c r="GS1209" s="18"/>
      <c r="GT1209" s="18"/>
      <c r="GU1209" s="18"/>
      <c r="GV1209" s="18"/>
      <c r="GW1209" s="18"/>
      <c r="GX1209" s="18"/>
      <c r="GY1209" s="18"/>
      <c r="GZ1209" s="18"/>
      <c r="HA1209" s="18"/>
      <c r="HB1209" s="18"/>
      <c r="HC1209" s="18"/>
      <c r="HD1209" s="18"/>
      <c r="HE1209" s="18"/>
      <c r="HF1209" s="18"/>
      <c r="HG1209" s="18"/>
      <c r="HH1209" s="18"/>
      <c r="HI1209" s="18"/>
      <c r="HJ1209" s="18"/>
      <c r="HK1209" s="18"/>
      <c r="HL1209" s="18"/>
      <c r="HM1209" s="18"/>
      <c r="HN1209" s="18"/>
      <c r="HO1209" s="18"/>
      <c r="HP1209" s="18"/>
      <c r="HQ1209" s="18"/>
      <c r="HR1209" s="18"/>
      <c r="HS1209" s="18"/>
      <c r="HT1209" s="18"/>
      <c r="HU1209" s="18"/>
      <c r="HV1209" s="18"/>
      <c r="HW1209" s="18"/>
      <c r="HX1209" s="18"/>
      <c r="HY1209" s="18"/>
      <c r="HZ1209" s="18"/>
      <c r="IA1209" s="18"/>
      <c r="IB1209" s="18"/>
      <c r="IC1209" s="18"/>
      <c r="ID1209" s="18"/>
      <c r="IE1209" s="18"/>
      <c r="IF1209" s="18"/>
      <c r="IG1209" s="18"/>
      <c r="IH1209" s="18"/>
      <c r="II1209" s="18"/>
      <c r="IJ1209" s="18"/>
      <c r="IK1209" s="18"/>
      <c r="IL1209" s="18"/>
      <c r="IM1209" s="18"/>
      <c r="IN1209" s="18"/>
      <c r="IO1209" s="18"/>
      <c r="IP1209" s="18"/>
      <c r="IQ1209" s="18"/>
      <c r="IR1209" s="18"/>
      <c r="IS1209" s="18"/>
      <c r="IT1209" s="18"/>
      <c r="IU1209" s="18"/>
      <c r="IV1209" s="18"/>
      <c r="IW1209" s="18"/>
      <c r="IX1209" s="18"/>
      <c r="IY1209" s="18"/>
      <c r="IZ1209" s="18"/>
      <c r="JA1209" s="18"/>
      <c r="JB1209" s="18"/>
      <c r="JC1209" s="18"/>
      <c r="JD1209" s="18"/>
      <c r="JE1209" s="18"/>
      <c r="JF1209" s="18"/>
      <c r="JG1209" s="18"/>
      <c r="JH1209" s="18"/>
      <c r="JI1209" s="18"/>
      <c r="JJ1209" s="18"/>
      <c r="JK1209" s="18"/>
      <c r="JL1209" s="18"/>
      <c r="JM1209" s="18"/>
      <c r="JN1209" s="18"/>
      <c r="JO1209" s="18"/>
      <c r="JP1209" s="18"/>
      <c r="JQ1209" s="18"/>
      <c r="JR1209" s="18"/>
      <c r="JS1209" s="18"/>
      <c r="JT1209" s="18"/>
      <c r="JU1209" s="18"/>
      <c r="JV1209" s="18"/>
      <c r="JW1209" s="18"/>
      <c r="JX1209" s="18"/>
      <c r="JY1209" s="18"/>
      <c r="JZ1209" s="18"/>
      <c r="KA1209" s="18"/>
      <c r="KB1209" s="18"/>
      <c r="KC1209" s="18"/>
      <c r="KD1209" s="18"/>
      <c r="KE1209" s="18"/>
      <c r="KF1209" s="18"/>
      <c r="KG1209" s="18"/>
      <c r="KH1209" s="18"/>
      <c r="KI1209" s="18"/>
      <c r="KJ1209" s="18"/>
      <c r="KK1209" s="18"/>
      <c r="KL1209" s="18"/>
      <c r="KM1209" s="18"/>
      <c r="KN1209" s="18"/>
      <c r="KO1209" s="18"/>
      <c r="KP1209" s="18"/>
      <c r="KQ1209" s="18"/>
      <c r="KR1209" s="18"/>
      <c r="KS1209" s="18"/>
      <c r="KT1209" s="18"/>
    </row>
    <row r="1210" spans="8:306">
      <c r="H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c r="GS1210" s="18"/>
      <c r="GT1210" s="18"/>
      <c r="GU1210" s="18"/>
      <c r="GV1210" s="18"/>
      <c r="GW1210" s="18"/>
      <c r="GX1210" s="18"/>
      <c r="GY1210" s="18"/>
      <c r="GZ1210" s="18"/>
      <c r="HA1210" s="18"/>
      <c r="HB1210" s="18"/>
      <c r="HC1210" s="18"/>
      <c r="HD1210" s="18"/>
      <c r="HE1210" s="18"/>
      <c r="HF1210" s="18"/>
      <c r="HG1210" s="18"/>
      <c r="HH1210" s="18"/>
      <c r="HI1210" s="18"/>
      <c r="HJ1210" s="18"/>
      <c r="HK1210" s="18"/>
      <c r="HL1210" s="18"/>
      <c r="HM1210" s="18"/>
      <c r="HN1210" s="18"/>
      <c r="HO1210" s="18"/>
      <c r="HP1210" s="18"/>
      <c r="HQ1210" s="18"/>
      <c r="HR1210" s="18"/>
      <c r="HS1210" s="18"/>
      <c r="HT1210" s="18"/>
      <c r="HU1210" s="18"/>
      <c r="HV1210" s="18"/>
      <c r="HW1210" s="18"/>
      <c r="HX1210" s="18"/>
      <c r="HY1210" s="18"/>
      <c r="HZ1210" s="18"/>
      <c r="IA1210" s="18"/>
      <c r="IB1210" s="18"/>
      <c r="IC1210" s="18"/>
      <c r="ID1210" s="18"/>
      <c r="IE1210" s="18"/>
      <c r="IF1210" s="18"/>
      <c r="IG1210" s="18"/>
      <c r="IH1210" s="18"/>
      <c r="II1210" s="18"/>
      <c r="IJ1210" s="18"/>
      <c r="IK1210" s="18"/>
      <c r="IL1210" s="18"/>
      <c r="IM1210" s="18"/>
      <c r="IN1210" s="18"/>
      <c r="IO1210" s="18"/>
      <c r="IP1210" s="18"/>
      <c r="IQ1210" s="18"/>
      <c r="IR1210" s="18"/>
      <c r="IS1210" s="18"/>
      <c r="IT1210" s="18"/>
      <c r="IU1210" s="18"/>
      <c r="IV1210" s="18"/>
      <c r="IW1210" s="18"/>
      <c r="IX1210" s="18"/>
      <c r="IY1210" s="18"/>
      <c r="IZ1210" s="18"/>
      <c r="JA1210" s="18"/>
      <c r="JB1210" s="18"/>
      <c r="JC1210" s="18"/>
      <c r="JD1210" s="18"/>
      <c r="JE1210" s="18"/>
      <c r="JF1210" s="18"/>
      <c r="JG1210" s="18"/>
      <c r="JH1210" s="18"/>
      <c r="JI1210" s="18"/>
      <c r="JJ1210" s="18"/>
      <c r="JK1210" s="18"/>
      <c r="JL1210" s="18"/>
      <c r="JM1210" s="18"/>
      <c r="JN1210" s="18"/>
      <c r="JO1210" s="18"/>
      <c r="JP1210" s="18"/>
      <c r="JQ1210" s="18"/>
      <c r="JR1210" s="18"/>
      <c r="JS1210" s="18"/>
      <c r="JT1210" s="18"/>
      <c r="JU1210" s="18"/>
      <c r="JV1210" s="18"/>
      <c r="JW1210" s="18"/>
      <c r="JX1210" s="18"/>
      <c r="JY1210" s="18"/>
      <c r="JZ1210" s="18"/>
      <c r="KA1210" s="18"/>
      <c r="KB1210" s="18"/>
      <c r="KC1210" s="18"/>
      <c r="KD1210" s="18"/>
      <c r="KE1210" s="18"/>
      <c r="KF1210" s="18"/>
      <c r="KG1210" s="18"/>
      <c r="KH1210" s="18"/>
      <c r="KI1210" s="18"/>
      <c r="KJ1210" s="18"/>
      <c r="KK1210" s="18"/>
      <c r="KL1210" s="18"/>
      <c r="KM1210" s="18"/>
      <c r="KN1210" s="18"/>
      <c r="KO1210" s="18"/>
      <c r="KP1210" s="18"/>
      <c r="KQ1210" s="18"/>
      <c r="KR1210" s="18"/>
      <c r="KS1210" s="18"/>
      <c r="KT1210" s="18"/>
    </row>
    <row r="1211" spans="8:306">
      <c r="H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c r="GS1211" s="18"/>
      <c r="GT1211" s="18"/>
      <c r="GU1211" s="18"/>
      <c r="GV1211" s="18"/>
      <c r="GW1211" s="18"/>
      <c r="GX1211" s="18"/>
      <c r="GY1211" s="18"/>
      <c r="GZ1211" s="18"/>
      <c r="HA1211" s="18"/>
      <c r="HB1211" s="18"/>
      <c r="HC1211" s="18"/>
      <c r="HD1211" s="18"/>
      <c r="HE1211" s="18"/>
      <c r="HF1211" s="18"/>
      <c r="HG1211" s="18"/>
      <c r="HH1211" s="18"/>
      <c r="HI1211" s="18"/>
      <c r="HJ1211" s="18"/>
      <c r="HK1211" s="18"/>
      <c r="HL1211" s="18"/>
      <c r="HM1211" s="18"/>
      <c r="HN1211" s="18"/>
      <c r="HO1211" s="18"/>
      <c r="HP1211" s="18"/>
      <c r="HQ1211" s="18"/>
      <c r="HR1211" s="18"/>
      <c r="HS1211" s="18"/>
      <c r="HT1211" s="18"/>
      <c r="HU1211" s="18"/>
      <c r="HV1211" s="18"/>
      <c r="HW1211" s="18"/>
      <c r="HX1211" s="18"/>
      <c r="HY1211" s="18"/>
      <c r="HZ1211" s="18"/>
      <c r="IA1211" s="18"/>
      <c r="IB1211" s="18"/>
      <c r="IC1211" s="18"/>
      <c r="ID1211" s="18"/>
      <c r="IE1211" s="18"/>
      <c r="IF1211" s="18"/>
      <c r="IG1211" s="18"/>
      <c r="IH1211" s="18"/>
      <c r="II1211" s="18"/>
      <c r="IJ1211" s="18"/>
      <c r="IK1211" s="18"/>
      <c r="IL1211" s="18"/>
      <c r="IM1211" s="18"/>
      <c r="IN1211" s="18"/>
      <c r="IO1211" s="18"/>
      <c r="IP1211" s="18"/>
      <c r="IQ1211" s="18"/>
      <c r="IR1211" s="18"/>
      <c r="IS1211" s="18"/>
      <c r="IT1211" s="18"/>
      <c r="IU1211" s="18"/>
      <c r="IV1211" s="18"/>
      <c r="IW1211" s="18"/>
      <c r="IX1211" s="18"/>
      <c r="IY1211" s="18"/>
      <c r="IZ1211" s="18"/>
      <c r="JA1211" s="18"/>
      <c r="JB1211" s="18"/>
      <c r="JC1211" s="18"/>
      <c r="JD1211" s="18"/>
      <c r="JE1211" s="18"/>
      <c r="JF1211" s="18"/>
      <c r="JG1211" s="18"/>
      <c r="JH1211" s="18"/>
      <c r="JI1211" s="18"/>
      <c r="JJ1211" s="18"/>
      <c r="JK1211" s="18"/>
      <c r="JL1211" s="18"/>
      <c r="JM1211" s="18"/>
      <c r="JN1211" s="18"/>
      <c r="JO1211" s="18"/>
      <c r="JP1211" s="18"/>
      <c r="JQ1211" s="18"/>
      <c r="JR1211" s="18"/>
      <c r="JS1211" s="18"/>
      <c r="JT1211" s="18"/>
      <c r="JU1211" s="18"/>
      <c r="JV1211" s="18"/>
      <c r="JW1211" s="18"/>
      <c r="JX1211" s="18"/>
      <c r="JY1211" s="18"/>
      <c r="JZ1211" s="18"/>
      <c r="KA1211" s="18"/>
      <c r="KB1211" s="18"/>
      <c r="KC1211" s="18"/>
      <c r="KD1211" s="18"/>
      <c r="KE1211" s="18"/>
      <c r="KF1211" s="18"/>
      <c r="KG1211" s="18"/>
      <c r="KH1211" s="18"/>
      <c r="KI1211" s="18"/>
      <c r="KJ1211" s="18"/>
      <c r="KK1211" s="18"/>
      <c r="KL1211" s="18"/>
      <c r="KM1211" s="18"/>
      <c r="KN1211" s="18"/>
      <c r="KO1211" s="18"/>
      <c r="KP1211" s="18"/>
      <c r="KQ1211" s="18"/>
      <c r="KR1211" s="18"/>
      <c r="KS1211" s="18"/>
      <c r="KT1211" s="18"/>
    </row>
    <row r="1212" spans="8:306">
      <c r="H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c r="GS1212" s="18"/>
      <c r="GT1212" s="18"/>
      <c r="GU1212" s="18"/>
      <c r="GV1212" s="18"/>
      <c r="GW1212" s="18"/>
      <c r="GX1212" s="18"/>
      <c r="GY1212" s="18"/>
      <c r="GZ1212" s="18"/>
      <c r="HA1212" s="18"/>
      <c r="HB1212" s="18"/>
      <c r="HC1212" s="18"/>
      <c r="HD1212" s="18"/>
      <c r="HE1212" s="18"/>
      <c r="HF1212" s="18"/>
      <c r="HG1212" s="18"/>
      <c r="HH1212" s="18"/>
      <c r="HI1212" s="18"/>
      <c r="HJ1212" s="18"/>
      <c r="HK1212" s="18"/>
      <c r="HL1212" s="18"/>
      <c r="HM1212" s="18"/>
      <c r="HN1212" s="18"/>
      <c r="HO1212" s="18"/>
      <c r="HP1212" s="18"/>
      <c r="HQ1212" s="18"/>
      <c r="HR1212" s="18"/>
      <c r="HS1212" s="18"/>
      <c r="HT1212" s="18"/>
      <c r="HU1212" s="18"/>
      <c r="HV1212" s="18"/>
      <c r="HW1212" s="18"/>
      <c r="HX1212" s="18"/>
      <c r="HY1212" s="18"/>
      <c r="HZ1212" s="18"/>
      <c r="IA1212" s="18"/>
      <c r="IB1212" s="18"/>
      <c r="IC1212" s="18"/>
      <c r="ID1212" s="18"/>
      <c r="IE1212" s="18"/>
      <c r="IF1212" s="18"/>
      <c r="IG1212" s="18"/>
      <c r="IH1212" s="18"/>
      <c r="II1212" s="18"/>
      <c r="IJ1212" s="18"/>
      <c r="IK1212" s="18"/>
      <c r="IL1212" s="18"/>
      <c r="IM1212" s="18"/>
      <c r="IN1212" s="18"/>
      <c r="IO1212" s="18"/>
      <c r="IP1212" s="18"/>
      <c r="IQ1212" s="18"/>
      <c r="IR1212" s="18"/>
      <c r="IS1212" s="18"/>
      <c r="IT1212" s="18"/>
      <c r="IU1212" s="18"/>
      <c r="IV1212" s="18"/>
      <c r="IW1212" s="18"/>
      <c r="IX1212" s="18"/>
      <c r="IY1212" s="18"/>
      <c r="IZ1212" s="18"/>
      <c r="JA1212" s="18"/>
      <c r="JB1212" s="18"/>
      <c r="JC1212" s="18"/>
      <c r="JD1212" s="18"/>
      <c r="JE1212" s="18"/>
      <c r="JF1212" s="18"/>
      <c r="JG1212" s="18"/>
      <c r="JH1212" s="18"/>
      <c r="JI1212" s="18"/>
      <c r="JJ1212" s="18"/>
      <c r="JK1212" s="18"/>
      <c r="JL1212" s="18"/>
      <c r="JM1212" s="18"/>
      <c r="JN1212" s="18"/>
      <c r="JO1212" s="18"/>
      <c r="JP1212" s="18"/>
      <c r="JQ1212" s="18"/>
      <c r="JR1212" s="18"/>
      <c r="JS1212" s="18"/>
      <c r="JT1212" s="18"/>
      <c r="JU1212" s="18"/>
      <c r="JV1212" s="18"/>
      <c r="JW1212" s="18"/>
      <c r="JX1212" s="18"/>
      <c r="JY1212" s="18"/>
      <c r="JZ1212" s="18"/>
      <c r="KA1212" s="18"/>
      <c r="KB1212" s="18"/>
      <c r="KC1212" s="18"/>
      <c r="KD1212" s="18"/>
      <c r="KE1212" s="18"/>
      <c r="KF1212" s="18"/>
      <c r="KG1212" s="18"/>
      <c r="KH1212" s="18"/>
      <c r="KI1212" s="18"/>
      <c r="KJ1212" s="18"/>
      <c r="KK1212" s="18"/>
      <c r="KL1212" s="18"/>
      <c r="KM1212" s="18"/>
      <c r="KN1212" s="18"/>
      <c r="KO1212" s="18"/>
      <c r="KP1212" s="18"/>
      <c r="KQ1212" s="18"/>
      <c r="KR1212" s="18"/>
      <c r="KS1212" s="18"/>
      <c r="KT1212" s="18"/>
    </row>
    <row r="1213" spans="8:306">
      <c r="H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c r="GS1213" s="18"/>
      <c r="GT1213" s="18"/>
      <c r="GU1213" s="18"/>
      <c r="GV1213" s="18"/>
      <c r="GW1213" s="18"/>
      <c r="GX1213" s="18"/>
      <c r="GY1213" s="18"/>
      <c r="GZ1213" s="18"/>
      <c r="HA1213" s="18"/>
      <c r="HB1213" s="18"/>
      <c r="HC1213" s="18"/>
      <c r="HD1213" s="18"/>
      <c r="HE1213" s="18"/>
      <c r="HF1213" s="18"/>
      <c r="HG1213" s="18"/>
      <c r="HH1213" s="18"/>
      <c r="HI1213" s="18"/>
      <c r="HJ1213" s="18"/>
      <c r="HK1213" s="18"/>
      <c r="HL1213" s="18"/>
      <c r="HM1213" s="18"/>
      <c r="HN1213" s="18"/>
      <c r="HO1213" s="18"/>
      <c r="HP1213" s="18"/>
      <c r="HQ1213" s="18"/>
      <c r="HR1213" s="18"/>
      <c r="HS1213" s="18"/>
      <c r="HT1213" s="18"/>
      <c r="HU1213" s="18"/>
      <c r="HV1213" s="18"/>
      <c r="HW1213" s="18"/>
      <c r="HX1213" s="18"/>
      <c r="HY1213" s="18"/>
      <c r="HZ1213" s="18"/>
      <c r="IA1213" s="18"/>
      <c r="IB1213" s="18"/>
      <c r="IC1213" s="18"/>
      <c r="ID1213" s="18"/>
      <c r="IE1213" s="18"/>
      <c r="IF1213" s="18"/>
      <c r="IG1213" s="18"/>
      <c r="IH1213" s="18"/>
      <c r="II1213" s="18"/>
      <c r="IJ1213" s="18"/>
      <c r="IK1213" s="18"/>
      <c r="IL1213" s="18"/>
      <c r="IM1213" s="18"/>
      <c r="IN1213" s="18"/>
      <c r="IO1213" s="18"/>
      <c r="IP1213" s="18"/>
      <c r="IQ1213" s="18"/>
      <c r="IR1213" s="18"/>
      <c r="IS1213" s="18"/>
      <c r="IT1213" s="18"/>
      <c r="IU1213" s="18"/>
      <c r="IV1213" s="18"/>
      <c r="IW1213" s="18"/>
      <c r="IX1213" s="18"/>
      <c r="IY1213" s="18"/>
      <c r="IZ1213" s="18"/>
      <c r="JA1213" s="18"/>
      <c r="JB1213" s="18"/>
      <c r="JC1213" s="18"/>
      <c r="JD1213" s="18"/>
      <c r="JE1213" s="18"/>
      <c r="JF1213" s="18"/>
      <c r="JG1213" s="18"/>
      <c r="JH1213" s="18"/>
      <c r="JI1213" s="18"/>
      <c r="JJ1213" s="18"/>
      <c r="JK1213" s="18"/>
      <c r="JL1213" s="18"/>
      <c r="JM1213" s="18"/>
      <c r="JN1213" s="18"/>
      <c r="JO1213" s="18"/>
      <c r="JP1213" s="18"/>
      <c r="JQ1213" s="18"/>
      <c r="JR1213" s="18"/>
      <c r="JS1213" s="18"/>
      <c r="JT1213" s="18"/>
      <c r="JU1213" s="18"/>
      <c r="JV1213" s="18"/>
      <c r="JW1213" s="18"/>
      <c r="JX1213" s="18"/>
      <c r="JY1213" s="18"/>
      <c r="JZ1213" s="18"/>
      <c r="KA1213" s="18"/>
      <c r="KB1213" s="18"/>
      <c r="KC1213" s="18"/>
      <c r="KD1213" s="18"/>
      <c r="KE1213" s="18"/>
      <c r="KF1213" s="18"/>
      <c r="KG1213" s="18"/>
      <c r="KH1213" s="18"/>
      <c r="KI1213" s="18"/>
      <c r="KJ1213" s="18"/>
      <c r="KK1213" s="18"/>
      <c r="KL1213" s="18"/>
      <c r="KM1213" s="18"/>
      <c r="KN1213" s="18"/>
      <c r="KO1213" s="18"/>
      <c r="KP1213" s="18"/>
      <c r="KQ1213" s="18"/>
      <c r="KR1213" s="18"/>
      <c r="KS1213" s="18"/>
      <c r="KT1213" s="18"/>
    </row>
    <row r="1214" spans="8:306">
      <c r="H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c r="GS1214" s="18"/>
      <c r="GT1214" s="18"/>
      <c r="GU1214" s="18"/>
      <c r="GV1214" s="18"/>
      <c r="GW1214" s="18"/>
      <c r="GX1214" s="18"/>
      <c r="GY1214" s="18"/>
      <c r="GZ1214" s="18"/>
      <c r="HA1214" s="18"/>
      <c r="HB1214" s="18"/>
      <c r="HC1214" s="18"/>
      <c r="HD1214" s="18"/>
      <c r="HE1214" s="18"/>
      <c r="HF1214" s="18"/>
      <c r="HG1214" s="18"/>
      <c r="HH1214" s="18"/>
      <c r="HI1214" s="18"/>
      <c r="HJ1214" s="18"/>
      <c r="HK1214" s="18"/>
      <c r="HL1214" s="18"/>
      <c r="HM1214" s="18"/>
      <c r="HN1214" s="18"/>
      <c r="HO1214" s="18"/>
      <c r="HP1214" s="18"/>
      <c r="HQ1214" s="18"/>
      <c r="HR1214" s="18"/>
      <c r="HS1214" s="18"/>
      <c r="HT1214" s="18"/>
      <c r="HU1214" s="18"/>
      <c r="HV1214" s="18"/>
      <c r="HW1214" s="18"/>
      <c r="HX1214" s="18"/>
      <c r="HY1214" s="18"/>
      <c r="HZ1214" s="18"/>
      <c r="IA1214" s="18"/>
      <c r="IB1214" s="18"/>
      <c r="IC1214" s="18"/>
      <c r="ID1214" s="18"/>
      <c r="IE1214" s="18"/>
      <c r="IF1214" s="18"/>
      <c r="IG1214" s="18"/>
      <c r="IH1214" s="18"/>
      <c r="II1214" s="18"/>
      <c r="IJ1214" s="18"/>
      <c r="IK1214" s="18"/>
      <c r="IL1214" s="18"/>
      <c r="IM1214" s="18"/>
      <c r="IN1214" s="18"/>
      <c r="IO1214" s="18"/>
      <c r="IP1214" s="18"/>
      <c r="IQ1214" s="18"/>
      <c r="IR1214" s="18"/>
      <c r="IS1214" s="18"/>
      <c r="IT1214" s="18"/>
      <c r="IU1214" s="18"/>
      <c r="IV1214" s="18"/>
      <c r="IW1214" s="18"/>
      <c r="IX1214" s="18"/>
      <c r="IY1214" s="18"/>
      <c r="IZ1214" s="18"/>
      <c r="JA1214" s="18"/>
      <c r="JB1214" s="18"/>
      <c r="JC1214" s="18"/>
      <c r="JD1214" s="18"/>
      <c r="JE1214" s="18"/>
      <c r="JF1214" s="18"/>
      <c r="JG1214" s="18"/>
      <c r="JH1214" s="18"/>
      <c r="JI1214" s="18"/>
      <c r="JJ1214" s="18"/>
      <c r="JK1214" s="18"/>
      <c r="JL1214" s="18"/>
      <c r="JM1214" s="18"/>
      <c r="JN1214" s="18"/>
      <c r="JO1214" s="18"/>
      <c r="JP1214" s="18"/>
      <c r="JQ1214" s="18"/>
      <c r="JR1214" s="18"/>
      <c r="JS1214" s="18"/>
      <c r="JT1214" s="18"/>
      <c r="JU1214" s="18"/>
      <c r="JV1214" s="18"/>
      <c r="JW1214" s="18"/>
      <c r="JX1214" s="18"/>
      <c r="JY1214" s="18"/>
      <c r="JZ1214" s="18"/>
      <c r="KA1214" s="18"/>
      <c r="KB1214" s="18"/>
      <c r="KC1214" s="18"/>
      <c r="KD1214" s="18"/>
      <c r="KE1214" s="18"/>
      <c r="KF1214" s="18"/>
      <c r="KG1214" s="18"/>
      <c r="KH1214" s="18"/>
      <c r="KI1214" s="18"/>
      <c r="KJ1214" s="18"/>
      <c r="KK1214" s="18"/>
      <c r="KL1214" s="18"/>
      <c r="KM1214" s="18"/>
      <c r="KN1214" s="18"/>
      <c r="KO1214" s="18"/>
      <c r="KP1214" s="18"/>
      <c r="KQ1214" s="18"/>
      <c r="KR1214" s="18"/>
      <c r="KS1214" s="18"/>
      <c r="KT1214" s="18"/>
    </row>
    <row r="1215" spans="8:306">
      <c r="H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c r="GS1215" s="18"/>
      <c r="GT1215" s="18"/>
      <c r="GU1215" s="18"/>
      <c r="GV1215" s="18"/>
      <c r="GW1215" s="18"/>
      <c r="GX1215" s="18"/>
      <c r="GY1215" s="18"/>
      <c r="GZ1215" s="18"/>
      <c r="HA1215" s="18"/>
      <c r="HB1215" s="18"/>
      <c r="HC1215" s="18"/>
      <c r="HD1215" s="18"/>
      <c r="HE1215" s="18"/>
      <c r="HF1215" s="18"/>
      <c r="HG1215" s="18"/>
      <c r="HH1215" s="18"/>
      <c r="HI1215" s="18"/>
      <c r="HJ1215" s="18"/>
      <c r="HK1215" s="18"/>
      <c r="HL1215" s="18"/>
      <c r="HM1215" s="18"/>
      <c r="HN1215" s="18"/>
      <c r="HO1215" s="18"/>
      <c r="HP1215" s="18"/>
      <c r="HQ1215" s="18"/>
      <c r="HR1215" s="18"/>
      <c r="HS1215" s="18"/>
      <c r="HT1215" s="18"/>
      <c r="HU1215" s="18"/>
      <c r="HV1215" s="18"/>
      <c r="HW1215" s="18"/>
      <c r="HX1215" s="18"/>
      <c r="HY1215" s="18"/>
      <c r="HZ1215" s="18"/>
      <c r="IA1215" s="18"/>
      <c r="IB1215" s="18"/>
      <c r="IC1215" s="18"/>
      <c r="ID1215" s="18"/>
      <c r="IE1215" s="18"/>
      <c r="IF1215" s="18"/>
      <c r="IG1215" s="18"/>
      <c r="IH1215" s="18"/>
      <c r="II1215" s="18"/>
      <c r="IJ1215" s="18"/>
      <c r="IK1215" s="18"/>
      <c r="IL1215" s="18"/>
      <c r="IM1215" s="18"/>
      <c r="IN1215" s="18"/>
      <c r="IO1215" s="18"/>
      <c r="IP1215" s="18"/>
      <c r="IQ1215" s="18"/>
      <c r="IR1215" s="18"/>
      <c r="IS1215" s="18"/>
      <c r="IT1215" s="18"/>
      <c r="IU1215" s="18"/>
      <c r="IV1215" s="18"/>
      <c r="IW1215" s="18"/>
      <c r="IX1215" s="18"/>
      <c r="IY1215" s="18"/>
      <c r="IZ1215" s="18"/>
      <c r="JA1215" s="18"/>
      <c r="JB1215" s="18"/>
      <c r="JC1215" s="18"/>
      <c r="JD1215" s="18"/>
      <c r="JE1215" s="18"/>
      <c r="JF1215" s="18"/>
      <c r="JG1215" s="18"/>
      <c r="JH1215" s="18"/>
      <c r="JI1215" s="18"/>
      <c r="JJ1215" s="18"/>
      <c r="JK1215" s="18"/>
      <c r="JL1215" s="18"/>
      <c r="JM1215" s="18"/>
      <c r="JN1215" s="18"/>
      <c r="JO1215" s="18"/>
      <c r="JP1215" s="18"/>
      <c r="JQ1215" s="18"/>
      <c r="JR1215" s="18"/>
      <c r="JS1215" s="18"/>
      <c r="JT1215" s="18"/>
      <c r="JU1215" s="18"/>
      <c r="JV1215" s="18"/>
      <c r="JW1215" s="18"/>
      <c r="JX1215" s="18"/>
      <c r="JY1215" s="18"/>
      <c r="JZ1215" s="18"/>
      <c r="KA1215" s="18"/>
      <c r="KB1215" s="18"/>
      <c r="KC1215" s="18"/>
      <c r="KD1215" s="18"/>
      <c r="KE1215" s="18"/>
      <c r="KF1215" s="18"/>
      <c r="KG1215" s="18"/>
      <c r="KH1215" s="18"/>
      <c r="KI1215" s="18"/>
      <c r="KJ1215" s="18"/>
      <c r="KK1215" s="18"/>
      <c r="KL1215" s="18"/>
      <c r="KM1215" s="18"/>
      <c r="KN1215" s="18"/>
      <c r="KO1215" s="18"/>
      <c r="KP1215" s="18"/>
      <c r="KQ1215" s="18"/>
      <c r="KR1215" s="18"/>
      <c r="KS1215" s="18"/>
      <c r="KT1215" s="18"/>
    </row>
    <row r="1216" spans="8:306">
      <c r="H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c r="GS1216" s="18"/>
      <c r="GT1216" s="18"/>
      <c r="GU1216" s="18"/>
      <c r="GV1216" s="18"/>
      <c r="GW1216" s="18"/>
      <c r="GX1216" s="18"/>
      <c r="GY1216" s="18"/>
      <c r="GZ1216" s="18"/>
      <c r="HA1216" s="18"/>
      <c r="HB1216" s="18"/>
      <c r="HC1216" s="18"/>
      <c r="HD1216" s="18"/>
      <c r="HE1216" s="18"/>
      <c r="HF1216" s="18"/>
      <c r="HG1216" s="18"/>
      <c r="HH1216" s="18"/>
      <c r="HI1216" s="18"/>
      <c r="HJ1216" s="18"/>
      <c r="HK1216" s="18"/>
      <c r="HL1216" s="18"/>
      <c r="HM1216" s="18"/>
      <c r="HN1216" s="18"/>
      <c r="HO1216" s="18"/>
      <c r="HP1216" s="18"/>
      <c r="HQ1216" s="18"/>
      <c r="HR1216" s="18"/>
      <c r="HS1216" s="18"/>
      <c r="HT1216" s="18"/>
      <c r="HU1216" s="18"/>
      <c r="HV1216" s="18"/>
      <c r="HW1216" s="18"/>
      <c r="HX1216" s="18"/>
      <c r="HY1216" s="18"/>
      <c r="HZ1216" s="18"/>
      <c r="IA1216" s="18"/>
      <c r="IB1216" s="18"/>
      <c r="IC1216" s="18"/>
      <c r="ID1216" s="18"/>
      <c r="IE1216" s="18"/>
      <c r="IF1216" s="18"/>
      <c r="IG1216" s="18"/>
      <c r="IH1216" s="18"/>
      <c r="II1216" s="18"/>
      <c r="IJ1216" s="18"/>
      <c r="IK1216" s="18"/>
      <c r="IL1216" s="18"/>
      <c r="IM1216" s="18"/>
      <c r="IN1216" s="18"/>
      <c r="IO1216" s="18"/>
      <c r="IP1216" s="18"/>
      <c r="IQ1216" s="18"/>
      <c r="IR1216" s="18"/>
      <c r="IS1216" s="18"/>
      <c r="IT1216" s="18"/>
      <c r="IU1216" s="18"/>
      <c r="IV1216" s="18"/>
      <c r="IW1216" s="18"/>
      <c r="IX1216" s="18"/>
      <c r="IY1216" s="18"/>
      <c r="IZ1216" s="18"/>
      <c r="JA1216" s="18"/>
      <c r="JB1216" s="18"/>
      <c r="JC1216" s="18"/>
      <c r="JD1216" s="18"/>
      <c r="JE1216" s="18"/>
      <c r="JF1216" s="18"/>
      <c r="JG1216" s="18"/>
      <c r="JH1216" s="18"/>
      <c r="JI1216" s="18"/>
      <c r="JJ1216" s="18"/>
      <c r="JK1216" s="18"/>
      <c r="JL1216" s="18"/>
      <c r="JM1216" s="18"/>
      <c r="JN1216" s="18"/>
      <c r="JO1216" s="18"/>
      <c r="JP1216" s="18"/>
      <c r="JQ1216" s="18"/>
      <c r="JR1216" s="18"/>
      <c r="JS1216" s="18"/>
      <c r="JT1216" s="18"/>
      <c r="JU1216" s="18"/>
      <c r="JV1216" s="18"/>
      <c r="JW1216" s="18"/>
      <c r="JX1216" s="18"/>
      <c r="JY1216" s="18"/>
      <c r="JZ1216" s="18"/>
      <c r="KA1216" s="18"/>
      <c r="KB1216" s="18"/>
      <c r="KC1216" s="18"/>
      <c r="KD1216" s="18"/>
      <c r="KE1216" s="18"/>
      <c r="KF1216" s="18"/>
      <c r="KG1216" s="18"/>
      <c r="KH1216" s="18"/>
      <c r="KI1216" s="18"/>
      <c r="KJ1216" s="18"/>
      <c r="KK1216" s="18"/>
      <c r="KL1216" s="18"/>
      <c r="KM1216" s="18"/>
      <c r="KN1216" s="18"/>
      <c r="KO1216" s="18"/>
      <c r="KP1216" s="18"/>
      <c r="KQ1216" s="18"/>
      <c r="KR1216" s="18"/>
      <c r="KS1216" s="18"/>
      <c r="KT1216" s="18"/>
    </row>
    <row r="1217" spans="8:306">
      <c r="H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c r="GS1217" s="18"/>
      <c r="GT1217" s="18"/>
      <c r="GU1217" s="18"/>
      <c r="GV1217" s="18"/>
      <c r="GW1217" s="18"/>
      <c r="GX1217" s="18"/>
      <c r="GY1217" s="18"/>
      <c r="GZ1217" s="18"/>
      <c r="HA1217" s="18"/>
      <c r="HB1217" s="18"/>
      <c r="HC1217" s="18"/>
      <c r="HD1217" s="18"/>
      <c r="HE1217" s="18"/>
      <c r="HF1217" s="18"/>
      <c r="HG1217" s="18"/>
      <c r="HH1217" s="18"/>
      <c r="HI1217" s="18"/>
      <c r="HJ1217" s="18"/>
      <c r="HK1217" s="18"/>
      <c r="HL1217" s="18"/>
      <c r="HM1217" s="18"/>
      <c r="HN1217" s="18"/>
      <c r="HO1217" s="18"/>
      <c r="HP1217" s="18"/>
      <c r="HQ1217" s="18"/>
      <c r="HR1217" s="18"/>
      <c r="HS1217" s="18"/>
      <c r="HT1217" s="18"/>
      <c r="HU1217" s="18"/>
      <c r="HV1217" s="18"/>
      <c r="HW1217" s="18"/>
      <c r="HX1217" s="18"/>
      <c r="HY1217" s="18"/>
      <c r="HZ1217" s="18"/>
      <c r="IA1217" s="18"/>
      <c r="IB1217" s="18"/>
      <c r="IC1217" s="18"/>
      <c r="ID1217" s="18"/>
      <c r="IE1217" s="18"/>
      <c r="IF1217" s="18"/>
      <c r="IG1217" s="18"/>
      <c r="IH1217" s="18"/>
      <c r="II1217" s="18"/>
      <c r="IJ1217" s="18"/>
      <c r="IK1217" s="18"/>
      <c r="IL1217" s="18"/>
      <c r="IM1217" s="18"/>
      <c r="IN1217" s="18"/>
      <c r="IO1217" s="18"/>
      <c r="IP1217" s="18"/>
      <c r="IQ1217" s="18"/>
      <c r="IR1217" s="18"/>
      <c r="IS1217" s="18"/>
      <c r="IT1217" s="18"/>
      <c r="IU1217" s="18"/>
      <c r="IV1217" s="18"/>
      <c r="IW1217" s="18"/>
      <c r="IX1217" s="18"/>
      <c r="IY1217" s="18"/>
      <c r="IZ1217" s="18"/>
      <c r="JA1217" s="18"/>
      <c r="JB1217" s="18"/>
      <c r="JC1217" s="18"/>
      <c r="JD1217" s="18"/>
      <c r="JE1217" s="18"/>
      <c r="JF1217" s="18"/>
      <c r="JG1217" s="18"/>
      <c r="JH1217" s="18"/>
      <c r="JI1217" s="18"/>
      <c r="JJ1217" s="18"/>
      <c r="JK1217" s="18"/>
      <c r="JL1217" s="18"/>
      <c r="JM1217" s="18"/>
      <c r="JN1217" s="18"/>
      <c r="JO1217" s="18"/>
      <c r="JP1217" s="18"/>
      <c r="JQ1217" s="18"/>
      <c r="JR1217" s="18"/>
      <c r="JS1217" s="18"/>
      <c r="JT1217" s="18"/>
      <c r="JU1217" s="18"/>
      <c r="JV1217" s="18"/>
      <c r="JW1217" s="18"/>
      <c r="JX1217" s="18"/>
      <c r="JY1217" s="18"/>
      <c r="JZ1217" s="18"/>
      <c r="KA1217" s="18"/>
      <c r="KB1217" s="18"/>
      <c r="KC1217" s="18"/>
      <c r="KD1217" s="18"/>
      <c r="KE1217" s="18"/>
      <c r="KF1217" s="18"/>
      <c r="KG1217" s="18"/>
      <c r="KH1217" s="18"/>
      <c r="KI1217" s="18"/>
      <c r="KJ1217" s="18"/>
      <c r="KK1217" s="18"/>
      <c r="KL1217" s="18"/>
      <c r="KM1217" s="18"/>
      <c r="KN1217" s="18"/>
      <c r="KO1217" s="18"/>
      <c r="KP1217" s="18"/>
      <c r="KQ1217" s="18"/>
      <c r="KR1217" s="18"/>
      <c r="KS1217" s="18"/>
      <c r="KT1217" s="18"/>
    </row>
    <row r="1218" spans="8:306">
      <c r="H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c r="GS1218" s="18"/>
      <c r="GT1218" s="18"/>
      <c r="GU1218" s="18"/>
      <c r="GV1218" s="18"/>
      <c r="GW1218" s="18"/>
      <c r="GX1218" s="18"/>
      <c r="GY1218" s="18"/>
      <c r="GZ1218" s="18"/>
      <c r="HA1218" s="18"/>
      <c r="HB1218" s="18"/>
      <c r="HC1218" s="18"/>
      <c r="HD1218" s="18"/>
      <c r="HE1218" s="18"/>
      <c r="HF1218" s="18"/>
      <c r="HG1218" s="18"/>
      <c r="HH1218" s="18"/>
      <c r="HI1218" s="18"/>
      <c r="HJ1218" s="18"/>
      <c r="HK1218" s="18"/>
      <c r="HL1218" s="18"/>
      <c r="HM1218" s="18"/>
      <c r="HN1218" s="18"/>
      <c r="HO1218" s="18"/>
      <c r="HP1218" s="18"/>
      <c r="HQ1218" s="18"/>
      <c r="HR1218" s="18"/>
      <c r="HS1218" s="18"/>
      <c r="HT1218" s="18"/>
      <c r="HU1218" s="18"/>
      <c r="HV1218" s="18"/>
      <c r="HW1218" s="18"/>
      <c r="HX1218" s="18"/>
      <c r="HY1218" s="18"/>
      <c r="HZ1218" s="18"/>
      <c r="IA1218" s="18"/>
      <c r="IB1218" s="18"/>
      <c r="IC1218" s="18"/>
      <c r="ID1218" s="18"/>
      <c r="IE1218" s="18"/>
      <c r="IF1218" s="18"/>
      <c r="IG1218" s="18"/>
      <c r="IH1218" s="18"/>
      <c r="II1218" s="18"/>
      <c r="IJ1218" s="18"/>
      <c r="IK1218" s="18"/>
      <c r="IL1218" s="18"/>
      <c r="IM1218" s="18"/>
      <c r="IN1218" s="18"/>
      <c r="IO1218" s="18"/>
      <c r="IP1218" s="18"/>
      <c r="IQ1218" s="18"/>
      <c r="IR1218" s="18"/>
      <c r="IS1218" s="18"/>
      <c r="IT1218" s="18"/>
      <c r="IU1218" s="18"/>
      <c r="IV1218" s="18"/>
      <c r="IW1218" s="18"/>
      <c r="IX1218" s="18"/>
      <c r="IY1218" s="18"/>
      <c r="IZ1218" s="18"/>
      <c r="JA1218" s="18"/>
      <c r="JB1218" s="18"/>
      <c r="JC1218" s="18"/>
      <c r="JD1218" s="18"/>
      <c r="JE1218" s="18"/>
      <c r="JF1218" s="18"/>
      <c r="JG1218" s="18"/>
      <c r="JH1218" s="18"/>
      <c r="JI1218" s="18"/>
      <c r="JJ1218" s="18"/>
      <c r="JK1218" s="18"/>
      <c r="JL1218" s="18"/>
      <c r="JM1218" s="18"/>
      <c r="JN1218" s="18"/>
      <c r="JO1218" s="18"/>
      <c r="JP1218" s="18"/>
      <c r="JQ1218" s="18"/>
      <c r="JR1218" s="18"/>
      <c r="JS1218" s="18"/>
      <c r="JT1218" s="18"/>
      <c r="JU1218" s="18"/>
      <c r="JV1218" s="18"/>
      <c r="JW1218" s="18"/>
      <c r="JX1218" s="18"/>
      <c r="JY1218" s="18"/>
      <c r="JZ1218" s="18"/>
      <c r="KA1218" s="18"/>
      <c r="KB1218" s="18"/>
      <c r="KC1218" s="18"/>
      <c r="KD1218" s="18"/>
      <c r="KE1218" s="18"/>
      <c r="KF1218" s="18"/>
      <c r="KG1218" s="18"/>
      <c r="KH1218" s="18"/>
      <c r="KI1218" s="18"/>
      <c r="KJ1218" s="18"/>
      <c r="KK1218" s="18"/>
      <c r="KL1218" s="18"/>
      <c r="KM1218" s="18"/>
      <c r="KN1218" s="18"/>
      <c r="KO1218" s="18"/>
      <c r="KP1218" s="18"/>
      <c r="KQ1218" s="18"/>
      <c r="KR1218" s="18"/>
      <c r="KS1218" s="18"/>
      <c r="KT1218" s="18"/>
    </row>
    <row r="1219" spans="8:306">
      <c r="H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c r="GS1219" s="18"/>
      <c r="GT1219" s="18"/>
      <c r="GU1219" s="18"/>
      <c r="GV1219" s="18"/>
      <c r="GW1219" s="18"/>
      <c r="GX1219" s="18"/>
      <c r="GY1219" s="18"/>
      <c r="GZ1219" s="18"/>
      <c r="HA1219" s="18"/>
      <c r="HB1219" s="18"/>
      <c r="HC1219" s="18"/>
      <c r="HD1219" s="18"/>
      <c r="HE1219" s="18"/>
      <c r="HF1219" s="18"/>
      <c r="HG1219" s="18"/>
      <c r="HH1219" s="18"/>
      <c r="HI1219" s="18"/>
      <c r="HJ1219" s="18"/>
      <c r="HK1219" s="18"/>
      <c r="HL1219" s="18"/>
      <c r="HM1219" s="18"/>
      <c r="HN1219" s="18"/>
      <c r="HO1219" s="18"/>
      <c r="HP1219" s="18"/>
      <c r="HQ1219" s="18"/>
      <c r="HR1219" s="18"/>
      <c r="HS1219" s="18"/>
      <c r="HT1219" s="18"/>
      <c r="HU1219" s="18"/>
      <c r="HV1219" s="18"/>
      <c r="HW1219" s="18"/>
      <c r="HX1219" s="18"/>
      <c r="HY1219" s="18"/>
      <c r="HZ1219" s="18"/>
      <c r="IA1219" s="18"/>
      <c r="IB1219" s="18"/>
      <c r="IC1219" s="18"/>
      <c r="ID1219" s="18"/>
      <c r="IE1219" s="18"/>
      <c r="IF1219" s="18"/>
      <c r="IG1219" s="18"/>
      <c r="IH1219" s="18"/>
      <c r="II1219" s="18"/>
      <c r="IJ1219" s="18"/>
      <c r="IK1219" s="18"/>
      <c r="IL1219" s="18"/>
      <c r="IM1219" s="18"/>
      <c r="IN1219" s="18"/>
      <c r="IO1219" s="18"/>
      <c r="IP1219" s="18"/>
      <c r="IQ1219" s="18"/>
      <c r="IR1219" s="18"/>
      <c r="IS1219" s="18"/>
      <c r="IT1219" s="18"/>
      <c r="IU1219" s="18"/>
      <c r="IV1219" s="18"/>
      <c r="IW1219" s="18"/>
      <c r="IX1219" s="18"/>
      <c r="IY1219" s="18"/>
      <c r="IZ1219" s="18"/>
      <c r="JA1219" s="18"/>
      <c r="JB1219" s="18"/>
      <c r="JC1219" s="18"/>
      <c r="JD1219" s="18"/>
      <c r="JE1219" s="18"/>
      <c r="JF1219" s="18"/>
      <c r="JG1219" s="18"/>
      <c r="JH1219" s="18"/>
      <c r="JI1219" s="18"/>
      <c r="JJ1219" s="18"/>
      <c r="JK1219" s="18"/>
      <c r="JL1219" s="18"/>
      <c r="JM1219" s="18"/>
      <c r="JN1219" s="18"/>
      <c r="JO1219" s="18"/>
      <c r="JP1219" s="18"/>
      <c r="JQ1219" s="18"/>
      <c r="JR1219" s="18"/>
      <c r="JS1219" s="18"/>
      <c r="JT1219" s="18"/>
      <c r="JU1219" s="18"/>
      <c r="JV1219" s="18"/>
      <c r="JW1219" s="18"/>
      <c r="JX1219" s="18"/>
      <c r="JY1219" s="18"/>
      <c r="JZ1219" s="18"/>
      <c r="KA1219" s="18"/>
      <c r="KB1219" s="18"/>
      <c r="KC1219" s="18"/>
      <c r="KD1219" s="18"/>
      <c r="KE1219" s="18"/>
      <c r="KF1219" s="18"/>
      <c r="KG1219" s="18"/>
      <c r="KH1219" s="18"/>
      <c r="KI1219" s="18"/>
      <c r="KJ1219" s="18"/>
      <c r="KK1219" s="18"/>
      <c r="KL1219" s="18"/>
      <c r="KM1219" s="18"/>
      <c r="KN1219" s="18"/>
      <c r="KO1219" s="18"/>
      <c r="KP1219" s="18"/>
      <c r="KQ1219" s="18"/>
      <c r="KR1219" s="18"/>
      <c r="KS1219" s="18"/>
      <c r="KT1219" s="18"/>
    </row>
    <row r="1220" spans="8:306">
      <c r="H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c r="GS1220" s="18"/>
      <c r="GT1220" s="18"/>
      <c r="GU1220" s="18"/>
      <c r="GV1220" s="18"/>
      <c r="GW1220" s="18"/>
      <c r="GX1220" s="18"/>
      <c r="GY1220" s="18"/>
      <c r="GZ1220" s="18"/>
      <c r="HA1220" s="18"/>
      <c r="HB1220" s="18"/>
      <c r="HC1220" s="18"/>
      <c r="HD1220" s="18"/>
      <c r="HE1220" s="18"/>
      <c r="HF1220" s="18"/>
      <c r="HG1220" s="18"/>
      <c r="HH1220" s="18"/>
      <c r="HI1220" s="18"/>
      <c r="HJ1220" s="18"/>
      <c r="HK1220" s="18"/>
      <c r="HL1220" s="18"/>
      <c r="HM1220" s="18"/>
      <c r="HN1220" s="18"/>
      <c r="HO1220" s="18"/>
      <c r="HP1220" s="18"/>
      <c r="HQ1220" s="18"/>
      <c r="HR1220" s="18"/>
      <c r="HS1220" s="18"/>
      <c r="HT1220" s="18"/>
      <c r="HU1220" s="18"/>
      <c r="HV1220" s="18"/>
      <c r="HW1220" s="18"/>
      <c r="HX1220" s="18"/>
      <c r="HY1220" s="18"/>
      <c r="HZ1220" s="18"/>
      <c r="IA1220" s="18"/>
      <c r="IB1220" s="18"/>
      <c r="IC1220" s="18"/>
      <c r="ID1220" s="18"/>
      <c r="IE1220" s="18"/>
      <c r="IF1220" s="18"/>
      <c r="IG1220" s="18"/>
      <c r="IH1220" s="18"/>
      <c r="II1220" s="18"/>
      <c r="IJ1220" s="18"/>
      <c r="IK1220" s="18"/>
      <c r="IL1220" s="18"/>
      <c r="IM1220" s="18"/>
      <c r="IN1220" s="18"/>
      <c r="IO1220" s="18"/>
      <c r="IP1220" s="18"/>
      <c r="IQ1220" s="18"/>
      <c r="IR1220" s="18"/>
      <c r="IS1220" s="18"/>
      <c r="IT1220" s="18"/>
      <c r="IU1220" s="18"/>
      <c r="IV1220" s="18"/>
      <c r="IW1220" s="18"/>
      <c r="IX1220" s="18"/>
      <c r="IY1220" s="18"/>
      <c r="IZ1220" s="18"/>
      <c r="JA1220" s="18"/>
      <c r="JB1220" s="18"/>
      <c r="JC1220" s="18"/>
      <c r="JD1220" s="18"/>
      <c r="JE1220" s="18"/>
      <c r="JF1220" s="18"/>
      <c r="JG1220" s="18"/>
      <c r="JH1220" s="18"/>
      <c r="JI1220" s="18"/>
      <c r="JJ1220" s="18"/>
      <c r="JK1220" s="18"/>
      <c r="JL1220" s="18"/>
      <c r="JM1220" s="18"/>
      <c r="JN1220" s="18"/>
      <c r="JO1220" s="18"/>
      <c r="JP1220" s="18"/>
      <c r="JQ1220" s="18"/>
      <c r="JR1220" s="18"/>
      <c r="JS1220" s="18"/>
      <c r="JT1220" s="18"/>
      <c r="JU1220" s="18"/>
      <c r="JV1220" s="18"/>
      <c r="JW1220" s="18"/>
      <c r="JX1220" s="18"/>
      <c r="JY1220" s="18"/>
      <c r="JZ1220" s="18"/>
      <c r="KA1220" s="18"/>
      <c r="KB1220" s="18"/>
      <c r="KC1220" s="18"/>
      <c r="KD1220" s="18"/>
      <c r="KE1220" s="18"/>
      <c r="KF1220" s="18"/>
      <c r="KG1220" s="18"/>
      <c r="KH1220" s="18"/>
      <c r="KI1220" s="18"/>
      <c r="KJ1220" s="18"/>
      <c r="KK1220" s="18"/>
      <c r="KL1220" s="18"/>
      <c r="KM1220" s="18"/>
      <c r="KN1220" s="18"/>
      <c r="KO1220" s="18"/>
      <c r="KP1220" s="18"/>
      <c r="KQ1220" s="18"/>
      <c r="KR1220" s="18"/>
      <c r="KS1220" s="18"/>
      <c r="KT1220" s="18"/>
    </row>
    <row r="1221" spans="8:306">
      <c r="H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c r="GS1221" s="18"/>
      <c r="GT1221" s="18"/>
      <c r="GU1221" s="18"/>
      <c r="GV1221" s="18"/>
      <c r="GW1221" s="18"/>
      <c r="GX1221" s="18"/>
      <c r="GY1221" s="18"/>
      <c r="GZ1221" s="18"/>
      <c r="HA1221" s="18"/>
      <c r="HB1221" s="18"/>
      <c r="HC1221" s="18"/>
      <c r="HD1221" s="18"/>
      <c r="HE1221" s="18"/>
      <c r="HF1221" s="18"/>
      <c r="HG1221" s="18"/>
      <c r="HH1221" s="18"/>
      <c r="HI1221" s="18"/>
      <c r="HJ1221" s="18"/>
      <c r="HK1221" s="18"/>
      <c r="HL1221" s="18"/>
      <c r="HM1221" s="18"/>
      <c r="HN1221" s="18"/>
      <c r="HO1221" s="18"/>
      <c r="HP1221" s="18"/>
      <c r="HQ1221" s="18"/>
      <c r="HR1221" s="18"/>
      <c r="HS1221" s="18"/>
      <c r="HT1221" s="18"/>
      <c r="HU1221" s="18"/>
      <c r="HV1221" s="18"/>
      <c r="HW1221" s="18"/>
      <c r="HX1221" s="18"/>
      <c r="HY1221" s="18"/>
      <c r="HZ1221" s="18"/>
      <c r="IA1221" s="18"/>
      <c r="IB1221" s="18"/>
      <c r="IC1221" s="18"/>
      <c r="ID1221" s="18"/>
      <c r="IE1221" s="18"/>
      <c r="IF1221" s="18"/>
      <c r="IG1221" s="18"/>
      <c r="IH1221" s="18"/>
      <c r="II1221" s="18"/>
      <c r="IJ1221" s="18"/>
      <c r="IK1221" s="18"/>
      <c r="IL1221" s="18"/>
      <c r="IM1221" s="18"/>
      <c r="IN1221" s="18"/>
      <c r="IO1221" s="18"/>
      <c r="IP1221" s="18"/>
      <c r="IQ1221" s="18"/>
      <c r="IR1221" s="18"/>
      <c r="IS1221" s="18"/>
      <c r="IT1221" s="18"/>
      <c r="IU1221" s="18"/>
      <c r="IV1221" s="18"/>
      <c r="IW1221" s="18"/>
      <c r="IX1221" s="18"/>
      <c r="IY1221" s="18"/>
      <c r="IZ1221" s="18"/>
      <c r="JA1221" s="18"/>
      <c r="JB1221" s="18"/>
      <c r="JC1221" s="18"/>
      <c r="JD1221" s="18"/>
      <c r="JE1221" s="18"/>
      <c r="JF1221" s="18"/>
      <c r="JG1221" s="18"/>
      <c r="JH1221" s="18"/>
      <c r="JI1221" s="18"/>
      <c r="JJ1221" s="18"/>
      <c r="JK1221" s="18"/>
      <c r="JL1221" s="18"/>
      <c r="JM1221" s="18"/>
      <c r="JN1221" s="18"/>
      <c r="JO1221" s="18"/>
      <c r="JP1221" s="18"/>
      <c r="JQ1221" s="18"/>
      <c r="JR1221" s="18"/>
      <c r="JS1221" s="18"/>
      <c r="JT1221" s="18"/>
      <c r="JU1221" s="18"/>
      <c r="JV1221" s="18"/>
      <c r="JW1221" s="18"/>
      <c r="JX1221" s="18"/>
      <c r="JY1221" s="18"/>
      <c r="JZ1221" s="18"/>
      <c r="KA1221" s="18"/>
      <c r="KB1221" s="18"/>
      <c r="KC1221" s="18"/>
      <c r="KD1221" s="18"/>
      <c r="KE1221" s="18"/>
      <c r="KF1221" s="18"/>
      <c r="KG1221" s="18"/>
      <c r="KH1221" s="18"/>
      <c r="KI1221" s="18"/>
      <c r="KJ1221" s="18"/>
      <c r="KK1221" s="18"/>
      <c r="KL1221" s="18"/>
      <c r="KM1221" s="18"/>
      <c r="KN1221" s="18"/>
      <c r="KO1221" s="18"/>
      <c r="KP1221" s="18"/>
      <c r="KQ1221" s="18"/>
      <c r="KR1221" s="18"/>
      <c r="KS1221" s="18"/>
      <c r="KT1221" s="18"/>
    </row>
    <row r="1222" spans="8:306">
      <c r="H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c r="GS1222" s="18"/>
      <c r="GT1222" s="18"/>
      <c r="GU1222" s="18"/>
      <c r="GV1222" s="18"/>
      <c r="GW1222" s="18"/>
      <c r="GX1222" s="18"/>
      <c r="GY1222" s="18"/>
      <c r="GZ1222" s="18"/>
      <c r="HA1222" s="18"/>
      <c r="HB1222" s="18"/>
      <c r="HC1222" s="18"/>
      <c r="HD1222" s="18"/>
      <c r="HE1222" s="18"/>
      <c r="HF1222" s="18"/>
      <c r="HG1222" s="18"/>
      <c r="HH1222" s="18"/>
      <c r="HI1222" s="18"/>
      <c r="HJ1222" s="18"/>
      <c r="HK1222" s="18"/>
      <c r="HL1222" s="18"/>
      <c r="HM1222" s="18"/>
      <c r="HN1222" s="18"/>
      <c r="HO1222" s="18"/>
      <c r="HP1222" s="18"/>
      <c r="HQ1222" s="18"/>
      <c r="HR1222" s="18"/>
      <c r="HS1222" s="18"/>
      <c r="HT1222" s="18"/>
      <c r="HU1222" s="18"/>
      <c r="HV1222" s="18"/>
      <c r="HW1222" s="18"/>
      <c r="HX1222" s="18"/>
      <c r="HY1222" s="18"/>
      <c r="HZ1222" s="18"/>
      <c r="IA1222" s="18"/>
      <c r="IB1222" s="18"/>
      <c r="IC1222" s="18"/>
      <c r="ID1222" s="18"/>
      <c r="IE1222" s="18"/>
      <c r="IF1222" s="18"/>
      <c r="IG1222" s="18"/>
      <c r="IH1222" s="18"/>
      <c r="II1222" s="18"/>
      <c r="IJ1222" s="18"/>
      <c r="IK1222" s="18"/>
      <c r="IL1222" s="18"/>
      <c r="IM1222" s="18"/>
      <c r="IN1222" s="18"/>
      <c r="IO1222" s="18"/>
      <c r="IP1222" s="18"/>
      <c r="IQ1222" s="18"/>
      <c r="IR1222" s="18"/>
      <c r="IS1222" s="18"/>
      <c r="IT1222" s="18"/>
      <c r="IU1222" s="18"/>
      <c r="IV1222" s="18"/>
      <c r="IW1222" s="18"/>
      <c r="IX1222" s="18"/>
      <c r="IY1222" s="18"/>
      <c r="IZ1222" s="18"/>
      <c r="JA1222" s="18"/>
      <c r="JB1222" s="18"/>
      <c r="JC1222" s="18"/>
      <c r="JD1222" s="18"/>
      <c r="JE1222" s="18"/>
      <c r="JF1222" s="18"/>
      <c r="JG1222" s="18"/>
      <c r="JH1222" s="18"/>
      <c r="JI1222" s="18"/>
      <c r="JJ1222" s="18"/>
      <c r="JK1222" s="18"/>
      <c r="JL1222" s="18"/>
      <c r="JM1222" s="18"/>
      <c r="JN1222" s="18"/>
      <c r="JO1222" s="18"/>
      <c r="JP1222" s="18"/>
      <c r="JQ1222" s="18"/>
      <c r="JR1222" s="18"/>
      <c r="JS1222" s="18"/>
      <c r="JT1222" s="18"/>
      <c r="JU1222" s="18"/>
      <c r="JV1222" s="18"/>
      <c r="JW1222" s="18"/>
      <c r="JX1222" s="18"/>
      <c r="JY1222" s="18"/>
      <c r="JZ1222" s="18"/>
      <c r="KA1222" s="18"/>
      <c r="KB1222" s="18"/>
      <c r="KC1222" s="18"/>
      <c r="KD1222" s="18"/>
      <c r="KE1222" s="18"/>
      <c r="KF1222" s="18"/>
      <c r="KG1222" s="18"/>
      <c r="KH1222" s="18"/>
      <c r="KI1222" s="18"/>
      <c r="KJ1222" s="18"/>
      <c r="KK1222" s="18"/>
      <c r="KL1222" s="18"/>
      <c r="KM1222" s="18"/>
      <c r="KN1222" s="18"/>
      <c r="KO1222" s="18"/>
      <c r="KP1222" s="18"/>
      <c r="KQ1222" s="18"/>
      <c r="KR1222" s="18"/>
      <c r="KS1222" s="18"/>
      <c r="KT1222" s="18"/>
    </row>
    <row r="1223" spans="8:306">
      <c r="H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c r="GS1223" s="18"/>
      <c r="GT1223" s="18"/>
      <c r="GU1223" s="18"/>
      <c r="GV1223" s="18"/>
      <c r="GW1223" s="18"/>
      <c r="GX1223" s="18"/>
      <c r="GY1223" s="18"/>
      <c r="GZ1223" s="18"/>
      <c r="HA1223" s="18"/>
      <c r="HB1223" s="18"/>
      <c r="HC1223" s="18"/>
      <c r="HD1223" s="18"/>
      <c r="HE1223" s="18"/>
      <c r="HF1223" s="18"/>
      <c r="HG1223" s="18"/>
      <c r="HH1223" s="18"/>
      <c r="HI1223" s="18"/>
      <c r="HJ1223" s="18"/>
      <c r="HK1223" s="18"/>
      <c r="HL1223" s="18"/>
      <c r="HM1223" s="18"/>
      <c r="HN1223" s="18"/>
      <c r="HO1223" s="18"/>
      <c r="HP1223" s="18"/>
      <c r="HQ1223" s="18"/>
      <c r="HR1223" s="18"/>
      <c r="HS1223" s="18"/>
      <c r="HT1223" s="18"/>
      <c r="HU1223" s="18"/>
      <c r="HV1223" s="18"/>
      <c r="HW1223" s="18"/>
      <c r="HX1223" s="18"/>
      <c r="HY1223" s="18"/>
      <c r="HZ1223" s="18"/>
      <c r="IA1223" s="18"/>
      <c r="IB1223" s="18"/>
      <c r="IC1223" s="18"/>
      <c r="ID1223" s="18"/>
      <c r="IE1223" s="18"/>
      <c r="IF1223" s="18"/>
      <c r="IG1223" s="18"/>
      <c r="IH1223" s="18"/>
      <c r="II1223" s="18"/>
      <c r="IJ1223" s="18"/>
      <c r="IK1223" s="18"/>
      <c r="IL1223" s="18"/>
      <c r="IM1223" s="18"/>
      <c r="IN1223" s="18"/>
      <c r="IO1223" s="18"/>
      <c r="IP1223" s="18"/>
      <c r="IQ1223" s="18"/>
      <c r="IR1223" s="18"/>
      <c r="IS1223" s="18"/>
      <c r="IT1223" s="18"/>
      <c r="IU1223" s="18"/>
      <c r="IV1223" s="18"/>
      <c r="IW1223" s="18"/>
      <c r="IX1223" s="18"/>
      <c r="IY1223" s="18"/>
      <c r="IZ1223" s="18"/>
      <c r="JA1223" s="18"/>
      <c r="JB1223" s="18"/>
      <c r="JC1223" s="18"/>
      <c r="JD1223" s="18"/>
      <c r="JE1223" s="18"/>
      <c r="JF1223" s="18"/>
      <c r="JG1223" s="18"/>
      <c r="JH1223" s="18"/>
      <c r="JI1223" s="18"/>
      <c r="JJ1223" s="18"/>
      <c r="JK1223" s="18"/>
      <c r="JL1223" s="18"/>
      <c r="JM1223" s="18"/>
      <c r="JN1223" s="18"/>
      <c r="JO1223" s="18"/>
      <c r="JP1223" s="18"/>
      <c r="JQ1223" s="18"/>
      <c r="JR1223" s="18"/>
      <c r="JS1223" s="18"/>
      <c r="JT1223" s="18"/>
      <c r="JU1223" s="18"/>
      <c r="JV1223" s="18"/>
      <c r="JW1223" s="18"/>
      <c r="JX1223" s="18"/>
      <c r="JY1223" s="18"/>
      <c r="JZ1223" s="18"/>
      <c r="KA1223" s="18"/>
      <c r="KB1223" s="18"/>
      <c r="KC1223" s="18"/>
      <c r="KD1223" s="18"/>
      <c r="KE1223" s="18"/>
      <c r="KF1223" s="18"/>
      <c r="KG1223" s="18"/>
      <c r="KH1223" s="18"/>
      <c r="KI1223" s="18"/>
      <c r="KJ1223" s="18"/>
      <c r="KK1223" s="18"/>
      <c r="KL1223" s="18"/>
      <c r="KM1223" s="18"/>
      <c r="KN1223" s="18"/>
      <c r="KO1223" s="18"/>
      <c r="KP1223" s="18"/>
      <c r="KQ1223" s="18"/>
      <c r="KR1223" s="18"/>
      <c r="KS1223" s="18"/>
      <c r="KT1223" s="18"/>
    </row>
    <row r="1224" spans="8:306">
      <c r="H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c r="GS1224" s="18"/>
      <c r="GT1224" s="18"/>
      <c r="GU1224" s="18"/>
      <c r="GV1224" s="18"/>
      <c r="GW1224" s="18"/>
      <c r="GX1224" s="18"/>
      <c r="GY1224" s="18"/>
      <c r="GZ1224" s="18"/>
      <c r="HA1224" s="18"/>
      <c r="HB1224" s="18"/>
      <c r="HC1224" s="18"/>
      <c r="HD1224" s="18"/>
      <c r="HE1224" s="18"/>
      <c r="HF1224" s="18"/>
      <c r="HG1224" s="18"/>
      <c r="HH1224" s="18"/>
      <c r="HI1224" s="18"/>
      <c r="HJ1224" s="18"/>
      <c r="HK1224" s="18"/>
      <c r="HL1224" s="18"/>
      <c r="HM1224" s="18"/>
      <c r="HN1224" s="18"/>
      <c r="HO1224" s="18"/>
      <c r="HP1224" s="18"/>
      <c r="HQ1224" s="18"/>
      <c r="HR1224" s="18"/>
      <c r="HS1224" s="18"/>
      <c r="HT1224" s="18"/>
      <c r="HU1224" s="18"/>
      <c r="HV1224" s="18"/>
      <c r="HW1224" s="18"/>
      <c r="HX1224" s="18"/>
      <c r="HY1224" s="18"/>
      <c r="HZ1224" s="18"/>
      <c r="IA1224" s="18"/>
      <c r="IB1224" s="18"/>
      <c r="IC1224" s="18"/>
      <c r="ID1224" s="18"/>
      <c r="IE1224" s="18"/>
      <c r="IF1224" s="18"/>
      <c r="IG1224" s="18"/>
      <c r="IH1224" s="18"/>
      <c r="II1224" s="18"/>
      <c r="IJ1224" s="18"/>
      <c r="IK1224" s="18"/>
      <c r="IL1224" s="18"/>
      <c r="IM1224" s="18"/>
      <c r="IN1224" s="18"/>
      <c r="IO1224" s="18"/>
      <c r="IP1224" s="18"/>
      <c r="IQ1224" s="18"/>
      <c r="IR1224" s="18"/>
      <c r="IS1224" s="18"/>
      <c r="IT1224" s="18"/>
      <c r="IU1224" s="18"/>
      <c r="IV1224" s="18"/>
      <c r="IW1224" s="18"/>
      <c r="IX1224" s="18"/>
      <c r="IY1224" s="18"/>
      <c r="IZ1224" s="18"/>
      <c r="JA1224" s="18"/>
      <c r="JB1224" s="18"/>
      <c r="JC1224" s="18"/>
      <c r="JD1224" s="18"/>
      <c r="JE1224" s="18"/>
      <c r="JF1224" s="18"/>
      <c r="JG1224" s="18"/>
      <c r="JH1224" s="18"/>
      <c r="JI1224" s="18"/>
      <c r="JJ1224" s="18"/>
      <c r="JK1224" s="18"/>
      <c r="JL1224" s="18"/>
      <c r="JM1224" s="18"/>
      <c r="JN1224" s="18"/>
      <c r="JO1224" s="18"/>
      <c r="JP1224" s="18"/>
      <c r="JQ1224" s="18"/>
      <c r="JR1224" s="18"/>
      <c r="JS1224" s="18"/>
      <c r="JT1224" s="18"/>
      <c r="JU1224" s="18"/>
      <c r="JV1224" s="18"/>
      <c r="JW1224" s="18"/>
      <c r="JX1224" s="18"/>
      <c r="JY1224" s="18"/>
      <c r="JZ1224" s="18"/>
      <c r="KA1224" s="18"/>
      <c r="KB1224" s="18"/>
      <c r="KC1224" s="18"/>
      <c r="KD1224" s="18"/>
      <c r="KE1224" s="18"/>
      <c r="KF1224" s="18"/>
      <c r="KG1224" s="18"/>
      <c r="KH1224" s="18"/>
      <c r="KI1224" s="18"/>
      <c r="KJ1224" s="18"/>
      <c r="KK1224" s="18"/>
      <c r="KL1224" s="18"/>
      <c r="KM1224" s="18"/>
      <c r="KN1224" s="18"/>
      <c r="KO1224" s="18"/>
      <c r="KP1224" s="18"/>
      <c r="KQ1224" s="18"/>
      <c r="KR1224" s="18"/>
      <c r="KS1224" s="18"/>
      <c r="KT1224" s="18"/>
    </row>
    <row r="1225" spans="8:306">
      <c r="H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c r="GS1225" s="18"/>
      <c r="GT1225" s="18"/>
      <c r="GU1225" s="18"/>
      <c r="GV1225" s="18"/>
      <c r="GW1225" s="18"/>
      <c r="GX1225" s="18"/>
      <c r="GY1225" s="18"/>
      <c r="GZ1225" s="18"/>
      <c r="HA1225" s="18"/>
      <c r="HB1225" s="18"/>
      <c r="HC1225" s="18"/>
      <c r="HD1225" s="18"/>
      <c r="HE1225" s="18"/>
      <c r="HF1225" s="18"/>
      <c r="HG1225" s="18"/>
      <c r="HH1225" s="18"/>
      <c r="HI1225" s="18"/>
      <c r="HJ1225" s="18"/>
      <c r="HK1225" s="18"/>
      <c r="HL1225" s="18"/>
      <c r="HM1225" s="18"/>
      <c r="HN1225" s="18"/>
      <c r="HO1225" s="18"/>
      <c r="HP1225" s="18"/>
      <c r="HQ1225" s="18"/>
      <c r="HR1225" s="18"/>
      <c r="HS1225" s="18"/>
      <c r="HT1225" s="18"/>
      <c r="HU1225" s="18"/>
      <c r="HV1225" s="18"/>
      <c r="HW1225" s="18"/>
      <c r="HX1225" s="18"/>
      <c r="HY1225" s="18"/>
      <c r="HZ1225" s="18"/>
      <c r="IA1225" s="18"/>
      <c r="IB1225" s="18"/>
      <c r="IC1225" s="18"/>
      <c r="ID1225" s="18"/>
      <c r="IE1225" s="18"/>
      <c r="IF1225" s="18"/>
      <c r="IG1225" s="18"/>
      <c r="IH1225" s="18"/>
      <c r="II1225" s="18"/>
      <c r="IJ1225" s="18"/>
      <c r="IK1225" s="18"/>
      <c r="IL1225" s="18"/>
      <c r="IM1225" s="18"/>
      <c r="IN1225" s="18"/>
      <c r="IO1225" s="18"/>
      <c r="IP1225" s="18"/>
      <c r="IQ1225" s="18"/>
      <c r="IR1225" s="18"/>
      <c r="IS1225" s="18"/>
      <c r="IT1225" s="18"/>
      <c r="IU1225" s="18"/>
      <c r="IV1225" s="18"/>
      <c r="IW1225" s="18"/>
      <c r="IX1225" s="18"/>
      <c r="IY1225" s="18"/>
      <c r="IZ1225" s="18"/>
      <c r="JA1225" s="18"/>
      <c r="JB1225" s="18"/>
      <c r="JC1225" s="18"/>
      <c r="JD1225" s="18"/>
      <c r="JE1225" s="18"/>
      <c r="JF1225" s="18"/>
      <c r="JG1225" s="18"/>
      <c r="JH1225" s="18"/>
      <c r="JI1225" s="18"/>
      <c r="JJ1225" s="18"/>
      <c r="JK1225" s="18"/>
      <c r="JL1225" s="18"/>
      <c r="JM1225" s="18"/>
      <c r="JN1225" s="18"/>
      <c r="JO1225" s="18"/>
      <c r="JP1225" s="18"/>
      <c r="JQ1225" s="18"/>
      <c r="JR1225" s="18"/>
      <c r="JS1225" s="18"/>
      <c r="JT1225" s="18"/>
      <c r="JU1225" s="18"/>
      <c r="JV1225" s="18"/>
      <c r="JW1225" s="18"/>
      <c r="JX1225" s="18"/>
      <c r="JY1225" s="18"/>
      <c r="JZ1225" s="18"/>
      <c r="KA1225" s="18"/>
      <c r="KB1225" s="18"/>
      <c r="KC1225" s="18"/>
      <c r="KD1225" s="18"/>
      <c r="KE1225" s="18"/>
      <c r="KF1225" s="18"/>
      <c r="KG1225" s="18"/>
      <c r="KH1225" s="18"/>
      <c r="KI1225" s="18"/>
      <c r="KJ1225" s="18"/>
      <c r="KK1225" s="18"/>
      <c r="KL1225" s="18"/>
      <c r="KM1225" s="18"/>
      <c r="KN1225" s="18"/>
      <c r="KO1225" s="18"/>
      <c r="KP1225" s="18"/>
      <c r="KQ1225" s="18"/>
      <c r="KR1225" s="18"/>
      <c r="KS1225" s="18"/>
      <c r="KT1225" s="18"/>
    </row>
    <row r="1226" spans="8:306">
      <c r="H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c r="GS1226" s="18"/>
      <c r="GT1226" s="18"/>
      <c r="GU1226" s="18"/>
      <c r="GV1226" s="18"/>
      <c r="GW1226" s="18"/>
      <c r="GX1226" s="18"/>
      <c r="GY1226" s="18"/>
      <c r="GZ1226" s="18"/>
      <c r="HA1226" s="18"/>
      <c r="HB1226" s="18"/>
      <c r="HC1226" s="18"/>
      <c r="HD1226" s="18"/>
      <c r="HE1226" s="18"/>
      <c r="HF1226" s="18"/>
      <c r="HG1226" s="18"/>
      <c r="HH1226" s="18"/>
      <c r="HI1226" s="18"/>
      <c r="HJ1226" s="18"/>
      <c r="HK1226" s="18"/>
      <c r="HL1226" s="18"/>
      <c r="HM1226" s="18"/>
      <c r="HN1226" s="18"/>
      <c r="HO1226" s="18"/>
      <c r="HP1226" s="18"/>
      <c r="HQ1226" s="18"/>
      <c r="HR1226" s="18"/>
      <c r="HS1226" s="18"/>
      <c r="HT1226" s="18"/>
      <c r="HU1226" s="18"/>
      <c r="HV1226" s="18"/>
      <c r="HW1226" s="18"/>
      <c r="HX1226" s="18"/>
      <c r="HY1226" s="18"/>
      <c r="HZ1226" s="18"/>
      <c r="IA1226" s="18"/>
      <c r="IB1226" s="18"/>
      <c r="IC1226" s="18"/>
      <c r="ID1226" s="18"/>
      <c r="IE1226" s="18"/>
      <c r="IF1226" s="18"/>
      <c r="IG1226" s="18"/>
      <c r="IH1226" s="18"/>
      <c r="II1226" s="18"/>
      <c r="IJ1226" s="18"/>
      <c r="IK1226" s="18"/>
      <c r="IL1226" s="18"/>
      <c r="IM1226" s="18"/>
      <c r="IN1226" s="18"/>
      <c r="IO1226" s="18"/>
      <c r="IP1226" s="18"/>
      <c r="IQ1226" s="18"/>
      <c r="IR1226" s="18"/>
      <c r="IS1226" s="18"/>
      <c r="IT1226" s="18"/>
      <c r="IU1226" s="18"/>
      <c r="IV1226" s="18"/>
      <c r="IW1226" s="18"/>
      <c r="IX1226" s="18"/>
      <c r="IY1226" s="18"/>
      <c r="IZ1226" s="18"/>
      <c r="JA1226" s="18"/>
      <c r="JB1226" s="18"/>
      <c r="JC1226" s="18"/>
      <c r="JD1226" s="18"/>
      <c r="JE1226" s="18"/>
      <c r="JF1226" s="18"/>
      <c r="JG1226" s="18"/>
      <c r="JH1226" s="18"/>
      <c r="JI1226" s="18"/>
      <c r="JJ1226" s="18"/>
      <c r="JK1226" s="18"/>
      <c r="JL1226" s="18"/>
      <c r="JM1226" s="18"/>
      <c r="JN1226" s="18"/>
      <c r="JO1226" s="18"/>
      <c r="JP1226" s="18"/>
      <c r="JQ1226" s="18"/>
      <c r="JR1226" s="18"/>
      <c r="JS1226" s="18"/>
      <c r="JT1226" s="18"/>
      <c r="JU1226" s="18"/>
      <c r="JV1226" s="18"/>
      <c r="JW1226" s="18"/>
      <c r="JX1226" s="18"/>
      <c r="JY1226" s="18"/>
      <c r="JZ1226" s="18"/>
      <c r="KA1226" s="18"/>
      <c r="KB1226" s="18"/>
      <c r="KC1226" s="18"/>
      <c r="KD1226" s="18"/>
      <c r="KE1226" s="18"/>
      <c r="KF1226" s="18"/>
      <c r="KG1226" s="18"/>
      <c r="KH1226" s="18"/>
      <c r="KI1226" s="18"/>
      <c r="KJ1226" s="18"/>
      <c r="KK1226" s="18"/>
      <c r="KL1226" s="18"/>
      <c r="KM1226" s="18"/>
      <c r="KN1226" s="18"/>
      <c r="KO1226" s="18"/>
      <c r="KP1226" s="18"/>
      <c r="KQ1226" s="18"/>
      <c r="KR1226" s="18"/>
      <c r="KS1226" s="18"/>
      <c r="KT1226" s="18"/>
    </row>
    <row r="1227" spans="8:306">
      <c r="H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c r="GS1227" s="18"/>
      <c r="GT1227" s="18"/>
      <c r="GU1227" s="18"/>
      <c r="GV1227" s="18"/>
      <c r="GW1227" s="18"/>
      <c r="GX1227" s="18"/>
      <c r="GY1227" s="18"/>
      <c r="GZ1227" s="18"/>
      <c r="HA1227" s="18"/>
      <c r="HB1227" s="18"/>
      <c r="HC1227" s="18"/>
      <c r="HD1227" s="18"/>
      <c r="HE1227" s="18"/>
      <c r="HF1227" s="18"/>
      <c r="HG1227" s="18"/>
      <c r="HH1227" s="18"/>
      <c r="HI1227" s="18"/>
      <c r="HJ1227" s="18"/>
      <c r="HK1227" s="18"/>
      <c r="HL1227" s="18"/>
      <c r="HM1227" s="18"/>
      <c r="HN1227" s="18"/>
      <c r="HO1227" s="18"/>
      <c r="HP1227" s="18"/>
      <c r="HQ1227" s="18"/>
      <c r="HR1227" s="18"/>
      <c r="HS1227" s="18"/>
      <c r="HT1227" s="18"/>
      <c r="HU1227" s="18"/>
      <c r="HV1227" s="18"/>
      <c r="HW1227" s="18"/>
      <c r="HX1227" s="18"/>
      <c r="HY1227" s="18"/>
      <c r="HZ1227" s="18"/>
      <c r="IA1227" s="18"/>
      <c r="IB1227" s="18"/>
      <c r="IC1227" s="18"/>
      <c r="ID1227" s="18"/>
      <c r="IE1227" s="18"/>
      <c r="IF1227" s="18"/>
      <c r="IG1227" s="18"/>
      <c r="IH1227" s="18"/>
      <c r="II1227" s="18"/>
      <c r="IJ1227" s="18"/>
      <c r="IK1227" s="18"/>
      <c r="IL1227" s="18"/>
      <c r="IM1227" s="18"/>
      <c r="IN1227" s="18"/>
      <c r="IO1227" s="18"/>
      <c r="IP1227" s="18"/>
      <c r="IQ1227" s="18"/>
      <c r="IR1227" s="18"/>
      <c r="IS1227" s="18"/>
      <c r="IT1227" s="18"/>
      <c r="IU1227" s="18"/>
      <c r="IV1227" s="18"/>
      <c r="IW1227" s="18"/>
      <c r="IX1227" s="18"/>
      <c r="IY1227" s="18"/>
      <c r="IZ1227" s="18"/>
      <c r="JA1227" s="18"/>
      <c r="JB1227" s="18"/>
      <c r="JC1227" s="18"/>
      <c r="JD1227" s="18"/>
      <c r="JE1227" s="18"/>
      <c r="JF1227" s="18"/>
      <c r="JG1227" s="18"/>
      <c r="JH1227" s="18"/>
      <c r="JI1227" s="18"/>
      <c r="JJ1227" s="18"/>
      <c r="JK1227" s="18"/>
      <c r="JL1227" s="18"/>
      <c r="JM1227" s="18"/>
      <c r="JN1227" s="18"/>
      <c r="JO1227" s="18"/>
      <c r="JP1227" s="18"/>
      <c r="JQ1227" s="18"/>
      <c r="JR1227" s="18"/>
      <c r="JS1227" s="18"/>
      <c r="JT1227" s="18"/>
      <c r="JU1227" s="18"/>
      <c r="JV1227" s="18"/>
      <c r="JW1227" s="18"/>
      <c r="JX1227" s="18"/>
      <c r="JY1227" s="18"/>
      <c r="JZ1227" s="18"/>
      <c r="KA1227" s="18"/>
      <c r="KB1227" s="18"/>
      <c r="KC1227" s="18"/>
      <c r="KD1227" s="18"/>
      <c r="KE1227" s="18"/>
      <c r="KF1227" s="18"/>
      <c r="KG1227" s="18"/>
      <c r="KH1227" s="18"/>
      <c r="KI1227" s="18"/>
      <c r="KJ1227" s="18"/>
      <c r="KK1227" s="18"/>
      <c r="KL1227" s="18"/>
      <c r="KM1227" s="18"/>
      <c r="KN1227" s="18"/>
      <c r="KO1227" s="18"/>
      <c r="KP1227" s="18"/>
      <c r="KQ1227" s="18"/>
      <c r="KR1227" s="18"/>
      <c r="KS1227" s="18"/>
      <c r="KT1227" s="18"/>
    </row>
    <row r="1228" spans="8:306">
      <c r="H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c r="GS1228" s="18"/>
      <c r="GT1228" s="18"/>
      <c r="GU1228" s="18"/>
      <c r="GV1228" s="18"/>
      <c r="GW1228" s="18"/>
      <c r="GX1228" s="18"/>
      <c r="GY1228" s="18"/>
      <c r="GZ1228" s="18"/>
      <c r="HA1228" s="18"/>
      <c r="HB1228" s="18"/>
      <c r="HC1228" s="18"/>
      <c r="HD1228" s="18"/>
      <c r="HE1228" s="18"/>
      <c r="HF1228" s="18"/>
      <c r="HG1228" s="18"/>
      <c r="HH1228" s="18"/>
      <c r="HI1228" s="18"/>
      <c r="HJ1228" s="18"/>
      <c r="HK1228" s="18"/>
      <c r="HL1228" s="18"/>
      <c r="HM1228" s="18"/>
      <c r="HN1228" s="18"/>
      <c r="HO1228" s="18"/>
      <c r="HP1228" s="18"/>
      <c r="HQ1228" s="18"/>
      <c r="HR1228" s="18"/>
      <c r="HS1228" s="18"/>
      <c r="HT1228" s="18"/>
      <c r="HU1228" s="18"/>
      <c r="HV1228" s="18"/>
      <c r="HW1228" s="18"/>
      <c r="HX1228" s="18"/>
      <c r="HY1228" s="18"/>
      <c r="HZ1228" s="18"/>
      <c r="IA1228" s="18"/>
      <c r="IB1228" s="18"/>
      <c r="IC1228" s="18"/>
      <c r="ID1228" s="18"/>
      <c r="IE1228" s="18"/>
      <c r="IF1228" s="18"/>
      <c r="IG1228" s="18"/>
      <c r="IH1228" s="18"/>
      <c r="II1228" s="18"/>
      <c r="IJ1228" s="18"/>
      <c r="IK1228" s="18"/>
      <c r="IL1228" s="18"/>
      <c r="IM1228" s="18"/>
      <c r="IN1228" s="18"/>
      <c r="IO1228" s="18"/>
      <c r="IP1228" s="18"/>
      <c r="IQ1228" s="18"/>
      <c r="IR1228" s="18"/>
      <c r="IS1228" s="18"/>
      <c r="IT1228" s="18"/>
      <c r="IU1228" s="18"/>
      <c r="IV1228" s="18"/>
      <c r="IW1228" s="18"/>
      <c r="IX1228" s="18"/>
      <c r="IY1228" s="18"/>
      <c r="IZ1228" s="18"/>
      <c r="JA1228" s="18"/>
      <c r="JB1228" s="18"/>
      <c r="JC1228" s="18"/>
      <c r="JD1228" s="18"/>
      <c r="JE1228" s="18"/>
      <c r="JF1228" s="18"/>
      <c r="JG1228" s="18"/>
      <c r="JH1228" s="18"/>
      <c r="JI1228" s="18"/>
      <c r="JJ1228" s="18"/>
      <c r="JK1228" s="18"/>
      <c r="JL1228" s="18"/>
      <c r="JM1228" s="18"/>
      <c r="JN1228" s="18"/>
      <c r="JO1228" s="18"/>
      <c r="JP1228" s="18"/>
      <c r="JQ1228" s="18"/>
      <c r="JR1228" s="18"/>
      <c r="JS1228" s="18"/>
      <c r="JT1228" s="18"/>
      <c r="JU1228" s="18"/>
      <c r="JV1228" s="18"/>
      <c r="JW1228" s="18"/>
      <c r="JX1228" s="18"/>
      <c r="JY1228" s="18"/>
      <c r="JZ1228" s="18"/>
      <c r="KA1228" s="18"/>
      <c r="KB1228" s="18"/>
      <c r="KC1228" s="18"/>
      <c r="KD1228" s="18"/>
      <c r="KE1228" s="18"/>
      <c r="KF1228" s="18"/>
      <c r="KG1228" s="18"/>
      <c r="KH1228" s="18"/>
      <c r="KI1228" s="18"/>
      <c r="KJ1228" s="18"/>
      <c r="KK1228" s="18"/>
      <c r="KL1228" s="18"/>
      <c r="KM1228" s="18"/>
      <c r="KN1228" s="18"/>
      <c r="KO1228" s="18"/>
      <c r="KP1228" s="18"/>
      <c r="KQ1228" s="18"/>
      <c r="KR1228" s="18"/>
      <c r="KS1228" s="18"/>
      <c r="KT1228" s="18"/>
    </row>
    <row r="1229" spans="8:306">
      <c r="H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c r="EN1229" s="18"/>
      <c r="EO1229" s="18"/>
      <c r="EP1229" s="18"/>
      <c r="EQ1229" s="18"/>
      <c r="ER1229" s="18"/>
      <c r="ES1229" s="18"/>
      <c r="ET1229" s="18"/>
      <c r="EU1229" s="18"/>
      <c r="EV1229" s="18"/>
      <c r="EW1229" s="18"/>
      <c r="EX1229" s="18"/>
      <c r="EY1229" s="18"/>
      <c r="EZ1229" s="18"/>
      <c r="FA1229" s="18"/>
      <c r="FB1229" s="18"/>
      <c r="FC1229" s="18"/>
      <c r="FD1229" s="18"/>
      <c r="FE1229" s="18"/>
      <c r="FF1229" s="18"/>
      <c r="FG1229" s="18"/>
      <c r="FH1229" s="18"/>
      <c r="FI1229" s="18"/>
      <c r="FJ1229" s="18"/>
      <c r="FK1229" s="18"/>
      <c r="FL1229" s="18"/>
      <c r="FM1229" s="18"/>
      <c r="FN1229" s="18"/>
      <c r="FO1229" s="18"/>
      <c r="FP1229" s="18"/>
      <c r="FQ1229" s="18"/>
      <c r="FR1229" s="18"/>
      <c r="FS1229" s="18"/>
      <c r="FT1229" s="18"/>
      <c r="FU1229" s="18"/>
      <c r="FV1229" s="18"/>
      <c r="FW1229" s="18"/>
      <c r="FX1229" s="18"/>
      <c r="FY1229" s="18"/>
      <c r="FZ1229" s="18"/>
      <c r="GA1229" s="18"/>
      <c r="GB1229" s="18"/>
      <c r="GC1229" s="18"/>
      <c r="GD1229" s="18"/>
      <c r="GE1229" s="18"/>
      <c r="GF1229" s="18"/>
      <c r="GG1229" s="18"/>
      <c r="GH1229" s="18"/>
      <c r="GI1229" s="18"/>
      <c r="GJ1229" s="18"/>
      <c r="GK1229" s="18"/>
      <c r="GL1229" s="18"/>
      <c r="GM1229" s="18"/>
      <c r="GN1229" s="18"/>
      <c r="GO1229" s="18"/>
      <c r="GP1229" s="18"/>
      <c r="GQ1229" s="18"/>
      <c r="GR1229" s="18"/>
      <c r="GS1229" s="18"/>
      <c r="GT1229" s="18"/>
      <c r="GU1229" s="18"/>
      <c r="GV1229" s="18"/>
      <c r="GW1229" s="18"/>
      <c r="GX1229" s="18"/>
      <c r="GY1229" s="18"/>
      <c r="GZ1229" s="18"/>
      <c r="HA1229" s="18"/>
      <c r="HB1229" s="18"/>
      <c r="HC1229" s="18"/>
      <c r="HD1229" s="18"/>
      <c r="HE1229" s="18"/>
      <c r="HF1229" s="18"/>
      <c r="HG1229" s="18"/>
      <c r="HH1229" s="18"/>
      <c r="HI1229" s="18"/>
      <c r="HJ1229" s="18"/>
      <c r="HK1229" s="18"/>
      <c r="HL1229" s="18"/>
      <c r="HM1229" s="18"/>
      <c r="HN1229" s="18"/>
      <c r="HO1229" s="18"/>
      <c r="HP1229" s="18"/>
      <c r="HQ1229" s="18"/>
      <c r="HR1229" s="18"/>
      <c r="HS1229" s="18"/>
      <c r="HT1229" s="18"/>
      <c r="HU1229" s="18"/>
      <c r="HV1229" s="18"/>
      <c r="HW1229" s="18"/>
      <c r="HX1229" s="18"/>
      <c r="HY1229" s="18"/>
      <c r="HZ1229" s="18"/>
      <c r="IA1229" s="18"/>
      <c r="IB1229" s="18"/>
      <c r="IC1229" s="18"/>
      <c r="ID1229" s="18"/>
      <c r="IE1229" s="18"/>
      <c r="IF1229" s="18"/>
      <c r="IG1229" s="18"/>
      <c r="IH1229" s="18"/>
      <c r="II1229" s="18"/>
      <c r="IJ1229" s="18"/>
      <c r="IK1229" s="18"/>
      <c r="IL1229" s="18"/>
      <c r="IM1229" s="18"/>
      <c r="IN1229" s="18"/>
      <c r="IO1229" s="18"/>
      <c r="IP1229" s="18"/>
      <c r="IQ1229" s="18"/>
      <c r="IR1229" s="18"/>
      <c r="IS1229" s="18"/>
      <c r="IT1229" s="18"/>
      <c r="IU1229" s="18"/>
      <c r="IV1229" s="18"/>
      <c r="IW1229" s="18"/>
      <c r="IX1229" s="18"/>
      <c r="IY1229" s="18"/>
      <c r="IZ1229" s="18"/>
      <c r="JA1229" s="18"/>
      <c r="JB1229" s="18"/>
      <c r="JC1229" s="18"/>
      <c r="JD1229" s="18"/>
      <c r="JE1229" s="18"/>
      <c r="JF1229" s="18"/>
      <c r="JG1229" s="18"/>
      <c r="JH1229" s="18"/>
      <c r="JI1229" s="18"/>
      <c r="JJ1229" s="18"/>
      <c r="JK1229" s="18"/>
      <c r="JL1229" s="18"/>
      <c r="JM1229" s="18"/>
      <c r="JN1229" s="18"/>
      <c r="JO1229" s="18"/>
      <c r="JP1229" s="18"/>
      <c r="JQ1229" s="18"/>
      <c r="JR1229" s="18"/>
      <c r="JS1229" s="18"/>
      <c r="JT1229" s="18"/>
      <c r="JU1229" s="18"/>
      <c r="JV1229" s="18"/>
      <c r="JW1229" s="18"/>
      <c r="JX1229" s="18"/>
      <c r="JY1229" s="18"/>
      <c r="JZ1229" s="18"/>
      <c r="KA1229" s="18"/>
      <c r="KB1229" s="18"/>
      <c r="KC1229" s="18"/>
      <c r="KD1229" s="18"/>
      <c r="KE1229" s="18"/>
      <c r="KF1229" s="18"/>
      <c r="KG1229" s="18"/>
      <c r="KH1229" s="18"/>
      <c r="KI1229" s="18"/>
      <c r="KJ1229" s="18"/>
      <c r="KK1229" s="18"/>
      <c r="KL1229" s="18"/>
      <c r="KM1229" s="18"/>
      <c r="KN1229" s="18"/>
      <c r="KO1229" s="18"/>
      <c r="KP1229" s="18"/>
      <c r="KQ1229" s="18"/>
      <c r="KR1229" s="18"/>
      <c r="KS1229" s="18"/>
      <c r="KT1229" s="18"/>
    </row>
    <row r="1230" spans="8:306">
      <c r="H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c r="GS1230" s="18"/>
      <c r="GT1230" s="18"/>
      <c r="GU1230" s="18"/>
      <c r="GV1230" s="18"/>
      <c r="GW1230" s="18"/>
      <c r="GX1230" s="18"/>
      <c r="GY1230" s="18"/>
      <c r="GZ1230" s="18"/>
      <c r="HA1230" s="18"/>
      <c r="HB1230" s="18"/>
      <c r="HC1230" s="18"/>
      <c r="HD1230" s="18"/>
      <c r="HE1230" s="18"/>
      <c r="HF1230" s="18"/>
      <c r="HG1230" s="18"/>
      <c r="HH1230" s="18"/>
      <c r="HI1230" s="18"/>
      <c r="HJ1230" s="18"/>
      <c r="HK1230" s="18"/>
      <c r="HL1230" s="18"/>
      <c r="HM1230" s="18"/>
      <c r="HN1230" s="18"/>
      <c r="HO1230" s="18"/>
      <c r="HP1230" s="18"/>
      <c r="HQ1230" s="18"/>
      <c r="HR1230" s="18"/>
      <c r="HS1230" s="18"/>
      <c r="HT1230" s="18"/>
      <c r="HU1230" s="18"/>
      <c r="HV1230" s="18"/>
      <c r="HW1230" s="18"/>
      <c r="HX1230" s="18"/>
      <c r="HY1230" s="18"/>
      <c r="HZ1230" s="18"/>
      <c r="IA1230" s="18"/>
      <c r="IB1230" s="18"/>
      <c r="IC1230" s="18"/>
      <c r="ID1230" s="18"/>
      <c r="IE1230" s="18"/>
      <c r="IF1230" s="18"/>
      <c r="IG1230" s="18"/>
      <c r="IH1230" s="18"/>
      <c r="II1230" s="18"/>
      <c r="IJ1230" s="18"/>
      <c r="IK1230" s="18"/>
      <c r="IL1230" s="18"/>
      <c r="IM1230" s="18"/>
      <c r="IN1230" s="18"/>
      <c r="IO1230" s="18"/>
      <c r="IP1230" s="18"/>
      <c r="IQ1230" s="18"/>
      <c r="IR1230" s="18"/>
      <c r="IS1230" s="18"/>
      <c r="IT1230" s="18"/>
      <c r="IU1230" s="18"/>
      <c r="IV1230" s="18"/>
      <c r="IW1230" s="18"/>
      <c r="IX1230" s="18"/>
      <c r="IY1230" s="18"/>
      <c r="IZ1230" s="18"/>
      <c r="JA1230" s="18"/>
      <c r="JB1230" s="18"/>
      <c r="JC1230" s="18"/>
      <c r="JD1230" s="18"/>
      <c r="JE1230" s="18"/>
      <c r="JF1230" s="18"/>
      <c r="JG1230" s="18"/>
      <c r="JH1230" s="18"/>
      <c r="JI1230" s="18"/>
      <c r="JJ1230" s="18"/>
      <c r="JK1230" s="18"/>
      <c r="JL1230" s="18"/>
      <c r="JM1230" s="18"/>
      <c r="JN1230" s="18"/>
      <c r="JO1230" s="18"/>
      <c r="JP1230" s="18"/>
      <c r="JQ1230" s="18"/>
      <c r="JR1230" s="18"/>
      <c r="JS1230" s="18"/>
      <c r="JT1230" s="18"/>
      <c r="JU1230" s="18"/>
      <c r="JV1230" s="18"/>
      <c r="JW1230" s="18"/>
      <c r="JX1230" s="18"/>
      <c r="JY1230" s="18"/>
      <c r="JZ1230" s="18"/>
      <c r="KA1230" s="18"/>
      <c r="KB1230" s="18"/>
      <c r="KC1230" s="18"/>
      <c r="KD1230" s="18"/>
      <c r="KE1230" s="18"/>
      <c r="KF1230" s="18"/>
      <c r="KG1230" s="18"/>
      <c r="KH1230" s="18"/>
      <c r="KI1230" s="18"/>
      <c r="KJ1230" s="18"/>
      <c r="KK1230" s="18"/>
      <c r="KL1230" s="18"/>
      <c r="KM1230" s="18"/>
      <c r="KN1230" s="18"/>
      <c r="KO1230" s="18"/>
      <c r="KP1230" s="18"/>
      <c r="KQ1230" s="18"/>
      <c r="KR1230" s="18"/>
      <c r="KS1230" s="18"/>
      <c r="KT1230" s="18"/>
    </row>
    <row r="1231" spans="8:306">
      <c r="H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c r="GS1231" s="18"/>
      <c r="GT1231" s="18"/>
      <c r="GU1231" s="18"/>
      <c r="GV1231" s="18"/>
      <c r="GW1231" s="18"/>
      <c r="GX1231" s="18"/>
      <c r="GY1231" s="18"/>
      <c r="GZ1231" s="18"/>
      <c r="HA1231" s="18"/>
      <c r="HB1231" s="18"/>
      <c r="HC1231" s="18"/>
      <c r="HD1231" s="18"/>
      <c r="HE1231" s="18"/>
      <c r="HF1231" s="18"/>
      <c r="HG1231" s="18"/>
      <c r="HH1231" s="18"/>
      <c r="HI1231" s="18"/>
      <c r="HJ1231" s="18"/>
      <c r="HK1231" s="18"/>
      <c r="HL1231" s="18"/>
      <c r="HM1231" s="18"/>
      <c r="HN1231" s="18"/>
      <c r="HO1231" s="18"/>
      <c r="HP1231" s="18"/>
      <c r="HQ1231" s="18"/>
      <c r="HR1231" s="18"/>
      <c r="HS1231" s="18"/>
      <c r="HT1231" s="18"/>
      <c r="HU1231" s="18"/>
      <c r="HV1231" s="18"/>
      <c r="HW1231" s="18"/>
      <c r="HX1231" s="18"/>
      <c r="HY1231" s="18"/>
      <c r="HZ1231" s="18"/>
      <c r="IA1231" s="18"/>
      <c r="IB1231" s="18"/>
      <c r="IC1231" s="18"/>
      <c r="ID1231" s="18"/>
      <c r="IE1231" s="18"/>
      <c r="IF1231" s="18"/>
      <c r="IG1231" s="18"/>
      <c r="IH1231" s="18"/>
      <c r="II1231" s="18"/>
      <c r="IJ1231" s="18"/>
      <c r="IK1231" s="18"/>
      <c r="IL1231" s="18"/>
      <c r="IM1231" s="18"/>
      <c r="IN1231" s="18"/>
      <c r="IO1231" s="18"/>
      <c r="IP1231" s="18"/>
      <c r="IQ1231" s="18"/>
      <c r="IR1231" s="18"/>
      <c r="IS1231" s="18"/>
      <c r="IT1231" s="18"/>
      <c r="IU1231" s="18"/>
      <c r="IV1231" s="18"/>
      <c r="IW1231" s="18"/>
      <c r="IX1231" s="18"/>
      <c r="IY1231" s="18"/>
      <c r="IZ1231" s="18"/>
      <c r="JA1231" s="18"/>
      <c r="JB1231" s="18"/>
      <c r="JC1231" s="18"/>
      <c r="JD1231" s="18"/>
      <c r="JE1231" s="18"/>
      <c r="JF1231" s="18"/>
      <c r="JG1231" s="18"/>
      <c r="JH1231" s="18"/>
      <c r="JI1231" s="18"/>
      <c r="JJ1231" s="18"/>
      <c r="JK1231" s="18"/>
      <c r="JL1231" s="18"/>
      <c r="JM1231" s="18"/>
      <c r="JN1231" s="18"/>
      <c r="JO1231" s="18"/>
      <c r="JP1231" s="18"/>
      <c r="JQ1231" s="18"/>
      <c r="JR1231" s="18"/>
      <c r="JS1231" s="18"/>
      <c r="JT1231" s="18"/>
      <c r="JU1231" s="18"/>
      <c r="JV1231" s="18"/>
      <c r="JW1231" s="18"/>
      <c r="JX1231" s="18"/>
      <c r="JY1231" s="18"/>
      <c r="JZ1231" s="18"/>
      <c r="KA1231" s="18"/>
      <c r="KB1231" s="18"/>
      <c r="KC1231" s="18"/>
      <c r="KD1231" s="18"/>
      <c r="KE1231" s="18"/>
      <c r="KF1231" s="18"/>
      <c r="KG1231" s="18"/>
      <c r="KH1231" s="18"/>
      <c r="KI1231" s="18"/>
      <c r="KJ1231" s="18"/>
      <c r="KK1231" s="18"/>
      <c r="KL1231" s="18"/>
      <c r="KM1231" s="18"/>
      <c r="KN1231" s="18"/>
      <c r="KO1231" s="18"/>
      <c r="KP1231" s="18"/>
      <c r="KQ1231" s="18"/>
      <c r="KR1231" s="18"/>
      <c r="KS1231" s="18"/>
      <c r="KT1231" s="18"/>
    </row>
    <row r="1232" spans="8:306">
      <c r="H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c r="GS1232" s="18"/>
      <c r="GT1232" s="18"/>
      <c r="GU1232" s="18"/>
      <c r="GV1232" s="18"/>
      <c r="GW1232" s="18"/>
      <c r="GX1232" s="18"/>
      <c r="GY1232" s="18"/>
      <c r="GZ1232" s="18"/>
      <c r="HA1232" s="18"/>
      <c r="HB1232" s="18"/>
      <c r="HC1232" s="18"/>
      <c r="HD1232" s="18"/>
      <c r="HE1232" s="18"/>
      <c r="HF1232" s="18"/>
      <c r="HG1232" s="18"/>
      <c r="HH1232" s="18"/>
      <c r="HI1232" s="18"/>
      <c r="HJ1232" s="18"/>
      <c r="HK1232" s="18"/>
      <c r="HL1232" s="18"/>
      <c r="HM1232" s="18"/>
      <c r="HN1232" s="18"/>
      <c r="HO1232" s="18"/>
      <c r="HP1232" s="18"/>
      <c r="HQ1232" s="18"/>
      <c r="HR1232" s="18"/>
      <c r="HS1232" s="18"/>
      <c r="HT1232" s="18"/>
      <c r="HU1232" s="18"/>
      <c r="HV1232" s="18"/>
      <c r="HW1232" s="18"/>
      <c r="HX1232" s="18"/>
      <c r="HY1232" s="18"/>
      <c r="HZ1232" s="18"/>
      <c r="IA1232" s="18"/>
      <c r="IB1232" s="18"/>
      <c r="IC1232" s="18"/>
      <c r="ID1232" s="18"/>
      <c r="IE1232" s="18"/>
      <c r="IF1232" s="18"/>
      <c r="IG1232" s="18"/>
      <c r="IH1232" s="18"/>
      <c r="II1232" s="18"/>
      <c r="IJ1232" s="18"/>
      <c r="IK1232" s="18"/>
      <c r="IL1232" s="18"/>
      <c r="IM1232" s="18"/>
      <c r="IN1232" s="18"/>
      <c r="IO1232" s="18"/>
      <c r="IP1232" s="18"/>
      <c r="IQ1232" s="18"/>
      <c r="IR1232" s="18"/>
      <c r="IS1232" s="18"/>
      <c r="IT1232" s="18"/>
      <c r="IU1232" s="18"/>
      <c r="IV1232" s="18"/>
      <c r="IW1232" s="18"/>
      <c r="IX1232" s="18"/>
      <c r="IY1232" s="18"/>
      <c r="IZ1232" s="18"/>
      <c r="JA1232" s="18"/>
      <c r="JB1232" s="18"/>
      <c r="JC1232" s="18"/>
      <c r="JD1232" s="18"/>
      <c r="JE1232" s="18"/>
      <c r="JF1232" s="18"/>
      <c r="JG1232" s="18"/>
      <c r="JH1232" s="18"/>
      <c r="JI1232" s="18"/>
      <c r="JJ1232" s="18"/>
      <c r="JK1232" s="18"/>
      <c r="JL1232" s="18"/>
      <c r="JM1232" s="18"/>
      <c r="JN1232" s="18"/>
      <c r="JO1232" s="18"/>
      <c r="JP1232" s="18"/>
      <c r="JQ1232" s="18"/>
      <c r="JR1232" s="18"/>
      <c r="JS1232" s="18"/>
      <c r="JT1232" s="18"/>
      <c r="JU1232" s="18"/>
      <c r="JV1232" s="18"/>
      <c r="JW1232" s="18"/>
      <c r="JX1232" s="18"/>
      <c r="JY1232" s="18"/>
      <c r="JZ1232" s="18"/>
      <c r="KA1232" s="18"/>
      <c r="KB1232" s="18"/>
      <c r="KC1232" s="18"/>
      <c r="KD1232" s="18"/>
      <c r="KE1232" s="18"/>
      <c r="KF1232" s="18"/>
      <c r="KG1232" s="18"/>
      <c r="KH1232" s="18"/>
      <c r="KI1232" s="18"/>
      <c r="KJ1232" s="18"/>
      <c r="KK1232" s="18"/>
      <c r="KL1232" s="18"/>
      <c r="KM1232" s="18"/>
      <c r="KN1232" s="18"/>
      <c r="KO1232" s="18"/>
      <c r="KP1232" s="18"/>
      <c r="KQ1232" s="18"/>
      <c r="KR1232" s="18"/>
      <c r="KS1232" s="18"/>
      <c r="KT1232" s="18"/>
    </row>
    <row r="1233" spans="8:306">
      <c r="H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c r="GS1233" s="18"/>
      <c r="GT1233" s="18"/>
      <c r="GU1233" s="18"/>
      <c r="GV1233" s="18"/>
      <c r="GW1233" s="18"/>
      <c r="GX1233" s="18"/>
      <c r="GY1233" s="18"/>
      <c r="GZ1233" s="18"/>
      <c r="HA1233" s="18"/>
      <c r="HB1233" s="18"/>
      <c r="HC1233" s="18"/>
      <c r="HD1233" s="18"/>
      <c r="HE1233" s="18"/>
      <c r="HF1233" s="18"/>
      <c r="HG1233" s="18"/>
      <c r="HH1233" s="18"/>
      <c r="HI1233" s="18"/>
      <c r="HJ1233" s="18"/>
      <c r="HK1233" s="18"/>
      <c r="HL1233" s="18"/>
      <c r="HM1233" s="18"/>
      <c r="HN1233" s="18"/>
      <c r="HO1233" s="18"/>
      <c r="HP1233" s="18"/>
      <c r="HQ1233" s="18"/>
      <c r="HR1233" s="18"/>
      <c r="HS1233" s="18"/>
      <c r="HT1233" s="18"/>
      <c r="HU1233" s="18"/>
      <c r="HV1233" s="18"/>
      <c r="HW1233" s="18"/>
      <c r="HX1233" s="18"/>
      <c r="HY1233" s="18"/>
      <c r="HZ1233" s="18"/>
      <c r="IA1233" s="18"/>
      <c r="IB1233" s="18"/>
      <c r="IC1233" s="18"/>
      <c r="ID1233" s="18"/>
      <c r="IE1233" s="18"/>
      <c r="IF1233" s="18"/>
      <c r="IG1233" s="18"/>
      <c r="IH1233" s="18"/>
      <c r="II1233" s="18"/>
      <c r="IJ1233" s="18"/>
      <c r="IK1233" s="18"/>
      <c r="IL1233" s="18"/>
      <c r="IM1233" s="18"/>
      <c r="IN1233" s="18"/>
      <c r="IO1233" s="18"/>
      <c r="IP1233" s="18"/>
      <c r="IQ1233" s="18"/>
      <c r="IR1233" s="18"/>
      <c r="IS1233" s="18"/>
      <c r="IT1233" s="18"/>
      <c r="IU1233" s="18"/>
      <c r="IV1233" s="18"/>
      <c r="IW1233" s="18"/>
      <c r="IX1233" s="18"/>
      <c r="IY1233" s="18"/>
      <c r="IZ1233" s="18"/>
      <c r="JA1233" s="18"/>
      <c r="JB1233" s="18"/>
      <c r="JC1233" s="18"/>
      <c r="JD1233" s="18"/>
      <c r="JE1233" s="18"/>
      <c r="JF1233" s="18"/>
      <c r="JG1233" s="18"/>
      <c r="JH1233" s="18"/>
      <c r="JI1233" s="18"/>
      <c r="JJ1233" s="18"/>
      <c r="JK1233" s="18"/>
      <c r="JL1233" s="18"/>
      <c r="JM1233" s="18"/>
      <c r="JN1233" s="18"/>
      <c r="JO1233" s="18"/>
      <c r="JP1233" s="18"/>
      <c r="JQ1233" s="18"/>
      <c r="JR1233" s="18"/>
      <c r="JS1233" s="18"/>
      <c r="JT1233" s="18"/>
      <c r="JU1233" s="18"/>
      <c r="JV1233" s="18"/>
      <c r="JW1233" s="18"/>
      <c r="JX1233" s="18"/>
      <c r="JY1233" s="18"/>
      <c r="JZ1233" s="18"/>
      <c r="KA1233" s="18"/>
      <c r="KB1233" s="18"/>
      <c r="KC1233" s="18"/>
      <c r="KD1233" s="18"/>
      <c r="KE1233" s="18"/>
      <c r="KF1233" s="18"/>
      <c r="KG1233" s="18"/>
      <c r="KH1233" s="18"/>
      <c r="KI1233" s="18"/>
      <c r="KJ1233" s="18"/>
      <c r="KK1233" s="18"/>
      <c r="KL1233" s="18"/>
      <c r="KM1233" s="18"/>
      <c r="KN1233" s="18"/>
      <c r="KO1233" s="18"/>
      <c r="KP1233" s="18"/>
      <c r="KQ1233" s="18"/>
      <c r="KR1233" s="18"/>
      <c r="KS1233" s="18"/>
      <c r="KT1233" s="18"/>
    </row>
    <row r="1234" spans="8:306">
      <c r="H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c r="GS1234" s="18"/>
      <c r="GT1234" s="18"/>
      <c r="GU1234" s="18"/>
      <c r="GV1234" s="18"/>
      <c r="GW1234" s="18"/>
      <c r="GX1234" s="18"/>
      <c r="GY1234" s="18"/>
      <c r="GZ1234" s="18"/>
      <c r="HA1234" s="18"/>
      <c r="HB1234" s="18"/>
      <c r="HC1234" s="18"/>
      <c r="HD1234" s="18"/>
      <c r="HE1234" s="18"/>
      <c r="HF1234" s="18"/>
      <c r="HG1234" s="18"/>
      <c r="HH1234" s="18"/>
      <c r="HI1234" s="18"/>
      <c r="HJ1234" s="18"/>
      <c r="HK1234" s="18"/>
      <c r="HL1234" s="18"/>
      <c r="HM1234" s="18"/>
      <c r="HN1234" s="18"/>
      <c r="HO1234" s="18"/>
      <c r="HP1234" s="18"/>
      <c r="HQ1234" s="18"/>
      <c r="HR1234" s="18"/>
      <c r="HS1234" s="18"/>
      <c r="HT1234" s="18"/>
      <c r="HU1234" s="18"/>
      <c r="HV1234" s="18"/>
      <c r="HW1234" s="18"/>
      <c r="HX1234" s="18"/>
      <c r="HY1234" s="18"/>
      <c r="HZ1234" s="18"/>
      <c r="IA1234" s="18"/>
      <c r="IB1234" s="18"/>
      <c r="IC1234" s="18"/>
      <c r="ID1234" s="18"/>
      <c r="IE1234" s="18"/>
      <c r="IF1234" s="18"/>
      <c r="IG1234" s="18"/>
      <c r="IH1234" s="18"/>
      <c r="II1234" s="18"/>
      <c r="IJ1234" s="18"/>
      <c r="IK1234" s="18"/>
      <c r="IL1234" s="18"/>
      <c r="IM1234" s="18"/>
      <c r="IN1234" s="18"/>
      <c r="IO1234" s="18"/>
      <c r="IP1234" s="18"/>
      <c r="IQ1234" s="18"/>
      <c r="IR1234" s="18"/>
      <c r="IS1234" s="18"/>
      <c r="IT1234" s="18"/>
      <c r="IU1234" s="18"/>
      <c r="IV1234" s="18"/>
      <c r="IW1234" s="18"/>
      <c r="IX1234" s="18"/>
      <c r="IY1234" s="18"/>
      <c r="IZ1234" s="18"/>
      <c r="JA1234" s="18"/>
      <c r="JB1234" s="18"/>
      <c r="JC1234" s="18"/>
      <c r="JD1234" s="18"/>
      <c r="JE1234" s="18"/>
      <c r="JF1234" s="18"/>
      <c r="JG1234" s="18"/>
      <c r="JH1234" s="18"/>
      <c r="JI1234" s="18"/>
      <c r="JJ1234" s="18"/>
      <c r="JK1234" s="18"/>
      <c r="JL1234" s="18"/>
      <c r="JM1234" s="18"/>
      <c r="JN1234" s="18"/>
      <c r="JO1234" s="18"/>
      <c r="JP1234" s="18"/>
      <c r="JQ1234" s="18"/>
      <c r="JR1234" s="18"/>
      <c r="JS1234" s="18"/>
      <c r="JT1234" s="18"/>
      <c r="JU1234" s="18"/>
      <c r="JV1234" s="18"/>
      <c r="JW1234" s="18"/>
      <c r="JX1234" s="18"/>
      <c r="JY1234" s="18"/>
      <c r="JZ1234" s="18"/>
      <c r="KA1234" s="18"/>
      <c r="KB1234" s="18"/>
      <c r="KC1234" s="18"/>
      <c r="KD1234" s="18"/>
      <c r="KE1234" s="18"/>
      <c r="KF1234" s="18"/>
      <c r="KG1234" s="18"/>
      <c r="KH1234" s="18"/>
      <c r="KI1234" s="18"/>
      <c r="KJ1234" s="18"/>
      <c r="KK1234" s="18"/>
      <c r="KL1234" s="18"/>
      <c r="KM1234" s="18"/>
      <c r="KN1234" s="18"/>
      <c r="KO1234" s="18"/>
      <c r="KP1234" s="18"/>
      <c r="KQ1234" s="18"/>
      <c r="KR1234" s="18"/>
      <c r="KS1234" s="18"/>
      <c r="KT1234" s="18"/>
    </row>
    <row r="1235" spans="8:306">
      <c r="H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c r="GS1235" s="18"/>
      <c r="GT1235" s="18"/>
      <c r="GU1235" s="18"/>
      <c r="GV1235" s="18"/>
      <c r="GW1235" s="18"/>
      <c r="GX1235" s="18"/>
      <c r="GY1235" s="18"/>
      <c r="GZ1235" s="18"/>
      <c r="HA1235" s="18"/>
      <c r="HB1235" s="18"/>
      <c r="HC1235" s="18"/>
      <c r="HD1235" s="18"/>
      <c r="HE1235" s="18"/>
      <c r="HF1235" s="18"/>
      <c r="HG1235" s="18"/>
      <c r="HH1235" s="18"/>
      <c r="HI1235" s="18"/>
      <c r="HJ1235" s="18"/>
      <c r="HK1235" s="18"/>
      <c r="HL1235" s="18"/>
      <c r="HM1235" s="18"/>
      <c r="HN1235" s="18"/>
      <c r="HO1235" s="18"/>
      <c r="HP1235" s="18"/>
      <c r="HQ1235" s="18"/>
      <c r="HR1235" s="18"/>
      <c r="HS1235" s="18"/>
      <c r="HT1235" s="18"/>
      <c r="HU1235" s="18"/>
      <c r="HV1235" s="18"/>
      <c r="HW1235" s="18"/>
      <c r="HX1235" s="18"/>
      <c r="HY1235" s="18"/>
      <c r="HZ1235" s="18"/>
      <c r="IA1235" s="18"/>
      <c r="IB1235" s="18"/>
      <c r="IC1235" s="18"/>
      <c r="ID1235" s="18"/>
      <c r="IE1235" s="18"/>
      <c r="IF1235" s="18"/>
      <c r="IG1235" s="18"/>
      <c r="IH1235" s="18"/>
      <c r="II1235" s="18"/>
      <c r="IJ1235" s="18"/>
      <c r="IK1235" s="18"/>
      <c r="IL1235" s="18"/>
      <c r="IM1235" s="18"/>
      <c r="IN1235" s="18"/>
      <c r="IO1235" s="18"/>
      <c r="IP1235" s="18"/>
      <c r="IQ1235" s="18"/>
      <c r="IR1235" s="18"/>
      <c r="IS1235" s="18"/>
      <c r="IT1235" s="18"/>
      <c r="IU1235" s="18"/>
      <c r="IV1235" s="18"/>
      <c r="IW1235" s="18"/>
      <c r="IX1235" s="18"/>
      <c r="IY1235" s="18"/>
      <c r="IZ1235" s="18"/>
      <c r="JA1235" s="18"/>
      <c r="JB1235" s="18"/>
      <c r="JC1235" s="18"/>
      <c r="JD1235" s="18"/>
      <c r="JE1235" s="18"/>
      <c r="JF1235" s="18"/>
      <c r="JG1235" s="18"/>
      <c r="JH1235" s="18"/>
      <c r="JI1235" s="18"/>
      <c r="JJ1235" s="18"/>
      <c r="JK1235" s="18"/>
      <c r="JL1235" s="18"/>
      <c r="JM1235" s="18"/>
      <c r="JN1235" s="18"/>
      <c r="JO1235" s="18"/>
      <c r="JP1235" s="18"/>
      <c r="JQ1235" s="18"/>
      <c r="JR1235" s="18"/>
      <c r="JS1235" s="18"/>
      <c r="JT1235" s="18"/>
      <c r="JU1235" s="18"/>
      <c r="JV1235" s="18"/>
      <c r="JW1235" s="18"/>
      <c r="JX1235" s="18"/>
      <c r="JY1235" s="18"/>
      <c r="JZ1235" s="18"/>
      <c r="KA1235" s="18"/>
      <c r="KB1235" s="18"/>
      <c r="KC1235" s="18"/>
      <c r="KD1235" s="18"/>
      <c r="KE1235" s="18"/>
      <c r="KF1235" s="18"/>
      <c r="KG1235" s="18"/>
      <c r="KH1235" s="18"/>
      <c r="KI1235" s="18"/>
      <c r="KJ1235" s="18"/>
      <c r="KK1235" s="18"/>
      <c r="KL1235" s="18"/>
      <c r="KM1235" s="18"/>
      <c r="KN1235" s="18"/>
      <c r="KO1235" s="18"/>
      <c r="KP1235" s="18"/>
      <c r="KQ1235" s="18"/>
      <c r="KR1235" s="18"/>
      <c r="KS1235" s="18"/>
      <c r="KT1235" s="18"/>
    </row>
    <row r="1236" spans="8:306">
      <c r="H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c r="GS1236" s="18"/>
      <c r="GT1236" s="18"/>
      <c r="GU1236" s="18"/>
      <c r="GV1236" s="18"/>
      <c r="GW1236" s="18"/>
      <c r="GX1236" s="18"/>
      <c r="GY1236" s="18"/>
      <c r="GZ1236" s="18"/>
      <c r="HA1236" s="18"/>
      <c r="HB1236" s="18"/>
      <c r="HC1236" s="18"/>
      <c r="HD1236" s="18"/>
      <c r="HE1236" s="18"/>
      <c r="HF1236" s="18"/>
      <c r="HG1236" s="18"/>
      <c r="HH1236" s="18"/>
      <c r="HI1236" s="18"/>
      <c r="HJ1236" s="18"/>
      <c r="HK1236" s="18"/>
      <c r="HL1236" s="18"/>
      <c r="HM1236" s="18"/>
      <c r="HN1236" s="18"/>
      <c r="HO1236" s="18"/>
      <c r="HP1236" s="18"/>
      <c r="HQ1236" s="18"/>
      <c r="HR1236" s="18"/>
      <c r="HS1236" s="18"/>
      <c r="HT1236" s="18"/>
      <c r="HU1236" s="18"/>
      <c r="HV1236" s="18"/>
      <c r="HW1236" s="18"/>
      <c r="HX1236" s="18"/>
      <c r="HY1236" s="18"/>
      <c r="HZ1236" s="18"/>
      <c r="IA1236" s="18"/>
      <c r="IB1236" s="18"/>
      <c r="IC1236" s="18"/>
      <c r="ID1236" s="18"/>
      <c r="IE1236" s="18"/>
      <c r="IF1236" s="18"/>
      <c r="IG1236" s="18"/>
      <c r="IH1236" s="18"/>
      <c r="II1236" s="18"/>
      <c r="IJ1236" s="18"/>
      <c r="IK1236" s="18"/>
      <c r="IL1236" s="18"/>
      <c r="IM1236" s="18"/>
      <c r="IN1236" s="18"/>
      <c r="IO1236" s="18"/>
      <c r="IP1236" s="18"/>
      <c r="IQ1236" s="18"/>
      <c r="IR1236" s="18"/>
      <c r="IS1236" s="18"/>
      <c r="IT1236" s="18"/>
      <c r="IU1236" s="18"/>
      <c r="IV1236" s="18"/>
      <c r="IW1236" s="18"/>
      <c r="IX1236" s="18"/>
      <c r="IY1236" s="18"/>
      <c r="IZ1236" s="18"/>
      <c r="JA1236" s="18"/>
      <c r="JB1236" s="18"/>
      <c r="JC1236" s="18"/>
      <c r="JD1236" s="18"/>
      <c r="JE1236" s="18"/>
      <c r="JF1236" s="18"/>
      <c r="JG1236" s="18"/>
      <c r="JH1236" s="18"/>
      <c r="JI1236" s="18"/>
      <c r="JJ1236" s="18"/>
      <c r="JK1236" s="18"/>
      <c r="JL1236" s="18"/>
      <c r="JM1236" s="18"/>
      <c r="JN1236" s="18"/>
      <c r="JO1236" s="18"/>
      <c r="JP1236" s="18"/>
      <c r="JQ1236" s="18"/>
      <c r="JR1236" s="18"/>
      <c r="JS1236" s="18"/>
      <c r="JT1236" s="18"/>
      <c r="JU1236" s="18"/>
      <c r="JV1236" s="18"/>
      <c r="JW1236" s="18"/>
      <c r="JX1236" s="18"/>
      <c r="JY1236" s="18"/>
      <c r="JZ1236" s="18"/>
      <c r="KA1236" s="18"/>
      <c r="KB1236" s="18"/>
      <c r="KC1236" s="18"/>
      <c r="KD1236" s="18"/>
      <c r="KE1236" s="18"/>
      <c r="KF1236" s="18"/>
      <c r="KG1236" s="18"/>
      <c r="KH1236" s="18"/>
      <c r="KI1236" s="18"/>
      <c r="KJ1236" s="18"/>
      <c r="KK1236" s="18"/>
      <c r="KL1236" s="18"/>
      <c r="KM1236" s="18"/>
      <c r="KN1236" s="18"/>
      <c r="KO1236" s="18"/>
      <c r="KP1236" s="18"/>
      <c r="KQ1236" s="18"/>
      <c r="KR1236" s="18"/>
      <c r="KS1236" s="18"/>
      <c r="KT1236" s="18"/>
    </row>
    <row r="1237" spans="8:306">
      <c r="H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c r="GS1237" s="18"/>
      <c r="GT1237" s="18"/>
      <c r="GU1237" s="18"/>
      <c r="GV1237" s="18"/>
      <c r="GW1237" s="18"/>
      <c r="GX1237" s="18"/>
      <c r="GY1237" s="18"/>
      <c r="GZ1237" s="18"/>
      <c r="HA1237" s="18"/>
      <c r="HB1237" s="18"/>
      <c r="HC1237" s="18"/>
      <c r="HD1237" s="18"/>
      <c r="HE1237" s="18"/>
      <c r="HF1237" s="18"/>
      <c r="HG1237" s="18"/>
      <c r="HH1237" s="18"/>
      <c r="HI1237" s="18"/>
      <c r="HJ1237" s="18"/>
      <c r="HK1237" s="18"/>
      <c r="HL1237" s="18"/>
      <c r="HM1237" s="18"/>
      <c r="HN1237" s="18"/>
      <c r="HO1237" s="18"/>
      <c r="HP1237" s="18"/>
      <c r="HQ1237" s="18"/>
      <c r="HR1237" s="18"/>
      <c r="HS1237" s="18"/>
      <c r="HT1237" s="18"/>
      <c r="HU1237" s="18"/>
      <c r="HV1237" s="18"/>
      <c r="HW1237" s="18"/>
      <c r="HX1237" s="18"/>
      <c r="HY1237" s="18"/>
      <c r="HZ1237" s="18"/>
      <c r="IA1237" s="18"/>
      <c r="IB1237" s="18"/>
      <c r="IC1237" s="18"/>
      <c r="ID1237" s="18"/>
      <c r="IE1237" s="18"/>
      <c r="IF1237" s="18"/>
      <c r="IG1237" s="18"/>
      <c r="IH1237" s="18"/>
      <c r="II1237" s="18"/>
      <c r="IJ1237" s="18"/>
      <c r="IK1237" s="18"/>
      <c r="IL1237" s="18"/>
      <c r="IM1237" s="18"/>
      <c r="IN1237" s="18"/>
      <c r="IO1237" s="18"/>
      <c r="IP1237" s="18"/>
      <c r="IQ1237" s="18"/>
      <c r="IR1237" s="18"/>
      <c r="IS1237" s="18"/>
      <c r="IT1237" s="18"/>
      <c r="IU1237" s="18"/>
      <c r="IV1237" s="18"/>
      <c r="IW1237" s="18"/>
      <c r="IX1237" s="18"/>
      <c r="IY1237" s="18"/>
      <c r="IZ1237" s="18"/>
      <c r="JA1237" s="18"/>
      <c r="JB1237" s="18"/>
      <c r="JC1237" s="18"/>
      <c r="JD1237" s="18"/>
      <c r="JE1237" s="18"/>
      <c r="JF1237" s="18"/>
      <c r="JG1237" s="18"/>
      <c r="JH1237" s="18"/>
      <c r="JI1237" s="18"/>
      <c r="JJ1237" s="18"/>
      <c r="JK1237" s="18"/>
      <c r="JL1237" s="18"/>
      <c r="JM1237" s="18"/>
      <c r="JN1237" s="18"/>
      <c r="JO1237" s="18"/>
      <c r="JP1237" s="18"/>
      <c r="JQ1237" s="18"/>
      <c r="JR1237" s="18"/>
      <c r="JS1237" s="18"/>
      <c r="JT1237" s="18"/>
      <c r="JU1237" s="18"/>
      <c r="JV1237" s="18"/>
      <c r="JW1237" s="18"/>
      <c r="JX1237" s="18"/>
      <c r="JY1237" s="18"/>
      <c r="JZ1237" s="18"/>
      <c r="KA1237" s="18"/>
      <c r="KB1237" s="18"/>
      <c r="KC1237" s="18"/>
      <c r="KD1237" s="18"/>
      <c r="KE1237" s="18"/>
      <c r="KF1237" s="18"/>
      <c r="KG1237" s="18"/>
      <c r="KH1237" s="18"/>
      <c r="KI1237" s="18"/>
      <c r="KJ1237" s="18"/>
      <c r="KK1237" s="18"/>
      <c r="KL1237" s="18"/>
      <c r="KM1237" s="18"/>
      <c r="KN1237" s="18"/>
      <c r="KO1237" s="18"/>
      <c r="KP1237" s="18"/>
      <c r="KQ1237" s="18"/>
      <c r="KR1237" s="18"/>
      <c r="KS1237" s="18"/>
      <c r="KT1237" s="18"/>
    </row>
    <row r="1238" spans="8:306">
      <c r="H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c r="GS1238" s="18"/>
      <c r="GT1238" s="18"/>
      <c r="GU1238" s="18"/>
      <c r="GV1238" s="18"/>
      <c r="GW1238" s="18"/>
      <c r="GX1238" s="18"/>
      <c r="GY1238" s="18"/>
      <c r="GZ1238" s="18"/>
      <c r="HA1238" s="18"/>
      <c r="HB1238" s="18"/>
      <c r="HC1238" s="18"/>
      <c r="HD1238" s="18"/>
      <c r="HE1238" s="18"/>
      <c r="HF1238" s="18"/>
      <c r="HG1238" s="18"/>
      <c r="HH1238" s="18"/>
      <c r="HI1238" s="18"/>
      <c r="HJ1238" s="18"/>
      <c r="HK1238" s="18"/>
      <c r="HL1238" s="18"/>
      <c r="HM1238" s="18"/>
      <c r="HN1238" s="18"/>
      <c r="HO1238" s="18"/>
      <c r="HP1238" s="18"/>
      <c r="HQ1238" s="18"/>
      <c r="HR1238" s="18"/>
      <c r="HS1238" s="18"/>
      <c r="HT1238" s="18"/>
      <c r="HU1238" s="18"/>
      <c r="HV1238" s="18"/>
      <c r="HW1238" s="18"/>
      <c r="HX1238" s="18"/>
      <c r="HY1238" s="18"/>
      <c r="HZ1238" s="18"/>
      <c r="IA1238" s="18"/>
      <c r="IB1238" s="18"/>
      <c r="IC1238" s="18"/>
      <c r="ID1238" s="18"/>
      <c r="IE1238" s="18"/>
      <c r="IF1238" s="18"/>
      <c r="IG1238" s="18"/>
      <c r="IH1238" s="18"/>
      <c r="II1238" s="18"/>
      <c r="IJ1238" s="18"/>
      <c r="IK1238" s="18"/>
      <c r="IL1238" s="18"/>
      <c r="IM1238" s="18"/>
      <c r="IN1238" s="18"/>
      <c r="IO1238" s="18"/>
      <c r="IP1238" s="18"/>
      <c r="IQ1238" s="18"/>
      <c r="IR1238" s="18"/>
      <c r="IS1238" s="18"/>
      <c r="IT1238" s="18"/>
      <c r="IU1238" s="18"/>
      <c r="IV1238" s="18"/>
      <c r="IW1238" s="18"/>
      <c r="IX1238" s="18"/>
      <c r="IY1238" s="18"/>
      <c r="IZ1238" s="18"/>
      <c r="JA1238" s="18"/>
      <c r="JB1238" s="18"/>
      <c r="JC1238" s="18"/>
      <c r="JD1238" s="18"/>
      <c r="JE1238" s="18"/>
      <c r="JF1238" s="18"/>
      <c r="JG1238" s="18"/>
      <c r="JH1238" s="18"/>
      <c r="JI1238" s="18"/>
      <c r="JJ1238" s="18"/>
      <c r="JK1238" s="18"/>
      <c r="JL1238" s="18"/>
      <c r="JM1238" s="18"/>
      <c r="JN1238" s="18"/>
      <c r="JO1238" s="18"/>
      <c r="JP1238" s="18"/>
      <c r="JQ1238" s="18"/>
      <c r="JR1238" s="18"/>
      <c r="JS1238" s="18"/>
      <c r="JT1238" s="18"/>
      <c r="JU1238" s="18"/>
      <c r="JV1238" s="18"/>
      <c r="JW1238" s="18"/>
      <c r="JX1238" s="18"/>
      <c r="JY1238" s="18"/>
      <c r="JZ1238" s="18"/>
      <c r="KA1238" s="18"/>
      <c r="KB1238" s="18"/>
      <c r="KC1238" s="18"/>
      <c r="KD1238" s="18"/>
      <c r="KE1238" s="18"/>
      <c r="KF1238" s="18"/>
      <c r="KG1238" s="18"/>
      <c r="KH1238" s="18"/>
      <c r="KI1238" s="18"/>
      <c r="KJ1238" s="18"/>
      <c r="KK1238" s="18"/>
      <c r="KL1238" s="18"/>
      <c r="KM1238" s="18"/>
      <c r="KN1238" s="18"/>
      <c r="KO1238" s="18"/>
      <c r="KP1238" s="18"/>
      <c r="KQ1238" s="18"/>
      <c r="KR1238" s="18"/>
      <c r="KS1238" s="18"/>
      <c r="KT1238" s="18"/>
    </row>
    <row r="1239" spans="8:306">
      <c r="H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c r="GS1239" s="18"/>
      <c r="GT1239" s="18"/>
      <c r="GU1239" s="18"/>
      <c r="GV1239" s="18"/>
      <c r="GW1239" s="18"/>
      <c r="GX1239" s="18"/>
      <c r="GY1239" s="18"/>
      <c r="GZ1239" s="18"/>
      <c r="HA1239" s="18"/>
      <c r="HB1239" s="18"/>
      <c r="HC1239" s="18"/>
      <c r="HD1239" s="18"/>
      <c r="HE1239" s="18"/>
      <c r="HF1239" s="18"/>
      <c r="HG1239" s="18"/>
      <c r="HH1239" s="18"/>
      <c r="HI1239" s="18"/>
      <c r="HJ1239" s="18"/>
      <c r="HK1239" s="18"/>
      <c r="HL1239" s="18"/>
      <c r="HM1239" s="18"/>
      <c r="HN1239" s="18"/>
      <c r="HO1239" s="18"/>
      <c r="HP1239" s="18"/>
      <c r="HQ1239" s="18"/>
      <c r="HR1239" s="18"/>
      <c r="HS1239" s="18"/>
      <c r="HT1239" s="18"/>
      <c r="HU1239" s="18"/>
      <c r="HV1239" s="18"/>
      <c r="HW1239" s="18"/>
      <c r="HX1239" s="18"/>
      <c r="HY1239" s="18"/>
      <c r="HZ1239" s="18"/>
      <c r="IA1239" s="18"/>
      <c r="IB1239" s="18"/>
      <c r="IC1239" s="18"/>
      <c r="ID1239" s="18"/>
      <c r="IE1239" s="18"/>
      <c r="IF1239" s="18"/>
      <c r="IG1239" s="18"/>
      <c r="IH1239" s="18"/>
      <c r="II1239" s="18"/>
      <c r="IJ1239" s="18"/>
      <c r="IK1239" s="18"/>
      <c r="IL1239" s="18"/>
      <c r="IM1239" s="18"/>
      <c r="IN1239" s="18"/>
      <c r="IO1239" s="18"/>
      <c r="IP1239" s="18"/>
      <c r="IQ1239" s="18"/>
      <c r="IR1239" s="18"/>
      <c r="IS1239" s="18"/>
      <c r="IT1239" s="18"/>
      <c r="IU1239" s="18"/>
      <c r="IV1239" s="18"/>
      <c r="IW1239" s="18"/>
      <c r="IX1239" s="18"/>
      <c r="IY1239" s="18"/>
      <c r="IZ1239" s="18"/>
      <c r="JA1239" s="18"/>
      <c r="JB1239" s="18"/>
      <c r="JC1239" s="18"/>
      <c r="JD1239" s="18"/>
      <c r="JE1239" s="18"/>
      <c r="JF1239" s="18"/>
      <c r="JG1239" s="18"/>
      <c r="JH1239" s="18"/>
      <c r="JI1239" s="18"/>
      <c r="JJ1239" s="18"/>
      <c r="JK1239" s="18"/>
      <c r="JL1239" s="18"/>
      <c r="JM1239" s="18"/>
      <c r="JN1239" s="18"/>
      <c r="JO1239" s="18"/>
      <c r="JP1239" s="18"/>
      <c r="JQ1239" s="18"/>
      <c r="JR1239" s="18"/>
      <c r="JS1239" s="18"/>
      <c r="JT1239" s="18"/>
      <c r="JU1239" s="18"/>
      <c r="JV1239" s="18"/>
      <c r="JW1239" s="18"/>
      <c r="JX1239" s="18"/>
      <c r="JY1239" s="18"/>
      <c r="JZ1239" s="18"/>
      <c r="KA1239" s="18"/>
      <c r="KB1239" s="18"/>
      <c r="KC1239" s="18"/>
      <c r="KD1239" s="18"/>
      <c r="KE1239" s="18"/>
      <c r="KF1239" s="18"/>
      <c r="KG1239" s="18"/>
      <c r="KH1239" s="18"/>
      <c r="KI1239" s="18"/>
      <c r="KJ1239" s="18"/>
      <c r="KK1239" s="18"/>
      <c r="KL1239" s="18"/>
      <c r="KM1239" s="18"/>
      <c r="KN1239" s="18"/>
      <c r="KO1239" s="18"/>
      <c r="KP1239" s="18"/>
      <c r="KQ1239" s="18"/>
      <c r="KR1239" s="18"/>
      <c r="KS1239" s="18"/>
      <c r="KT1239" s="18"/>
    </row>
    <row r="1240" spans="8:306">
      <c r="H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c r="GS1240" s="18"/>
      <c r="GT1240" s="18"/>
      <c r="GU1240" s="18"/>
      <c r="GV1240" s="18"/>
      <c r="GW1240" s="18"/>
      <c r="GX1240" s="18"/>
      <c r="GY1240" s="18"/>
      <c r="GZ1240" s="18"/>
      <c r="HA1240" s="18"/>
      <c r="HB1240" s="18"/>
      <c r="HC1240" s="18"/>
      <c r="HD1240" s="18"/>
      <c r="HE1240" s="18"/>
      <c r="HF1240" s="18"/>
      <c r="HG1240" s="18"/>
      <c r="HH1240" s="18"/>
      <c r="HI1240" s="18"/>
      <c r="HJ1240" s="18"/>
      <c r="HK1240" s="18"/>
      <c r="HL1240" s="18"/>
      <c r="HM1240" s="18"/>
      <c r="HN1240" s="18"/>
      <c r="HO1240" s="18"/>
      <c r="HP1240" s="18"/>
      <c r="HQ1240" s="18"/>
      <c r="HR1240" s="18"/>
      <c r="HS1240" s="18"/>
      <c r="HT1240" s="18"/>
      <c r="HU1240" s="18"/>
      <c r="HV1240" s="18"/>
      <c r="HW1240" s="18"/>
      <c r="HX1240" s="18"/>
      <c r="HY1240" s="18"/>
      <c r="HZ1240" s="18"/>
      <c r="IA1240" s="18"/>
      <c r="IB1240" s="18"/>
      <c r="IC1240" s="18"/>
      <c r="ID1240" s="18"/>
      <c r="IE1240" s="18"/>
      <c r="IF1240" s="18"/>
      <c r="IG1240" s="18"/>
      <c r="IH1240" s="18"/>
      <c r="II1240" s="18"/>
      <c r="IJ1240" s="18"/>
      <c r="IK1240" s="18"/>
      <c r="IL1240" s="18"/>
      <c r="IM1240" s="18"/>
      <c r="IN1240" s="18"/>
      <c r="IO1240" s="18"/>
      <c r="IP1240" s="18"/>
      <c r="IQ1240" s="18"/>
      <c r="IR1240" s="18"/>
      <c r="IS1240" s="18"/>
      <c r="IT1240" s="18"/>
      <c r="IU1240" s="18"/>
      <c r="IV1240" s="18"/>
      <c r="IW1240" s="18"/>
      <c r="IX1240" s="18"/>
      <c r="IY1240" s="18"/>
      <c r="IZ1240" s="18"/>
      <c r="JA1240" s="18"/>
      <c r="JB1240" s="18"/>
      <c r="JC1240" s="18"/>
      <c r="JD1240" s="18"/>
      <c r="JE1240" s="18"/>
      <c r="JF1240" s="18"/>
      <c r="JG1240" s="18"/>
      <c r="JH1240" s="18"/>
      <c r="JI1240" s="18"/>
      <c r="JJ1240" s="18"/>
      <c r="JK1240" s="18"/>
      <c r="JL1240" s="18"/>
      <c r="JM1240" s="18"/>
      <c r="JN1240" s="18"/>
      <c r="JO1240" s="18"/>
      <c r="JP1240" s="18"/>
      <c r="JQ1240" s="18"/>
      <c r="JR1240" s="18"/>
      <c r="JS1240" s="18"/>
      <c r="JT1240" s="18"/>
      <c r="JU1240" s="18"/>
      <c r="JV1240" s="18"/>
      <c r="JW1240" s="18"/>
      <c r="JX1240" s="18"/>
      <c r="JY1240" s="18"/>
      <c r="JZ1240" s="18"/>
      <c r="KA1240" s="18"/>
      <c r="KB1240" s="18"/>
      <c r="KC1240" s="18"/>
      <c r="KD1240" s="18"/>
      <c r="KE1240" s="18"/>
      <c r="KF1240" s="18"/>
      <c r="KG1240" s="18"/>
      <c r="KH1240" s="18"/>
      <c r="KI1240" s="18"/>
      <c r="KJ1240" s="18"/>
      <c r="KK1240" s="18"/>
      <c r="KL1240" s="18"/>
      <c r="KM1240" s="18"/>
      <c r="KN1240" s="18"/>
      <c r="KO1240" s="18"/>
      <c r="KP1240" s="18"/>
      <c r="KQ1240" s="18"/>
      <c r="KR1240" s="18"/>
      <c r="KS1240" s="18"/>
      <c r="KT1240" s="18"/>
    </row>
    <row r="1241" spans="8:306">
      <c r="H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c r="GS1241" s="18"/>
      <c r="GT1241" s="18"/>
      <c r="GU1241" s="18"/>
      <c r="GV1241" s="18"/>
      <c r="GW1241" s="18"/>
      <c r="GX1241" s="18"/>
      <c r="GY1241" s="18"/>
      <c r="GZ1241" s="18"/>
      <c r="HA1241" s="18"/>
      <c r="HB1241" s="18"/>
      <c r="HC1241" s="18"/>
      <c r="HD1241" s="18"/>
      <c r="HE1241" s="18"/>
      <c r="HF1241" s="18"/>
      <c r="HG1241" s="18"/>
      <c r="HH1241" s="18"/>
      <c r="HI1241" s="18"/>
      <c r="HJ1241" s="18"/>
      <c r="HK1241" s="18"/>
      <c r="HL1241" s="18"/>
      <c r="HM1241" s="18"/>
      <c r="HN1241" s="18"/>
      <c r="HO1241" s="18"/>
      <c r="HP1241" s="18"/>
      <c r="HQ1241" s="18"/>
      <c r="HR1241" s="18"/>
      <c r="HS1241" s="18"/>
      <c r="HT1241" s="18"/>
      <c r="HU1241" s="18"/>
      <c r="HV1241" s="18"/>
      <c r="HW1241" s="18"/>
      <c r="HX1241" s="18"/>
      <c r="HY1241" s="18"/>
      <c r="HZ1241" s="18"/>
      <c r="IA1241" s="18"/>
      <c r="IB1241" s="18"/>
      <c r="IC1241" s="18"/>
      <c r="ID1241" s="18"/>
      <c r="IE1241" s="18"/>
      <c r="IF1241" s="18"/>
      <c r="IG1241" s="18"/>
      <c r="IH1241" s="18"/>
      <c r="II1241" s="18"/>
      <c r="IJ1241" s="18"/>
      <c r="IK1241" s="18"/>
      <c r="IL1241" s="18"/>
      <c r="IM1241" s="18"/>
      <c r="IN1241" s="18"/>
      <c r="IO1241" s="18"/>
      <c r="IP1241" s="18"/>
      <c r="IQ1241" s="18"/>
      <c r="IR1241" s="18"/>
      <c r="IS1241" s="18"/>
      <c r="IT1241" s="18"/>
      <c r="IU1241" s="18"/>
      <c r="IV1241" s="18"/>
      <c r="IW1241" s="18"/>
      <c r="IX1241" s="18"/>
      <c r="IY1241" s="18"/>
      <c r="IZ1241" s="18"/>
      <c r="JA1241" s="18"/>
      <c r="JB1241" s="18"/>
      <c r="JC1241" s="18"/>
      <c r="JD1241" s="18"/>
      <c r="JE1241" s="18"/>
      <c r="JF1241" s="18"/>
      <c r="JG1241" s="18"/>
      <c r="JH1241" s="18"/>
      <c r="JI1241" s="18"/>
      <c r="JJ1241" s="18"/>
      <c r="JK1241" s="18"/>
      <c r="JL1241" s="18"/>
      <c r="JM1241" s="18"/>
      <c r="JN1241" s="18"/>
      <c r="JO1241" s="18"/>
      <c r="JP1241" s="18"/>
      <c r="JQ1241" s="18"/>
      <c r="JR1241" s="18"/>
      <c r="JS1241" s="18"/>
      <c r="JT1241" s="18"/>
      <c r="JU1241" s="18"/>
      <c r="JV1241" s="18"/>
      <c r="JW1241" s="18"/>
      <c r="JX1241" s="18"/>
      <c r="JY1241" s="18"/>
      <c r="JZ1241" s="18"/>
      <c r="KA1241" s="18"/>
      <c r="KB1241" s="18"/>
      <c r="KC1241" s="18"/>
      <c r="KD1241" s="18"/>
      <c r="KE1241" s="18"/>
      <c r="KF1241" s="18"/>
      <c r="KG1241" s="18"/>
      <c r="KH1241" s="18"/>
      <c r="KI1241" s="18"/>
      <c r="KJ1241" s="18"/>
      <c r="KK1241" s="18"/>
      <c r="KL1241" s="18"/>
      <c r="KM1241" s="18"/>
      <c r="KN1241" s="18"/>
      <c r="KO1241" s="18"/>
      <c r="KP1241" s="18"/>
      <c r="KQ1241" s="18"/>
      <c r="KR1241" s="18"/>
      <c r="KS1241" s="18"/>
      <c r="KT1241" s="18"/>
    </row>
    <row r="1242" spans="8:306">
      <c r="H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c r="GS1242" s="18"/>
      <c r="GT1242" s="18"/>
      <c r="GU1242" s="18"/>
      <c r="GV1242" s="18"/>
      <c r="GW1242" s="18"/>
      <c r="GX1242" s="18"/>
      <c r="GY1242" s="18"/>
      <c r="GZ1242" s="18"/>
      <c r="HA1242" s="18"/>
      <c r="HB1242" s="18"/>
      <c r="HC1242" s="18"/>
      <c r="HD1242" s="18"/>
      <c r="HE1242" s="18"/>
      <c r="HF1242" s="18"/>
      <c r="HG1242" s="18"/>
      <c r="HH1242" s="18"/>
      <c r="HI1242" s="18"/>
      <c r="HJ1242" s="18"/>
      <c r="HK1242" s="18"/>
      <c r="HL1242" s="18"/>
      <c r="HM1242" s="18"/>
      <c r="HN1242" s="18"/>
      <c r="HO1242" s="18"/>
      <c r="HP1242" s="18"/>
      <c r="HQ1242" s="18"/>
      <c r="HR1242" s="18"/>
      <c r="HS1242" s="18"/>
      <c r="HT1242" s="18"/>
      <c r="HU1242" s="18"/>
      <c r="HV1242" s="18"/>
      <c r="HW1242" s="18"/>
      <c r="HX1242" s="18"/>
      <c r="HY1242" s="18"/>
      <c r="HZ1242" s="18"/>
      <c r="IA1242" s="18"/>
      <c r="IB1242" s="18"/>
      <c r="IC1242" s="18"/>
      <c r="ID1242" s="18"/>
      <c r="IE1242" s="18"/>
      <c r="IF1242" s="18"/>
      <c r="IG1242" s="18"/>
      <c r="IH1242" s="18"/>
      <c r="II1242" s="18"/>
      <c r="IJ1242" s="18"/>
      <c r="IK1242" s="18"/>
      <c r="IL1242" s="18"/>
      <c r="IM1242" s="18"/>
      <c r="IN1242" s="18"/>
      <c r="IO1242" s="18"/>
      <c r="IP1242" s="18"/>
      <c r="IQ1242" s="18"/>
      <c r="IR1242" s="18"/>
      <c r="IS1242" s="18"/>
      <c r="IT1242" s="18"/>
      <c r="IU1242" s="18"/>
      <c r="IV1242" s="18"/>
      <c r="IW1242" s="18"/>
      <c r="IX1242" s="18"/>
      <c r="IY1242" s="18"/>
      <c r="IZ1242" s="18"/>
      <c r="JA1242" s="18"/>
      <c r="JB1242" s="18"/>
      <c r="JC1242" s="18"/>
      <c r="JD1242" s="18"/>
      <c r="JE1242" s="18"/>
      <c r="JF1242" s="18"/>
      <c r="JG1242" s="18"/>
      <c r="JH1242" s="18"/>
      <c r="JI1242" s="18"/>
      <c r="JJ1242" s="18"/>
      <c r="JK1242" s="18"/>
      <c r="JL1242" s="18"/>
      <c r="JM1242" s="18"/>
      <c r="JN1242" s="18"/>
      <c r="JO1242" s="18"/>
      <c r="JP1242" s="18"/>
      <c r="JQ1242" s="18"/>
      <c r="JR1242" s="18"/>
      <c r="JS1242" s="18"/>
      <c r="JT1242" s="18"/>
      <c r="JU1242" s="18"/>
      <c r="JV1242" s="18"/>
      <c r="JW1242" s="18"/>
      <c r="JX1242" s="18"/>
      <c r="JY1242" s="18"/>
      <c r="JZ1242" s="18"/>
      <c r="KA1242" s="18"/>
      <c r="KB1242" s="18"/>
      <c r="KC1242" s="18"/>
      <c r="KD1242" s="18"/>
      <c r="KE1242" s="18"/>
      <c r="KF1242" s="18"/>
      <c r="KG1242" s="18"/>
      <c r="KH1242" s="18"/>
      <c r="KI1242" s="18"/>
      <c r="KJ1242" s="18"/>
      <c r="KK1242" s="18"/>
      <c r="KL1242" s="18"/>
      <c r="KM1242" s="18"/>
      <c r="KN1242" s="18"/>
      <c r="KO1242" s="18"/>
      <c r="KP1242" s="18"/>
      <c r="KQ1242" s="18"/>
      <c r="KR1242" s="18"/>
      <c r="KS1242" s="18"/>
      <c r="KT1242" s="18"/>
    </row>
    <row r="1243" spans="8:306">
      <c r="H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c r="GS1243" s="18"/>
      <c r="GT1243" s="18"/>
      <c r="GU1243" s="18"/>
      <c r="GV1243" s="18"/>
      <c r="GW1243" s="18"/>
      <c r="GX1243" s="18"/>
      <c r="GY1243" s="18"/>
      <c r="GZ1243" s="18"/>
      <c r="HA1243" s="18"/>
      <c r="HB1243" s="18"/>
      <c r="HC1243" s="18"/>
      <c r="HD1243" s="18"/>
      <c r="HE1243" s="18"/>
      <c r="HF1243" s="18"/>
      <c r="HG1243" s="18"/>
      <c r="HH1243" s="18"/>
      <c r="HI1243" s="18"/>
      <c r="HJ1243" s="18"/>
      <c r="HK1243" s="18"/>
      <c r="HL1243" s="18"/>
      <c r="HM1243" s="18"/>
      <c r="HN1243" s="18"/>
      <c r="HO1243" s="18"/>
      <c r="HP1243" s="18"/>
      <c r="HQ1243" s="18"/>
      <c r="HR1243" s="18"/>
      <c r="HS1243" s="18"/>
      <c r="HT1243" s="18"/>
      <c r="HU1243" s="18"/>
      <c r="HV1243" s="18"/>
      <c r="HW1243" s="18"/>
      <c r="HX1243" s="18"/>
      <c r="HY1243" s="18"/>
      <c r="HZ1243" s="18"/>
      <c r="IA1243" s="18"/>
      <c r="IB1243" s="18"/>
      <c r="IC1243" s="18"/>
      <c r="ID1243" s="18"/>
      <c r="IE1243" s="18"/>
      <c r="IF1243" s="18"/>
      <c r="IG1243" s="18"/>
      <c r="IH1243" s="18"/>
      <c r="II1243" s="18"/>
      <c r="IJ1243" s="18"/>
      <c r="IK1243" s="18"/>
      <c r="IL1243" s="18"/>
      <c r="IM1243" s="18"/>
      <c r="IN1243" s="18"/>
      <c r="IO1243" s="18"/>
      <c r="IP1243" s="18"/>
      <c r="IQ1243" s="18"/>
      <c r="IR1243" s="18"/>
      <c r="IS1243" s="18"/>
      <c r="IT1243" s="18"/>
      <c r="IU1243" s="18"/>
      <c r="IV1243" s="18"/>
      <c r="IW1243" s="18"/>
      <c r="IX1243" s="18"/>
      <c r="IY1243" s="18"/>
      <c r="IZ1243" s="18"/>
      <c r="JA1243" s="18"/>
      <c r="JB1243" s="18"/>
      <c r="JC1243" s="18"/>
      <c r="JD1243" s="18"/>
      <c r="JE1243" s="18"/>
      <c r="JF1243" s="18"/>
      <c r="JG1243" s="18"/>
      <c r="JH1243" s="18"/>
      <c r="JI1243" s="18"/>
      <c r="JJ1243" s="18"/>
      <c r="JK1243" s="18"/>
      <c r="JL1243" s="18"/>
      <c r="JM1243" s="18"/>
      <c r="JN1243" s="18"/>
      <c r="JO1243" s="18"/>
      <c r="JP1243" s="18"/>
      <c r="JQ1243" s="18"/>
      <c r="JR1243" s="18"/>
      <c r="JS1243" s="18"/>
      <c r="JT1243" s="18"/>
      <c r="JU1243" s="18"/>
      <c r="JV1243" s="18"/>
      <c r="JW1243" s="18"/>
      <c r="JX1243" s="18"/>
      <c r="JY1243" s="18"/>
      <c r="JZ1243" s="18"/>
      <c r="KA1243" s="18"/>
      <c r="KB1243" s="18"/>
      <c r="KC1243" s="18"/>
      <c r="KD1243" s="18"/>
      <c r="KE1243" s="18"/>
      <c r="KF1243" s="18"/>
      <c r="KG1243" s="18"/>
      <c r="KH1243" s="18"/>
      <c r="KI1243" s="18"/>
      <c r="KJ1243" s="18"/>
      <c r="KK1243" s="18"/>
      <c r="KL1243" s="18"/>
      <c r="KM1243" s="18"/>
      <c r="KN1243" s="18"/>
      <c r="KO1243" s="18"/>
      <c r="KP1243" s="18"/>
      <c r="KQ1243" s="18"/>
      <c r="KR1243" s="18"/>
      <c r="KS1243" s="18"/>
      <c r="KT1243" s="18"/>
    </row>
    <row r="1244" spans="8:306">
      <c r="H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c r="GS1244" s="18"/>
      <c r="GT1244" s="18"/>
      <c r="GU1244" s="18"/>
      <c r="GV1244" s="18"/>
      <c r="GW1244" s="18"/>
      <c r="GX1244" s="18"/>
      <c r="GY1244" s="18"/>
      <c r="GZ1244" s="18"/>
      <c r="HA1244" s="18"/>
      <c r="HB1244" s="18"/>
      <c r="HC1244" s="18"/>
      <c r="HD1244" s="18"/>
      <c r="HE1244" s="18"/>
      <c r="HF1244" s="18"/>
      <c r="HG1244" s="18"/>
      <c r="HH1244" s="18"/>
      <c r="HI1244" s="18"/>
      <c r="HJ1244" s="18"/>
      <c r="HK1244" s="18"/>
      <c r="HL1244" s="18"/>
      <c r="HM1244" s="18"/>
      <c r="HN1244" s="18"/>
      <c r="HO1244" s="18"/>
      <c r="HP1244" s="18"/>
      <c r="HQ1244" s="18"/>
      <c r="HR1244" s="18"/>
      <c r="HS1244" s="18"/>
      <c r="HT1244" s="18"/>
      <c r="HU1244" s="18"/>
      <c r="HV1244" s="18"/>
      <c r="HW1244" s="18"/>
      <c r="HX1244" s="18"/>
      <c r="HY1244" s="18"/>
      <c r="HZ1244" s="18"/>
      <c r="IA1244" s="18"/>
      <c r="IB1244" s="18"/>
      <c r="IC1244" s="18"/>
      <c r="ID1244" s="18"/>
      <c r="IE1244" s="18"/>
      <c r="IF1244" s="18"/>
      <c r="IG1244" s="18"/>
      <c r="IH1244" s="18"/>
      <c r="II1244" s="18"/>
      <c r="IJ1244" s="18"/>
      <c r="IK1244" s="18"/>
      <c r="IL1244" s="18"/>
      <c r="IM1244" s="18"/>
      <c r="IN1244" s="18"/>
      <c r="IO1244" s="18"/>
      <c r="IP1244" s="18"/>
      <c r="IQ1244" s="18"/>
      <c r="IR1244" s="18"/>
      <c r="IS1244" s="18"/>
      <c r="IT1244" s="18"/>
      <c r="IU1244" s="18"/>
      <c r="IV1244" s="18"/>
      <c r="IW1244" s="18"/>
      <c r="IX1244" s="18"/>
      <c r="IY1244" s="18"/>
      <c r="IZ1244" s="18"/>
      <c r="JA1244" s="18"/>
      <c r="JB1244" s="18"/>
      <c r="JC1244" s="18"/>
      <c r="JD1244" s="18"/>
      <c r="JE1244" s="18"/>
      <c r="JF1244" s="18"/>
      <c r="JG1244" s="18"/>
      <c r="JH1244" s="18"/>
      <c r="JI1244" s="18"/>
      <c r="JJ1244" s="18"/>
      <c r="JK1244" s="18"/>
      <c r="JL1244" s="18"/>
      <c r="JM1244" s="18"/>
      <c r="JN1244" s="18"/>
      <c r="JO1244" s="18"/>
      <c r="JP1244" s="18"/>
      <c r="JQ1244" s="18"/>
      <c r="JR1244" s="18"/>
      <c r="JS1244" s="18"/>
      <c r="JT1244" s="18"/>
      <c r="JU1244" s="18"/>
      <c r="JV1244" s="18"/>
      <c r="JW1244" s="18"/>
      <c r="JX1244" s="18"/>
      <c r="JY1244" s="18"/>
      <c r="JZ1244" s="18"/>
      <c r="KA1244" s="18"/>
      <c r="KB1244" s="18"/>
      <c r="KC1244" s="18"/>
      <c r="KD1244" s="18"/>
      <c r="KE1244" s="18"/>
      <c r="KF1244" s="18"/>
      <c r="KG1244" s="18"/>
      <c r="KH1244" s="18"/>
      <c r="KI1244" s="18"/>
      <c r="KJ1244" s="18"/>
      <c r="KK1244" s="18"/>
      <c r="KL1244" s="18"/>
      <c r="KM1244" s="18"/>
      <c r="KN1244" s="18"/>
      <c r="KO1244" s="18"/>
      <c r="KP1244" s="18"/>
      <c r="KQ1244" s="18"/>
      <c r="KR1244" s="18"/>
      <c r="KS1244" s="18"/>
      <c r="KT1244" s="18"/>
    </row>
    <row r="1245" spans="8:306">
      <c r="H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c r="GS1245" s="18"/>
      <c r="GT1245" s="18"/>
      <c r="GU1245" s="18"/>
      <c r="GV1245" s="18"/>
      <c r="GW1245" s="18"/>
      <c r="GX1245" s="18"/>
      <c r="GY1245" s="18"/>
      <c r="GZ1245" s="18"/>
      <c r="HA1245" s="18"/>
      <c r="HB1245" s="18"/>
      <c r="HC1245" s="18"/>
      <c r="HD1245" s="18"/>
      <c r="HE1245" s="18"/>
      <c r="HF1245" s="18"/>
      <c r="HG1245" s="18"/>
      <c r="HH1245" s="18"/>
      <c r="HI1245" s="18"/>
      <c r="HJ1245" s="18"/>
      <c r="HK1245" s="18"/>
      <c r="HL1245" s="18"/>
      <c r="HM1245" s="18"/>
      <c r="HN1245" s="18"/>
      <c r="HO1245" s="18"/>
      <c r="HP1245" s="18"/>
      <c r="HQ1245" s="18"/>
      <c r="HR1245" s="18"/>
      <c r="HS1245" s="18"/>
      <c r="HT1245" s="18"/>
      <c r="HU1245" s="18"/>
      <c r="HV1245" s="18"/>
      <c r="HW1245" s="18"/>
      <c r="HX1245" s="18"/>
      <c r="HY1245" s="18"/>
      <c r="HZ1245" s="18"/>
      <c r="IA1245" s="18"/>
      <c r="IB1245" s="18"/>
      <c r="IC1245" s="18"/>
      <c r="ID1245" s="18"/>
      <c r="IE1245" s="18"/>
      <c r="IF1245" s="18"/>
      <c r="IG1245" s="18"/>
      <c r="IH1245" s="18"/>
      <c r="II1245" s="18"/>
      <c r="IJ1245" s="18"/>
      <c r="IK1245" s="18"/>
      <c r="IL1245" s="18"/>
      <c r="IM1245" s="18"/>
      <c r="IN1245" s="18"/>
      <c r="IO1245" s="18"/>
      <c r="IP1245" s="18"/>
      <c r="IQ1245" s="18"/>
      <c r="IR1245" s="18"/>
      <c r="IS1245" s="18"/>
      <c r="IT1245" s="18"/>
      <c r="IU1245" s="18"/>
      <c r="IV1245" s="18"/>
      <c r="IW1245" s="18"/>
      <c r="IX1245" s="18"/>
      <c r="IY1245" s="18"/>
      <c r="IZ1245" s="18"/>
      <c r="JA1245" s="18"/>
      <c r="JB1245" s="18"/>
      <c r="JC1245" s="18"/>
      <c r="JD1245" s="18"/>
      <c r="JE1245" s="18"/>
      <c r="JF1245" s="18"/>
      <c r="JG1245" s="18"/>
      <c r="JH1245" s="18"/>
      <c r="JI1245" s="18"/>
      <c r="JJ1245" s="18"/>
      <c r="JK1245" s="18"/>
      <c r="JL1245" s="18"/>
      <c r="JM1245" s="18"/>
      <c r="JN1245" s="18"/>
      <c r="JO1245" s="18"/>
      <c r="JP1245" s="18"/>
      <c r="JQ1245" s="18"/>
      <c r="JR1245" s="18"/>
      <c r="JS1245" s="18"/>
      <c r="JT1245" s="18"/>
      <c r="JU1245" s="18"/>
      <c r="JV1245" s="18"/>
      <c r="JW1245" s="18"/>
      <c r="JX1245" s="18"/>
      <c r="JY1245" s="18"/>
      <c r="JZ1245" s="18"/>
      <c r="KA1245" s="18"/>
      <c r="KB1245" s="18"/>
      <c r="KC1245" s="18"/>
      <c r="KD1245" s="18"/>
      <c r="KE1245" s="18"/>
      <c r="KF1245" s="18"/>
      <c r="KG1245" s="18"/>
      <c r="KH1245" s="18"/>
      <c r="KI1245" s="18"/>
      <c r="KJ1245" s="18"/>
      <c r="KK1245" s="18"/>
      <c r="KL1245" s="18"/>
      <c r="KM1245" s="18"/>
      <c r="KN1245" s="18"/>
      <c r="KO1245" s="18"/>
      <c r="KP1245" s="18"/>
      <c r="KQ1245" s="18"/>
      <c r="KR1245" s="18"/>
      <c r="KS1245" s="18"/>
      <c r="KT1245" s="18"/>
    </row>
    <row r="1246" spans="8:306">
      <c r="H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c r="GS1246" s="18"/>
      <c r="GT1246" s="18"/>
      <c r="GU1246" s="18"/>
      <c r="GV1246" s="18"/>
      <c r="GW1246" s="18"/>
      <c r="GX1246" s="18"/>
      <c r="GY1246" s="18"/>
      <c r="GZ1246" s="18"/>
      <c r="HA1246" s="18"/>
      <c r="HB1246" s="18"/>
      <c r="HC1246" s="18"/>
      <c r="HD1246" s="18"/>
      <c r="HE1246" s="18"/>
      <c r="HF1246" s="18"/>
      <c r="HG1246" s="18"/>
      <c r="HH1246" s="18"/>
      <c r="HI1246" s="18"/>
      <c r="HJ1246" s="18"/>
      <c r="HK1246" s="18"/>
      <c r="HL1246" s="18"/>
      <c r="HM1246" s="18"/>
      <c r="HN1246" s="18"/>
      <c r="HO1246" s="18"/>
      <c r="HP1246" s="18"/>
      <c r="HQ1246" s="18"/>
      <c r="HR1246" s="18"/>
      <c r="HS1246" s="18"/>
      <c r="HT1246" s="18"/>
      <c r="HU1246" s="18"/>
      <c r="HV1246" s="18"/>
      <c r="HW1246" s="18"/>
      <c r="HX1246" s="18"/>
      <c r="HY1246" s="18"/>
      <c r="HZ1246" s="18"/>
      <c r="IA1246" s="18"/>
      <c r="IB1246" s="18"/>
      <c r="IC1246" s="18"/>
      <c r="ID1246" s="18"/>
      <c r="IE1246" s="18"/>
      <c r="IF1246" s="18"/>
      <c r="IG1246" s="18"/>
      <c r="IH1246" s="18"/>
      <c r="II1246" s="18"/>
      <c r="IJ1246" s="18"/>
      <c r="IK1246" s="18"/>
      <c r="IL1246" s="18"/>
      <c r="IM1246" s="18"/>
      <c r="IN1246" s="18"/>
      <c r="IO1246" s="18"/>
      <c r="IP1246" s="18"/>
      <c r="IQ1246" s="18"/>
      <c r="IR1246" s="18"/>
      <c r="IS1246" s="18"/>
      <c r="IT1246" s="18"/>
      <c r="IU1246" s="18"/>
      <c r="IV1246" s="18"/>
      <c r="IW1246" s="18"/>
      <c r="IX1246" s="18"/>
      <c r="IY1246" s="18"/>
      <c r="IZ1246" s="18"/>
      <c r="JA1246" s="18"/>
      <c r="JB1246" s="18"/>
      <c r="JC1246" s="18"/>
      <c r="JD1246" s="18"/>
      <c r="JE1246" s="18"/>
      <c r="JF1246" s="18"/>
      <c r="JG1246" s="18"/>
      <c r="JH1246" s="18"/>
      <c r="JI1246" s="18"/>
      <c r="JJ1246" s="18"/>
      <c r="JK1246" s="18"/>
      <c r="JL1246" s="18"/>
      <c r="JM1246" s="18"/>
      <c r="JN1246" s="18"/>
      <c r="JO1246" s="18"/>
      <c r="JP1246" s="18"/>
      <c r="JQ1246" s="18"/>
      <c r="JR1246" s="18"/>
      <c r="JS1246" s="18"/>
      <c r="JT1246" s="18"/>
      <c r="JU1246" s="18"/>
      <c r="JV1246" s="18"/>
      <c r="JW1246" s="18"/>
      <c r="JX1246" s="18"/>
      <c r="JY1246" s="18"/>
      <c r="JZ1246" s="18"/>
      <c r="KA1246" s="18"/>
      <c r="KB1246" s="18"/>
      <c r="KC1246" s="18"/>
      <c r="KD1246" s="18"/>
      <c r="KE1246" s="18"/>
      <c r="KF1246" s="18"/>
      <c r="KG1246" s="18"/>
      <c r="KH1246" s="18"/>
      <c r="KI1246" s="18"/>
      <c r="KJ1246" s="18"/>
      <c r="KK1246" s="18"/>
      <c r="KL1246" s="18"/>
      <c r="KM1246" s="18"/>
      <c r="KN1246" s="18"/>
      <c r="KO1246" s="18"/>
      <c r="KP1246" s="18"/>
      <c r="KQ1246" s="18"/>
      <c r="KR1246" s="18"/>
      <c r="KS1246" s="18"/>
      <c r="KT1246" s="18"/>
    </row>
    <row r="1247" spans="8:306">
      <c r="H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c r="GS1247" s="18"/>
      <c r="GT1247" s="18"/>
      <c r="GU1247" s="18"/>
      <c r="GV1247" s="18"/>
      <c r="GW1247" s="18"/>
      <c r="GX1247" s="18"/>
      <c r="GY1247" s="18"/>
      <c r="GZ1247" s="18"/>
      <c r="HA1247" s="18"/>
      <c r="HB1247" s="18"/>
      <c r="HC1247" s="18"/>
      <c r="HD1247" s="18"/>
      <c r="HE1247" s="18"/>
      <c r="HF1247" s="18"/>
      <c r="HG1247" s="18"/>
      <c r="HH1247" s="18"/>
      <c r="HI1247" s="18"/>
      <c r="HJ1247" s="18"/>
      <c r="HK1247" s="18"/>
      <c r="HL1247" s="18"/>
      <c r="HM1247" s="18"/>
      <c r="HN1247" s="18"/>
      <c r="HO1247" s="18"/>
      <c r="HP1247" s="18"/>
      <c r="HQ1247" s="18"/>
      <c r="HR1247" s="18"/>
      <c r="HS1247" s="18"/>
      <c r="HT1247" s="18"/>
      <c r="HU1247" s="18"/>
      <c r="HV1247" s="18"/>
      <c r="HW1247" s="18"/>
      <c r="HX1247" s="18"/>
      <c r="HY1247" s="18"/>
      <c r="HZ1247" s="18"/>
      <c r="IA1247" s="18"/>
      <c r="IB1247" s="18"/>
      <c r="IC1247" s="18"/>
      <c r="ID1247" s="18"/>
      <c r="IE1247" s="18"/>
      <c r="IF1247" s="18"/>
      <c r="IG1247" s="18"/>
      <c r="IH1247" s="18"/>
      <c r="II1247" s="18"/>
      <c r="IJ1247" s="18"/>
      <c r="IK1247" s="18"/>
      <c r="IL1247" s="18"/>
      <c r="IM1247" s="18"/>
      <c r="IN1247" s="18"/>
      <c r="IO1247" s="18"/>
      <c r="IP1247" s="18"/>
      <c r="IQ1247" s="18"/>
      <c r="IR1247" s="18"/>
      <c r="IS1247" s="18"/>
      <c r="IT1247" s="18"/>
      <c r="IU1247" s="18"/>
      <c r="IV1247" s="18"/>
      <c r="IW1247" s="18"/>
      <c r="IX1247" s="18"/>
      <c r="IY1247" s="18"/>
      <c r="IZ1247" s="18"/>
      <c r="JA1247" s="18"/>
      <c r="JB1247" s="18"/>
      <c r="JC1247" s="18"/>
      <c r="JD1247" s="18"/>
      <c r="JE1247" s="18"/>
      <c r="JF1247" s="18"/>
      <c r="JG1247" s="18"/>
      <c r="JH1247" s="18"/>
      <c r="JI1247" s="18"/>
      <c r="JJ1247" s="18"/>
      <c r="JK1247" s="18"/>
      <c r="JL1247" s="18"/>
      <c r="JM1247" s="18"/>
      <c r="JN1247" s="18"/>
      <c r="JO1247" s="18"/>
      <c r="JP1247" s="18"/>
      <c r="JQ1247" s="18"/>
      <c r="JR1247" s="18"/>
      <c r="JS1247" s="18"/>
      <c r="JT1247" s="18"/>
      <c r="JU1247" s="18"/>
      <c r="JV1247" s="18"/>
      <c r="JW1247" s="18"/>
      <c r="JX1247" s="18"/>
      <c r="JY1247" s="18"/>
      <c r="JZ1247" s="18"/>
      <c r="KA1247" s="18"/>
      <c r="KB1247" s="18"/>
      <c r="KC1247" s="18"/>
      <c r="KD1247" s="18"/>
      <c r="KE1247" s="18"/>
      <c r="KF1247" s="18"/>
      <c r="KG1247" s="18"/>
      <c r="KH1247" s="18"/>
      <c r="KI1247" s="18"/>
      <c r="KJ1247" s="18"/>
      <c r="KK1247" s="18"/>
      <c r="KL1247" s="18"/>
      <c r="KM1247" s="18"/>
      <c r="KN1247" s="18"/>
      <c r="KO1247" s="18"/>
      <c r="KP1247" s="18"/>
      <c r="KQ1247" s="18"/>
      <c r="KR1247" s="18"/>
      <c r="KS1247" s="18"/>
      <c r="KT1247" s="18"/>
    </row>
    <row r="1248" spans="8:306">
      <c r="H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c r="GS1248" s="18"/>
      <c r="GT1248" s="18"/>
      <c r="GU1248" s="18"/>
      <c r="GV1248" s="18"/>
      <c r="GW1248" s="18"/>
      <c r="GX1248" s="18"/>
      <c r="GY1248" s="18"/>
      <c r="GZ1248" s="18"/>
      <c r="HA1248" s="18"/>
      <c r="HB1248" s="18"/>
      <c r="HC1248" s="18"/>
      <c r="HD1248" s="18"/>
      <c r="HE1248" s="18"/>
      <c r="HF1248" s="18"/>
      <c r="HG1248" s="18"/>
      <c r="HH1248" s="18"/>
      <c r="HI1248" s="18"/>
      <c r="HJ1248" s="18"/>
      <c r="HK1248" s="18"/>
      <c r="HL1248" s="18"/>
      <c r="HM1248" s="18"/>
      <c r="HN1248" s="18"/>
      <c r="HO1248" s="18"/>
      <c r="HP1248" s="18"/>
      <c r="HQ1248" s="18"/>
      <c r="HR1248" s="18"/>
      <c r="HS1248" s="18"/>
      <c r="HT1248" s="18"/>
      <c r="HU1248" s="18"/>
      <c r="HV1248" s="18"/>
      <c r="HW1248" s="18"/>
      <c r="HX1248" s="18"/>
      <c r="HY1248" s="18"/>
      <c r="HZ1248" s="18"/>
      <c r="IA1248" s="18"/>
      <c r="IB1248" s="18"/>
      <c r="IC1248" s="18"/>
      <c r="ID1248" s="18"/>
      <c r="IE1248" s="18"/>
      <c r="IF1248" s="18"/>
      <c r="IG1248" s="18"/>
      <c r="IH1248" s="18"/>
      <c r="II1248" s="18"/>
      <c r="IJ1248" s="18"/>
      <c r="IK1248" s="18"/>
      <c r="IL1248" s="18"/>
      <c r="IM1248" s="18"/>
      <c r="IN1248" s="18"/>
      <c r="IO1248" s="18"/>
      <c r="IP1248" s="18"/>
      <c r="IQ1248" s="18"/>
      <c r="IR1248" s="18"/>
      <c r="IS1248" s="18"/>
      <c r="IT1248" s="18"/>
      <c r="IU1248" s="18"/>
      <c r="IV1248" s="18"/>
      <c r="IW1248" s="18"/>
      <c r="IX1248" s="18"/>
      <c r="IY1248" s="18"/>
      <c r="IZ1248" s="18"/>
      <c r="JA1248" s="18"/>
      <c r="JB1248" s="18"/>
      <c r="JC1248" s="18"/>
      <c r="JD1248" s="18"/>
      <c r="JE1248" s="18"/>
      <c r="JF1248" s="18"/>
      <c r="JG1248" s="18"/>
      <c r="JH1248" s="18"/>
      <c r="JI1248" s="18"/>
      <c r="JJ1248" s="18"/>
      <c r="JK1248" s="18"/>
      <c r="JL1248" s="18"/>
      <c r="JM1248" s="18"/>
      <c r="JN1248" s="18"/>
      <c r="JO1248" s="18"/>
      <c r="JP1248" s="18"/>
      <c r="JQ1248" s="18"/>
      <c r="JR1248" s="18"/>
      <c r="JS1248" s="18"/>
      <c r="JT1248" s="18"/>
      <c r="JU1248" s="18"/>
      <c r="JV1248" s="18"/>
      <c r="JW1248" s="18"/>
      <c r="JX1248" s="18"/>
      <c r="JY1248" s="18"/>
      <c r="JZ1248" s="18"/>
      <c r="KA1248" s="18"/>
      <c r="KB1248" s="18"/>
      <c r="KC1248" s="18"/>
      <c r="KD1248" s="18"/>
      <c r="KE1248" s="18"/>
      <c r="KF1248" s="18"/>
      <c r="KG1248" s="18"/>
      <c r="KH1248" s="18"/>
      <c r="KI1248" s="18"/>
      <c r="KJ1248" s="18"/>
      <c r="KK1248" s="18"/>
      <c r="KL1248" s="18"/>
      <c r="KM1248" s="18"/>
      <c r="KN1248" s="18"/>
      <c r="KO1248" s="18"/>
      <c r="KP1248" s="18"/>
      <c r="KQ1248" s="18"/>
      <c r="KR1248" s="18"/>
      <c r="KS1248" s="18"/>
      <c r="KT1248" s="18"/>
    </row>
    <row r="1249" spans="8:306">
      <c r="H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c r="GS1249" s="18"/>
      <c r="GT1249" s="18"/>
      <c r="GU1249" s="18"/>
      <c r="GV1249" s="18"/>
      <c r="GW1249" s="18"/>
      <c r="GX1249" s="18"/>
      <c r="GY1249" s="18"/>
      <c r="GZ1249" s="18"/>
      <c r="HA1249" s="18"/>
      <c r="HB1249" s="18"/>
      <c r="HC1249" s="18"/>
      <c r="HD1249" s="18"/>
      <c r="HE1249" s="18"/>
      <c r="HF1249" s="18"/>
      <c r="HG1249" s="18"/>
      <c r="HH1249" s="18"/>
      <c r="HI1249" s="18"/>
      <c r="HJ1249" s="18"/>
      <c r="HK1249" s="18"/>
      <c r="HL1249" s="18"/>
      <c r="HM1249" s="18"/>
      <c r="HN1249" s="18"/>
      <c r="HO1249" s="18"/>
      <c r="HP1249" s="18"/>
      <c r="HQ1249" s="18"/>
      <c r="HR1249" s="18"/>
      <c r="HS1249" s="18"/>
      <c r="HT1249" s="18"/>
      <c r="HU1249" s="18"/>
      <c r="HV1249" s="18"/>
      <c r="HW1249" s="18"/>
      <c r="HX1249" s="18"/>
      <c r="HY1249" s="18"/>
      <c r="HZ1249" s="18"/>
      <c r="IA1249" s="18"/>
      <c r="IB1249" s="18"/>
      <c r="IC1249" s="18"/>
      <c r="ID1249" s="18"/>
      <c r="IE1249" s="18"/>
      <c r="IF1249" s="18"/>
      <c r="IG1249" s="18"/>
      <c r="IH1249" s="18"/>
      <c r="II1249" s="18"/>
      <c r="IJ1249" s="18"/>
      <c r="IK1249" s="18"/>
      <c r="IL1249" s="18"/>
      <c r="IM1249" s="18"/>
      <c r="IN1249" s="18"/>
      <c r="IO1249" s="18"/>
      <c r="IP1249" s="18"/>
      <c r="IQ1249" s="18"/>
      <c r="IR1249" s="18"/>
      <c r="IS1249" s="18"/>
      <c r="IT1249" s="18"/>
      <c r="IU1249" s="18"/>
      <c r="IV1249" s="18"/>
      <c r="IW1249" s="18"/>
      <c r="IX1249" s="18"/>
      <c r="IY1249" s="18"/>
      <c r="IZ1249" s="18"/>
      <c r="JA1249" s="18"/>
      <c r="JB1249" s="18"/>
      <c r="JC1249" s="18"/>
      <c r="JD1249" s="18"/>
      <c r="JE1249" s="18"/>
      <c r="JF1249" s="18"/>
      <c r="JG1249" s="18"/>
      <c r="JH1249" s="18"/>
      <c r="JI1249" s="18"/>
      <c r="JJ1249" s="18"/>
      <c r="JK1249" s="18"/>
      <c r="JL1249" s="18"/>
      <c r="JM1249" s="18"/>
      <c r="JN1249" s="18"/>
      <c r="JO1249" s="18"/>
      <c r="JP1249" s="18"/>
      <c r="JQ1249" s="18"/>
      <c r="JR1249" s="18"/>
      <c r="JS1249" s="18"/>
      <c r="JT1249" s="18"/>
      <c r="JU1249" s="18"/>
      <c r="JV1249" s="18"/>
      <c r="JW1249" s="18"/>
      <c r="JX1249" s="18"/>
      <c r="JY1249" s="18"/>
      <c r="JZ1249" s="18"/>
      <c r="KA1249" s="18"/>
      <c r="KB1249" s="18"/>
      <c r="KC1249" s="18"/>
      <c r="KD1249" s="18"/>
      <c r="KE1249" s="18"/>
      <c r="KF1249" s="18"/>
      <c r="KG1249" s="18"/>
      <c r="KH1249" s="18"/>
      <c r="KI1249" s="18"/>
      <c r="KJ1249" s="18"/>
      <c r="KK1249" s="18"/>
      <c r="KL1249" s="18"/>
      <c r="KM1249" s="18"/>
      <c r="KN1249" s="18"/>
      <c r="KO1249" s="18"/>
      <c r="KP1249" s="18"/>
      <c r="KQ1249" s="18"/>
      <c r="KR1249" s="18"/>
      <c r="KS1249" s="18"/>
      <c r="KT1249" s="18"/>
    </row>
    <row r="1250" spans="8:306">
      <c r="H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c r="GS1250" s="18"/>
      <c r="GT1250" s="18"/>
      <c r="GU1250" s="18"/>
      <c r="GV1250" s="18"/>
      <c r="GW1250" s="18"/>
      <c r="GX1250" s="18"/>
      <c r="GY1250" s="18"/>
      <c r="GZ1250" s="18"/>
      <c r="HA1250" s="18"/>
      <c r="HB1250" s="18"/>
      <c r="HC1250" s="18"/>
      <c r="HD1250" s="18"/>
      <c r="HE1250" s="18"/>
      <c r="HF1250" s="18"/>
      <c r="HG1250" s="18"/>
      <c r="HH1250" s="18"/>
      <c r="HI1250" s="18"/>
      <c r="HJ1250" s="18"/>
      <c r="HK1250" s="18"/>
      <c r="HL1250" s="18"/>
      <c r="HM1250" s="18"/>
      <c r="HN1250" s="18"/>
      <c r="HO1250" s="18"/>
      <c r="HP1250" s="18"/>
      <c r="HQ1250" s="18"/>
      <c r="HR1250" s="18"/>
      <c r="HS1250" s="18"/>
      <c r="HT1250" s="18"/>
      <c r="HU1250" s="18"/>
      <c r="HV1250" s="18"/>
      <c r="HW1250" s="18"/>
      <c r="HX1250" s="18"/>
      <c r="HY1250" s="18"/>
      <c r="HZ1250" s="18"/>
      <c r="IA1250" s="18"/>
      <c r="IB1250" s="18"/>
      <c r="IC1250" s="18"/>
      <c r="ID1250" s="18"/>
      <c r="IE1250" s="18"/>
      <c r="IF1250" s="18"/>
      <c r="IG1250" s="18"/>
      <c r="IH1250" s="18"/>
      <c r="II1250" s="18"/>
      <c r="IJ1250" s="18"/>
      <c r="IK1250" s="18"/>
      <c r="IL1250" s="18"/>
      <c r="IM1250" s="18"/>
      <c r="IN1250" s="18"/>
      <c r="IO1250" s="18"/>
      <c r="IP1250" s="18"/>
      <c r="IQ1250" s="18"/>
      <c r="IR1250" s="18"/>
      <c r="IS1250" s="18"/>
      <c r="IT1250" s="18"/>
      <c r="IU1250" s="18"/>
      <c r="IV1250" s="18"/>
      <c r="IW1250" s="18"/>
      <c r="IX1250" s="18"/>
      <c r="IY1250" s="18"/>
      <c r="IZ1250" s="18"/>
      <c r="JA1250" s="18"/>
      <c r="JB1250" s="18"/>
      <c r="JC1250" s="18"/>
      <c r="JD1250" s="18"/>
      <c r="JE1250" s="18"/>
      <c r="JF1250" s="18"/>
      <c r="JG1250" s="18"/>
      <c r="JH1250" s="18"/>
      <c r="JI1250" s="18"/>
      <c r="JJ1250" s="18"/>
      <c r="JK1250" s="18"/>
      <c r="JL1250" s="18"/>
      <c r="JM1250" s="18"/>
      <c r="JN1250" s="18"/>
      <c r="JO1250" s="18"/>
      <c r="JP1250" s="18"/>
      <c r="JQ1250" s="18"/>
      <c r="JR1250" s="18"/>
      <c r="JS1250" s="18"/>
      <c r="JT1250" s="18"/>
      <c r="JU1250" s="18"/>
      <c r="JV1250" s="18"/>
      <c r="JW1250" s="18"/>
      <c r="JX1250" s="18"/>
      <c r="JY1250" s="18"/>
      <c r="JZ1250" s="18"/>
      <c r="KA1250" s="18"/>
      <c r="KB1250" s="18"/>
      <c r="KC1250" s="18"/>
      <c r="KD1250" s="18"/>
      <c r="KE1250" s="18"/>
      <c r="KF1250" s="18"/>
      <c r="KG1250" s="18"/>
      <c r="KH1250" s="18"/>
      <c r="KI1250" s="18"/>
      <c r="KJ1250" s="18"/>
      <c r="KK1250" s="18"/>
      <c r="KL1250" s="18"/>
      <c r="KM1250" s="18"/>
      <c r="KN1250" s="18"/>
      <c r="KO1250" s="18"/>
      <c r="KP1250" s="18"/>
      <c r="KQ1250" s="18"/>
      <c r="KR1250" s="18"/>
      <c r="KS1250" s="18"/>
      <c r="KT1250" s="18"/>
    </row>
    <row r="1251" spans="8:306">
      <c r="H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18"/>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c r="GS1251" s="18"/>
      <c r="GT1251" s="18"/>
      <c r="GU1251" s="18"/>
      <c r="GV1251" s="18"/>
      <c r="GW1251" s="18"/>
      <c r="GX1251" s="18"/>
      <c r="GY1251" s="18"/>
      <c r="GZ1251" s="18"/>
      <c r="HA1251" s="18"/>
      <c r="HB1251" s="18"/>
      <c r="HC1251" s="18"/>
      <c r="HD1251" s="18"/>
      <c r="HE1251" s="18"/>
      <c r="HF1251" s="18"/>
      <c r="HG1251" s="18"/>
      <c r="HH1251" s="18"/>
      <c r="HI1251" s="18"/>
      <c r="HJ1251" s="18"/>
      <c r="HK1251" s="18"/>
      <c r="HL1251" s="18"/>
      <c r="HM1251" s="18"/>
      <c r="HN1251" s="18"/>
      <c r="HO1251" s="18"/>
      <c r="HP1251" s="18"/>
      <c r="HQ1251" s="18"/>
      <c r="HR1251" s="18"/>
      <c r="HS1251" s="18"/>
      <c r="HT1251" s="18"/>
      <c r="HU1251" s="18"/>
      <c r="HV1251" s="18"/>
      <c r="HW1251" s="18"/>
      <c r="HX1251" s="18"/>
      <c r="HY1251" s="18"/>
      <c r="HZ1251" s="18"/>
      <c r="IA1251" s="18"/>
      <c r="IB1251" s="18"/>
      <c r="IC1251" s="18"/>
      <c r="ID1251" s="18"/>
      <c r="IE1251" s="18"/>
      <c r="IF1251" s="18"/>
      <c r="IG1251" s="18"/>
      <c r="IH1251" s="18"/>
      <c r="II1251" s="18"/>
      <c r="IJ1251" s="18"/>
      <c r="IK1251" s="18"/>
      <c r="IL1251" s="18"/>
      <c r="IM1251" s="18"/>
      <c r="IN1251" s="18"/>
      <c r="IO1251" s="18"/>
      <c r="IP1251" s="18"/>
      <c r="IQ1251" s="18"/>
      <c r="IR1251" s="18"/>
      <c r="IS1251" s="18"/>
      <c r="IT1251" s="18"/>
      <c r="IU1251" s="18"/>
      <c r="IV1251" s="18"/>
      <c r="IW1251" s="18"/>
      <c r="IX1251" s="18"/>
      <c r="IY1251" s="18"/>
      <c r="IZ1251" s="18"/>
      <c r="JA1251" s="18"/>
      <c r="JB1251" s="18"/>
      <c r="JC1251" s="18"/>
      <c r="JD1251" s="18"/>
      <c r="JE1251" s="18"/>
      <c r="JF1251" s="18"/>
      <c r="JG1251" s="18"/>
      <c r="JH1251" s="18"/>
      <c r="JI1251" s="18"/>
      <c r="JJ1251" s="18"/>
      <c r="JK1251" s="18"/>
      <c r="JL1251" s="18"/>
      <c r="JM1251" s="18"/>
      <c r="JN1251" s="18"/>
      <c r="JO1251" s="18"/>
      <c r="JP1251" s="18"/>
      <c r="JQ1251" s="18"/>
      <c r="JR1251" s="18"/>
      <c r="JS1251" s="18"/>
      <c r="JT1251" s="18"/>
      <c r="JU1251" s="18"/>
      <c r="JV1251" s="18"/>
      <c r="JW1251" s="18"/>
      <c r="JX1251" s="18"/>
      <c r="JY1251" s="18"/>
      <c r="JZ1251" s="18"/>
      <c r="KA1251" s="18"/>
      <c r="KB1251" s="18"/>
      <c r="KC1251" s="18"/>
      <c r="KD1251" s="18"/>
      <c r="KE1251" s="18"/>
      <c r="KF1251" s="18"/>
      <c r="KG1251" s="18"/>
      <c r="KH1251" s="18"/>
      <c r="KI1251" s="18"/>
      <c r="KJ1251" s="18"/>
      <c r="KK1251" s="18"/>
      <c r="KL1251" s="18"/>
      <c r="KM1251" s="18"/>
      <c r="KN1251" s="18"/>
      <c r="KO1251" s="18"/>
      <c r="KP1251" s="18"/>
      <c r="KQ1251" s="18"/>
      <c r="KR1251" s="18"/>
      <c r="KS1251" s="18"/>
      <c r="KT1251" s="18"/>
    </row>
    <row r="1252" spans="8:306">
      <c r="H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c r="GS1252" s="18"/>
      <c r="GT1252" s="18"/>
      <c r="GU1252" s="18"/>
      <c r="GV1252" s="18"/>
      <c r="GW1252" s="18"/>
      <c r="GX1252" s="18"/>
      <c r="GY1252" s="18"/>
      <c r="GZ1252" s="18"/>
      <c r="HA1252" s="18"/>
      <c r="HB1252" s="18"/>
      <c r="HC1252" s="18"/>
      <c r="HD1252" s="18"/>
      <c r="HE1252" s="18"/>
      <c r="HF1252" s="18"/>
      <c r="HG1252" s="18"/>
      <c r="HH1252" s="18"/>
      <c r="HI1252" s="18"/>
      <c r="HJ1252" s="18"/>
      <c r="HK1252" s="18"/>
      <c r="HL1252" s="18"/>
      <c r="HM1252" s="18"/>
      <c r="HN1252" s="18"/>
      <c r="HO1252" s="18"/>
      <c r="HP1252" s="18"/>
      <c r="HQ1252" s="18"/>
      <c r="HR1252" s="18"/>
      <c r="HS1252" s="18"/>
      <c r="HT1252" s="18"/>
      <c r="HU1252" s="18"/>
      <c r="HV1252" s="18"/>
      <c r="HW1252" s="18"/>
      <c r="HX1252" s="18"/>
      <c r="HY1252" s="18"/>
      <c r="HZ1252" s="18"/>
      <c r="IA1252" s="18"/>
      <c r="IB1252" s="18"/>
      <c r="IC1252" s="18"/>
      <c r="ID1252" s="18"/>
      <c r="IE1252" s="18"/>
      <c r="IF1252" s="18"/>
      <c r="IG1252" s="18"/>
      <c r="IH1252" s="18"/>
      <c r="II1252" s="18"/>
      <c r="IJ1252" s="18"/>
      <c r="IK1252" s="18"/>
      <c r="IL1252" s="18"/>
      <c r="IM1252" s="18"/>
      <c r="IN1252" s="18"/>
      <c r="IO1252" s="18"/>
      <c r="IP1252" s="18"/>
      <c r="IQ1252" s="18"/>
      <c r="IR1252" s="18"/>
      <c r="IS1252" s="18"/>
      <c r="IT1252" s="18"/>
      <c r="IU1252" s="18"/>
      <c r="IV1252" s="18"/>
      <c r="IW1252" s="18"/>
      <c r="IX1252" s="18"/>
      <c r="IY1252" s="18"/>
      <c r="IZ1252" s="18"/>
      <c r="JA1252" s="18"/>
      <c r="JB1252" s="18"/>
      <c r="JC1252" s="18"/>
      <c r="JD1252" s="18"/>
      <c r="JE1252" s="18"/>
      <c r="JF1252" s="18"/>
      <c r="JG1252" s="18"/>
      <c r="JH1252" s="18"/>
      <c r="JI1252" s="18"/>
      <c r="JJ1252" s="18"/>
      <c r="JK1252" s="18"/>
      <c r="JL1252" s="18"/>
      <c r="JM1252" s="18"/>
      <c r="JN1252" s="18"/>
      <c r="JO1252" s="18"/>
      <c r="JP1252" s="18"/>
      <c r="JQ1252" s="18"/>
      <c r="JR1252" s="18"/>
      <c r="JS1252" s="18"/>
      <c r="JT1252" s="18"/>
      <c r="JU1252" s="18"/>
      <c r="JV1252" s="18"/>
      <c r="JW1252" s="18"/>
      <c r="JX1252" s="18"/>
      <c r="JY1252" s="18"/>
      <c r="JZ1252" s="18"/>
      <c r="KA1252" s="18"/>
      <c r="KB1252" s="18"/>
      <c r="KC1252" s="18"/>
      <c r="KD1252" s="18"/>
      <c r="KE1252" s="18"/>
      <c r="KF1252" s="18"/>
      <c r="KG1252" s="18"/>
      <c r="KH1252" s="18"/>
      <c r="KI1252" s="18"/>
      <c r="KJ1252" s="18"/>
      <c r="KK1252" s="18"/>
      <c r="KL1252" s="18"/>
      <c r="KM1252" s="18"/>
      <c r="KN1252" s="18"/>
      <c r="KO1252" s="18"/>
      <c r="KP1252" s="18"/>
      <c r="KQ1252" s="18"/>
      <c r="KR1252" s="18"/>
      <c r="KS1252" s="18"/>
      <c r="KT1252" s="18"/>
    </row>
    <row r="1253" spans="8:306">
      <c r="H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c r="GS1253" s="18"/>
      <c r="GT1253" s="18"/>
      <c r="GU1253" s="18"/>
      <c r="GV1253" s="18"/>
      <c r="GW1253" s="18"/>
      <c r="GX1253" s="18"/>
      <c r="GY1253" s="18"/>
      <c r="GZ1253" s="18"/>
      <c r="HA1253" s="18"/>
      <c r="HB1253" s="18"/>
      <c r="HC1253" s="18"/>
      <c r="HD1253" s="18"/>
      <c r="HE1253" s="18"/>
      <c r="HF1253" s="18"/>
      <c r="HG1253" s="18"/>
      <c r="HH1253" s="18"/>
      <c r="HI1253" s="18"/>
      <c r="HJ1253" s="18"/>
      <c r="HK1253" s="18"/>
      <c r="HL1253" s="18"/>
      <c r="HM1253" s="18"/>
      <c r="HN1253" s="18"/>
      <c r="HO1253" s="18"/>
      <c r="HP1253" s="18"/>
      <c r="HQ1253" s="18"/>
      <c r="HR1253" s="18"/>
      <c r="HS1253" s="18"/>
      <c r="HT1253" s="18"/>
      <c r="HU1253" s="18"/>
      <c r="HV1253" s="18"/>
      <c r="HW1253" s="18"/>
      <c r="HX1253" s="18"/>
      <c r="HY1253" s="18"/>
      <c r="HZ1253" s="18"/>
      <c r="IA1253" s="18"/>
      <c r="IB1253" s="18"/>
      <c r="IC1253" s="18"/>
      <c r="ID1253" s="18"/>
      <c r="IE1253" s="18"/>
      <c r="IF1253" s="18"/>
      <c r="IG1253" s="18"/>
      <c r="IH1253" s="18"/>
      <c r="II1253" s="18"/>
      <c r="IJ1253" s="18"/>
      <c r="IK1253" s="18"/>
      <c r="IL1253" s="18"/>
      <c r="IM1253" s="18"/>
      <c r="IN1253" s="18"/>
      <c r="IO1253" s="18"/>
      <c r="IP1253" s="18"/>
      <c r="IQ1253" s="18"/>
      <c r="IR1253" s="18"/>
      <c r="IS1253" s="18"/>
      <c r="IT1253" s="18"/>
      <c r="IU1253" s="18"/>
      <c r="IV1253" s="18"/>
      <c r="IW1253" s="18"/>
      <c r="IX1253" s="18"/>
      <c r="IY1253" s="18"/>
      <c r="IZ1253" s="18"/>
      <c r="JA1253" s="18"/>
      <c r="JB1253" s="18"/>
      <c r="JC1253" s="18"/>
      <c r="JD1253" s="18"/>
      <c r="JE1253" s="18"/>
      <c r="JF1253" s="18"/>
      <c r="JG1253" s="18"/>
      <c r="JH1253" s="18"/>
      <c r="JI1253" s="18"/>
      <c r="JJ1253" s="18"/>
      <c r="JK1253" s="18"/>
      <c r="JL1253" s="18"/>
      <c r="JM1253" s="18"/>
      <c r="JN1253" s="18"/>
      <c r="JO1253" s="18"/>
      <c r="JP1253" s="18"/>
      <c r="JQ1253" s="18"/>
      <c r="JR1253" s="18"/>
      <c r="JS1253" s="18"/>
      <c r="JT1253" s="18"/>
      <c r="JU1253" s="18"/>
      <c r="JV1253" s="18"/>
      <c r="JW1253" s="18"/>
      <c r="JX1253" s="18"/>
      <c r="JY1253" s="18"/>
      <c r="JZ1253" s="18"/>
      <c r="KA1253" s="18"/>
      <c r="KB1253" s="18"/>
      <c r="KC1253" s="18"/>
      <c r="KD1253" s="18"/>
      <c r="KE1253" s="18"/>
      <c r="KF1253" s="18"/>
      <c r="KG1253" s="18"/>
      <c r="KH1253" s="18"/>
      <c r="KI1253" s="18"/>
      <c r="KJ1253" s="18"/>
      <c r="KK1253" s="18"/>
      <c r="KL1253" s="18"/>
      <c r="KM1253" s="18"/>
      <c r="KN1253" s="18"/>
      <c r="KO1253" s="18"/>
      <c r="KP1253" s="18"/>
      <c r="KQ1253" s="18"/>
      <c r="KR1253" s="18"/>
      <c r="KS1253" s="18"/>
      <c r="KT1253" s="18"/>
    </row>
    <row r="1254" spans="8:306">
      <c r="H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c r="GS1254" s="18"/>
      <c r="GT1254" s="18"/>
      <c r="GU1254" s="18"/>
      <c r="GV1254" s="18"/>
      <c r="GW1254" s="18"/>
      <c r="GX1254" s="18"/>
      <c r="GY1254" s="18"/>
      <c r="GZ1254" s="18"/>
      <c r="HA1254" s="18"/>
      <c r="HB1254" s="18"/>
      <c r="HC1254" s="18"/>
      <c r="HD1254" s="18"/>
      <c r="HE1254" s="18"/>
      <c r="HF1254" s="18"/>
      <c r="HG1254" s="18"/>
      <c r="HH1254" s="18"/>
      <c r="HI1254" s="18"/>
      <c r="HJ1254" s="18"/>
      <c r="HK1254" s="18"/>
      <c r="HL1254" s="18"/>
      <c r="HM1254" s="18"/>
      <c r="HN1254" s="18"/>
      <c r="HO1254" s="18"/>
      <c r="HP1254" s="18"/>
      <c r="HQ1254" s="18"/>
      <c r="HR1254" s="18"/>
      <c r="HS1254" s="18"/>
      <c r="HT1254" s="18"/>
      <c r="HU1254" s="18"/>
      <c r="HV1254" s="18"/>
      <c r="HW1254" s="18"/>
      <c r="HX1254" s="18"/>
      <c r="HY1254" s="18"/>
      <c r="HZ1254" s="18"/>
      <c r="IA1254" s="18"/>
      <c r="IB1254" s="18"/>
      <c r="IC1254" s="18"/>
      <c r="ID1254" s="18"/>
      <c r="IE1254" s="18"/>
      <c r="IF1254" s="18"/>
      <c r="IG1254" s="18"/>
      <c r="IH1254" s="18"/>
      <c r="II1254" s="18"/>
      <c r="IJ1254" s="18"/>
      <c r="IK1254" s="18"/>
      <c r="IL1254" s="18"/>
      <c r="IM1254" s="18"/>
      <c r="IN1254" s="18"/>
      <c r="IO1254" s="18"/>
      <c r="IP1254" s="18"/>
      <c r="IQ1254" s="18"/>
      <c r="IR1254" s="18"/>
      <c r="IS1254" s="18"/>
      <c r="IT1254" s="18"/>
      <c r="IU1254" s="18"/>
      <c r="IV1254" s="18"/>
      <c r="IW1254" s="18"/>
      <c r="IX1254" s="18"/>
      <c r="IY1254" s="18"/>
      <c r="IZ1254" s="18"/>
      <c r="JA1254" s="18"/>
      <c r="JB1254" s="18"/>
      <c r="JC1254" s="18"/>
      <c r="JD1254" s="18"/>
      <c r="JE1254" s="18"/>
      <c r="JF1254" s="18"/>
      <c r="JG1254" s="18"/>
      <c r="JH1254" s="18"/>
      <c r="JI1254" s="18"/>
      <c r="JJ1254" s="18"/>
      <c r="JK1254" s="18"/>
      <c r="JL1254" s="18"/>
      <c r="JM1254" s="18"/>
      <c r="JN1254" s="18"/>
      <c r="JO1254" s="18"/>
      <c r="JP1254" s="18"/>
      <c r="JQ1254" s="18"/>
      <c r="JR1254" s="18"/>
      <c r="JS1254" s="18"/>
      <c r="JT1254" s="18"/>
      <c r="JU1254" s="18"/>
      <c r="JV1254" s="18"/>
      <c r="JW1254" s="18"/>
      <c r="JX1254" s="18"/>
      <c r="JY1254" s="18"/>
      <c r="JZ1254" s="18"/>
      <c r="KA1254" s="18"/>
      <c r="KB1254" s="18"/>
      <c r="KC1254" s="18"/>
      <c r="KD1254" s="18"/>
      <c r="KE1254" s="18"/>
      <c r="KF1254" s="18"/>
      <c r="KG1254" s="18"/>
      <c r="KH1254" s="18"/>
      <c r="KI1254" s="18"/>
      <c r="KJ1254" s="18"/>
      <c r="KK1254" s="18"/>
      <c r="KL1254" s="18"/>
      <c r="KM1254" s="18"/>
      <c r="KN1254" s="18"/>
      <c r="KO1254" s="18"/>
      <c r="KP1254" s="18"/>
      <c r="KQ1254" s="18"/>
      <c r="KR1254" s="18"/>
      <c r="KS1254" s="18"/>
      <c r="KT1254" s="18"/>
    </row>
    <row r="1255" spans="8:306">
      <c r="H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c r="GS1255" s="18"/>
      <c r="GT1255" s="18"/>
      <c r="GU1255" s="18"/>
      <c r="GV1255" s="18"/>
      <c r="GW1255" s="18"/>
      <c r="GX1255" s="18"/>
      <c r="GY1255" s="18"/>
      <c r="GZ1255" s="18"/>
      <c r="HA1255" s="18"/>
      <c r="HB1255" s="18"/>
      <c r="HC1255" s="18"/>
      <c r="HD1255" s="18"/>
      <c r="HE1255" s="18"/>
      <c r="HF1255" s="18"/>
      <c r="HG1255" s="18"/>
      <c r="HH1255" s="18"/>
      <c r="HI1255" s="18"/>
      <c r="HJ1255" s="18"/>
      <c r="HK1255" s="18"/>
      <c r="HL1255" s="18"/>
      <c r="HM1255" s="18"/>
      <c r="HN1255" s="18"/>
      <c r="HO1255" s="18"/>
      <c r="HP1255" s="18"/>
      <c r="HQ1255" s="18"/>
      <c r="HR1255" s="18"/>
      <c r="HS1255" s="18"/>
      <c r="HT1255" s="18"/>
      <c r="HU1255" s="18"/>
      <c r="HV1255" s="18"/>
      <c r="HW1255" s="18"/>
      <c r="HX1255" s="18"/>
      <c r="HY1255" s="18"/>
      <c r="HZ1255" s="18"/>
      <c r="IA1255" s="18"/>
      <c r="IB1255" s="18"/>
      <c r="IC1255" s="18"/>
      <c r="ID1255" s="18"/>
      <c r="IE1255" s="18"/>
      <c r="IF1255" s="18"/>
      <c r="IG1255" s="18"/>
      <c r="IH1255" s="18"/>
      <c r="II1255" s="18"/>
      <c r="IJ1255" s="18"/>
      <c r="IK1255" s="18"/>
      <c r="IL1255" s="18"/>
      <c r="IM1255" s="18"/>
      <c r="IN1255" s="18"/>
      <c r="IO1255" s="18"/>
      <c r="IP1255" s="18"/>
      <c r="IQ1255" s="18"/>
      <c r="IR1255" s="18"/>
      <c r="IS1255" s="18"/>
      <c r="IT1255" s="18"/>
      <c r="IU1255" s="18"/>
      <c r="IV1255" s="18"/>
      <c r="IW1255" s="18"/>
      <c r="IX1255" s="18"/>
      <c r="IY1255" s="18"/>
      <c r="IZ1255" s="18"/>
      <c r="JA1255" s="18"/>
      <c r="JB1255" s="18"/>
      <c r="JC1255" s="18"/>
      <c r="JD1255" s="18"/>
      <c r="JE1255" s="18"/>
      <c r="JF1255" s="18"/>
      <c r="JG1255" s="18"/>
      <c r="JH1255" s="18"/>
      <c r="JI1255" s="18"/>
      <c r="JJ1255" s="18"/>
      <c r="JK1255" s="18"/>
      <c r="JL1255" s="18"/>
      <c r="JM1255" s="18"/>
      <c r="JN1255" s="18"/>
      <c r="JO1255" s="18"/>
      <c r="JP1255" s="18"/>
      <c r="JQ1255" s="18"/>
      <c r="JR1255" s="18"/>
      <c r="JS1255" s="18"/>
      <c r="JT1255" s="18"/>
      <c r="JU1255" s="18"/>
      <c r="JV1255" s="18"/>
      <c r="JW1255" s="18"/>
      <c r="JX1255" s="18"/>
      <c r="JY1255" s="18"/>
      <c r="JZ1255" s="18"/>
      <c r="KA1255" s="18"/>
      <c r="KB1255" s="18"/>
      <c r="KC1255" s="18"/>
      <c r="KD1255" s="18"/>
      <c r="KE1255" s="18"/>
      <c r="KF1255" s="18"/>
      <c r="KG1255" s="18"/>
      <c r="KH1255" s="18"/>
      <c r="KI1255" s="18"/>
      <c r="KJ1255" s="18"/>
      <c r="KK1255" s="18"/>
      <c r="KL1255" s="18"/>
      <c r="KM1255" s="18"/>
      <c r="KN1255" s="18"/>
      <c r="KO1255" s="18"/>
      <c r="KP1255" s="18"/>
      <c r="KQ1255" s="18"/>
      <c r="KR1255" s="18"/>
      <c r="KS1255" s="18"/>
      <c r="KT1255" s="18"/>
    </row>
    <row r="1256" spans="8:306">
      <c r="H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c r="GS1256" s="18"/>
      <c r="GT1256" s="18"/>
      <c r="GU1256" s="18"/>
      <c r="GV1256" s="18"/>
      <c r="GW1256" s="18"/>
      <c r="GX1256" s="18"/>
      <c r="GY1256" s="18"/>
      <c r="GZ1256" s="18"/>
      <c r="HA1256" s="18"/>
      <c r="HB1256" s="18"/>
      <c r="HC1256" s="18"/>
      <c r="HD1256" s="18"/>
      <c r="HE1256" s="18"/>
      <c r="HF1256" s="18"/>
      <c r="HG1256" s="18"/>
      <c r="HH1256" s="18"/>
      <c r="HI1256" s="18"/>
      <c r="HJ1256" s="18"/>
      <c r="HK1256" s="18"/>
      <c r="HL1256" s="18"/>
      <c r="HM1256" s="18"/>
      <c r="HN1256" s="18"/>
      <c r="HO1256" s="18"/>
      <c r="HP1256" s="18"/>
      <c r="HQ1256" s="18"/>
      <c r="HR1256" s="18"/>
      <c r="HS1256" s="18"/>
      <c r="HT1256" s="18"/>
      <c r="HU1256" s="18"/>
      <c r="HV1256" s="18"/>
      <c r="HW1256" s="18"/>
      <c r="HX1256" s="18"/>
      <c r="HY1256" s="18"/>
      <c r="HZ1256" s="18"/>
      <c r="IA1256" s="18"/>
      <c r="IB1256" s="18"/>
      <c r="IC1256" s="18"/>
      <c r="ID1256" s="18"/>
      <c r="IE1256" s="18"/>
      <c r="IF1256" s="18"/>
      <c r="IG1256" s="18"/>
      <c r="IH1256" s="18"/>
      <c r="II1256" s="18"/>
      <c r="IJ1256" s="18"/>
      <c r="IK1256" s="18"/>
      <c r="IL1256" s="18"/>
      <c r="IM1256" s="18"/>
      <c r="IN1256" s="18"/>
      <c r="IO1256" s="18"/>
      <c r="IP1256" s="18"/>
      <c r="IQ1256" s="18"/>
      <c r="IR1256" s="18"/>
      <c r="IS1256" s="18"/>
      <c r="IT1256" s="18"/>
      <c r="IU1256" s="18"/>
      <c r="IV1256" s="18"/>
      <c r="IW1256" s="18"/>
      <c r="IX1256" s="18"/>
      <c r="IY1256" s="18"/>
      <c r="IZ1256" s="18"/>
      <c r="JA1256" s="18"/>
      <c r="JB1256" s="18"/>
      <c r="JC1256" s="18"/>
      <c r="JD1256" s="18"/>
      <c r="JE1256" s="18"/>
      <c r="JF1256" s="18"/>
      <c r="JG1256" s="18"/>
      <c r="JH1256" s="18"/>
      <c r="JI1256" s="18"/>
      <c r="JJ1256" s="18"/>
      <c r="JK1256" s="18"/>
      <c r="JL1256" s="18"/>
      <c r="JM1256" s="18"/>
      <c r="JN1256" s="18"/>
      <c r="JO1256" s="18"/>
      <c r="JP1256" s="18"/>
      <c r="JQ1256" s="18"/>
      <c r="JR1256" s="18"/>
      <c r="JS1256" s="18"/>
      <c r="JT1256" s="18"/>
      <c r="JU1256" s="18"/>
      <c r="JV1256" s="18"/>
      <c r="JW1256" s="18"/>
      <c r="JX1256" s="18"/>
      <c r="JY1256" s="18"/>
      <c r="JZ1256" s="18"/>
      <c r="KA1256" s="18"/>
      <c r="KB1256" s="18"/>
      <c r="KC1256" s="18"/>
      <c r="KD1256" s="18"/>
      <c r="KE1256" s="18"/>
      <c r="KF1256" s="18"/>
      <c r="KG1256" s="18"/>
      <c r="KH1256" s="18"/>
      <c r="KI1256" s="18"/>
      <c r="KJ1256" s="18"/>
      <c r="KK1256" s="18"/>
      <c r="KL1256" s="18"/>
      <c r="KM1256" s="18"/>
      <c r="KN1256" s="18"/>
      <c r="KO1256" s="18"/>
      <c r="KP1256" s="18"/>
      <c r="KQ1256" s="18"/>
      <c r="KR1256" s="18"/>
      <c r="KS1256" s="18"/>
      <c r="KT1256" s="18"/>
    </row>
    <row r="1257" spans="8:306">
      <c r="H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18"/>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c r="GS1257" s="18"/>
      <c r="GT1257" s="18"/>
      <c r="GU1257" s="18"/>
      <c r="GV1257" s="18"/>
      <c r="GW1257" s="18"/>
      <c r="GX1257" s="18"/>
      <c r="GY1257" s="18"/>
      <c r="GZ1257" s="18"/>
      <c r="HA1257" s="18"/>
      <c r="HB1257" s="18"/>
      <c r="HC1257" s="18"/>
      <c r="HD1257" s="18"/>
      <c r="HE1257" s="18"/>
      <c r="HF1257" s="18"/>
      <c r="HG1257" s="18"/>
      <c r="HH1257" s="18"/>
      <c r="HI1257" s="18"/>
      <c r="HJ1257" s="18"/>
      <c r="HK1257" s="18"/>
      <c r="HL1257" s="18"/>
      <c r="HM1257" s="18"/>
      <c r="HN1257" s="18"/>
      <c r="HO1257" s="18"/>
      <c r="HP1257" s="18"/>
      <c r="HQ1257" s="18"/>
      <c r="HR1257" s="18"/>
      <c r="HS1257" s="18"/>
      <c r="HT1257" s="18"/>
      <c r="HU1257" s="18"/>
      <c r="HV1257" s="18"/>
      <c r="HW1257" s="18"/>
      <c r="HX1257" s="18"/>
      <c r="HY1257" s="18"/>
      <c r="HZ1257" s="18"/>
      <c r="IA1257" s="18"/>
      <c r="IB1257" s="18"/>
      <c r="IC1257" s="18"/>
      <c r="ID1257" s="18"/>
      <c r="IE1257" s="18"/>
      <c r="IF1257" s="18"/>
      <c r="IG1257" s="18"/>
      <c r="IH1257" s="18"/>
      <c r="II1257" s="18"/>
      <c r="IJ1257" s="18"/>
      <c r="IK1257" s="18"/>
      <c r="IL1257" s="18"/>
      <c r="IM1257" s="18"/>
      <c r="IN1257" s="18"/>
      <c r="IO1257" s="18"/>
      <c r="IP1257" s="18"/>
      <c r="IQ1257" s="18"/>
      <c r="IR1257" s="18"/>
      <c r="IS1257" s="18"/>
      <c r="IT1257" s="18"/>
      <c r="IU1257" s="18"/>
      <c r="IV1257" s="18"/>
      <c r="IW1257" s="18"/>
      <c r="IX1257" s="18"/>
      <c r="IY1257" s="18"/>
      <c r="IZ1257" s="18"/>
      <c r="JA1257" s="18"/>
      <c r="JB1257" s="18"/>
      <c r="JC1257" s="18"/>
      <c r="JD1257" s="18"/>
      <c r="JE1257" s="18"/>
      <c r="JF1257" s="18"/>
      <c r="JG1257" s="18"/>
      <c r="JH1257" s="18"/>
      <c r="JI1257" s="18"/>
      <c r="JJ1257" s="18"/>
      <c r="JK1257" s="18"/>
      <c r="JL1257" s="18"/>
      <c r="JM1257" s="18"/>
      <c r="JN1257" s="18"/>
      <c r="JO1257" s="18"/>
      <c r="JP1257" s="18"/>
      <c r="JQ1257" s="18"/>
      <c r="JR1257" s="18"/>
      <c r="JS1257" s="18"/>
      <c r="JT1257" s="18"/>
      <c r="JU1257" s="18"/>
      <c r="JV1257" s="18"/>
      <c r="JW1257" s="18"/>
      <c r="JX1257" s="18"/>
      <c r="JY1257" s="18"/>
      <c r="JZ1257" s="18"/>
      <c r="KA1257" s="18"/>
      <c r="KB1257" s="18"/>
      <c r="KC1257" s="18"/>
      <c r="KD1257" s="18"/>
      <c r="KE1257" s="18"/>
      <c r="KF1257" s="18"/>
      <c r="KG1257" s="18"/>
      <c r="KH1257" s="18"/>
      <c r="KI1257" s="18"/>
      <c r="KJ1257" s="18"/>
      <c r="KK1257" s="18"/>
      <c r="KL1257" s="18"/>
      <c r="KM1257" s="18"/>
      <c r="KN1257" s="18"/>
      <c r="KO1257" s="18"/>
      <c r="KP1257" s="18"/>
      <c r="KQ1257" s="18"/>
      <c r="KR1257" s="18"/>
      <c r="KS1257" s="18"/>
      <c r="KT1257" s="18"/>
    </row>
    <row r="1258" spans="8:306">
      <c r="H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c r="GS1258" s="18"/>
      <c r="GT1258" s="18"/>
      <c r="GU1258" s="18"/>
      <c r="GV1258" s="18"/>
      <c r="GW1258" s="18"/>
      <c r="GX1258" s="18"/>
      <c r="GY1258" s="18"/>
      <c r="GZ1258" s="18"/>
      <c r="HA1258" s="18"/>
      <c r="HB1258" s="18"/>
      <c r="HC1258" s="18"/>
      <c r="HD1258" s="18"/>
      <c r="HE1258" s="18"/>
      <c r="HF1258" s="18"/>
      <c r="HG1258" s="18"/>
      <c r="HH1258" s="18"/>
      <c r="HI1258" s="18"/>
      <c r="HJ1258" s="18"/>
      <c r="HK1258" s="18"/>
      <c r="HL1258" s="18"/>
      <c r="HM1258" s="18"/>
      <c r="HN1258" s="18"/>
      <c r="HO1258" s="18"/>
      <c r="HP1258" s="18"/>
      <c r="HQ1258" s="18"/>
      <c r="HR1258" s="18"/>
      <c r="HS1258" s="18"/>
      <c r="HT1258" s="18"/>
      <c r="HU1258" s="18"/>
      <c r="HV1258" s="18"/>
      <c r="HW1258" s="18"/>
      <c r="HX1258" s="18"/>
      <c r="HY1258" s="18"/>
      <c r="HZ1258" s="18"/>
      <c r="IA1258" s="18"/>
      <c r="IB1258" s="18"/>
      <c r="IC1258" s="18"/>
      <c r="ID1258" s="18"/>
      <c r="IE1258" s="18"/>
      <c r="IF1258" s="18"/>
      <c r="IG1258" s="18"/>
      <c r="IH1258" s="18"/>
      <c r="II1258" s="18"/>
      <c r="IJ1258" s="18"/>
      <c r="IK1258" s="18"/>
      <c r="IL1258" s="18"/>
      <c r="IM1258" s="18"/>
      <c r="IN1258" s="18"/>
      <c r="IO1258" s="18"/>
      <c r="IP1258" s="18"/>
      <c r="IQ1258" s="18"/>
      <c r="IR1258" s="18"/>
      <c r="IS1258" s="18"/>
      <c r="IT1258" s="18"/>
      <c r="IU1258" s="18"/>
      <c r="IV1258" s="18"/>
      <c r="IW1258" s="18"/>
      <c r="IX1258" s="18"/>
      <c r="IY1258" s="18"/>
      <c r="IZ1258" s="18"/>
      <c r="JA1258" s="18"/>
      <c r="JB1258" s="18"/>
      <c r="JC1258" s="18"/>
      <c r="JD1258" s="18"/>
      <c r="JE1258" s="18"/>
      <c r="JF1258" s="18"/>
      <c r="JG1258" s="18"/>
      <c r="JH1258" s="18"/>
      <c r="JI1258" s="18"/>
      <c r="JJ1258" s="18"/>
      <c r="JK1258" s="18"/>
      <c r="JL1258" s="18"/>
      <c r="JM1258" s="18"/>
      <c r="JN1258" s="18"/>
      <c r="JO1258" s="18"/>
      <c r="JP1258" s="18"/>
      <c r="JQ1258" s="18"/>
      <c r="JR1258" s="18"/>
      <c r="JS1258" s="18"/>
      <c r="JT1258" s="18"/>
      <c r="JU1258" s="18"/>
      <c r="JV1258" s="18"/>
      <c r="JW1258" s="18"/>
      <c r="JX1258" s="18"/>
      <c r="JY1258" s="18"/>
      <c r="JZ1258" s="18"/>
      <c r="KA1258" s="18"/>
      <c r="KB1258" s="18"/>
      <c r="KC1258" s="18"/>
      <c r="KD1258" s="18"/>
      <c r="KE1258" s="18"/>
      <c r="KF1258" s="18"/>
      <c r="KG1258" s="18"/>
      <c r="KH1258" s="18"/>
      <c r="KI1258" s="18"/>
      <c r="KJ1258" s="18"/>
      <c r="KK1258" s="18"/>
      <c r="KL1258" s="18"/>
      <c r="KM1258" s="18"/>
      <c r="KN1258" s="18"/>
      <c r="KO1258" s="18"/>
      <c r="KP1258" s="18"/>
      <c r="KQ1258" s="18"/>
      <c r="KR1258" s="18"/>
      <c r="KS1258" s="18"/>
      <c r="KT1258" s="18"/>
    </row>
    <row r="1259" spans="8:306">
      <c r="H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c r="GS1259" s="18"/>
      <c r="GT1259" s="18"/>
      <c r="GU1259" s="18"/>
      <c r="GV1259" s="18"/>
      <c r="GW1259" s="18"/>
      <c r="GX1259" s="18"/>
      <c r="GY1259" s="18"/>
      <c r="GZ1259" s="18"/>
      <c r="HA1259" s="18"/>
      <c r="HB1259" s="18"/>
      <c r="HC1259" s="18"/>
      <c r="HD1259" s="18"/>
      <c r="HE1259" s="18"/>
      <c r="HF1259" s="18"/>
      <c r="HG1259" s="18"/>
      <c r="HH1259" s="18"/>
      <c r="HI1259" s="18"/>
      <c r="HJ1259" s="18"/>
      <c r="HK1259" s="18"/>
      <c r="HL1259" s="18"/>
      <c r="HM1259" s="18"/>
      <c r="HN1259" s="18"/>
      <c r="HO1259" s="18"/>
      <c r="HP1259" s="18"/>
      <c r="HQ1259" s="18"/>
      <c r="HR1259" s="18"/>
      <c r="HS1259" s="18"/>
      <c r="HT1259" s="18"/>
      <c r="HU1259" s="18"/>
      <c r="HV1259" s="18"/>
      <c r="HW1259" s="18"/>
      <c r="HX1259" s="18"/>
      <c r="HY1259" s="18"/>
      <c r="HZ1259" s="18"/>
      <c r="IA1259" s="18"/>
      <c r="IB1259" s="18"/>
      <c r="IC1259" s="18"/>
      <c r="ID1259" s="18"/>
      <c r="IE1259" s="18"/>
      <c r="IF1259" s="18"/>
      <c r="IG1259" s="18"/>
      <c r="IH1259" s="18"/>
      <c r="II1259" s="18"/>
      <c r="IJ1259" s="18"/>
      <c r="IK1259" s="18"/>
      <c r="IL1259" s="18"/>
      <c r="IM1259" s="18"/>
      <c r="IN1259" s="18"/>
      <c r="IO1259" s="18"/>
      <c r="IP1259" s="18"/>
      <c r="IQ1259" s="18"/>
      <c r="IR1259" s="18"/>
      <c r="IS1259" s="18"/>
      <c r="IT1259" s="18"/>
      <c r="IU1259" s="18"/>
      <c r="IV1259" s="18"/>
      <c r="IW1259" s="18"/>
      <c r="IX1259" s="18"/>
      <c r="IY1259" s="18"/>
      <c r="IZ1259" s="18"/>
      <c r="JA1259" s="18"/>
      <c r="JB1259" s="18"/>
      <c r="JC1259" s="18"/>
      <c r="JD1259" s="18"/>
      <c r="JE1259" s="18"/>
      <c r="JF1259" s="18"/>
      <c r="JG1259" s="18"/>
      <c r="JH1259" s="18"/>
      <c r="JI1259" s="18"/>
      <c r="JJ1259" s="18"/>
      <c r="JK1259" s="18"/>
      <c r="JL1259" s="18"/>
      <c r="JM1259" s="18"/>
      <c r="JN1259" s="18"/>
      <c r="JO1259" s="18"/>
      <c r="JP1259" s="18"/>
      <c r="JQ1259" s="18"/>
      <c r="JR1259" s="18"/>
      <c r="JS1259" s="18"/>
      <c r="JT1259" s="18"/>
      <c r="JU1259" s="18"/>
      <c r="JV1259" s="18"/>
      <c r="JW1259" s="18"/>
      <c r="JX1259" s="18"/>
      <c r="JY1259" s="18"/>
      <c r="JZ1259" s="18"/>
      <c r="KA1259" s="18"/>
      <c r="KB1259" s="18"/>
      <c r="KC1259" s="18"/>
      <c r="KD1259" s="18"/>
      <c r="KE1259" s="18"/>
      <c r="KF1259" s="18"/>
      <c r="KG1259" s="18"/>
      <c r="KH1259" s="18"/>
      <c r="KI1259" s="18"/>
      <c r="KJ1259" s="18"/>
      <c r="KK1259" s="18"/>
      <c r="KL1259" s="18"/>
      <c r="KM1259" s="18"/>
      <c r="KN1259" s="18"/>
      <c r="KO1259" s="18"/>
      <c r="KP1259" s="18"/>
      <c r="KQ1259" s="18"/>
      <c r="KR1259" s="18"/>
      <c r="KS1259" s="18"/>
      <c r="KT1259" s="18"/>
    </row>
    <row r="1260" spans="8:306">
      <c r="H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c r="GS1260" s="18"/>
      <c r="GT1260" s="18"/>
      <c r="GU1260" s="18"/>
      <c r="GV1260" s="18"/>
      <c r="GW1260" s="18"/>
      <c r="GX1260" s="18"/>
      <c r="GY1260" s="18"/>
      <c r="GZ1260" s="18"/>
      <c r="HA1260" s="18"/>
      <c r="HB1260" s="18"/>
      <c r="HC1260" s="18"/>
      <c r="HD1260" s="18"/>
      <c r="HE1260" s="18"/>
      <c r="HF1260" s="18"/>
      <c r="HG1260" s="18"/>
      <c r="HH1260" s="18"/>
      <c r="HI1260" s="18"/>
      <c r="HJ1260" s="18"/>
      <c r="HK1260" s="18"/>
      <c r="HL1260" s="18"/>
      <c r="HM1260" s="18"/>
      <c r="HN1260" s="18"/>
      <c r="HO1260" s="18"/>
      <c r="HP1260" s="18"/>
      <c r="HQ1260" s="18"/>
      <c r="HR1260" s="18"/>
      <c r="HS1260" s="18"/>
      <c r="HT1260" s="18"/>
      <c r="HU1260" s="18"/>
      <c r="HV1260" s="18"/>
      <c r="HW1260" s="18"/>
      <c r="HX1260" s="18"/>
      <c r="HY1260" s="18"/>
      <c r="HZ1260" s="18"/>
      <c r="IA1260" s="18"/>
      <c r="IB1260" s="18"/>
      <c r="IC1260" s="18"/>
      <c r="ID1260" s="18"/>
      <c r="IE1260" s="18"/>
      <c r="IF1260" s="18"/>
      <c r="IG1260" s="18"/>
      <c r="IH1260" s="18"/>
      <c r="II1260" s="18"/>
      <c r="IJ1260" s="18"/>
      <c r="IK1260" s="18"/>
      <c r="IL1260" s="18"/>
      <c r="IM1260" s="18"/>
      <c r="IN1260" s="18"/>
      <c r="IO1260" s="18"/>
      <c r="IP1260" s="18"/>
      <c r="IQ1260" s="18"/>
      <c r="IR1260" s="18"/>
      <c r="IS1260" s="18"/>
      <c r="IT1260" s="18"/>
      <c r="IU1260" s="18"/>
      <c r="IV1260" s="18"/>
      <c r="IW1260" s="18"/>
      <c r="IX1260" s="18"/>
      <c r="IY1260" s="18"/>
      <c r="IZ1260" s="18"/>
      <c r="JA1260" s="18"/>
      <c r="JB1260" s="18"/>
      <c r="JC1260" s="18"/>
      <c r="JD1260" s="18"/>
      <c r="JE1260" s="18"/>
      <c r="JF1260" s="18"/>
      <c r="JG1260" s="18"/>
      <c r="JH1260" s="18"/>
      <c r="JI1260" s="18"/>
      <c r="JJ1260" s="18"/>
      <c r="JK1260" s="18"/>
      <c r="JL1260" s="18"/>
      <c r="JM1260" s="18"/>
      <c r="JN1260" s="18"/>
      <c r="JO1260" s="18"/>
      <c r="JP1260" s="18"/>
      <c r="JQ1260" s="18"/>
      <c r="JR1260" s="18"/>
      <c r="JS1260" s="18"/>
      <c r="JT1260" s="18"/>
      <c r="JU1260" s="18"/>
      <c r="JV1260" s="18"/>
      <c r="JW1260" s="18"/>
      <c r="JX1260" s="18"/>
      <c r="JY1260" s="18"/>
      <c r="JZ1260" s="18"/>
      <c r="KA1260" s="18"/>
      <c r="KB1260" s="18"/>
      <c r="KC1260" s="18"/>
      <c r="KD1260" s="18"/>
      <c r="KE1260" s="18"/>
      <c r="KF1260" s="18"/>
      <c r="KG1260" s="18"/>
      <c r="KH1260" s="18"/>
      <c r="KI1260" s="18"/>
      <c r="KJ1260" s="18"/>
      <c r="KK1260" s="18"/>
      <c r="KL1260" s="18"/>
      <c r="KM1260" s="18"/>
      <c r="KN1260" s="18"/>
      <c r="KO1260" s="18"/>
      <c r="KP1260" s="18"/>
      <c r="KQ1260" s="18"/>
      <c r="KR1260" s="18"/>
      <c r="KS1260" s="18"/>
      <c r="KT1260" s="18"/>
    </row>
    <row r="1261" spans="8:306">
      <c r="H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c r="GS1261" s="18"/>
      <c r="GT1261" s="18"/>
      <c r="GU1261" s="18"/>
      <c r="GV1261" s="18"/>
      <c r="GW1261" s="18"/>
      <c r="GX1261" s="18"/>
      <c r="GY1261" s="18"/>
      <c r="GZ1261" s="18"/>
      <c r="HA1261" s="18"/>
      <c r="HB1261" s="18"/>
      <c r="HC1261" s="18"/>
      <c r="HD1261" s="18"/>
      <c r="HE1261" s="18"/>
      <c r="HF1261" s="18"/>
      <c r="HG1261" s="18"/>
      <c r="HH1261" s="18"/>
      <c r="HI1261" s="18"/>
      <c r="HJ1261" s="18"/>
      <c r="HK1261" s="18"/>
      <c r="HL1261" s="18"/>
      <c r="HM1261" s="18"/>
      <c r="HN1261" s="18"/>
      <c r="HO1261" s="18"/>
      <c r="HP1261" s="18"/>
      <c r="HQ1261" s="18"/>
      <c r="HR1261" s="18"/>
      <c r="HS1261" s="18"/>
      <c r="HT1261" s="18"/>
      <c r="HU1261" s="18"/>
      <c r="HV1261" s="18"/>
      <c r="HW1261" s="18"/>
      <c r="HX1261" s="18"/>
      <c r="HY1261" s="18"/>
      <c r="HZ1261" s="18"/>
      <c r="IA1261" s="18"/>
      <c r="IB1261" s="18"/>
      <c r="IC1261" s="18"/>
      <c r="ID1261" s="18"/>
      <c r="IE1261" s="18"/>
      <c r="IF1261" s="18"/>
      <c r="IG1261" s="18"/>
      <c r="IH1261" s="18"/>
      <c r="II1261" s="18"/>
      <c r="IJ1261" s="18"/>
      <c r="IK1261" s="18"/>
      <c r="IL1261" s="18"/>
      <c r="IM1261" s="18"/>
      <c r="IN1261" s="18"/>
      <c r="IO1261" s="18"/>
      <c r="IP1261" s="18"/>
      <c r="IQ1261" s="18"/>
      <c r="IR1261" s="18"/>
      <c r="IS1261" s="18"/>
      <c r="IT1261" s="18"/>
      <c r="IU1261" s="18"/>
      <c r="IV1261" s="18"/>
      <c r="IW1261" s="18"/>
      <c r="IX1261" s="18"/>
      <c r="IY1261" s="18"/>
      <c r="IZ1261" s="18"/>
      <c r="JA1261" s="18"/>
      <c r="JB1261" s="18"/>
      <c r="JC1261" s="18"/>
      <c r="JD1261" s="18"/>
      <c r="JE1261" s="18"/>
      <c r="JF1261" s="18"/>
      <c r="JG1261" s="18"/>
      <c r="JH1261" s="18"/>
      <c r="JI1261" s="18"/>
      <c r="JJ1261" s="18"/>
      <c r="JK1261" s="18"/>
      <c r="JL1261" s="18"/>
      <c r="JM1261" s="18"/>
      <c r="JN1261" s="18"/>
      <c r="JO1261" s="18"/>
      <c r="JP1261" s="18"/>
      <c r="JQ1261" s="18"/>
      <c r="JR1261" s="18"/>
      <c r="JS1261" s="18"/>
      <c r="JT1261" s="18"/>
      <c r="JU1261" s="18"/>
      <c r="JV1261" s="18"/>
      <c r="JW1261" s="18"/>
      <c r="JX1261" s="18"/>
      <c r="JY1261" s="18"/>
      <c r="JZ1261" s="18"/>
      <c r="KA1261" s="18"/>
      <c r="KB1261" s="18"/>
      <c r="KC1261" s="18"/>
      <c r="KD1261" s="18"/>
      <c r="KE1261" s="18"/>
      <c r="KF1261" s="18"/>
      <c r="KG1261" s="18"/>
      <c r="KH1261" s="18"/>
      <c r="KI1261" s="18"/>
      <c r="KJ1261" s="18"/>
      <c r="KK1261" s="18"/>
      <c r="KL1261" s="18"/>
      <c r="KM1261" s="18"/>
      <c r="KN1261" s="18"/>
      <c r="KO1261" s="18"/>
      <c r="KP1261" s="18"/>
      <c r="KQ1261" s="18"/>
      <c r="KR1261" s="18"/>
      <c r="KS1261" s="18"/>
      <c r="KT1261" s="18"/>
    </row>
    <row r="1262" spans="8:306">
      <c r="H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c r="GS1262" s="18"/>
      <c r="GT1262" s="18"/>
      <c r="GU1262" s="18"/>
      <c r="GV1262" s="18"/>
      <c r="GW1262" s="18"/>
      <c r="GX1262" s="18"/>
      <c r="GY1262" s="18"/>
      <c r="GZ1262" s="18"/>
      <c r="HA1262" s="18"/>
      <c r="HB1262" s="18"/>
      <c r="HC1262" s="18"/>
      <c r="HD1262" s="18"/>
      <c r="HE1262" s="18"/>
      <c r="HF1262" s="18"/>
      <c r="HG1262" s="18"/>
      <c r="HH1262" s="18"/>
      <c r="HI1262" s="18"/>
      <c r="HJ1262" s="18"/>
      <c r="HK1262" s="18"/>
      <c r="HL1262" s="18"/>
      <c r="HM1262" s="18"/>
      <c r="HN1262" s="18"/>
      <c r="HO1262" s="18"/>
      <c r="HP1262" s="18"/>
      <c r="HQ1262" s="18"/>
      <c r="HR1262" s="18"/>
      <c r="HS1262" s="18"/>
      <c r="HT1262" s="18"/>
      <c r="HU1262" s="18"/>
      <c r="HV1262" s="18"/>
      <c r="HW1262" s="18"/>
      <c r="HX1262" s="18"/>
      <c r="HY1262" s="18"/>
      <c r="HZ1262" s="18"/>
      <c r="IA1262" s="18"/>
      <c r="IB1262" s="18"/>
      <c r="IC1262" s="18"/>
      <c r="ID1262" s="18"/>
      <c r="IE1262" s="18"/>
      <c r="IF1262" s="18"/>
      <c r="IG1262" s="18"/>
      <c r="IH1262" s="18"/>
      <c r="II1262" s="18"/>
      <c r="IJ1262" s="18"/>
      <c r="IK1262" s="18"/>
      <c r="IL1262" s="18"/>
      <c r="IM1262" s="18"/>
      <c r="IN1262" s="18"/>
      <c r="IO1262" s="18"/>
      <c r="IP1262" s="18"/>
      <c r="IQ1262" s="18"/>
      <c r="IR1262" s="18"/>
      <c r="IS1262" s="18"/>
      <c r="IT1262" s="18"/>
      <c r="IU1262" s="18"/>
      <c r="IV1262" s="18"/>
      <c r="IW1262" s="18"/>
      <c r="IX1262" s="18"/>
      <c r="IY1262" s="18"/>
      <c r="IZ1262" s="18"/>
      <c r="JA1262" s="18"/>
      <c r="JB1262" s="18"/>
      <c r="JC1262" s="18"/>
      <c r="JD1262" s="18"/>
      <c r="JE1262" s="18"/>
      <c r="JF1262" s="18"/>
      <c r="JG1262" s="18"/>
      <c r="JH1262" s="18"/>
      <c r="JI1262" s="18"/>
      <c r="JJ1262" s="18"/>
      <c r="JK1262" s="18"/>
      <c r="JL1262" s="18"/>
      <c r="JM1262" s="18"/>
      <c r="JN1262" s="18"/>
      <c r="JO1262" s="18"/>
      <c r="JP1262" s="18"/>
      <c r="JQ1262" s="18"/>
      <c r="JR1262" s="18"/>
      <c r="JS1262" s="18"/>
      <c r="JT1262" s="18"/>
      <c r="JU1262" s="18"/>
      <c r="JV1262" s="18"/>
      <c r="JW1262" s="18"/>
      <c r="JX1262" s="18"/>
      <c r="JY1262" s="18"/>
      <c r="JZ1262" s="18"/>
      <c r="KA1262" s="18"/>
      <c r="KB1262" s="18"/>
      <c r="KC1262" s="18"/>
      <c r="KD1262" s="18"/>
      <c r="KE1262" s="18"/>
      <c r="KF1262" s="18"/>
      <c r="KG1262" s="18"/>
      <c r="KH1262" s="18"/>
      <c r="KI1262" s="18"/>
      <c r="KJ1262" s="18"/>
      <c r="KK1262" s="18"/>
      <c r="KL1262" s="18"/>
      <c r="KM1262" s="18"/>
      <c r="KN1262" s="18"/>
      <c r="KO1262" s="18"/>
      <c r="KP1262" s="18"/>
      <c r="KQ1262" s="18"/>
      <c r="KR1262" s="18"/>
      <c r="KS1262" s="18"/>
      <c r="KT1262" s="18"/>
    </row>
    <row r="1263" spans="8:306">
      <c r="H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c r="GS1263" s="18"/>
      <c r="GT1263" s="18"/>
      <c r="GU1263" s="18"/>
      <c r="GV1263" s="18"/>
      <c r="GW1263" s="18"/>
      <c r="GX1263" s="18"/>
      <c r="GY1263" s="18"/>
      <c r="GZ1263" s="18"/>
      <c r="HA1263" s="18"/>
      <c r="HB1263" s="18"/>
      <c r="HC1263" s="18"/>
      <c r="HD1263" s="18"/>
      <c r="HE1263" s="18"/>
      <c r="HF1263" s="18"/>
      <c r="HG1263" s="18"/>
      <c r="HH1263" s="18"/>
      <c r="HI1263" s="18"/>
      <c r="HJ1263" s="18"/>
      <c r="HK1263" s="18"/>
      <c r="HL1263" s="18"/>
      <c r="HM1263" s="18"/>
      <c r="HN1263" s="18"/>
      <c r="HO1263" s="18"/>
      <c r="HP1263" s="18"/>
      <c r="HQ1263" s="18"/>
      <c r="HR1263" s="18"/>
      <c r="HS1263" s="18"/>
      <c r="HT1263" s="18"/>
      <c r="HU1263" s="18"/>
      <c r="HV1263" s="18"/>
      <c r="HW1263" s="18"/>
      <c r="HX1263" s="18"/>
      <c r="HY1263" s="18"/>
      <c r="HZ1263" s="18"/>
      <c r="IA1263" s="18"/>
      <c r="IB1263" s="18"/>
      <c r="IC1263" s="18"/>
      <c r="ID1263" s="18"/>
      <c r="IE1263" s="18"/>
      <c r="IF1263" s="18"/>
      <c r="IG1263" s="18"/>
      <c r="IH1263" s="18"/>
      <c r="II1263" s="18"/>
      <c r="IJ1263" s="18"/>
      <c r="IK1263" s="18"/>
      <c r="IL1263" s="18"/>
      <c r="IM1263" s="18"/>
      <c r="IN1263" s="18"/>
      <c r="IO1263" s="18"/>
      <c r="IP1263" s="18"/>
      <c r="IQ1263" s="18"/>
      <c r="IR1263" s="18"/>
      <c r="IS1263" s="18"/>
      <c r="IT1263" s="18"/>
      <c r="IU1263" s="18"/>
      <c r="IV1263" s="18"/>
      <c r="IW1263" s="18"/>
      <c r="IX1263" s="18"/>
      <c r="IY1263" s="18"/>
      <c r="IZ1263" s="18"/>
      <c r="JA1263" s="18"/>
      <c r="JB1263" s="18"/>
      <c r="JC1263" s="18"/>
      <c r="JD1263" s="18"/>
      <c r="JE1263" s="18"/>
      <c r="JF1263" s="18"/>
      <c r="JG1263" s="18"/>
      <c r="JH1263" s="18"/>
      <c r="JI1263" s="18"/>
      <c r="JJ1263" s="18"/>
      <c r="JK1263" s="18"/>
      <c r="JL1263" s="18"/>
      <c r="JM1263" s="18"/>
      <c r="JN1263" s="18"/>
      <c r="JO1263" s="18"/>
      <c r="JP1263" s="18"/>
      <c r="JQ1263" s="18"/>
      <c r="JR1263" s="18"/>
      <c r="JS1263" s="18"/>
      <c r="JT1263" s="18"/>
      <c r="JU1263" s="18"/>
      <c r="JV1263" s="18"/>
      <c r="JW1263" s="18"/>
      <c r="JX1263" s="18"/>
      <c r="JY1263" s="18"/>
      <c r="JZ1263" s="18"/>
      <c r="KA1263" s="18"/>
      <c r="KB1263" s="18"/>
      <c r="KC1263" s="18"/>
      <c r="KD1263" s="18"/>
      <c r="KE1263" s="18"/>
      <c r="KF1263" s="18"/>
      <c r="KG1263" s="18"/>
      <c r="KH1263" s="18"/>
      <c r="KI1263" s="18"/>
      <c r="KJ1263" s="18"/>
      <c r="KK1263" s="18"/>
      <c r="KL1263" s="18"/>
      <c r="KM1263" s="18"/>
      <c r="KN1263" s="18"/>
      <c r="KO1263" s="18"/>
      <c r="KP1263" s="18"/>
      <c r="KQ1263" s="18"/>
      <c r="KR1263" s="18"/>
      <c r="KS1263" s="18"/>
      <c r="KT1263" s="18"/>
    </row>
    <row r="1264" spans="8:306">
      <c r="H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c r="GS1264" s="18"/>
      <c r="GT1264" s="18"/>
      <c r="GU1264" s="18"/>
      <c r="GV1264" s="18"/>
      <c r="GW1264" s="18"/>
      <c r="GX1264" s="18"/>
      <c r="GY1264" s="18"/>
      <c r="GZ1264" s="18"/>
      <c r="HA1264" s="18"/>
      <c r="HB1264" s="18"/>
      <c r="HC1264" s="18"/>
      <c r="HD1264" s="18"/>
      <c r="HE1264" s="18"/>
      <c r="HF1264" s="18"/>
      <c r="HG1264" s="18"/>
      <c r="HH1264" s="18"/>
      <c r="HI1264" s="18"/>
      <c r="HJ1264" s="18"/>
      <c r="HK1264" s="18"/>
      <c r="HL1264" s="18"/>
      <c r="HM1264" s="18"/>
      <c r="HN1264" s="18"/>
      <c r="HO1264" s="18"/>
      <c r="HP1264" s="18"/>
      <c r="HQ1264" s="18"/>
      <c r="HR1264" s="18"/>
      <c r="HS1264" s="18"/>
      <c r="HT1264" s="18"/>
      <c r="HU1264" s="18"/>
      <c r="HV1264" s="18"/>
      <c r="HW1264" s="18"/>
      <c r="HX1264" s="18"/>
      <c r="HY1264" s="18"/>
      <c r="HZ1264" s="18"/>
      <c r="IA1264" s="18"/>
      <c r="IB1264" s="18"/>
      <c r="IC1264" s="18"/>
      <c r="ID1264" s="18"/>
      <c r="IE1264" s="18"/>
      <c r="IF1264" s="18"/>
      <c r="IG1264" s="18"/>
      <c r="IH1264" s="18"/>
      <c r="II1264" s="18"/>
      <c r="IJ1264" s="18"/>
      <c r="IK1264" s="18"/>
      <c r="IL1264" s="18"/>
      <c r="IM1264" s="18"/>
      <c r="IN1264" s="18"/>
      <c r="IO1264" s="18"/>
      <c r="IP1264" s="18"/>
      <c r="IQ1264" s="18"/>
      <c r="IR1264" s="18"/>
      <c r="IS1264" s="18"/>
      <c r="IT1264" s="18"/>
      <c r="IU1264" s="18"/>
      <c r="IV1264" s="18"/>
      <c r="IW1264" s="18"/>
      <c r="IX1264" s="18"/>
      <c r="IY1264" s="18"/>
      <c r="IZ1264" s="18"/>
      <c r="JA1264" s="18"/>
      <c r="JB1264" s="18"/>
      <c r="JC1264" s="18"/>
      <c r="JD1264" s="18"/>
      <c r="JE1264" s="18"/>
      <c r="JF1264" s="18"/>
      <c r="JG1264" s="18"/>
      <c r="JH1264" s="18"/>
      <c r="JI1264" s="18"/>
      <c r="JJ1264" s="18"/>
      <c r="JK1264" s="18"/>
      <c r="JL1264" s="18"/>
      <c r="JM1264" s="18"/>
      <c r="JN1264" s="18"/>
      <c r="JO1264" s="18"/>
      <c r="JP1264" s="18"/>
      <c r="JQ1264" s="18"/>
      <c r="JR1264" s="18"/>
      <c r="JS1264" s="18"/>
      <c r="JT1264" s="18"/>
      <c r="JU1264" s="18"/>
      <c r="JV1264" s="18"/>
      <c r="JW1264" s="18"/>
      <c r="JX1264" s="18"/>
      <c r="JY1264" s="18"/>
      <c r="JZ1264" s="18"/>
      <c r="KA1264" s="18"/>
      <c r="KB1264" s="18"/>
      <c r="KC1264" s="18"/>
      <c r="KD1264" s="18"/>
      <c r="KE1264" s="18"/>
      <c r="KF1264" s="18"/>
      <c r="KG1264" s="18"/>
      <c r="KH1264" s="18"/>
      <c r="KI1264" s="18"/>
      <c r="KJ1264" s="18"/>
      <c r="KK1264" s="18"/>
      <c r="KL1264" s="18"/>
      <c r="KM1264" s="18"/>
      <c r="KN1264" s="18"/>
      <c r="KO1264" s="18"/>
      <c r="KP1264" s="18"/>
      <c r="KQ1264" s="18"/>
      <c r="KR1264" s="18"/>
      <c r="KS1264" s="18"/>
      <c r="KT1264" s="18"/>
    </row>
    <row r="1265" spans="8:306">
      <c r="H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c r="GS1265" s="18"/>
      <c r="GT1265" s="18"/>
      <c r="GU1265" s="18"/>
      <c r="GV1265" s="18"/>
      <c r="GW1265" s="18"/>
      <c r="GX1265" s="18"/>
      <c r="GY1265" s="18"/>
      <c r="GZ1265" s="18"/>
      <c r="HA1265" s="18"/>
      <c r="HB1265" s="18"/>
      <c r="HC1265" s="18"/>
      <c r="HD1265" s="18"/>
      <c r="HE1265" s="18"/>
      <c r="HF1265" s="18"/>
      <c r="HG1265" s="18"/>
      <c r="HH1265" s="18"/>
      <c r="HI1265" s="18"/>
      <c r="HJ1265" s="18"/>
      <c r="HK1265" s="18"/>
      <c r="HL1265" s="18"/>
      <c r="HM1265" s="18"/>
      <c r="HN1265" s="18"/>
      <c r="HO1265" s="18"/>
      <c r="HP1265" s="18"/>
      <c r="HQ1265" s="18"/>
      <c r="HR1265" s="18"/>
      <c r="HS1265" s="18"/>
      <c r="HT1265" s="18"/>
      <c r="HU1265" s="18"/>
      <c r="HV1265" s="18"/>
      <c r="HW1265" s="18"/>
      <c r="HX1265" s="18"/>
      <c r="HY1265" s="18"/>
      <c r="HZ1265" s="18"/>
      <c r="IA1265" s="18"/>
      <c r="IB1265" s="18"/>
      <c r="IC1265" s="18"/>
      <c r="ID1265" s="18"/>
      <c r="IE1265" s="18"/>
      <c r="IF1265" s="18"/>
      <c r="IG1265" s="18"/>
      <c r="IH1265" s="18"/>
      <c r="II1265" s="18"/>
      <c r="IJ1265" s="18"/>
      <c r="IK1265" s="18"/>
      <c r="IL1265" s="18"/>
      <c r="IM1265" s="18"/>
      <c r="IN1265" s="18"/>
      <c r="IO1265" s="18"/>
      <c r="IP1265" s="18"/>
      <c r="IQ1265" s="18"/>
      <c r="IR1265" s="18"/>
      <c r="IS1265" s="18"/>
      <c r="IT1265" s="18"/>
      <c r="IU1265" s="18"/>
      <c r="IV1265" s="18"/>
      <c r="IW1265" s="18"/>
      <c r="IX1265" s="18"/>
      <c r="IY1265" s="18"/>
      <c r="IZ1265" s="18"/>
      <c r="JA1265" s="18"/>
      <c r="JB1265" s="18"/>
      <c r="JC1265" s="18"/>
      <c r="JD1265" s="18"/>
      <c r="JE1265" s="18"/>
      <c r="JF1265" s="18"/>
      <c r="JG1265" s="18"/>
      <c r="JH1265" s="18"/>
      <c r="JI1265" s="18"/>
      <c r="JJ1265" s="18"/>
      <c r="JK1265" s="18"/>
      <c r="JL1265" s="18"/>
      <c r="JM1265" s="18"/>
      <c r="JN1265" s="18"/>
      <c r="JO1265" s="18"/>
      <c r="JP1265" s="18"/>
      <c r="JQ1265" s="18"/>
      <c r="JR1265" s="18"/>
      <c r="JS1265" s="18"/>
      <c r="JT1265" s="18"/>
      <c r="JU1265" s="18"/>
      <c r="JV1265" s="18"/>
      <c r="JW1265" s="18"/>
      <c r="JX1265" s="18"/>
      <c r="JY1265" s="18"/>
      <c r="JZ1265" s="18"/>
      <c r="KA1265" s="18"/>
      <c r="KB1265" s="18"/>
      <c r="KC1265" s="18"/>
      <c r="KD1265" s="18"/>
      <c r="KE1265" s="18"/>
      <c r="KF1265" s="18"/>
      <c r="KG1265" s="18"/>
      <c r="KH1265" s="18"/>
      <c r="KI1265" s="18"/>
      <c r="KJ1265" s="18"/>
      <c r="KK1265" s="18"/>
      <c r="KL1265" s="18"/>
      <c r="KM1265" s="18"/>
      <c r="KN1265" s="18"/>
      <c r="KO1265" s="18"/>
      <c r="KP1265" s="18"/>
      <c r="KQ1265" s="18"/>
      <c r="KR1265" s="18"/>
      <c r="KS1265" s="18"/>
      <c r="KT1265" s="18"/>
    </row>
    <row r="1266" spans="8:306">
      <c r="H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c r="GS1266" s="18"/>
      <c r="GT1266" s="18"/>
      <c r="GU1266" s="18"/>
      <c r="GV1266" s="18"/>
      <c r="GW1266" s="18"/>
      <c r="GX1266" s="18"/>
      <c r="GY1266" s="18"/>
      <c r="GZ1266" s="18"/>
      <c r="HA1266" s="18"/>
      <c r="HB1266" s="18"/>
      <c r="HC1266" s="18"/>
      <c r="HD1266" s="18"/>
      <c r="HE1266" s="18"/>
      <c r="HF1266" s="18"/>
      <c r="HG1266" s="18"/>
      <c r="HH1266" s="18"/>
      <c r="HI1266" s="18"/>
      <c r="HJ1266" s="18"/>
      <c r="HK1266" s="18"/>
      <c r="HL1266" s="18"/>
      <c r="HM1266" s="18"/>
      <c r="HN1266" s="18"/>
      <c r="HO1266" s="18"/>
      <c r="HP1266" s="18"/>
      <c r="HQ1266" s="18"/>
      <c r="HR1266" s="18"/>
      <c r="HS1266" s="18"/>
      <c r="HT1266" s="18"/>
      <c r="HU1266" s="18"/>
      <c r="HV1266" s="18"/>
      <c r="HW1266" s="18"/>
      <c r="HX1266" s="18"/>
      <c r="HY1266" s="18"/>
      <c r="HZ1266" s="18"/>
      <c r="IA1266" s="18"/>
      <c r="IB1266" s="18"/>
      <c r="IC1266" s="18"/>
      <c r="ID1266" s="18"/>
      <c r="IE1266" s="18"/>
      <c r="IF1266" s="18"/>
      <c r="IG1266" s="18"/>
      <c r="IH1266" s="18"/>
      <c r="II1266" s="18"/>
      <c r="IJ1266" s="18"/>
      <c r="IK1266" s="18"/>
      <c r="IL1266" s="18"/>
      <c r="IM1266" s="18"/>
      <c r="IN1266" s="18"/>
      <c r="IO1266" s="18"/>
      <c r="IP1266" s="18"/>
      <c r="IQ1266" s="18"/>
      <c r="IR1266" s="18"/>
      <c r="IS1266" s="18"/>
      <c r="IT1266" s="18"/>
      <c r="IU1266" s="18"/>
      <c r="IV1266" s="18"/>
      <c r="IW1266" s="18"/>
      <c r="IX1266" s="18"/>
      <c r="IY1266" s="18"/>
      <c r="IZ1266" s="18"/>
      <c r="JA1266" s="18"/>
      <c r="JB1266" s="18"/>
      <c r="JC1266" s="18"/>
      <c r="JD1266" s="18"/>
      <c r="JE1266" s="18"/>
      <c r="JF1266" s="18"/>
      <c r="JG1266" s="18"/>
      <c r="JH1266" s="18"/>
      <c r="JI1266" s="18"/>
      <c r="JJ1266" s="18"/>
      <c r="JK1266" s="18"/>
      <c r="JL1266" s="18"/>
      <c r="JM1266" s="18"/>
      <c r="JN1266" s="18"/>
      <c r="JO1266" s="18"/>
      <c r="JP1266" s="18"/>
      <c r="JQ1266" s="18"/>
      <c r="JR1266" s="18"/>
      <c r="JS1266" s="18"/>
      <c r="JT1266" s="18"/>
      <c r="JU1266" s="18"/>
      <c r="JV1266" s="18"/>
      <c r="JW1266" s="18"/>
      <c r="JX1266" s="18"/>
      <c r="JY1266" s="18"/>
      <c r="JZ1266" s="18"/>
      <c r="KA1266" s="18"/>
      <c r="KB1266" s="18"/>
      <c r="KC1266" s="18"/>
      <c r="KD1266" s="18"/>
      <c r="KE1266" s="18"/>
      <c r="KF1266" s="18"/>
      <c r="KG1266" s="18"/>
      <c r="KH1266" s="18"/>
      <c r="KI1266" s="18"/>
      <c r="KJ1266" s="18"/>
      <c r="KK1266" s="18"/>
      <c r="KL1266" s="18"/>
      <c r="KM1266" s="18"/>
      <c r="KN1266" s="18"/>
      <c r="KO1266" s="18"/>
      <c r="KP1266" s="18"/>
      <c r="KQ1266" s="18"/>
      <c r="KR1266" s="18"/>
      <c r="KS1266" s="18"/>
      <c r="KT1266" s="18"/>
    </row>
    <row r="1267" spans="8:306">
      <c r="H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c r="GS1267" s="18"/>
      <c r="GT1267" s="18"/>
      <c r="GU1267" s="18"/>
      <c r="GV1267" s="18"/>
      <c r="GW1267" s="18"/>
      <c r="GX1267" s="18"/>
      <c r="GY1267" s="18"/>
      <c r="GZ1267" s="18"/>
      <c r="HA1267" s="18"/>
      <c r="HB1267" s="18"/>
      <c r="HC1267" s="18"/>
      <c r="HD1267" s="18"/>
      <c r="HE1267" s="18"/>
      <c r="HF1267" s="18"/>
      <c r="HG1267" s="18"/>
      <c r="HH1267" s="18"/>
      <c r="HI1267" s="18"/>
      <c r="HJ1267" s="18"/>
      <c r="HK1267" s="18"/>
      <c r="HL1267" s="18"/>
      <c r="HM1267" s="18"/>
      <c r="HN1267" s="18"/>
      <c r="HO1267" s="18"/>
      <c r="HP1267" s="18"/>
      <c r="HQ1267" s="18"/>
      <c r="HR1267" s="18"/>
      <c r="HS1267" s="18"/>
      <c r="HT1267" s="18"/>
      <c r="HU1267" s="18"/>
      <c r="HV1267" s="18"/>
      <c r="HW1267" s="18"/>
      <c r="HX1267" s="18"/>
      <c r="HY1267" s="18"/>
      <c r="HZ1267" s="18"/>
      <c r="IA1267" s="18"/>
      <c r="IB1267" s="18"/>
      <c r="IC1267" s="18"/>
      <c r="ID1267" s="18"/>
      <c r="IE1267" s="18"/>
      <c r="IF1267" s="18"/>
      <c r="IG1267" s="18"/>
      <c r="IH1267" s="18"/>
      <c r="II1267" s="18"/>
      <c r="IJ1267" s="18"/>
      <c r="IK1267" s="18"/>
      <c r="IL1267" s="18"/>
      <c r="IM1267" s="18"/>
      <c r="IN1267" s="18"/>
      <c r="IO1267" s="18"/>
      <c r="IP1267" s="18"/>
      <c r="IQ1267" s="18"/>
      <c r="IR1267" s="18"/>
      <c r="IS1267" s="18"/>
      <c r="IT1267" s="18"/>
      <c r="IU1267" s="18"/>
      <c r="IV1267" s="18"/>
      <c r="IW1267" s="18"/>
      <c r="IX1267" s="18"/>
      <c r="IY1267" s="18"/>
      <c r="IZ1267" s="18"/>
      <c r="JA1267" s="18"/>
      <c r="JB1267" s="18"/>
      <c r="JC1267" s="18"/>
      <c r="JD1267" s="18"/>
      <c r="JE1267" s="18"/>
      <c r="JF1267" s="18"/>
      <c r="JG1267" s="18"/>
      <c r="JH1267" s="18"/>
      <c r="JI1267" s="18"/>
      <c r="JJ1267" s="18"/>
      <c r="JK1267" s="18"/>
      <c r="JL1267" s="18"/>
      <c r="JM1267" s="18"/>
      <c r="JN1267" s="18"/>
      <c r="JO1267" s="18"/>
      <c r="JP1267" s="18"/>
      <c r="JQ1267" s="18"/>
      <c r="JR1267" s="18"/>
      <c r="JS1267" s="18"/>
      <c r="JT1267" s="18"/>
      <c r="JU1267" s="18"/>
      <c r="JV1267" s="18"/>
      <c r="JW1267" s="18"/>
      <c r="JX1267" s="18"/>
      <c r="JY1267" s="18"/>
      <c r="JZ1267" s="18"/>
      <c r="KA1267" s="18"/>
      <c r="KB1267" s="18"/>
      <c r="KC1267" s="18"/>
      <c r="KD1267" s="18"/>
      <c r="KE1267" s="18"/>
      <c r="KF1267" s="18"/>
      <c r="KG1267" s="18"/>
      <c r="KH1267" s="18"/>
      <c r="KI1267" s="18"/>
      <c r="KJ1267" s="18"/>
      <c r="KK1267" s="18"/>
      <c r="KL1267" s="18"/>
      <c r="KM1267" s="18"/>
      <c r="KN1267" s="18"/>
      <c r="KO1267" s="18"/>
      <c r="KP1267" s="18"/>
      <c r="KQ1267" s="18"/>
      <c r="KR1267" s="18"/>
      <c r="KS1267" s="18"/>
      <c r="KT1267" s="18"/>
    </row>
    <row r="1268" spans="8:306">
      <c r="H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c r="GS1268" s="18"/>
      <c r="GT1268" s="18"/>
      <c r="GU1268" s="18"/>
      <c r="GV1268" s="18"/>
      <c r="GW1268" s="18"/>
      <c r="GX1268" s="18"/>
      <c r="GY1268" s="18"/>
      <c r="GZ1268" s="18"/>
      <c r="HA1268" s="18"/>
      <c r="HB1268" s="18"/>
      <c r="HC1268" s="18"/>
      <c r="HD1268" s="18"/>
      <c r="HE1268" s="18"/>
      <c r="HF1268" s="18"/>
      <c r="HG1268" s="18"/>
      <c r="HH1268" s="18"/>
      <c r="HI1268" s="18"/>
      <c r="HJ1268" s="18"/>
      <c r="HK1268" s="18"/>
      <c r="HL1268" s="18"/>
      <c r="HM1268" s="18"/>
      <c r="HN1268" s="18"/>
      <c r="HO1268" s="18"/>
      <c r="HP1268" s="18"/>
      <c r="HQ1268" s="18"/>
      <c r="HR1268" s="18"/>
      <c r="HS1268" s="18"/>
      <c r="HT1268" s="18"/>
      <c r="HU1268" s="18"/>
      <c r="HV1268" s="18"/>
      <c r="HW1268" s="18"/>
      <c r="HX1268" s="18"/>
      <c r="HY1268" s="18"/>
      <c r="HZ1268" s="18"/>
      <c r="IA1268" s="18"/>
      <c r="IB1268" s="18"/>
      <c r="IC1268" s="18"/>
      <c r="ID1268" s="18"/>
      <c r="IE1268" s="18"/>
      <c r="IF1268" s="18"/>
      <c r="IG1268" s="18"/>
      <c r="IH1268" s="18"/>
      <c r="II1268" s="18"/>
      <c r="IJ1268" s="18"/>
      <c r="IK1268" s="18"/>
      <c r="IL1268" s="18"/>
      <c r="IM1268" s="18"/>
      <c r="IN1268" s="18"/>
      <c r="IO1268" s="18"/>
      <c r="IP1268" s="18"/>
      <c r="IQ1268" s="18"/>
      <c r="IR1268" s="18"/>
      <c r="IS1268" s="18"/>
      <c r="IT1268" s="18"/>
      <c r="IU1268" s="18"/>
      <c r="IV1268" s="18"/>
      <c r="IW1268" s="18"/>
      <c r="IX1268" s="18"/>
      <c r="IY1268" s="18"/>
      <c r="IZ1268" s="18"/>
      <c r="JA1268" s="18"/>
      <c r="JB1268" s="18"/>
      <c r="JC1268" s="18"/>
      <c r="JD1268" s="18"/>
      <c r="JE1268" s="18"/>
      <c r="JF1268" s="18"/>
      <c r="JG1268" s="18"/>
      <c r="JH1268" s="18"/>
      <c r="JI1268" s="18"/>
      <c r="JJ1268" s="18"/>
      <c r="JK1268" s="18"/>
      <c r="JL1268" s="18"/>
      <c r="JM1268" s="18"/>
      <c r="JN1268" s="18"/>
      <c r="JO1268" s="18"/>
      <c r="JP1268" s="18"/>
      <c r="JQ1268" s="18"/>
      <c r="JR1268" s="18"/>
      <c r="JS1268" s="18"/>
      <c r="JT1268" s="18"/>
      <c r="JU1268" s="18"/>
      <c r="JV1268" s="18"/>
      <c r="JW1268" s="18"/>
      <c r="JX1268" s="18"/>
      <c r="JY1268" s="18"/>
      <c r="JZ1268" s="18"/>
      <c r="KA1268" s="18"/>
      <c r="KB1268" s="18"/>
      <c r="KC1268" s="18"/>
      <c r="KD1268" s="18"/>
      <c r="KE1268" s="18"/>
      <c r="KF1268" s="18"/>
      <c r="KG1268" s="18"/>
      <c r="KH1268" s="18"/>
      <c r="KI1268" s="18"/>
      <c r="KJ1268" s="18"/>
      <c r="KK1268" s="18"/>
      <c r="KL1268" s="18"/>
      <c r="KM1268" s="18"/>
      <c r="KN1268" s="18"/>
      <c r="KO1268" s="18"/>
      <c r="KP1268" s="18"/>
      <c r="KQ1268" s="18"/>
      <c r="KR1268" s="18"/>
      <c r="KS1268" s="18"/>
      <c r="KT1268" s="18"/>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4"/>
  <sheetViews>
    <sheetView workbookViewId="0"/>
  </sheetViews>
  <sheetFormatPr defaultRowHeight="15"/>
  <cols>
    <col min="1" max="1" width="21.85546875" style="32" bestFit="1" customWidth="1"/>
    <col min="2" max="2" width="81.85546875" style="18" customWidth="1"/>
    <col min="3" max="3" width="17.28515625" style="32" customWidth="1"/>
    <col min="4" max="4" width="15.28515625" style="32" customWidth="1"/>
    <col min="5" max="5" width="12" style="32" customWidth="1"/>
    <col min="6" max="16384" width="9.140625" style="32"/>
  </cols>
  <sheetData>
    <row r="1" spans="1:6">
      <c r="A1" s="32" t="s">
        <v>120</v>
      </c>
      <c r="B1" s="79">
        <v>22</v>
      </c>
    </row>
    <row r="2" spans="1:6">
      <c r="A2" s="32" t="s">
        <v>106</v>
      </c>
      <c r="B2" s="18" t="s">
        <v>889</v>
      </c>
    </row>
    <row r="3" spans="1:6">
      <c r="A3" s="32" t="s">
        <v>108</v>
      </c>
      <c r="B3" s="18" t="s">
        <v>109</v>
      </c>
    </row>
    <row r="4" spans="1:6">
      <c r="A4" s="32" t="s">
        <v>110</v>
      </c>
      <c r="B4" s="18" t="s">
        <v>4</v>
      </c>
    </row>
    <row r="5" spans="1:6">
      <c r="A5" s="32" t="s">
        <v>111</v>
      </c>
      <c r="B5" s="18" t="s">
        <v>124</v>
      </c>
    </row>
    <row r="7" spans="1:6">
      <c r="A7" s="686" t="s">
        <v>175</v>
      </c>
      <c r="B7" s="687" t="s">
        <v>890</v>
      </c>
      <c r="C7" s="688"/>
      <c r="D7" s="688"/>
      <c r="E7" s="689"/>
      <c r="F7" s="690"/>
    </row>
    <row r="8" spans="1:6">
      <c r="A8" s="615"/>
      <c r="B8" s="691" t="s">
        <v>176</v>
      </c>
      <c r="C8" s="692" t="s">
        <v>891</v>
      </c>
      <c r="D8" s="693" t="s">
        <v>892</v>
      </c>
      <c r="E8" s="692" t="s">
        <v>174</v>
      </c>
      <c r="F8" s="690"/>
    </row>
    <row r="9" spans="1:6">
      <c r="A9" s="694">
        <v>60</v>
      </c>
      <c r="B9" s="695" t="s">
        <v>893</v>
      </c>
      <c r="C9" s="696">
        <f>C10+C17+C39+C47+C48+C49</f>
        <v>0</v>
      </c>
      <c r="D9" s="696">
        <f>D10+D17+D39+D47+D48+D49</f>
        <v>0</v>
      </c>
      <c r="E9" s="697">
        <f t="shared" ref="E9:E72" si="0">C9+D9</f>
        <v>0</v>
      </c>
      <c r="F9" s="690"/>
    </row>
    <row r="10" spans="1:6">
      <c r="A10" s="698">
        <v>601</v>
      </c>
      <c r="B10" s="699" t="s">
        <v>894</v>
      </c>
      <c r="C10" s="696">
        <f>SUM(C11:C16)</f>
        <v>0</v>
      </c>
      <c r="D10" s="696">
        <f>SUM(D11:D16)</f>
        <v>0</v>
      </c>
      <c r="E10" s="697">
        <f t="shared" si="0"/>
        <v>0</v>
      </c>
      <c r="F10" s="690"/>
    </row>
    <row r="11" spans="1:6">
      <c r="A11" s="685">
        <v>6011</v>
      </c>
      <c r="B11" s="700" t="s">
        <v>895</v>
      </c>
      <c r="C11" s="701"/>
      <c r="D11" s="701"/>
      <c r="E11" s="702">
        <f t="shared" si="0"/>
        <v>0</v>
      </c>
      <c r="F11" s="690"/>
    </row>
    <row r="12" spans="1:6">
      <c r="A12" s="685">
        <v>6012</v>
      </c>
      <c r="B12" s="700" t="s">
        <v>896</v>
      </c>
      <c r="C12" s="701"/>
      <c r="D12" s="701"/>
      <c r="E12" s="702">
        <f t="shared" si="0"/>
        <v>0</v>
      </c>
      <c r="F12" s="690"/>
    </row>
    <row r="13" spans="1:6">
      <c r="A13" s="685">
        <v>6013</v>
      </c>
      <c r="B13" s="700" t="s">
        <v>897</v>
      </c>
      <c r="C13" s="701"/>
      <c r="D13" s="701"/>
      <c r="E13" s="702">
        <f t="shared" si="0"/>
        <v>0</v>
      </c>
      <c r="F13" s="690"/>
    </row>
    <row r="14" spans="1:6">
      <c r="A14" s="685">
        <v>6014</v>
      </c>
      <c r="B14" s="700" t="s">
        <v>898</v>
      </c>
      <c r="C14" s="701"/>
      <c r="D14" s="701"/>
      <c r="E14" s="702">
        <f t="shared" si="0"/>
        <v>0</v>
      </c>
      <c r="F14" s="690"/>
    </row>
    <row r="15" spans="1:6">
      <c r="A15" s="685">
        <v>6015</v>
      </c>
      <c r="B15" s="700" t="s">
        <v>899</v>
      </c>
      <c r="C15" s="701"/>
      <c r="D15" s="701"/>
      <c r="E15" s="702">
        <f t="shared" si="0"/>
        <v>0</v>
      </c>
      <c r="F15" s="690"/>
    </row>
    <row r="16" spans="1:6">
      <c r="A16" s="685">
        <v>6017</v>
      </c>
      <c r="B16" s="700" t="s">
        <v>900</v>
      </c>
      <c r="C16" s="701"/>
      <c r="D16" s="701"/>
      <c r="E16" s="702">
        <f t="shared" si="0"/>
        <v>0</v>
      </c>
      <c r="F16" s="690"/>
    </row>
    <row r="17" spans="1:6">
      <c r="A17" s="698">
        <v>602</v>
      </c>
      <c r="B17" s="699" t="s">
        <v>901</v>
      </c>
      <c r="C17" s="696">
        <f>C18+C28+C38</f>
        <v>0</v>
      </c>
      <c r="D17" s="696">
        <f>D18+D28+D38</f>
        <v>0</v>
      </c>
      <c r="E17" s="697">
        <f t="shared" si="0"/>
        <v>0</v>
      </c>
      <c r="F17" s="690"/>
    </row>
    <row r="18" spans="1:6">
      <c r="A18" s="703">
        <v>6021</v>
      </c>
      <c r="B18" s="700" t="s">
        <v>902</v>
      </c>
      <c r="C18" s="696">
        <f>C19+C20+C24</f>
        <v>0</v>
      </c>
      <c r="D18" s="696">
        <f>D19+D20+D24</f>
        <v>0</v>
      </c>
      <c r="E18" s="697">
        <f t="shared" si="0"/>
        <v>0</v>
      </c>
      <c r="F18" s="690"/>
    </row>
    <row r="19" spans="1:6">
      <c r="A19" s="685">
        <v>60211</v>
      </c>
      <c r="B19" s="700" t="s">
        <v>903</v>
      </c>
      <c r="C19" s="701"/>
      <c r="D19" s="701"/>
      <c r="E19" s="702">
        <f t="shared" si="0"/>
        <v>0</v>
      </c>
      <c r="F19" s="690"/>
    </row>
    <row r="20" spans="1:6">
      <c r="A20" s="685">
        <v>60212</v>
      </c>
      <c r="B20" s="700" t="s">
        <v>904</v>
      </c>
      <c r="C20" s="696">
        <f>SUM(C21:C23)</f>
        <v>0</v>
      </c>
      <c r="D20" s="696">
        <f>SUM(D21:D23)</f>
        <v>0</v>
      </c>
      <c r="E20" s="697">
        <f t="shared" si="0"/>
        <v>0</v>
      </c>
      <c r="F20" s="690"/>
    </row>
    <row r="21" spans="1:6">
      <c r="A21" s="685">
        <v>602121</v>
      </c>
      <c r="B21" s="700" t="s">
        <v>905</v>
      </c>
      <c r="C21" s="701"/>
      <c r="D21" s="701"/>
      <c r="E21" s="702">
        <f t="shared" si="0"/>
        <v>0</v>
      </c>
      <c r="F21" s="690"/>
    </row>
    <row r="22" spans="1:6">
      <c r="A22" s="685">
        <v>602122</v>
      </c>
      <c r="B22" s="700" t="s">
        <v>906</v>
      </c>
      <c r="C22" s="701"/>
      <c r="D22" s="701"/>
      <c r="E22" s="702">
        <f t="shared" si="0"/>
        <v>0</v>
      </c>
      <c r="F22" s="690"/>
    </row>
    <row r="23" spans="1:6">
      <c r="A23" s="685">
        <v>602123</v>
      </c>
      <c r="B23" s="700" t="s">
        <v>907</v>
      </c>
      <c r="C23" s="701"/>
      <c r="D23" s="701"/>
      <c r="E23" s="702">
        <f t="shared" si="0"/>
        <v>0</v>
      </c>
      <c r="F23" s="690"/>
    </row>
    <row r="24" spans="1:6">
      <c r="A24" s="685">
        <v>60213</v>
      </c>
      <c r="B24" s="700" t="s">
        <v>908</v>
      </c>
      <c r="C24" s="696">
        <f>SUM(C25:C27)</f>
        <v>0</v>
      </c>
      <c r="D24" s="696">
        <f>SUM(D25:D27)</f>
        <v>0</v>
      </c>
      <c r="E24" s="697">
        <f t="shared" si="0"/>
        <v>0</v>
      </c>
      <c r="F24" s="690"/>
    </row>
    <row r="25" spans="1:6">
      <c r="A25" s="685">
        <v>602131</v>
      </c>
      <c r="B25" s="700" t="s">
        <v>909</v>
      </c>
      <c r="C25" s="701"/>
      <c r="D25" s="701"/>
      <c r="E25" s="702">
        <f t="shared" si="0"/>
        <v>0</v>
      </c>
      <c r="F25" s="690"/>
    </row>
    <row r="26" spans="1:6">
      <c r="A26" s="685">
        <v>602132</v>
      </c>
      <c r="B26" s="700" t="s">
        <v>910</v>
      </c>
      <c r="C26" s="701"/>
      <c r="D26" s="701"/>
      <c r="E26" s="702">
        <f t="shared" si="0"/>
        <v>0</v>
      </c>
      <c r="F26" s="690"/>
    </row>
    <row r="27" spans="1:6">
      <c r="A27" s="685">
        <v>602133</v>
      </c>
      <c r="B27" s="700" t="s">
        <v>911</v>
      </c>
      <c r="C27" s="701"/>
      <c r="D27" s="701"/>
      <c r="E27" s="702">
        <f t="shared" si="0"/>
        <v>0</v>
      </c>
      <c r="F27" s="690"/>
    </row>
    <row r="28" spans="1:6">
      <c r="A28" s="703">
        <v>6022</v>
      </c>
      <c r="B28" s="700" t="s">
        <v>912</v>
      </c>
      <c r="C28" s="696">
        <f>C29+C30+C34</f>
        <v>0</v>
      </c>
      <c r="D28" s="696">
        <f>D29+D30+D34</f>
        <v>0</v>
      </c>
      <c r="E28" s="697">
        <f t="shared" si="0"/>
        <v>0</v>
      </c>
      <c r="F28" s="690"/>
    </row>
    <row r="29" spans="1:6">
      <c r="A29" s="685">
        <v>60221</v>
      </c>
      <c r="B29" s="700" t="s">
        <v>913</v>
      </c>
      <c r="C29" s="701"/>
      <c r="D29" s="701"/>
      <c r="E29" s="702">
        <f t="shared" si="0"/>
        <v>0</v>
      </c>
      <c r="F29" s="690"/>
    </row>
    <row r="30" spans="1:6">
      <c r="A30" s="685">
        <v>60222</v>
      </c>
      <c r="B30" s="700" t="s">
        <v>914</v>
      </c>
      <c r="C30" s="696">
        <f>SUM(C31:C33)</f>
        <v>0</v>
      </c>
      <c r="D30" s="696">
        <f>SUM(D31:D33)</f>
        <v>0</v>
      </c>
      <c r="E30" s="697">
        <f t="shared" si="0"/>
        <v>0</v>
      </c>
      <c r="F30" s="690"/>
    </row>
    <row r="31" spans="1:6">
      <c r="A31" s="685">
        <v>602221</v>
      </c>
      <c r="B31" s="700" t="s">
        <v>915</v>
      </c>
      <c r="C31" s="701"/>
      <c r="D31" s="701"/>
      <c r="E31" s="702">
        <f t="shared" si="0"/>
        <v>0</v>
      </c>
      <c r="F31" s="690"/>
    </row>
    <row r="32" spans="1:6">
      <c r="A32" s="685">
        <v>602222</v>
      </c>
      <c r="B32" s="700" t="s">
        <v>916</v>
      </c>
      <c r="C32" s="701"/>
      <c r="D32" s="701"/>
      <c r="E32" s="702">
        <f t="shared" si="0"/>
        <v>0</v>
      </c>
      <c r="F32" s="690"/>
    </row>
    <row r="33" spans="1:6">
      <c r="A33" s="685">
        <v>602223</v>
      </c>
      <c r="B33" s="700" t="s">
        <v>917</v>
      </c>
      <c r="C33" s="701"/>
      <c r="D33" s="701"/>
      <c r="E33" s="702">
        <f t="shared" si="0"/>
        <v>0</v>
      </c>
      <c r="F33" s="690"/>
    </row>
    <row r="34" spans="1:6">
      <c r="A34" s="685">
        <v>60223</v>
      </c>
      <c r="B34" s="700" t="s">
        <v>918</v>
      </c>
      <c r="C34" s="696">
        <f>SUM(C35:C37)</f>
        <v>0</v>
      </c>
      <c r="D34" s="696">
        <f>SUM(D35:D37)</f>
        <v>0</v>
      </c>
      <c r="E34" s="697">
        <f t="shared" si="0"/>
        <v>0</v>
      </c>
      <c r="F34" s="690"/>
    </row>
    <row r="35" spans="1:6">
      <c r="A35" s="685">
        <v>602231</v>
      </c>
      <c r="B35" s="700" t="s">
        <v>919</v>
      </c>
      <c r="C35" s="701"/>
      <c r="D35" s="701"/>
      <c r="E35" s="702">
        <f t="shared" si="0"/>
        <v>0</v>
      </c>
      <c r="F35" s="690"/>
    </row>
    <row r="36" spans="1:6">
      <c r="A36" s="685">
        <v>602232</v>
      </c>
      <c r="B36" s="700" t="s">
        <v>920</v>
      </c>
      <c r="C36" s="701"/>
      <c r="D36" s="701"/>
      <c r="E36" s="702">
        <f t="shared" si="0"/>
        <v>0</v>
      </c>
      <c r="F36" s="690"/>
    </row>
    <row r="37" spans="1:6">
      <c r="A37" s="685">
        <v>602232</v>
      </c>
      <c r="B37" s="700" t="s">
        <v>921</v>
      </c>
      <c r="C37" s="701"/>
      <c r="D37" s="701"/>
      <c r="E37" s="702">
        <f t="shared" si="0"/>
        <v>0</v>
      </c>
      <c r="F37" s="690"/>
    </row>
    <row r="38" spans="1:6">
      <c r="A38" s="703">
        <v>6027</v>
      </c>
      <c r="B38" s="700" t="s">
        <v>922</v>
      </c>
      <c r="C38" s="701"/>
      <c r="D38" s="701"/>
      <c r="E38" s="702">
        <f t="shared" si="0"/>
        <v>0</v>
      </c>
      <c r="F38" s="690"/>
    </row>
    <row r="39" spans="1:6">
      <c r="A39" s="685">
        <v>603</v>
      </c>
      <c r="B39" s="699" t="s">
        <v>923</v>
      </c>
      <c r="C39" s="696">
        <f>SUM(C40:C46)</f>
        <v>0</v>
      </c>
      <c r="D39" s="696">
        <f>SUM(D40:D46)</f>
        <v>0</v>
      </c>
      <c r="E39" s="697">
        <f t="shared" si="0"/>
        <v>0</v>
      </c>
      <c r="F39" s="690"/>
    </row>
    <row r="40" spans="1:6">
      <c r="A40" s="685">
        <v>6031</v>
      </c>
      <c r="B40" s="700" t="s">
        <v>924</v>
      </c>
      <c r="C40" s="701"/>
      <c r="D40" s="701"/>
      <c r="E40" s="702">
        <f t="shared" si="0"/>
        <v>0</v>
      </c>
      <c r="F40" s="690"/>
    </row>
    <row r="41" spans="1:6">
      <c r="A41" s="685">
        <v>6032</v>
      </c>
      <c r="B41" s="700" t="s">
        <v>925</v>
      </c>
      <c r="C41" s="701"/>
      <c r="D41" s="701"/>
      <c r="E41" s="702">
        <f t="shared" si="0"/>
        <v>0</v>
      </c>
      <c r="F41" s="690"/>
    </row>
    <row r="42" spans="1:6">
      <c r="A42" s="685">
        <v>6033</v>
      </c>
      <c r="B42" s="700" t="s">
        <v>926</v>
      </c>
      <c r="C42" s="701"/>
      <c r="D42" s="701"/>
      <c r="E42" s="702">
        <f t="shared" si="0"/>
        <v>0</v>
      </c>
      <c r="F42" s="690"/>
    </row>
    <row r="43" spans="1:6">
      <c r="A43" s="685">
        <v>6034</v>
      </c>
      <c r="B43" s="700" t="s">
        <v>927</v>
      </c>
      <c r="C43" s="701"/>
      <c r="D43" s="701"/>
      <c r="E43" s="702">
        <f t="shared" si="0"/>
        <v>0</v>
      </c>
      <c r="F43" s="690"/>
    </row>
    <row r="44" spans="1:6">
      <c r="A44" s="685">
        <v>6035</v>
      </c>
      <c r="B44" s="700" t="s">
        <v>928</v>
      </c>
      <c r="C44" s="701"/>
      <c r="D44" s="701"/>
      <c r="E44" s="702">
        <f t="shared" si="0"/>
        <v>0</v>
      </c>
      <c r="F44" s="690"/>
    </row>
    <row r="45" spans="1:6">
      <c r="A45" s="685">
        <v>6036</v>
      </c>
      <c r="B45" s="700" t="s">
        <v>929</v>
      </c>
      <c r="C45" s="701"/>
      <c r="D45" s="701"/>
      <c r="E45" s="702">
        <f t="shared" si="0"/>
        <v>0</v>
      </c>
      <c r="F45" s="690"/>
    </row>
    <row r="46" spans="1:6">
      <c r="A46" s="685">
        <v>6037</v>
      </c>
      <c r="B46" s="700" t="s">
        <v>930</v>
      </c>
      <c r="C46" s="701"/>
      <c r="D46" s="701"/>
      <c r="E46" s="702">
        <f t="shared" si="0"/>
        <v>0</v>
      </c>
      <c r="F46" s="690"/>
    </row>
    <row r="47" spans="1:6">
      <c r="A47" s="685">
        <v>604</v>
      </c>
      <c r="B47" s="699" t="s">
        <v>931</v>
      </c>
      <c r="C47" s="701"/>
      <c r="D47" s="701"/>
      <c r="E47" s="702">
        <f t="shared" si="0"/>
        <v>0</v>
      </c>
      <c r="F47" s="690"/>
    </row>
    <row r="48" spans="1:6">
      <c r="A48" s="685">
        <v>605</v>
      </c>
      <c r="B48" s="699" t="s">
        <v>932</v>
      </c>
      <c r="C48" s="701"/>
      <c r="D48" s="701"/>
      <c r="E48" s="702">
        <f t="shared" si="0"/>
        <v>0</v>
      </c>
      <c r="F48" s="690"/>
    </row>
    <row r="49" spans="1:6">
      <c r="A49" s="685">
        <v>606</v>
      </c>
      <c r="B49" s="699" t="s">
        <v>933</v>
      </c>
      <c r="C49" s="701"/>
      <c r="D49" s="701"/>
      <c r="E49" s="702">
        <f t="shared" si="0"/>
        <v>0</v>
      </c>
      <c r="F49" s="690"/>
    </row>
    <row r="50" spans="1:6">
      <c r="A50" s="694">
        <v>61</v>
      </c>
      <c r="B50" s="695" t="s">
        <v>934</v>
      </c>
      <c r="C50" s="701"/>
      <c r="D50" s="701"/>
      <c r="E50" s="702">
        <f t="shared" si="0"/>
        <v>0</v>
      </c>
      <c r="F50" s="690"/>
    </row>
    <row r="51" spans="1:6">
      <c r="A51" s="694">
        <v>62</v>
      </c>
      <c r="B51" s="695" t="s">
        <v>935</v>
      </c>
      <c r="C51" s="701"/>
      <c r="D51" s="701"/>
      <c r="E51" s="702">
        <f t="shared" si="0"/>
        <v>0</v>
      </c>
      <c r="F51" s="690"/>
    </row>
    <row r="52" spans="1:6">
      <c r="A52" s="694">
        <v>63</v>
      </c>
      <c r="B52" s="695" t="s">
        <v>936</v>
      </c>
      <c r="C52" s="701"/>
      <c r="D52" s="701"/>
      <c r="E52" s="702">
        <f t="shared" si="0"/>
        <v>0</v>
      </c>
      <c r="F52" s="690"/>
    </row>
    <row r="53" spans="1:6">
      <c r="A53" s="694">
        <v>64</v>
      </c>
      <c r="B53" s="695" t="s">
        <v>937</v>
      </c>
      <c r="C53" s="696">
        <f>SUM(C54:C55)</f>
        <v>0</v>
      </c>
      <c r="D53" s="696">
        <f>SUM(D54:D55)</f>
        <v>0</v>
      </c>
      <c r="E53" s="697">
        <f t="shared" si="0"/>
        <v>0</v>
      </c>
      <c r="F53" s="690"/>
    </row>
    <row r="54" spans="1:6">
      <c r="A54" s="703">
        <v>641</v>
      </c>
      <c r="B54" s="700" t="s">
        <v>938</v>
      </c>
      <c r="C54" s="701"/>
      <c r="D54" s="701"/>
      <c r="E54" s="702">
        <f t="shared" si="0"/>
        <v>0</v>
      </c>
      <c r="F54" s="690"/>
    </row>
    <row r="55" spans="1:6">
      <c r="A55" s="703">
        <v>648</v>
      </c>
      <c r="B55" s="700" t="s">
        <v>939</v>
      </c>
      <c r="C55" s="701"/>
      <c r="D55" s="701"/>
      <c r="E55" s="702">
        <f t="shared" si="0"/>
        <v>0</v>
      </c>
      <c r="F55" s="690"/>
    </row>
    <row r="56" spans="1:6">
      <c r="A56" s="694">
        <v>65</v>
      </c>
      <c r="B56" s="695" t="s">
        <v>940</v>
      </c>
      <c r="C56" s="696">
        <f>C57+C60+C64+C65+C66+C67+C68</f>
        <v>0</v>
      </c>
      <c r="D56" s="696">
        <f>D57+D60+D64+D65+D66+D67+D68</f>
        <v>0</v>
      </c>
      <c r="E56" s="697">
        <f t="shared" si="0"/>
        <v>0</v>
      </c>
      <c r="F56" s="690"/>
    </row>
    <row r="57" spans="1:6">
      <c r="A57" s="703">
        <v>651</v>
      </c>
      <c r="B57" s="699" t="s">
        <v>941</v>
      </c>
      <c r="C57" s="696">
        <f>SUM(C58:C59)</f>
        <v>0</v>
      </c>
      <c r="D57" s="696">
        <f>SUM(D58:D59)</f>
        <v>0</v>
      </c>
      <c r="E57" s="697">
        <f t="shared" si="0"/>
        <v>0</v>
      </c>
      <c r="F57" s="690"/>
    </row>
    <row r="58" spans="1:6">
      <c r="A58" s="685">
        <v>6511</v>
      </c>
      <c r="B58" s="700" t="s">
        <v>942</v>
      </c>
      <c r="C58" s="701"/>
      <c r="D58" s="701"/>
      <c r="E58" s="702">
        <f t="shared" si="0"/>
        <v>0</v>
      </c>
      <c r="F58" s="690"/>
    </row>
    <row r="59" spans="1:6">
      <c r="A59" s="685">
        <v>6512</v>
      </c>
      <c r="B59" s="700" t="s">
        <v>943</v>
      </c>
      <c r="C59" s="701"/>
      <c r="D59" s="701"/>
      <c r="E59" s="702">
        <f t="shared" si="0"/>
        <v>0</v>
      </c>
      <c r="F59" s="690"/>
    </row>
    <row r="60" spans="1:6">
      <c r="A60" s="685">
        <v>652</v>
      </c>
      <c r="B60" s="699" t="s">
        <v>944</v>
      </c>
      <c r="C60" s="696">
        <f>SUM(C61:C63)</f>
        <v>0</v>
      </c>
      <c r="D60" s="696">
        <f>SUM(D61:D63)</f>
        <v>0</v>
      </c>
      <c r="E60" s="697">
        <f t="shared" si="0"/>
        <v>0</v>
      </c>
      <c r="F60" s="690"/>
    </row>
    <row r="61" spans="1:6">
      <c r="A61" s="685">
        <v>6523</v>
      </c>
      <c r="B61" s="700" t="s">
        <v>945</v>
      </c>
      <c r="C61" s="701"/>
      <c r="D61" s="701"/>
      <c r="E61" s="702">
        <f t="shared" si="0"/>
        <v>0</v>
      </c>
      <c r="F61" s="690"/>
    </row>
    <row r="62" spans="1:6">
      <c r="A62" s="685">
        <v>6524</v>
      </c>
      <c r="B62" s="700" t="s">
        <v>946</v>
      </c>
      <c r="C62" s="701"/>
      <c r="D62" s="701"/>
      <c r="E62" s="702">
        <f t="shared" si="0"/>
        <v>0</v>
      </c>
      <c r="F62" s="690"/>
    </row>
    <row r="63" spans="1:6">
      <c r="A63" s="685">
        <v>6525</v>
      </c>
      <c r="B63" s="700" t="s">
        <v>947</v>
      </c>
      <c r="C63" s="701"/>
      <c r="D63" s="701"/>
      <c r="E63" s="702">
        <f t="shared" si="0"/>
        <v>0</v>
      </c>
      <c r="F63" s="690"/>
    </row>
    <row r="64" spans="1:6">
      <c r="A64" s="685">
        <v>653</v>
      </c>
      <c r="B64" s="699" t="s">
        <v>948</v>
      </c>
      <c r="C64" s="701"/>
      <c r="D64" s="701"/>
      <c r="E64" s="702">
        <f t="shared" si="0"/>
        <v>0</v>
      </c>
      <c r="F64" s="690"/>
    </row>
    <row r="65" spans="1:6">
      <c r="A65" s="685">
        <v>654</v>
      </c>
      <c r="B65" s="699" t="s">
        <v>949</v>
      </c>
      <c r="C65" s="701"/>
      <c r="D65" s="701"/>
      <c r="E65" s="702">
        <f t="shared" si="0"/>
        <v>0</v>
      </c>
      <c r="F65" s="690"/>
    </row>
    <row r="66" spans="1:6">
      <c r="A66" s="685">
        <v>655</v>
      </c>
      <c r="B66" s="699" t="s">
        <v>950</v>
      </c>
      <c r="C66" s="701"/>
      <c r="D66" s="701"/>
      <c r="E66" s="702">
        <f t="shared" si="0"/>
        <v>0</v>
      </c>
      <c r="F66" s="690"/>
    </row>
    <row r="67" spans="1:6">
      <c r="A67" s="685">
        <v>656</v>
      </c>
      <c r="B67" s="699" t="s">
        <v>951</v>
      </c>
      <c r="C67" s="701"/>
      <c r="D67" s="701"/>
      <c r="E67" s="702">
        <f t="shared" si="0"/>
        <v>0</v>
      </c>
      <c r="F67" s="690"/>
    </row>
    <row r="68" spans="1:6">
      <c r="A68" s="685">
        <v>657</v>
      </c>
      <c r="B68" s="699" t="s">
        <v>952</v>
      </c>
      <c r="C68" s="701"/>
      <c r="D68" s="701"/>
      <c r="E68" s="702">
        <f t="shared" si="0"/>
        <v>0</v>
      </c>
      <c r="F68" s="690"/>
    </row>
    <row r="69" spans="1:6">
      <c r="A69" s="694">
        <v>66</v>
      </c>
      <c r="B69" s="695" t="s">
        <v>953</v>
      </c>
      <c r="C69" s="701"/>
      <c r="D69" s="701"/>
      <c r="E69" s="702">
        <f t="shared" si="0"/>
        <v>0</v>
      </c>
      <c r="F69" s="690"/>
    </row>
    <row r="70" spans="1:6">
      <c r="A70" s="694">
        <v>67</v>
      </c>
      <c r="B70" s="695" t="s">
        <v>954</v>
      </c>
      <c r="C70" s="701"/>
      <c r="D70" s="701"/>
      <c r="E70" s="702">
        <f t="shared" si="0"/>
        <v>0</v>
      </c>
      <c r="F70" s="690"/>
    </row>
    <row r="71" spans="1:6">
      <c r="A71" s="694">
        <v>69</v>
      </c>
      <c r="B71" s="704" t="s">
        <v>955</v>
      </c>
      <c r="C71" s="701"/>
      <c r="D71" s="701"/>
      <c r="E71" s="702">
        <f t="shared" si="0"/>
        <v>0</v>
      </c>
      <c r="F71" s="690"/>
    </row>
    <row r="72" spans="1:6">
      <c r="A72" s="676"/>
      <c r="B72" s="705" t="s">
        <v>956</v>
      </c>
      <c r="C72" s="706">
        <f>C9+C50+C51+C52+C53+C56+C69+C70+C71</f>
        <v>0</v>
      </c>
      <c r="D72" s="706">
        <f>D9+D50+D51+D52+D53+D56+D69+D70+D71</f>
        <v>0</v>
      </c>
      <c r="E72" s="707">
        <f t="shared" si="0"/>
        <v>0</v>
      </c>
      <c r="F72" s="690"/>
    </row>
    <row r="73" spans="1:6" ht="6" customHeight="1">
      <c r="A73" s="703"/>
      <c r="B73" s="708"/>
      <c r="C73" s="709"/>
      <c r="D73" s="709"/>
      <c r="E73" s="710"/>
      <c r="F73" s="690"/>
    </row>
    <row r="74" spans="1:6">
      <c r="A74" s="694">
        <v>70</v>
      </c>
      <c r="B74" s="695" t="s">
        <v>957</v>
      </c>
      <c r="C74" s="696">
        <f>C75+C80+C105+C113+C114+C115</f>
        <v>0</v>
      </c>
      <c r="D74" s="696">
        <f>D75+D80+D105+D113+D114+D115</f>
        <v>0</v>
      </c>
      <c r="E74" s="697">
        <f t="shared" ref="E74:E79" si="1">C74+D74</f>
        <v>0</v>
      </c>
      <c r="F74" s="690"/>
    </row>
    <row r="75" spans="1:6">
      <c r="A75" s="698">
        <v>701</v>
      </c>
      <c r="B75" s="699" t="s">
        <v>958</v>
      </c>
      <c r="C75" s="696">
        <f>SUM(C76:C79)</f>
        <v>0</v>
      </c>
      <c r="D75" s="696">
        <f>SUM(D76:D79)</f>
        <v>0</v>
      </c>
      <c r="E75" s="697">
        <f t="shared" si="1"/>
        <v>0</v>
      </c>
      <c r="F75" s="690"/>
    </row>
    <row r="76" spans="1:6">
      <c r="A76" s="685">
        <v>7011</v>
      </c>
      <c r="B76" s="700" t="s">
        <v>959</v>
      </c>
      <c r="C76" s="701"/>
      <c r="D76" s="701"/>
      <c r="E76" s="702">
        <f t="shared" si="1"/>
        <v>0</v>
      </c>
      <c r="F76" s="690"/>
    </row>
    <row r="77" spans="1:6">
      <c r="A77" s="685">
        <v>7012</v>
      </c>
      <c r="B77" s="700" t="s">
        <v>960</v>
      </c>
      <c r="C77" s="701"/>
      <c r="D77" s="701"/>
      <c r="E77" s="702">
        <f t="shared" si="1"/>
        <v>0</v>
      </c>
      <c r="F77" s="690"/>
    </row>
    <row r="78" spans="1:6">
      <c r="A78" s="685">
        <v>7015</v>
      </c>
      <c r="B78" s="700" t="s">
        <v>961</v>
      </c>
      <c r="C78" s="701"/>
      <c r="D78" s="701"/>
      <c r="E78" s="702">
        <f t="shared" si="1"/>
        <v>0</v>
      </c>
      <c r="F78" s="690"/>
    </row>
    <row r="79" spans="1:6">
      <c r="A79" s="685">
        <v>7017</v>
      </c>
      <c r="B79" s="700" t="s">
        <v>900</v>
      </c>
      <c r="C79" s="701"/>
      <c r="D79" s="701"/>
      <c r="E79" s="702">
        <f t="shared" si="1"/>
        <v>0</v>
      </c>
      <c r="F79" s="690"/>
    </row>
    <row r="80" spans="1:6">
      <c r="A80" s="698">
        <v>702</v>
      </c>
      <c r="B80" s="699" t="s">
        <v>962</v>
      </c>
      <c r="C80" s="696">
        <f>C81+C91+C103+C104</f>
        <v>0</v>
      </c>
      <c r="D80" s="696">
        <f>D81+D91+D103+D104</f>
        <v>0</v>
      </c>
      <c r="E80" s="697">
        <f>E81+E91+E103+E104</f>
        <v>0</v>
      </c>
      <c r="F80" s="690"/>
    </row>
    <row r="81" spans="1:6">
      <c r="A81" s="685">
        <v>7021</v>
      </c>
      <c r="B81" s="700" t="s">
        <v>963</v>
      </c>
      <c r="C81" s="696">
        <f>+C82+C83+C87</f>
        <v>0</v>
      </c>
      <c r="D81" s="696">
        <f>+D82+D83+D87</f>
        <v>0</v>
      </c>
      <c r="E81" s="697">
        <f>+E82+E83+E87</f>
        <v>0</v>
      </c>
      <c r="F81" s="690"/>
    </row>
    <row r="82" spans="1:6">
      <c r="A82" s="685">
        <v>70211</v>
      </c>
      <c r="B82" s="700" t="s">
        <v>964</v>
      </c>
      <c r="C82" s="701"/>
      <c r="D82" s="701"/>
      <c r="E82" s="702">
        <f t="shared" ref="E82:E90" si="2">C82+D82</f>
        <v>0</v>
      </c>
      <c r="F82" s="690"/>
    </row>
    <row r="83" spans="1:6">
      <c r="A83" s="685">
        <v>70212</v>
      </c>
      <c r="B83" s="700" t="s">
        <v>965</v>
      </c>
      <c r="C83" s="696">
        <f>SUM(C84:C86)</f>
        <v>0</v>
      </c>
      <c r="D83" s="696">
        <f>SUM(D84:D86)</f>
        <v>0</v>
      </c>
      <c r="E83" s="697">
        <f t="shared" si="2"/>
        <v>0</v>
      </c>
      <c r="F83" s="690"/>
    </row>
    <row r="84" spans="1:6">
      <c r="A84" s="685">
        <v>702121</v>
      </c>
      <c r="B84" s="700" t="s">
        <v>966</v>
      </c>
      <c r="C84" s="701"/>
      <c r="D84" s="701"/>
      <c r="E84" s="702">
        <f t="shared" si="2"/>
        <v>0</v>
      </c>
      <c r="F84" s="690"/>
    </row>
    <row r="85" spans="1:6">
      <c r="A85" s="685">
        <v>702122</v>
      </c>
      <c r="B85" s="700" t="s">
        <v>967</v>
      </c>
      <c r="C85" s="701"/>
      <c r="D85" s="701"/>
      <c r="E85" s="702">
        <f t="shared" si="2"/>
        <v>0</v>
      </c>
      <c r="F85" s="690"/>
    </row>
    <row r="86" spans="1:6">
      <c r="A86" s="685">
        <v>702123</v>
      </c>
      <c r="B86" s="700" t="s">
        <v>968</v>
      </c>
      <c r="C86" s="701"/>
      <c r="D86" s="701"/>
      <c r="E86" s="702">
        <f t="shared" si="2"/>
        <v>0</v>
      </c>
      <c r="F86" s="690"/>
    </row>
    <row r="87" spans="1:6">
      <c r="A87" s="685">
        <v>70213</v>
      </c>
      <c r="B87" s="700" t="s">
        <v>969</v>
      </c>
      <c r="C87" s="696">
        <f>SUM(C88:C90)</f>
        <v>0</v>
      </c>
      <c r="D87" s="696">
        <f>SUM(D88:D90)</f>
        <v>0</v>
      </c>
      <c r="E87" s="697">
        <f t="shared" si="2"/>
        <v>0</v>
      </c>
      <c r="F87" s="690"/>
    </row>
    <row r="88" spans="1:6">
      <c r="A88" s="685">
        <v>702131</v>
      </c>
      <c r="B88" s="700" t="s">
        <v>970</v>
      </c>
      <c r="C88" s="701"/>
      <c r="D88" s="701"/>
      <c r="E88" s="702">
        <f t="shared" si="2"/>
        <v>0</v>
      </c>
      <c r="F88" s="690"/>
    </row>
    <row r="89" spans="1:6">
      <c r="A89" s="685">
        <v>702132</v>
      </c>
      <c r="B89" s="700" t="s">
        <v>967</v>
      </c>
      <c r="C89" s="701"/>
      <c r="D89" s="701"/>
      <c r="E89" s="702">
        <f t="shared" si="2"/>
        <v>0</v>
      </c>
      <c r="F89" s="690"/>
    </row>
    <row r="90" spans="1:6">
      <c r="A90" s="685">
        <v>702133</v>
      </c>
      <c r="B90" s="700" t="s">
        <v>971</v>
      </c>
      <c r="C90" s="701"/>
      <c r="D90" s="701"/>
      <c r="E90" s="702">
        <f t="shared" si="2"/>
        <v>0</v>
      </c>
      <c r="F90" s="690"/>
    </row>
    <row r="91" spans="1:6">
      <c r="A91" s="685">
        <v>7022</v>
      </c>
      <c r="B91" s="700" t="s">
        <v>972</v>
      </c>
      <c r="C91" s="696">
        <f>+C92+C93+C98</f>
        <v>0</v>
      </c>
      <c r="D91" s="696">
        <f>+D92+D93+D98</f>
        <v>0</v>
      </c>
      <c r="E91" s="697">
        <f>+E92+E93+E98</f>
        <v>0</v>
      </c>
      <c r="F91" s="690"/>
    </row>
    <row r="92" spans="1:6">
      <c r="A92" s="685">
        <v>70221</v>
      </c>
      <c r="B92" s="700" t="s">
        <v>973</v>
      </c>
      <c r="C92" s="701"/>
      <c r="D92" s="701"/>
      <c r="E92" s="702">
        <f t="shared" ref="E92:E134" si="3">C92+D92</f>
        <v>0</v>
      </c>
      <c r="F92" s="690"/>
    </row>
    <row r="93" spans="1:6">
      <c r="A93" s="685">
        <v>70222</v>
      </c>
      <c r="B93" s="700" t="s">
        <v>974</v>
      </c>
      <c r="C93" s="696">
        <f>SUM(C94:C97)</f>
        <v>0</v>
      </c>
      <c r="D93" s="696">
        <f>SUM(D94:D97)</f>
        <v>0</v>
      </c>
      <c r="E93" s="697">
        <f t="shared" si="3"/>
        <v>0</v>
      </c>
      <c r="F93" s="690"/>
    </row>
    <row r="94" spans="1:6">
      <c r="A94" s="685">
        <v>702221</v>
      </c>
      <c r="B94" s="700" t="s">
        <v>975</v>
      </c>
      <c r="C94" s="701"/>
      <c r="D94" s="701"/>
      <c r="E94" s="702">
        <f t="shared" si="3"/>
        <v>0</v>
      </c>
      <c r="F94" s="690"/>
    </row>
    <row r="95" spans="1:6">
      <c r="A95" s="685">
        <v>702222</v>
      </c>
      <c r="B95" s="700" t="s">
        <v>976</v>
      </c>
      <c r="C95" s="701"/>
      <c r="D95" s="701"/>
      <c r="E95" s="702">
        <f t="shared" si="3"/>
        <v>0</v>
      </c>
      <c r="F95" s="690"/>
    </row>
    <row r="96" spans="1:6">
      <c r="A96" s="685">
        <v>702223</v>
      </c>
      <c r="B96" s="700" t="s">
        <v>977</v>
      </c>
      <c r="C96" s="701"/>
      <c r="D96" s="701"/>
      <c r="E96" s="702">
        <f t="shared" si="3"/>
        <v>0</v>
      </c>
      <c r="F96" s="690"/>
    </row>
    <row r="97" spans="1:6">
      <c r="A97" s="685">
        <v>702224</v>
      </c>
      <c r="B97" s="700" t="s">
        <v>978</v>
      </c>
      <c r="C97" s="701"/>
      <c r="D97" s="701"/>
      <c r="E97" s="702">
        <f t="shared" si="3"/>
        <v>0</v>
      </c>
      <c r="F97" s="690"/>
    </row>
    <row r="98" spans="1:6">
      <c r="A98" s="685">
        <v>70223</v>
      </c>
      <c r="B98" s="700" t="s">
        <v>979</v>
      </c>
      <c r="C98" s="696">
        <f>SUM(C99:C102)</f>
        <v>0</v>
      </c>
      <c r="D98" s="696">
        <f>SUM(D99:D102)</f>
        <v>0</v>
      </c>
      <c r="E98" s="697">
        <f t="shared" si="3"/>
        <v>0</v>
      </c>
      <c r="F98" s="690"/>
    </row>
    <row r="99" spans="1:6">
      <c r="A99" s="685">
        <v>702231</v>
      </c>
      <c r="B99" s="700" t="s">
        <v>980</v>
      </c>
      <c r="C99" s="701"/>
      <c r="D99" s="701"/>
      <c r="E99" s="702">
        <f t="shared" si="3"/>
        <v>0</v>
      </c>
      <c r="F99" s="690"/>
    </row>
    <row r="100" spans="1:6">
      <c r="A100" s="685">
        <v>702232</v>
      </c>
      <c r="B100" s="700" t="s">
        <v>981</v>
      </c>
      <c r="C100" s="701"/>
      <c r="D100" s="701"/>
      <c r="E100" s="702">
        <f t="shared" si="3"/>
        <v>0</v>
      </c>
      <c r="F100" s="690"/>
    </row>
    <row r="101" spans="1:6">
      <c r="A101" s="685">
        <v>702233</v>
      </c>
      <c r="B101" s="700" t="s">
        <v>982</v>
      </c>
      <c r="C101" s="701"/>
      <c r="D101" s="701"/>
      <c r="E101" s="702">
        <f t="shared" si="3"/>
        <v>0</v>
      </c>
      <c r="F101" s="690"/>
    </row>
    <row r="102" spans="1:6">
      <c r="A102" s="685">
        <v>702234</v>
      </c>
      <c r="B102" s="700" t="s">
        <v>983</v>
      </c>
      <c r="C102" s="701"/>
      <c r="D102" s="701"/>
      <c r="E102" s="702">
        <f t="shared" si="3"/>
        <v>0</v>
      </c>
      <c r="F102" s="690"/>
    </row>
    <row r="103" spans="1:6">
      <c r="A103" s="685">
        <v>7023</v>
      </c>
      <c r="B103" s="700" t="s">
        <v>984</v>
      </c>
      <c r="C103" s="701"/>
      <c r="D103" s="701"/>
      <c r="E103" s="702">
        <f t="shared" si="3"/>
        <v>0</v>
      </c>
      <c r="F103" s="690"/>
    </row>
    <row r="104" spans="1:6">
      <c r="A104" s="685">
        <v>7027</v>
      </c>
      <c r="B104" s="700" t="s">
        <v>900</v>
      </c>
      <c r="C104" s="701"/>
      <c r="D104" s="701"/>
      <c r="E104" s="702">
        <f t="shared" si="3"/>
        <v>0</v>
      </c>
      <c r="F104" s="690"/>
    </row>
    <row r="105" spans="1:6">
      <c r="A105" s="698">
        <v>703</v>
      </c>
      <c r="B105" s="699" t="s">
        <v>985</v>
      </c>
      <c r="C105" s="696">
        <f>SUM(C106:C112)</f>
        <v>0</v>
      </c>
      <c r="D105" s="696">
        <f>SUM(D106:D112)</f>
        <v>0</v>
      </c>
      <c r="E105" s="697">
        <f t="shared" si="3"/>
        <v>0</v>
      </c>
      <c r="F105" s="690"/>
    </row>
    <row r="106" spans="1:6">
      <c r="A106" s="685">
        <v>7031</v>
      </c>
      <c r="B106" s="700" t="s">
        <v>959</v>
      </c>
      <c r="C106" s="701"/>
      <c r="D106" s="701"/>
      <c r="E106" s="702">
        <f t="shared" si="3"/>
        <v>0</v>
      </c>
      <c r="F106" s="690"/>
    </row>
    <row r="107" spans="1:6">
      <c r="A107" s="685">
        <v>7032</v>
      </c>
      <c r="B107" s="700" t="s">
        <v>986</v>
      </c>
      <c r="C107" s="701"/>
      <c r="D107" s="701"/>
      <c r="E107" s="702">
        <f t="shared" si="3"/>
        <v>0</v>
      </c>
      <c r="F107" s="690"/>
    </row>
    <row r="108" spans="1:6">
      <c r="A108" s="685">
        <v>7033</v>
      </c>
      <c r="B108" s="700" t="s">
        <v>987</v>
      </c>
      <c r="C108" s="701"/>
      <c r="D108" s="701"/>
      <c r="E108" s="702">
        <f t="shared" si="3"/>
        <v>0</v>
      </c>
      <c r="F108" s="690"/>
    </row>
    <row r="109" spans="1:6">
      <c r="A109" s="685">
        <v>7034</v>
      </c>
      <c r="B109" s="700" t="s">
        <v>988</v>
      </c>
      <c r="C109" s="701"/>
      <c r="D109" s="701"/>
      <c r="E109" s="702">
        <f t="shared" si="3"/>
        <v>0</v>
      </c>
      <c r="F109" s="690"/>
    </row>
    <row r="110" spans="1:6">
      <c r="A110" s="685">
        <v>7035</v>
      </c>
      <c r="B110" s="700" t="s">
        <v>989</v>
      </c>
      <c r="C110" s="701"/>
      <c r="D110" s="701"/>
      <c r="E110" s="702">
        <f t="shared" si="3"/>
        <v>0</v>
      </c>
      <c r="F110" s="690"/>
    </row>
    <row r="111" spans="1:6">
      <c r="A111" s="685">
        <v>7036</v>
      </c>
      <c r="B111" s="700" t="s">
        <v>929</v>
      </c>
      <c r="C111" s="701"/>
      <c r="D111" s="701"/>
      <c r="E111" s="702">
        <f t="shared" si="3"/>
        <v>0</v>
      </c>
      <c r="F111" s="690"/>
    </row>
    <row r="112" spans="1:6">
      <c r="A112" s="685">
        <v>7037</v>
      </c>
      <c r="B112" s="700" t="s">
        <v>930</v>
      </c>
      <c r="C112" s="701"/>
      <c r="D112" s="701"/>
      <c r="E112" s="702">
        <f t="shared" si="3"/>
        <v>0</v>
      </c>
      <c r="F112" s="690"/>
    </row>
    <row r="113" spans="1:6">
      <c r="A113" s="698">
        <v>704</v>
      </c>
      <c r="B113" s="699" t="s">
        <v>990</v>
      </c>
      <c r="C113" s="701"/>
      <c r="D113" s="701"/>
      <c r="E113" s="702">
        <f t="shared" si="3"/>
        <v>0</v>
      </c>
      <c r="F113" s="690"/>
    </row>
    <row r="114" spans="1:6">
      <c r="A114" s="698">
        <v>705</v>
      </c>
      <c r="B114" s="699" t="s">
        <v>991</v>
      </c>
      <c r="C114" s="701"/>
      <c r="D114" s="701"/>
      <c r="E114" s="702">
        <f t="shared" si="3"/>
        <v>0</v>
      </c>
      <c r="F114" s="690"/>
    </row>
    <row r="115" spans="1:6">
      <c r="A115" s="711">
        <v>706</v>
      </c>
      <c r="B115" s="699" t="s">
        <v>992</v>
      </c>
      <c r="C115" s="701"/>
      <c r="D115" s="701"/>
      <c r="E115" s="702">
        <f t="shared" si="3"/>
        <v>0</v>
      </c>
      <c r="F115" s="690"/>
    </row>
    <row r="116" spans="1:6">
      <c r="A116" s="694">
        <v>74</v>
      </c>
      <c r="B116" s="695" t="s">
        <v>993</v>
      </c>
      <c r="C116" s="701"/>
      <c r="D116" s="701"/>
      <c r="E116" s="702">
        <f t="shared" si="3"/>
        <v>0</v>
      </c>
      <c r="F116" s="690"/>
    </row>
    <row r="117" spans="1:6">
      <c r="A117" s="694">
        <v>75</v>
      </c>
      <c r="B117" s="695" t="s">
        <v>994</v>
      </c>
      <c r="C117" s="696">
        <f>C118+C121+C125+C126+C127+C128</f>
        <v>0</v>
      </c>
      <c r="D117" s="696">
        <f>D118+D121+D125+D126+D127+D128</f>
        <v>0</v>
      </c>
      <c r="E117" s="697">
        <f t="shared" si="3"/>
        <v>0</v>
      </c>
      <c r="F117" s="690"/>
    </row>
    <row r="118" spans="1:6">
      <c r="A118" s="703">
        <v>751</v>
      </c>
      <c r="B118" s="700" t="s">
        <v>995</v>
      </c>
      <c r="C118" s="696">
        <f>SUM(C119:C120)</f>
        <v>0</v>
      </c>
      <c r="D118" s="696">
        <f>SUM(D119:D120)</f>
        <v>0</v>
      </c>
      <c r="E118" s="697">
        <f t="shared" si="3"/>
        <v>0</v>
      </c>
      <c r="F118" s="690"/>
    </row>
    <row r="119" spans="1:6">
      <c r="A119" s="711">
        <v>7511</v>
      </c>
      <c r="B119" s="700" t="s">
        <v>996</v>
      </c>
      <c r="C119" s="701"/>
      <c r="D119" s="701"/>
      <c r="E119" s="702">
        <f t="shared" si="3"/>
        <v>0</v>
      </c>
      <c r="F119" s="690"/>
    </row>
    <row r="120" spans="1:6">
      <c r="A120" s="685">
        <v>7512</v>
      </c>
      <c r="B120" s="700" t="s">
        <v>997</v>
      </c>
      <c r="C120" s="701"/>
      <c r="D120" s="701"/>
      <c r="E120" s="702">
        <f t="shared" si="3"/>
        <v>0</v>
      </c>
      <c r="F120" s="690"/>
    </row>
    <row r="121" spans="1:6">
      <c r="A121" s="685">
        <v>752</v>
      </c>
      <c r="B121" s="700" t="s">
        <v>998</v>
      </c>
      <c r="C121" s="696">
        <f>SUM(C122:C124)</f>
        <v>0</v>
      </c>
      <c r="D121" s="696">
        <f>SUM(D122:D124)</f>
        <v>0</v>
      </c>
      <c r="E121" s="697">
        <f t="shared" si="3"/>
        <v>0</v>
      </c>
      <c r="F121" s="690"/>
    </row>
    <row r="122" spans="1:6">
      <c r="A122" s="698">
        <v>7523</v>
      </c>
      <c r="B122" s="700" t="s">
        <v>999</v>
      </c>
      <c r="C122" s="701"/>
      <c r="D122" s="701"/>
      <c r="E122" s="702">
        <f t="shared" si="3"/>
        <v>0</v>
      </c>
      <c r="F122" s="690"/>
    </row>
    <row r="123" spans="1:6">
      <c r="A123" s="685">
        <v>7524</v>
      </c>
      <c r="B123" s="700" t="s">
        <v>1000</v>
      </c>
      <c r="C123" s="701"/>
      <c r="D123" s="701"/>
      <c r="E123" s="702">
        <f t="shared" si="3"/>
        <v>0</v>
      </c>
      <c r="F123" s="690"/>
    </row>
    <row r="124" spans="1:6">
      <c r="A124" s="685">
        <v>7525</v>
      </c>
      <c r="B124" s="700" t="s">
        <v>1001</v>
      </c>
      <c r="C124" s="701"/>
      <c r="D124" s="701"/>
      <c r="E124" s="702">
        <f t="shared" si="3"/>
        <v>0</v>
      </c>
      <c r="F124" s="690"/>
    </row>
    <row r="125" spans="1:6">
      <c r="A125" s="685">
        <v>753</v>
      </c>
      <c r="B125" s="700" t="s">
        <v>1002</v>
      </c>
      <c r="C125" s="701"/>
      <c r="D125" s="701"/>
      <c r="E125" s="702">
        <f t="shared" si="3"/>
        <v>0</v>
      </c>
      <c r="F125" s="690"/>
    </row>
    <row r="126" spans="1:6">
      <c r="A126" s="685">
        <v>754</v>
      </c>
      <c r="B126" s="700" t="s">
        <v>1003</v>
      </c>
      <c r="C126" s="701"/>
      <c r="D126" s="701"/>
      <c r="E126" s="702">
        <f t="shared" si="3"/>
        <v>0</v>
      </c>
      <c r="F126" s="690"/>
    </row>
    <row r="127" spans="1:6">
      <c r="A127" s="685">
        <v>755</v>
      </c>
      <c r="B127" s="700" t="s">
        <v>1004</v>
      </c>
      <c r="C127" s="701"/>
      <c r="D127" s="701"/>
      <c r="E127" s="702">
        <f t="shared" si="3"/>
        <v>0</v>
      </c>
      <c r="F127" s="690"/>
    </row>
    <row r="128" spans="1:6">
      <c r="A128" s="685">
        <v>757</v>
      </c>
      <c r="B128" s="700" t="s">
        <v>1005</v>
      </c>
      <c r="C128" s="701"/>
      <c r="D128" s="701"/>
      <c r="E128" s="702">
        <f t="shared" si="3"/>
        <v>0</v>
      </c>
      <c r="F128" s="690"/>
    </row>
    <row r="129" spans="1:6">
      <c r="A129" s="694">
        <v>76</v>
      </c>
      <c r="B129" s="695" t="s">
        <v>1006</v>
      </c>
      <c r="C129" s="696">
        <f>SUM(C130:C132)</f>
        <v>0</v>
      </c>
      <c r="D129" s="696">
        <f>SUM(D130:D132)</f>
        <v>0</v>
      </c>
      <c r="E129" s="697">
        <f t="shared" si="3"/>
        <v>0</v>
      </c>
      <c r="F129" s="690"/>
    </row>
    <row r="130" spans="1:6">
      <c r="A130" s="703">
        <v>761</v>
      </c>
      <c r="B130" s="700" t="s">
        <v>1007</v>
      </c>
      <c r="C130" s="701"/>
      <c r="D130" s="701"/>
      <c r="E130" s="702">
        <f t="shared" si="3"/>
        <v>0</v>
      </c>
      <c r="F130" s="690"/>
    </row>
    <row r="131" spans="1:6">
      <c r="A131" s="703">
        <v>762</v>
      </c>
      <c r="B131" s="700" t="s">
        <v>1008</v>
      </c>
      <c r="C131" s="701"/>
      <c r="D131" s="701"/>
      <c r="E131" s="702">
        <f t="shared" si="3"/>
        <v>0</v>
      </c>
      <c r="F131" s="690"/>
    </row>
    <row r="132" spans="1:6">
      <c r="A132" s="703">
        <v>763</v>
      </c>
      <c r="B132" s="700" t="s">
        <v>1009</v>
      </c>
      <c r="C132" s="701"/>
      <c r="D132" s="701"/>
      <c r="E132" s="702">
        <f t="shared" si="3"/>
        <v>0</v>
      </c>
      <c r="F132" s="690"/>
    </row>
    <row r="133" spans="1:6">
      <c r="A133" s="694">
        <v>79</v>
      </c>
      <c r="B133" s="695" t="s">
        <v>1010</v>
      </c>
      <c r="C133" s="712"/>
      <c r="D133" s="712"/>
      <c r="E133" s="702">
        <f t="shared" si="3"/>
        <v>0</v>
      </c>
      <c r="F133" s="713"/>
    </row>
    <row r="134" spans="1:6">
      <c r="A134" s="676"/>
      <c r="B134" s="705" t="s">
        <v>1011</v>
      </c>
      <c r="C134" s="706">
        <f>C74+C116+C117+C129+C133</f>
        <v>0</v>
      </c>
      <c r="D134" s="706">
        <f>D74+D116+D117+D129+D133</f>
        <v>0</v>
      </c>
      <c r="E134" s="707">
        <f t="shared" si="3"/>
        <v>0</v>
      </c>
      <c r="F134" s="690"/>
    </row>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heetViews>
  <sheetFormatPr defaultColWidth="25.85546875" defaultRowHeight="15"/>
  <cols>
    <col min="1" max="1" width="23.5703125" style="32" customWidth="1"/>
    <col min="2" max="2" width="57" style="32" bestFit="1" customWidth="1"/>
    <col min="3" max="8" width="11" style="32" customWidth="1"/>
    <col min="9" max="16384" width="25.85546875" style="32"/>
  </cols>
  <sheetData>
    <row r="1" spans="1:8">
      <c r="A1" s="32" t="s">
        <v>120</v>
      </c>
      <c r="B1" s="95" t="s">
        <v>1012</v>
      </c>
    </row>
    <row r="2" spans="1:8">
      <c r="A2" s="32" t="s">
        <v>106</v>
      </c>
      <c r="B2" s="32" t="s">
        <v>1013</v>
      </c>
    </row>
    <row r="3" spans="1:8">
      <c r="A3" s="32" t="s">
        <v>108</v>
      </c>
      <c r="B3" s="32" t="s">
        <v>109</v>
      </c>
    </row>
    <row r="4" spans="1:8">
      <c r="A4" s="32" t="s">
        <v>110</v>
      </c>
      <c r="B4" s="32" t="s">
        <v>4</v>
      </c>
    </row>
    <row r="5" spans="1:8">
      <c r="A5" s="32" t="s">
        <v>111</v>
      </c>
      <c r="B5" s="32" t="s">
        <v>124</v>
      </c>
    </row>
    <row r="7" spans="1:8">
      <c r="A7" s="605"/>
      <c r="B7" s="617" t="s">
        <v>890</v>
      </c>
      <c r="C7" s="714"/>
      <c r="D7" s="715"/>
      <c r="E7" s="688"/>
      <c r="F7" s="688" t="s">
        <v>892</v>
      </c>
      <c r="G7" s="716"/>
      <c r="H7" s="692" t="s">
        <v>174</v>
      </c>
    </row>
    <row r="8" spans="1:8">
      <c r="A8" s="609" t="s">
        <v>175</v>
      </c>
      <c r="B8" s="610" t="s">
        <v>176</v>
      </c>
      <c r="C8" s="717"/>
      <c r="D8" s="692" t="s">
        <v>174</v>
      </c>
      <c r="E8" s="688"/>
      <c r="F8" s="688" t="s">
        <v>1014</v>
      </c>
      <c r="G8" s="718"/>
      <c r="H8" s="717"/>
    </row>
    <row r="9" spans="1:8">
      <c r="A9" s="615"/>
      <c r="B9" s="719"/>
      <c r="C9" s="692" t="s">
        <v>891</v>
      </c>
      <c r="D9" s="720"/>
      <c r="E9" s="715" t="s">
        <v>6</v>
      </c>
      <c r="F9" s="688" t="s">
        <v>7</v>
      </c>
      <c r="G9" s="718" t="s">
        <v>1015</v>
      </c>
      <c r="H9" s="721"/>
    </row>
    <row r="10" spans="1:8" ht="8.25" customHeight="1">
      <c r="A10" s="722"/>
      <c r="B10" s="708"/>
      <c r="C10" s="709"/>
      <c r="D10" s="723"/>
      <c r="E10" s="724"/>
      <c r="F10" s="724"/>
      <c r="G10" s="724"/>
      <c r="H10" s="723"/>
    </row>
    <row r="11" spans="1:8">
      <c r="A11" s="725"/>
      <c r="B11" s="695" t="s">
        <v>1016</v>
      </c>
      <c r="C11" s="726">
        <f>SUM(C12:C17)</f>
        <v>0</v>
      </c>
      <c r="D11" s="702">
        <f>SUM(E11:G11)</f>
        <v>0</v>
      </c>
      <c r="E11" s="727">
        <f t="shared" ref="E11:G11" si="0">SUM(E12:E17)</f>
        <v>0</v>
      </c>
      <c r="F11" s="727">
        <f t="shared" si="0"/>
        <v>0</v>
      </c>
      <c r="G11" s="728">
        <f t="shared" si="0"/>
        <v>0</v>
      </c>
      <c r="H11" s="702">
        <f>C11+D11</f>
        <v>0</v>
      </c>
    </row>
    <row r="12" spans="1:8">
      <c r="A12" s="729">
        <v>6011</v>
      </c>
      <c r="B12" s="700" t="s">
        <v>895</v>
      </c>
      <c r="C12" s="730"/>
      <c r="D12" s="702">
        <f t="shared" ref="D12:D29" si="1">SUM(E12:G12)</f>
        <v>0</v>
      </c>
      <c r="E12" s="731"/>
      <c r="F12" s="731"/>
      <c r="G12" s="731"/>
      <c r="H12" s="702">
        <f t="shared" ref="H12:H29" si="2">C12+D12</f>
        <v>0</v>
      </c>
    </row>
    <row r="13" spans="1:8">
      <c r="A13" s="729">
        <v>6012</v>
      </c>
      <c r="B13" s="700" t="s">
        <v>896</v>
      </c>
      <c r="C13" s="730"/>
      <c r="D13" s="702">
        <f t="shared" si="1"/>
        <v>0</v>
      </c>
      <c r="E13" s="731"/>
      <c r="F13" s="731"/>
      <c r="G13" s="731"/>
      <c r="H13" s="702">
        <f t="shared" si="2"/>
        <v>0</v>
      </c>
    </row>
    <row r="14" spans="1:8">
      <c r="A14" s="729">
        <v>6013</v>
      </c>
      <c r="B14" s="700" t="s">
        <v>897</v>
      </c>
      <c r="C14" s="730"/>
      <c r="D14" s="702">
        <f t="shared" si="1"/>
        <v>0</v>
      </c>
      <c r="E14" s="731"/>
      <c r="F14" s="731"/>
      <c r="G14" s="731"/>
      <c r="H14" s="702">
        <f t="shared" si="2"/>
        <v>0</v>
      </c>
    </row>
    <row r="15" spans="1:8" ht="15.75" customHeight="1">
      <c r="A15" s="729">
        <v>6014</v>
      </c>
      <c r="B15" s="700" t="s">
        <v>898</v>
      </c>
      <c r="C15" s="730"/>
      <c r="D15" s="702">
        <f t="shared" si="1"/>
        <v>0</v>
      </c>
      <c r="E15" s="731"/>
      <c r="F15" s="731"/>
      <c r="G15" s="731"/>
      <c r="H15" s="702">
        <f t="shared" si="2"/>
        <v>0</v>
      </c>
    </row>
    <row r="16" spans="1:8">
      <c r="A16" s="729">
        <v>6015</v>
      </c>
      <c r="B16" s="700" t="s">
        <v>899</v>
      </c>
      <c r="C16" s="730"/>
      <c r="D16" s="702">
        <f t="shared" si="1"/>
        <v>0</v>
      </c>
      <c r="E16" s="731"/>
      <c r="F16" s="731"/>
      <c r="G16" s="731"/>
      <c r="H16" s="702">
        <f t="shared" si="2"/>
        <v>0</v>
      </c>
    </row>
    <row r="17" spans="1:8">
      <c r="A17" s="729">
        <v>6017</v>
      </c>
      <c r="B17" s="700" t="s">
        <v>900</v>
      </c>
      <c r="C17" s="730"/>
      <c r="D17" s="702">
        <f t="shared" si="1"/>
        <v>0</v>
      </c>
      <c r="E17" s="731"/>
      <c r="F17" s="731"/>
      <c r="G17" s="731"/>
      <c r="H17" s="702">
        <f t="shared" si="2"/>
        <v>0</v>
      </c>
    </row>
    <row r="18" spans="1:8">
      <c r="A18" s="673"/>
      <c r="B18" s="695" t="s">
        <v>1017</v>
      </c>
      <c r="C18" s="732">
        <f>SUM(C19:C29)</f>
        <v>0</v>
      </c>
      <c r="D18" s="733">
        <f>SUM(D19:D29)</f>
        <v>0</v>
      </c>
      <c r="E18" s="734">
        <f t="shared" ref="E18:G18" si="3">SUM(E19:E29)</f>
        <v>0</v>
      </c>
      <c r="F18" s="734">
        <f t="shared" si="3"/>
        <v>0</v>
      </c>
      <c r="G18" s="735">
        <f t="shared" si="3"/>
        <v>0</v>
      </c>
      <c r="H18" s="728">
        <f>C18+D18</f>
        <v>0</v>
      </c>
    </row>
    <row r="19" spans="1:8">
      <c r="A19" s="729">
        <v>7011</v>
      </c>
      <c r="B19" s="700" t="s">
        <v>959</v>
      </c>
      <c r="C19" s="730"/>
      <c r="D19" s="702">
        <f t="shared" si="1"/>
        <v>0</v>
      </c>
      <c r="E19" s="731"/>
      <c r="F19" s="731"/>
      <c r="G19" s="731"/>
      <c r="H19" s="702">
        <f t="shared" si="2"/>
        <v>0</v>
      </c>
    </row>
    <row r="20" spans="1:8">
      <c r="A20" s="729">
        <v>7012</v>
      </c>
      <c r="B20" s="700" t="s">
        <v>960</v>
      </c>
      <c r="C20" s="730"/>
      <c r="D20" s="702">
        <f t="shared" si="1"/>
        <v>0</v>
      </c>
      <c r="E20" s="731"/>
      <c r="F20" s="731"/>
      <c r="G20" s="731"/>
      <c r="H20" s="702">
        <f t="shared" si="2"/>
        <v>0</v>
      </c>
    </row>
    <row r="21" spans="1:8">
      <c r="A21" s="729">
        <v>7015</v>
      </c>
      <c r="B21" s="700" t="s">
        <v>961</v>
      </c>
      <c r="C21" s="730"/>
      <c r="D21" s="702">
        <f t="shared" si="1"/>
        <v>0</v>
      </c>
      <c r="E21" s="731"/>
      <c r="F21" s="731"/>
      <c r="G21" s="731"/>
      <c r="H21" s="702">
        <f t="shared" si="2"/>
        <v>0</v>
      </c>
    </row>
    <row r="22" spans="1:8">
      <c r="A22" s="736">
        <v>7017</v>
      </c>
      <c r="B22" s="700" t="s">
        <v>900</v>
      </c>
      <c r="C22" s="730"/>
      <c r="D22" s="702">
        <f t="shared" si="1"/>
        <v>0</v>
      </c>
      <c r="E22" s="731"/>
      <c r="F22" s="731"/>
      <c r="G22" s="731"/>
      <c r="H22" s="702">
        <f t="shared" si="2"/>
        <v>0</v>
      </c>
    </row>
    <row r="23" spans="1:8">
      <c r="A23" s="736">
        <v>70211</v>
      </c>
      <c r="B23" s="700" t="s">
        <v>1018</v>
      </c>
      <c r="C23" s="730"/>
      <c r="D23" s="702">
        <f t="shared" si="1"/>
        <v>0</v>
      </c>
      <c r="E23" s="731"/>
      <c r="F23" s="731"/>
      <c r="G23" s="731"/>
      <c r="H23" s="702">
        <f t="shared" si="2"/>
        <v>0</v>
      </c>
    </row>
    <row r="24" spans="1:8">
      <c r="A24" s="736">
        <v>702122</v>
      </c>
      <c r="B24" s="700" t="s">
        <v>1019</v>
      </c>
      <c r="C24" s="730"/>
      <c r="D24" s="702">
        <f t="shared" si="1"/>
        <v>0</v>
      </c>
      <c r="E24" s="731"/>
      <c r="F24" s="731"/>
      <c r="G24" s="731"/>
      <c r="H24" s="702">
        <f t="shared" si="2"/>
        <v>0</v>
      </c>
    </row>
    <row r="25" spans="1:8">
      <c r="A25" s="736">
        <v>702132</v>
      </c>
      <c r="B25" s="700" t="s">
        <v>1020</v>
      </c>
      <c r="C25" s="730"/>
      <c r="D25" s="702">
        <f t="shared" si="1"/>
        <v>0</v>
      </c>
      <c r="E25" s="731"/>
      <c r="F25" s="731"/>
      <c r="G25" s="731"/>
      <c r="H25" s="702">
        <f t="shared" si="2"/>
        <v>0</v>
      </c>
    </row>
    <row r="26" spans="1:8">
      <c r="A26" s="736">
        <v>70221</v>
      </c>
      <c r="B26" s="700" t="s">
        <v>1021</v>
      </c>
      <c r="C26" s="730"/>
      <c r="D26" s="702">
        <f t="shared" si="1"/>
        <v>0</v>
      </c>
      <c r="E26" s="731"/>
      <c r="F26" s="731"/>
      <c r="G26" s="731"/>
      <c r="H26" s="702">
        <f t="shared" si="2"/>
        <v>0</v>
      </c>
    </row>
    <row r="27" spans="1:8">
      <c r="A27" s="736">
        <v>702222</v>
      </c>
      <c r="B27" s="700" t="s">
        <v>1022</v>
      </c>
      <c r="C27" s="730"/>
      <c r="D27" s="702">
        <f t="shared" si="1"/>
        <v>0</v>
      </c>
      <c r="E27" s="731"/>
      <c r="F27" s="731"/>
      <c r="G27" s="731"/>
      <c r="H27" s="702">
        <f t="shared" si="2"/>
        <v>0</v>
      </c>
    </row>
    <row r="28" spans="1:8">
      <c r="A28" s="736">
        <v>702232</v>
      </c>
      <c r="B28" s="700" t="s">
        <v>1023</v>
      </c>
      <c r="C28" s="730"/>
      <c r="D28" s="702">
        <f t="shared" si="1"/>
        <v>0</v>
      </c>
      <c r="E28" s="731"/>
      <c r="F28" s="731"/>
      <c r="G28" s="731"/>
      <c r="H28" s="702">
        <f t="shared" si="2"/>
        <v>0</v>
      </c>
    </row>
    <row r="29" spans="1:8">
      <c r="A29" s="737">
        <v>7023</v>
      </c>
      <c r="B29" s="738" t="s">
        <v>1024</v>
      </c>
      <c r="C29" s="667"/>
      <c r="D29" s="623">
        <f t="shared" si="1"/>
        <v>0</v>
      </c>
      <c r="E29" s="739"/>
      <c r="F29" s="739"/>
      <c r="G29" s="739"/>
      <c r="H29" s="623">
        <f t="shared" si="2"/>
        <v>0</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5"/>
  <sheetViews>
    <sheetView zoomScale="85" zoomScaleNormal="85" workbookViewId="0">
      <selection activeCell="C27" sqref="C27"/>
    </sheetView>
  </sheetViews>
  <sheetFormatPr defaultRowHeight="15"/>
  <cols>
    <col min="1" max="1" width="9.140625" style="371"/>
    <col min="2" max="2" width="62.7109375" style="371" customWidth="1"/>
    <col min="3" max="3" width="12.28515625" style="371" customWidth="1"/>
    <col min="4" max="8" width="9.85546875" style="371" customWidth="1"/>
    <col min="9" max="9" width="11.85546875" style="371" customWidth="1"/>
    <col min="10" max="12" width="11.5703125" style="371" customWidth="1"/>
    <col min="13" max="14" width="9.140625" style="371" customWidth="1"/>
    <col min="15" max="16384" width="9.140625" style="371"/>
  </cols>
  <sheetData>
    <row r="1" spans="1:14">
      <c r="A1" s="369"/>
      <c r="B1" s="370" t="s">
        <v>120</v>
      </c>
      <c r="C1" s="370" t="s">
        <v>732</v>
      </c>
      <c r="D1" s="370"/>
      <c r="E1" s="370"/>
    </row>
    <row r="2" spans="1:14">
      <c r="A2" s="369"/>
      <c r="B2" s="370" t="s">
        <v>106</v>
      </c>
      <c r="C2" s="370" t="s">
        <v>733</v>
      </c>
      <c r="D2" s="372"/>
      <c r="E2" s="372"/>
    </row>
    <row r="3" spans="1:14">
      <c r="A3" s="369"/>
      <c r="B3" s="370" t="s">
        <v>108</v>
      </c>
      <c r="C3" s="370" t="s">
        <v>109</v>
      </c>
      <c r="D3" s="372"/>
      <c r="E3" s="372"/>
    </row>
    <row r="4" spans="1:14">
      <c r="A4" s="369"/>
      <c r="B4" s="370" t="s">
        <v>110</v>
      </c>
      <c r="C4" s="370" t="s">
        <v>4</v>
      </c>
      <c r="D4" s="372"/>
      <c r="E4" s="372"/>
    </row>
    <row r="5" spans="1:14">
      <c r="A5" s="369"/>
      <c r="B5" s="370" t="s">
        <v>111</v>
      </c>
      <c r="C5" s="370" t="s">
        <v>124</v>
      </c>
      <c r="D5" s="372"/>
      <c r="E5" s="372"/>
    </row>
    <row r="7" spans="1:14">
      <c r="A7" s="373"/>
      <c r="B7" s="373"/>
      <c r="C7" s="4315" t="s">
        <v>173</v>
      </c>
      <c r="D7" s="4316"/>
      <c r="E7" s="4316"/>
      <c r="F7" s="4316"/>
      <c r="G7" s="4316"/>
      <c r="H7" s="4316"/>
      <c r="I7" s="4316"/>
      <c r="J7" s="4316"/>
      <c r="K7" s="4316"/>
      <c r="L7" s="4316"/>
      <c r="M7" s="4316"/>
      <c r="N7" s="4317"/>
    </row>
    <row r="8" spans="1:14">
      <c r="A8" s="374" t="s">
        <v>175</v>
      </c>
      <c r="B8" s="375" t="s">
        <v>170</v>
      </c>
      <c r="C8" s="4309" t="s">
        <v>90</v>
      </c>
      <c r="D8" s="4311"/>
      <c r="E8" s="4311"/>
      <c r="F8" s="4311"/>
      <c r="G8" s="4311"/>
      <c r="H8" s="4312"/>
      <c r="I8" s="4313" t="s">
        <v>178</v>
      </c>
      <c r="J8" s="4311"/>
      <c r="K8" s="4311"/>
      <c r="L8" s="4311"/>
      <c r="M8" s="4311"/>
      <c r="N8" s="4312"/>
    </row>
    <row r="9" spans="1:14" ht="41.25" customHeight="1">
      <c r="A9" s="376"/>
      <c r="B9" s="375" t="s">
        <v>176</v>
      </c>
      <c r="C9" s="4310"/>
      <c r="D9" s="377" t="s">
        <v>734</v>
      </c>
      <c r="E9" s="378" t="s">
        <v>6</v>
      </c>
      <c r="F9" s="378" t="s">
        <v>8</v>
      </c>
      <c r="G9" s="378" t="s">
        <v>15</v>
      </c>
      <c r="H9" s="379" t="s">
        <v>600</v>
      </c>
      <c r="I9" s="4314"/>
      <c r="J9" s="377" t="s">
        <v>734</v>
      </c>
      <c r="K9" s="378" t="s">
        <v>6</v>
      </c>
      <c r="L9" s="378" t="s">
        <v>8</v>
      </c>
      <c r="M9" s="378" t="s">
        <v>15</v>
      </c>
      <c r="N9" s="379" t="s">
        <v>600</v>
      </c>
    </row>
    <row r="10" spans="1:14">
      <c r="A10" s="380">
        <v>1</v>
      </c>
      <c r="B10" s="381" t="s">
        <v>179</v>
      </c>
      <c r="C10" s="382">
        <f>D10+E10+F10+G10+H10</f>
        <v>0</v>
      </c>
      <c r="D10" s="382">
        <f>D11+D31+D41+D57+D74+D87+D103</f>
        <v>0</v>
      </c>
      <c r="E10" s="382">
        <f t="shared" ref="E10:N10" si="0">E11+E31+E41+E57+E74+E87+E103</f>
        <v>0</v>
      </c>
      <c r="F10" s="382">
        <f t="shared" si="0"/>
        <v>0</v>
      </c>
      <c r="G10" s="382">
        <f t="shared" si="0"/>
        <v>0</v>
      </c>
      <c r="H10" s="382">
        <f t="shared" si="0"/>
        <v>0</v>
      </c>
      <c r="I10" s="382">
        <f>J10+K10+L10+M10+N10</f>
        <v>0</v>
      </c>
      <c r="J10" s="382">
        <f t="shared" si="0"/>
        <v>0</v>
      </c>
      <c r="K10" s="382">
        <f t="shared" si="0"/>
        <v>0</v>
      </c>
      <c r="L10" s="382">
        <f t="shared" si="0"/>
        <v>0</v>
      </c>
      <c r="M10" s="382">
        <f t="shared" si="0"/>
        <v>0</v>
      </c>
      <c r="N10" s="383">
        <f t="shared" si="0"/>
        <v>0</v>
      </c>
    </row>
    <row r="11" spans="1:14">
      <c r="A11" s="384">
        <v>11</v>
      </c>
      <c r="B11" s="385" t="s">
        <v>180</v>
      </c>
      <c r="C11" s="382">
        <f t="shared" ref="C11:C48" si="1">D11+E11+F11+G11+H11</f>
        <v>0</v>
      </c>
      <c r="D11" s="386">
        <f>D12+D13</f>
        <v>0</v>
      </c>
      <c r="E11" s="386">
        <f t="shared" ref="E11:H11" si="2">E12+E13</f>
        <v>0</v>
      </c>
      <c r="F11" s="386">
        <f t="shared" si="2"/>
        <v>0</v>
      </c>
      <c r="G11" s="386">
        <f t="shared" si="2"/>
        <v>0</v>
      </c>
      <c r="H11" s="386">
        <f t="shared" si="2"/>
        <v>0</v>
      </c>
      <c r="I11" s="382">
        <f t="shared" ref="I11:I40" si="3">J11+K11+L11+M11+N11</f>
        <v>0</v>
      </c>
      <c r="J11" s="386">
        <f t="shared" ref="J11:N11" si="4">J12+J13</f>
        <v>0</v>
      </c>
      <c r="K11" s="386">
        <f t="shared" si="4"/>
        <v>0</v>
      </c>
      <c r="L11" s="386">
        <f t="shared" si="4"/>
        <v>0</v>
      </c>
      <c r="M11" s="386">
        <f t="shared" si="4"/>
        <v>0</v>
      </c>
      <c r="N11" s="387">
        <f t="shared" si="4"/>
        <v>0</v>
      </c>
    </row>
    <row r="12" spans="1:14">
      <c r="A12" s="388">
        <v>111</v>
      </c>
      <c r="B12" s="389" t="s">
        <v>181</v>
      </c>
      <c r="C12" s="382">
        <f t="shared" si="1"/>
        <v>0</v>
      </c>
      <c r="D12" s="390"/>
      <c r="E12" s="390"/>
      <c r="F12" s="390"/>
      <c r="G12" s="390"/>
      <c r="H12" s="390"/>
      <c r="I12" s="382">
        <f t="shared" si="3"/>
        <v>0</v>
      </c>
      <c r="J12" s="390"/>
      <c r="K12" s="390"/>
      <c r="L12" s="390"/>
      <c r="M12" s="390"/>
      <c r="N12" s="391"/>
    </row>
    <row r="13" spans="1:14">
      <c r="A13" s="388">
        <v>112</v>
      </c>
      <c r="B13" s="392" t="s">
        <v>185</v>
      </c>
      <c r="C13" s="382">
        <f t="shared" si="1"/>
        <v>0</v>
      </c>
      <c r="D13" s="386">
        <f>D14+D17+D20+D26+D29+D30</f>
        <v>0</v>
      </c>
      <c r="E13" s="386">
        <f t="shared" ref="E13:H13" si="5">E14+E17+E20+E26+E29+E30</f>
        <v>0</v>
      </c>
      <c r="F13" s="386">
        <f t="shared" si="5"/>
        <v>0</v>
      </c>
      <c r="G13" s="386">
        <f t="shared" si="5"/>
        <v>0</v>
      </c>
      <c r="H13" s="386">
        <f t="shared" si="5"/>
        <v>0</v>
      </c>
      <c r="I13" s="382">
        <f t="shared" si="3"/>
        <v>0</v>
      </c>
      <c r="J13" s="386">
        <f t="shared" ref="J13:N13" si="6">J14+J17+J20+J26+J29+J30</f>
        <v>0</v>
      </c>
      <c r="K13" s="386">
        <f t="shared" si="6"/>
        <v>0</v>
      </c>
      <c r="L13" s="386">
        <f t="shared" si="6"/>
        <v>0</v>
      </c>
      <c r="M13" s="386">
        <f t="shared" si="6"/>
        <v>0</v>
      </c>
      <c r="N13" s="387">
        <f t="shared" si="6"/>
        <v>0</v>
      </c>
    </row>
    <row r="14" spans="1:14">
      <c r="A14" s="393">
        <v>1121</v>
      </c>
      <c r="B14" s="394" t="s">
        <v>87</v>
      </c>
      <c r="C14" s="382">
        <f t="shared" si="1"/>
        <v>0</v>
      </c>
      <c r="D14" s="386">
        <f>D15+D16</f>
        <v>0</v>
      </c>
      <c r="E14" s="386">
        <f t="shared" ref="E14:H14" si="7">E15+E16</f>
        <v>0</v>
      </c>
      <c r="F14" s="386">
        <f t="shared" si="7"/>
        <v>0</v>
      </c>
      <c r="G14" s="386">
        <f t="shared" si="7"/>
        <v>0</v>
      </c>
      <c r="H14" s="386">
        <f t="shared" si="7"/>
        <v>0</v>
      </c>
      <c r="I14" s="382">
        <f t="shared" si="3"/>
        <v>0</v>
      </c>
      <c r="J14" s="386">
        <f t="shared" ref="J14:N14" si="8">J15+J16</f>
        <v>0</v>
      </c>
      <c r="K14" s="386">
        <f t="shared" si="8"/>
        <v>0</v>
      </c>
      <c r="L14" s="386">
        <f t="shared" si="8"/>
        <v>0</v>
      </c>
      <c r="M14" s="386">
        <f t="shared" si="8"/>
        <v>0</v>
      </c>
      <c r="N14" s="387">
        <f t="shared" si="8"/>
        <v>0</v>
      </c>
    </row>
    <row r="15" spans="1:14">
      <c r="A15" s="393">
        <v>11211</v>
      </c>
      <c r="B15" s="394" t="s">
        <v>186</v>
      </c>
      <c r="C15" s="382">
        <f t="shared" si="1"/>
        <v>0</v>
      </c>
      <c r="D15" s="390"/>
      <c r="E15" s="390"/>
      <c r="F15" s="390"/>
      <c r="G15" s="390"/>
      <c r="H15" s="390"/>
      <c r="I15" s="382">
        <f t="shared" si="3"/>
        <v>0</v>
      </c>
      <c r="J15" s="390"/>
      <c r="K15" s="390"/>
      <c r="L15" s="390"/>
      <c r="M15" s="390"/>
      <c r="N15" s="391"/>
    </row>
    <row r="16" spans="1:14">
      <c r="A16" s="393">
        <v>11219</v>
      </c>
      <c r="B16" s="394" t="s">
        <v>187</v>
      </c>
      <c r="C16" s="382">
        <f t="shared" si="1"/>
        <v>0</v>
      </c>
      <c r="D16" s="390"/>
      <c r="E16" s="390"/>
      <c r="F16" s="390"/>
      <c r="G16" s="390"/>
      <c r="H16" s="390"/>
      <c r="I16" s="382">
        <f t="shared" si="3"/>
        <v>0</v>
      </c>
      <c r="J16" s="390"/>
      <c r="K16" s="390"/>
      <c r="L16" s="390"/>
      <c r="M16" s="390"/>
      <c r="N16" s="391"/>
    </row>
    <row r="17" spans="1:14">
      <c r="A17" s="393">
        <v>1122</v>
      </c>
      <c r="B17" s="395" t="s">
        <v>188</v>
      </c>
      <c r="C17" s="382">
        <f t="shared" si="1"/>
        <v>0</v>
      </c>
      <c r="D17" s="396">
        <f>D18+D19</f>
        <v>0</v>
      </c>
      <c r="E17" s="396">
        <f t="shared" ref="E17:H17" si="9">E18+E19</f>
        <v>0</v>
      </c>
      <c r="F17" s="396">
        <f t="shared" si="9"/>
        <v>0</v>
      </c>
      <c r="G17" s="396">
        <f t="shared" si="9"/>
        <v>0</v>
      </c>
      <c r="H17" s="396">
        <f t="shared" si="9"/>
        <v>0</v>
      </c>
      <c r="I17" s="382">
        <f t="shared" si="3"/>
        <v>0</v>
      </c>
      <c r="J17" s="396">
        <f t="shared" ref="J17:N17" si="10">J18+J19</f>
        <v>0</v>
      </c>
      <c r="K17" s="396">
        <f t="shared" si="10"/>
        <v>0</v>
      </c>
      <c r="L17" s="396">
        <f t="shared" si="10"/>
        <v>0</v>
      </c>
      <c r="M17" s="396">
        <f t="shared" si="10"/>
        <v>0</v>
      </c>
      <c r="N17" s="397">
        <f t="shared" si="10"/>
        <v>0</v>
      </c>
    </row>
    <row r="18" spans="1:14">
      <c r="A18" s="393">
        <v>11221</v>
      </c>
      <c r="B18" s="398" t="s">
        <v>189</v>
      </c>
      <c r="C18" s="382">
        <f t="shared" si="1"/>
        <v>0</v>
      </c>
      <c r="D18" s="390"/>
      <c r="E18" s="390"/>
      <c r="F18" s="390"/>
      <c r="G18" s="390"/>
      <c r="H18" s="390"/>
      <c r="I18" s="382">
        <f t="shared" si="3"/>
        <v>0</v>
      </c>
      <c r="J18" s="390"/>
      <c r="K18" s="390"/>
      <c r="L18" s="390"/>
      <c r="M18" s="390"/>
      <c r="N18" s="391"/>
    </row>
    <row r="19" spans="1:14">
      <c r="A19" s="393">
        <v>11229</v>
      </c>
      <c r="B19" s="394" t="s">
        <v>187</v>
      </c>
      <c r="C19" s="382">
        <f t="shared" si="1"/>
        <v>0</v>
      </c>
      <c r="D19" s="390"/>
      <c r="E19" s="390"/>
      <c r="F19" s="390"/>
      <c r="G19" s="390"/>
      <c r="H19" s="390"/>
      <c r="I19" s="382">
        <f t="shared" si="3"/>
        <v>0</v>
      </c>
      <c r="J19" s="390"/>
      <c r="K19" s="390"/>
      <c r="L19" s="390"/>
      <c r="M19" s="390"/>
      <c r="N19" s="391"/>
    </row>
    <row r="20" spans="1:14">
      <c r="A20" s="393">
        <v>1123</v>
      </c>
      <c r="B20" s="394" t="s">
        <v>190</v>
      </c>
      <c r="C20" s="382">
        <f t="shared" si="1"/>
        <v>0</v>
      </c>
      <c r="D20" s="386">
        <f>D21+D22+D23</f>
        <v>0</v>
      </c>
      <c r="E20" s="386">
        <f t="shared" ref="E20:H20" si="11">E21+E22+E23</f>
        <v>0</v>
      </c>
      <c r="F20" s="386">
        <f t="shared" si="11"/>
        <v>0</v>
      </c>
      <c r="G20" s="386">
        <f t="shared" si="11"/>
        <v>0</v>
      </c>
      <c r="H20" s="386">
        <f t="shared" si="11"/>
        <v>0</v>
      </c>
      <c r="I20" s="382">
        <f t="shared" si="3"/>
        <v>0</v>
      </c>
      <c r="J20" s="386">
        <f t="shared" ref="J20:N20" si="12">J21+J22+J23</f>
        <v>0</v>
      </c>
      <c r="K20" s="386">
        <f t="shared" si="12"/>
        <v>0</v>
      </c>
      <c r="L20" s="386">
        <f t="shared" si="12"/>
        <v>0</v>
      </c>
      <c r="M20" s="386">
        <f t="shared" si="12"/>
        <v>0</v>
      </c>
      <c r="N20" s="387">
        <f t="shared" si="12"/>
        <v>0</v>
      </c>
    </row>
    <row r="21" spans="1:14">
      <c r="A21" s="393">
        <v>11231</v>
      </c>
      <c r="B21" s="394" t="s">
        <v>191</v>
      </c>
      <c r="C21" s="382">
        <f t="shared" si="1"/>
        <v>0</v>
      </c>
      <c r="D21" s="390"/>
      <c r="E21" s="390"/>
      <c r="F21" s="390"/>
      <c r="G21" s="390"/>
      <c r="H21" s="390"/>
      <c r="I21" s="382">
        <f t="shared" si="3"/>
        <v>0</v>
      </c>
      <c r="J21" s="390"/>
      <c r="K21" s="390"/>
      <c r="L21" s="390"/>
      <c r="M21" s="390"/>
      <c r="N21" s="391"/>
    </row>
    <row r="22" spans="1:14">
      <c r="A22" s="393">
        <v>11232</v>
      </c>
      <c r="B22" s="394" t="s">
        <v>192</v>
      </c>
      <c r="C22" s="382">
        <f t="shared" si="1"/>
        <v>0</v>
      </c>
      <c r="D22" s="390"/>
      <c r="E22" s="390"/>
      <c r="F22" s="390"/>
      <c r="G22" s="390"/>
      <c r="H22" s="390"/>
      <c r="I22" s="382">
        <f t="shared" si="3"/>
        <v>0</v>
      </c>
      <c r="J22" s="390"/>
      <c r="K22" s="390"/>
      <c r="L22" s="390"/>
      <c r="M22" s="390"/>
      <c r="N22" s="391"/>
    </row>
    <row r="23" spans="1:14">
      <c r="A23" s="393">
        <v>11239</v>
      </c>
      <c r="B23" s="394" t="s">
        <v>187</v>
      </c>
      <c r="C23" s="382">
        <f t="shared" si="1"/>
        <v>0</v>
      </c>
      <c r="D23" s="386">
        <f>D24+D25</f>
        <v>0</v>
      </c>
      <c r="E23" s="386">
        <f t="shared" ref="E23:H23" si="13">E24+E25</f>
        <v>0</v>
      </c>
      <c r="F23" s="386">
        <f t="shared" si="13"/>
        <v>0</v>
      </c>
      <c r="G23" s="386">
        <f t="shared" si="13"/>
        <v>0</v>
      </c>
      <c r="H23" s="386">
        <f t="shared" si="13"/>
        <v>0</v>
      </c>
      <c r="I23" s="382">
        <f t="shared" si="3"/>
        <v>0</v>
      </c>
      <c r="J23" s="386">
        <f t="shared" ref="J23:N23" si="14">J24+J25</f>
        <v>0</v>
      </c>
      <c r="K23" s="386">
        <f t="shared" si="14"/>
        <v>0</v>
      </c>
      <c r="L23" s="386">
        <f t="shared" si="14"/>
        <v>0</v>
      </c>
      <c r="M23" s="386">
        <f t="shared" si="14"/>
        <v>0</v>
      </c>
      <c r="N23" s="387">
        <f t="shared" si="14"/>
        <v>0</v>
      </c>
    </row>
    <row r="24" spans="1:14">
      <c r="A24" s="393">
        <v>112391</v>
      </c>
      <c r="B24" s="394" t="s">
        <v>193</v>
      </c>
      <c r="C24" s="1453" t="s">
        <v>2039</v>
      </c>
      <c r="D24" s="390"/>
      <c r="E24" s="390"/>
      <c r="F24" s="390"/>
      <c r="G24" s="390"/>
      <c r="H24" s="390"/>
      <c r="I24" s="382">
        <f t="shared" si="3"/>
        <v>0</v>
      </c>
      <c r="J24" s="390"/>
      <c r="K24" s="390"/>
      <c r="L24" s="390"/>
      <c r="M24" s="390"/>
      <c r="N24" s="391"/>
    </row>
    <row r="25" spans="1:14">
      <c r="A25" s="393">
        <v>112392</v>
      </c>
      <c r="B25" s="394" t="s">
        <v>194</v>
      </c>
      <c r="C25" s="1453" t="s">
        <v>2038</v>
      </c>
      <c r="D25" s="390"/>
      <c r="E25" s="390"/>
      <c r="F25" s="390"/>
      <c r="G25" s="390"/>
      <c r="H25" s="390"/>
      <c r="I25" s="382">
        <f t="shared" si="3"/>
        <v>0</v>
      </c>
      <c r="J25" s="390"/>
      <c r="K25" s="390"/>
      <c r="L25" s="390"/>
      <c r="M25" s="390"/>
      <c r="N25" s="391"/>
    </row>
    <row r="26" spans="1:14">
      <c r="A26" s="393">
        <v>1124</v>
      </c>
      <c r="B26" s="394" t="s">
        <v>195</v>
      </c>
      <c r="C26" s="1453" t="s">
        <v>2039</v>
      </c>
      <c r="D26" s="386">
        <f>D27+D28</f>
        <v>0</v>
      </c>
      <c r="E26" s="386">
        <f t="shared" ref="E26:H26" si="15">E27+E28</f>
        <v>0</v>
      </c>
      <c r="F26" s="386">
        <f t="shared" si="15"/>
        <v>0</v>
      </c>
      <c r="G26" s="386">
        <f t="shared" si="15"/>
        <v>0</v>
      </c>
      <c r="H26" s="386">
        <f t="shared" si="15"/>
        <v>0</v>
      </c>
      <c r="I26" s="382">
        <f t="shared" si="3"/>
        <v>0</v>
      </c>
      <c r="J26" s="386">
        <f t="shared" ref="J26:N26" si="16">J27+J28</f>
        <v>0</v>
      </c>
      <c r="K26" s="386">
        <f t="shared" si="16"/>
        <v>0</v>
      </c>
      <c r="L26" s="386">
        <f t="shared" si="16"/>
        <v>0</v>
      </c>
      <c r="M26" s="386">
        <f t="shared" si="16"/>
        <v>0</v>
      </c>
      <c r="N26" s="387">
        <f t="shared" si="16"/>
        <v>0</v>
      </c>
    </row>
    <row r="27" spans="1:14">
      <c r="A27" s="393">
        <v>11241</v>
      </c>
      <c r="B27" s="394" t="s">
        <v>196</v>
      </c>
      <c r="C27" s="1453" t="s">
        <v>2041</v>
      </c>
      <c r="D27" s="390"/>
      <c r="E27" s="390"/>
      <c r="F27" s="390"/>
      <c r="G27" s="390"/>
      <c r="H27" s="390"/>
      <c r="I27" s="382">
        <f t="shared" si="3"/>
        <v>0</v>
      </c>
      <c r="J27" s="390"/>
      <c r="K27" s="390"/>
      <c r="L27" s="390"/>
      <c r="M27" s="390"/>
      <c r="N27" s="391"/>
    </row>
    <row r="28" spans="1:14">
      <c r="A28" s="393">
        <v>11249</v>
      </c>
      <c r="B28" s="394" t="s">
        <v>187</v>
      </c>
      <c r="C28" s="1453" t="s">
        <v>2041</v>
      </c>
      <c r="D28" s="390"/>
      <c r="E28" s="390"/>
      <c r="F28" s="390"/>
      <c r="G28" s="390"/>
      <c r="H28" s="390"/>
      <c r="I28" s="382">
        <f t="shared" si="3"/>
        <v>0</v>
      </c>
      <c r="J28" s="390"/>
      <c r="K28" s="390"/>
      <c r="L28" s="390"/>
      <c r="M28" s="390"/>
      <c r="N28" s="391"/>
    </row>
    <row r="29" spans="1:14">
      <c r="A29" s="393">
        <v>1127</v>
      </c>
      <c r="B29" s="394" t="s">
        <v>197</v>
      </c>
      <c r="C29" s="1453" t="s">
        <v>2041</v>
      </c>
      <c r="D29" s="390"/>
      <c r="E29" s="390"/>
      <c r="F29" s="390"/>
      <c r="G29" s="390"/>
      <c r="H29" s="390"/>
      <c r="I29" s="382">
        <f t="shared" si="3"/>
        <v>0</v>
      </c>
      <c r="J29" s="390"/>
      <c r="K29" s="390"/>
      <c r="L29" s="390"/>
      <c r="M29" s="390"/>
      <c r="N29" s="391"/>
    </row>
    <row r="30" spans="1:14">
      <c r="A30" s="393">
        <v>1128</v>
      </c>
      <c r="B30" s="394" t="s">
        <v>198</v>
      </c>
      <c r="C30" s="382">
        <f t="shared" si="1"/>
        <v>0</v>
      </c>
      <c r="D30" s="390"/>
      <c r="E30" s="390"/>
      <c r="F30" s="390"/>
      <c r="G30" s="390"/>
      <c r="H30" s="390"/>
      <c r="I30" s="382">
        <f t="shared" si="3"/>
        <v>0</v>
      </c>
      <c r="J30" s="390"/>
      <c r="K30" s="390"/>
      <c r="L30" s="390"/>
      <c r="M30" s="390"/>
      <c r="N30" s="391"/>
    </row>
    <row r="31" spans="1:14">
      <c r="A31" s="384">
        <v>12</v>
      </c>
      <c r="B31" s="385" t="s">
        <v>199</v>
      </c>
      <c r="C31" s="382">
        <f t="shared" si="1"/>
        <v>0</v>
      </c>
      <c r="D31" s="386">
        <f>D32+D36</f>
        <v>0</v>
      </c>
      <c r="E31" s="386">
        <f t="shared" ref="E31:H31" si="17">E32+E36</f>
        <v>0</v>
      </c>
      <c r="F31" s="386">
        <f t="shared" si="17"/>
        <v>0</v>
      </c>
      <c r="G31" s="386">
        <f t="shared" si="17"/>
        <v>0</v>
      </c>
      <c r="H31" s="386">
        <f t="shared" si="17"/>
        <v>0</v>
      </c>
      <c r="I31" s="382">
        <f t="shared" si="3"/>
        <v>0</v>
      </c>
      <c r="J31" s="386">
        <f t="shared" ref="J31:N31" si="18">J32+J36</f>
        <v>0</v>
      </c>
      <c r="K31" s="386">
        <f t="shared" si="18"/>
        <v>0</v>
      </c>
      <c r="L31" s="386">
        <f t="shared" si="18"/>
        <v>0</v>
      </c>
      <c r="M31" s="386">
        <f t="shared" si="18"/>
        <v>0</v>
      </c>
      <c r="N31" s="387">
        <f t="shared" si="18"/>
        <v>0</v>
      </c>
    </row>
    <row r="32" spans="1:14">
      <c r="A32" s="388">
        <v>121</v>
      </c>
      <c r="B32" s="392" t="s">
        <v>83</v>
      </c>
      <c r="C32" s="382">
        <f t="shared" si="1"/>
        <v>0</v>
      </c>
      <c r="D32" s="390"/>
      <c r="E32" s="390"/>
      <c r="F32" s="390"/>
      <c r="G32" s="390"/>
      <c r="H32" s="390"/>
      <c r="I32" s="382">
        <f t="shared" si="3"/>
        <v>0</v>
      </c>
      <c r="J32" s="390"/>
      <c r="K32" s="390"/>
      <c r="L32" s="390"/>
      <c r="M32" s="390"/>
      <c r="N32" s="391"/>
    </row>
    <row r="33" spans="1:14">
      <c r="A33" s="399">
        <v>1214</v>
      </c>
      <c r="B33" s="400" t="s">
        <v>205</v>
      </c>
      <c r="C33" s="382">
        <f t="shared" si="1"/>
        <v>0</v>
      </c>
      <c r="D33" s="401">
        <f>D34+D35</f>
        <v>0</v>
      </c>
      <c r="E33" s="401">
        <f t="shared" ref="E33:H33" si="19">E34+E35</f>
        <v>0</v>
      </c>
      <c r="F33" s="401">
        <f t="shared" si="19"/>
        <v>0</v>
      </c>
      <c r="G33" s="401">
        <f t="shared" si="19"/>
        <v>0</v>
      </c>
      <c r="H33" s="401">
        <f t="shared" si="19"/>
        <v>0</v>
      </c>
      <c r="I33" s="382">
        <f t="shared" si="3"/>
        <v>0</v>
      </c>
      <c r="J33" s="401">
        <f t="shared" ref="J33:N33" si="20">J34+J35</f>
        <v>0</v>
      </c>
      <c r="K33" s="401">
        <f t="shared" si="20"/>
        <v>0</v>
      </c>
      <c r="L33" s="401">
        <f t="shared" si="20"/>
        <v>0</v>
      </c>
      <c r="M33" s="401">
        <f t="shared" si="20"/>
        <v>0</v>
      </c>
      <c r="N33" s="402">
        <f t="shared" si="20"/>
        <v>0</v>
      </c>
    </row>
    <row r="34" spans="1:14">
      <c r="A34" s="399">
        <v>12141</v>
      </c>
      <c r="B34" s="400" t="s">
        <v>206</v>
      </c>
      <c r="C34" s="382">
        <f t="shared" si="1"/>
        <v>0</v>
      </c>
      <c r="D34" s="403"/>
      <c r="E34" s="403"/>
      <c r="F34" s="403"/>
      <c r="G34" s="403"/>
      <c r="H34" s="403"/>
      <c r="I34" s="382">
        <f t="shared" si="3"/>
        <v>0</v>
      </c>
      <c r="J34" s="403"/>
      <c r="K34" s="403"/>
      <c r="L34" s="403"/>
      <c r="M34" s="403"/>
      <c r="N34" s="404"/>
    </row>
    <row r="35" spans="1:14">
      <c r="A35" s="399">
        <v>12149</v>
      </c>
      <c r="B35" s="400" t="s">
        <v>203</v>
      </c>
      <c r="C35" s="382">
        <f t="shared" si="1"/>
        <v>0</v>
      </c>
      <c r="D35" s="403"/>
      <c r="E35" s="403"/>
      <c r="F35" s="403"/>
      <c r="G35" s="403"/>
      <c r="H35" s="403"/>
      <c r="I35" s="382">
        <f t="shared" si="3"/>
        <v>0</v>
      </c>
      <c r="J35" s="403"/>
      <c r="K35" s="403"/>
      <c r="L35" s="403"/>
      <c r="M35" s="403"/>
      <c r="N35" s="404"/>
    </row>
    <row r="36" spans="1:14">
      <c r="A36" s="388">
        <v>122</v>
      </c>
      <c r="B36" s="392" t="s">
        <v>207</v>
      </c>
      <c r="C36" s="382">
        <f t="shared" si="1"/>
        <v>0</v>
      </c>
      <c r="D36" s="383">
        <f>D37+D38+D39+D40</f>
        <v>0</v>
      </c>
      <c r="E36" s="383">
        <f t="shared" ref="E36:N36" si="21">E37+E38+E39+E40</f>
        <v>0</v>
      </c>
      <c r="F36" s="383">
        <f t="shared" si="21"/>
        <v>0</v>
      </c>
      <c r="G36" s="383">
        <f t="shared" si="21"/>
        <v>0</v>
      </c>
      <c r="H36" s="383">
        <f t="shared" si="21"/>
        <v>0</v>
      </c>
      <c r="I36" s="382">
        <f t="shared" si="3"/>
        <v>0</v>
      </c>
      <c r="J36" s="383">
        <f t="shared" si="21"/>
        <v>0</v>
      </c>
      <c r="K36" s="383">
        <f t="shared" si="21"/>
        <v>0</v>
      </c>
      <c r="L36" s="383">
        <f t="shared" si="21"/>
        <v>0</v>
      </c>
      <c r="M36" s="383">
        <f t="shared" si="21"/>
        <v>0</v>
      </c>
      <c r="N36" s="383">
        <f t="shared" si="21"/>
        <v>0</v>
      </c>
    </row>
    <row r="37" spans="1:14">
      <c r="A37" s="405">
        <v>1221</v>
      </c>
      <c r="B37" s="406" t="s">
        <v>208</v>
      </c>
      <c r="C37" s="382">
        <f t="shared" si="1"/>
        <v>0</v>
      </c>
      <c r="D37" s="390"/>
      <c r="E37" s="390"/>
      <c r="F37" s="390"/>
      <c r="G37" s="390"/>
      <c r="H37" s="390"/>
      <c r="I37" s="382">
        <f t="shared" si="3"/>
        <v>0</v>
      </c>
      <c r="J37" s="390"/>
      <c r="K37" s="390"/>
      <c r="L37" s="390"/>
      <c r="M37" s="390"/>
      <c r="N37" s="391"/>
    </row>
    <row r="38" spans="1:14">
      <c r="A38" s="405">
        <v>1222</v>
      </c>
      <c r="B38" s="406" t="s">
        <v>211</v>
      </c>
      <c r="C38" s="382">
        <f t="shared" si="1"/>
        <v>0</v>
      </c>
      <c r="D38" s="390"/>
      <c r="E38" s="390"/>
      <c r="F38" s="390"/>
      <c r="G38" s="390"/>
      <c r="H38" s="390"/>
      <c r="I38" s="382">
        <f t="shared" si="3"/>
        <v>0</v>
      </c>
      <c r="J38" s="390"/>
      <c r="K38" s="390"/>
      <c r="L38" s="390"/>
      <c r="M38" s="390"/>
      <c r="N38" s="391"/>
    </row>
    <row r="39" spans="1:14">
      <c r="A39" s="405">
        <v>1223</v>
      </c>
      <c r="B39" s="406" t="s">
        <v>212</v>
      </c>
      <c r="C39" s="382">
        <f t="shared" si="1"/>
        <v>0</v>
      </c>
      <c r="D39" s="390"/>
      <c r="E39" s="390"/>
      <c r="F39" s="390"/>
      <c r="G39" s="390"/>
      <c r="H39" s="390"/>
      <c r="I39" s="382">
        <f t="shared" si="3"/>
        <v>0</v>
      </c>
      <c r="J39" s="390"/>
      <c r="K39" s="390"/>
      <c r="L39" s="390"/>
      <c r="M39" s="390"/>
      <c r="N39" s="391"/>
    </row>
    <row r="40" spans="1:14">
      <c r="A40" s="407">
        <v>1224</v>
      </c>
      <c r="B40" s="408" t="s">
        <v>213</v>
      </c>
      <c r="C40" s="382">
        <f t="shared" si="1"/>
        <v>0</v>
      </c>
      <c r="D40" s="390"/>
      <c r="E40" s="390"/>
      <c r="F40" s="390"/>
      <c r="G40" s="390"/>
      <c r="H40" s="390"/>
      <c r="I40" s="382">
        <f t="shared" si="3"/>
        <v>0</v>
      </c>
      <c r="J40" s="390"/>
      <c r="K40" s="390"/>
      <c r="L40" s="390"/>
      <c r="M40" s="390"/>
      <c r="N40" s="391"/>
    </row>
    <row r="41" spans="1:14">
      <c r="A41" s="384">
        <v>13</v>
      </c>
      <c r="B41" s="385" t="s">
        <v>218</v>
      </c>
      <c r="C41" s="382">
        <f t="shared" si="1"/>
        <v>0</v>
      </c>
      <c r="D41" s="383">
        <f>D42+D52</f>
        <v>0</v>
      </c>
      <c r="E41" s="383">
        <f t="shared" ref="E41:H41" si="22">E42+E52</f>
        <v>0</v>
      </c>
      <c r="F41" s="383">
        <f t="shared" si="22"/>
        <v>0</v>
      </c>
      <c r="G41" s="383">
        <f t="shared" si="22"/>
        <v>0</v>
      </c>
      <c r="H41" s="383">
        <f t="shared" si="22"/>
        <v>0</v>
      </c>
      <c r="I41" s="382">
        <f>J41+K41+L41+M41+N41</f>
        <v>0</v>
      </c>
      <c r="J41" s="383">
        <f>J49+J52</f>
        <v>0</v>
      </c>
      <c r="K41" s="383">
        <f t="shared" ref="K41:N41" si="23">K49+K52</f>
        <v>0</v>
      </c>
      <c r="L41" s="383">
        <f t="shared" si="23"/>
        <v>0</v>
      </c>
      <c r="M41" s="383">
        <f t="shared" si="23"/>
        <v>0</v>
      </c>
      <c r="N41" s="383">
        <f t="shared" si="23"/>
        <v>0</v>
      </c>
    </row>
    <row r="42" spans="1:14">
      <c r="A42" s="409">
        <v>131</v>
      </c>
      <c r="B42" s="392" t="s">
        <v>219</v>
      </c>
      <c r="C42" s="382">
        <f t="shared" si="1"/>
        <v>0</v>
      </c>
      <c r="D42" s="383">
        <f>D43+D46</f>
        <v>0</v>
      </c>
      <c r="E42" s="383">
        <f t="shared" ref="E42:H42" si="24">E43+E46</f>
        <v>0</v>
      </c>
      <c r="F42" s="383">
        <f t="shared" si="24"/>
        <v>0</v>
      </c>
      <c r="G42" s="383">
        <f t="shared" si="24"/>
        <v>0</v>
      </c>
      <c r="H42" s="383">
        <f t="shared" si="24"/>
        <v>0</v>
      </c>
      <c r="I42" s="410"/>
      <c r="J42" s="410"/>
      <c r="K42" s="410"/>
      <c r="L42" s="410"/>
      <c r="M42" s="410"/>
      <c r="N42" s="411"/>
    </row>
    <row r="43" spans="1:14">
      <c r="A43" s="393">
        <v>1311</v>
      </c>
      <c r="B43" s="394" t="s">
        <v>219</v>
      </c>
      <c r="C43" s="382">
        <f t="shared" si="1"/>
        <v>0</v>
      </c>
      <c r="D43" s="383">
        <f>D44+D45</f>
        <v>0</v>
      </c>
      <c r="E43" s="383">
        <f t="shared" ref="E43:H43" si="25">E44+E45</f>
        <v>0</v>
      </c>
      <c r="F43" s="383">
        <f t="shared" si="25"/>
        <v>0</v>
      </c>
      <c r="G43" s="383">
        <f t="shared" si="25"/>
        <v>0</v>
      </c>
      <c r="H43" s="383">
        <f t="shared" si="25"/>
        <v>0</v>
      </c>
      <c r="I43" s="410"/>
      <c r="J43" s="410"/>
      <c r="K43" s="410"/>
      <c r="L43" s="410"/>
      <c r="M43" s="410"/>
      <c r="N43" s="411"/>
    </row>
    <row r="44" spans="1:14">
      <c r="A44" s="393">
        <v>13111</v>
      </c>
      <c r="B44" s="394" t="s">
        <v>220</v>
      </c>
      <c r="C44" s="382">
        <f t="shared" si="1"/>
        <v>0</v>
      </c>
      <c r="D44" s="390"/>
      <c r="E44" s="390"/>
      <c r="F44" s="390"/>
      <c r="G44" s="390"/>
      <c r="H44" s="390"/>
      <c r="I44" s="410"/>
      <c r="J44" s="410"/>
      <c r="K44" s="410"/>
      <c r="L44" s="410"/>
      <c r="M44" s="410"/>
      <c r="N44" s="411"/>
    </row>
    <row r="45" spans="1:14">
      <c r="A45" s="393">
        <v>13112</v>
      </c>
      <c r="B45" s="394" t="s">
        <v>221</v>
      </c>
      <c r="C45" s="382">
        <f t="shared" si="1"/>
        <v>0</v>
      </c>
      <c r="D45" s="390"/>
      <c r="E45" s="390"/>
      <c r="F45" s="390"/>
      <c r="G45" s="390"/>
      <c r="H45" s="390"/>
      <c r="I45" s="410"/>
      <c r="J45" s="410"/>
      <c r="K45" s="410"/>
      <c r="L45" s="410"/>
      <c r="M45" s="410"/>
      <c r="N45" s="411"/>
    </row>
    <row r="46" spans="1:14">
      <c r="A46" s="393">
        <v>1319</v>
      </c>
      <c r="B46" s="394" t="s">
        <v>222</v>
      </c>
      <c r="C46" s="382">
        <f t="shared" si="1"/>
        <v>0</v>
      </c>
      <c r="D46" s="383">
        <f>D47+D48</f>
        <v>0</v>
      </c>
      <c r="E46" s="383">
        <f t="shared" ref="E46:H46" si="26">E47+E48</f>
        <v>0</v>
      </c>
      <c r="F46" s="383">
        <f t="shared" si="26"/>
        <v>0</v>
      </c>
      <c r="G46" s="383">
        <f t="shared" si="26"/>
        <v>0</v>
      </c>
      <c r="H46" s="383">
        <f t="shared" si="26"/>
        <v>0</v>
      </c>
      <c r="I46" s="410"/>
      <c r="J46" s="410"/>
      <c r="K46" s="410"/>
      <c r="L46" s="410"/>
      <c r="M46" s="410"/>
      <c r="N46" s="411"/>
    </row>
    <row r="47" spans="1:14">
      <c r="A47" s="393">
        <v>13191</v>
      </c>
      <c r="B47" s="394" t="s">
        <v>223</v>
      </c>
      <c r="C47" s="382">
        <f t="shared" si="1"/>
        <v>0</v>
      </c>
      <c r="D47" s="390"/>
      <c r="E47" s="390"/>
      <c r="F47" s="390"/>
      <c r="G47" s="390"/>
      <c r="H47" s="390"/>
      <c r="I47" s="410"/>
      <c r="J47" s="410"/>
      <c r="K47" s="410"/>
      <c r="L47" s="410"/>
      <c r="M47" s="410"/>
      <c r="N47" s="411"/>
    </row>
    <row r="48" spans="1:14">
      <c r="A48" s="393">
        <v>13192</v>
      </c>
      <c r="B48" s="394" t="s">
        <v>224</v>
      </c>
      <c r="C48" s="382">
        <f t="shared" si="1"/>
        <v>0</v>
      </c>
      <c r="D48" s="390"/>
      <c r="E48" s="390"/>
      <c r="F48" s="390"/>
      <c r="G48" s="390"/>
      <c r="H48" s="390"/>
      <c r="I48" s="410"/>
      <c r="J48" s="410"/>
      <c r="K48" s="410"/>
      <c r="L48" s="410"/>
      <c r="M48" s="410"/>
      <c r="N48" s="411"/>
    </row>
    <row r="49" spans="1:14">
      <c r="A49" s="409">
        <v>132</v>
      </c>
      <c r="B49" s="392" t="s">
        <v>225</v>
      </c>
      <c r="C49" s="410"/>
      <c r="D49" s="410"/>
      <c r="E49" s="410"/>
      <c r="F49" s="410"/>
      <c r="G49" s="410"/>
      <c r="H49" s="410"/>
      <c r="I49" s="382">
        <f t="shared" ref="I49:I52" si="27">J49+K49+L49+M49+N49</f>
        <v>0</v>
      </c>
      <c r="J49" s="383">
        <f t="shared" ref="J49:N49" si="28">J50+J51</f>
        <v>0</v>
      </c>
      <c r="K49" s="383">
        <f t="shared" si="28"/>
        <v>0</v>
      </c>
      <c r="L49" s="383">
        <f t="shared" si="28"/>
        <v>0</v>
      </c>
      <c r="M49" s="383">
        <f t="shared" si="28"/>
        <v>0</v>
      </c>
      <c r="N49" s="383">
        <f t="shared" si="28"/>
        <v>0</v>
      </c>
    </row>
    <row r="50" spans="1:14">
      <c r="A50" s="393">
        <v>1321</v>
      </c>
      <c r="B50" s="394" t="s">
        <v>225</v>
      </c>
      <c r="C50" s="410"/>
      <c r="D50" s="410"/>
      <c r="E50" s="410"/>
      <c r="F50" s="410"/>
      <c r="G50" s="410"/>
      <c r="H50" s="410"/>
      <c r="I50" s="382">
        <f t="shared" si="27"/>
        <v>0</v>
      </c>
      <c r="J50" s="390"/>
      <c r="K50" s="390"/>
      <c r="L50" s="390"/>
      <c r="M50" s="390"/>
      <c r="N50" s="391"/>
    </row>
    <row r="51" spans="1:14">
      <c r="A51" s="393">
        <v>1329</v>
      </c>
      <c r="B51" s="394" t="s">
        <v>222</v>
      </c>
      <c r="C51" s="410"/>
      <c r="D51" s="410"/>
      <c r="E51" s="410"/>
      <c r="F51" s="410"/>
      <c r="G51" s="410"/>
      <c r="H51" s="410"/>
      <c r="I51" s="382">
        <f t="shared" si="27"/>
        <v>0</v>
      </c>
      <c r="J51" s="390"/>
      <c r="K51" s="390"/>
      <c r="L51" s="390"/>
      <c r="M51" s="390"/>
      <c r="N51" s="391"/>
    </row>
    <row r="52" spans="1:14">
      <c r="A52" s="409">
        <v>137</v>
      </c>
      <c r="B52" s="412" t="s">
        <v>226</v>
      </c>
      <c r="C52" s="382">
        <f t="shared" ref="C52:C55" si="29">D52+E52+F52+G52+H52</f>
        <v>0</v>
      </c>
      <c r="D52" s="383">
        <f t="shared" ref="D52:H52" si="30">D53</f>
        <v>0</v>
      </c>
      <c r="E52" s="383">
        <f t="shared" si="30"/>
        <v>0</v>
      </c>
      <c r="F52" s="383">
        <f t="shared" si="30"/>
        <v>0</v>
      </c>
      <c r="G52" s="383">
        <f t="shared" si="30"/>
        <v>0</v>
      </c>
      <c r="H52" s="383">
        <f t="shared" si="30"/>
        <v>0</v>
      </c>
      <c r="I52" s="382">
        <f t="shared" si="27"/>
        <v>0</v>
      </c>
      <c r="J52" s="383">
        <f t="shared" ref="J52:N52" si="31">J56</f>
        <v>0</v>
      </c>
      <c r="K52" s="383">
        <f t="shared" si="31"/>
        <v>0</v>
      </c>
      <c r="L52" s="383">
        <f t="shared" si="31"/>
        <v>0</v>
      </c>
      <c r="M52" s="383">
        <f t="shared" si="31"/>
        <v>0</v>
      </c>
      <c r="N52" s="383">
        <f t="shared" si="31"/>
        <v>0</v>
      </c>
    </row>
    <row r="53" spans="1:14">
      <c r="A53" s="393">
        <v>1371</v>
      </c>
      <c r="B53" s="413" t="s">
        <v>227</v>
      </c>
      <c r="C53" s="382">
        <f t="shared" si="29"/>
        <v>0</v>
      </c>
      <c r="D53" s="383">
        <f t="shared" ref="D53:H53" si="32">D54+D55</f>
        <v>0</v>
      </c>
      <c r="E53" s="383">
        <f t="shared" si="32"/>
        <v>0</v>
      </c>
      <c r="F53" s="383">
        <f t="shared" si="32"/>
        <v>0</v>
      </c>
      <c r="G53" s="383">
        <f t="shared" si="32"/>
        <v>0</v>
      </c>
      <c r="H53" s="383">
        <f t="shared" si="32"/>
        <v>0</v>
      </c>
      <c r="I53" s="410"/>
      <c r="J53" s="410"/>
      <c r="K53" s="410"/>
      <c r="L53" s="410"/>
      <c r="M53" s="410"/>
      <c r="N53" s="411"/>
    </row>
    <row r="54" spans="1:14">
      <c r="A54" s="393">
        <v>13711</v>
      </c>
      <c r="B54" s="413" t="s">
        <v>228</v>
      </c>
      <c r="C54" s="382">
        <f t="shared" si="29"/>
        <v>0</v>
      </c>
      <c r="D54" s="390"/>
      <c r="E54" s="390"/>
      <c r="F54" s="390"/>
      <c r="G54" s="390"/>
      <c r="H54" s="390"/>
      <c r="I54" s="410"/>
      <c r="J54" s="410"/>
      <c r="K54" s="410"/>
      <c r="L54" s="410"/>
      <c r="M54" s="410"/>
      <c r="N54" s="411"/>
    </row>
    <row r="55" spans="1:14">
      <c r="A55" s="393">
        <v>13712</v>
      </c>
      <c r="B55" s="413" t="s">
        <v>229</v>
      </c>
      <c r="C55" s="382">
        <f t="shared" si="29"/>
        <v>0</v>
      </c>
      <c r="D55" s="390"/>
      <c r="E55" s="390"/>
      <c r="F55" s="390"/>
      <c r="G55" s="390"/>
      <c r="H55" s="390"/>
      <c r="I55" s="410"/>
      <c r="J55" s="410"/>
      <c r="K55" s="410"/>
      <c r="L55" s="410"/>
      <c r="M55" s="410"/>
      <c r="N55" s="411"/>
    </row>
    <row r="56" spans="1:14">
      <c r="A56" s="393">
        <v>1372</v>
      </c>
      <c r="B56" s="413" t="s">
        <v>230</v>
      </c>
      <c r="C56" s="410"/>
      <c r="D56" s="410"/>
      <c r="E56" s="410"/>
      <c r="F56" s="410"/>
      <c r="G56" s="410"/>
      <c r="H56" s="410"/>
      <c r="I56" s="382">
        <f>J56+K56+L56+M56+N56</f>
        <v>0</v>
      </c>
      <c r="J56" s="390"/>
      <c r="K56" s="390"/>
      <c r="L56" s="390"/>
      <c r="M56" s="390"/>
      <c r="N56" s="391"/>
    </row>
    <row r="57" spans="1:14">
      <c r="A57" s="384">
        <v>14</v>
      </c>
      <c r="B57" s="385" t="s">
        <v>231</v>
      </c>
      <c r="C57" s="382">
        <f t="shared" ref="C57:C69" si="33">D57+E57+F57+G57+H57</f>
        <v>0</v>
      </c>
      <c r="D57" s="383">
        <f t="shared" ref="D57:H57" si="34">D58</f>
        <v>0</v>
      </c>
      <c r="E57" s="383">
        <f t="shared" si="34"/>
        <v>0</v>
      </c>
      <c r="F57" s="383">
        <f t="shared" si="34"/>
        <v>0</v>
      </c>
      <c r="G57" s="383">
        <f t="shared" si="34"/>
        <v>0</v>
      </c>
      <c r="H57" s="383">
        <f t="shared" si="34"/>
        <v>0</v>
      </c>
      <c r="I57" s="382">
        <f t="shared" ref="I57" si="35">J57+K57+L57+M57+N57</f>
        <v>0</v>
      </c>
      <c r="J57" s="383">
        <f t="shared" ref="J57:N57" si="36">J70</f>
        <v>0</v>
      </c>
      <c r="K57" s="383">
        <f t="shared" si="36"/>
        <v>0</v>
      </c>
      <c r="L57" s="383">
        <f t="shared" si="36"/>
        <v>0</v>
      </c>
      <c r="M57" s="383">
        <f t="shared" si="36"/>
        <v>0</v>
      </c>
      <c r="N57" s="383">
        <f t="shared" si="36"/>
        <v>0</v>
      </c>
    </row>
    <row r="58" spans="1:14">
      <c r="A58" s="409">
        <v>141</v>
      </c>
      <c r="B58" s="392" t="s">
        <v>232</v>
      </c>
      <c r="C58" s="382">
        <f t="shared" si="33"/>
        <v>0</v>
      </c>
      <c r="D58" s="383">
        <f t="shared" ref="D58:H58" si="37">D59+D62+D65</f>
        <v>0</v>
      </c>
      <c r="E58" s="383">
        <f t="shared" si="37"/>
        <v>0</v>
      </c>
      <c r="F58" s="383">
        <f t="shared" si="37"/>
        <v>0</v>
      </c>
      <c r="G58" s="383">
        <f t="shared" si="37"/>
        <v>0</v>
      </c>
      <c r="H58" s="383">
        <f t="shared" si="37"/>
        <v>0</v>
      </c>
      <c r="I58" s="410"/>
      <c r="J58" s="410"/>
      <c r="K58" s="410"/>
      <c r="L58" s="410"/>
      <c r="M58" s="410"/>
      <c r="N58" s="411"/>
    </row>
    <row r="59" spans="1:14">
      <c r="A59" s="393">
        <v>1411</v>
      </c>
      <c r="B59" s="394" t="s">
        <v>32</v>
      </c>
      <c r="C59" s="382">
        <f t="shared" si="33"/>
        <v>0</v>
      </c>
      <c r="D59" s="383">
        <f t="shared" ref="D59:H59" si="38">D60+D61</f>
        <v>0</v>
      </c>
      <c r="E59" s="383">
        <f t="shared" si="38"/>
        <v>0</v>
      </c>
      <c r="F59" s="383">
        <f t="shared" si="38"/>
        <v>0</v>
      </c>
      <c r="G59" s="383">
        <f t="shared" si="38"/>
        <v>0</v>
      </c>
      <c r="H59" s="383">
        <f t="shared" si="38"/>
        <v>0</v>
      </c>
      <c r="I59" s="410"/>
      <c r="J59" s="410"/>
      <c r="K59" s="410"/>
      <c r="L59" s="410"/>
      <c r="M59" s="410"/>
      <c r="N59" s="411"/>
    </row>
    <row r="60" spans="1:14">
      <c r="A60" s="393">
        <v>14111</v>
      </c>
      <c r="B60" s="394" t="s">
        <v>233</v>
      </c>
      <c r="C60" s="382">
        <f t="shared" si="33"/>
        <v>0</v>
      </c>
      <c r="D60" s="390"/>
      <c r="E60" s="390"/>
      <c r="F60" s="390"/>
      <c r="G60" s="390"/>
      <c r="H60" s="390"/>
      <c r="I60" s="410"/>
      <c r="J60" s="410"/>
      <c r="K60" s="410"/>
      <c r="L60" s="410"/>
      <c r="M60" s="410"/>
      <c r="N60" s="411"/>
    </row>
    <row r="61" spans="1:14">
      <c r="A61" s="393">
        <v>14112</v>
      </c>
      <c r="B61" s="394" t="s">
        <v>234</v>
      </c>
      <c r="C61" s="382">
        <f t="shared" si="33"/>
        <v>0</v>
      </c>
      <c r="D61" s="390"/>
      <c r="E61" s="390"/>
      <c r="F61" s="390"/>
      <c r="G61" s="390"/>
      <c r="H61" s="390"/>
      <c r="I61" s="410"/>
      <c r="J61" s="410"/>
      <c r="K61" s="410"/>
      <c r="L61" s="410"/>
      <c r="M61" s="410"/>
      <c r="N61" s="411"/>
    </row>
    <row r="62" spans="1:14">
      <c r="A62" s="393">
        <v>1412</v>
      </c>
      <c r="B62" s="394" t="s">
        <v>235</v>
      </c>
      <c r="C62" s="382">
        <f t="shared" si="33"/>
        <v>0</v>
      </c>
      <c r="D62" s="383">
        <f>D63+D64</f>
        <v>0</v>
      </c>
      <c r="E62" s="383">
        <f t="shared" ref="E62:H62" si="39">E63+E64</f>
        <v>0</v>
      </c>
      <c r="F62" s="383">
        <f t="shared" si="39"/>
        <v>0</v>
      </c>
      <c r="G62" s="383">
        <f t="shared" si="39"/>
        <v>0</v>
      </c>
      <c r="H62" s="383">
        <f t="shared" si="39"/>
        <v>0</v>
      </c>
      <c r="I62" s="410"/>
      <c r="J62" s="410"/>
      <c r="K62" s="410"/>
      <c r="L62" s="410"/>
      <c r="M62" s="410"/>
      <c r="N62" s="411"/>
    </row>
    <row r="63" spans="1:14">
      <c r="A63" s="393">
        <v>14121</v>
      </c>
      <c r="B63" s="394" t="s">
        <v>236</v>
      </c>
      <c r="C63" s="382">
        <f t="shared" si="33"/>
        <v>0</v>
      </c>
      <c r="D63" s="390"/>
      <c r="E63" s="390"/>
      <c r="F63" s="390"/>
      <c r="G63" s="390"/>
      <c r="H63" s="390"/>
      <c r="I63" s="410"/>
      <c r="J63" s="410"/>
      <c r="K63" s="410"/>
      <c r="L63" s="410"/>
      <c r="M63" s="410"/>
      <c r="N63" s="411"/>
    </row>
    <row r="64" spans="1:14">
      <c r="A64" s="393">
        <v>14122</v>
      </c>
      <c r="B64" s="394" t="s">
        <v>237</v>
      </c>
      <c r="C64" s="382">
        <f t="shared" si="33"/>
        <v>0</v>
      </c>
      <c r="D64" s="390"/>
      <c r="E64" s="390"/>
      <c r="F64" s="390"/>
      <c r="G64" s="390"/>
      <c r="H64" s="390"/>
      <c r="I64" s="410"/>
      <c r="J64" s="410"/>
      <c r="K64" s="410"/>
      <c r="L64" s="410"/>
      <c r="M64" s="410"/>
      <c r="N64" s="411"/>
    </row>
    <row r="65" spans="1:14">
      <c r="A65" s="393">
        <v>1419</v>
      </c>
      <c r="B65" s="394" t="s">
        <v>222</v>
      </c>
      <c r="C65" s="382">
        <f t="shared" si="33"/>
        <v>0</v>
      </c>
      <c r="D65" s="383">
        <f>D66+D67+D68+D69</f>
        <v>0</v>
      </c>
      <c r="E65" s="383">
        <f t="shared" ref="E65:H65" si="40">E66+E67+E68+E69</f>
        <v>0</v>
      </c>
      <c r="F65" s="383">
        <f t="shared" si="40"/>
        <v>0</v>
      </c>
      <c r="G65" s="383">
        <f t="shared" si="40"/>
        <v>0</v>
      </c>
      <c r="H65" s="383">
        <f t="shared" si="40"/>
        <v>0</v>
      </c>
      <c r="I65" s="410"/>
      <c r="J65" s="410"/>
      <c r="K65" s="410"/>
      <c r="L65" s="410"/>
      <c r="M65" s="410"/>
      <c r="N65" s="411"/>
    </row>
    <row r="66" spans="1:14">
      <c r="A66" s="393">
        <v>14191</v>
      </c>
      <c r="B66" s="394" t="s">
        <v>238</v>
      </c>
      <c r="C66" s="382">
        <f t="shared" si="33"/>
        <v>0</v>
      </c>
      <c r="D66" s="390"/>
      <c r="E66" s="390"/>
      <c r="F66" s="390"/>
      <c r="G66" s="390"/>
      <c r="H66" s="390"/>
      <c r="I66" s="410"/>
      <c r="J66" s="410"/>
      <c r="K66" s="410"/>
      <c r="L66" s="410"/>
      <c r="M66" s="410"/>
      <c r="N66" s="411"/>
    </row>
    <row r="67" spans="1:14">
      <c r="A67" s="393">
        <v>14192</v>
      </c>
      <c r="B67" s="394" t="s">
        <v>239</v>
      </c>
      <c r="C67" s="382">
        <f t="shared" si="33"/>
        <v>0</v>
      </c>
      <c r="D67" s="390"/>
      <c r="E67" s="390"/>
      <c r="F67" s="390"/>
      <c r="G67" s="390"/>
      <c r="H67" s="390"/>
      <c r="I67" s="410"/>
      <c r="J67" s="410"/>
      <c r="K67" s="410"/>
      <c r="L67" s="410"/>
      <c r="M67" s="410"/>
      <c r="N67" s="411"/>
    </row>
    <row r="68" spans="1:14">
      <c r="A68" s="393">
        <v>14193</v>
      </c>
      <c r="B68" s="394" t="s">
        <v>240</v>
      </c>
      <c r="C68" s="382">
        <f t="shared" si="33"/>
        <v>0</v>
      </c>
      <c r="D68" s="390"/>
      <c r="E68" s="390"/>
      <c r="F68" s="390"/>
      <c r="G68" s="390"/>
      <c r="H68" s="390"/>
      <c r="I68" s="410"/>
      <c r="J68" s="410"/>
      <c r="K68" s="410"/>
      <c r="L68" s="410"/>
      <c r="M68" s="410"/>
      <c r="N68" s="411"/>
    </row>
    <row r="69" spans="1:14">
      <c r="A69" s="393">
        <v>14194</v>
      </c>
      <c r="B69" s="394" t="s">
        <v>241</v>
      </c>
      <c r="C69" s="382">
        <f t="shared" si="33"/>
        <v>0</v>
      </c>
      <c r="D69" s="390"/>
      <c r="E69" s="390"/>
      <c r="F69" s="390"/>
      <c r="G69" s="390"/>
      <c r="H69" s="390"/>
      <c r="I69" s="410"/>
      <c r="J69" s="410"/>
      <c r="K69" s="410"/>
      <c r="L69" s="410"/>
      <c r="M69" s="410"/>
      <c r="N69" s="411"/>
    </row>
    <row r="70" spans="1:14">
      <c r="A70" s="409">
        <v>142</v>
      </c>
      <c r="B70" s="392" t="s">
        <v>242</v>
      </c>
      <c r="C70" s="410"/>
      <c r="D70" s="410"/>
      <c r="E70" s="410"/>
      <c r="F70" s="410"/>
      <c r="G70" s="410"/>
      <c r="H70" s="410"/>
      <c r="I70" s="382">
        <f t="shared" ref="I70:I74" si="41">J70+K70+L70+M70+N70</f>
        <v>0</v>
      </c>
      <c r="J70" s="383">
        <f t="shared" ref="J70:N70" si="42">J71+J72+J73</f>
        <v>0</v>
      </c>
      <c r="K70" s="383">
        <f t="shared" si="42"/>
        <v>0</v>
      </c>
      <c r="L70" s="383">
        <f t="shared" si="42"/>
        <v>0</v>
      </c>
      <c r="M70" s="383">
        <f t="shared" si="42"/>
        <v>0</v>
      </c>
      <c r="N70" s="383">
        <f t="shared" si="42"/>
        <v>0</v>
      </c>
    </row>
    <row r="71" spans="1:14">
      <c r="A71" s="393">
        <v>1421</v>
      </c>
      <c r="B71" s="394" t="s">
        <v>243</v>
      </c>
      <c r="C71" s="410"/>
      <c r="D71" s="410"/>
      <c r="E71" s="410"/>
      <c r="F71" s="410"/>
      <c r="G71" s="410"/>
      <c r="H71" s="410"/>
      <c r="I71" s="382">
        <f t="shared" si="41"/>
        <v>0</v>
      </c>
      <c r="J71" s="390"/>
      <c r="K71" s="390"/>
      <c r="L71" s="390"/>
      <c r="M71" s="390"/>
      <c r="N71" s="391"/>
    </row>
    <row r="72" spans="1:14">
      <c r="A72" s="393">
        <v>1422</v>
      </c>
      <c r="B72" s="394" t="s">
        <v>244</v>
      </c>
      <c r="C72" s="410"/>
      <c r="D72" s="410"/>
      <c r="E72" s="410"/>
      <c r="F72" s="410"/>
      <c r="G72" s="410"/>
      <c r="H72" s="410"/>
      <c r="I72" s="382">
        <f t="shared" si="41"/>
        <v>0</v>
      </c>
      <c r="J72" s="390"/>
      <c r="K72" s="390"/>
      <c r="L72" s="390"/>
      <c r="M72" s="390"/>
      <c r="N72" s="391"/>
    </row>
    <row r="73" spans="1:14">
      <c r="A73" s="393">
        <v>1429</v>
      </c>
      <c r="B73" s="394" t="s">
        <v>245</v>
      </c>
      <c r="C73" s="410"/>
      <c r="D73" s="410"/>
      <c r="E73" s="410"/>
      <c r="F73" s="410"/>
      <c r="G73" s="410"/>
      <c r="H73" s="410"/>
      <c r="I73" s="382">
        <f t="shared" si="41"/>
        <v>0</v>
      </c>
      <c r="J73" s="390"/>
      <c r="K73" s="390"/>
      <c r="L73" s="390"/>
      <c r="M73" s="390"/>
      <c r="N73" s="391"/>
    </row>
    <row r="74" spans="1:14">
      <c r="A74" s="384">
        <v>15</v>
      </c>
      <c r="B74" s="385" t="s">
        <v>246</v>
      </c>
      <c r="C74" s="382">
        <f t="shared" ref="C74:C75" si="43">D74+E74+F74+G74+H74</f>
        <v>0</v>
      </c>
      <c r="D74" s="401">
        <f>D75+D77</f>
        <v>0</v>
      </c>
      <c r="E74" s="401">
        <f t="shared" ref="E74:H74" si="44">E75+E77</f>
        <v>0</v>
      </c>
      <c r="F74" s="401">
        <f t="shared" si="44"/>
        <v>0</v>
      </c>
      <c r="G74" s="401">
        <f t="shared" si="44"/>
        <v>0</v>
      </c>
      <c r="H74" s="401">
        <f t="shared" si="44"/>
        <v>0</v>
      </c>
      <c r="I74" s="382">
        <f t="shared" si="41"/>
        <v>0</v>
      </c>
      <c r="J74" s="383">
        <f>J76+J77</f>
        <v>0</v>
      </c>
      <c r="K74" s="383">
        <f t="shared" ref="K74:N74" si="45">K76+K77</f>
        <v>0</v>
      </c>
      <c r="L74" s="383">
        <f t="shared" si="45"/>
        <v>0</v>
      </c>
      <c r="M74" s="383">
        <f t="shared" si="45"/>
        <v>0</v>
      </c>
      <c r="N74" s="383">
        <f t="shared" si="45"/>
        <v>0</v>
      </c>
    </row>
    <row r="75" spans="1:14">
      <c r="A75" s="409">
        <v>151</v>
      </c>
      <c r="B75" s="392" t="s">
        <v>247</v>
      </c>
      <c r="C75" s="382">
        <f t="shared" si="43"/>
        <v>0</v>
      </c>
      <c r="D75" s="390"/>
      <c r="E75" s="390"/>
      <c r="F75" s="390"/>
      <c r="G75" s="390"/>
      <c r="H75" s="390"/>
      <c r="I75" s="410"/>
      <c r="J75" s="410"/>
      <c r="K75" s="410"/>
      <c r="L75" s="410"/>
      <c r="M75" s="410"/>
      <c r="N75" s="411"/>
    </row>
    <row r="76" spans="1:14">
      <c r="A76" s="409">
        <v>152</v>
      </c>
      <c r="B76" s="392" t="s">
        <v>261</v>
      </c>
      <c r="C76" s="410"/>
      <c r="D76" s="414"/>
      <c r="E76" s="414"/>
      <c r="F76" s="414"/>
      <c r="G76" s="414"/>
      <c r="H76" s="414"/>
      <c r="I76" s="382">
        <f t="shared" ref="I76:I139" si="46">J76+K76+L76+M76+N76</f>
        <v>0</v>
      </c>
      <c r="J76" s="390"/>
      <c r="K76" s="390"/>
      <c r="L76" s="390"/>
      <c r="M76" s="390"/>
      <c r="N76" s="391"/>
    </row>
    <row r="77" spans="1:14">
      <c r="A77" s="409">
        <v>153</v>
      </c>
      <c r="B77" s="392" t="s">
        <v>265</v>
      </c>
      <c r="C77" s="382">
        <f t="shared" ref="C77:C84" si="47">D77+E77+F77+G77+H77</f>
        <v>0</v>
      </c>
      <c r="D77" s="383">
        <f>D78+D79+D80</f>
        <v>0</v>
      </c>
      <c r="E77" s="383">
        <f t="shared" ref="E77:H77" si="48">E78+E79+E80</f>
        <v>0</v>
      </c>
      <c r="F77" s="383">
        <f t="shared" si="48"/>
        <v>0</v>
      </c>
      <c r="G77" s="383">
        <f t="shared" si="48"/>
        <v>0</v>
      </c>
      <c r="H77" s="383">
        <f t="shared" si="48"/>
        <v>0</v>
      </c>
      <c r="I77" s="382">
        <f t="shared" si="46"/>
        <v>0</v>
      </c>
      <c r="J77" s="383">
        <f>J78+J79+J80</f>
        <v>0</v>
      </c>
      <c r="K77" s="383">
        <f t="shared" ref="K77:N77" si="49">K78+K79+K80</f>
        <v>0</v>
      </c>
      <c r="L77" s="383">
        <f t="shared" si="49"/>
        <v>0</v>
      </c>
      <c r="M77" s="383">
        <f t="shared" si="49"/>
        <v>0</v>
      </c>
      <c r="N77" s="383">
        <f t="shared" si="49"/>
        <v>0</v>
      </c>
    </row>
    <row r="78" spans="1:14">
      <c r="A78" s="393">
        <v>1531</v>
      </c>
      <c r="B78" s="415" t="s">
        <v>266</v>
      </c>
      <c r="C78" s="382">
        <f t="shared" si="47"/>
        <v>0</v>
      </c>
      <c r="D78" s="390"/>
      <c r="E78" s="390"/>
      <c r="F78" s="390"/>
      <c r="G78" s="390"/>
      <c r="H78" s="390"/>
      <c r="I78" s="382">
        <f t="shared" si="46"/>
        <v>0</v>
      </c>
      <c r="J78" s="390"/>
      <c r="K78" s="390"/>
      <c r="L78" s="390"/>
      <c r="M78" s="390"/>
      <c r="N78" s="391"/>
    </row>
    <row r="79" spans="1:14">
      <c r="A79" s="393">
        <v>1532</v>
      </c>
      <c r="B79" s="415" t="s">
        <v>267</v>
      </c>
      <c r="C79" s="382">
        <f t="shared" si="47"/>
        <v>0</v>
      </c>
      <c r="D79" s="390"/>
      <c r="E79" s="390"/>
      <c r="F79" s="390"/>
      <c r="G79" s="390"/>
      <c r="H79" s="390"/>
      <c r="I79" s="382">
        <f t="shared" si="46"/>
        <v>0</v>
      </c>
      <c r="J79" s="390"/>
      <c r="K79" s="390"/>
      <c r="L79" s="390"/>
      <c r="M79" s="390"/>
      <c r="N79" s="391"/>
    </row>
    <row r="80" spans="1:14">
      <c r="A80" s="393">
        <v>1539</v>
      </c>
      <c r="B80" s="415" t="s">
        <v>268</v>
      </c>
      <c r="C80" s="382">
        <f t="shared" si="47"/>
        <v>0</v>
      </c>
      <c r="D80" s="383">
        <f>D81+D82</f>
        <v>0</v>
      </c>
      <c r="E80" s="383">
        <f t="shared" ref="E80:H80" si="50">E81+E82</f>
        <v>0</v>
      </c>
      <c r="F80" s="383">
        <f t="shared" si="50"/>
        <v>0</v>
      </c>
      <c r="G80" s="383">
        <f t="shared" si="50"/>
        <v>0</v>
      </c>
      <c r="H80" s="383">
        <f t="shared" si="50"/>
        <v>0</v>
      </c>
      <c r="I80" s="382">
        <f t="shared" si="46"/>
        <v>0</v>
      </c>
      <c r="J80" s="383">
        <f t="shared" ref="J80:N80" si="51">J81+J82</f>
        <v>0</v>
      </c>
      <c r="K80" s="383">
        <f t="shared" si="51"/>
        <v>0</v>
      </c>
      <c r="L80" s="383">
        <f t="shared" si="51"/>
        <v>0</v>
      </c>
      <c r="M80" s="383">
        <f t="shared" si="51"/>
        <v>0</v>
      </c>
      <c r="N80" s="383">
        <f t="shared" si="51"/>
        <v>0</v>
      </c>
    </row>
    <row r="81" spans="1:14" ht="30" customHeight="1">
      <c r="A81" s="393">
        <v>15391</v>
      </c>
      <c r="B81" s="416" t="s">
        <v>269</v>
      </c>
      <c r="C81" s="382">
        <f t="shared" si="47"/>
        <v>0</v>
      </c>
      <c r="D81" s="390"/>
      <c r="E81" s="390"/>
      <c r="F81" s="390"/>
      <c r="G81" s="390"/>
      <c r="H81" s="390"/>
      <c r="I81" s="382">
        <f t="shared" si="46"/>
        <v>0</v>
      </c>
      <c r="J81" s="390"/>
      <c r="K81" s="390"/>
      <c r="L81" s="390"/>
      <c r="M81" s="390"/>
      <c r="N81" s="391"/>
    </row>
    <row r="82" spans="1:14" ht="28.5" customHeight="1">
      <c r="A82" s="393">
        <v>15392</v>
      </c>
      <c r="B82" s="417" t="s">
        <v>270</v>
      </c>
      <c r="C82" s="382">
        <f t="shared" si="47"/>
        <v>0</v>
      </c>
      <c r="D82" s="390"/>
      <c r="E82" s="390"/>
      <c r="F82" s="390"/>
      <c r="G82" s="390"/>
      <c r="H82" s="390"/>
      <c r="I82" s="382">
        <f t="shared" si="46"/>
        <v>0</v>
      </c>
      <c r="J82" s="390"/>
      <c r="K82" s="390"/>
      <c r="L82" s="390"/>
      <c r="M82" s="390"/>
      <c r="N82" s="391"/>
    </row>
    <row r="83" spans="1:14" ht="15.75" customHeight="1">
      <c r="A83" s="409">
        <v>157</v>
      </c>
      <c r="B83" s="392" t="s">
        <v>271</v>
      </c>
      <c r="C83" s="382">
        <f t="shared" si="47"/>
        <v>0</v>
      </c>
      <c r="D83" s="382">
        <f>D84+D86</f>
        <v>0</v>
      </c>
      <c r="E83" s="382">
        <f t="shared" ref="E83:H83" si="52">E84+E86</f>
        <v>0</v>
      </c>
      <c r="F83" s="382">
        <f t="shared" si="52"/>
        <v>0</v>
      </c>
      <c r="G83" s="382">
        <f t="shared" si="52"/>
        <v>0</v>
      </c>
      <c r="H83" s="382">
        <f t="shared" si="52"/>
        <v>0</v>
      </c>
      <c r="I83" s="382">
        <f t="shared" si="46"/>
        <v>0</v>
      </c>
      <c r="J83" s="382">
        <f>J85+J86</f>
        <v>0</v>
      </c>
      <c r="K83" s="382">
        <f t="shared" ref="K83:N83" si="53">K85+K86</f>
        <v>0</v>
      </c>
      <c r="L83" s="382">
        <f t="shared" si="53"/>
        <v>0</v>
      </c>
      <c r="M83" s="382">
        <f t="shared" si="53"/>
        <v>0</v>
      </c>
      <c r="N83" s="383">
        <f t="shared" si="53"/>
        <v>0</v>
      </c>
    </row>
    <row r="84" spans="1:14" ht="15.75" customHeight="1">
      <c r="A84" s="399">
        <v>1571</v>
      </c>
      <c r="B84" s="400" t="s">
        <v>272</v>
      </c>
      <c r="C84" s="382">
        <f t="shared" si="47"/>
        <v>0</v>
      </c>
      <c r="D84" s="403"/>
      <c r="E84" s="403"/>
      <c r="F84" s="403"/>
      <c r="G84" s="403"/>
      <c r="H84" s="403"/>
      <c r="I84" s="410"/>
      <c r="J84" s="410"/>
      <c r="K84" s="410"/>
      <c r="L84" s="410"/>
      <c r="M84" s="410"/>
      <c r="N84" s="411"/>
    </row>
    <row r="85" spans="1:14" ht="15.75" customHeight="1">
      <c r="A85" s="399">
        <v>1572</v>
      </c>
      <c r="B85" s="400" t="s">
        <v>275</v>
      </c>
      <c r="C85" s="410"/>
      <c r="D85" s="410"/>
      <c r="E85" s="410"/>
      <c r="F85" s="410"/>
      <c r="G85" s="410"/>
      <c r="H85" s="410"/>
      <c r="I85" s="382">
        <f t="shared" si="46"/>
        <v>0</v>
      </c>
      <c r="J85" s="403"/>
      <c r="K85" s="403"/>
      <c r="L85" s="403"/>
      <c r="M85" s="403"/>
      <c r="N85" s="404"/>
    </row>
    <row r="86" spans="1:14" ht="15.75" customHeight="1">
      <c r="A86" s="399">
        <v>1573</v>
      </c>
      <c r="B86" s="418" t="s">
        <v>276</v>
      </c>
      <c r="C86" s="382">
        <f t="shared" ref="C86:C149" si="54">D86+E86+F86+G86+H86</f>
        <v>0</v>
      </c>
      <c r="D86" s="403"/>
      <c r="E86" s="403"/>
      <c r="F86" s="403"/>
      <c r="G86" s="403"/>
      <c r="H86" s="403"/>
      <c r="I86" s="382">
        <f t="shared" si="46"/>
        <v>0</v>
      </c>
      <c r="J86" s="403"/>
      <c r="K86" s="403"/>
      <c r="L86" s="403"/>
      <c r="M86" s="403"/>
      <c r="N86" s="404"/>
    </row>
    <row r="87" spans="1:14">
      <c r="A87" s="384">
        <v>18</v>
      </c>
      <c r="B87" s="385" t="s">
        <v>279</v>
      </c>
      <c r="C87" s="382">
        <f t="shared" si="54"/>
        <v>0</v>
      </c>
      <c r="D87" s="383">
        <f>D88+D91+D94+D100</f>
        <v>0</v>
      </c>
      <c r="E87" s="383">
        <f t="shared" ref="E87:N87" si="55">E88+E91+E94+E100</f>
        <v>0</v>
      </c>
      <c r="F87" s="383">
        <f t="shared" si="55"/>
        <v>0</v>
      </c>
      <c r="G87" s="383">
        <f t="shared" si="55"/>
        <v>0</v>
      </c>
      <c r="H87" s="383">
        <f t="shared" si="55"/>
        <v>0</v>
      </c>
      <c r="I87" s="382">
        <f t="shared" si="46"/>
        <v>0</v>
      </c>
      <c r="J87" s="383">
        <f t="shared" si="55"/>
        <v>0</v>
      </c>
      <c r="K87" s="383">
        <f t="shared" si="55"/>
        <v>0</v>
      </c>
      <c r="L87" s="383">
        <f t="shared" si="55"/>
        <v>0</v>
      </c>
      <c r="M87" s="383">
        <f t="shared" si="55"/>
        <v>0</v>
      </c>
      <c r="N87" s="383">
        <f t="shared" si="55"/>
        <v>0</v>
      </c>
    </row>
    <row r="88" spans="1:14">
      <c r="A88" s="409">
        <v>182</v>
      </c>
      <c r="B88" s="392" t="s">
        <v>280</v>
      </c>
      <c r="C88" s="382">
        <f t="shared" si="54"/>
        <v>0</v>
      </c>
      <c r="D88" s="383">
        <f>D89+D90</f>
        <v>0</v>
      </c>
      <c r="E88" s="383">
        <f t="shared" ref="E88:N88" si="56">E89+E90</f>
        <v>0</v>
      </c>
      <c r="F88" s="383">
        <f t="shared" si="56"/>
        <v>0</v>
      </c>
      <c r="G88" s="383">
        <f t="shared" si="56"/>
        <v>0</v>
      </c>
      <c r="H88" s="383">
        <f t="shared" si="56"/>
        <v>0</v>
      </c>
      <c r="I88" s="382">
        <f t="shared" si="46"/>
        <v>0</v>
      </c>
      <c r="J88" s="383">
        <f t="shared" si="56"/>
        <v>0</v>
      </c>
      <c r="K88" s="383">
        <f t="shared" si="56"/>
        <v>0</v>
      </c>
      <c r="L88" s="383">
        <f t="shared" si="56"/>
        <v>0</v>
      </c>
      <c r="M88" s="383">
        <f t="shared" si="56"/>
        <v>0</v>
      </c>
      <c r="N88" s="383">
        <f t="shared" si="56"/>
        <v>0</v>
      </c>
    </row>
    <row r="89" spans="1:14">
      <c r="A89" s="393">
        <v>1821</v>
      </c>
      <c r="B89" s="394" t="s">
        <v>281</v>
      </c>
      <c r="C89" s="382">
        <f t="shared" si="54"/>
        <v>0</v>
      </c>
      <c r="D89" s="390"/>
      <c r="E89" s="390"/>
      <c r="F89" s="390"/>
      <c r="G89" s="390"/>
      <c r="H89" s="390"/>
      <c r="I89" s="382">
        <f t="shared" si="46"/>
        <v>0</v>
      </c>
      <c r="J89" s="390"/>
      <c r="K89" s="390"/>
      <c r="L89" s="390"/>
      <c r="M89" s="390"/>
      <c r="N89" s="391"/>
    </row>
    <row r="90" spans="1:14">
      <c r="A90" s="393">
        <v>1822</v>
      </c>
      <c r="B90" s="394" t="s">
        <v>222</v>
      </c>
      <c r="C90" s="382">
        <f t="shared" si="54"/>
        <v>0</v>
      </c>
      <c r="D90" s="390"/>
      <c r="E90" s="390"/>
      <c r="F90" s="390"/>
      <c r="G90" s="390"/>
      <c r="H90" s="390"/>
      <c r="I90" s="382">
        <f t="shared" si="46"/>
        <v>0</v>
      </c>
      <c r="J90" s="390"/>
      <c r="K90" s="390"/>
      <c r="L90" s="390"/>
      <c r="M90" s="390"/>
      <c r="N90" s="391"/>
    </row>
    <row r="91" spans="1:14">
      <c r="A91" s="409">
        <v>183</v>
      </c>
      <c r="B91" s="392" t="s">
        <v>282</v>
      </c>
      <c r="C91" s="382">
        <f t="shared" si="54"/>
        <v>0</v>
      </c>
      <c r="D91" s="383">
        <f>D92+D93</f>
        <v>0</v>
      </c>
      <c r="E91" s="383">
        <f t="shared" ref="E91:N91" si="57">E92+E93</f>
        <v>0</v>
      </c>
      <c r="F91" s="383">
        <f t="shared" si="57"/>
        <v>0</v>
      </c>
      <c r="G91" s="383">
        <f t="shared" si="57"/>
        <v>0</v>
      </c>
      <c r="H91" s="383">
        <f t="shared" si="57"/>
        <v>0</v>
      </c>
      <c r="I91" s="382">
        <f t="shared" si="46"/>
        <v>0</v>
      </c>
      <c r="J91" s="383">
        <f t="shared" si="57"/>
        <v>0</v>
      </c>
      <c r="K91" s="383">
        <f t="shared" si="57"/>
        <v>0</v>
      </c>
      <c r="L91" s="383">
        <f t="shared" si="57"/>
        <v>0</v>
      </c>
      <c r="M91" s="383">
        <f t="shared" si="57"/>
        <v>0</v>
      </c>
      <c r="N91" s="383">
        <f t="shared" si="57"/>
        <v>0</v>
      </c>
    </row>
    <row r="92" spans="1:14">
      <c r="A92" s="393">
        <v>1831</v>
      </c>
      <c r="B92" s="394" t="s">
        <v>283</v>
      </c>
      <c r="C92" s="382">
        <f t="shared" si="54"/>
        <v>0</v>
      </c>
      <c r="D92" s="390"/>
      <c r="E92" s="390"/>
      <c r="F92" s="390"/>
      <c r="G92" s="390"/>
      <c r="H92" s="390"/>
      <c r="I92" s="382">
        <f t="shared" si="46"/>
        <v>0</v>
      </c>
      <c r="J92" s="390"/>
      <c r="K92" s="390"/>
      <c r="L92" s="390"/>
      <c r="M92" s="390"/>
      <c r="N92" s="391"/>
    </row>
    <row r="93" spans="1:14">
      <c r="A93" s="393">
        <v>1832</v>
      </c>
      <c r="B93" s="394" t="s">
        <v>222</v>
      </c>
      <c r="C93" s="382">
        <f t="shared" si="54"/>
        <v>0</v>
      </c>
      <c r="D93" s="390"/>
      <c r="E93" s="390"/>
      <c r="F93" s="390"/>
      <c r="G93" s="390"/>
      <c r="H93" s="390"/>
      <c r="I93" s="382">
        <f t="shared" si="46"/>
        <v>0</v>
      </c>
      <c r="J93" s="390"/>
      <c r="K93" s="390"/>
      <c r="L93" s="390"/>
      <c r="M93" s="390"/>
      <c r="N93" s="391"/>
    </row>
    <row r="94" spans="1:14">
      <c r="A94" s="409">
        <v>186</v>
      </c>
      <c r="B94" s="392" t="s">
        <v>279</v>
      </c>
      <c r="C94" s="382">
        <f t="shared" si="54"/>
        <v>0</v>
      </c>
      <c r="D94" s="383">
        <f>D95+D96+D97</f>
        <v>0</v>
      </c>
      <c r="E94" s="383">
        <f t="shared" ref="E94:N94" si="58">E95+E96+E97</f>
        <v>0</v>
      </c>
      <c r="F94" s="383">
        <f t="shared" si="58"/>
        <v>0</v>
      </c>
      <c r="G94" s="383">
        <f t="shared" si="58"/>
        <v>0</v>
      </c>
      <c r="H94" s="383">
        <f t="shared" si="58"/>
        <v>0</v>
      </c>
      <c r="I94" s="382">
        <f t="shared" si="46"/>
        <v>0</v>
      </c>
      <c r="J94" s="383">
        <f t="shared" si="58"/>
        <v>0</v>
      </c>
      <c r="K94" s="383">
        <f t="shared" si="58"/>
        <v>0</v>
      </c>
      <c r="L94" s="383">
        <f t="shared" si="58"/>
        <v>0</v>
      </c>
      <c r="M94" s="383">
        <f t="shared" si="58"/>
        <v>0</v>
      </c>
      <c r="N94" s="383">
        <f t="shared" si="58"/>
        <v>0</v>
      </c>
    </row>
    <row r="95" spans="1:14">
      <c r="A95" s="393">
        <v>1861</v>
      </c>
      <c r="B95" s="394" t="s">
        <v>284</v>
      </c>
      <c r="C95" s="382">
        <f t="shared" si="54"/>
        <v>0</v>
      </c>
      <c r="D95" s="390"/>
      <c r="E95" s="390"/>
      <c r="F95" s="390"/>
      <c r="G95" s="390"/>
      <c r="H95" s="390"/>
      <c r="I95" s="382">
        <f t="shared" si="46"/>
        <v>0</v>
      </c>
      <c r="J95" s="390"/>
      <c r="K95" s="390"/>
      <c r="L95" s="390"/>
      <c r="M95" s="390"/>
      <c r="N95" s="391"/>
    </row>
    <row r="96" spans="1:14">
      <c r="A96" s="393">
        <v>1862</v>
      </c>
      <c r="B96" s="394" t="s">
        <v>285</v>
      </c>
      <c r="C96" s="382">
        <f t="shared" si="54"/>
        <v>0</v>
      </c>
      <c r="D96" s="390"/>
      <c r="E96" s="390"/>
      <c r="F96" s="390"/>
      <c r="G96" s="390"/>
      <c r="H96" s="390"/>
      <c r="I96" s="382">
        <f t="shared" si="46"/>
        <v>0</v>
      </c>
      <c r="J96" s="390"/>
      <c r="K96" s="390"/>
      <c r="L96" s="390"/>
      <c r="M96" s="390"/>
      <c r="N96" s="391"/>
    </row>
    <row r="97" spans="1:14">
      <c r="A97" s="393">
        <v>1869</v>
      </c>
      <c r="B97" s="394" t="s">
        <v>222</v>
      </c>
      <c r="C97" s="382">
        <f t="shared" si="54"/>
        <v>0</v>
      </c>
      <c r="D97" s="383">
        <f>D98+D99</f>
        <v>0</v>
      </c>
      <c r="E97" s="383">
        <f t="shared" ref="E97:N97" si="59">E98+E99</f>
        <v>0</v>
      </c>
      <c r="F97" s="383">
        <f t="shared" si="59"/>
        <v>0</v>
      </c>
      <c r="G97" s="383">
        <f t="shared" si="59"/>
        <v>0</v>
      </c>
      <c r="H97" s="383">
        <f t="shared" si="59"/>
        <v>0</v>
      </c>
      <c r="I97" s="382">
        <f t="shared" si="46"/>
        <v>0</v>
      </c>
      <c r="J97" s="383">
        <f t="shared" si="59"/>
        <v>0</v>
      </c>
      <c r="K97" s="383">
        <f t="shared" si="59"/>
        <v>0</v>
      </c>
      <c r="L97" s="383">
        <f t="shared" si="59"/>
        <v>0</v>
      </c>
      <c r="M97" s="383">
        <f t="shared" si="59"/>
        <v>0</v>
      </c>
      <c r="N97" s="383">
        <f t="shared" si="59"/>
        <v>0</v>
      </c>
    </row>
    <row r="98" spans="1:14">
      <c r="A98" s="393">
        <v>18691</v>
      </c>
      <c r="B98" s="394" t="s">
        <v>286</v>
      </c>
      <c r="C98" s="382">
        <f t="shared" si="54"/>
        <v>0</v>
      </c>
      <c r="D98" s="390"/>
      <c r="E98" s="390"/>
      <c r="F98" s="390"/>
      <c r="G98" s="390"/>
      <c r="H98" s="390"/>
      <c r="I98" s="382">
        <f t="shared" si="46"/>
        <v>0</v>
      </c>
      <c r="J98" s="390"/>
      <c r="K98" s="390"/>
      <c r="L98" s="390"/>
      <c r="M98" s="390"/>
      <c r="N98" s="391"/>
    </row>
    <row r="99" spans="1:14">
      <c r="A99" s="393">
        <v>18692</v>
      </c>
      <c r="B99" s="394" t="s">
        <v>287</v>
      </c>
      <c r="C99" s="382">
        <f t="shared" si="54"/>
        <v>0</v>
      </c>
      <c r="D99" s="390"/>
      <c r="E99" s="390"/>
      <c r="F99" s="390"/>
      <c r="G99" s="390"/>
      <c r="H99" s="390"/>
      <c r="I99" s="382">
        <f t="shared" si="46"/>
        <v>0</v>
      </c>
      <c r="J99" s="390"/>
      <c r="K99" s="390"/>
      <c r="L99" s="390"/>
      <c r="M99" s="390"/>
      <c r="N99" s="391"/>
    </row>
    <row r="100" spans="1:14">
      <c r="A100" s="409">
        <v>187</v>
      </c>
      <c r="B100" s="392" t="s">
        <v>288</v>
      </c>
      <c r="C100" s="382">
        <f t="shared" si="54"/>
        <v>0</v>
      </c>
      <c r="D100" s="383">
        <f>D101+D102</f>
        <v>0</v>
      </c>
      <c r="E100" s="383">
        <f t="shared" ref="E100:N100" si="60">E101+E102</f>
        <v>0</v>
      </c>
      <c r="F100" s="383">
        <f t="shared" si="60"/>
        <v>0</v>
      </c>
      <c r="G100" s="383">
        <f t="shared" si="60"/>
        <v>0</v>
      </c>
      <c r="H100" s="383">
        <f t="shared" si="60"/>
        <v>0</v>
      </c>
      <c r="I100" s="382">
        <f t="shared" si="46"/>
        <v>0</v>
      </c>
      <c r="J100" s="383">
        <f t="shared" si="60"/>
        <v>0</v>
      </c>
      <c r="K100" s="383">
        <f t="shared" si="60"/>
        <v>0</v>
      </c>
      <c r="L100" s="383">
        <f t="shared" si="60"/>
        <v>0</v>
      </c>
      <c r="M100" s="383">
        <f t="shared" si="60"/>
        <v>0</v>
      </c>
      <c r="N100" s="383">
        <f t="shared" si="60"/>
        <v>0</v>
      </c>
    </row>
    <row r="101" spans="1:14">
      <c r="A101" s="393">
        <v>1871</v>
      </c>
      <c r="B101" s="394" t="s">
        <v>289</v>
      </c>
      <c r="C101" s="382">
        <f t="shared" si="54"/>
        <v>0</v>
      </c>
      <c r="D101" s="390"/>
      <c r="E101" s="390"/>
      <c r="F101" s="390"/>
      <c r="G101" s="390"/>
      <c r="H101" s="390"/>
      <c r="I101" s="382">
        <f t="shared" si="46"/>
        <v>0</v>
      </c>
      <c r="J101" s="390"/>
      <c r="K101" s="390"/>
      <c r="L101" s="390"/>
      <c r="M101" s="390"/>
      <c r="N101" s="391"/>
    </row>
    <row r="102" spans="1:14">
      <c r="A102" s="393">
        <v>1872</v>
      </c>
      <c r="B102" s="394" t="s">
        <v>290</v>
      </c>
      <c r="C102" s="382">
        <f t="shared" si="54"/>
        <v>0</v>
      </c>
      <c r="D102" s="390"/>
      <c r="E102" s="390"/>
      <c r="F102" s="390"/>
      <c r="G102" s="390"/>
      <c r="H102" s="390"/>
      <c r="I102" s="382">
        <f t="shared" si="46"/>
        <v>0</v>
      </c>
      <c r="J102" s="390"/>
      <c r="K102" s="390"/>
      <c r="L102" s="390"/>
      <c r="M102" s="390"/>
      <c r="N102" s="391"/>
    </row>
    <row r="103" spans="1:14">
      <c r="A103" s="384">
        <v>19</v>
      </c>
      <c r="B103" s="385" t="s">
        <v>291</v>
      </c>
      <c r="C103" s="382">
        <f t="shared" si="54"/>
        <v>0</v>
      </c>
      <c r="D103" s="383">
        <f>D104+D107+D110+D113</f>
        <v>0</v>
      </c>
      <c r="E103" s="383">
        <f t="shared" ref="E103:N103" si="61">E104+E107+E110+E113</f>
        <v>0</v>
      </c>
      <c r="F103" s="383">
        <f t="shared" si="61"/>
        <v>0</v>
      </c>
      <c r="G103" s="383">
        <f t="shared" si="61"/>
        <v>0</v>
      </c>
      <c r="H103" s="383">
        <f t="shared" si="61"/>
        <v>0</v>
      </c>
      <c r="I103" s="382">
        <f t="shared" si="46"/>
        <v>0</v>
      </c>
      <c r="J103" s="383">
        <f t="shared" si="61"/>
        <v>0</v>
      </c>
      <c r="K103" s="383">
        <f t="shared" si="61"/>
        <v>0</v>
      </c>
      <c r="L103" s="383">
        <f t="shared" si="61"/>
        <v>0</v>
      </c>
      <c r="M103" s="383">
        <f t="shared" si="61"/>
        <v>0</v>
      </c>
      <c r="N103" s="383">
        <f t="shared" si="61"/>
        <v>0</v>
      </c>
    </row>
    <row r="104" spans="1:14">
      <c r="A104" s="409">
        <v>191</v>
      </c>
      <c r="B104" s="392" t="s">
        <v>292</v>
      </c>
      <c r="C104" s="382">
        <f t="shared" si="54"/>
        <v>0</v>
      </c>
      <c r="D104" s="383">
        <f>D105+D106</f>
        <v>0</v>
      </c>
      <c r="E104" s="383">
        <f t="shared" ref="E104:N104" si="62">E105+E106</f>
        <v>0</v>
      </c>
      <c r="F104" s="383">
        <f t="shared" si="62"/>
        <v>0</v>
      </c>
      <c r="G104" s="383">
        <f t="shared" si="62"/>
        <v>0</v>
      </c>
      <c r="H104" s="383">
        <f t="shared" si="62"/>
        <v>0</v>
      </c>
      <c r="I104" s="382">
        <f t="shared" si="46"/>
        <v>0</v>
      </c>
      <c r="J104" s="383">
        <f t="shared" si="62"/>
        <v>0</v>
      </c>
      <c r="K104" s="383">
        <f t="shared" si="62"/>
        <v>0</v>
      </c>
      <c r="L104" s="383">
        <f t="shared" si="62"/>
        <v>0</v>
      </c>
      <c r="M104" s="383">
        <f t="shared" si="62"/>
        <v>0</v>
      </c>
      <c r="N104" s="383">
        <f t="shared" si="62"/>
        <v>0</v>
      </c>
    </row>
    <row r="105" spans="1:14">
      <c r="A105" s="393">
        <v>1911</v>
      </c>
      <c r="B105" s="394" t="s">
        <v>293</v>
      </c>
      <c r="C105" s="382">
        <f t="shared" si="54"/>
        <v>0</v>
      </c>
      <c r="D105" s="390"/>
      <c r="E105" s="390"/>
      <c r="F105" s="390"/>
      <c r="G105" s="390"/>
      <c r="H105" s="390"/>
      <c r="I105" s="382">
        <f t="shared" si="46"/>
        <v>0</v>
      </c>
      <c r="J105" s="390"/>
      <c r="K105" s="390"/>
      <c r="L105" s="390"/>
      <c r="M105" s="390"/>
      <c r="N105" s="391"/>
    </row>
    <row r="106" spans="1:14">
      <c r="A106" s="393">
        <v>1912</v>
      </c>
      <c r="B106" s="394" t="s">
        <v>294</v>
      </c>
      <c r="C106" s="382">
        <f t="shared" si="54"/>
        <v>0</v>
      </c>
      <c r="D106" s="390"/>
      <c r="E106" s="390"/>
      <c r="F106" s="390"/>
      <c r="G106" s="390"/>
      <c r="H106" s="390"/>
      <c r="I106" s="382">
        <f t="shared" si="46"/>
        <v>0</v>
      </c>
      <c r="J106" s="390"/>
      <c r="K106" s="390"/>
      <c r="L106" s="390"/>
      <c r="M106" s="390"/>
      <c r="N106" s="391"/>
    </row>
    <row r="107" spans="1:14">
      <c r="A107" s="409">
        <v>192</v>
      </c>
      <c r="B107" s="392" t="s">
        <v>295</v>
      </c>
      <c r="C107" s="382">
        <f t="shared" si="54"/>
        <v>0</v>
      </c>
      <c r="D107" s="383">
        <f>D108+D109</f>
        <v>0</v>
      </c>
      <c r="E107" s="383">
        <f t="shared" ref="E107:N107" si="63">E108+E109</f>
        <v>0</v>
      </c>
      <c r="F107" s="383">
        <f t="shared" si="63"/>
        <v>0</v>
      </c>
      <c r="G107" s="383">
        <f t="shared" si="63"/>
        <v>0</v>
      </c>
      <c r="H107" s="383">
        <f t="shared" si="63"/>
        <v>0</v>
      </c>
      <c r="I107" s="382">
        <f t="shared" si="46"/>
        <v>0</v>
      </c>
      <c r="J107" s="383">
        <f t="shared" si="63"/>
        <v>0</v>
      </c>
      <c r="K107" s="383">
        <f t="shared" si="63"/>
        <v>0</v>
      </c>
      <c r="L107" s="383">
        <f t="shared" si="63"/>
        <v>0</v>
      </c>
      <c r="M107" s="383">
        <f t="shared" si="63"/>
        <v>0</v>
      </c>
      <c r="N107" s="383">
        <f t="shared" si="63"/>
        <v>0</v>
      </c>
    </row>
    <row r="108" spans="1:14">
      <c r="A108" s="393">
        <v>1921</v>
      </c>
      <c r="B108" s="394" t="s">
        <v>296</v>
      </c>
      <c r="C108" s="382">
        <f t="shared" si="54"/>
        <v>0</v>
      </c>
      <c r="D108" s="390"/>
      <c r="E108" s="390"/>
      <c r="F108" s="390"/>
      <c r="G108" s="390"/>
      <c r="H108" s="390"/>
      <c r="I108" s="382">
        <f t="shared" si="46"/>
        <v>0</v>
      </c>
      <c r="J108" s="390"/>
      <c r="K108" s="390"/>
      <c r="L108" s="390"/>
      <c r="M108" s="390"/>
      <c r="N108" s="391"/>
    </row>
    <row r="109" spans="1:14">
      <c r="A109" s="393">
        <v>1922</v>
      </c>
      <c r="B109" s="394" t="s">
        <v>297</v>
      </c>
      <c r="C109" s="382">
        <f t="shared" si="54"/>
        <v>0</v>
      </c>
      <c r="D109" s="390"/>
      <c r="E109" s="390"/>
      <c r="F109" s="390"/>
      <c r="G109" s="390"/>
      <c r="H109" s="390"/>
      <c r="I109" s="382">
        <f t="shared" si="46"/>
        <v>0</v>
      </c>
      <c r="J109" s="390"/>
      <c r="K109" s="390"/>
      <c r="L109" s="390"/>
      <c r="M109" s="390"/>
      <c r="N109" s="391"/>
    </row>
    <row r="110" spans="1:14">
      <c r="A110" s="409">
        <v>193</v>
      </c>
      <c r="B110" s="392" t="s">
        <v>298</v>
      </c>
      <c r="C110" s="382">
        <f t="shared" si="54"/>
        <v>0</v>
      </c>
      <c r="D110" s="383">
        <f>D111+D112</f>
        <v>0</v>
      </c>
      <c r="E110" s="383">
        <f t="shared" ref="E110:N110" si="64">E111+E112</f>
        <v>0</v>
      </c>
      <c r="F110" s="383">
        <f t="shared" si="64"/>
        <v>0</v>
      </c>
      <c r="G110" s="383">
        <f t="shared" si="64"/>
        <v>0</v>
      </c>
      <c r="H110" s="383">
        <f t="shared" si="64"/>
        <v>0</v>
      </c>
      <c r="I110" s="382">
        <f t="shared" si="46"/>
        <v>0</v>
      </c>
      <c r="J110" s="383">
        <f t="shared" si="64"/>
        <v>0</v>
      </c>
      <c r="K110" s="383">
        <f t="shared" si="64"/>
        <v>0</v>
      </c>
      <c r="L110" s="383">
        <f t="shared" si="64"/>
        <v>0</v>
      </c>
      <c r="M110" s="383">
        <f t="shared" si="64"/>
        <v>0</v>
      </c>
      <c r="N110" s="383">
        <f t="shared" si="64"/>
        <v>0</v>
      </c>
    </row>
    <row r="111" spans="1:14">
      <c r="A111" s="393">
        <v>1931</v>
      </c>
      <c r="B111" s="394" t="s">
        <v>299</v>
      </c>
      <c r="C111" s="382">
        <f t="shared" si="54"/>
        <v>0</v>
      </c>
      <c r="D111" s="390"/>
      <c r="E111" s="390"/>
      <c r="F111" s="390"/>
      <c r="G111" s="390"/>
      <c r="H111" s="390"/>
      <c r="I111" s="382">
        <f t="shared" si="46"/>
        <v>0</v>
      </c>
      <c r="J111" s="390"/>
      <c r="K111" s="390"/>
      <c r="L111" s="390"/>
      <c r="M111" s="390"/>
      <c r="N111" s="391"/>
    </row>
    <row r="112" spans="1:14">
      <c r="A112" s="393">
        <v>1932</v>
      </c>
      <c r="B112" s="394" t="s">
        <v>300</v>
      </c>
      <c r="C112" s="382">
        <f t="shared" si="54"/>
        <v>0</v>
      </c>
      <c r="D112" s="390"/>
      <c r="E112" s="390"/>
      <c r="F112" s="390"/>
      <c r="G112" s="390"/>
      <c r="H112" s="390"/>
      <c r="I112" s="382">
        <f t="shared" si="46"/>
        <v>0</v>
      </c>
      <c r="J112" s="390"/>
      <c r="K112" s="390"/>
      <c r="L112" s="390"/>
      <c r="M112" s="390"/>
      <c r="N112" s="391"/>
    </row>
    <row r="113" spans="1:14">
      <c r="A113" s="409">
        <v>197</v>
      </c>
      <c r="B113" s="392" t="s">
        <v>301</v>
      </c>
      <c r="C113" s="382">
        <f t="shared" si="54"/>
        <v>0</v>
      </c>
      <c r="D113" s="383">
        <f>D114+D115</f>
        <v>0</v>
      </c>
      <c r="E113" s="383">
        <f t="shared" ref="E113:N113" si="65">E114+E115</f>
        <v>0</v>
      </c>
      <c r="F113" s="383">
        <f t="shared" si="65"/>
        <v>0</v>
      </c>
      <c r="G113" s="383">
        <f t="shared" si="65"/>
        <v>0</v>
      </c>
      <c r="H113" s="383">
        <f t="shared" si="65"/>
        <v>0</v>
      </c>
      <c r="I113" s="382">
        <f t="shared" si="46"/>
        <v>0</v>
      </c>
      <c r="J113" s="383">
        <f t="shared" si="65"/>
        <v>0</v>
      </c>
      <c r="K113" s="383">
        <f t="shared" si="65"/>
        <v>0</v>
      </c>
      <c r="L113" s="383">
        <f t="shared" si="65"/>
        <v>0</v>
      </c>
      <c r="M113" s="383">
        <f t="shared" si="65"/>
        <v>0</v>
      </c>
      <c r="N113" s="383">
        <f t="shared" si="65"/>
        <v>0</v>
      </c>
    </row>
    <row r="114" spans="1:14">
      <c r="A114" s="393">
        <v>1971</v>
      </c>
      <c r="B114" s="394" t="s">
        <v>302</v>
      </c>
      <c r="C114" s="382">
        <f t="shared" si="54"/>
        <v>0</v>
      </c>
      <c r="D114" s="390"/>
      <c r="E114" s="390"/>
      <c r="F114" s="390"/>
      <c r="G114" s="390"/>
      <c r="H114" s="390"/>
      <c r="I114" s="382">
        <f t="shared" si="46"/>
        <v>0</v>
      </c>
      <c r="J114" s="390"/>
      <c r="K114" s="390"/>
      <c r="L114" s="390"/>
      <c r="M114" s="390"/>
      <c r="N114" s="391"/>
    </row>
    <row r="115" spans="1:14">
      <c r="A115" s="393">
        <v>1972</v>
      </c>
      <c r="B115" s="394" t="s">
        <v>303</v>
      </c>
      <c r="C115" s="382">
        <f t="shared" si="54"/>
        <v>0</v>
      </c>
      <c r="D115" s="390"/>
      <c r="E115" s="390"/>
      <c r="F115" s="390"/>
      <c r="G115" s="390"/>
      <c r="H115" s="390"/>
      <c r="I115" s="382">
        <f t="shared" si="46"/>
        <v>0</v>
      </c>
      <c r="J115" s="390"/>
      <c r="K115" s="390"/>
      <c r="L115" s="390"/>
      <c r="M115" s="390"/>
      <c r="N115" s="391"/>
    </row>
    <row r="116" spans="1:14">
      <c r="A116" s="384">
        <v>2</v>
      </c>
      <c r="B116" s="419" t="s">
        <v>307</v>
      </c>
      <c r="C116" s="382">
        <f t="shared" si="54"/>
        <v>0</v>
      </c>
      <c r="D116" s="383">
        <f>D117+D118+D119+D120+D121+D122+D123+D124+D125+D126</f>
        <v>0</v>
      </c>
      <c r="E116" s="383">
        <f t="shared" ref="E116:N116" si="66">E117+E118+E119+E120+E121+E122+E123+E124+E125+E126</f>
        <v>0</v>
      </c>
      <c r="F116" s="383">
        <f t="shared" si="66"/>
        <v>0</v>
      </c>
      <c r="G116" s="383">
        <f t="shared" si="66"/>
        <v>0</v>
      </c>
      <c r="H116" s="383">
        <f t="shared" si="66"/>
        <v>0</v>
      </c>
      <c r="I116" s="382">
        <f t="shared" si="46"/>
        <v>0</v>
      </c>
      <c r="J116" s="383">
        <f t="shared" si="66"/>
        <v>0</v>
      </c>
      <c r="K116" s="383">
        <f t="shared" si="66"/>
        <v>0</v>
      </c>
      <c r="L116" s="383">
        <f t="shared" si="66"/>
        <v>0</v>
      </c>
      <c r="M116" s="383">
        <f t="shared" si="66"/>
        <v>0</v>
      </c>
      <c r="N116" s="383">
        <f t="shared" si="66"/>
        <v>0</v>
      </c>
    </row>
    <row r="117" spans="1:14">
      <c r="A117" s="384">
        <v>20</v>
      </c>
      <c r="B117" s="385" t="s">
        <v>308</v>
      </c>
      <c r="C117" s="382">
        <f t="shared" si="54"/>
        <v>0</v>
      </c>
      <c r="D117" s="390"/>
      <c r="E117" s="390"/>
      <c r="F117" s="390"/>
      <c r="G117" s="390"/>
      <c r="H117" s="390"/>
      <c r="I117" s="382">
        <f t="shared" si="46"/>
        <v>0</v>
      </c>
      <c r="J117" s="390"/>
      <c r="K117" s="390"/>
      <c r="L117" s="390"/>
      <c r="M117" s="390"/>
      <c r="N117" s="391"/>
    </row>
    <row r="118" spans="1:14">
      <c r="A118" s="384">
        <v>21</v>
      </c>
      <c r="B118" s="385" t="s">
        <v>325</v>
      </c>
      <c r="C118" s="382">
        <f t="shared" si="54"/>
        <v>0</v>
      </c>
      <c r="D118" s="390"/>
      <c r="E118" s="390"/>
      <c r="F118" s="390"/>
      <c r="G118" s="390"/>
      <c r="H118" s="390"/>
      <c r="I118" s="382">
        <f t="shared" si="46"/>
        <v>0</v>
      </c>
      <c r="J118" s="390"/>
      <c r="K118" s="390"/>
      <c r="L118" s="390"/>
      <c r="M118" s="390"/>
      <c r="N118" s="391"/>
    </row>
    <row r="119" spans="1:14">
      <c r="A119" s="384">
        <v>22</v>
      </c>
      <c r="B119" s="385" t="s">
        <v>330</v>
      </c>
      <c r="C119" s="382">
        <f t="shared" si="54"/>
        <v>0</v>
      </c>
      <c r="D119" s="390"/>
      <c r="E119" s="390"/>
      <c r="F119" s="390"/>
      <c r="G119" s="390"/>
      <c r="H119" s="390"/>
      <c r="I119" s="382">
        <f t="shared" si="46"/>
        <v>0</v>
      </c>
      <c r="J119" s="390"/>
      <c r="K119" s="390"/>
      <c r="L119" s="390"/>
      <c r="M119" s="390"/>
      <c r="N119" s="391"/>
    </row>
    <row r="120" spans="1:14">
      <c r="A120" s="384">
        <v>23</v>
      </c>
      <c r="B120" s="385" t="s">
        <v>331</v>
      </c>
      <c r="C120" s="382">
        <f t="shared" si="54"/>
        <v>0</v>
      </c>
      <c r="D120" s="390"/>
      <c r="E120" s="390"/>
      <c r="F120" s="390"/>
      <c r="G120" s="390"/>
      <c r="H120" s="390"/>
      <c r="I120" s="382">
        <f t="shared" si="46"/>
        <v>0</v>
      </c>
      <c r="J120" s="390"/>
      <c r="K120" s="390"/>
      <c r="L120" s="390"/>
      <c r="M120" s="390"/>
      <c r="N120" s="391"/>
    </row>
    <row r="121" spans="1:14">
      <c r="A121" s="384">
        <v>24</v>
      </c>
      <c r="B121" s="385" t="s">
        <v>334</v>
      </c>
      <c r="C121" s="382">
        <f t="shared" si="54"/>
        <v>0</v>
      </c>
      <c r="D121" s="390"/>
      <c r="E121" s="390"/>
      <c r="F121" s="390"/>
      <c r="G121" s="390"/>
      <c r="H121" s="390"/>
      <c r="I121" s="382">
        <f t="shared" si="46"/>
        <v>0</v>
      </c>
      <c r="J121" s="390"/>
      <c r="K121" s="390"/>
      <c r="L121" s="390"/>
      <c r="M121" s="390"/>
      <c r="N121" s="391"/>
    </row>
    <row r="122" spans="1:14">
      <c r="A122" s="384">
        <v>25</v>
      </c>
      <c r="B122" s="385" t="s">
        <v>337</v>
      </c>
      <c r="C122" s="382">
        <f t="shared" si="54"/>
        <v>0</v>
      </c>
      <c r="D122" s="390"/>
      <c r="E122" s="390"/>
      <c r="F122" s="390"/>
      <c r="G122" s="390"/>
      <c r="H122" s="390"/>
      <c r="I122" s="382">
        <f t="shared" si="46"/>
        <v>0</v>
      </c>
      <c r="J122" s="390"/>
      <c r="K122" s="390"/>
      <c r="L122" s="390"/>
      <c r="M122" s="390"/>
      <c r="N122" s="391"/>
    </row>
    <row r="123" spans="1:14">
      <c r="A123" s="384">
        <v>26</v>
      </c>
      <c r="B123" s="385" t="s">
        <v>339</v>
      </c>
      <c r="C123" s="382">
        <f t="shared" si="54"/>
        <v>0</v>
      </c>
      <c r="D123" s="390"/>
      <c r="E123" s="390"/>
      <c r="F123" s="390"/>
      <c r="G123" s="390"/>
      <c r="H123" s="390"/>
      <c r="I123" s="382">
        <f t="shared" si="46"/>
        <v>0</v>
      </c>
      <c r="J123" s="390"/>
      <c r="K123" s="390"/>
      <c r="L123" s="390"/>
      <c r="M123" s="390"/>
      <c r="N123" s="391"/>
    </row>
    <row r="124" spans="1:14">
      <c r="A124" s="384">
        <v>27</v>
      </c>
      <c r="B124" s="385" t="s">
        <v>366</v>
      </c>
      <c r="C124" s="382">
        <f t="shared" si="54"/>
        <v>0</v>
      </c>
      <c r="D124" s="390"/>
      <c r="E124" s="390"/>
      <c r="F124" s="390"/>
      <c r="G124" s="390"/>
      <c r="H124" s="390"/>
      <c r="I124" s="382">
        <f t="shared" si="46"/>
        <v>0</v>
      </c>
      <c r="J124" s="390"/>
      <c r="K124" s="390"/>
      <c r="L124" s="390"/>
      <c r="M124" s="390"/>
      <c r="N124" s="391"/>
    </row>
    <row r="125" spans="1:14">
      <c r="A125" s="384">
        <v>28</v>
      </c>
      <c r="B125" s="385" t="s">
        <v>368</v>
      </c>
      <c r="C125" s="382">
        <f t="shared" si="54"/>
        <v>0</v>
      </c>
      <c r="D125" s="390"/>
      <c r="E125" s="390"/>
      <c r="F125" s="390"/>
      <c r="G125" s="390"/>
      <c r="H125" s="390"/>
      <c r="I125" s="382">
        <f t="shared" si="46"/>
        <v>0</v>
      </c>
      <c r="J125" s="390"/>
      <c r="K125" s="390"/>
      <c r="L125" s="390"/>
      <c r="M125" s="390"/>
      <c r="N125" s="391"/>
    </row>
    <row r="126" spans="1:14">
      <c r="A126" s="384">
        <v>29</v>
      </c>
      <c r="B126" s="420" t="s">
        <v>370</v>
      </c>
      <c r="C126" s="382">
        <f t="shared" si="54"/>
        <v>0</v>
      </c>
      <c r="D126" s="390"/>
      <c r="E126" s="390"/>
      <c r="F126" s="390"/>
      <c r="G126" s="390"/>
      <c r="H126" s="390"/>
      <c r="I126" s="382">
        <f t="shared" si="46"/>
        <v>0</v>
      </c>
      <c r="J126" s="390"/>
      <c r="K126" s="390"/>
      <c r="L126" s="390"/>
      <c r="M126" s="390"/>
      <c r="N126" s="391"/>
    </row>
    <row r="127" spans="1:14">
      <c r="A127" s="384">
        <v>3</v>
      </c>
      <c r="B127" s="419" t="s">
        <v>374</v>
      </c>
      <c r="C127" s="382">
        <f t="shared" si="54"/>
        <v>0</v>
      </c>
      <c r="D127" s="401">
        <f>D128+D138+D141+D145+D146+D148+D149</f>
        <v>0</v>
      </c>
      <c r="E127" s="401">
        <f t="shared" ref="E127:N127" si="67">E128+E138+E141+E145+E146+E148+E149</f>
        <v>0</v>
      </c>
      <c r="F127" s="401">
        <f t="shared" si="67"/>
        <v>0</v>
      </c>
      <c r="G127" s="401">
        <f t="shared" si="67"/>
        <v>0</v>
      </c>
      <c r="H127" s="401">
        <f t="shared" si="67"/>
        <v>0</v>
      </c>
      <c r="I127" s="382">
        <f t="shared" si="46"/>
        <v>0</v>
      </c>
      <c r="J127" s="401">
        <f t="shared" si="67"/>
        <v>0</v>
      </c>
      <c r="K127" s="401">
        <f t="shared" si="67"/>
        <v>0</v>
      </c>
      <c r="L127" s="401">
        <f t="shared" si="67"/>
        <v>0</v>
      </c>
      <c r="M127" s="401">
        <f t="shared" si="67"/>
        <v>0</v>
      </c>
      <c r="N127" s="402">
        <f t="shared" si="67"/>
        <v>0</v>
      </c>
    </row>
    <row r="128" spans="1:14">
      <c r="A128" s="384">
        <v>31</v>
      </c>
      <c r="B128" s="385" t="s">
        <v>375</v>
      </c>
      <c r="C128" s="382">
        <f t="shared" si="54"/>
        <v>0</v>
      </c>
      <c r="D128" s="401">
        <f>D129+D130+D134</f>
        <v>0</v>
      </c>
      <c r="E128" s="401">
        <f t="shared" ref="E128:N128" si="68">E129+E130+E134</f>
        <v>0</v>
      </c>
      <c r="F128" s="401">
        <f t="shared" si="68"/>
        <v>0</v>
      </c>
      <c r="G128" s="401">
        <f t="shared" si="68"/>
        <v>0</v>
      </c>
      <c r="H128" s="401">
        <f t="shared" si="68"/>
        <v>0</v>
      </c>
      <c r="I128" s="382">
        <f t="shared" si="46"/>
        <v>0</v>
      </c>
      <c r="J128" s="401">
        <f t="shared" si="68"/>
        <v>0</v>
      </c>
      <c r="K128" s="401">
        <f t="shared" si="68"/>
        <v>0</v>
      </c>
      <c r="L128" s="401">
        <f t="shared" si="68"/>
        <v>0</v>
      </c>
      <c r="M128" s="401">
        <f t="shared" si="68"/>
        <v>0</v>
      </c>
      <c r="N128" s="402">
        <f t="shared" si="68"/>
        <v>0</v>
      </c>
    </row>
    <row r="129" spans="1:14">
      <c r="A129" s="421">
        <v>311</v>
      </c>
      <c r="B129" s="422" t="s">
        <v>376</v>
      </c>
      <c r="C129" s="382">
        <f t="shared" si="54"/>
        <v>0</v>
      </c>
      <c r="D129" s="390"/>
      <c r="E129" s="390"/>
      <c r="F129" s="390"/>
      <c r="G129" s="390"/>
      <c r="H129" s="390"/>
      <c r="I129" s="382">
        <f t="shared" si="46"/>
        <v>0</v>
      </c>
      <c r="J129" s="390"/>
      <c r="K129" s="390"/>
      <c r="L129" s="390"/>
      <c r="M129" s="390"/>
      <c r="N129" s="391"/>
    </row>
    <row r="130" spans="1:14">
      <c r="A130" s="421">
        <v>312</v>
      </c>
      <c r="B130" s="423" t="s">
        <v>377</v>
      </c>
      <c r="C130" s="382">
        <f t="shared" si="54"/>
        <v>0</v>
      </c>
      <c r="D130" s="401">
        <f>D131+D132+D133</f>
        <v>0</v>
      </c>
      <c r="E130" s="401">
        <f t="shared" ref="E130:H130" si="69">E131+E132+E133</f>
        <v>0</v>
      </c>
      <c r="F130" s="401">
        <f t="shared" si="69"/>
        <v>0</v>
      </c>
      <c r="G130" s="401">
        <f t="shared" si="69"/>
        <v>0</v>
      </c>
      <c r="H130" s="401">
        <f t="shared" si="69"/>
        <v>0</v>
      </c>
      <c r="I130" s="382">
        <f t="shared" si="46"/>
        <v>0</v>
      </c>
      <c r="J130" s="401">
        <f t="shared" ref="J130:N130" si="70">J131+J132+J133</f>
        <v>0</v>
      </c>
      <c r="K130" s="401">
        <f t="shared" si="70"/>
        <v>0</v>
      </c>
      <c r="L130" s="401">
        <f t="shared" si="70"/>
        <v>0</v>
      </c>
      <c r="M130" s="401">
        <f t="shared" si="70"/>
        <v>0</v>
      </c>
      <c r="N130" s="402">
        <f t="shared" si="70"/>
        <v>0</v>
      </c>
    </row>
    <row r="131" spans="1:14">
      <c r="A131" s="399">
        <v>3121</v>
      </c>
      <c r="B131" s="400" t="s">
        <v>377</v>
      </c>
      <c r="C131" s="382">
        <f t="shared" si="54"/>
        <v>0</v>
      </c>
      <c r="D131" s="390"/>
      <c r="E131" s="390"/>
      <c r="F131" s="390"/>
      <c r="G131" s="390"/>
      <c r="H131" s="390"/>
      <c r="I131" s="382">
        <f t="shared" si="46"/>
        <v>0</v>
      </c>
      <c r="J131" s="390"/>
      <c r="K131" s="390"/>
      <c r="L131" s="390"/>
      <c r="M131" s="390"/>
      <c r="N131" s="391"/>
    </row>
    <row r="132" spans="1:14">
      <c r="A132" s="399" t="s">
        <v>68</v>
      </c>
      <c r="B132" s="400" t="s">
        <v>378</v>
      </c>
      <c r="C132" s="382">
        <f t="shared" si="54"/>
        <v>0</v>
      </c>
      <c r="D132" s="390"/>
      <c r="E132" s="390"/>
      <c r="F132" s="390"/>
      <c r="G132" s="390"/>
      <c r="H132" s="390"/>
      <c r="I132" s="382">
        <f t="shared" si="46"/>
        <v>0</v>
      </c>
      <c r="J132" s="390"/>
      <c r="K132" s="390"/>
      <c r="L132" s="390"/>
      <c r="M132" s="390"/>
      <c r="N132" s="391"/>
    </row>
    <row r="133" spans="1:14">
      <c r="A133" s="399" t="s">
        <v>70</v>
      </c>
      <c r="B133" s="400" t="s">
        <v>380</v>
      </c>
      <c r="C133" s="382">
        <f t="shared" si="54"/>
        <v>0</v>
      </c>
      <c r="D133" s="390"/>
      <c r="E133" s="390"/>
      <c r="F133" s="390"/>
      <c r="G133" s="390"/>
      <c r="H133" s="390"/>
      <c r="I133" s="382">
        <f t="shared" si="46"/>
        <v>0</v>
      </c>
      <c r="J133" s="390"/>
      <c r="K133" s="390"/>
      <c r="L133" s="390"/>
      <c r="M133" s="390"/>
      <c r="N133" s="391"/>
    </row>
    <row r="134" spans="1:14">
      <c r="A134" s="421">
        <v>313</v>
      </c>
      <c r="B134" s="423" t="s">
        <v>381</v>
      </c>
      <c r="C134" s="382">
        <f t="shared" si="54"/>
        <v>0</v>
      </c>
      <c r="D134" s="401">
        <f>D135+D136+D137</f>
        <v>0</v>
      </c>
      <c r="E134" s="401">
        <f t="shared" ref="E134:N134" si="71">E135+E136+E137</f>
        <v>0</v>
      </c>
      <c r="F134" s="401">
        <f t="shared" si="71"/>
        <v>0</v>
      </c>
      <c r="G134" s="401">
        <f t="shared" si="71"/>
        <v>0</v>
      </c>
      <c r="H134" s="401">
        <f t="shared" si="71"/>
        <v>0</v>
      </c>
      <c r="I134" s="382">
        <f t="shared" si="46"/>
        <v>0</v>
      </c>
      <c r="J134" s="401">
        <f t="shared" si="71"/>
        <v>0</v>
      </c>
      <c r="K134" s="401">
        <f t="shared" si="71"/>
        <v>0</v>
      </c>
      <c r="L134" s="401">
        <f t="shared" si="71"/>
        <v>0</v>
      </c>
      <c r="M134" s="401">
        <f t="shared" si="71"/>
        <v>0</v>
      </c>
      <c r="N134" s="402">
        <f t="shared" si="71"/>
        <v>0</v>
      </c>
    </row>
    <row r="135" spans="1:14">
      <c r="A135" s="399">
        <v>3131</v>
      </c>
      <c r="B135" s="400" t="s">
        <v>381</v>
      </c>
      <c r="C135" s="382">
        <f t="shared" si="54"/>
        <v>0</v>
      </c>
      <c r="D135" s="390"/>
      <c r="E135" s="390"/>
      <c r="F135" s="390"/>
      <c r="G135" s="390"/>
      <c r="H135" s="390"/>
      <c r="I135" s="382">
        <f t="shared" si="46"/>
        <v>0</v>
      </c>
      <c r="J135" s="390"/>
      <c r="K135" s="390"/>
      <c r="L135" s="390"/>
      <c r="M135" s="390"/>
      <c r="N135" s="391"/>
    </row>
    <row r="136" spans="1:14">
      <c r="A136" s="399" t="s">
        <v>71</v>
      </c>
      <c r="B136" s="400" t="s">
        <v>382</v>
      </c>
      <c r="C136" s="382">
        <f t="shared" si="54"/>
        <v>0</v>
      </c>
      <c r="D136" s="390"/>
      <c r="E136" s="390"/>
      <c r="F136" s="390"/>
      <c r="G136" s="390"/>
      <c r="H136" s="390"/>
      <c r="I136" s="382">
        <f t="shared" si="46"/>
        <v>0</v>
      </c>
      <c r="J136" s="390"/>
      <c r="K136" s="390"/>
      <c r="L136" s="390"/>
      <c r="M136" s="390"/>
      <c r="N136" s="391"/>
    </row>
    <row r="137" spans="1:14">
      <c r="A137" s="399" t="s">
        <v>73</v>
      </c>
      <c r="B137" s="400" t="s">
        <v>380</v>
      </c>
      <c r="C137" s="382">
        <f t="shared" si="54"/>
        <v>0</v>
      </c>
      <c r="D137" s="390"/>
      <c r="E137" s="390"/>
      <c r="F137" s="390"/>
      <c r="G137" s="390"/>
      <c r="H137" s="390"/>
      <c r="I137" s="382">
        <f t="shared" si="46"/>
        <v>0</v>
      </c>
      <c r="J137" s="390"/>
      <c r="K137" s="390"/>
      <c r="L137" s="390"/>
      <c r="M137" s="390"/>
      <c r="N137" s="391"/>
    </row>
    <row r="138" spans="1:14">
      <c r="A138" s="384">
        <v>32</v>
      </c>
      <c r="B138" s="385" t="s">
        <v>383</v>
      </c>
      <c r="C138" s="382">
        <f t="shared" si="54"/>
        <v>0</v>
      </c>
      <c r="D138" s="401">
        <f>D139+D140</f>
        <v>0</v>
      </c>
      <c r="E138" s="401">
        <f t="shared" ref="E138:N138" si="72">E139+E140</f>
        <v>0</v>
      </c>
      <c r="F138" s="401">
        <f t="shared" si="72"/>
        <v>0</v>
      </c>
      <c r="G138" s="401">
        <f t="shared" si="72"/>
        <v>0</v>
      </c>
      <c r="H138" s="401">
        <f t="shared" si="72"/>
        <v>0</v>
      </c>
      <c r="I138" s="382">
        <f t="shared" si="46"/>
        <v>0</v>
      </c>
      <c r="J138" s="401">
        <f t="shared" si="72"/>
        <v>0</v>
      </c>
      <c r="K138" s="401">
        <f t="shared" si="72"/>
        <v>0</v>
      </c>
      <c r="L138" s="401">
        <f t="shared" si="72"/>
        <v>0</v>
      </c>
      <c r="M138" s="401">
        <f t="shared" si="72"/>
        <v>0</v>
      </c>
      <c r="N138" s="402">
        <f t="shared" si="72"/>
        <v>0</v>
      </c>
    </row>
    <row r="139" spans="1:14">
      <c r="A139" s="421">
        <v>321</v>
      </c>
      <c r="B139" s="423" t="s">
        <v>376</v>
      </c>
      <c r="C139" s="382">
        <f t="shared" si="54"/>
        <v>0</v>
      </c>
      <c r="D139" s="390"/>
      <c r="E139" s="390"/>
      <c r="F139" s="390"/>
      <c r="G139" s="390"/>
      <c r="H139" s="390"/>
      <c r="I139" s="382">
        <f t="shared" si="46"/>
        <v>0</v>
      </c>
      <c r="J139" s="390"/>
      <c r="K139" s="390"/>
      <c r="L139" s="390"/>
      <c r="M139" s="390"/>
      <c r="N139" s="391"/>
    </row>
    <row r="140" spans="1:14">
      <c r="A140" s="421">
        <v>322</v>
      </c>
      <c r="B140" s="423" t="s">
        <v>377</v>
      </c>
      <c r="C140" s="382">
        <f t="shared" si="54"/>
        <v>0</v>
      </c>
      <c r="D140" s="390"/>
      <c r="E140" s="390"/>
      <c r="F140" s="390"/>
      <c r="G140" s="390"/>
      <c r="H140" s="390"/>
      <c r="I140" s="382">
        <f t="shared" ref="I140:I169" si="73">J140+K140+L140+M140+N140</f>
        <v>0</v>
      </c>
      <c r="J140" s="390"/>
      <c r="K140" s="390"/>
      <c r="L140" s="390"/>
      <c r="M140" s="390"/>
      <c r="N140" s="391"/>
    </row>
    <row r="141" spans="1:14">
      <c r="A141" s="384">
        <v>34</v>
      </c>
      <c r="B141" s="385" t="s">
        <v>384</v>
      </c>
      <c r="C141" s="382">
        <f t="shared" si="54"/>
        <v>0</v>
      </c>
      <c r="D141" s="401">
        <f>D142</f>
        <v>0</v>
      </c>
      <c r="E141" s="401">
        <f t="shared" ref="E141:N141" si="74">E142</f>
        <v>0</v>
      </c>
      <c r="F141" s="401">
        <f t="shared" si="74"/>
        <v>0</v>
      </c>
      <c r="G141" s="401">
        <f t="shared" si="74"/>
        <v>0</v>
      </c>
      <c r="H141" s="401">
        <f t="shared" si="74"/>
        <v>0</v>
      </c>
      <c r="I141" s="382">
        <f t="shared" si="73"/>
        <v>0</v>
      </c>
      <c r="J141" s="401">
        <f t="shared" si="74"/>
        <v>0</v>
      </c>
      <c r="K141" s="401">
        <f t="shared" si="74"/>
        <v>0</v>
      </c>
      <c r="L141" s="401">
        <f t="shared" si="74"/>
        <v>0</v>
      </c>
      <c r="M141" s="401">
        <f t="shared" si="74"/>
        <v>0</v>
      </c>
      <c r="N141" s="402">
        <f t="shared" si="74"/>
        <v>0</v>
      </c>
    </row>
    <row r="142" spans="1:14">
      <c r="A142" s="421">
        <v>341</v>
      </c>
      <c r="B142" s="423" t="s">
        <v>385</v>
      </c>
      <c r="C142" s="382">
        <f t="shared" si="54"/>
        <v>0</v>
      </c>
      <c r="D142" s="401">
        <f>D143+D144</f>
        <v>0</v>
      </c>
      <c r="E142" s="401">
        <f t="shared" ref="E142:N142" si="75">E143+E144</f>
        <v>0</v>
      </c>
      <c r="F142" s="401">
        <f t="shared" si="75"/>
        <v>0</v>
      </c>
      <c r="G142" s="401">
        <f t="shared" si="75"/>
        <v>0</v>
      </c>
      <c r="H142" s="401">
        <f t="shared" si="75"/>
        <v>0</v>
      </c>
      <c r="I142" s="382">
        <f t="shared" si="73"/>
        <v>0</v>
      </c>
      <c r="J142" s="401">
        <f t="shared" si="75"/>
        <v>0</v>
      </c>
      <c r="K142" s="401">
        <f t="shared" si="75"/>
        <v>0</v>
      </c>
      <c r="L142" s="401">
        <f t="shared" si="75"/>
        <v>0</v>
      </c>
      <c r="M142" s="401">
        <f t="shared" si="75"/>
        <v>0</v>
      </c>
      <c r="N142" s="402">
        <f t="shared" si="75"/>
        <v>0</v>
      </c>
    </row>
    <row r="143" spans="1:14">
      <c r="A143" s="399">
        <v>3411</v>
      </c>
      <c r="B143" s="400" t="s">
        <v>385</v>
      </c>
      <c r="C143" s="382">
        <f t="shared" si="54"/>
        <v>0</v>
      </c>
      <c r="D143" s="390"/>
      <c r="E143" s="390"/>
      <c r="F143" s="390"/>
      <c r="G143" s="390"/>
      <c r="H143" s="390"/>
      <c r="I143" s="382">
        <f t="shared" si="73"/>
        <v>0</v>
      </c>
      <c r="J143" s="390"/>
      <c r="K143" s="390"/>
      <c r="L143" s="390"/>
      <c r="M143" s="390"/>
      <c r="N143" s="391"/>
    </row>
    <row r="144" spans="1:14">
      <c r="A144" s="399">
        <v>3419</v>
      </c>
      <c r="B144" s="400" t="s">
        <v>222</v>
      </c>
      <c r="C144" s="382">
        <f t="shared" si="54"/>
        <v>0</v>
      </c>
      <c r="D144" s="390"/>
      <c r="E144" s="390"/>
      <c r="F144" s="390"/>
      <c r="G144" s="390"/>
      <c r="H144" s="390"/>
      <c r="I144" s="382">
        <f t="shared" si="73"/>
        <v>0</v>
      </c>
      <c r="J144" s="390"/>
      <c r="K144" s="390"/>
      <c r="L144" s="390"/>
      <c r="M144" s="390"/>
      <c r="N144" s="391"/>
    </row>
    <row r="145" spans="1:14">
      <c r="A145" s="384">
        <v>35</v>
      </c>
      <c r="B145" s="385" t="s">
        <v>386</v>
      </c>
      <c r="C145" s="382">
        <f t="shared" si="54"/>
        <v>0</v>
      </c>
      <c r="D145" s="390"/>
      <c r="E145" s="390"/>
      <c r="F145" s="390"/>
      <c r="G145" s="390"/>
      <c r="H145" s="390"/>
      <c r="I145" s="382">
        <f t="shared" si="73"/>
        <v>0</v>
      </c>
      <c r="J145" s="390"/>
      <c r="K145" s="390"/>
      <c r="L145" s="390"/>
      <c r="M145" s="390"/>
      <c r="N145" s="391"/>
    </row>
    <row r="146" spans="1:14">
      <c r="A146" s="384">
        <v>36</v>
      </c>
      <c r="B146" s="385" t="s">
        <v>388</v>
      </c>
      <c r="C146" s="382">
        <f t="shared" si="54"/>
        <v>0</v>
      </c>
      <c r="D146" s="401">
        <f>D147</f>
        <v>0</v>
      </c>
      <c r="E146" s="401">
        <f t="shared" ref="E146:N146" si="76">E147</f>
        <v>0</v>
      </c>
      <c r="F146" s="401">
        <f t="shared" si="76"/>
        <v>0</v>
      </c>
      <c r="G146" s="401">
        <f t="shared" si="76"/>
        <v>0</v>
      </c>
      <c r="H146" s="401">
        <f t="shared" si="76"/>
        <v>0</v>
      </c>
      <c r="I146" s="382">
        <f t="shared" si="73"/>
        <v>0</v>
      </c>
      <c r="J146" s="401">
        <f>J147</f>
        <v>0</v>
      </c>
      <c r="K146" s="401">
        <f t="shared" si="76"/>
        <v>0</v>
      </c>
      <c r="L146" s="401">
        <f t="shared" si="76"/>
        <v>0</v>
      </c>
      <c r="M146" s="401">
        <f t="shared" si="76"/>
        <v>0</v>
      </c>
      <c r="N146" s="402">
        <f t="shared" si="76"/>
        <v>0</v>
      </c>
    </row>
    <row r="147" spans="1:14">
      <c r="A147" s="405">
        <v>361</v>
      </c>
      <c r="B147" s="424" t="s">
        <v>389</v>
      </c>
      <c r="C147" s="382">
        <f t="shared" si="54"/>
        <v>0</v>
      </c>
      <c r="D147" s="390"/>
      <c r="E147" s="390"/>
      <c r="F147" s="390"/>
      <c r="G147" s="390"/>
      <c r="H147" s="390"/>
      <c r="I147" s="382">
        <f t="shared" si="73"/>
        <v>0</v>
      </c>
      <c r="J147" s="390"/>
      <c r="K147" s="390"/>
      <c r="L147" s="390"/>
      <c r="M147" s="390"/>
      <c r="N147" s="391"/>
    </row>
    <row r="148" spans="1:14">
      <c r="A148" s="425">
        <v>362</v>
      </c>
      <c r="B148" s="389" t="s">
        <v>84</v>
      </c>
      <c r="C148" s="382">
        <f t="shared" si="54"/>
        <v>0</v>
      </c>
      <c r="D148" s="390"/>
      <c r="E148" s="390"/>
      <c r="F148" s="390"/>
      <c r="G148" s="390"/>
      <c r="H148" s="390"/>
      <c r="I148" s="382">
        <f t="shared" si="73"/>
        <v>0</v>
      </c>
      <c r="J148" s="390"/>
      <c r="K148" s="390"/>
      <c r="L148" s="390"/>
      <c r="M148" s="390"/>
      <c r="N148" s="391"/>
    </row>
    <row r="149" spans="1:14" ht="14.25" customHeight="1">
      <c r="A149" s="425">
        <v>363</v>
      </c>
      <c r="B149" s="389" t="s">
        <v>390</v>
      </c>
      <c r="C149" s="382">
        <f t="shared" si="54"/>
        <v>0</v>
      </c>
      <c r="D149" s="390"/>
      <c r="E149" s="390"/>
      <c r="F149" s="390"/>
      <c r="G149" s="390"/>
      <c r="H149" s="390"/>
      <c r="I149" s="382">
        <f t="shared" si="73"/>
        <v>0</v>
      </c>
      <c r="J149" s="390"/>
      <c r="K149" s="390"/>
      <c r="L149" s="390"/>
      <c r="M149" s="390"/>
      <c r="N149" s="391"/>
    </row>
    <row r="150" spans="1:14">
      <c r="A150" s="384">
        <v>4</v>
      </c>
      <c r="B150" s="419" t="s">
        <v>391</v>
      </c>
      <c r="C150" s="382">
        <f t="shared" ref="C150:C169" si="77">D150+E150+F150+G150+H150</f>
        <v>0</v>
      </c>
      <c r="D150" s="383">
        <f>D151+D155+D161+D162+D165</f>
        <v>0</v>
      </c>
      <c r="E150" s="383">
        <f t="shared" ref="E150:N150" si="78">E151+E155+E161+E162+E165</f>
        <v>0</v>
      </c>
      <c r="F150" s="383">
        <f t="shared" si="78"/>
        <v>0</v>
      </c>
      <c r="G150" s="383">
        <f t="shared" si="78"/>
        <v>0</v>
      </c>
      <c r="H150" s="383">
        <f t="shared" si="78"/>
        <v>0</v>
      </c>
      <c r="I150" s="382">
        <f t="shared" si="73"/>
        <v>0</v>
      </c>
      <c r="J150" s="383">
        <f t="shared" si="78"/>
        <v>0</v>
      </c>
      <c r="K150" s="383">
        <f t="shared" si="78"/>
        <v>0</v>
      </c>
      <c r="L150" s="383">
        <f t="shared" si="78"/>
        <v>0</v>
      </c>
      <c r="M150" s="383">
        <f t="shared" si="78"/>
        <v>0</v>
      </c>
      <c r="N150" s="383">
        <f t="shared" si="78"/>
        <v>0</v>
      </c>
    </row>
    <row r="151" spans="1:14">
      <c r="A151" s="384">
        <v>41</v>
      </c>
      <c r="B151" s="385" t="s">
        <v>392</v>
      </c>
      <c r="C151" s="382">
        <f t="shared" si="77"/>
        <v>0</v>
      </c>
      <c r="D151" s="383">
        <f>D152+D153+D154</f>
        <v>0</v>
      </c>
      <c r="E151" s="383">
        <f t="shared" ref="E151:N151" si="79">E152+E153+E154</f>
        <v>0</v>
      </c>
      <c r="F151" s="383">
        <f t="shared" si="79"/>
        <v>0</v>
      </c>
      <c r="G151" s="383">
        <f t="shared" si="79"/>
        <v>0</v>
      </c>
      <c r="H151" s="383">
        <f t="shared" si="79"/>
        <v>0</v>
      </c>
      <c r="I151" s="382">
        <f t="shared" si="73"/>
        <v>0</v>
      </c>
      <c r="J151" s="383">
        <f t="shared" si="79"/>
        <v>0</v>
      </c>
      <c r="K151" s="383">
        <f t="shared" si="79"/>
        <v>0</v>
      </c>
      <c r="L151" s="383">
        <f t="shared" si="79"/>
        <v>0</v>
      </c>
      <c r="M151" s="383">
        <f t="shared" si="79"/>
        <v>0</v>
      </c>
      <c r="N151" s="383">
        <f t="shared" si="79"/>
        <v>0</v>
      </c>
    </row>
    <row r="152" spans="1:14">
      <c r="A152" s="409">
        <v>411</v>
      </c>
      <c r="B152" s="392" t="s">
        <v>393</v>
      </c>
      <c r="C152" s="382">
        <f t="shared" si="77"/>
        <v>0</v>
      </c>
      <c r="D152" s="390"/>
      <c r="E152" s="390"/>
      <c r="F152" s="390"/>
      <c r="G152" s="390"/>
      <c r="H152" s="390"/>
      <c r="I152" s="382">
        <f t="shared" si="73"/>
        <v>0</v>
      </c>
      <c r="J152" s="390"/>
      <c r="K152" s="390"/>
      <c r="L152" s="390"/>
      <c r="M152" s="390"/>
      <c r="N152" s="391"/>
    </row>
    <row r="153" spans="1:14">
      <c r="A153" s="409">
        <v>412</v>
      </c>
      <c r="B153" s="392" t="s">
        <v>394</v>
      </c>
      <c r="C153" s="382">
        <f t="shared" si="77"/>
        <v>0</v>
      </c>
      <c r="D153" s="390"/>
      <c r="E153" s="390"/>
      <c r="F153" s="390"/>
      <c r="G153" s="390"/>
      <c r="H153" s="390"/>
      <c r="I153" s="382">
        <f t="shared" si="73"/>
        <v>0</v>
      </c>
      <c r="J153" s="390"/>
      <c r="K153" s="390"/>
      <c r="L153" s="390"/>
      <c r="M153" s="390"/>
      <c r="N153" s="391"/>
    </row>
    <row r="154" spans="1:14">
      <c r="A154" s="409">
        <v>419</v>
      </c>
      <c r="B154" s="392" t="s">
        <v>400</v>
      </c>
      <c r="C154" s="382">
        <f t="shared" si="77"/>
        <v>0</v>
      </c>
      <c r="D154" s="390"/>
      <c r="E154" s="390"/>
      <c r="F154" s="390"/>
      <c r="G154" s="390"/>
      <c r="H154" s="390"/>
      <c r="I154" s="382">
        <f t="shared" si="73"/>
        <v>0</v>
      </c>
      <c r="J154" s="390"/>
      <c r="K154" s="390"/>
      <c r="L154" s="390"/>
      <c r="M154" s="390"/>
      <c r="N154" s="391"/>
    </row>
    <row r="155" spans="1:14">
      <c r="A155" s="384">
        <v>43</v>
      </c>
      <c r="B155" s="385" t="s">
        <v>401</v>
      </c>
      <c r="C155" s="382">
        <f t="shared" si="77"/>
        <v>0</v>
      </c>
      <c r="D155" s="383">
        <f>D156+D157+D158+D159+D160</f>
        <v>0</v>
      </c>
      <c r="E155" s="383">
        <f t="shared" ref="E155:N155" si="80">E156+E157+E158+E159+E160</f>
        <v>0</v>
      </c>
      <c r="F155" s="383">
        <f t="shared" si="80"/>
        <v>0</v>
      </c>
      <c r="G155" s="383">
        <f t="shared" si="80"/>
        <v>0</v>
      </c>
      <c r="H155" s="383">
        <f t="shared" si="80"/>
        <v>0</v>
      </c>
      <c r="I155" s="382">
        <f t="shared" si="73"/>
        <v>0</v>
      </c>
      <c r="J155" s="383">
        <f t="shared" si="80"/>
        <v>0</v>
      </c>
      <c r="K155" s="383">
        <f t="shared" si="80"/>
        <v>0</v>
      </c>
      <c r="L155" s="383">
        <f t="shared" si="80"/>
        <v>0</v>
      </c>
      <c r="M155" s="383">
        <f t="shared" si="80"/>
        <v>0</v>
      </c>
      <c r="N155" s="383">
        <f t="shared" si="80"/>
        <v>0</v>
      </c>
    </row>
    <row r="156" spans="1:14">
      <c r="A156" s="405">
        <v>431</v>
      </c>
      <c r="B156" s="424" t="s">
        <v>402</v>
      </c>
      <c r="C156" s="382">
        <f t="shared" si="77"/>
        <v>0</v>
      </c>
      <c r="D156" s="390"/>
      <c r="E156" s="390"/>
      <c r="F156" s="390"/>
      <c r="G156" s="390"/>
      <c r="H156" s="390"/>
      <c r="I156" s="382">
        <f t="shared" si="73"/>
        <v>0</v>
      </c>
      <c r="J156" s="390"/>
      <c r="K156" s="390"/>
      <c r="L156" s="390"/>
      <c r="M156" s="390"/>
      <c r="N156" s="391"/>
    </row>
    <row r="157" spans="1:14">
      <c r="A157" s="405">
        <v>432</v>
      </c>
      <c r="B157" s="424" t="s">
        <v>403</v>
      </c>
      <c r="C157" s="382">
        <f t="shared" si="77"/>
        <v>0</v>
      </c>
      <c r="D157" s="390"/>
      <c r="E157" s="390"/>
      <c r="F157" s="390"/>
      <c r="G157" s="390"/>
      <c r="H157" s="390"/>
      <c r="I157" s="382">
        <f t="shared" si="73"/>
        <v>0</v>
      </c>
      <c r="J157" s="390"/>
      <c r="K157" s="390"/>
      <c r="L157" s="390"/>
      <c r="M157" s="390"/>
      <c r="N157" s="391"/>
    </row>
    <row r="158" spans="1:14">
      <c r="A158" s="405">
        <v>433</v>
      </c>
      <c r="B158" s="424" t="s">
        <v>404</v>
      </c>
      <c r="C158" s="382">
        <f t="shared" si="77"/>
        <v>0</v>
      </c>
      <c r="D158" s="390"/>
      <c r="E158" s="390"/>
      <c r="F158" s="390"/>
      <c r="G158" s="390"/>
      <c r="H158" s="390"/>
      <c r="I158" s="382">
        <f t="shared" si="73"/>
        <v>0</v>
      </c>
      <c r="J158" s="390"/>
      <c r="K158" s="390"/>
      <c r="L158" s="390"/>
      <c r="M158" s="390"/>
      <c r="N158" s="391"/>
    </row>
    <row r="159" spans="1:14">
      <c r="A159" s="405">
        <v>434</v>
      </c>
      <c r="B159" s="424" t="s">
        <v>405</v>
      </c>
      <c r="C159" s="382">
        <f t="shared" si="77"/>
        <v>0</v>
      </c>
      <c r="D159" s="390"/>
      <c r="E159" s="390"/>
      <c r="F159" s="390"/>
      <c r="G159" s="390"/>
      <c r="H159" s="390"/>
      <c r="I159" s="382">
        <f t="shared" si="73"/>
        <v>0</v>
      </c>
      <c r="J159" s="390"/>
      <c r="K159" s="390"/>
      <c r="L159" s="390"/>
      <c r="M159" s="390"/>
      <c r="N159" s="391"/>
    </row>
    <row r="160" spans="1:14">
      <c r="A160" s="405">
        <v>437</v>
      </c>
      <c r="B160" s="424" t="s">
        <v>406</v>
      </c>
      <c r="C160" s="382">
        <f t="shared" si="77"/>
        <v>0</v>
      </c>
      <c r="D160" s="390"/>
      <c r="E160" s="390"/>
      <c r="F160" s="390"/>
      <c r="G160" s="390"/>
      <c r="H160" s="390"/>
      <c r="I160" s="382">
        <f t="shared" si="73"/>
        <v>0</v>
      </c>
      <c r="J160" s="390"/>
      <c r="K160" s="390"/>
      <c r="L160" s="390"/>
      <c r="M160" s="390"/>
      <c r="N160" s="391"/>
    </row>
    <row r="161" spans="1:14">
      <c r="A161" s="384">
        <v>44</v>
      </c>
      <c r="B161" s="385" t="s">
        <v>407</v>
      </c>
      <c r="C161" s="382">
        <f t="shared" si="77"/>
        <v>0</v>
      </c>
      <c r="D161" s="390"/>
      <c r="E161" s="390"/>
      <c r="F161" s="390"/>
      <c r="G161" s="390"/>
      <c r="H161" s="390"/>
      <c r="I161" s="382">
        <f t="shared" si="73"/>
        <v>0</v>
      </c>
      <c r="J161" s="390"/>
      <c r="K161" s="390"/>
      <c r="L161" s="390"/>
      <c r="M161" s="390"/>
      <c r="N161" s="391"/>
    </row>
    <row r="162" spans="1:14">
      <c r="A162" s="384">
        <v>45</v>
      </c>
      <c r="B162" s="385" t="s">
        <v>408</v>
      </c>
      <c r="C162" s="382">
        <f t="shared" si="77"/>
        <v>0</v>
      </c>
      <c r="D162" s="383">
        <f>D163+D164</f>
        <v>0</v>
      </c>
      <c r="E162" s="383">
        <f t="shared" ref="E162:N162" si="81">E163+E164</f>
        <v>0</v>
      </c>
      <c r="F162" s="383">
        <f t="shared" si="81"/>
        <v>0</v>
      </c>
      <c r="G162" s="383">
        <f t="shared" si="81"/>
        <v>0</v>
      </c>
      <c r="H162" s="383">
        <f t="shared" si="81"/>
        <v>0</v>
      </c>
      <c r="I162" s="382">
        <f t="shared" si="73"/>
        <v>0</v>
      </c>
      <c r="J162" s="383">
        <f t="shared" si="81"/>
        <v>0</v>
      </c>
      <c r="K162" s="383">
        <f t="shared" si="81"/>
        <v>0</v>
      </c>
      <c r="L162" s="383">
        <f t="shared" si="81"/>
        <v>0</v>
      </c>
      <c r="M162" s="383">
        <f t="shared" si="81"/>
        <v>0</v>
      </c>
      <c r="N162" s="383">
        <f t="shared" si="81"/>
        <v>0</v>
      </c>
    </row>
    <row r="163" spans="1:14">
      <c r="A163" s="405">
        <v>451</v>
      </c>
      <c r="B163" s="424" t="s">
        <v>409</v>
      </c>
      <c r="C163" s="382">
        <f t="shared" si="77"/>
        <v>0</v>
      </c>
      <c r="D163" s="390"/>
      <c r="E163" s="390"/>
      <c r="F163" s="390"/>
      <c r="G163" s="390"/>
      <c r="H163" s="390"/>
      <c r="I163" s="382">
        <f t="shared" si="73"/>
        <v>0</v>
      </c>
      <c r="J163" s="390"/>
      <c r="K163" s="390"/>
      <c r="L163" s="390"/>
      <c r="M163" s="390"/>
      <c r="N163" s="391"/>
    </row>
    <row r="164" spans="1:14">
      <c r="A164" s="405">
        <v>452</v>
      </c>
      <c r="B164" s="424" t="s">
        <v>410</v>
      </c>
      <c r="C164" s="382">
        <f t="shared" si="77"/>
        <v>0</v>
      </c>
      <c r="D164" s="390"/>
      <c r="E164" s="390"/>
      <c r="F164" s="390"/>
      <c r="G164" s="390"/>
      <c r="H164" s="390"/>
      <c r="I164" s="382">
        <f t="shared" si="73"/>
        <v>0</v>
      </c>
      <c r="J164" s="390"/>
      <c r="K164" s="390"/>
      <c r="L164" s="390"/>
      <c r="M164" s="390"/>
      <c r="N164" s="391"/>
    </row>
    <row r="165" spans="1:14">
      <c r="A165" s="384">
        <v>46</v>
      </c>
      <c r="B165" s="385" t="s">
        <v>411</v>
      </c>
      <c r="C165" s="382">
        <f t="shared" si="77"/>
        <v>0</v>
      </c>
      <c r="D165" s="390"/>
      <c r="E165" s="390"/>
      <c r="F165" s="390"/>
      <c r="G165" s="390"/>
      <c r="H165" s="390"/>
      <c r="I165" s="382">
        <f t="shared" si="73"/>
        <v>0</v>
      </c>
      <c r="J165" s="390"/>
      <c r="K165" s="390"/>
      <c r="L165" s="390"/>
      <c r="M165" s="390"/>
      <c r="N165" s="391"/>
    </row>
    <row r="166" spans="1:14">
      <c r="A166" s="384">
        <v>5</v>
      </c>
      <c r="B166" s="419" t="s">
        <v>412</v>
      </c>
      <c r="C166" s="382">
        <f t="shared" si="77"/>
        <v>0</v>
      </c>
      <c r="D166" s="383">
        <f>D167+D168+D169</f>
        <v>0</v>
      </c>
      <c r="E166" s="383">
        <f t="shared" ref="E166:N166" si="82">E167+E168+E169</f>
        <v>0</v>
      </c>
      <c r="F166" s="383">
        <f t="shared" si="82"/>
        <v>0</v>
      </c>
      <c r="G166" s="383">
        <f t="shared" si="82"/>
        <v>0</v>
      </c>
      <c r="H166" s="383">
        <f t="shared" si="82"/>
        <v>0</v>
      </c>
      <c r="I166" s="382">
        <f t="shared" si="73"/>
        <v>0</v>
      </c>
      <c r="J166" s="383">
        <f t="shared" si="82"/>
        <v>0</v>
      </c>
      <c r="K166" s="383">
        <f t="shared" si="82"/>
        <v>0</v>
      </c>
      <c r="L166" s="383">
        <f t="shared" si="82"/>
        <v>0</v>
      </c>
      <c r="M166" s="383">
        <f t="shared" si="82"/>
        <v>0</v>
      </c>
      <c r="N166" s="383">
        <f t="shared" si="82"/>
        <v>0</v>
      </c>
    </row>
    <row r="167" spans="1:14">
      <c r="A167" s="384">
        <v>51</v>
      </c>
      <c r="B167" s="385" t="s">
        <v>413</v>
      </c>
      <c r="C167" s="382">
        <f t="shared" si="77"/>
        <v>0</v>
      </c>
      <c r="D167" s="390"/>
      <c r="E167" s="390"/>
      <c r="F167" s="390"/>
      <c r="G167" s="390"/>
      <c r="H167" s="390"/>
      <c r="I167" s="382">
        <f t="shared" si="73"/>
        <v>0</v>
      </c>
      <c r="J167" s="390"/>
      <c r="K167" s="390"/>
      <c r="L167" s="390"/>
      <c r="M167" s="390"/>
      <c r="N167" s="391"/>
    </row>
    <row r="168" spans="1:14">
      <c r="A168" s="384">
        <v>52</v>
      </c>
      <c r="B168" s="385" t="s">
        <v>414</v>
      </c>
      <c r="C168" s="382">
        <f t="shared" si="77"/>
        <v>0</v>
      </c>
      <c r="D168" s="390"/>
      <c r="E168" s="390"/>
      <c r="F168" s="390"/>
      <c r="G168" s="390"/>
      <c r="H168" s="390"/>
      <c r="I168" s="382">
        <f t="shared" si="73"/>
        <v>0</v>
      </c>
      <c r="J168" s="390"/>
      <c r="K168" s="390"/>
      <c r="L168" s="390"/>
      <c r="M168" s="390"/>
      <c r="N168" s="391"/>
    </row>
    <row r="169" spans="1:14">
      <c r="A169" s="384">
        <v>53</v>
      </c>
      <c r="B169" s="385" t="s">
        <v>415</v>
      </c>
      <c r="C169" s="382">
        <f t="shared" si="77"/>
        <v>0</v>
      </c>
      <c r="D169" s="390"/>
      <c r="E169" s="390"/>
      <c r="F169" s="390"/>
      <c r="G169" s="390"/>
      <c r="H169" s="390"/>
      <c r="I169" s="382">
        <f t="shared" si="73"/>
        <v>0</v>
      </c>
      <c r="J169" s="390"/>
      <c r="K169" s="390"/>
      <c r="L169" s="390"/>
      <c r="M169" s="390"/>
      <c r="N169" s="391"/>
    </row>
    <row r="170" spans="1:14">
      <c r="A170" s="393"/>
      <c r="B170" s="381" t="s">
        <v>174</v>
      </c>
      <c r="C170" s="382">
        <f>D170+E170+F170+G170+H170</f>
        <v>0</v>
      </c>
      <c r="D170" s="383">
        <f>D10+D116+D127+D150+D166</f>
        <v>0</v>
      </c>
      <c r="E170" s="383">
        <f t="shared" ref="E170:N170" si="83">E10+E116+E127+E150+E166</f>
        <v>0</v>
      </c>
      <c r="F170" s="383">
        <f t="shared" si="83"/>
        <v>0</v>
      </c>
      <c r="G170" s="383">
        <f t="shared" si="83"/>
        <v>0</v>
      </c>
      <c r="H170" s="383">
        <f t="shared" si="83"/>
        <v>0</v>
      </c>
      <c r="I170" s="382">
        <f>J170+K170+L170+M170+N170</f>
        <v>0</v>
      </c>
      <c r="J170" s="383">
        <f t="shared" si="83"/>
        <v>0</v>
      </c>
      <c r="K170" s="383">
        <f t="shared" si="83"/>
        <v>0</v>
      </c>
      <c r="L170" s="383">
        <f t="shared" si="83"/>
        <v>0</v>
      </c>
      <c r="M170" s="383">
        <f t="shared" si="83"/>
        <v>0</v>
      </c>
      <c r="N170" s="383">
        <f t="shared" si="83"/>
        <v>0</v>
      </c>
    </row>
    <row r="171" spans="1:14">
      <c r="A171" s="426"/>
      <c r="B171" s="427"/>
      <c r="C171" s="427"/>
      <c r="D171" s="427"/>
      <c r="E171" s="427"/>
      <c r="F171" s="427"/>
      <c r="G171" s="427"/>
      <c r="H171" s="427"/>
      <c r="I171" s="427"/>
      <c r="J171" s="427"/>
      <c r="K171" s="372"/>
    </row>
    <row r="172" spans="1:14">
      <c r="A172" s="426"/>
      <c r="B172" s="427"/>
      <c r="C172" s="427"/>
      <c r="D172" s="427"/>
      <c r="E172" s="427"/>
      <c r="F172" s="427"/>
      <c r="G172" s="427"/>
      <c r="H172" s="427"/>
      <c r="I172" s="427"/>
      <c r="J172" s="427"/>
      <c r="K172" s="372"/>
    </row>
    <row r="173" spans="1:14">
      <c r="A173" s="428"/>
      <c r="B173" s="429"/>
      <c r="C173" s="429"/>
      <c r="D173" s="429"/>
      <c r="E173" s="429"/>
      <c r="F173" s="429"/>
      <c r="G173" s="429"/>
      <c r="H173" s="429"/>
      <c r="I173" s="429"/>
      <c r="J173" s="372"/>
    </row>
    <row r="174" spans="1:14">
      <c r="A174" s="430"/>
    </row>
    <row r="175" spans="1:14">
      <c r="A175" s="431"/>
      <c r="B175" s="432"/>
      <c r="C175" s="4315" t="s">
        <v>173</v>
      </c>
      <c r="D175" s="4316"/>
      <c r="E175" s="4316"/>
      <c r="F175" s="4316"/>
      <c r="G175" s="4316"/>
      <c r="H175" s="4316"/>
      <c r="I175" s="4316"/>
      <c r="J175" s="4316"/>
      <c r="K175" s="4316"/>
      <c r="L175" s="4316"/>
      <c r="M175" s="4316"/>
      <c r="N175" s="4317"/>
    </row>
    <row r="176" spans="1:14">
      <c r="A176" s="433"/>
      <c r="B176" s="434" t="s">
        <v>418</v>
      </c>
      <c r="C176" s="4309" t="s">
        <v>90</v>
      </c>
      <c r="D176" s="4311"/>
      <c r="E176" s="4311"/>
      <c r="F176" s="4311"/>
      <c r="G176" s="4311"/>
      <c r="H176" s="4312"/>
      <c r="I176" s="4313" t="s">
        <v>178</v>
      </c>
      <c r="J176" s="4311"/>
      <c r="K176" s="4311"/>
      <c r="L176" s="4311"/>
      <c r="M176" s="4311"/>
      <c r="N176" s="4312"/>
    </row>
    <row r="177" spans="1:14" ht="39">
      <c r="A177" s="435" t="s">
        <v>175</v>
      </c>
      <c r="B177" s="436" t="s">
        <v>176</v>
      </c>
      <c r="C177" s="4310"/>
      <c r="D177" s="377" t="s">
        <v>734</v>
      </c>
      <c r="E177" s="378" t="s">
        <v>6</v>
      </c>
      <c r="F177" s="378" t="s">
        <v>8</v>
      </c>
      <c r="G177" s="378" t="s">
        <v>15</v>
      </c>
      <c r="H177" s="379" t="s">
        <v>600</v>
      </c>
      <c r="I177" s="4314"/>
      <c r="J177" s="377" t="s">
        <v>734</v>
      </c>
      <c r="K177" s="378" t="s">
        <v>6</v>
      </c>
      <c r="L177" s="378" t="s">
        <v>8</v>
      </c>
      <c r="M177" s="378" t="s">
        <v>15</v>
      </c>
      <c r="N177" s="379" t="s">
        <v>600</v>
      </c>
    </row>
    <row r="178" spans="1:14">
      <c r="A178" s="437">
        <v>1</v>
      </c>
      <c r="B178" s="438" t="s">
        <v>179</v>
      </c>
      <c r="C178" s="382">
        <f>D178+E178+F178+G178+H178</f>
        <v>0</v>
      </c>
      <c r="D178" s="383">
        <f>D179+D189+D196+D199+D205+D237</f>
        <v>0</v>
      </c>
      <c r="E178" s="383">
        <f t="shared" ref="E178:H178" si="84">E179+E189+E196+E199+E205+E237</f>
        <v>0</v>
      </c>
      <c r="F178" s="383">
        <f t="shared" si="84"/>
        <v>0</v>
      </c>
      <c r="G178" s="383">
        <f t="shared" si="84"/>
        <v>0</v>
      </c>
      <c r="H178" s="383">
        <f t="shared" si="84"/>
        <v>0</v>
      </c>
      <c r="I178" s="382">
        <f>J178+K178+L178+M178+N178</f>
        <v>0</v>
      </c>
      <c r="J178" s="383">
        <f>J179+J189+J196+J199+J205+J237</f>
        <v>0</v>
      </c>
      <c r="K178" s="383">
        <f t="shared" ref="K178:N178" si="85">K179+K189+K196+K199+K205+K237</f>
        <v>0</v>
      </c>
      <c r="L178" s="383">
        <f t="shared" si="85"/>
        <v>0</v>
      </c>
      <c r="M178" s="383">
        <f t="shared" si="85"/>
        <v>0</v>
      </c>
      <c r="N178" s="383">
        <f t="shared" si="85"/>
        <v>0</v>
      </c>
    </row>
    <row r="179" spans="1:14">
      <c r="A179" s="439">
        <v>112</v>
      </c>
      <c r="B179" s="392" t="s">
        <v>185</v>
      </c>
      <c r="C179" s="382">
        <f>D179+E179+F179+G179+H179</f>
        <v>0</v>
      </c>
      <c r="D179" s="383">
        <f>D180+D181+D182+D188</f>
        <v>0</v>
      </c>
      <c r="E179" s="383">
        <f t="shared" ref="E179:N179" si="86">E180+E181+E182+E188</f>
        <v>0</v>
      </c>
      <c r="F179" s="383">
        <f t="shared" si="86"/>
        <v>0</v>
      </c>
      <c r="G179" s="383">
        <f t="shared" si="86"/>
        <v>0</v>
      </c>
      <c r="H179" s="383">
        <f t="shared" si="86"/>
        <v>0</v>
      </c>
      <c r="I179" s="382">
        <f t="shared" ref="I179:I242" si="87">J179+K179+L179+M179+N179</f>
        <v>0</v>
      </c>
      <c r="J179" s="383">
        <f t="shared" si="86"/>
        <v>0</v>
      </c>
      <c r="K179" s="383">
        <f t="shared" si="86"/>
        <v>0</v>
      </c>
      <c r="L179" s="383">
        <f t="shared" si="86"/>
        <v>0</v>
      </c>
      <c r="M179" s="383">
        <f t="shared" si="86"/>
        <v>0</v>
      </c>
      <c r="N179" s="383">
        <f t="shared" si="86"/>
        <v>0</v>
      </c>
    </row>
    <row r="180" spans="1:14">
      <c r="A180" s="440">
        <v>1121</v>
      </c>
      <c r="B180" s="394" t="s">
        <v>419</v>
      </c>
      <c r="C180" s="382">
        <f t="shared" ref="C180:C243" si="88">D180+E180+F180+G180+H180</f>
        <v>0</v>
      </c>
      <c r="D180" s="390"/>
      <c r="E180" s="390"/>
      <c r="F180" s="390"/>
      <c r="G180" s="390"/>
      <c r="H180" s="390"/>
      <c r="I180" s="382">
        <f t="shared" si="87"/>
        <v>0</v>
      </c>
      <c r="J180" s="390"/>
      <c r="K180" s="390"/>
      <c r="L180" s="390"/>
      <c r="M180" s="390"/>
      <c r="N180" s="391"/>
    </row>
    <row r="181" spans="1:14">
      <c r="A181" s="440">
        <v>1125</v>
      </c>
      <c r="B181" s="394" t="s">
        <v>421</v>
      </c>
      <c r="C181" s="382">
        <f t="shared" si="88"/>
        <v>0</v>
      </c>
      <c r="D181" s="390"/>
      <c r="E181" s="390"/>
      <c r="F181" s="390"/>
      <c r="G181" s="390"/>
      <c r="H181" s="390"/>
      <c r="I181" s="382">
        <f t="shared" si="87"/>
        <v>0</v>
      </c>
      <c r="J181" s="390"/>
      <c r="K181" s="390"/>
      <c r="L181" s="390"/>
      <c r="M181" s="390"/>
      <c r="N181" s="391"/>
    </row>
    <row r="182" spans="1:14">
      <c r="A182" s="440">
        <v>1126</v>
      </c>
      <c r="B182" s="441" t="s">
        <v>426</v>
      </c>
      <c r="C182" s="382">
        <f t="shared" si="88"/>
        <v>0</v>
      </c>
      <c r="D182" s="383">
        <f>D183+D184+D185</f>
        <v>0</v>
      </c>
      <c r="E182" s="383">
        <f t="shared" ref="E182:N182" si="89">E183+E184+E185</f>
        <v>0</v>
      </c>
      <c r="F182" s="383">
        <f t="shared" si="89"/>
        <v>0</v>
      </c>
      <c r="G182" s="383">
        <f t="shared" si="89"/>
        <v>0</v>
      </c>
      <c r="H182" s="383">
        <f t="shared" si="89"/>
        <v>0</v>
      </c>
      <c r="I182" s="382">
        <f t="shared" si="87"/>
        <v>0</v>
      </c>
      <c r="J182" s="383">
        <f t="shared" si="89"/>
        <v>0</v>
      </c>
      <c r="K182" s="383">
        <f t="shared" si="89"/>
        <v>0</v>
      </c>
      <c r="L182" s="383">
        <f t="shared" si="89"/>
        <v>0</v>
      </c>
      <c r="M182" s="383">
        <f t="shared" si="89"/>
        <v>0</v>
      </c>
      <c r="N182" s="383">
        <f t="shared" si="89"/>
        <v>0</v>
      </c>
    </row>
    <row r="183" spans="1:14">
      <c r="A183" s="440">
        <v>11261</v>
      </c>
      <c r="B183" s="441" t="s">
        <v>427</v>
      </c>
      <c r="C183" s="382">
        <f t="shared" si="88"/>
        <v>0</v>
      </c>
      <c r="D183" s="390"/>
      <c r="E183" s="390"/>
      <c r="F183" s="390"/>
      <c r="G183" s="390"/>
      <c r="H183" s="390"/>
      <c r="I183" s="382">
        <f t="shared" si="87"/>
        <v>0</v>
      </c>
      <c r="J183" s="390"/>
      <c r="K183" s="390"/>
      <c r="L183" s="390"/>
      <c r="M183" s="390"/>
      <c r="N183" s="391"/>
    </row>
    <row r="184" spans="1:14">
      <c r="A184" s="440">
        <v>11262</v>
      </c>
      <c r="B184" s="441" t="s">
        <v>428</v>
      </c>
      <c r="C184" s="382">
        <f t="shared" si="88"/>
        <v>0</v>
      </c>
      <c r="D184" s="390"/>
      <c r="E184" s="390"/>
      <c r="F184" s="390"/>
      <c r="G184" s="390"/>
      <c r="H184" s="390"/>
      <c r="I184" s="382">
        <f t="shared" si="87"/>
        <v>0</v>
      </c>
      <c r="J184" s="390"/>
      <c r="K184" s="390"/>
      <c r="L184" s="390"/>
      <c r="M184" s="390"/>
      <c r="N184" s="391"/>
    </row>
    <row r="185" spans="1:14">
      <c r="A185" s="440">
        <v>11269</v>
      </c>
      <c r="B185" s="441" t="s">
        <v>203</v>
      </c>
      <c r="C185" s="382">
        <f t="shared" si="88"/>
        <v>0</v>
      </c>
      <c r="D185" s="383">
        <f>D186+D187</f>
        <v>0</v>
      </c>
      <c r="E185" s="383">
        <f t="shared" ref="E185:N185" si="90">E186+E187</f>
        <v>0</v>
      </c>
      <c r="F185" s="383">
        <f t="shared" si="90"/>
        <v>0</v>
      </c>
      <c r="G185" s="383">
        <f t="shared" si="90"/>
        <v>0</v>
      </c>
      <c r="H185" s="383">
        <f t="shared" si="90"/>
        <v>0</v>
      </c>
      <c r="I185" s="382">
        <f t="shared" si="87"/>
        <v>0</v>
      </c>
      <c r="J185" s="383">
        <f t="shared" si="90"/>
        <v>0</v>
      </c>
      <c r="K185" s="383">
        <f t="shared" si="90"/>
        <v>0</v>
      </c>
      <c r="L185" s="383">
        <f t="shared" si="90"/>
        <v>0</v>
      </c>
      <c r="M185" s="383">
        <f t="shared" si="90"/>
        <v>0</v>
      </c>
      <c r="N185" s="383">
        <f t="shared" si="90"/>
        <v>0</v>
      </c>
    </row>
    <row r="186" spans="1:14">
      <c r="A186" s="440">
        <v>112691</v>
      </c>
      <c r="B186" s="441" t="s">
        <v>429</v>
      </c>
      <c r="C186" s="382">
        <f t="shared" si="88"/>
        <v>0</v>
      </c>
      <c r="D186" s="390"/>
      <c r="E186" s="390"/>
      <c r="F186" s="390"/>
      <c r="G186" s="390"/>
      <c r="H186" s="390"/>
      <c r="I186" s="382">
        <f t="shared" si="87"/>
        <v>0</v>
      </c>
      <c r="J186" s="390"/>
      <c r="K186" s="390"/>
      <c r="L186" s="390"/>
      <c r="M186" s="390"/>
      <c r="N186" s="391"/>
    </row>
    <row r="187" spans="1:14">
      <c r="A187" s="440">
        <v>112692</v>
      </c>
      <c r="B187" s="441" t="s">
        <v>430</v>
      </c>
      <c r="C187" s="382">
        <f t="shared" si="88"/>
        <v>0</v>
      </c>
      <c r="D187" s="390"/>
      <c r="E187" s="390"/>
      <c r="F187" s="390"/>
      <c r="G187" s="390"/>
      <c r="H187" s="390"/>
      <c r="I187" s="382">
        <f t="shared" si="87"/>
        <v>0</v>
      </c>
      <c r="J187" s="390"/>
      <c r="K187" s="390"/>
      <c r="L187" s="390"/>
      <c r="M187" s="390"/>
      <c r="N187" s="391"/>
    </row>
    <row r="188" spans="1:14">
      <c r="A188" s="440">
        <v>1128</v>
      </c>
      <c r="B188" s="441" t="s">
        <v>198</v>
      </c>
      <c r="C188" s="382">
        <f t="shared" si="88"/>
        <v>0</v>
      </c>
      <c r="D188" s="390"/>
      <c r="E188" s="390"/>
      <c r="F188" s="390"/>
      <c r="G188" s="390"/>
      <c r="H188" s="390"/>
      <c r="I188" s="382">
        <f t="shared" si="87"/>
        <v>0</v>
      </c>
      <c r="J188" s="390"/>
      <c r="K188" s="390"/>
      <c r="L188" s="390"/>
      <c r="M188" s="390"/>
      <c r="N188" s="391"/>
    </row>
    <row r="189" spans="1:14">
      <c r="A189" s="437">
        <v>12</v>
      </c>
      <c r="B189" s="420" t="s">
        <v>431</v>
      </c>
      <c r="C189" s="382">
        <f t="shared" si="88"/>
        <v>0</v>
      </c>
      <c r="D189" s="383">
        <f>D190+D193</f>
        <v>0</v>
      </c>
      <c r="E189" s="383">
        <f t="shared" ref="E189:N189" si="91">E190+E193</f>
        <v>0</v>
      </c>
      <c r="F189" s="383">
        <f t="shared" si="91"/>
        <v>0</v>
      </c>
      <c r="G189" s="383">
        <f t="shared" si="91"/>
        <v>0</v>
      </c>
      <c r="H189" s="383">
        <f t="shared" si="91"/>
        <v>0</v>
      </c>
      <c r="I189" s="382">
        <f t="shared" si="87"/>
        <v>0</v>
      </c>
      <c r="J189" s="383">
        <f t="shared" si="91"/>
        <v>0</v>
      </c>
      <c r="K189" s="383">
        <f t="shared" si="91"/>
        <v>0</v>
      </c>
      <c r="L189" s="383">
        <f t="shared" si="91"/>
        <v>0</v>
      </c>
      <c r="M189" s="383">
        <f t="shared" si="91"/>
        <v>0</v>
      </c>
      <c r="N189" s="383">
        <f t="shared" si="91"/>
        <v>0</v>
      </c>
    </row>
    <row r="190" spans="1:14">
      <c r="A190" s="440">
        <v>1215</v>
      </c>
      <c r="B190" s="441" t="s">
        <v>432</v>
      </c>
      <c r="C190" s="382">
        <f t="shared" si="88"/>
        <v>0</v>
      </c>
      <c r="D190" s="383">
        <f>D191+D192</f>
        <v>0</v>
      </c>
      <c r="E190" s="383">
        <f t="shared" ref="E190:N190" si="92">E191+E192</f>
        <v>0</v>
      </c>
      <c r="F190" s="383">
        <f t="shared" si="92"/>
        <v>0</v>
      </c>
      <c r="G190" s="383">
        <f t="shared" si="92"/>
        <v>0</v>
      </c>
      <c r="H190" s="383">
        <f t="shared" si="92"/>
        <v>0</v>
      </c>
      <c r="I190" s="382">
        <f t="shared" si="87"/>
        <v>0</v>
      </c>
      <c r="J190" s="383">
        <f t="shared" si="92"/>
        <v>0</v>
      </c>
      <c r="K190" s="383">
        <f t="shared" si="92"/>
        <v>0</v>
      </c>
      <c r="L190" s="383">
        <f t="shared" si="92"/>
        <v>0</v>
      </c>
      <c r="M190" s="383">
        <f t="shared" si="92"/>
        <v>0</v>
      </c>
      <c r="N190" s="383">
        <f t="shared" si="92"/>
        <v>0</v>
      </c>
    </row>
    <row r="191" spans="1:14">
      <c r="A191" s="440">
        <v>12151</v>
      </c>
      <c r="B191" s="440" t="s">
        <v>433</v>
      </c>
      <c r="C191" s="382">
        <f t="shared" si="88"/>
        <v>0</v>
      </c>
      <c r="D191" s="390"/>
      <c r="E191" s="390"/>
      <c r="F191" s="390"/>
      <c r="G191" s="390"/>
      <c r="H191" s="390"/>
      <c r="I191" s="382">
        <f t="shared" si="87"/>
        <v>0</v>
      </c>
      <c r="J191" s="390"/>
      <c r="K191" s="390"/>
      <c r="L191" s="390"/>
      <c r="M191" s="390"/>
      <c r="N191" s="391"/>
    </row>
    <row r="192" spans="1:14">
      <c r="A192" s="440">
        <v>12159</v>
      </c>
      <c r="B192" s="440" t="s">
        <v>434</v>
      </c>
      <c r="C192" s="382">
        <f t="shared" si="88"/>
        <v>0</v>
      </c>
      <c r="D192" s="390"/>
      <c r="E192" s="390"/>
      <c r="F192" s="390"/>
      <c r="G192" s="390"/>
      <c r="H192" s="390"/>
      <c r="I192" s="382">
        <f t="shared" si="87"/>
        <v>0</v>
      </c>
      <c r="J192" s="390"/>
      <c r="K192" s="390"/>
      <c r="L192" s="390"/>
      <c r="M192" s="390"/>
      <c r="N192" s="391"/>
    </row>
    <row r="193" spans="1:14">
      <c r="A193" s="440">
        <v>1225</v>
      </c>
      <c r="B193" s="441" t="s">
        <v>435</v>
      </c>
      <c r="C193" s="382">
        <f t="shared" si="88"/>
        <v>0</v>
      </c>
      <c r="D193" s="383">
        <f>D194+D195</f>
        <v>0</v>
      </c>
      <c r="E193" s="383">
        <f t="shared" ref="E193:N193" si="93">E194+E195</f>
        <v>0</v>
      </c>
      <c r="F193" s="383">
        <f t="shared" si="93"/>
        <v>0</v>
      </c>
      <c r="G193" s="383">
        <f t="shared" si="93"/>
        <v>0</v>
      </c>
      <c r="H193" s="383">
        <f t="shared" si="93"/>
        <v>0</v>
      </c>
      <c r="I193" s="382">
        <f t="shared" si="87"/>
        <v>0</v>
      </c>
      <c r="J193" s="383">
        <f t="shared" si="93"/>
        <v>0</v>
      </c>
      <c r="K193" s="383">
        <f t="shared" si="93"/>
        <v>0</v>
      </c>
      <c r="L193" s="383">
        <f t="shared" si="93"/>
        <v>0</v>
      </c>
      <c r="M193" s="383">
        <f t="shared" si="93"/>
        <v>0</v>
      </c>
      <c r="N193" s="383">
        <f t="shared" si="93"/>
        <v>0</v>
      </c>
    </row>
    <row r="194" spans="1:14">
      <c r="A194" s="440">
        <v>12251</v>
      </c>
      <c r="B194" s="441" t="s">
        <v>436</v>
      </c>
      <c r="C194" s="382">
        <f t="shared" si="88"/>
        <v>0</v>
      </c>
      <c r="D194" s="390"/>
      <c r="E194" s="390"/>
      <c r="F194" s="390"/>
      <c r="G194" s="390"/>
      <c r="H194" s="390"/>
      <c r="I194" s="382">
        <f t="shared" si="87"/>
        <v>0</v>
      </c>
      <c r="J194" s="390"/>
      <c r="K194" s="390"/>
      <c r="L194" s="390"/>
      <c r="M194" s="390"/>
      <c r="N194" s="391"/>
    </row>
    <row r="195" spans="1:14">
      <c r="A195" s="440">
        <v>12259</v>
      </c>
      <c r="B195" s="441" t="s">
        <v>437</v>
      </c>
      <c r="C195" s="382">
        <f t="shared" si="88"/>
        <v>0</v>
      </c>
      <c r="D195" s="390"/>
      <c r="E195" s="390"/>
      <c r="F195" s="390"/>
      <c r="G195" s="390"/>
      <c r="H195" s="390"/>
      <c r="I195" s="382">
        <f t="shared" si="87"/>
        <v>0</v>
      </c>
      <c r="J195" s="390"/>
      <c r="K195" s="390"/>
      <c r="L195" s="390"/>
      <c r="M195" s="390"/>
      <c r="N195" s="391"/>
    </row>
    <row r="196" spans="1:14">
      <c r="A196" s="437">
        <v>13</v>
      </c>
      <c r="B196" s="420" t="s">
        <v>218</v>
      </c>
      <c r="C196" s="382">
        <f t="shared" si="88"/>
        <v>0</v>
      </c>
      <c r="D196" s="383">
        <f>D197</f>
        <v>0</v>
      </c>
      <c r="E196" s="383">
        <f t="shared" ref="E196:H196" si="94">E197</f>
        <v>0</v>
      </c>
      <c r="F196" s="383">
        <f t="shared" si="94"/>
        <v>0</v>
      </c>
      <c r="G196" s="383">
        <f t="shared" si="94"/>
        <v>0</v>
      </c>
      <c r="H196" s="383">
        <f t="shared" si="94"/>
        <v>0</v>
      </c>
      <c r="I196" s="382">
        <f t="shared" si="87"/>
        <v>0</v>
      </c>
      <c r="J196" s="383">
        <f>J198</f>
        <v>0</v>
      </c>
      <c r="K196" s="383">
        <f t="shared" ref="K196:N196" si="95">K198</f>
        <v>0</v>
      </c>
      <c r="L196" s="383">
        <f t="shared" si="95"/>
        <v>0</v>
      </c>
      <c r="M196" s="383">
        <f t="shared" si="95"/>
        <v>0</v>
      </c>
      <c r="N196" s="383">
        <f t="shared" si="95"/>
        <v>0</v>
      </c>
    </row>
    <row r="197" spans="1:14">
      <c r="A197" s="425">
        <v>131</v>
      </c>
      <c r="B197" s="442" t="s">
        <v>219</v>
      </c>
      <c r="C197" s="382">
        <f t="shared" si="88"/>
        <v>0</v>
      </c>
      <c r="D197" s="390"/>
      <c r="E197" s="390"/>
      <c r="F197" s="390"/>
      <c r="G197" s="390"/>
      <c r="H197" s="390"/>
      <c r="I197" s="443"/>
      <c r="J197" s="443"/>
      <c r="K197" s="443"/>
      <c r="L197" s="443"/>
      <c r="M197" s="443"/>
      <c r="N197" s="444"/>
    </row>
    <row r="198" spans="1:14">
      <c r="A198" s="425">
        <v>132</v>
      </c>
      <c r="B198" s="392" t="s">
        <v>442</v>
      </c>
      <c r="C198" s="443"/>
      <c r="D198" s="443"/>
      <c r="E198" s="443"/>
      <c r="F198" s="443"/>
      <c r="G198" s="443"/>
      <c r="H198" s="443"/>
      <c r="I198" s="382">
        <f t="shared" si="87"/>
        <v>0</v>
      </c>
      <c r="J198" s="390"/>
      <c r="K198" s="390"/>
      <c r="L198" s="390"/>
      <c r="M198" s="390"/>
      <c r="N198" s="391"/>
    </row>
    <row r="199" spans="1:14">
      <c r="A199" s="437">
        <v>16</v>
      </c>
      <c r="B199" s="385" t="s">
        <v>443</v>
      </c>
      <c r="C199" s="382">
        <f t="shared" si="88"/>
        <v>0</v>
      </c>
      <c r="D199" s="383">
        <f>D200</f>
        <v>0</v>
      </c>
      <c r="E199" s="383">
        <f t="shared" ref="E199:H199" si="96">E200</f>
        <v>0</v>
      </c>
      <c r="F199" s="383">
        <f t="shared" si="96"/>
        <v>0</v>
      </c>
      <c r="G199" s="383">
        <f t="shared" si="96"/>
        <v>0</v>
      </c>
      <c r="H199" s="383">
        <f t="shared" si="96"/>
        <v>0</v>
      </c>
      <c r="I199" s="382">
        <f t="shared" si="87"/>
        <v>0</v>
      </c>
      <c r="J199" s="445">
        <f t="shared" ref="J199:N199" si="97">J201</f>
        <v>0</v>
      </c>
      <c r="K199" s="445">
        <f t="shared" si="97"/>
        <v>0</v>
      </c>
      <c r="L199" s="445">
        <f t="shared" si="97"/>
        <v>0</v>
      </c>
      <c r="M199" s="445">
        <f t="shared" si="97"/>
        <v>0</v>
      </c>
      <c r="N199" s="446">
        <f t="shared" si="97"/>
        <v>0</v>
      </c>
    </row>
    <row r="200" spans="1:14">
      <c r="A200" s="425">
        <v>161</v>
      </c>
      <c r="B200" s="392" t="s">
        <v>444</v>
      </c>
      <c r="C200" s="382">
        <f t="shared" si="88"/>
        <v>0</v>
      </c>
      <c r="D200" s="390"/>
      <c r="E200" s="390"/>
      <c r="F200" s="390"/>
      <c r="G200" s="390"/>
      <c r="H200" s="390"/>
      <c r="I200" s="443"/>
      <c r="J200" s="443"/>
      <c r="K200" s="443"/>
      <c r="L200" s="443"/>
      <c r="M200" s="443"/>
      <c r="N200" s="444"/>
    </row>
    <row r="201" spans="1:14" ht="15.75" customHeight="1">
      <c r="A201" s="425">
        <v>162</v>
      </c>
      <c r="B201" s="392" t="s">
        <v>452</v>
      </c>
      <c r="C201" s="443"/>
      <c r="D201" s="443"/>
      <c r="E201" s="443"/>
      <c r="F201" s="443"/>
      <c r="G201" s="443"/>
      <c r="H201" s="443"/>
      <c r="I201" s="382">
        <f t="shared" si="87"/>
        <v>0</v>
      </c>
      <c r="J201" s="445">
        <f t="shared" ref="J201:N201" si="98">J202+J203+J204</f>
        <v>0</v>
      </c>
      <c r="K201" s="445">
        <f t="shared" si="98"/>
        <v>0</v>
      </c>
      <c r="L201" s="445">
        <f t="shared" si="98"/>
        <v>0</v>
      </c>
      <c r="M201" s="445">
        <f t="shared" si="98"/>
        <v>0</v>
      </c>
      <c r="N201" s="446">
        <f t="shared" si="98"/>
        <v>0</v>
      </c>
    </row>
    <row r="202" spans="1:14" ht="15.75" customHeight="1">
      <c r="A202" s="399">
        <v>1621</v>
      </c>
      <c r="B202" s="400" t="s">
        <v>32</v>
      </c>
      <c r="C202" s="443"/>
      <c r="D202" s="447"/>
      <c r="E202" s="447"/>
      <c r="F202" s="447"/>
      <c r="G202" s="447"/>
      <c r="H202" s="447"/>
      <c r="I202" s="382">
        <f t="shared" si="87"/>
        <v>0</v>
      </c>
      <c r="J202" s="403"/>
      <c r="K202" s="403"/>
      <c r="L202" s="403"/>
      <c r="M202" s="403"/>
      <c r="N202" s="404"/>
    </row>
    <row r="203" spans="1:14" ht="15.75" customHeight="1">
      <c r="A203" s="399">
        <v>1622</v>
      </c>
      <c r="B203" s="400" t="s">
        <v>447</v>
      </c>
      <c r="C203" s="443"/>
      <c r="D203" s="447"/>
      <c r="E203" s="447"/>
      <c r="F203" s="447"/>
      <c r="G203" s="447"/>
      <c r="H203" s="447"/>
      <c r="I203" s="382">
        <f t="shared" si="87"/>
        <v>0</v>
      </c>
      <c r="J203" s="403"/>
      <c r="K203" s="403"/>
      <c r="L203" s="403"/>
      <c r="M203" s="403"/>
      <c r="N203" s="404"/>
    </row>
    <row r="204" spans="1:14" ht="15.75" customHeight="1">
      <c r="A204" s="399">
        <v>1629</v>
      </c>
      <c r="B204" s="400" t="s">
        <v>222</v>
      </c>
      <c r="C204" s="443"/>
      <c r="D204" s="447"/>
      <c r="E204" s="447"/>
      <c r="F204" s="447"/>
      <c r="G204" s="447"/>
      <c r="H204" s="447"/>
      <c r="I204" s="382">
        <f t="shared" si="87"/>
        <v>0</v>
      </c>
      <c r="J204" s="403"/>
      <c r="K204" s="403"/>
      <c r="L204" s="403"/>
      <c r="M204" s="403"/>
      <c r="N204" s="404"/>
    </row>
    <row r="205" spans="1:14" ht="15.75" customHeight="1">
      <c r="A205" s="384">
        <v>17</v>
      </c>
      <c r="B205" s="385" t="s">
        <v>453</v>
      </c>
      <c r="C205" s="382">
        <f t="shared" si="88"/>
        <v>0</v>
      </c>
      <c r="D205" s="383">
        <f>D206+D231</f>
        <v>0</v>
      </c>
      <c r="E205" s="383">
        <f t="shared" ref="E205:H205" si="99">E206+E231</f>
        <v>0</v>
      </c>
      <c r="F205" s="383">
        <f t="shared" si="99"/>
        <v>0</v>
      </c>
      <c r="G205" s="383">
        <f t="shared" si="99"/>
        <v>0</v>
      </c>
      <c r="H205" s="383">
        <f t="shared" si="99"/>
        <v>0</v>
      </c>
      <c r="I205" s="382">
        <f t="shared" si="87"/>
        <v>0</v>
      </c>
      <c r="J205" s="383">
        <f t="shared" ref="J205:N205" si="100">J223+J231</f>
        <v>0</v>
      </c>
      <c r="K205" s="383">
        <f t="shared" si="100"/>
        <v>0</v>
      </c>
      <c r="L205" s="383">
        <f t="shared" si="100"/>
        <v>0</v>
      </c>
      <c r="M205" s="383">
        <f t="shared" si="100"/>
        <v>0</v>
      </c>
      <c r="N205" s="383">
        <f t="shared" si="100"/>
        <v>0</v>
      </c>
    </row>
    <row r="206" spans="1:14" ht="15.75" customHeight="1">
      <c r="A206" s="425">
        <v>171</v>
      </c>
      <c r="B206" s="392" t="s">
        <v>454</v>
      </c>
      <c r="C206" s="382">
        <f t="shared" si="88"/>
        <v>0</v>
      </c>
      <c r="D206" s="383">
        <f>D207+D210+D213+D216</f>
        <v>0</v>
      </c>
      <c r="E206" s="383">
        <f t="shared" ref="E206:H206" si="101">E207+E210+E213+E216</f>
        <v>0</v>
      </c>
      <c r="F206" s="383">
        <f t="shared" si="101"/>
        <v>0</v>
      </c>
      <c r="G206" s="383">
        <f t="shared" si="101"/>
        <v>0</v>
      </c>
      <c r="H206" s="383">
        <f t="shared" si="101"/>
        <v>0</v>
      </c>
      <c r="I206" s="447"/>
      <c r="J206" s="447"/>
      <c r="K206" s="447"/>
      <c r="L206" s="447"/>
      <c r="M206" s="447"/>
      <c r="N206" s="448"/>
    </row>
    <row r="207" spans="1:14" ht="15.75" customHeight="1">
      <c r="A207" s="393">
        <v>1711</v>
      </c>
      <c r="B207" s="394" t="s">
        <v>455</v>
      </c>
      <c r="C207" s="382">
        <f t="shared" si="88"/>
        <v>0</v>
      </c>
      <c r="D207" s="383">
        <f>D208+D209</f>
        <v>0</v>
      </c>
      <c r="E207" s="383">
        <f t="shared" ref="E207:H207" si="102">E208+E209</f>
        <v>0</v>
      </c>
      <c r="F207" s="383">
        <f t="shared" si="102"/>
        <v>0</v>
      </c>
      <c r="G207" s="383">
        <f t="shared" si="102"/>
        <v>0</v>
      </c>
      <c r="H207" s="383">
        <f t="shared" si="102"/>
        <v>0</v>
      </c>
      <c r="I207" s="447"/>
      <c r="J207" s="447"/>
      <c r="K207" s="447"/>
      <c r="L207" s="447"/>
      <c r="M207" s="447"/>
      <c r="N207" s="448"/>
    </row>
    <row r="208" spans="1:14" ht="15.75" customHeight="1">
      <c r="A208" s="393">
        <v>17111</v>
      </c>
      <c r="B208" s="394" t="s">
        <v>456</v>
      </c>
      <c r="C208" s="382">
        <f t="shared" si="88"/>
        <v>0</v>
      </c>
      <c r="D208" s="390"/>
      <c r="E208" s="390"/>
      <c r="F208" s="390"/>
      <c r="G208" s="390"/>
      <c r="H208" s="390"/>
      <c r="I208" s="447"/>
      <c r="J208" s="447"/>
      <c r="K208" s="447"/>
      <c r="L208" s="447"/>
      <c r="M208" s="447"/>
      <c r="N208" s="448"/>
    </row>
    <row r="209" spans="1:14" ht="15.75" customHeight="1">
      <c r="A209" s="393">
        <v>17112</v>
      </c>
      <c r="B209" s="394" t="s">
        <v>457</v>
      </c>
      <c r="C209" s="382">
        <f t="shared" si="88"/>
        <v>0</v>
      </c>
      <c r="D209" s="390"/>
      <c r="E209" s="390"/>
      <c r="F209" s="390"/>
      <c r="G209" s="390"/>
      <c r="H209" s="390"/>
      <c r="I209" s="447"/>
      <c r="J209" s="447"/>
      <c r="K209" s="447"/>
      <c r="L209" s="447"/>
      <c r="M209" s="447"/>
      <c r="N209" s="448"/>
    </row>
    <row r="210" spans="1:14" ht="15.75" customHeight="1">
      <c r="A210" s="393">
        <v>1712</v>
      </c>
      <c r="B210" s="394" t="s">
        <v>458</v>
      </c>
      <c r="C210" s="382">
        <f t="shared" si="88"/>
        <v>0</v>
      </c>
      <c r="D210" s="383">
        <f>D211+D212</f>
        <v>0</v>
      </c>
      <c r="E210" s="383">
        <f t="shared" ref="E210:H210" si="103">E211+E212</f>
        <v>0</v>
      </c>
      <c r="F210" s="383">
        <f t="shared" si="103"/>
        <v>0</v>
      </c>
      <c r="G210" s="383">
        <f t="shared" si="103"/>
        <v>0</v>
      </c>
      <c r="H210" s="383">
        <f t="shared" si="103"/>
        <v>0</v>
      </c>
      <c r="I210" s="447"/>
      <c r="J210" s="447"/>
      <c r="K210" s="447"/>
      <c r="L210" s="447"/>
      <c r="M210" s="447"/>
      <c r="N210" s="448"/>
    </row>
    <row r="211" spans="1:14" ht="15.75" customHeight="1">
      <c r="A211" s="393">
        <v>17121</v>
      </c>
      <c r="B211" s="394" t="s">
        <v>456</v>
      </c>
      <c r="C211" s="382">
        <f t="shared" si="88"/>
        <v>0</v>
      </c>
      <c r="D211" s="390"/>
      <c r="E211" s="390"/>
      <c r="F211" s="390"/>
      <c r="G211" s="390"/>
      <c r="H211" s="390"/>
      <c r="I211" s="447"/>
      <c r="J211" s="447"/>
      <c r="K211" s="447"/>
      <c r="L211" s="447"/>
      <c r="M211" s="447"/>
      <c r="N211" s="448"/>
    </row>
    <row r="212" spans="1:14" ht="15.75" customHeight="1">
      <c r="A212" s="393">
        <v>17122</v>
      </c>
      <c r="B212" s="394" t="s">
        <v>457</v>
      </c>
      <c r="C212" s="382">
        <f t="shared" si="88"/>
        <v>0</v>
      </c>
      <c r="D212" s="390"/>
      <c r="E212" s="390"/>
      <c r="F212" s="390"/>
      <c r="G212" s="390"/>
      <c r="H212" s="390"/>
      <c r="I212" s="447"/>
      <c r="J212" s="447"/>
      <c r="K212" s="447"/>
      <c r="L212" s="447"/>
      <c r="M212" s="447"/>
      <c r="N212" s="448"/>
    </row>
    <row r="213" spans="1:14" ht="15.75" customHeight="1">
      <c r="A213" s="393">
        <v>1713</v>
      </c>
      <c r="B213" s="394" t="s">
        <v>459</v>
      </c>
      <c r="C213" s="382">
        <f t="shared" si="88"/>
        <v>0</v>
      </c>
      <c r="D213" s="383">
        <f t="shared" ref="D213:H213" si="104">D214+D215</f>
        <v>0</v>
      </c>
      <c r="E213" s="383">
        <f t="shared" si="104"/>
        <v>0</v>
      </c>
      <c r="F213" s="383">
        <f t="shared" si="104"/>
        <v>0</v>
      </c>
      <c r="G213" s="383">
        <f t="shared" si="104"/>
        <v>0</v>
      </c>
      <c r="H213" s="383">
        <f t="shared" si="104"/>
        <v>0</v>
      </c>
      <c r="I213" s="447"/>
      <c r="J213" s="447"/>
      <c r="K213" s="447"/>
      <c r="L213" s="447"/>
      <c r="M213" s="447"/>
      <c r="N213" s="448"/>
    </row>
    <row r="214" spans="1:14" ht="15.75" customHeight="1">
      <c r="A214" s="393">
        <v>17131</v>
      </c>
      <c r="B214" s="394" t="s">
        <v>456</v>
      </c>
      <c r="C214" s="382">
        <f t="shared" si="88"/>
        <v>0</v>
      </c>
      <c r="D214" s="390"/>
      <c r="E214" s="390"/>
      <c r="F214" s="390"/>
      <c r="G214" s="390"/>
      <c r="H214" s="390"/>
      <c r="I214" s="447"/>
      <c r="J214" s="447"/>
      <c r="K214" s="447"/>
      <c r="L214" s="447"/>
      <c r="M214" s="447"/>
      <c r="N214" s="448"/>
    </row>
    <row r="215" spans="1:14" ht="15.75" customHeight="1">
      <c r="A215" s="393">
        <v>17132</v>
      </c>
      <c r="B215" s="394" t="s">
        <v>457</v>
      </c>
      <c r="C215" s="382">
        <f t="shared" si="88"/>
        <v>0</v>
      </c>
      <c r="D215" s="390"/>
      <c r="E215" s="390"/>
      <c r="F215" s="390"/>
      <c r="G215" s="390"/>
      <c r="H215" s="390"/>
      <c r="I215" s="447"/>
      <c r="J215" s="447"/>
      <c r="K215" s="447"/>
      <c r="L215" s="447"/>
      <c r="M215" s="447"/>
      <c r="N215" s="448"/>
    </row>
    <row r="216" spans="1:14" ht="15.75" customHeight="1">
      <c r="A216" s="393">
        <v>1719</v>
      </c>
      <c r="B216" s="394" t="s">
        <v>222</v>
      </c>
      <c r="C216" s="382">
        <f t="shared" si="88"/>
        <v>0</v>
      </c>
      <c r="D216" s="383">
        <f>D217+D218+D219+D220+D221+D222</f>
        <v>0</v>
      </c>
      <c r="E216" s="383">
        <f t="shared" ref="E216:H216" si="105">E217+E218+E219+E220+E221+E222</f>
        <v>0</v>
      </c>
      <c r="F216" s="383">
        <f t="shared" si="105"/>
        <v>0</v>
      </c>
      <c r="G216" s="383">
        <f t="shared" si="105"/>
        <v>0</v>
      </c>
      <c r="H216" s="383">
        <f t="shared" si="105"/>
        <v>0</v>
      </c>
      <c r="I216" s="447"/>
      <c r="J216" s="447"/>
      <c r="K216" s="447"/>
      <c r="L216" s="447"/>
      <c r="M216" s="447"/>
      <c r="N216" s="448"/>
    </row>
    <row r="217" spans="1:14" ht="15.75" customHeight="1">
      <c r="A217" s="393">
        <v>17191</v>
      </c>
      <c r="B217" s="394" t="s">
        <v>460</v>
      </c>
      <c r="C217" s="382">
        <f t="shared" si="88"/>
        <v>0</v>
      </c>
      <c r="D217" s="390"/>
      <c r="E217" s="390"/>
      <c r="F217" s="390"/>
      <c r="G217" s="390"/>
      <c r="H217" s="390"/>
      <c r="I217" s="447"/>
      <c r="J217" s="447"/>
      <c r="K217" s="447"/>
      <c r="L217" s="447"/>
      <c r="M217" s="447"/>
      <c r="N217" s="448"/>
    </row>
    <row r="218" spans="1:14" ht="15.75" customHeight="1">
      <c r="A218" s="393">
        <v>17192</v>
      </c>
      <c r="B218" s="394" t="s">
        <v>461</v>
      </c>
      <c r="C218" s="382">
        <f t="shared" si="88"/>
        <v>0</v>
      </c>
      <c r="D218" s="390"/>
      <c r="E218" s="390"/>
      <c r="F218" s="390"/>
      <c r="G218" s="390"/>
      <c r="H218" s="390"/>
      <c r="I218" s="447"/>
      <c r="J218" s="447"/>
      <c r="K218" s="447"/>
      <c r="L218" s="447"/>
      <c r="M218" s="447"/>
      <c r="N218" s="448"/>
    </row>
    <row r="219" spans="1:14">
      <c r="A219" s="393">
        <v>17193</v>
      </c>
      <c r="B219" s="394" t="s">
        <v>462</v>
      </c>
      <c r="C219" s="382">
        <f t="shared" si="88"/>
        <v>0</v>
      </c>
      <c r="D219" s="390"/>
      <c r="E219" s="390"/>
      <c r="F219" s="390"/>
      <c r="G219" s="390"/>
      <c r="H219" s="390"/>
      <c r="I219" s="449"/>
      <c r="J219" s="449"/>
      <c r="K219" s="449"/>
      <c r="L219" s="449"/>
      <c r="M219" s="449"/>
      <c r="N219" s="449"/>
    </row>
    <row r="220" spans="1:14">
      <c r="A220" s="393">
        <v>17194</v>
      </c>
      <c r="B220" s="394" t="s">
        <v>463</v>
      </c>
      <c r="C220" s="382">
        <f t="shared" si="88"/>
        <v>0</v>
      </c>
      <c r="D220" s="390"/>
      <c r="E220" s="390"/>
      <c r="F220" s="390"/>
      <c r="G220" s="390"/>
      <c r="H220" s="390"/>
      <c r="I220" s="449"/>
      <c r="J220" s="449"/>
      <c r="K220" s="449"/>
      <c r="L220" s="449"/>
      <c r="M220" s="449"/>
      <c r="N220" s="449"/>
    </row>
    <row r="221" spans="1:14">
      <c r="A221" s="393">
        <v>17195</v>
      </c>
      <c r="B221" s="394" t="s">
        <v>464</v>
      </c>
      <c r="C221" s="382">
        <f t="shared" si="88"/>
        <v>0</v>
      </c>
      <c r="D221" s="390"/>
      <c r="E221" s="390"/>
      <c r="F221" s="390"/>
      <c r="G221" s="390"/>
      <c r="H221" s="390"/>
      <c r="I221" s="449"/>
      <c r="J221" s="449"/>
      <c r="K221" s="449"/>
      <c r="L221" s="449"/>
      <c r="M221" s="449"/>
      <c r="N221" s="449"/>
    </row>
    <row r="222" spans="1:14">
      <c r="A222" s="393">
        <v>17196</v>
      </c>
      <c r="B222" s="394" t="s">
        <v>465</v>
      </c>
      <c r="C222" s="382">
        <f t="shared" si="88"/>
        <v>0</v>
      </c>
      <c r="D222" s="390"/>
      <c r="E222" s="390"/>
      <c r="F222" s="390"/>
      <c r="G222" s="390"/>
      <c r="H222" s="390"/>
      <c r="I222" s="449"/>
      <c r="J222" s="449"/>
      <c r="K222" s="449"/>
      <c r="L222" s="449"/>
      <c r="M222" s="449"/>
      <c r="N222" s="449"/>
    </row>
    <row r="223" spans="1:14">
      <c r="A223" s="425">
        <v>172</v>
      </c>
      <c r="B223" s="392" t="s">
        <v>466</v>
      </c>
      <c r="C223" s="443"/>
      <c r="D223" s="449"/>
      <c r="E223" s="449"/>
      <c r="F223" s="449"/>
      <c r="G223" s="449"/>
      <c r="H223" s="449"/>
      <c r="I223" s="382">
        <f t="shared" si="87"/>
        <v>0</v>
      </c>
      <c r="J223" s="383">
        <f>J224+J225+J226+J227</f>
        <v>0</v>
      </c>
      <c r="K223" s="383">
        <f t="shared" ref="K223:N223" si="106">K224+K225+K226+K227</f>
        <v>0</v>
      </c>
      <c r="L223" s="383">
        <f t="shared" si="106"/>
        <v>0</v>
      </c>
      <c r="M223" s="383">
        <f t="shared" si="106"/>
        <v>0</v>
      </c>
      <c r="N223" s="383">
        <f t="shared" si="106"/>
        <v>0</v>
      </c>
    </row>
    <row r="224" spans="1:14">
      <c r="A224" s="393">
        <v>1721</v>
      </c>
      <c r="B224" s="394" t="s">
        <v>467</v>
      </c>
      <c r="C224" s="443"/>
      <c r="D224" s="449"/>
      <c r="E224" s="449"/>
      <c r="F224" s="449"/>
      <c r="G224" s="449"/>
      <c r="H224" s="449"/>
      <c r="I224" s="382">
        <f t="shared" si="87"/>
        <v>0</v>
      </c>
      <c r="J224" s="390"/>
      <c r="K224" s="390"/>
      <c r="L224" s="390"/>
      <c r="M224" s="390"/>
      <c r="N224" s="391"/>
    </row>
    <row r="225" spans="1:14">
      <c r="A225" s="393">
        <v>1722</v>
      </c>
      <c r="B225" s="394" t="s">
        <v>468</v>
      </c>
      <c r="C225" s="443"/>
      <c r="D225" s="449"/>
      <c r="E225" s="449"/>
      <c r="F225" s="449"/>
      <c r="G225" s="449"/>
      <c r="H225" s="449"/>
      <c r="I225" s="382">
        <f t="shared" si="87"/>
        <v>0</v>
      </c>
      <c r="J225" s="390"/>
      <c r="K225" s="390"/>
      <c r="L225" s="390"/>
      <c r="M225" s="390"/>
      <c r="N225" s="391"/>
    </row>
    <row r="226" spans="1:14">
      <c r="A226" s="393">
        <v>1723</v>
      </c>
      <c r="B226" s="394" t="s">
        <v>469</v>
      </c>
      <c r="C226" s="443"/>
      <c r="D226" s="449"/>
      <c r="E226" s="449"/>
      <c r="F226" s="449"/>
      <c r="G226" s="449"/>
      <c r="H226" s="449"/>
      <c r="I226" s="382">
        <f t="shared" si="87"/>
        <v>0</v>
      </c>
      <c r="J226" s="390"/>
      <c r="K226" s="390"/>
      <c r="L226" s="390"/>
      <c r="M226" s="390"/>
      <c r="N226" s="391"/>
    </row>
    <row r="227" spans="1:14">
      <c r="A227" s="393">
        <v>1729</v>
      </c>
      <c r="B227" s="450" t="s">
        <v>222</v>
      </c>
      <c r="C227" s="443"/>
      <c r="D227" s="449"/>
      <c r="E227" s="449"/>
      <c r="F227" s="449"/>
      <c r="G227" s="449"/>
      <c r="H227" s="449"/>
      <c r="I227" s="382">
        <f t="shared" si="87"/>
        <v>0</v>
      </c>
      <c r="J227" s="383">
        <f>J228+J229+J230</f>
        <v>0</v>
      </c>
      <c r="K227" s="383">
        <f t="shared" ref="K227:N227" si="107">K228+K229+K230</f>
        <v>0</v>
      </c>
      <c r="L227" s="383">
        <f t="shared" si="107"/>
        <v>0</v>
      </c>
      <c r="M227" s="383">
        <f t="shared" si="107"/>
        <v>0</v>
      </c>
      <c r="N227" s="383">
        <f t="shared" si="107"/>
        <v>0</v>
      </c>
    </row>
    <row r="228" spans="1:14">
      <c r="A228" s="393">
        <v>17291</v>
      </c>
      <c r="B228" s="394" t="s">
        <v>470</v>
      </c>
      <c r="C228" s="443"/>
      <c r="D228" s="449"/>
      <c r="E228" s="449"/>
      <c r="F228" s="449"/>
      <c r="G228" s="449"/>
      <c r="H228" s="449"/>
      <c r="I228" s="382">
        <f t="shared" si="87"/>
        <v>0</v>
      </c>
      <c r="J228" s="390"/>
      <c r="K228" s="390"/>
      <c r="L228" s="390"/>
      <c r="M228" s="390"/>
      <c r="N228" s="391"/>
    </row>
    <row r="229" spans="1:14">
      <c r="A229" s="393">
        <v>17292</v>
      </c>
      <c r="B229" s="394" t="s">
        <v>471</v>
      </c>
      <c r="C229" s="443"/>
      <c r="D229" s="449"/>
      <c r="E229" s="449"/>
      <c r="F229" s="449"/>
      <c r="G229" s="449"/>
      <c r="H229" s="449"/>
      <c r="I229" s="382">
        <f t="shared" si="87"/>
        <v>0</v>
      </c>
      <c r="J229" s="390"/>
      <c r="K229" s="390"/>
      <c r="L229" s="390"/>
      <c r="M229" s="390"/>
      <c r="N229" s="391"/>
    </row>
    <row r="230" spans="1:14">
      <c r="A230" s="393">
        <v>17293</v>
      </c>
      <c r="B230" s="394" t="s">
        <v>472</v>
      </c>
      <c r="C230" s="443"/>
      <c r="D230" s="449"/>
      <c r="E230" s="449"/>
      <c r="F230" s="449"/>
      <c r="G230" s="449"/>
      <c r="H230" s="449"/>
      <c r="I230" s="382">
        <f t="shared" si="87"/>
        <v>0</v>
      </c>
      <c r="J230" s="390"/>
      <c r="K230" s="390"/>
      <c r="L230" s="390"/>
      <c r="M230" s="390"/>
      <c r="N230" s="391"/>
    </row>
    <row r="231" spans="1:14">
      <c r="A231" s="425">
        <v>173</v>
      </c>
      <c r="B231" s="392" t="s">
        <v>473</v>
      </c>
      <c r="C231" s="382">
        <f t="shared" si="88"/>
        <v>0</v>
      </c>
      <c r="D231" s="383">
        <f>D232+D233+D234</f>
        <v>0</v>
      </c>
      <c r="E231" s="383">
        <f t="shared" ref="E231:N231" si="108">E232+E233+E234</f>
        <v>0</v>
      </c>
      <c r="F231" s="383">
        <f t="shared" si="108"/>
        <v>0</v>
      </c>
      <c r="G231" s="383">
        <f t="shared" si="108"/>
        <v>0</v>
      </c>
      <c r="H231" s="383">
        <f t="shared" si="108"/>
        <v>0</v>
      </c>
      <c r="I231" s="382">
        <f t="shared" si="87"/>
        <v>0</v>
      </c>
      <c r="J231" s="383">
        <f t="shared" si="108"/>
        <v>0</v>
      </c>
      <c r="K231" s="383">
        <f t="shared" si="108"/>
        <v>0</v>
      </c>
      <c r="L231" s="383">
        <f t="shared" si="108"/>
        <v>0</v>
      </c>
      <c r="M231" s="383">
        <f t="shared" si="108"/>
        <v>0</v>
      </c>
      <c r="N231" s="383">
        <f t="shared" si="108"/>
        <v>0</v>
      </c>
    </row>
    <row r="232" spans="1:14">
      <c r="A232" s="393">
        <v>1731</v>
      </c>
      <c r="B232" s="394" t="s">
        <v>474</v>
      </c>
      <c r="C232" s="382">
        <f t="shared" si="88"/>
        <v>0</v>
      </c>
      <c r="D232" s="390"/>
      <c r="E232" s="390"/>
      <c r="F232" s="390"/>
      <c r="G232" s="390"/>
      <c r="H232" s="390"/>
      <c r="I232" s="382">
        <f t="shared" si="87"/>
        <v>0</v>
      </c>
      <c r="J232" s="390"/>
      <c r="K232" s="390"/>
      <c r="L232" s="390"/>
      <c r="M232" s="390"/>
      <c r="N232" s="391"/>
    </row>
    <row r="233" spans="1:14">
      <c r="A233" s="393">
        <v>1732</v>
      </c>
      <c r="B233" s="394" t="s">
        <v>475</v>
      </c>
      <c r="C233" s="382">
        <f t="shared" si="88"/>
        <v>0</v>
      </c>
      <c r="D233" s="390"/>
      <c r="E233" s="390"/>
      <c r="F233" s="390"/>
      <c r="G233" s="390"/>
      <c r="H233" s="390"/>
      <c r="I233" s="382">
        <f t="shared" si="87"/>
        <v>0</v>
      </c>
      <c r="J233" s="390"/>
      <c r="K233" s="390"/>
      <c r="L233" s="390"/>
      <c r="M233" s="390"/>
      <c r="N233" s="391"/>
    </row>
    <row r="234" spans="1:14">
      <c r="A234" s="393">
        <v>1739</v>
      </c>
      <c r="B234" s="394" t="s">
        <v>222</v>
      </c>
      <c r="C234" s="382">
        <f t="shared" si="88"/>
        <v>0</v>
      </c>
      <c r="D234" s="383">
        <f>D235+D236</f>
        <v>0</v>
      </c>
      <c r="E234" s="383">
        <f t="shared" ref="E234:N234" si="109">E235+E236</f>
        <v>0</v>
      </c>
      <c r="F234" s="383">
        <f t="shared" si="109"/>
        <v>0</v>
      </c>
      <c r="G234" s="383">
        <f t="shared" si="109"/>
        <v>0</v>
      </c>
      <c r="H234" s="383">
        <f t="shared" si="109"/>
        <v>0</v>
      </c>
      <c r="I234" s="382">
        <f t="shared" si="87"/>
        <v>0</v>
      </c>
      <c r="J234" s="383">
        <f t="shared" si="109"/>
        <v>0</v>
      </c>
      <c r="K234" s="383">
        <f t="shared" si="109"/>
        <v>0</v>
      </c>
      <c r="L234" s="383">
        <f t="shared" si="109"/>
        <v>0</v>
      </c>
      <c r="M234" s="383">
        <f t="shared" si="109"/>
        <v>0</v>
      </c>
      <c r="N234" s="383">
        <f t="shared" si="109"/>
        <v>0</v>
      </c>
    </row>
    <row r="235" spans="1:14">
      <c r="A235" s="393">
        <v>17391</v>
      </c>
      <c r="B235" s="394" t="s">
        <v>476</v>
      </c>
      <c r="C235" s="382">
        <f t="shared" si="88"/>
        <v>0</v>
      </c>
      <c r="D235" s="390"/>
      <c r="E235" s="390"/>
      <c r="F235" s="390"/>
      <c r="G235" s="390"/>
      <c r="H235" s="390"/>
      <c r="I235" s="382">
        <f t="shared" si="87"/>
        <v>0</v>
      </c>
      <c r="J235" s="390"/>
      <c r="K235" s="390"/>
      <c r="L235" s="390"/>
      <c r="M235" s="390"/>
      <c r="N235" s="391"/>
    </row>
    <row r="236" spans="1:14">
      <c r="A236" s="393">
        <v>17392</v>
      </c>
      <c r="B236" s="394" t="s">
        <v>477</v>
      </c>
      <c r="C236" s="382">
        <f t="shared" si="88"/>
        <v>0</v>
      </c>
      <c r="D236" s="390"/>
      <c r="E236" s="390"/>
      <c r="F236" s="390"/>
      <c r="G236" s="390"/>
      <c r="H236" s="390"/>
      <c r="I236" s="382">
        <f t="shared" si="87"/>
        <v>0</v>
      </c>
      <c r="J236" s="390"/>
      <c r="K236" s="390"/>
      <c r="L236" s="390"/>
      <c r="M236" s="390"/>
      <c r="N236" s="391"/>
    </row>
    <row r="237" spans="1:14">
      <c r="A237" s="437">
        <v>18</v>
      </c>
      <c r="B237" s="385" t="s">
        <v>279</v>
      </c>
      <c r="C237" s="382">
        <f t="shared" si="88"/>
        <v>0</v>
      </c>
      <c r="D237" s="383">
        <f>D238+D241+D244</f>
        <v>0</v>
      </c>
      <c r="E237" s="383">
        <f t="shared" ref="E237:N237" si="110">E238+E241+E244</f>
        <v>0</v>
      </c>
      <c r="F237" s="383">
        <f t="shared" si="110"/>
        <v>0</v>
      </c>
      <c r="G237" s="383">
        <f t="shared" si="110"/>
        <v>0</v>
      </c>
      <c r="H237" s="383">
        <f t="shared" si="110"/>
        <v>0</v>
      </c>
      <c r="I237" s="382">
        <f t="shared" si="87"/>
        <v>0</v>
      </c>
      <c r="J237" s="383">
        <f t="shared" si="110"/>
        <v>0</v>
      </c>
      <c r="K237" s="383">
        <f t="shared" si="110"/>
        <v>0</v>
      </c>
      <c r="L237" s="383">
        <f t="shared" si="110"/>
        <v>0</v>
      </c>
      <c r="M237" s="383">
        <f t="shared" si="110"/>
        <v>0</v>
      </c>
      <c r="N237" s="383">
        <f t="shared" si="110"/>
        <v>0</v>
      </c>
    </row>
    <row r="238" spans="1:14">
      <c r="A238" s="439">
        <v>182</v>
      </c>
      <c r="B238" s="392" t="s">
        <v>280</v>
      </c>
      <c r="C238" s="382">
        <f t="shared" si="88"/>
        <v>0</v>
      </c>
      <c r="D238" s="383">
        <f>D239+D240</f>
        <v>0</v>
      </c>
      <c r="E238" s="383">
        <f t="shared" ref="E238:N238" si="111">E239+E240</f>
        <v>0</v>
      </c>
      <c r="F238" s="383">
        <f t="shared" si="111"/>
        <v>0</v>
      </c>
      <c r="G238" s="383">
        <f t="shared" si="111"/>
        <v>0</v>
      </c>
      <c r="H238" s="383">
        <f t="shared" si="111"/>
        <v>0</v>
      </c>
      <c r="I238" s="382">
        <f t="shared" si="87"/>
        <v>0</v>
      </c>
      <c r="J238" s="383">
        <f t="shared" si="111"/>
        <v>0</v>
      </c>
      <c r="K238" s="383">
        <f t="shared" si="111"/>
        <v>0</v>
      </c>
      <c r="L238" s="383">
        <f t="shared" si="111"/>
        <v>0</v>
      </c>
      <c r="M238" s="383">
        <f t="shared" si="111"/>
        <v>0</v>
      </c>
      <c r="N238" s="383">
        <f t="shared" si="111"/>
        <v>0</v>
      </c>
    </row>
    <row r="239" spans="1:14">
      <c r="A239" s="440">
        <v>1823</v>
      </c>
      <c r="B239" s="394" t="s">
        <v>478</v>
      </c>
      <c r="C239" s="382">
        <f t="shared" si="88"/>
        <v>0</v>
      </c>
      <c r="D239" s="390"/>
      <c r="E239" s="390"/>
      <c r="F239" s="390"/>
      <c r="G239" s="390"/>
      <c r="H239" s="390"/>
      <c r="I239" s="382">
        <f t="shared" si="87"/>
        <v>0</v>
      </c>
      <c r="J239" s="390"/>
      <c r="K239" s="390"/>
      <c r="L239" s="390"/>
      <c r="M239" s="390"/>
      <c r="N239" s="391"/>
    </row>
    <row r="240" spans="1:14">
      <c r="A240" s="440">
        <v>1829</v>
      </c>
      <c r="B240" s="394" t="s">
        <v>222</v>
      </c>
      <c r="C240" s="382">
        <f t="shared" si="88"/>
        <v>0</v>
      </c>
      <c r="D240" s="390"/>
      <c r="E240" s="390"/>
      <c r="F240" s="390"/>
      <c r="G240" s="390"/>
      <c r="H240" s="390"/>
      <c r="I240" s="382">
        <f t="shared" si="87"/>
        <v>0</v>
      </c>
      <c r="J240" s="390"/>
      <c r="K240" s="390"/>
      <c r="L240" s="390"/>
      <c r="M240" s="390"/>
      <c r="N240" s="391"/>
    </row>
    <row r="241" spans="1:14">
      <c r="A241" s="439">
        <v>183</v>
      </c>
      <c r="B241" s="392" t="s">
        <v>479</v>
      </c>
      <c r="C241" s="382">
        <f t="shared" si="88"/>
        <v>0</v>
      </c>
      <c r="D241" s="383">
        <f>D242+D243</f>
        <v>0</v>
      </c>
      <c r="E241" s="383">
        <f t="shared" ref="E241:N241" si="112">E242+E243</f>
        <v>0</v>
      </c>
      <c r="F241" s="383">
        <f t="shared" si="112"/>
        <v>0</v>
      </c>
      <c r="G241" s="383">
        <f t="shared" si="112"/>
        <v>0</v>
      </c>
      <c r="H241" s="383">
        <f t="shared" si="112"/>
        <v>0</v>
      </c>
      <c r="I241" s="382">
        <f t="shared" si="87"/>
        <v>0</v>
      </c>
      <c r="J241" s="383">
        <f t="shared" si="112"/>
        <v>0</v>
      </c>
      <c r="K241" s="383">
        <f t="shared" si="112"/>
        <v>0</v>
      </c>
      <c r="L241" s="383">
        <f t="shared" si="112"/>
        <v>0</v>
      </c>
      <c r="M241" s="383">
        <f t="shared" si="112"/>
        <v>0</v>
      </c>
      <c r="N241" s="383">
        <f t="shared" si="112"/>
        <v>0</v>
      </c>
    </row>
    <row r="242" spans="1:14">
      <c r="A242" s="440">
        <v>1833</v>
      </c>
      <c r="B242" s="394" t="s">
        <v>480</v>
      </c>
      <c r="C242" s="382">
        <f t="shared" si="88"/>
        <v>0</v>
      </c>
      <c r="D242" s="390"/>
      <c r="E242" s="390"/>
      <c r="F242" s="390"/>
      <c r="G242" s="390"/>
      <c r="H242" s="390"/>
      <c r="I242" s="382">
        <f t="shared" si="87"/>
        <v>0</v>
      </c>
      <c r="J242" s="390"/>
      <c r="K242" s="390"/>
      <c r="L242" s="390"/>
      <c r="M242" s="390"/>
      <c r="N242" s="391"/>
    </row>
    <row r="243" spans="1:14">
      <c r="A243" s="440">
        <v>1839</v>
      </c>
      <c r="B243" s="394" t="s">
        <v>222</v>
      </c>
      <c r="C243" s="382">
        <f t="shared" si="88"/>
        <v>0</v>
      </c>
      <c r="D243" s="390"/>
      <c r="E243" s="390"/>
      <c r="F243" s="390"/>
      <c r="G243" s="390"/>
      <c r="H243" s="390"/>
      <c r="I243" s="382">
        <f t="shared" ref="I243:I306" si="113">J243+K243+L243+M243+N243</f>
        <v>0</v>
      </c>
      <c r="J243" s="390"/>
      <c r="K243" s="390"/>
      <c r="L243" s="390"/>
      <c r="M243" s="390"/>
      <c r="N243" s="391"/>
    </row>
    <row r="244" spans="1:14">
      <c r="A244" s="439">
        <v>186</v>
      </c>
      <c r="B244" s="392" t="s">
        <v>279</v>
      </c>
      <c r="C244" s="382">
        <f t="shared" ref="C244:C307" si="114">D244+E244+F244+G244+H244</f>
        <v>0</v>
      </c>
      <c r="D244" s="383">
        <f>D245+D246</f>
        <v>0</v>
      </c>
      <c r="E244" s="383">
        <f t="shared" ref="E244:N244" si="115">E245+E246</f>
        <v>0</v>
      </c>
      <c r="F244" s="383">
        <f t="shared" si="115"/>
        <v>0</v>
      </c>
      <c r="G244" s="383">
        <f t="shared" si="115"/>
        <v>0</v>
      </c>
      <c r="H244" s="383">
        <f t="shared" si="115"/>
        <v>0</v>
      </c>
      <c r="I244" s="382">
        <f t="shared" si="113"/>
        <v>0</v>
      </c>
      <c r="J244" s="383">
        <f t="shared" si="115"/>
        <v>0</v>
      </c>
      <c r="K244" s="383">
        <f t="shared" si="115"/>
        <v>0</v>
      </c>
      <c r="L244" s="383">
        <f t="shared" si="115"/>
        <v>0</v>
      </c>
      <c r="M244" s="383">
        <f t="shared" si="115"/>
        <v>0</v>
      </c>
      <c r="N244" s="383">
        <f t="shared" si="115"/>
        <v>0</v>
      </c>
    </row>
    <row r="245" spans="1:14">
      <c r="A245" s="440">
        <v>1861</v>
      </c>
      <c r="B245" s="394" t="s">
        <v>284</v>
      </c>
      <c r="C245" s="382">
        <f t="shared" si="114"/>
        <v>0</v>
      </c>
      <c r="D245" s="390"/>
      <c r="E245" s="390"/>
      <c r="F245" s="390"/>
      <c r="G245" s="390"/>
      <c r="H245" s="390"/>
      <c r="I245" s="382">
        <f t="shared" si="113"/>
        <v>0</v>
      </c>
      <c r="J245" s="390"/>
      <c r="K245" s="390"/>
      <c r="L245" s="390"/>
      <c r="M245" s="390"/>
      <c r="N245" s="391"/>
    </row>
    <row r="246" spans="1:14">
      <c r="A246" s="440">
        <v>1862</v>
      </c>
      <c r="B246" s="394" t="s">
        <v>481</v>
      </c>
      <c r="C246" s="382">
        <f t="shared" si="114"/>
        <v>0</v>
      </c>
      <c r="D246" s="390"/>
      <c r="E246" s="390"/>
      <c r="F246" s="390"/>
      <c r="G246" s="390"/>
      <c r="H246" s="390"/>
      <c r="I246" s="382">
        <f t="shared" si="113"/>
        <v>0</v>
      </c>
      <c r="J246" s="390"/>
      <c r="K246" s="390"/>
      <c r="L246" s="390"/>
      <c r="M246" s="390"/>
      <c r="N246" s="391"/>
    </row>
    <row r="247" spans="1:14">
      <c r="A247" s="437">
        <v>2</v>
      </c>
      <c r="B247" s="419" t="s">
        <v>307</v>
      </c>
      <c r="C247" s="382">
        <f t="shared" si="114"/>
        <v>0</v>
      </c>
      <c r="D247" s="383">
        <f>D248+D267+D272</f>
        <v>0</v>
      </c>
      <c r="E247" s="383">
        <f t="shared" ref="E247:N247" si="116">E248+E267+E272</f>
        <v>0</v>
      </c>
      <c r="F247" s="383">
        <f t="shared" si="116"/>
        <v>0</v>
      </c>
      <c r="G247" s="383">
        <f t="shared" si="116"/>
        <v>0</v>
      </c>
      <c r="H247" s="383">
        <f t="shared" si="116"/>
        <v>0</v>
      </c>
      <c r="I247" s="382">
        <f t="shared" si="113"/>
        <v>0</v>
      </c>
      <c r="J247" s="383">
        <f t="shared" si="116"/>
        <v>0</v>
      </c>
      <c r="K247" s="383">
        <f t="shared" si="116"/>
        <v>0</v>
      </c>
      <c r="L247" s="383">
        <f t="shared" si="116"/>
        <v>0</v>
      </c>
      <c r="M247" s="383">
        <f t="shared" si="116"/>
        <v>0</v>
      </c>
      <c r="N247" s="383">
        <f t="shared" si="116"/>
        <v>0</v>
      </c>
    </row>
    <row r="248" spans="1:14">
      <c r="A248" s="437">
        <v>26</v>
      </c>
      <c r="B248" s="385" t="s">
        <v>339</v>
      </c>
      <c r="C248" s="382">
        <f t="shared" si="114"/>
        <v>0</v>
      </c>
      <c r="D248" s="383">
        <f>D249+D250+D251+D252+D262</f>
        <v>0</v>
      </c>
      <c r="E248" s="383">
        <f t="shared" ref="E248:N248" si="117">E249+E250+E251+E252+E262</f>
        <v>0</v>
      </c>
      <c r="F248" s="383">
        <f t="shared" si="117"/>
        <v>0</v>
      </c>
      <c r="G248" s="383">
        <f t="shared" si="117"/>
        <v>0</v>
      </c>
      <c r="H248" s="383">
        <f t="shared" si="117"/>
        <v>0</v>
      </c>
      <c r="I248" s="382">
        <f t="shared" si="113"/>
        <v>0</v>
      </c>
      <c r="J248" s="383">
        <f t="shared" si="117"/>
        <v>0</v>
      </c>
      <c r="K248" s="383">
        <f t="shared" si="117"/>
        <v>0</v>
      </c>
      <c r="L248" s="383">
        <f t="shared" si="117"/>
        <v>0</v>
      </c>
      <c r="M248" s="383">
        <f t="shared" si="117"/>
        <v>0</v>
      </c>
      <c r="N248" s="383">
        <f t="shared" si="117"/>
        <v>0</v>
      </c>
    </row>
    <row r="249" spans="1:14">
      <c r="A249" s="439">
        <v>261</v>
      </c>
      <c r="B249" s="392" t="s">
        <v>482</v>
      </c>
      <c r="C249" s="382">
        <f t="shared" si="114"/>
        <v>0</v>
      </c>
      <c r="D249" s="390"/>
      <c r="E249" s="390"/>
      <c r="F249" s="390"/>
      <c r="G249" s="390"/>
      <c r="H249" s="390"/>
      <c r="I249" s="382">
        <f t="shared" si="113"/>
        <v>0</v>
      </c>
      <c r="J249" s="390"/>
      <c r="K249" s="390"/>
      <c r="L249" s="390"/>
      <c r="M249" s="390"/>
      <c r="N249" s="391"/>
    </row>
    <row r="250" spans="1:14">
      <c r="A250" s="439">
        <v>263</v>
      </c>
      <c r="B250" s="392" t="s">
        <v>487</v>
      </c>
      <c r="C250" s="382">
        <f t="shared" si="114"/>
        <v>0</v>
      </c>
      <c r="D250" s="390"/>
      <c r="E250" s="390"/>
      <c r="F250" s="390"/>
      <c r="G250" s="390"/>
      <c r="H250" s="390"/>
      <c r="I250" s="382">
        <f t="shared" si="113"/>
        <v>0</v>
      </c>
      <c r="J250" s="390"/>
      <c r="K250" s="390"/>
      <c r="L250" s="390"/>
      <c r="M250" s="390"/>
      <c r="N250" s="391"/>
    </row>
    <row r="251" spans="1:14">
      <c r="A251" s="439">
        <v>264</v>
      </c>
      <c r="B251" s="392" t="s">
        <v>493</v>
      </c>
      <c r="C251" s="382">
        <f t="shared" si="114"/>
        <v>0</v>
      </c>
      <c r="D251" s="390"/>
      <c r="E251" s="390"/>
      <c r="F251" s="390"/>
      <c r="G251" s="390"/>
      <c r="H251" s="390"/>
      <c r="I251" s="382">
        <f t="shared" si="113"/>
        <v>0</v>
      </c>
      <c r="J251" s="390"/>
      <c r="K251" s="390"/>
      <c r="L251" s="390"/>
      <c r="M251" s="390"/>
      <c r="N251" s="391"/>
    </row>
    <row r="252" spans="1:14">
      <c r="A252" s="439">
        <v>265</v>
      </c>
      <c r="B252" s="392" t="s">
        <v>495</v>
      </c>
      <c r="C252" s="382">
        <f t="shared" si="114"/>
        <v>0</v>
      </c>
      <c r="D252" s="383">
        <f>D253+D254+D255+D256+D257</f>
        <v>0</v>
      </c>
      <c r="E252" s="383">
        <f t="shared" ref="E252:N252" si="118">E253+E254+E255+E256+E257</f>
        <v>0</v>
      </c>
      <c r="F252" s="383">
        <f t="shared" si="118"/>
        <v>0</v>
      </c>
      <c r="G252" s="383">
        <f t="shared" si="118"/>
        <v>0</v>
      </c>
      <c r="H252" s="383">
        <f t="shared" si="118"/>
        <v>0</v>
      </c>
      <c r="I252" s="382">
        <f t="shared" si="113"/>
        <v>0</v>
      </c>
      <c r="J252" s="383">
        <f t="shared" si="118"/>
        <v>0</v>
      </c>
      <c r="K252" s="383">
        <f t="shared" si="118"/>
        <v>0</v>
      </c>
      <c r="L252" s="383">
        <f t="shared" si="118"/>
        <v>0</v>
      </c>
      <c r="M252" s="383">
        <f t="shared" si="118"/>
        <v>0</v>
      </c>
      <c r="N252" s="383">
        <f t="shared" si="118"/>
        <v>0</v>
      </c>
    </row>
    <row r="253" spans="1:14">
      <c r="A253" s="440">
        <v>2651</v>
      </c>
      <c r="B253" s="394" t="s">
        <v>91</v>
      </c>
      <c r="C253" s="382">
        <f t="shared" si="114"/>
        <v>0</v>
      </c>
      <c r="D253" s="390"/>
      <c r="E253" s="390"/>
      <c r="F253" s="390"/>
      <c r="G253" s="390"/>
      <c r="H253" s="390"/>
      <c r="I253" s="382">
        <f t="shared" si="113"/>
        <v>0</v>
      </c>
      <c r="J253" s="390"/>
      <c r="K253" s="390"/>
      <c r="L253" s="390"/>
      <c r="M253" s="390"/>
      <c r="N253" s="391"/>
    </row>
    <row r="254" spans="1:14">
      <c r="A254" s="440">
        <v>2652</v>
      </c>
      <c r="B254" s="394" t="s">
        <v>350</v>
      </c>
      <c r="C254" s="382">
        <f t="shared" si="114"/>
        <v>0</v>
      </c>
      <c r="D254" s="390"/>
      <c r="E254" s="390"/>
      <c r="F254" s="390"/>
      <c r="G254" s="390"/>
      <c r="H254" s="390"/>
      <c r="I254" s="382">
        <f t="shared" si="113"/>
        <v>0</v>
      </c>
      <c r="J254" s="390"/>
      <c r="K254" s="390"/>
      <c r="L254" s="390"/>
      <c r="M254" s="390"/>
      <c r="N254" s="391"/>
    </row>
    <row r="255" spans="1:14">
      <c r="A255" s="440">
        <v>2653</v>
      </c>
      <c r="B255" s="394" t="s">
        <v>351</v>
      </c>
      <c r="C255" s="382">
        <f t="shared" si="114"/>
        <v>0</v>
      </c>
      <c r="D255" s="390"/>
      <c r="E255" s="390"/>
      <c r="F255" s="390"/>
      <c r="G255" s="390"/>
      <c r="H255" s="390"/>
      <c r="I255" s="382">
        <f t="shared" si="113"/>
        <v>0</v>
      </c>
      <c r="J255" s="390"/>
      <c r="K255" s="390"/>
      <c r="L255" s="390"/>
      <c r="M255" s="390"/>
      <c r="N255" s="391"/>
    </row>
    <row r="256" spans="1:14">
      <c r="A256" s="440">
        <v>2657</v>
      </c>
      <c r="B256" s="394" t="s">
        <v>352</v>
      </c>
      <c r="C256" s="382">
        <f t="shared" si="114"/>
        <v>0</v>
      </c>
      <c r="D256" s="390"/>
      <c r="E256" s="390"/>
      <c r="F256" s="390"/>
      <c r="G256" s="390"/>
      <c r="H256" s="390"/>
      <c r="I256" s="382">
        <f t="shared" si="113"/>
        <v>0</v>
      </c>
      <c r="J256" s="390"/>
      <c r="K256" s="390"/>
      <c r="L256" s="390"/>
      <c r="M256" s="390"/>
      <c r="N256" s="391"/>
    </row>
    <row r="257" spans="1:14">
      <c r="A257" s="440">
        <v>2659</v>
      </c>
      <c r="B257" s="394" t="s">
        <v>488</v>
      </c>
      <c r="C257" s="382">
        <f t="shared" si="114"/>
        <v>0</v>
      </c>
      <c r="D257" s="383">
        <f>D258+D259+D260+D261</f>
        <v>0</v>
      </c>
      <c r="E257" s="383">
        <f t="shared" ref="E257:N257" si="119">E258+E259+E260+E261</f>
        <v>0</v>
      </c>
      <c r="F257" s="383">
        <f t="shared" si="119"/>
        <v>0</v>
      </c>
      <c r="G257" s="383">
        <f t="shared" si="119"/>
        <v>0</v>
      </c>
      <c r="H257" s="383">
        <f t="shared" si="119"/>
        <v>0</v>
      </c>
      <c r="I257" s="382">
        <f t="shared" si="113"/>
        <v>0</v>
      </c>
      <c r="J257" s="383">
        <f t="shared" si="119"/>
        <v>0</v>
      </c>
      <c r="K257" s="383">
        <f t="shared" si="119"/>
        <v>0</v>
      </c>
      <c r="L257" s="383">
        <f t="shared" si="119"/>
        <v>0</v>
      </c>
      <c r="M257" s="383">
        <f t="shared" si="119"/>
        <v>0</v>
      </c>
      <c r="N257" s="383">
        <f t="shared" si="119"/>
        <v>0</v>
      </c>
    </row>
    <row r="258" spans="1:14">
      <c r="A258" s="440">
        <v>26591</v>
      </c>
      <c r="B258" s="394" t="s">
        <v>345</v>
      </c>
      <c r="C258" s="382">
        <f t="shared" si="114"/>
        <v>0</v>
      </c>
      <c r="D258" s="390"/>
      <c r="E258" s="390"/>
      <c r="F258" s="390"/>
      <c r="G258" s="390"/>
      <c r="H258" s="390"/>
      <c r="I258" s="382">
        <f t="shared" si="113"/>
        <v>0</v>
      </c>
      <c r="J258" s="390"/>
      <c r="K258" s="390"/>
      <c r="L258" s="390"/>
      <c r="M258" s="390"/>
      <c r="N258" s="391"/>
    </row>
    <row r="259" spans="1:14">
      <c r="A259" s="440">
        <v>26592</v>
      </c>
      <c r="B259" s="394" t="s">
        <v>346</v>
      </c>
      <c r="C259" s="382">
        <f t="shared" si="114"/>
        <v>0</v>
      </c>
      <c r="D259" s="390"/>
      <c r="E259" s="390"/>
      <c r="F259" s="390"/>
      <c r="G259" s="390"/>
      <c r="H259" s="390"/>
      <c r="I259" s="382">
        <f t="shared" si="113"/>
        <v>0</v>
      </c>
      <c r="J259" s="390"/>
      <c r="K259" s="390"/>
      <c r="L259" s="390"/>
      <c r="M259" s="390"/>
      <c r="N259" s="391"/>
    </row>
    <row r="260" spans="1:14">
      <c r="A260" s="440">
        <v>26593</v>
      </c>
      <c r="B260" s="394" t="s">
        <v>347</v>
      </c>
      <c r="C260" s="382">
        <f t="shared" si="114"/>
        <v>0</v>
      </c>
      <c r="D260" s="390"/>
      <c r="E260" s="390"/>
      <c r="F260" s="390"/>
      <c r="G260" s="390"/>
      <c r="H260" s="390"/>
      <c r="I260" s="382">
        <f t="shared" si="113"/>
        <v>0</v>
      </c>
      <c r="J260" s="390"/>
      <c r="K260" s="390"/>
      <c r="L260" s="390"/>
      <c r="M260" s="390"/>
      <c r="N260" s="391"/>
    </row>
    <row r="261" spans="1:14">
      <c r="A261" s="440">
        <v>26594</v>
      </c>
      <c r="B261" s="394" t="s">
        <v>348</v>
      </c>
      <c r="C261" s="382">
        <f t="shared" si="114"/>
        <v>0</v>
      </c>
      <c r="D261" s="390"/>
      <c r="E261" s="390"/>
      <c r="F261" s="390"/>
      <c r="G261" s="390"/>
      <c r="H261" s="390"/>
      <c r="I261" s="382">
        <f t="shared" si="113"/>
        <v>0</v>
      </c>
      <c r="J261" s="390"/>
      <c r="K261" s="390"/>
      <c r="L261" s="390"/>
      <c r="M261" s="390"/>
      <c r="N261" s="391"/>
    </row>
    <row r="262" spans="1:14">
      <c r="A262" s="439">
        <v>269</v>
      </c>
      <c r="B262" s="392" t="s">
        <v>496</v>
      </c>
      <c r="C262" s="382">
        <f t="shared" si="114"/>
        <v>0</v>
      </c>
      <c r="D262" s="383">
        <f>D263+D264+D265+D266</f>
        <v>0</v>
      </c>
      <c r="E262" s="383">
        <f t="shared" ref="E262:N262" si="120">E263+E264+E265+E266</f>
        <v>0</v>
      </c>
      <c r="F262" s="383">
        <f t="shared" si="120"/>
        <v>0</v>
      </c>
      <c r="G262" s="383">
        <f t="shared" si="120"/>
        <v>0</v>
      </c>
      <c r="H262" s="383">
        <f t="shared" si="120"/>
        <v>0</v>
      </c>
      <c r="I262" s="382">
        <f t="shared" si="113"/>
        <v>0</v>
      </c>
      <c r="J262" s="383">
        <f t="shared" si="120"/>
        <v>0</v>
      </c>
      <c r="K262" s="383">
        <f t="shared" si="120"/>
        <v>0</v>
      </c>
      <c r="L262" s="383">
        <f t="shared" si="120"/>
        <v>0</v>
      </c>
      <c r="M262" s="383">
        <f t="shared" si="120"/>
        <v>0</v>
      </c>
      <c r="N262" s="383">
        <f t="shared" si="120"/>
        <v>0</v>
      </c>
    </row>
    <row r="263" spans="1:14">
      <c r="A263" s="440">
        <v>2691</v>
      </c>
      <c r="B263" s="394" t="s">
        <v>91</v>
      </c>
      <c r="C263" s="382">
        <f t="shared" si="114"/>
        <v>0</v>
      </c>
      <c r="D263" s="390"/>
      <c r="E263" s="390"/>
      <c r="F263" s="390"/>
      <c r="G263" s="390"/>
      <c r="H263" s="390"/>
      <c r="I263" s="382">
        <f t="shared" si="113"/>
        <v>0</v>
      </c>
      <c r="J263" s="390"/>
      <c r="K263" s="390"/>
      <c r="L263" s="390"/>
      <c r="M263" s="390"/>
      <c r="N263" s="391"/>
    </row>
    <row r="264" spans="1:14">
      <c r="A264" s="440">
        <v>2692</v>
      </c>
      <c r="B264" s="394" t="s">
        <v>350</v>
      </c>
      <c r="C264" s="382">
        <f t="shared" si="114"/>
        <v>0</v>
      </c>
      <c r="D264" s="390"/>
      <c r="E264" s="390"/>
      <c r="F264" s="390"/>
      <c r="G264" s="390"/>
      <c r="H264" s="390"/>
      <c r="I264" s="382">
        <f t="shared" si="113"/>
        <v>0</v>
      </c>
      <c r="J264" s="390"/>
      <c r="K264" s="390"/>
      <c r="L264" s="390"/>
      <c r="M264" s="390"/>
      <c r="N264" s="391"/>
    </row>
    <row r="265" spans="1:14">
      <c r="A265" s="440">
        <v>2693</v>
      </c>
      <c r="B265" s="394" t="s">
        <v>351</v>
      </c>
      <c r="C265" s="382">
        <f t="shared" si="114"/>
        <v>0</v>
      </c>
      <c r="D265" s="390"/>
      <c r="E265" s="390"/>
      <c r="F265" s="390"/>
      <c r="G265" s="390"/>
      <c r="H265" s="390"/>
      <c r="I265" s="382">
        <f t="shared" si="113"/>
        <v>0</v>
      </c>
      <c r="J265" s="390"/>
      <c r="K265" s="390"/>
      <c r="L265" s="390"/>
      <c r="M265" s="390"/>
      <c r="N265" s="391"/>
    </row>
    <row r="266" spans="1:14">
      <c r="A266" s="440">
        <v>2697</v>
      </c>
      <c r="B266" s="394" t="s">
        <v>352</v>
      </c>
      <c r="C266" s="382">
        <f t="shared" si="114"/>
        <v>0</v>
      </c>
      <c r="D266" s="390"/>
      <c r="E266" s="390"/>
      <c r="F266" s="390"/>
      <c r="G266" s="390"/>
      <c r="H266" s="390"/>
      <c r="I266" s="382">
        <f t="shared" si="113"/>
        <v>0</v>
      </c>
      <c r="J266" s="390"/>
      <c r="K266" s="390"/>
      <c r="L266" s="390"/>
      <c r="M266" s="390"/>
      <c r="N266" s="391"/>
    </row>
    <row r="267" spans="1:14">
      <c r="A267" s="437">
        <v>27</v>
      </c>
      <c r="B267" s="385" t="s">
        <v>497</v>
      </c>
      <c r="C267" s="382">
        <f t="shared" si="114"/>
        <v>0</v>
      </c>
      <c r="D267" s="383">
        <f>D268+D269+D270+D271</f>
        <v>0</v>
      </c>
      <c r="E267" s="383">
        <f t="shared" ref="E267:N267" si="121">E268+E269+E270+E271</f>
        <v>0</v>
      </c>
      <c r="F267" s="383">
        <f t="shared" si="121"/>
        <v>0</v>
      </c>
      <c r="G267" s="383">
        <f t="shared" si="121"/>
        <v>0</v>
      </c>
      <c r="H267" s="383">
        <f t="shared" si="121"/>
        <v>0</v>
      </c>
      <c r="I267" s="382">
        <f t="shared" si="113"/>
        <v>0</v>
      </c>
      <c r="J267" s="383">
        <f t="shared" si="121"/>
        <v>0</v>
      </c>
      <c r="K267" s="383">
        <f t="shared" si="121"/>
        <v>0</v>
      </c>
      <c r="L267" s="383">
        <f t="shared" si="121"/>
        <v>0</v>
      </c>
      <c r="M267" s="383">
        <f t="shared" si="121"/>
        <v>0</v>
      </c>
      <c r="N267" s="383">
        <f t="shared" si="121"/>
        <v>0</v>
      </c>
    </row>
    <row r="268" spans="1:14">
      <c r="A268" s="451">
        <v>271</v>
      </c>
      <c r="B268" s="423" t="s">
        <v>87</v>
      </c>
      <c r="C268" s="382">
        <f t="shared" si="114"/>
        <v>0</v>
      </c>
      <c r="D268" s="403"/>
      <c r="E268" s="403"/>
      <c r="F268" s="403"/>
      <c r="G268" s="403"/>
      <c r="H268" s="403"/>
      <c r="I268" s="382">
        <f t="shared" si="113"/>
        <v>0</v>
      </c>
      <c r="J268" s="403"/>
      <c r="K268" s="403"/>
      <c r="L268" s="403"/>
      <c r="M268" s="403"/>
      <c r="N268" s="404"/>
    </row>
    <row r="269" spans="1:14">
      <c r="A269" s="451">
        <v>272</v>
      </c>
      <c r="B269" s="423" t="s">
        <v>508</v>
      </c>
      <c r="C269" s="382">
        <f t="shared" si="114"/>
        <v>0</v>
      </c>
      <c r="D269" s="403"/>
      <c r="E269" s="403"/>
      <c r="F269" s="403"/>
      <c r="G269" s="403"/>
      <c r="H269" s="403"/>
      <c r="I269" s="382">
        <f t="shared" si="113"/>
        <v>0</v>
      </c>
      <c r="J269" s="403"/>
      <c r="K269" s="403"/>
      <c r="L269" s="403"/>
      <c r="M269" s="403"/>
      <c r="N269" s="404"/>
    </row>
    <row r="270" spans="1:14">
      <c r="A270" s="451">
        <v>273</v>
      </c>
      <c r="B270" s="423" t="s">
        <v>509</v>
      </c>
      <c r="C270" s="382">
        <f t="shared" si="114"/>
        <v>0</v>
      </c>
      <c r="D270" s="403"/>
      <c r="E270" s="403"/>
      <c r="F270" s="403"/>
      <c r="G270" s="403"/>
      <c r="H270" s="403"/>
      <c r="I270" s="382">
        <f t="shared" si="113"/>
        <v>0</v>
      </c>
      <c r="J270" s="403"/>
      <c r="K270" s="403"/>
      <c r="L270" s="403"/>
      <c r="M270" s="403"/>
      <c r="N270" s="404"/>
    </row>
    <row r="271" spans="1:14">
      <c r="A271" s="452">
        <v>274</v>
      </c>
      <c r="B271" s="453" t="s">
        <v>510</v>
      </c>
      <c r="C271" s="382">
        <f t="shared" si="114"/>
        <v>0</v>
      </c>
      <c r="D271" s="403"/>
      <c r="E271" s="403"/>
      <c r="F271" s="403"/>
      <c r="G271" s="403"/>
      <c r="H271" s="403"/>
      <c r="I271" s="382">
        <f t="shared" si="113"/>
        <v>0</v>
      </c>
      <c r="J271" s="403"/>
      <c r="K271" s="403"/>
      <c r="L271" s="403"/>
      <c r="M271" s="403"/>
      <c r="N271" s="404"/>
    </row>
    <row r="272" spans="1:14">
      <c r="A272" s="437">
        <v>28</v>
      </c>
      <c r="B272" s="385" t="s">
        <v>368</v>
      </c>
      <c r="C272" s="382">
        <f t="shared" si="114"/>
        <v>0</v>
      </c>
      <c r="D272" s="383">
        <f>D273+D279+D285+D291+D292+D293</f>
        <v>0</v>
      </c>
      <c r="E272" s="383">
        <f t="shared" ref="E272:N272" si="122">E273+E279+E285+E291+E292+E293</f>
        <v>0</v>
      </c>
      <c r="F272" s="383">
        <f t="shared" si="122"/>
        <v>0</v>
      </c>
      <c r="G272" s="383">
        <f t="shared" si="122"/>
        <v>0</v>
      </c>
      <c r="H272" s="383">
        <f t="shared" si="122"/>
        <v>0</v>
      </c>
      <c r="I272" s="382">
        <f t="shared" si="113"/>
        <v>0</v>
      </c>
      <c r="J272" s="383">
        <f t="shared" si="122"/>
        <v>0</v>
      </c>
      <c r="K272" s="383">
        <f t="shared" si="122"/>
        <v>0</v>
      </c>
      <c r="L272" s="383">
        <f t="shared" si="122"/>
        <v>0</v>
      </c>
      <c r="M272" s="383">
        <f t="shared" si="122"/>
        <v>0</v>
      </c>
      <c r="N272" s="383">
        <f t="shared" si="122"/>
        <v>0</v>
      </c>
    </row>
    <row r="273" spans="1:14">
      <c r="A273" s="439">
        <v>281</v>
      </c>
      <c r="B273" s="392" t="s">
        <v>514</v>
      </c>
      <c r="C273" s="382">
        <f t="shared" si="114"/>
        <v>0</v>
      </c>
      <c r="D273" s="383">
        <f>D274+D275+D276+D277+D278</f>
        <v>0</v>
      </c>
      <c r="E273" s="383">
        <f t="shared" ref="E273:N273" si="123">E274+E275+E276+E277+E278</f>
        <v>0</v>
      </c>
      <c r="F273" s="383">
        <f t="shared" si="123"/>
        <v>0</v>
      </c>
      <c r="G273" s="383">
        <f t="shared" si="123"/>
        <v>0</v>
      </c>
      <c r="H273" s="383">
        <f t="shared" si="123"/>
        <v>0</v>
      </c>
      <c r="I273" s="382">
        <f t="shared" si="113"/>
        <v>0</v>
      </c>
      <c r="J273" s="383">
        <f t="shared" si="123"/>
        <v>0</v>
      </c>
      <c r="K273" s="383">
        <f t="shared" si="123"/>
        <v>0</v>
      </c>
      <c r="L273" s="383">
        <f t="shared" si="123"/>
        <v>0</v>
      </c>
      <c r="M273" s="383">
        <f t="shared" si="123"/>
        <v>0</v>
      </c>
      <c r="N273" s="383">
        <f t="shared" si="123"/>
        <v>0</v>
      </c>
    </row>
    <row r="274" spans="1:14">
      <c r="A274" s="440">
        <v>2811</v>
      </c>
      <c r="B274" s="394" t="s">
        <v>498</v>
      </c>
      <c r="C274" s="382">
        <f t="shared" si="114"/>
        <v>0</v>
      </c>
      <c r="D274" s="390"/>
      <c r="E274" s="390"/>
      <c r="F274" s="390"/>
      <c r="G274" s="390"/>
      <c r="H274" s="390"/>
      <c r="I274" s="382">
        <f t="shared" si="113"/>
        <v>0</v>
      </c>
      <c r="J274" s="390"/>
      <c r="K274" s="390"/>
      <c r="L274" s="390"/>
      <c r="M274" s="390"/>
      <c r="N274" s="391"/>
    </row>
    <row r="275" spans="1:14">
      <c r="A275" s="440">
        <v>2812</v>
      </c>
      <c r="B275" s="394" t="s">
        <v>499</v>
      </c>
      <c r="C275" s="382">
        <f t="shared" si="114"/>
        <v>0</v>
      </c>
      <c r="D275" s="390"/>
      <c r="E275" s="390"/>
      <c r="F275" s="390"/>
      <c r="G275" s="390"/>
      <c r="H275" s="390"/>
      <c r="I275" s="382">
        <f t="shared" si="113"/>
        <v>0</v>
      </c>
      <c r="J275" s="390"/>
      <c r="K275" s="390"/>
      <c r="L275" s="390"/>
      <c r="M275" s="390"/>
      <c r="N275" s="391"/>
    </row>
    <row r="276" spans="1:14">
      <c r="A276" s="440">
        <v>2813</v>
      </c>
      <c r="B276" s="394" t="s">
        <v>500</v>
      </c>
      <c r="C276" s="382">
        <f t="shared" si="114"/>
        <v>0</v>
      </c>
      <c r="D276" s="390"/>
      <c r="E276" s="390"/>
      <c r="F276" s="390"/>
      <c r="G276" s="390"/>
      <c r="H276" s="390"/>
      <c r="I276" s="382">
        <f t="shared" si="113"/>
        <v>0</v>
      </c>
      <c r="J276" s="390"/>
      <c r="K276" s="390"/>
      <c r="L276" s="390"/>
      <c r="M276" s="390"/>
      <c r="N276" s="391"/>
    </row>
    <row r="277" spans="1:14">
      <c r="A277" s="440">
        <v>2814</v>
      </c>
      <c r="B277" s="394" t="s">
        <v>501</v>
      </c>
      <c r="C277" s="382">
        <f t="shared" si="114"/>
        <v>0</v>
      </c>
      <c r="D277" s="390"/>
      <c r="E277" s="390"/>
      <c r="F277" s="390"/>
      <c r="G277" s="390"/>
      <c r="H277" s="390"/>
      <c r="I277" s="382">
        <f t="shared" si="113"/>
        <v>0</v>
      </c>
      <c r="J277" s="390"/>
      <c r="K277" s="390"/>
      <c r="L277" s="390"/>
      <c r="M277" s="390"/>
      <c r="N277" s="391"/>
    </row>
    <row r="278" spans="1:14">
      <c r="A278" s="440">
        <v>2815</v>
      </c>
      <c r="B278" s="394" t="s">
        <v>502</v>
      </c>
      <c r="C278" s="382">
        <f t="shared" si="114"/>
        <v>0</v>
      </c>
      <c r="D278" s="390"/>
      <c r="E278" s="390"/>
      <c r="F278" s="390"/>
      <c r="G278" s="390"/>
      <c r="H278" s="390"/>
      <c r="I278" s="382">
        <f t="shared" si="113"/>
        <v>0</v>
      </c>
      <c r="J278" s="390"/>
      <c r="K278" s="390"/>
      <c r="L278" s="390"/>
      <c r="M278" s="390"/>
      <c r="N278" s="391"/>
    </row>
    <row r="279" spans="1:14">
      <c r="A279" s="439">
        <v>282</v>
      </c>
      <c r="B279" s="392" t="s">
        <v>280</v>
      </c>
      <c r="C279" s="382">
        <f t="shared" si="114"/>
        <v>0</v>
      </c>
      <c r="D279" s="383">
        <f>D280+D281+D282+D283+D284</f>
        <v>0</v>
      </c>
      <c r="E279" s="383">
        <f t="shared" ref="E279:N279" si="124">E280+E281+E282+E283+E284</f>
        <v>0</v>
      </c>
      <c r="F279" s="383">
        <f t="shared" si="124"/>
        <v>0</v>
      </c>
      <c r="G279" s="383">
        <f t="shared" si="124"/>
        <v>0</v>
      </c>
      <c r="H279" s="383">
        <f t="shared" si="124"/>
        <v>0</v>
      </c>
      <c r="I279" s="382">
        <f t="shared" si="113"/>
        <v>0</v>
      </c>
      <c r="J279" s="383">
        <f t="shared" si="124"/>
        <v>0</v>
      </c>
      <c r="K279" s="383">
        <f t="shared" si="124"/>
        <v>0</v>
      </c>
      <c r="L279" s="383">
        <f t="shared" si="124"/>
        <v>0</v>
      </c>
      <c r="M279" s="383">
        <f t="shared" si="124"/>
        <v>0</v>
      </c>
      <c r="N279" s="383">
        <f t="shared" si="124"/>
        <v>0</v>
      </c>
    </row>
    <row r="280" spans="1:14">
      <c r="A280" s="440">
        <v>2821</v>
      </c>
      <c r="B280" s="394" t="s">
        <v>498</v>
      </c>
      <c r="C280" s="382">
        <f t="shared" si="114"/>
        <v>0</v>
      </c>
      <c r="D280" s="390"/>
      <c r="E280" s="390"/>
      <c r="F280" s="390"/>
      <c r="G280" s="390"/>
      <c r="H280" s="390"/>
      <c r="I280" s="382">
        <f t="shared" si="113"/>
        <v>0</v>
      </c>
      <c r="J280" s="390"/>
      <c r="K280" s="390"/>
      <c r="L280" s="390"/>
      <c r="M280" s="390"/>
      <c r="N280" s="391"/>
    </row>
    <row r="281" spans="1:14">
      <c r="A281" s="440">
        <v>2822</v>
      </c>
      <c r="B281" s="394" t="s">
        <v>499</v>
      </c>
      <c r="C281" s="382">
        <f t="shared" si="114"/>
        <v>0</v>
      </c>
      <c r="D281" s="390"/>
      <c r="E281" s="390"/>
      <c r="F281" s="390"/>
      <c r="G281" s="390"/>
      <c r="H281" s="390"/>
      <c r="I281" s="382">
        <f t="shared" si="113"/>
        <v>0</v>
      </c>
      <c r="J281" s="390"/>
      <c r="K281" s="390"/>
      <c r="L281" s="390"/>
      <c r="M281" s="390"/>
      <c r="N281" s="391"/>
    </row>
    <row r="282" spans="1:14">
      <c r="A282" s="440">
        <v>2823</v>
      </c>
      <c r="B282" s="394" t="s">
        <v>500</v>
      </c>
      <c r="C282" s="382">
        <f t="shared" si="114"/>
        <v>0</v>
      </c>
      <c r="D282" s="390"/>
      <c r="E282" s="390"/>
      <c r="F282" s="390"/>
      <c r="G282" s="390"/>
      <c r="H282" s="390"/>
      <c r="I282" s="382">
        <f t="shared" si="113"/>
        <v>0</v>
      </c>
      <c r="J282" s="390"/>
      <c r="K282" s="390"/>
      <c r="L282" s="390"/>
      <c r="M282" s="390"/>
      <c r="N282" s="391"/>
    </row>
    <row r="283" spans="1:14">
      <c r="A283" s="440">
        <v>2824</v>
      </c>
      <c r="B283" s="394" t="s">
        <v>501</v>
      </c>
      <c r="C283" s="382">
        <f t="shared" si="114"/>
        <v>0</v>
      </c>
      <c r="D283" s="390"/>
      <c r="E283" s="390"/>
      <c r="F283" s="390"/>
      <c r="G283" s="390"/>
      <c r="H283" s="390"/>
      <c r="I283" s="382">
        <f t="shared" si="113"/>
        <v>0</v>
      </c>
      <c r="J283" s="390"/>
      <c r="K283" s="390"/>
      <c r="L283" s="390"/>
      <c r="M283" s="390"/>
      <c r="N283" s="391"/>
    </row>
    <row r="284" spans="1:14">
      <c r="A284" s="440">
        <v>2825</v>
      </c>
      <c r="B284" s="394" t="s">
        <v>502</v>
      </c>
      <c r="C284" s="382">
        <f t="shared" si="114"/>
        <v>0</v>
      </c>
      <c r="D284" s="390"/>
      <c r="E284" s="390"/>
      <c r="F284" s="390"/>
      <c r="G284" s="390"/>
      <c r="H284" s="390"/>
      <c r="I284" s="382">
        <f t="shared" si="113"/>
        <v>0</v>
      </c>
      <c r="J284" s="390"/>
      <c r="K284" s="390"/>
      <c r="L284" s="390"/>
      <c r="M284" s="390"/>
      <c r="N284" s="391"/>
    </row>
    <row r="285" spans="1:14">
      <c r="A285" s="439">
        <v>283</v>
      </c>
      <c r="B285" s="392" t="s">
        <v>479</v>
      </c>
      <c r="C285" s="382">
        <f t="shared" si="114"/>
        <v>0</v>
      </c>
      <c r="D285" s="383">
        <f>D286+D287+D288+D289+D290</f>
        <v>0</v>
      </c>
      <c r="E285" s="383">
        <f t="shared" ref="E285:N285" si="125">E286+E287+E288+E289+E290</f>
        <v>0</v>
      </c>
      <c r="F285" s="383">
        <f t="shared" si="125"/>
        <v>0</v>
      </c>
      <c r="G285" s="383">
        <f t="shared" si="125"/>
        <v>0</v>
      </c>
      <c r="H285" s="383">
        <f t="shared" si="125"/>
        <v>0</v>
      </c>
      <c r="I285" s="382">
        <f t="shared" si="113"/>
        <v>0</v>
      </c>
      <c r="J285" s="383">
        <f t="shared" si="125"/>
        <v>0</v>
      </c>
      <c r="K285" s="383">
        <f t="shared" si="125"/>
        <v>0</v>
      </c>
      <c r="L285" s="383">
        <f t="shared" si="125"/>
        <v>0</v>
      </c>
      <c r="M285" s="383">
        <f t="shared" si="125"/>
        <v>0</v>
      </c>
      <c r="N285" s="383">
        <f t="shared" si="125"/>
        <v>0</v>
      </c>
    </row>
    <row r="286" spans="1:14">
      <c r="A286" s="440">
        <v>2831</v>
      </c>
      <c r="B286" s="394" t="s">
        <v>498</v>
      </c>
      <c r="C286" s="382">
        <f t="shared" si="114"/>
        <v>0</v>
      </c>
      <c r="D286" s="390"/>
      <c r="E286" s="390"/>
      <c r="F286" s="390"/>
      <c r="G286" s="390"/>
      <c r="H286" s="390"/>
      <c r="I286" s="382">
        <f t="shared" si="113"/>
        <v>0</v>
      </c>
      <c r="J286" s="390"/>
      <c r="K286" s="390"/>
      <c r="L286" s="390"/>
      <c r="M286" s="390"/>
      <c r="N286" s="391"/>
    </row>
    <row r="287" spans="1:14">
      <c r="A287" s="440">
        <v>2832</v>
      </c>
      <c r="B287" s="394" t="s">
        <v>499</v>
      </c>
      <c r="C287" s="382">
        <f t="shared" si="114"/>
        <v>0</v>
      </c>
      <c r="D287" s="390"/>
      <c r="E287" s="390"/>
      <c r="F287" s="390"/>
      <c r="G287" s="390"/>
      <c r="H287" s="390"/>
      <c r="I287" s="382">
        <f t="shared" si="113"/>
        <v>0</v>
      </c>
      <c r="J287" s="390"/>
      <c r="K287" s="390"/>
      <c r="L287" s="390"/>
      <c r="M287" s="390"/>
      <c r="N287" s="391"/>
    </row>
    <row r="288" spans="1:14">
      <c r="A288" s="440">
        <v>2833</v>
      </c>
      <c r="B288" s="394" t="s">
        <v>500</v>
      </c>
      <c r="C288" s="382">
        <f t="shared" si="114"/>
        <v>0</v>
      </c>
      <c r="D288" s="390"/>
      <c r="E288" s="390"/>
      <c r="F288" s="390"/>
      <c r="G288" s="390"/>
      <c r="H288" s="390"/>
      <c r="I288" s="382">
        <f t="shared" si="113"/>
        <v>0</v>
      </c>
      <c r="J288" s="390"/>
      <c r="K288" s="390"/>
      <c r="L288" s="390"/>
      <c r="M288" s="390"/>
      <c r="N288" s="391"/>
    </row>
    <row r="289" spans="1:14">
      <c r="A289" s="440">
        <v>2834</v>
      </c>
      <c r="B289" s="394" t="s">
        <v>501</v>
      </c>
      <c r="C289" s="382">
        <f t="shared" si="114"/>
        <v>0</v>
      </c>
      <c r="D289" s="390"/>
      <c r="E289" s="390"/>
      <c r="F289" s="390"/>
      <c r="G289" s="390"/>
      <c r="H289" s="390"/>
      <c r="I289" s="382">
        <f t="shared" si="113"/>
        <v>0</v>
      </c>
      <c r="J289" s="390"/>
      <c r="K289" s="390"/>
      <c r="L289" s="390"/>
      <c r="M289" s="390"/>
      <c r="N289" s="391"/>
    </row>
    <row r="290" spans="1:14">
      <c r="A290" s="440">
        <v>2835</v>
      </c>
      <c r="B290" s="394" t="s">
        <v>502</v>
      </c>
      <c r="C290" s="382">
        <f t="shared" si="114"/>
        <v>0</v>
      </c>
      <c r="D290" s="390"/>
      <c r="E290" s="390"/>
      <c r="F290" s="390"/>
      <c r="G290" s="390"/>
      <c r="H290" s="390"/>
      <c r="I290" s="382">
        <f t="shared" si="113"/>
        <v>0</v>
      </c>
      <c r="J290" s="390"/>
      <c r="K290" s="390"/>
      <c r="L290" s="390"/>
      <c r="M290" s="390"/>
      <c r="N290" s="391"/>
    </row>
    <row r="291" spans="1:14">
      <c r="A291" s="439">
        <v>284</v>
      </c>
      <c r="B291" s="392" t="s">
        <v>515</v>
      </c>
      <c r="C291" s="382">
        <f t="shared" si="114"/>
        <v>0</v>
      </c>
      <c r="D291" s="390"/>
      <c r="E291" s="390"/>
      <c r="F291" s="390"/>
      <c r="G291" s="390"/>
      <c r="H291" s="390"/>
      <c r="I291" s="382">
        <f t="shared" si="113"/>
        <v>0</v>
      </c>
      <c r="J291" s="390"/>
      <c r="K291" s="390"/>
      <c r="L291" s="390"/>
      <c r="M291" s="390"/>
      <c r="N291" s="391"/>
    </row>
    <row r="292" spans="1:14">
      <c r="A292" s="439">
        <v>285</v>
      </c>
      <c r="B292" s="392" t="s">
        <v>516</v>
      </c>
      <c r="C292" s="382">
        <f t="shared" si="114"/>
        <v>0</v>
      </c>
      <c r="D292" s="390"/>
      <c r="E292" s="390"/>
      <c r="F292" s="390"/>
      <c r="G292" s="390"/>
      <c r="H292" s="390"/>
      <c r="I292" s="382">
        <f t="shared" si="113"/>
        <v>0</v>
      </c>
      <c r="J292" s="390"/>
      <c r="K292" s="390"/>
      <c r="L292" s="390"/>
      <c r="M292" s="390"/>
      <c r="N292" s="391"/>
    </row>
    <row r="293" spans="1:14">
      <c r="A293" s="439">
        <v>286</v>
      </c>
      <c r="B293" s="392" t="s">
        <v>368</v>
      </c>
      <c r="C293" s="382">
        <f t="shared" si="114"/>
        <v>0</v>
      </c>
      <c r="D293" s="390"/>
      <c r="E293" s="390"/>
      <c r="F293" s="390"/>
      <c r="G293" s="390"/>
      <c r="H293" s="390"/>
      <c r="I293" s="382">
        <f t="shared" si="113"/>
        <v>0</v>
      </c>
      <c r="J293" s="390"/>
      <c r="K293" s="390"/>
      <c r="L293" s="390"/>
      <c r="M293" s="390"/>
      <c r="N293" s="391"/>
    </row>
    <row r="294" spans="1:14">
      <c r="A294" s="437">
        <v>3</v>
      </c>
      <c r="B294" s="419" t="s">
        <v>374</v>
      </c>
      <c r="C294" s="382">
        <f t="shared" si="114"/>
        <v>0</v>
      </c>
      <c r="D294" s="383">
        <f>D295+D308+D312+D313+D315</f>
        <v>0</v>
      </c>
      <c r="E294" s="383">
        <f t="shared" ref="E294:N294" si="126">E295+E308+E312+E313+E315</f>
        <v>0</v>
      </c>
      <c r="F294" s="383">
        <f t="shared" si="126"/>
        <v>0</v>
      </c>
      <c r="G294" s="383">
        <f t="shared" si="126"/>
        <v>0</v>
      </c>
      <c r="H294" s="383">
        <f t="shared" si="126"/>
        <v>0</v>
      </c>
      <c r="I294" s="382">
        <f t="shared" si="113"/>
        <v>0</v>
      </c>
      <c r="J294" s="383">
        <f t="shared" si="126"/>
        <v>0</v>
      </c>
      <c r="K294" s="383">
        <f t="shared" si="126"/>
        <v>0</v>
      </c>
      <c r="L294" s="383">
        <f t="shared" si="126"/>
        <v>0</v>
      </c>
      <c r="M294" s="383">
        <f t="shared" si="126"/>
        <v>0</v>
      </c>
      <c r="N294" s="383">
        <f t="shared" si="126"/>
        <v>0</v>
      </c>
    </row>
    <row r="295" spans="1:14">
      <c r="A295" s="437">
        <v>33</v>
      </c>
      <c r="B295" s="385" t="s">
        <v>517</v>
      </c>
      <c r="C295" s="382">
        <f t="shared" si="114"/>
        <v>0</v>
      </c>
      <c r="D295" s="383">
        <f>D296+D302</f>
        <v>0</v>
      </c>
      <c r="E295" s="383">
        <f t="shared" ref="E295:N295" si="127">E296+E302</f>
        <v>0</v>
      </c>
      <c r="F295" s="383">
        <f t="shared" si="127"/>
        <v>0</v>
      </c>
      <c r="G295" s="383">
        <f t="shared" si="127"/>
        <v>0</v>
      </c>
      <c r="H295" s="383">
        <f t="shared" si="127"/>
        <v>0</v>
      </c>
      <c r="I295" s="382">
        <f t="shared" si="113"/>
        <v>0</v>
      </c>
      <c r="J295" s="383">
        <f t="shared" si="127"/>
        <v>0</v>
      </c>
      <c r="K295" s="383">
        <f t="shared" si="127"/>
        <v>0</v>
      </c>
      <c r="L295" s="383">
        <f t="shared" si="127"/>
        <v>0</v>
      </c>
      <c r="M295" s="383">
        <f t="shared" si="127"/>
        <v>0</v>
      </c>
      <c r="N295" s="383">
        <f t="shared" si="127"/>
        <v>0</v>
      </c>
    </row>
    <row r="296" spans="1:14">
      <c r="A296" s="451">
        <v>331</v>
      </c>
      <c r="B296" s="423" t="s">
        <v>517</v>
      </c>
      <c r="C296" s="382">
        <f t="shared" si="114"/>
        <v>0</v>
      </c>
      <c r="D296" s="383">
        <f>D297+D298+D299+D300+D301</f>
        <v>0</v>
      </c>
      <c r="E296" s="383">
        <f t="shared" ref="E296:N296" si="128">E297+E298+E299+E300+E301</f>
        <v>0</v>
      </c>
      <c r="F296" s="383">
        <f t="shared" si="128"/>
        <v>0</v>
      </c>
      <c r="G296" s="383">
        <f t="shared" si="128"/>
        <v>0</v>
      </c>
      <c r="H296" s="383">
        <f t="shared" si="128"/>
        <v>0</v>
      </c>
      <c r="I296" s="382">
        <f t="shared" si="113"/>
        <v>0</v>
      </c>
      <c r="J296" s="383">
        <f t="shared" si="128"/>
        <v>0</v>
      </c>
      <c r="K296" s="383">
        <f t="shared" si="128"/>
        <v>0</v>
      </c>
      <c r="L296" s="383">
        <f t="shared" si="128"/>
        <v>0</v>
      </c>
      <c r="M296" s="383">
        <f t="shared" si="128"/>
        <v>0</v>
      </c>
      <c r="N296" s="383">
        <f t="shared" si="128"/>
        <v>0</v>
      </c>
    </row>
    <row r="297" spans="1:14">
      <c r="A297" s="454">
        <v>3311</v>
      </c>
      <c r="B297" s="400" t="s">
        <v>518</v>
      </c>
      <c r="C297" s="382">
        <f t="shared" si="114"/>
        <v>0</v>
      </c>
      <c r="D297" s="390"/>
      <c r="E297" s="390"/>
      <c r="F297" s="390"/>
      <c r="G297" s="390"/>
      <c r="H297" s="390"/>
      <c r="I297" s="382">
        <f t="shared" si="113"/>
        <v>0</v>
      </c>
      <c r="J297" s="390"/>
      <c r="K297" s="390"/>
      <c r="L297" s="390"/>
      <c r="M297" s="390"/>
      <c r="N297" s="391"/>
    </row>
    <row r="298" spans="1:14">
      <c r="A298" s="454">
        <v>3312</v>
      </c>
      <c r="B298" s="400" t="s">
        <v>519</v>
      </c>
      <c r="C298" s="382">
        <f t="shared" si="114"/>
        <v>0</v>
      </c>
      <c r="D298" s="390"/>
      <c r="E298" s="390"/>
      <c r="F298" s="390"/>
      <c r="G298" s="390"/>
      <c r="H298" s="390"/>
      <c r="I298" s="382">
        <f t="shared" si="113"/>
        <v>0</v>
      </c>
      <c r="J298" s="390"/>
      <c r="K298" s="390"/>
      <c r="L298" s="390"/>
      <c r="M298" s="390"/>
      <c r="N298" s="391"/>
    </row>
    <row r="299" spans="1:14">
      <c r="A299" s="454">
        <v>3313</v>
      </c>
      <c r="B299" s="400" t="s">
        <v>520</v>
      </c>
      <c r="C299" s="382">
        <f t="shared" si="114"/>
        <v>0</v>
      </c>
      <c r="D299" s="390"/>
      <c r="E299" s="390"/>
      <c r="F299" s="390"/>
      <c r="G299" s="390"/>
      <c r="H299" s="390"/>
      <c r="I299" s="382">
        <f t="shared" si="113"/>
        <v>0</v>
      </c>
      <c r="J299" s="390"/>
      <c r="K299" s="390"/>
      <c r="L299" s="390"/>
      <c r="M299" s="390"/>
      <c r="N299" s="391"/>
    </row>
    <row r="300" spans="1:14">
      <c r="A300" s="454">
        <v>3314</v>
      </c>
      <c r="B300" s="400" t="s">
        <v>521</v>
      </c>
      <c r="C300" s="382">
        <f t="shared" si="114"/>
        <v>0</v>
      </c>
      <c r="D300" s="390"/>
      <c r="E300" s="390"/>
      <c r="F300" s="390"/>
      <c r="G300" s="390"/>
      <c r="H300" s="390"/>
      <c r="I300" s="382">
        <f t="shared" si="113"/>
        <v>0</v>
      </c>
      <c r="J300" s="390"/>
      <c r="K300" s="390"/>
      <c r="L300" s="390"/>
      <c r="M300" s="390"/>
      <c r="N300" s="391"/>
    </row>
    <row r="301" spans="1:14">
      <c r="A301" s="454">
        <v>3315</v>
      </c>
      <c r="B301" s="400" t="s">
        <v>522</v>
      </c>
      <c r="C301" s="382">
        <f t="shared" si="114"/>
        <v>0</v>
      </c>
      <c r="D301" s="390"/>
      <c r="E301" s="390"/>
      <c r="F301" s="390"/>
      <c r="G301" s="390"/>
      <c r="H301" s="390"/>
      <c r="I301" s="382">
        <f t="shared" si="113"/>
        <v>0</v>
      </c>
      <c r="J301" s="390"/>
      <c r="K301" s="390"/>
      <c r="L301" s="390"/>
      <c r="M301" s="390"/>
      <c r="N301" s="391"/>
    </row>
    <row r="302" spans="1:14">
      <c r="A302" s="451">
        <v>339</v>
      </c>
      <c r="B302" s="423" t="s">
        <v>222</v>
      </c>
      <c r="C302" s="382">
        <f t="shared" si="114"/>
        <v>0</v>
      </c>
      <c r="D302" s="383">
        <f>D303+D304+D305+D306+D307</f>
        <v>0</v>
      </c>
      <c r="E302" s="383">
        <f t="shared" ref="E302:N302" si="129">E303+E304+E305+E306+E307</f>
        <v>0</v>
      </c>
      <c r="F302" s="383">
        <f t="shared" si="129"/>
        <v>0</v>
      </c>
      <c r="G302" s="383">
        <f t="shared" si="129"/>
        <v>0</v>
      </c>
      <c r="H302" s="383">
        <f t="shared" si="129"/>
        <v>0</v>
      </c>
      <c r="I302" s="382">
        <f t="shared" si="113"/>
        <v>0</v>
      </c>
      <c r="J302" s="383">
        <f t="shared" si="129"/>
        <v>0</v>
      </c>
      <c r="K302" s="383">
        <f t="shared" si="129"/>
        <v>0</v>
      </c>
      <c r="L302" s="383">
        <f t="shared" si="129"/>
        <v>0</v>
      </c>
      <c r="M302" s="383">
        <f t="shared" si="129"/>
        <v>0</v>
      </c>
      <c r="N302" s="383">
        <f t="shared" si="129"/>
        <v>0</v>
      </c>
    </row>
    <row r="303" spans="1:14">
      <c r="A303" s="454">
        <v>3391</v>
      </c>
      <c r="B303" s="400" t="s">
        <v>523</v>
      </c>
      <c r="C303" s="382">
        <f t="shared" si="114"/>
        <v>0</v>
      </c>
      <c r="D303" s="390"/>
      <c r="E303" s="390"/>
      <c r="F303" s="390"/>
      <c r="G303" s="390"/>
      <c r="H303" s="390"/>
      <c r="I303" s="382">
        <f t="shared" si="113"/>
        <v>0</v>
      </c>
      <c r="J303" s="390"/>
      <c r="K303" s="390"/>
      <c r="L303" s="390"/>
      <c r="M303" s="390"/>
      <c r="N303" s="391"/>
    </row>
    <row r="304" spans="1:14">
      <c r="A304" s="454">
        <v>3392</v>
      </c>
      <c r="B304" s="400" t="s">
        <v>524</v>
      </c>
      <c r="C304" s="382">
        <f t="shared" si="114"/>
        <v>0</v>
      </c>
      <c r="D304" s="390"/>
      <c r="E304" s="390"/>
      <c r="F304" s="390"/>
      <c r="G304" s="390"/>
      <c r="H304" s="390"/>
      <c r="I304" s="382">
        <f t="shared" si="113"/>
        <v>0</v>
      </c>
      <c r="J304" s="390"/>
      <c r="K304" s="390"/>
      <c r="L304" s="390"/>
      <c r="M304" s="390"/>
      <c r="N304" s="391"/>
    </row>
    <row r="305" spans="1:14">
      <c r="A305" s="454">
        <v>3393</v>
      </c>
      <c r="B305" s="400" t="s">
        <v>525</v>
      </c>
      <c r="C305" s="382">
        <f t="shared" si="114"/>
        <v>0</v>
      </c>
      <c r="D305" s="390"/>
      <c r="E305" s="390"/>
      <c r="F305" s="390"/>
      <c r="G305" s="390"/>
      <c r="H305" s="390"/>
      <c r="I305" s="382">
        <f t="shared" si="113"/>
        <v>0</v>
      </c>
      <c r="J305" s="390"/>
      <c r="K305" s="390"/>
      <c r="L305" s="390"/>
      <c r="M305" s="390"/>
      <c r="N305" s="391"/>
    </row>
    <row r="306" spans="1:14">
      <c r="A306" s="454">
        <v>3394</v>
      </c>
      <c r="B306" s="400" t="s">
        <v>526</v>
      </c>
      <c r="C306" s="382">
        <f t="shared" si="114"/>
        <v>0</v>
      </c>
      <c r="D306" s="390"/>
      <c r="E306" s="390"/>
      <c r="F306" s="390"/>
      <c r="G306" s="390"/>
      <c r="H306" s="390"/>
      <c r="I306" s="382">
        <f t="shared" si="113"/>
        <v>0</v>
      </c>
      <c r="J306" s="390"/>
      <c r="K306" s="390"/>
      <c r="L306" s="390"/>
      <c r="M306" s="390"/>
      <c r="N306" s="391"/>
    </row>
    <row r="307" spans="1:14">
      <c r="A307" s="454">
        <v>3395</v>
      </c>
      <c r="B307" s="400" t="s">
        <v>527</v>
      </c>
      <c r="C307" s="382">
        <f t="shared" si="114"/>
        <v>0</v>
      </c>
      <c r="D307" s="390"/>
      <c r="E307" s="390"/>
      <c r="F307" s="390"/>
      <c r="G307" s="390"/>
      <c r="H307" s="390"/>
      <c r="I307" s="382">
        <f t="shared" ref="I307:I370" si="130">J307+K307+L307+M307+N307</f>
        <v>0</v>
      </c>
      <c r="J307" s="390"/>
      <c r="K307" s="390"/>
      <c r="L307" s="390"/>
      <c r="M307" s="390"/>
      <c r="N307" s="391"/>
    </row>
    <row r="308" spans="1:14">
      <c r="A308" s="437">
        <v>34</v>
      </c>
      <c r="B308" s="385" t="s">
        <v>384</v>
      </c>
      <c r="C308" s="382">
        <f t="shared" ref="C308:C371" si="131">D308+E308+F308+G308+H308</f>
        <v>0</v>
      </c>
      <c r="D308" s="383">
        <f>D309</f>
        <v>0</v>
      </c>
      <c r="E308" s="383">
        <f t="shared" ref="E308:N308" si="132">E309</f>
        <v>0</v>
      </c>
      <c r="F308" s="383">
        <f t="shared" si="132"/>
        <v>0</v>
      </c>
      <c r="G308" s="383">
        <f t="shared" si="132"/>
        <v>0</v>
      </c>
      <c r="H308" s="383">
        <f t="shared" si="132"/>
        <v>0</v>
      </c>
      <c r="I308" s="382">
        <f t="shared" si="130"/>
        <v>0</v>
      </c>
      <c r="J308" s="383">
        <f t="shared" si="132"/>
        <v>0</v>
      </c>
      <c r="K308" s="383">
        <f t="shared" si="132"/>
        <v>0</v>
      </c>
      <c r="L308" s="383">
        <f t="shared" si="132"/>
        <v>0</v>
      </c>
      <c r="M308" s="383">
        <f t="shared" si="132"/>
        <v>0</v>
      </c>
      <c r="N308" s="383">
        <f t="shared" si="132"/>
        <v>0</v>
      </c>
    </row>
    <row r="309" spans="1:14">
      <c r="A309" s="451">
        <v>342</v>
      </c>
      <c r="B309" s="423" t="s">
        <v>528</v>
      </c>
      <c r="C309" s="382">
        <f t="shared" si="131"/>
        <v>0</v>
      </c>
      <c r="D309" s="383">
        <f>D310+D311</f>
        <v>0</v>
      </c>
      <c r="E309" s="383">
        <f t="shared" ref="E309:N309" si="133">E310+E311</f>
        <v>0</v>
      </c>
      <c r="F309" s="383">
        <f t="shared" si="133"/>
        <v>0</v>
      </c>
      <c r="G309" s="383">
        <f t="shared" si="133"/>
        <v>0</v>
      </c>
      <c r="H309" s="383">
        <f t="shared" si="133"/>
        <v>0</v>
      </c>
      <c r="I309" s="382">
        <f t="shared" si="130"/>
        <v>0</v>
      </c>
      <c r="J309" s="383">
        <f t="shared" si="133"/>
        <v>0</v>
      </c>
      <c r="K309" s="383">
        <f t="shared" si="133"/>
        <v>0</v>
      </c>
      <c r="L309" s="383">
        <f t="shared" si="133"/>
        <v>0</v>
      </c>
      <c r="M309" s="383">
        <f t="shared" si="133"/>
        <v>0</v>
      </c>
      <c r="N309" s="383">
        <f t="shared" si="133"/>
        <v>0</v>
      </c>
    </row>
    <row r="310" spans="1:14">
      <c r="A310" s="454">
        <v>3421</v>
      </c>
      <c r="B310" s="400" t="s">
        <v>528</v>
      </c>
      <c r="C310" s="382">
        <f t="shared" si="131"/>
        <v>0</v>
      </c>
      <c r="D310" s="390"/>
      <c r="E310" s="390"/>
      <c r="F310" s="390"/>
      <c r="G310" s="390"/>
      <c r="H310" s="390"/>
      <c r="I310" s="382">
        <f t="shared" si="130"/>
        <v>0</v>
      </c>
      <c r="J310" s="390"/>
      <c r="K310" s="390"/>
      <c r="L310" s="390"/>
      <c r="M310" s="390"/>
      <c r="N310" s="391"/>
    </row>
    <row r="311" spans="1:14">
      <c r="A311" s="454">
        <v>3429</v>
      </c>
      <c r="B311" s="400" t="s">
        <v>222</v>
      </c>
      <c r="C311" s="382">
        <f t="shared" si="131"/>
        <v>0</v>
      </c>
      <c r="D311" s="390"/>
      <c r="E311" s="390"/>
      <c r="F311" s="390"/>
      <c r="G311" s="390"/>
      <c r="H311" s="390"/>
      <c r="I311" s="382">
        <f t="shared" si="130"/>
        <v>0</v>
      </c>
      <c r="J311" s="390"/>
      <c r="K311" s="390"/>
      <c r="L311" s="390"/>
      <c r="M311" s="390"/>
      <c r="N311" s="391"/>
    </row>
    <row r="312" spans="1:14">
      <c r="A312" s="437">
        <v>35</v>
      </c>
      <c r="B312" s="385" t="s">
        <v>386</v>
      </c>
      <c r="C312" s="382">
        <f t="shared" si="131"/>
        <v>0</v>
      </c>
      <c r="D312" s="390"/>
      <c r="E312" s="390"/>
      <c r="F312" s="390"/>
      <c r="G312" s="390"/>
      <c r="H312" s="390"/>
      <c r="I312" s="382">
        <f t="shared" si="130"/>
        <v>0</v>
      </c>
      <c r="J312" s="390"/>
      <c r="K312" s="390"/>
      <c r="L312" s="390"/>
      <c r="M312" s="390"/>
      <c r="N312" s="391"/>
    </row>
    <row r="313" spans="1:14">
      <c r="A313" s="437">
        <v>36</v>
      </c>
      <c r="B313" s="385" t="s">
        <v>388</v>
      </c>
      <c r="C313" s="382">
        <f t="shared" si="131"/>
        <v>0</v>
      </c>
      <c r="D313" s="383">
        <f>D314</f>
        <v>0</v>
      </c>
      <c r="E313" s="383">
        <f t="shared" ref="E313:N313" si="134">E314</f>
        <v>0</v>
      </c>
      <c r="F313" s="383">
        <f t="shared" si="134"/>
        <v>0</v>
      </c>
      <c r="G313" s="383">
        <f t="shared" si="134"/>
        <v>0</v>
      </c>
      <c r="H313" s="383">
        <f t="shared" si="134"/>
        <v>0</v>
      </c>
      <c r="I313" s="382">
        <f t="shared" si="130"/>
        <v>0</v>
      </c>
      <c r="J313" s="383">
        <f t="shared" si="134"/>
        <v>0</v>
      </c>
      <c r="K313" s="383">
        <f t="shared" si="134"/>
        <v>0</v>
      </c>
      <c r="L313" s="383">
        <f t="shared" si="134"/>
        <v>0</v>
      </c>
      <c r="M313" s="383">
        <f t="shared" si="134"/>
        <v>0</v>
      </c>
      <c r="N313" s="383">
        <f t="shared" si="134"/>
        <v>0</v>
      </c>
    </row>
    <row r="314" spans="1:14">
      <c r="A314" s="455">
        <v>362</v>
      </c>
      <c r="B314" s="456" t="s">
        <v>536</v>
      </c>
      <c r="C314" s="382">
        <f t="shared" si="131"/>
        <v>0</v>
      </c>
      <c r="D314" s="390"/>
      <c r="E314" s="390"/>
      <c r="F314" s="390"/>
      <c r="G314" s="390"/>
      <c r="H314" s="390"/>
      <c r="I314" s="382">
        <f t="shared" si="130"/>
        <v>0</v>
      </c>
      <c r="J314" s="390"/>
      <c r="K314" s="390"/>
      <c r="L314" s="390"/>
      <c r="M314" s="390"/>
      <c r="N314" s="391"/>
    </row>
    <row r="315" spans="1:14">
      <c r="A315" s="457">
        <v>364</v>
      </c>
      <c r="B315" s="389" t="s">
        <v>84</v>
      </c>
      <c r="C315" s="382">
        <f t="shared" si="131"/>
        <v>0</v>
      </c>
      <c r="D315" s="390"/>
      <c r="E315" s="390"/>
      <c r="F315" s="390"/>
      <c r="G315" s="390"/>
      <c r="H315" s="390"/>
      <c r="I315" s="382">
        <f t="shared" si="130"/>
        <v>0</v>
      </c>
      <c r="J315" s="390"/>
      <c r="K315" s="390"/>
      <c r="L315" s="390"/>
      <c r="M315" s="390"/>
      <c r="N315" s="391"/>
    </row>
    <row r="316" spans="1:14">
      <c r="A316" s="437">
        <v>4</v>
      </c>
      <c r="B316" s="419" t="s">
        <v>391</v>
      </c>
      <c r="C316" s="382">
        <f t="shared" si="131"/>
        <v>0</v>
      </c>
      <c r="D316" s="383">
        <f>D317+D325+D331+D332+D335</f>
        <v>0</v>
      </c>
      <c r="E316" s="383">
        <f t="shared" ref="E316:N316" si="135">E317+E325+E331+E332+E335</f>
        <v>0</v>
      </c>
      <c r="F316" s="383">
        <f t="shared" si="135"/>
        <v>0</v>
      </c>
      <c r="G316" s="383">
        <f t="shared" si="135"/>
        <v>0</v>
      </c>
      <c r="H316" s="383">
        <f t="shared" si="135"/>
        <v>0</v>
      </c>
      <c r="I316" s="382">
        <f t="shared" si="130"/>
        <v>0</v>
      </c>
      <c r="J316" s="383">
        <f t="shared" si="135"/>
        <v>0</v>
      </c>
      <c r="K316" s="383">
        <f t="shared" si="135"/>
        <v>0</v>
      </c>
      <c r="L316" s="383">
        <f t="shared" si="135"/>
        <v>0</v>
      </c>
      <c r="M316" s="383">
        <f t="shared" si="135"/>
        <v>0</v>
      </c>
      <c r="N316" s="383">
        <f t="shared" si="135"/>
        <v>0</v>
      </c>
    </row>
    <row r="317" spans="1:14">
      <c r="A317" s="437">
        <v>42</v>
      </c>
      <c r="B317" s="385" t="s">
        <v>538</v>
      </c>
      <c r="C317" s="382">
        <f t="shared" si="131"/>
        <v>0</v>
      </c>
      <c r="D317" s="383">
        <f>D318+D324</f>
        <v>0</v>
      </c>
      <c r="E317" s="383">
        <f t="shared" ref="E317:N317" si="136">E318+E324</f>
        <v>0</v>
      </c>
      <c r="F317" s="383">
        <f t="shared" si="136"/>
        <v>0</v>
      </c>
      <c r="G317" s="383">
        <f t="shared" si="136"/>
        <v>0</v>
      </c>
      <c r="H317" s="383">
        <f t="shared" si="136"/>
        <v>0</v>
      </c>
      <c r="I317" s="382">
        <f t="shared" si="130"/>
        <v>0</v>
      </c>
      <c r="J317" s="383">
        <f t="shared" si="136"/>
        <v>0</v>
      </c>
      <c r="K317" s="383">
        <f t="shared" si="136"/>
        <v>0</v>
      </c>
      <c r="L317" s="383">
        <f t="shared" si="136"/>
        <v>0</v>
      </c>
      <c r="M317" s="383">
        <f t="shared" si="136"/>
        <v>0</v>
      </c>
      <c r="N317" s="383">
        <f t="shared" si="136"/>
        <v>0</v>
      </c>
    </row>
    <row r="318" spans="1:14">
      <c r="A318" s="439">
        <v>421</v>
      </c>
      <c r="B318" s="392" t="s">
        <v>539</v>
      </c>
      <c r="C318" s="382">
        <f t="shared" si="131"/>
        <v>0</v>
      </c>
      <c r="D318" s="383">
        <f>D319+D320+D321+D322+D323</f>
        <v>0</v>
      </c>
      <c r="E318" s="383">
        <f t="shared" ref="E318:N318" si="137">E319+E320+E321+E322+E323</f>
        <v>0</v>
      </c>
      <c r="F318" s="383">
        <f t="shared" si="137"/>
        <v>0</v>
      </c>
      <c r="G318" s="383">
        <f t="shared" si="137"/>
        <v>0</v>
      </c>
      <c r="H318" s="383">
        <f t="shared" si="137"/>
        <v>0</v>
      </c>
      <c r="I318" s="382">
        <f t="shared" si="130"/>
        <v>0</v>
      </c>
      <c r="J318" s="383">
        <f t="shared" si="137"/>
        <v>0</v>
      </c>
      <c r="K318" s="383">
        <f t="shared" si="137"/>
        <v>0</v>
      </c>
      <c r="L318" s="383">
        <f t="shared" si="137"/>
        <v>0</v>
      </c>
      <c r="M318" s="383">
        <f t="shared" si="137"/>
        <v>0</v>
      </c>
      <c r="N318" s="383">
        <f t="shared" si="137"/>
        <v>0</v>
      </c>
    </row>
    <row r="319" spans="1:14">
      <c r="A319" s="440">
        <v>4211</v>
      </c>
      <c r="B319" s="394" t="s">
        <v>540</v>
      </c>
      <c r="C319" s="382">
        <f t="shared" si="131"/>
        <v>0</v>
      </c>
      <c r="D319" s="390"/>
      <c r="E319" s="390"/>
      <c r="F319" s="390"/>
      <c r="G319" s="390"/>
      <c r="H319" s="390"/>
      <c r="I319" s="382">
        <f t="shared" si="130"/>
        <v>0</v>
      </c>
      <c r="J319" s="390"/>
      <c r="K319" s="390"/>
      <c r="L319" s="390"/>
      <c r="M319" s="390"/>
      <c r="N319" s="391"/>
    </row>
    <row r="320" spans="1:14">
      <c r="A320" s="440">
        <v>4212</v>
      </c>
      <c r="B320" s="394" t="s">
        <v>541</v>
      </c>
      <c r="C320" s="382">
        <f t="shared" si="131"/>
        <v>0</v>
      </c>
      <c r="D320" s="390"/>
      <c r="E320" s="390"/>
      <c r="F320" s="390"/>
      <c r="G320" s="390"/>
      <c r="H320" s="390"/>
      <c r="I320" s="382">
        <f t="shared" si="130"/>
        <v>0</v>
      </c>
      <c r="J320" s="390"/>
      <c r="K320" s="390"/>
      <c r="L320" s="390"/>
      <c r="M320" s="390"/>
      <c r="N320" s="391"/>
    </row>
    <row r="321" spans="1:14">
      <c r="A321" s="440">
        <v>4213</v>
      </c>
      <c r="B321" s="394" t="s">
        <v>542</v>
      </c>
      <c r="C321" s="382">
        <f t="shared" si="131"/>
        <v>0</v>
      </c>
      <c r="D321" s="390"/>
      <c r="E321" s="390"/>
      <c r="F321" s="390"/>
      <c r="G321" s="390"/>
      <c r="H321" s="390"/>
      <c r="I321" s="382">
        <f t="shared" si="130"/>
        <v>0</v>
      </c>
      <c r="J321" s="390"/>
      <c r="K321" s="390"/>
      <c r="L321" s="390"/>
      <c r="M321" s="390"/>
      <c r="N321" s="391"/>
    </row>
    <row r="322" spans="1:14">
      <c r="A322" s="440">
        <v>4214</v>
      </c>
      <c r="B322" s="394" t="s">
        <v>543</v>
      </c>
      <c r="C322" s="382">
        <f t="shared" si="131"/>
        <v>0</v>
      </c>
      <c r="D322" s="390"/>
      <c r="E322" s="390"/>
      <c r="F322" s="390"/>
      <c r="G322" s="390"/>
      <c r="H322" s="390"/>
      <c r="I322" s="382">
        <f t="shared" si="130"/>
        <v>0</v>
      </c>
      <c r="J322" s="390"/>
      <c r="K322" s="390"/>
      <c r="L322" s="390"/>
      <c r="M322" s="390"/>
      <c r="N322" s="391"/>
    </row>
    <row r="323" spans="1:14">
      <c r="A323" s="440">
        <v>4217</v>
      </c>
      <c r="B323" s="394" t="s">
        <v>544</v>
      </c>
      <c r="C323" s="382">
        <f t="shared" si="131"/>
        <v>0</v>
      </c>
      <c r="D323" s="390"/>
      <c r="E323" s="390"/>
      <c r="F323" s="390"/>
      <c r="G323" s="390"/>
      <c r="H323" s="390"/>
      <c r="I323" s="382">
        <f t="shared" si="130"/>
        <v>0</v>
      </c>
      <c r="J323" s="390"/>
      <c r="K323" s="390"/>
      <c r="L323" s="390"/>
      <c r="M323" s="390"/>
      <c r="N323" s="391"/>
    </row>
    <row r="324" spans="1:14">
      <c r="A324" s="439">
        <v>429</v>
      </c>
      <c r="B324" s="392" t="s">
        <v>545</v>
      </c>
      <c r="C324" s="382">
        <f t="shared" si="131"/>
        <v>0</v>
      </c>
      <c r="D324" s="390"/>
      <c r="E324" s="390"/>
      <c r="F324" s="390"/>
      <c r="G324" s="390"/>
      <c r="H324" s="390"/>
      <c r="I324" s="382">
        <f t="shared" si="130"/>
        <v>0</v>
      </c>
      <c r="J324" s="390"/>
      <c r="K324" s="390"/>
      <c r="L324" s="390"/>
      <c r="M324" s="390"/>
      <c r="N324" s="391"/>
    </row>
    <row r="325" spans="1:14">
      <c r="A325" s="437">
        <v>43</v>
      </c>
      <c r="B325" s="385" t="s">
        <v>401</v>
      </c>
      <c r="C325" s="382">
        <f t="shared" si="131"/>
        <v>0</v>
      </c>
      <c r="D325" s="383">
        <f>D326+D327+D328+D329+D330</f>
        <v>0</v>
      </c>
      <c r="E325" s="383">
        <f t="shared" ref="E325:M325" si="138">E326+E327+E328+E329+E330</f>
        <v>0</v>
      </c>
      <c r="F325" s="383">
        <f t="shared" si="138"/>
        <v>0</v>
      </c>
      <c r="G325" s="383">
        <f t="shared" si="138"/>
        <v>0</v>
      </c>
      <c r="H325" s="383">
        <f t="shared" si="138"/>
        <v>0</v>
      </c>
      <c r="I325" s="382">
        <f t="shared" si="130"/>
        <v>0</v>
      </c>
      <c r="J325" s="383">
        <f t="shared" si="138"/>
        <v>0</v>
      </c>
      <c r="K325" s="383">
        <f t="shared" si="138"/>
        <v>0</v>
      </c>
      <c r="L325" s="383">
        <f t="shared" si="138"/>
        <v>0</v>
      </c>
      <c r="M325" s="383">
        <f t="shared" si="138"/>
        <v>0</v>
      </c>
      <c r="N325" s="383">
        <f>N326+N327+N328+N329+N330</f>
        <v>0</v>
      </c>
    </row>
    <row r="326" spans="1:14">
      <c r="A326" s="457">
        <v>431</v>
      </c>
      <c r="B326" s="424" t="s">
        <v>402</v>
      </c>
      <c r="C326" s="382">
        <f t="shared" si="131"/>
        <v>0</v>
      </c>
      <c r="D326" s="390"/>
      <c r="E326" s="390"/>
      <c r="F326" s="390"/>
      <c r="G326" s="390"/>
      <c r="H326" s="390"/>
      <c r="I326" s="382">
        <f t="shared" si="130"/>
        <v>0</v>
      </c>
      <c r="J326" s="390"/>
      <c r="K326" s="390"/>
      <c r="L326" s="390"/>
      <c r="M326" s="390"/>
      <c r="N326" s="391"/>
    </row>
    <row r="327" spans="1:14">
      <c r="A327" s="457">
        <v>432</v>
      </c>
      <c r="B327" s="424" t="s">
        <v>403</v>
      </c>
      <c r="C327" s="382">
        <f t="shared" si="131"/>
        <v>0</v>
      </c>
      <c r="D327" s="390"/>
      <c r="E327" s="390"/>
      <c r="F327" s="390"/>
      <c r="G327" s="390"/>
      <c r="H327" s="390"/>
      <c r="I327" s="382">
        <f t="shared" si="130"/>
        <v>0</v>
      </c>
      <c r="J327" s="390"/>
      <c r="K327" s="390"/>
      <c r="L327" s="390"/>
      <c r="M327" s="390"/>
      <c r="N327" s="391"/>
    </row>
    <row r="328" spans="1:14">
      <c r="A328" s="457">
        <v>433</v>
      </c>
      <c r="B328" s="424" t="s">
        <v>404</v>
      </c>
      <c r="C328" s="382">
        <f t="shared" si="131"/>
        <v>0</v>
      </c>
      <c r="D328" s="390"/>
      <c r="E328" s="390"/>
      <c r="F328" s="390"/>
      <c r="G328" s="390"/>
      <c r="H328" s="390"/>
      <c r="I328" s="382">
        <f t="shared" si="130"/>
        <v>0</v>
      </c>
      <c r="J328" s="390"/>
      <c r="K328" s="390"/>
      <c r="L328" s="390"/>
      <c r="M328" s="390"/>
      <c r="N328" s="391"/>
    </row>
    <row r="329" spans="1:14">
      <c r="A329" s="457">
        <v>434</v>
      </c>
      <c r="B329" s="424" t="s">
        <v>405</v>
      </c>
      <c r="C329" s="382">
        <f t="shared" si="131"/>
        <v>0</v>
      </c>
      <c r="D329" s="390"/>
      <c r="E329" s="390"/>
      <c r="F329" s="390"/>
      <c r="G329" s="390"/>
      <c r="H329" s="390"/>
      <c r="I329" s="382">
        <f t="shared" si="130"/>
        <v>0</v>
      </c>
      <c r="J329" s="390"/>
      <c r="K329" s="390"/>
      <c r="L329" s="390"/>
      <c r="M329" s="390"/>
      <c r="N329" s="391"/>
    </row>
    <row r="330" spans="1:14">
      <c r="A330" s="457">
        <v>437</v>
      </c>
      <c r="B330" s="424" t="s">
        <v>406</v>
      </c>
      <c r="C330" s="382">
        <f t="shared" si="131"/>
        <v>0</v>
      </c>
      <c r="D330" s="390"/>
      <c r="E330" s="390"/>
      <c r="F330" s="390"/>
      <c r="G330" s="390"/>
      <c r="H330" s="390"/>
      <c r="I330" s="382">
        <f t="shared" si="130"/>
        <v>0</v>
      </c>
      <c r="J330" s="390"/>
      <c r="K330" s="390"/>
      <c r="L330" s="390"/>
      <c r="M330" s="390"/>
      <c r="N330" s="391"/>
    </row>
    <row r="331" spans="1:14">
      <c r="A331" s="437">
        <v>44</v>
      </c>
      <c r="B331" s="385" t="s">
        <v>546</v>
      </c>
      <c r="C331" s="382">
        <f t="shared" si="131"/>
        <v>0</v>
      </c>
      <c r="D331" s="390"/>
      <c r="E331" s="390"/>
      <c r="F331" s="390"/>
      <c r="G331" s="390"/>
      <c r="H331" s="390"/>
      <c r="I331" s="382">
        <f t="shared" si="130"/>
        <v>0</v>
      </c>
      <c r="J331" s="390"/>
      <c r="K331" s="390"/>
      <c r="L331" s="390"/>
      <c r="M331" s="390"/>
      <c r="N331" s="391"/>
    </row>
    <row r="332" spans="1:14">
      <c r="A332" s="437">
        <v>45</v>
      </c>
      <c r="B332" s="385" t="s">
        <v>547</v>
      </c>
      <c r="C332" s="382">
        <f t="shared" si="131"/>
        <v>0</v>
      </c>
      <c r="D332" s="383">
        <f>D333+D334</f>
        <v>0</v>
      </c>
      <c r="E332" s="383">
        <f t="shared" ref="E332:N332" si="139">E333+E334</f>
        <v>0</v>
      </c>
      <c r="F332" s="383">
        <f t="shared" si="139"/>
        <v>0</v>
      </c>
      <c r="G332" s="383">
        <f t="shared" si="139"/>
        <v>0</v>
      </c>
      <c r="H332" s="383">
        <f t="shared" si="139"/>
        <v>0</v>
      </c>
      <c r="I332" s="382">
        <f t="shared" si="130"/>
        <v>0</v>
      </c>
      <c r="J332" s="383">
        <f t="shared" si="139"/>
        <v>0</v>
      </c>
      <c r="K332" s="383">
        <f t="shared" si="139"/>
        <v>0</v>
      </c>
      <c r="L332" s="383">
        <f t="shared" si="139"/>
        <v>0</v>
      </c>
      <c r="M332" s="383">
        <f t="shared" si="139"/>
        <v>0</v>
      </c>
      <c r="N332" s="383">
        <f t="shared" si="139"/>
        <v>0</v>
      </c>
    </row>
    <row r="333" spans="1:14">
      <c r="A333" s="457">
        <v>451</v>
      </c>
      <c r="B333" s="424" t="s">
        <v>409</v>
      </c>
      <c r="C333" s="382">
        <f t="shared" si="131"/>
        <v>0</v>
      </c>
      <c r="D333" s="390"/>
      <c r="E333" s="390"/>
      <c r="F333" s="390"/>
      <c r="G333" s="390"/>
      <c r="H333" s="390"/>
      <c r="I333" s="382">
        <f t="shared" si="130"/>
        <v>0</v>
      </c>
      <c r="J333" s="390"/>
      <c r="K333" s="390"/>
      <c r="L333" s="390"/>
      <c r="M333" s="390"/>
      <c r="N333" s="391"/>
    </row>
    <row r="334" spans="1:14">
      <c r="A334" s="457">
        <v>452</v>
      </c>
      <c r="B334" s="424" t="s">
        <v>410</v>
      </c>
      <c r="C334" s="382">
        <f t="shared" si="131"/>
        <v>0</v>
      </c>
      <c r="D334" s="390"/>
      <c r="E334" s="390"/>
      <c r="F334" s="390"/>
      <c r="G334" s="390"/>
      <c r="H334" s="390"/>
      <c r="I334" s="382">
        <f t="shared" si="130"/>
        <v>0</v>
      </c>
      <c r="J334" s="390"/>
      <c r="K334" s="390"/>
      <c r="L334" s="390"/>
      <c r="M334" s="390"/>
      <c r="N334" s="391"/>
    </row>
    <row r="335" spans="1:14">
      <c r="A335" s="437">
        <v>46</v>
      </c>
      <c r="B335" s="385" t="s">
        <v>411</v>
      </c>
      <c r="C335" s="382">
        <f t="shared" si="131"/>
        <v>0</v>
      </c>
      <c r="D335" s="390"/>
      <c r="E335" s="390"/>
      <c r="F335" s="390"/>
      <c r="G335" s="390"/>
      <c r="H335" s="390"/>
      <c r="I335" s="382">
        <f t="shared" si="130"/>
        <v>0</v>
      </c>
      <c r="J335" s="390"/>
      <c r="K335" s="390"/>
      <c r="L335" s="390"/>
      <c r="M335" s="390"/>
      <c r="N335" s="391"/>
    </row>
    <row r="336" spans="1:14">
      <c r="A336" s="437">
        <v>5</v>
      </c>
      <c r="B336" s="419" t="s">
        <v>412</v>
      </c>
      <c r="C336" s="382">
        <f t="shared" si="131"/>
        <v>0</v>
      </c>
      <c r="D336" s="383">
        <f>D337+D338+D341+D364</f>
        <v>0</v>
      </c>
      <c r="E336" s="383">
        <f t="shared" ref="E336:N336" si="140">E337+E338+E341+E364</f>
        <v>0</v>
      </c>
      <c r="F336" s="383">
        <f t="shared" si="140"/>
        <v>0</v>
      </c>
      <c r="G336" s="383">
        <f t="shared" si="140"/>
        <v>0</v>
      </c>
      <c r="H336" s="383">
        <f t="shared" si="140"/>
        <v>0</v>
      </c>
      <c r="I336" s="382">
        <f t="shared" si="130"/>
        <v>0</v>
      </c>
      <c r="J336" s="383">
        <f t="shared" si="140"/>
        <v>0</v>
      </c>
      <c r="K336" s="383">
        <f t="shared" si="140"/>
        <v>0</v>
      </c>
      <c r="L336" s="383">
        <f t="shared" si="140"/>
        <v>0</v>
      </c>
      <c r="M336" s="383">
        <f t="shared" si="140"/>
        <v>0</v>
      </c>
      <c r="N336" s="383">
        <f t="shared" si="140"/>
        <v>0</v>
      </c>
    </row>
    <row r="337" spans="1:14">
      <c r="A337" s="437">
        <v>54</v>
      </c>
      <c r="B337" s="385" t="s">
        <v>548</v>
      </c>
      <c r="C337" s="382">
        <f t="shared" si="131"/>
        <v>0</v>
      </c>
      <c r="D337" s="390"/>
      <c r="E337" s="390"/>
      <c r="F337" s="390"/>
      <c r="G337" s="390"/>
      <c r="H337" s="390"/>
      <c r="I337" s="382">
        <f t="shared" si="130"/>
        <v>0</v>
      </c>
      <c r="J337" s="390"/>
      <c r="K337" s="390"/>
      <c r="L337" s="390"/>
      <c r="M337" s="390"/>
      <c r="N337" s="391"/>
    </row>
    <row r="338" spans="1:14">
      <c r="A338" s="437">
        <v>55</v>
      </c>
      <c r="B338" s="385" t="s">
        <v>549</v>
      </c>
      <c r="C338" s="382">
        <f t="shared" si="131"/>
        <v>0</v>
      </c>
      <c r="D338" s="383">
        <f>D339+D340</f>
        <v>0</v>
      </c>
      <c r="E338" s="383">
        <f t="shared" ref="E338:N338" si="141">E339+E340</f>
        <v>0</v>
      </c>
      <c r="F338" s="383">
        <f t="shared" si="141"/>
        <v>0</v>
      </c>
      <c r="G338" s="383">
        <f t="shared" si="141"/>
        <v>0</v>
      </c>
      <c r="H338" s="383">
        <f t="shared" si="141"/>
        <v>0</v>
      </c>
      <c r="I338" s="382">
        <f t="shared" si="130"/>
        <v>0</v>
      </c>
      <c r="J338" s="383">
        <f t="shared" si="141"/>
        <v>0</v>
      </c>
      <c r="K338" s="383">
        <f t="shared" si="141"/>
        <v>0</v>
      </c>
      <c r="L338" s="383">
        <f t="shared" si="141"/>
        <v>0</v>
      </c>
      <c r="M338" s="383">
        <f t="shared" si="141"/>
        <v>0</v>
      </c>
      <c r="N338" s="383">
        <f t="shared" si="141"/>
        <v>0</v>
      </c>
    </row>
    <row r="339" spans="1:14">
      <c r="A339" s="439">
        <v>551</v>
      </c>
      <c r="B339" s="392" t="s">
        <v>550</v>
      </c>
      <c r="C339" s="382">
        <f t="shared" si="131"/>
        <v>0</v>
      </c>
      <c r="D339" s="390"/>
      <c r="E339" s="390"/>
      <c r="F339" s="390"/>
      <c r="G339" s="390"/>
      <c r="H339" s="390"/>
      <c r="I339" s="382">
        <f t="shared" si="130"/>
        <v>0</v>
      </c>
      <c r="J339" s="390"/>
      <c r="K339" s="390"/>
      <c r="L339" s="390"/>
      <c r="M339" s="390"/>
      <c r="N339" s="391"/>
    </row>
    <row r="340" spans="1:14">
      <c r="A340" s="439">
        <v>558</v>
      </c>
      <c r="B340" s="392" t="s">
        <v>555</v>
      </c>
      <c r="C340" s="382">
        <f t="shared" si="131"/>
        <v>0</v>
      </c>
      <c r="D340" s="390"/>
      <c r="E340" s="390"/>
      <c r="F340" s="390"/>
      <c r="G340" s="390"/>
      <c r="H340" s="390"/>
      <c r="I340" s="382">
        <f t="shared" si="130"/>
        <v>0</v>
      </c>
      <c r="J340" s="390"/>
      <c r="K340" s="390"/>
      <c r="L340" s="390"/>
      <c r="M340" s="390"/>
      <c r="N340" s="391"/>
    </row>
    <row r="341" spans="1:14">
      <c r="A341" s="437">
        <v>56</v>
      </c>
      <c r="B341" s="385" t="s">
        <v>85</v>
      </c>
      <c r="C341" s="382">
        <f t="shared" si="131"/>
        <v>0</v>
      </c>
      <c r="D341" s="383">
        <f>D342+D353</f>
        <v>0</v>
      </c>
      <c r="E341" s="383">
        <f t="shared" ref="E341:N341" si="142">E342+E353</f>
        <v>0</v>
      </c>
      <c r="F341" s="383">
        <f t="shared" si="142"/>
        <v>0</v>
      </c>
      <c r="G341" s="383">
        <f t="shared" si="142"/>
        <v>0</v>
      </c>
      <c r="H341" s="383">
        <f t="shared" si="142"/>
        <v>0</v>
      </c>
      <c r="I341" s="382">
        <f t="shared" si="130"/>
        <v>0</v>
      </c>
      <c r="J341" s="383">
        <f t="shared" si="142"/>
        <v>0</v>
      </c>
      <c r="K341" s="383">
        <f t="shared" si="142"/>
        <v>0</v>
      </c>
      <c r="L341" s="383">
        <f t="shared" si="142"/>
        <v>0</v>
      </c>
      <c r="M341" s="383">
        <f t="shared" si="142"/>
        <v>0</v>
      </c>
      <c r="N341" s="383">
        <f t="shared" si="142"/>
        <v>0</v>
      </c>
    </row>
    <row r="342" spans="1:14">
      <c r="A342" s="439">
        <v>561</v>
      </c>
      <c r="B342" s="392" t="s">
        <v>85</v>
      </c>
      <c r="C342" s="382">
        <f t="shared" si="131"/>
        <v>0</v>
      </c>
      <c r="D342" s="383">
        <f>D343+D348</f>
        <v>0</v>
      </c>
      <c r="E342" s="383">
        <f t="shared" ref="E342:M342" si="143">E343+E348</f>
        <v>0</v>
      </c>
      <c r="F342" s="383">
        <f t="shared" si="143"/>
        <v>0</v>
      </c>
      <c r="G342" s="383">
        <f t="shared" si="143"/>
        <v>0</v>
      </c>
      <c r="H342" s="383">
        <f t="shared" si="143"/>
        <v>0</v>
      </c>
      <c r="I342" s="382">
        <f t="shared" si="130"/>
        <v>0</v>
      </c>
      <c r="J342" s="383">
        <f t="shared" si="143"/>
        <v>0</v>
      </c>
      <c r="K342" s="383">
        <f t="shared" si="143"/>
        <v>0</v>
      </c>
      <c r="L342" s="383">
        <f t="shared" si="143"/>
        <v>0</v>
      </c>
      <c r="M342" s="383">
        <f t="shared" si="143"/>
        <v>0</v>
      </c>
      <c r="N342" s="383">
        <f>N343+N348</f>
        <v>0</v>
      </c>
    </row>
    <row r="343" spans="1:14">
      <c r="A343" s="440">
        <v>5611</v>
      </c>
      <c r="B343" s="394" t="s">
        <v>556</v>
      </c>
      <c r="C343" s="382">
        <f t="shared" si="131"/>
        <v>0</v>
      </c>
      <c r="D343" s="383">
        <f>D344+D345+D346+D347</f>
        <v>0</v>
      </c>
      <c r="E343" s="383">
        <f t="shared" ref="E343:M343" si="144">E344+E345+E346+E347</f>
        <v>0</v>
      </c>
      <c r="F343" s="383">
        <f t="shared" si="144"/>
        <v>0</v>
      </c>
      <c r="G343" s="383">
        <f t="shared" si="144"/>
        <v>0</v>
      </c>
      <c r="H343" s="383">
        <f t="shared" si="144"/>
        <v>0</v>
      </c>
      <c r="I343" s="382">
        <f t="shared" si="130"/>
        <v>0</v>
      </c>
      <c r="J343" s="383">
        <f t="shared" si="144"/>
        <v>0</v>
      </c>
      <c r="K343" s="383">
        <f t="shared" si="144"/>
        <v>0</v>
      </c>
      <c r="L343" s="383">
        <f t="shared" si="144"/>
        <v>0</v>
      </c>
      <c r="M343" s="383">
        <f t="shared" si="144"/>
        <v>0</v>
      </c>
      <c r="N343" s="383">
        <f>N344+N345+N346+N347</f>
        <v>0</v>
      </c>
    </row>
    <row r="344" spans="1:14">
      <c r="A344" s="440">
        <v>56111</v>
      </c>
      <c r="B344" s="394" t="s">
        <v>557</v>
      </c>
      <c r="C344" s="382">
        <f t="shared" si="131"/>
        <v>0</v>
      </c>
      <c r="D344" s="390"/>
      <c r="E344" s="390"/>
      <c r="F344" s="390"/>
      <c r="G344" s="390"/>
      <c r="H344" s="390"/>
      <c r="I344" s="382">
        <f t="shared" si="130"/>
        <v>0</v>
      </c>
      <c r="J344" s="390"/>
      <c r="K344" s="390"/>
      <c r="L344" s="390"/>
      <c r="M344" s="390"/>
      <c r="N344" s="391"/>
    </row>
    <row r="345" spans="1:14">
      <c r="A345" s="440">
        <v>56112</v>
      </c>
      <c r="B345" s="394" t="s">
        <v>558</v>
      </c>
      <c r="C345" s="382">
        <f t="shared" si="131"/>
        <v>0</v>
      </c>
      <c r="D345" s="390"/>
      <c r="E345" s="390"/>
      <c r="F345" s="390"/>
      <c r="G345" s="390"/>
      <c r="H345" s="390"/>
      <c r="I345" s="382">
        <f t="shared" si="130"/>
        <v>0</v>
      </c>
      <c r="J345" s="390"/>
      <c r="K345" s="390"/>
      <c r="L345" s="390"/>
      <c r="M345" s="390"/>
      <c r="N345" s="391"/>
    </row>
    <row r="346" spans="1:14">
      <c r="A346" s="440">
        <v>56113</v>
      </c>
      <c r="B346" s="394" t="s">
        <v>559</v>
      </c>
      <c r="C346" s="382">
        <f t="shared" si="131"/>
        <v>0</v>
      </c>
      <c r="D346" s="390"/>
      <c r="E346" s="390"/>
      <c r="F346" s="390"/>
      <c r="G346" s="390"/>
      <c r="H346" s="390"/>
      <c r="I346" s="382">
        <f t="shared" si="130"/>
        <v>0</v>
      </c>
      <c r="J346" s="390"/>
      <c r="K346" s="390"/>
      <c r="L346" s="390"/>
      <c r="M346" s="390"/>
      <c r="N346" s="391"/>
    </row>
    <row r="347" spans="1:14">
      <c r="A347" s="440">
        <v>56114</v>
      </c>
      <c r="B347" s="458" t="s">
        <v>560</v>
      </c>
      <c r="C347" s="382">
        <f t="shared" si="131"/>
        <v>0</v>
      </c>
      <c r="D347" s="390"/>
      <c r="E347" s="390"/>
      <c r="F347" s="390"/>
      <c r="G347" s="390"/>
      <c r="H347" s="390"/>
      <c r="I347" s="382">
        <f t="shared" si="130"/>
        <v>0</v>
      </c>
      <c r="J347" s="390"/>
      <c r="K347" s="390"/>
      <c r="L347" s="390"/>
      <c r="M347" s="390"/>
      <c r="N347" s="391"/>
    </row>
    <row r="348" spans="1:14">
      <c r="A348" s="440">
        <v>5612</v>
      </c>
      <c r="B348" s="394" t="s">
        <v>561</v>
      </c>
      <c r="C348" s="382">
        <f t="shared" si="131"/>
        <v>0</v>
      </c>
      <c r="D348" s="383">
        <f>D349+D350+D351+D352</f>
        <v>0</v>
      </c>
      <c r="E348" s="383">
        <f t="shared" ref="E348:N348" si="145">E349+E350+E351+E352</f>
        <v>0</v>
      </c>
      <c r="F348" s="383">
        <f t="shared" si="145"/>
        <v>0</v>
      </c>
      <c r="G348" s="383">
        <f t="shared" si="145"/>
        <v>0</v>
      </c>
      <c r="H348" s="383">
        <f t="shared" si="145"/>
        <v>0</v>
      </c>
      <c r="I348" s="382">
        <f t="shared" si="130"/>
        <v>0</v>
      </c>
      <c r="J348" s="383">
        <f>J349+J350+J351+J352</f>
        <v>0</v>
      </c>
      <c r="K348" s="383">
        <f t="shared" si="145"/>
        <v>0</v>
      </c>
      <c r="L348" s="383">
        <f t="shared" si="145"/>
        <v>0</v>
      </c>
      <c r="M348" s="383">
        <f t="shared" si="145"/>
        <v>0</v>
      </c>
      <c r="N348" s="383">
        <f t="shared" si="145"/>
        <v>0</v>
      </c>
    </row>
    <row r="349" spans="1:14">
      <c r="A349" s="440">
        <v>56121</v>
      </c>
      <c r="B349" s="394" t="s">
        <v>562</v>
      </c>
      <c r="C349" s="382">
        <f t="shared" si="131"/>
        <v>0</v>
      </c>
      <c r="D349" s="390"/>
      <c r="E349" s="390"/>
      <c r="F349" s="390"/>
      <c r="G349" s="390"/>
      <c r="H349" s="390"/>
      <c r="I349" s="382">
        <f t="shared" si="130"/>
        <v>0</v>
      </c>
      <c r="J349" s="390"/>
      <c r="K349" s="390"/>
      <c r="L349" s="390"/>
      <c r="M349" s="390"/>
      <c r="N349" s="391"/>
    </row>
    <row r="350" spans="1:14">
      <c r="A350" s="440">
        <v>56122</v>
      </c>
      <c r="B350" s="394" t="s">
        <v>563</v>
      </c>
      <c r="C350" s="382">
        <f t="shared" si="131"/>
        <v>0</v>
      </c>
      <c r="D350" s="403"/>
      <c r="E350" s="403"/>
      <c r="F350" s="403"/>
      <c r="G350" s="403"/>
      <c r="H350" s="403"/>
      <c r="I350" s="382">
        <f t="shared" si="130"/>
        <v>0</v>
      </c>
      <c r="J350" s="403"/>
      <c r="K350" s="403"/>
      <c r="L350" s="403"/>
      <c r="M350" s="403"/>
      <c r="N350" s="404"/>
    </row>
    <row r="351" spans="1:14">
      <c r="A351" s="440">
        <v>56123</v>
      </c>
      <c r="B351" s="394" t="s">
        <v>564</v>
      </c>
      <c r="C351" s="382">
        <f t="shared" si="131"/>
        <v>0</v>
      </c>
      <c r="D351" s="390"/>
      <c r="E351" s="390"/>
      <c r="F351" s="390"/>
      <c r="G351" s="390"/>
      <c r="H351" s="390"/>
      <c r="I351" s="382">
        <f t="shared" si="130"/>
        <v>0</v>
      </c>
      <c r="J351" s="390"/>
      <c r="K351" s="390"/>
      <c r="L351" s="390"/>
      <c r="M351" s="390"/>
      <c r="N351" s="391"/>
    </row>
    <row r="352" spans="1:14">
      <c r="A352" s="440">
        <v>56124</v>
      </c>
      <c r="B352" s="458" t="s">
        <v>565</v>
      </c>
      <c r="C352" s="382">
        <f t="shared" si="131"/>
        <v>0</v>
      </c>
      <c r="D352" s="390"/>
      <c r="E352" s="390"/>
      <c r="F352" s="390"/>
      <c r="G352" s="390"/>
      <c r="H352" s="390"/>
      <c r="I352" s="382">
        <f t="shared" si="130"/>
        <v>0</v>
      </c>
      <c r="J352" s="390"/>
      <c r="K352" s="390"/>
      <c r="L352" s="390"/>
      <c r="M352" s="390"/>
      <c r="N352" s="391"/>
    </row>
    <row r="353" spans="1:14">
      <c r="A353" s="439">
        <v>569</v>
      </c>
      <c r="B353" s="392" t="s">
        <v>222</v>
      </c>
      <c r="C353" s="382">
        <f t="shared" si="131"/>
        <v>0</v>
      </c>
      <c r="D353" s="383">
        <f>D354+D359</f>
        <v>0</v>
      </c>
      <c r="E353" s="383">
        <f t="shared" ref="E353:N353" si="146">E354+E359</f>
        <v>0</v>
      </c>
      <c r="F353" s="383">
        <f t="shared" si="146"/>
        <v>0</v>
      </c>
      <c r="G353" s="383">
        <f t="shared" si="146"/>
        <v>0</v>
      </c>
      <c r="H353" s="383">
        <f t="shared" si="146"/>
        <v>0</v>
      </c>
      <c r="I353" s="382">
        <f t="shared" si="130"/>
        <v>0</v>
      </c>
      <c r="J353" s="383">
        <f t="shared" si="146"/>
        <v>0</v>
      </c>
      <c r="K353" s="383">
        <f t="shared" si="146"/>
        <v>0</v>
      </c>
      <c r="L353" s="383">
        <f t="shared" si="146"/>
        <v>0</v>
      </c>
      <c r="M353" s="383">
        <f t="shared" si="146"/>
        <v>0</v>
      </c>
      <c r="N353" s="383">
        <f t="shared" si="146"/>
        <v>0</v>
      </c>
    </row>
    <row r="354" spans="1:14">
      <c r="A354" s="440">
        <v>5691</v>
      </c>
      <c r="B354" s="394" t="s">
        <v>566</v>
      </c>
      <c r="C354" s="382">
        <f t="shared" si="131"/>
        <v>0</v>
      </c>
      <c r="D354" s="383">
        <f>D355+D356+D357+D358</f>
        <v>0</v>
      </c>
      <c r="E354" s="383">
        <f t="shared" ref="E354:N354" si="147">E355+E356+E357+E358</f>
        <v>0</v>
      </c>
      <c r="F354" s="383">
        <f t="shared" si="147"/>
        <v>0</v>
      </c>
      <c r="G354" s="383">
        <f t="shared" si="147"/>
        <v>0</v>
      </c>
      <c r="H354" s="383">
        <f t="shared" si="147"/>
        <v>0</v>
      </c>
      <c r="I354" s="382">
        <f t="shared" si="130"/>
        <v>0</v>
      </c>
      <c r="J354" s="383">
        <f t="shared" si="147"/>
        <v>0</v>
      </c>
      <c r="K354" s="383">
        <f t="shared" si="147"/>
        <v>0</v>
      </c>
      <c r="L354" s="383">
        <f t="shared" si="147"/>
        <v>0</v>
      </c>
      <c r="M354" s="383">
        <f t="shared" si="147"/>
        <v>0</v>
      </c>
      <c r="N354" s="383">
        <f t="shared" si="147"/>
        <v>0</v>
      </c>
    </row>
    <row r="355" spans="1:14">
      <c r="A355" s="440">
        <v>56911</v>
      </c>
      <c r="B355" s="394" t="s">
        <v>567</v>
      </c>
      <c r="C355" s="382">
        <f t="shared" si="131"/>
        <v>0</v>
      </c>
      <c r="D355" s="403"/>
      <c r="E355" s="403"/>
      <c r="F355" s="403"/>
      <c r="G355" s="403"/>
      <c r="H355" s="403"/>
      <c r="I355" s="382">
        <f t="shared" si="130"/>
        <v>0</v>
      </c>
      <c r="J355" s="403"/>
      <c r="K355" s="403"/>
      <c r="L355" s="403"/>
      <c r="M355" s="403"/>
      <c r="N355" s="404"/>
    </row>
    <row r="356" spans="1:14">
      <c r="A356" s="440">
        <v>56912</v>
      </c>
      <c r="B356" s="394" t="s">
        <v>568</v>
      </c>
      <c r="C356" s="382">
        <f t="shared" si="131"/>
        <v>0</v>
      </c>
      <c r="D356" s="390"/>
      <c r="E356" s="390"/>
      <c r="F356" s="390"/>
      <c r="G356" s="390"/>
      <c r="H356" s="390"/>
      <c r="I356" s="382">
        <f t="shared" si="130"/>
        <v>0</v>
      </c>
      <c r="J356" s="390"/>
      <c r="K356" s="390"/>
      <c r="L356" s="390"/>
      <c r="M356" s="390"/>
      <c r="N356" s="391"/>
    </row>
    <row r="357" spans="1:14">
      <c r="A357" s="440">
        <v>56913</v>
      </c>
      <c r="B357" s="394" t="s">
        <v>569</v>
      </c>
      <c r="C357" s="382">
        <f t="shared" si="131"/>
        <v>0</v>
      </c>
      <c r="D357" s="390"/>
      <c r="E357" s="390"/>
      <c r="F357" s="390"/>
      <c r="G357" s="390"/>
      <c r="H357" s="390"/>
      <c r="I357" s="382">
        <f t="shared" si="130"/>
        <v>0</v>
      </c>
      <c r="J357" s="390"/>
      <c r="K357" s="390"/>
      <c r="L357" s="390"/>
      <c r="M357" s="390"/>
      <c r="N357" s="391"/>
    </row>
    <row r="358" spans="1:14">
      <c r="A358" s="440">
        <v>56914</v>
      </c>
      <c r="B358" s="458" t="s">
        <v>570</v>
      </c>
      <c r="C358" s="382">
        <f t="shared" si="131"/>
        <v>0</v>
      </c>
      <c r="D358" s="390"/>
      <c r="E358" s="390"/>
      <c r="F358" s="390"/>
      <c r="G358" s="390"/>
      <c r="H358" s="390"/>
      <c r="I358" s="382">
        <f t="shared" si="130"/>
        <v>0</v>
      </c>
      <c r="J358" s="390"/>
      <c r="K358" s="390"/>
      <c r="L358" s="390"/>
      <c r="M358" s="390"/>
      <c r="N358" s="391"/>
    </row>
    <row r="359" spans="1:14">
      <c r="A359" s="440">
        <v>5692</v>
      </c>
      <c r="B359" s="394" t="s">
        <v>571</v>
      </c>
      <c r="C359" s="382">
        <f t="shared" si="131"/>
        <v>0</v>
      </c>
      <c r="D359" s="383">
        <f>D360+D361+D362+D363</f>
        <v>0</v>
      </c>
      <c r="E359" s="383">
        <f t="shared" ref="E359:N359" si="148">E360+E361+E362+E363</f>
        <v>0</v>
      </c>
      <c r="F359" s="383">
        <f t="shared" si="148"/>
        <v>0</v>
      </c>
      <c r="G359" s="383">
        <f t="shared" si="148"/>
        <v>0</v>
      </c>
      <c r="H359" s="383">
        <f t="shared" si="148"/>
        <v>0</v>
      </c>
      <c r="I359" s="382">
        <f t="shared" si="130"/>
        <v>0</v>
      </c>
      <c r="J359" s="383">
        <f t="shared" si="148"/>
        <v>0</v>
      </c>
      <c r="K359" s="383">
        <f t="shared" si="148"/>
        <v>0</v>
      </c>
      <c r="L359" s="383">
        <f t="shared" si="148"/>
        <v>0</v>
      </c>
      <c r="M359" s="383">
        <f t="shared" si="148"/>
        <v>0</v>
      </c>
      <c r="N359" s="383">
        <f t="shared" si="148"/>
        <v>0</v>
      </c>
    </row>
    <row r="360" spans="1:14">
      <c r="A360" s="440">
        <v>56921</v>
      </c>
      <c r="B360" s="394" t="s">
        <v>572</v>
      </c>
      <c r="C360" s="382">
        <f t="shared" si="131"/>
        <v>0</v>
      </c>
      <c r="D360" s="390"/>
      <c r="E360" s="390"/>
      <c r="F360" s="390"/>
      <c r="G360" s="390"/>
      <c r="H360" s="390"/>
      <c r="I360" s="382">
        <f t="shared" si="130"/>
        <v>0</v>
      </c>
      <c r="J360" s="390"/>
      <c r="K360" s="390"/>
      <c r="L360" s="390"/>
      <c r="M360" s="390"/>
      <c r="N360" s="391"/>
    </row>
    <row r="361" spans="1:14">
      <c r="A361" s="440">
        <v>56922</v>
      </c>
      <c r="B361" s="394" t="s">
        <v>573</v>
      </c>
      <c r="C361" s="382">
        <f t="shared" si="131"/>
        <v>0</v>
      </c>
      <c r="D361" s="403"/>
      <c r="E361" s="403"/>
      <c r="F361" s="403"/>
      <c r="G361" s="403"/>
      <c r="H361" s="403"/>
      <c r="I361" s="382">
        <f t="shared" si="130"/>
        <v>0</v>
      </c>
      <c r="J361" s="403"/>
      <c r="K361" s="403"/>
      <c r="L361" s="403"/>
      <c r="M361" s="403"/>
      <c r="N361" s="404"/>
    </row>
    <row r="362" spans="1:14">
      <c r="A362" s="440">
        <v>56923</v>
      </c>
      <c r="B362" s="394" t="s">
        <v>574</v>
      </c>
      <c r="C362" s="382">
        <f t="shared" si="131"/>
        <v>0</v>
      </c>
      <c r="D362" s="390"/>
      <c r="E362" s="390"/>
      <c r="F362" s="390"/>
      <c r="G362" s="390"/>
      <c r="H362" s="390"/>
      <c r="I362" s="382">
        <f t="shared" si="130"/>
        <v>0</v>
      </c>
      <c r="J362" s="390"/>
      <c r="K362" s="390"/>
      <c r="L362" s="390"/>
      <c r="M362" s="390"/>
      <c r="N362" s="391"/>
    </row>
    <row r="363" spans="1:14">
      <c r="A363" s="440">
        <v>56924</v>
      </c>
      <c r="B363" s="458" t="s">
        <v>575</v>
      </c>
      <c r="C363" s="382">
        <f t="shared" si="131"/>
        <v>0</v>
      </c>
      <c r="D363" s="390"/>
      <c r="E363" s="390"/>
      <c r="F363" s="390"/>
      <c r="G363" s="390"/>
      <c r="H363" s="390"/>
      <c r="I363" s="382">
        <f t="shared" si="130"/>
        <v>0</v>
      </c>
      <c r="J363" s="390"/>
      <c r="K363" s="390"/>
      <c r="L363" s="390"/>
      <c r="M363" s="390"/>
      <c r="N363" s="391"/>
    </row>
    <row r="364" spans="1:14">
      <c r="A364" s="437">
        <v>57</v>
      </c>
      <c r="B364" s="385" t="s">
        <v>576</v>
      </c>
      <c r="C364" s="382">
        <f t="shared" si="131"/>
        <v>0</v>
      </c>
      <c r="D364" s="383">
        <f>D365+D366+D367+D368+D369+D370</f>
        <v>0</v>
      </c>
      <c r="E364" s="383">
        <f t="shared" ref="E364:M364" si="149">E365+E366+E367+E368+E369+E370</f>
        <v>0</v>
      </c>
      <c r="F364" s="383">
        <f t="shared" si="149"/>
        <v>0</v>
      </c>
      <c r="G364" s="383">
        <f t="shared" si="149"/>
        <v>0</v>
      </c>
      <c r="H364" s="383">
        <f t="shared" si="149"/>
        <v>0</v>
      </c>
      <c r="I364" s="382">
        <f t="shared" si="130"/>
        <v>0</v>
      </c>
      <c r="J364" s="383">
        <f t="shared" si="149"/>
        <v>0</v>
      </c>
      <c r="K364" s="383">
        <f t="shared" si="149"/>
        <v>0</v>
      </c>
      <c r="L364" s="383">
        <f t="shared" si="149"/>
        <v>0</v>
      </c>
      <c r="M364" s="383">
        <f t="shared" si="149"/>
        <v>0</v>
      </c>
      <c r="N364" s="383">
        <f>N365+N366+N367+N368+N369+N370</f>
        <v>0</v>
      </c>
    </row>
    <row r="365" spans="1:14">
      <c r="A365" s="457">
        <v>571</v>
      </c>
      <c r="B365" s="424" t="s">
        <v>735</v>
      </c>
      <c r="C365" s="382">
        <f t="shared" si="131"/>
        <v>0</v>
      </c>
      <c r="D365" s="390"/>
      <c r="E365" s="390"/>
      <c r="F365" s="390"/>
      <c r="G365" s="390"/>
      <c r="H365" s="390"/>
      <c r="I365" s="382">
        <f t="shared" si="130"/>
        <v>0</v>
      </c>
      <c r="J365" s="390"/>
      <c r="K365" s="390"/>
      <c r="L365" s="390"/>
      <c r="M365" s="390"/>
      <c r="N365" s="391"/>
    </row>
    <row r="366" spans="1:14">
      <c r="A366" s="457">
        <v>572</v>
      </c>
      <c r="B366" s="424" t="s">
        <v>578</v>
      </c>
      <c r="C366" s="382">
        <f t="shared" si="131"/>
        <v>0</v>
      </c>
      <c r="D366" s="390"/>
      <c r="E366" s="390"/>
      <c r="F366" s="390"/>
      <c r="G366" s="390"/>
      <c r="H366" s="390"/>
      <c r="I366" s="382">
        <f t="shared" si="130"/>
        <v>0</v>
      </c>
      <c r="J366" s="390"/>
      <c r="K366" s="390"/>
      <c r="L366" s="390"/>
      <c r="M366" s="390"/>
      <c r="N366" s="391"/>
    </row>
    <row r="367" spans="1:14">
      <c r="A367" s="457">
        <v>573</v>
      </c>
      <c r="B367" s="424" t="s">
        <v>579</v>
      </c>
      <c r="C367" s="382">
        <f t="shared" si="131"/>
        <v>0</v>
      </c>
      <c r="D367" s="390"/>
      <c r="E367" s="390"/>
      <c r="F367" s="390"/>
      <c r="G367" s="390"/>
      <c r="H367" s="390"/>
      <c r="I367" s="382">
        <f t="shared" si="130"/>
        <v>0</v>
      </c>
      <c r="J367" s="390">
        <v>0</v>
      </c>
      <c r="K367" s="390">
        <v>0</v>
      </c>
      <c r="L367" s="390">
        <v>0</v>
      </c>
      <c r="M367" s="390">
        <v>0</v>
      </c>
      <c r="N367" s="391">
        <v>0</v>
      </c>
    </row>
    <row r="368" spans="1:14">
      <c r="A368" s="457">
        <v>574</v>
      </c>
      <c r="B368" s="424" t="s">
        <v>580</v>
      </c>
      <c r="C368" s="382">
        <f t="shared" si="131"/>
        <v>0</v>
      </c>
      <c r="D368" s="390"/>
      <c r="E368" s="390"/>
      <c r="F368" s="390"/>
      <c r="G368" s="390"/>
      <c r="H368" s="390"/>
      <c r="I368" s="382">
        <f t="shared" si="130"/>
        <v>0</v>
      </c>
      <c r="J368" s="390"/>
      <c r="K368" s="390"/>
      <c r="L368" s="390"/>
      <c r="M368" s="390"/>
      <c r="N368" s="391"/>
    </row>
    <row r="369" spans="1:14">
      <c r="A369" s="457">
        <v>577</v>
      </c>
      <c r="B369" s="424" t="s">
        <v>581</v>
      </c>
      <c r="C369" s="382">
        <f t="shared" si="131"/>
        <v>0</v>
      </c>
      <c r="D369" s="390"/>
      <c r="E369" s="390"/>
      <c r="F369" s="390"/>
      <c r="G369" s="390"/>
      <c r="H369" s="390"/>
      <c r="I369" s="382">
        <f t="shared" si="130"/>
        <v>0</v>
      </c>
      <c r="J369" s="390"/>
      <c r="K369" s="390"/>
      <c r="L369" s="390"/>
      <c r="M369" s="390"/>
      <c r="N369" s="391"/>
    </row>
    <row r="370" spans="1:14">
      <c r="A370" s="457">
        <v>578</v>
      </c>
      <c r="B370" s="424" t="s">
        <v>582</v>
      </c>
      <c r="C370" s="382">
        <f t="shared" si="131"/>
        <v>0</v>
      </c>
      <c r="D370" s="390"/>
      <c r="E370" s="390"/>
      <c r="F370" s="390"/>
      <c r="G370" s="390"/>
      <c r="H370" s="390"/>
      <c r="I370" s="382">
        <f t="shared" si="130"/>
        <v>0</v>
      </c>
      <c r="J370" s="390"/>
      <c r="K370" s="390"/>
      <c r="L370" s="390"/>
      <c r="M370" s="390"/>
      <c r="N370" s="391"/>
    </row>
    <row r="371" spans="1:14">
      <c r="A371" s="440"/>
      <c r="B371" s="381" t="s">
        <v>174</v>
      </c>
      <c r="C371" s="382">
        <f t="shared" si="131"/>
        <v>0</v>
      </c>
      <c r="D371" s="445">
        <f>D178+D247+D294+D316+D336</f>
        <v>0</v>
      </c>
      <c r="E371" s="445">
        <f t="shared" ref="E371:N371" si="150">E178+E247+E294+E316+E336</f>
        <v>0</v>
      </c>
      <c r="F371" s="445">
        <f t="shared" si="150"/>
        <v>0</v>
      </c>
      <c r="G371" s="445">
        <f t="shared" si="150"/>
        <v>0</v>
      </c>
      <c r="H371" s="445">
        <f t="shared" si="150"/>
        <v>0</v>
      </c>
      <c r="I371" s="382">
        <f t="shared" ref="I371" si="151">J371+K371+L371+M371+N371</f>
        <v>0</v>
      </c>
      <c r="J371" s="445">
        <f t="shared" si="150"/>
        <v>0</v>
      </c>
      <c r="K371" s="445">
        <f t="shared" si="150"/>
        <v>0</v>
      </c>
      <c r="L371" s="445">
        <f t="shared" si="150"/>
        <v>0</v>
      </c>
      <c r="M371" s="445">
        <f t="shared" si="150"/>
        <v>0</v>
      </c>
      <c r="N371" s="446">
        <f t="shared" si="150"/>
        <v>0</v>
      </c>
    </row>
    <row r="372" spans="1:14">
      <c r="A372" s="398"/>
      <c r="B372" s="459" t="s">
        <v>583</v>
      </c>
    </row>
    <row r="375" spans="1:14">
      <c r="C375" s="429"/>
      <c r="D375" s="427"/>
      <c r="E375" s="427"/>
      <c r="F375" s="427"/>
    </row>
  </sheetData>
  <mergeCells count="10">
    <mergeCell ref="C176:C177"/>
    <mergeCell ref="D176:H176"/>
    <mergeCell ref="I176:I177"/>
    <mergeCell ref="J176:N176"/>
    <mergeCell ref="C7:N7"/>
    <mergeCell ref="C8:C9"/>
    <mergeCell ref="D8:H8"/>
    <mergeCell ref="I8:I9"/>
    <mergeCell ref="J8:N8"/>
    <mergeCell ref="C175:N175"/>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RowHeight="15"/>
  <cols>
    <col min="1" max="1" width="23.85546875" style="32" customWidth="1"/>
    <col min="2" max="2" width="67.5703125" style="32" customWidth="1"/>
    <col min="3" max="3" width="9.140625" style="32"/>
    <col min="4" max="4" width="11.140625" style="32" customWidth="1"/>
    <col min="5" max="5" width="9.140625" style="32"/>
    <col min="6" max="6" width="11.140625" style="32" customWidth="1"/>
    <col min="7" max="16384" width="9.140625" style="32"/>
  </cols>
  <sheetData>
    <row r="1" spans="1:7">
      <c r="A1" s="32" t="s">
        <v>120</v>
      </c>
      <c r="B1" s="95">
        <v>23</v>
      </c>
    </row>
    <row r="2" spans="1:7">
      <c r="A2" s="32" t="s">
        <v>106</v>
      </c>
      <c r="B2" s="32" t="s">
        <v>1025</v>
      </c>
    </row>
    <row r="3" spans="1:7">
      <c r="A3" s="32" t="s">
        <v>108</v>
      </c>
      <c r="B3" s="32" t="s">
        <v>109</v>
      </c>
    </row>
    <row r="4" spans="1:7">
      <c r="A4" s="32" t="s">
        <v>110</v>
      </c>
      <c r="B4" s="32" t="s">
        <v>4</v>
      </c>
    </row>
    <row r="5" spans="1:7">
      <c r="A5" s="32" t="s">
        <v>111</v>
      </c>
      <c r="B5" s="32" t="s">
        <v>124</v>
      </c>
    </row>
    <row r="7" spans="1:7">
      <c r="A7" s="740"/>
      <c r="B7" s="741" t="s">
        <v>1026</v>
      </c>
      <c r="C7" s="742"/>
      <c r="D7" s="743"/>
      <c r="E7" s="743"/>
      <c r="F7" s="743"/>
      <c r="G7" s="741"/>
    </row>
    <row r="8" spans="1:7">
      <c r="A8" s="744" t="s">
        <v>175</v>
      </c>
      <c r="B8" s="745"/>
      <c r="C8" s="4453" t="s">
        <v>891</v>
      </c>
      <c r="D8" s="4454"/>
      <c r="E8" s="4453" t="s">
        <v>892</v>
      </c>
      <c r="F8" s="4454"/>
      <c r="G8" s="746" t="s">
        <v>174</v>
      </c>
    </row>
    <row r="9" spans="1:7">
      <c r="A9" s="747"/>
      <c r="B9" s="108" t="s">
        <v>176</v>
      </c>
      <c r="C9" s="748" t="s">
        <v>90</v>
      </c>
      <c r="D9" s="749" t="s">
        <v>178</v>
      </c>
      <c r="E9" s="748" t="s">
        <v>90</v>
      </c>
      <c r="F9" s="749" t="s">
        <v>178</v>
      </c>
      <c r="G9" s="750"/>
    </row>
    <row r="10" spans="1:7">
      <c r="A10" s="694">
        <v>90</v>
      </c>
      <c r="B10" s="708" t="s">
        <v>1027</v>
      </c>
      <c r="C10" s="751">
        <f>C11+C14</f>
        <v>0</v>
      </c>
      <c r="D10" s="752">
        <f>D11+D14</f>
        <v>0</v>
      </c>
      <c r="E10" s="751">
        <f>E11+E14</f>
        <v>0</v>
      </c>
      <c r="F10" s="752">
        <f>F11+F14</f>
        <v>0</v>
      </c>
      <c r="G10" s="753">
        <f>SUM(C10:F10)</f>
        <v>0</v>
      </c>
    </row>
    <row r="11" spans="1:7">
      <c r="A11" s="703">
        <v>901</v>
      </c>
      <c r="B11" s="700" t="s">
        <v>1028</v>
      </c>
      <c r="C11" s="696">
        <f>C12+C13</f>
        <v>0</v>
      </c>
      <c r="D11" s="754">
        <f>D12+D13</f>
        <v>0</v>
      </c>
      <c r="E11" s="696">
        <f>E12+E13</f>
        <v>0</v>
      </c>
      <c r="F11" s="754">
        <f>F12+F13</f>
        <v>0</v>
      </c>
      <c r="G11" s="753">
        <f t="shared" ref="G11:G43" si="0">SUM(C11:F11)</f>
        <v>0</v>
      </c>
    </row>
    <row r="12" spans="1:7">
      <c r="A12" s="703">
        <v>9011</v>
      </c>
      <c r="B12" s="700" t="s">
        <v>1029</v>
      </c>
      <c r="C12" s="730"/>
      <c r="D12" s="755"/>
      <c r="E12" s="730"/>
      <c r="F12" s="755"/>
      <c r="G12" s="753">
        <f>SUM(C12:F12)</f>
        <v>0</v>
      </c>
    </row>
    <row r="13" spans="1:7">
      <c r="A13" s="703">
        <v>9012</v>
      </c>
      <c r="B13" s="700" t="s">
        <v>1030</v>
      </c>
      <c r="C13" s="730"/>
      <c r="D13" s="755"/>
      <c r="E13" s="730"/>
      <c r="F13" s="755"/>
      <c r="G13" s="753">
        <f t="shared" si="0"/>
        <v>0</v>
      </c>
    </row>
    <row r="14" spans="1:7">
      <c r="A14" s="703">
        <v>902</v>
      </c>
      <c r="B14" s="700" t="s">
        <v>1031</v>
      </c>
      <c r="C14" s="696">
        <f>C15+C16</f>
        <v>0</v>
      </c>
      <c r="D14" s="754">
        <f>D15+D16</f>
        <v>0</v>
      </c>
      <c r="E14" s="696">
        <f>E15+E16</f>
        <v>0</v>
      </c>
      <c r="F14" s="754">
        <f>F15+F16</f>
        <v>0</v>
      </c>
      <c r="G14" s="753">
        <f>SUM(C14:F14)</f>
        <v>0</v>
      </c>
    </row>
    <row r="15" spans="1:7">
      <c r="A15" s="703">
        <v>9021</v>
      </c>
      <c r="B15" s="700" t="s">
        <v>1032</v>
      </c>
      <c r="C15" s="730"/>
      <c r="D15" s="755"/>
      <c r="E15" s="730"/>
      <c r="F15" s="755"/>
      <c r="G15" s="753">
        <f t="shared" si="0"/>
        <v>0</v>
      </c>
    </row>
    <row r="16" spans="1:7">
      <c r="A16" s="703">
        <v>9022</v>
      </c>
      <c r="B16" s="700" t="s">
        <v>1033</v>
      </c>
      <c r="C16" s="730"/>
      <c r="D16" s="755"/>
      <c r="E16" s="730"/>
      <c r="F16" s="755"/>
      <c r="G16" s="753">
        <f>SUM(C16:F16)</f>
        <v>0</v>
      </c>
    </row>
    <row r="17" spans="1:7">
      <c r="A17" s="694">
        <v>91</v>
      </c>
      <c r="B17" s="695" t="s">
        <v>1034</v>
      </c>
      <c r="C17" s="696">
        <f>C18+C21</f>
        <v>0</v>
      </c>
      <c r="D17" s="754">
        <f>D18+D21</f>
        <v>0</v>
      </c>
      <c r="E17" s="696">
        <f>E18+E21</f>
        <v>0</v>
      </c>
      <c r="F17" s="754">
        <f>F18+F21</f>
        <v>0</v>
      </c>
      <c r="G17" s="754">
        <f t="shared" si="0"/>
        <v>0</v>
      </c>
    </row>
    <row r="18" spans="1:7">
      <c r="A18" s="703">
        <v>911</v>
      </c>
      <c r="B18" s="700" t="s">
        <v>1035</v>
      </c>
      <c r="C18" s="696">
        <f>C19+C20</f>
        <v>0</v>
      </c>
      <c r="D18" s="754">
        <f>D19+D20</f>
        <v>0</v>
      </c>
      <c r="E18" s="696">
        <f>E19+E20</f>
        <v>0</v>
      </c>
      <c r="F18" s="754">
        <f>F19+F20</f>
        <v>0</v>
      </c>
      <c r="G18" s="753">
        <f t="shared" si="0"/>
        <v>0</v>
      </c>
    </row>
    <row r="19" spans="1:7">
      <c r="A19" s="703">
        <v>9111</v>
      </c>
      <c r="B19" s="700" t="s">
        <v>1029</v>
      </c>
      <c r="C19" s="730"/>
      <c r="D19" s="755"/>
      <c r="E19" s="730"/>
      <c r="F19" s="755"/>
      <c r="G19" s="753">
        <f t="shared" si="0"/>
        <v>0</v>
      </c>
    </row>
    <row r="20" spans="1:7">
      <c r="A20" s="703">
        <v>9112</v>
      </c>
      <c r="B20" s="700" t="s">
        <v>1030</v>
      </c>
      <c r="C20" s="756"/>
      <c r="D20" s="757"/>
      <c r="E20" s="756"/>
      <c r="F20" s="757"/>
      <c r="G20" s="753">
        <f t="shared" si="0"/>
        <v>0</v>
      </c>
    </row>
    <row r="21" spans="1:7">
      <c r="A21" s="703">
        <v>912</v>
      </c>
      <c r="B21" s="700" t="s">
        <v>1036</v>
      </c>
      <c r="C21" s="696">
        <f>C22+C23</f>
        <v>0</v>
      </c>
      <c r="D21" s="754">
        <f>D22+D23</f>
        <v>0</v>
      </c>
      <c r="E21" s="696">
        <f>E22+E23</f>
        <v>0</v>
      </c>
      <c r="F21" s="754">
        <f>F22+F23</f>
        <v>0</v>
      </c>
      <c r="G21" s="753">
        <f>SUM(C21:F21)</f>
        <v>0</v>
      </c>
    </row>
    <row r="22" spans="1:7">
      <c r="A22" s="703">
        <v>9121</v>
      </c>
      <c r="B22" s="700" t="s">
        <v>1032</v>
      </c>
      <c r="C22" s="730"/>
      <c r="D22" s="755"/>
      <c r="E22" s="730"/>
      <c r="F22" s="755"/>
      <c r="G22" s="753">
        <f t="shared" si="0"/>
        <v>0</v>
      </c>
    </row>
    <row r="23" spans="1:7">
      <c r="A23" s="703">
        <v>9122</v>
      </c>
      <c r="B23" s="700" t="s">
        <v>1033</v>
      </c>
      <c r="C23" s="730"/>
      <c r="D23" s="755"/>
      <c r="E23" s="730"/>
      <c r="F23" s="755"/>
      <c r="G23" s="753">
        <f t="shared" si="0"/>
        <v>0</v>
      </c>
    </row>
    <row r="24" spans="1:7">
      <c r="A24" s="694">
        <v>92</v>
      </c>
      <c r="B24" s="695" t="s">
        <v>1037</v>
      </c>
      <c r="C24" s="696">
        <f>SUM(C25:C30)</f>
        <v>0</v>
      </c>
      <c r="D24" s="754">
        <f>SUM(D25:D30)</f>
        <v>0</v>
      </c>
      <c r="E24" s="696">
        <f>SUM(E25:E30)</f>
        <v>0</v>
      </c>
      <c r="F24" s="754">
        <f>SUM(F25:F30)</f>
        <v>0</v>
      </c>
      <c r="G24" s="753">
        <f t="shared" si="0"/>
        <v>0</v>
      </c>
    </row>
    <row r="25" spans="1:7">
      <c r="A25" s="703">
        <v>921</v>
      </c>
      <c r="B25" s="700" t="s">
        <v>1038</v>
      </c>
      <c r="C25" s="730"/>
      <c r="D25" s="755"/>
      <c r="E25" s="730"/>
      <c r="F25" s="755"/>
      <c r="G25" s="753">
        <f t="shared" si="0"/>
        <v>0</v>
      </c>
    </row>
    <row r="26" spans="1:7">
      <c r="A26" s="703">
        <v>922</v>
      </c>
      <c r="B26" s="700" t="s">
        <v>1039</v>
      </c>
      <c r="C26" s="730"/>
      <c r="D26" s="755"/>
      <c r="E26" s="730"/>
      <c r="F26" s="755"/>
      <c r="G26" s="753">
        <f t="shared" si="0"/>
        <v>0</v>
      </c>
    </row>
    <row r="27" spans="1:7">
      <c r="A27" s="703">
        <v>923</v>
      </c>
      <c r="B27" s="700" t="s">
        <v>1040</v>
      </c>
      <c r="C27" s="730"/>
      <c r="D27" s="755"/>
      <c r="E27" s="730"/>
      <c r="F27" s="755"/>
      <c r="G27" s="753">
        <f t="shared" si="0"/>
        <v>0</v>
      </c>
    </row>
    <row r="28" spans="1:7">
      <c r="A28" s="703">
        <v>924</v>
      </c>
      <c r="B28" s="700" t="s">
        <v>1041</v>
      </c>
      <c r="C28" s="730"/>
      <c r="D28" s="755"/>
      <c r="E28" s="730"/>
      <c r="F28" s="755"/>
      <c r="G28" s="753">
        <f t="shared" si="0"/>
        <v>0</v>
      </c>
    </row>
    <row r="29" spans="1:7">
      <c r="A29" s="703">
        <v>925</v>
      </c>
      <c r="B29" s="700" t="s">
        <v>1042</v>
      </c>
      <c r="C29" s="730"/>
      <c r="D29" s="755"/>
      <c r="E29" s="730"/>
      <c r="F29" s="755"/>
      <c r="G29" s="753">
        <f t="shared" si="0"/>
        <v>0</v>
      </c>
    </row>
    <row r="30" spans="1:7">
      <c r="A30" s="703">
        <v>926</v>
      </c>
      <c r="B30" s="700" t="s">
        <v>1043</v>
      </c>
      <c r="C30" s="730"/>
      <c r="D30" s="755"/>
      <c r="E30" s="730"/>
      <c r="F30" s="755"/>
      <c r="G30" s="753">
        <f t="shared" si="0"/>
        <v>0</v>
      </c>
    </row>
    <row r="31" spans="1:7">
      <c r="A31" s="694">
        <v>93</v>
      </c>
      <c r="B31" s="695" t="s">
        <v>1044</v>
      </c>
      <c r="C31" s="696">
        <f>SUM(C32:C36)</f>
        <v>0</v>
      </c>
      <c r="D31" s="754">
        <f>SUM(D32:D36)</f>
        <v>0</v>
      </c>
      <c r="E31" s="696">
        <f>SUM(E32:E36)</f>
        <v>0</v>
      </c>
      <c r="F31" s="754">
        <f>SUM(F32:F36)</f>
        <v>0</v>
      </c>
      <c r="G31" s="753">
        <f t="shared" si="0"/>
        <v>0</v>
      </c>
    </row>
    <row r="32" spans="1:7">
      <c r="A32" s="703">
        <v>931</v>
      </c>
      <c r="B32" s="700" t="s">
        <v>1045</v>
      </c>
      <c r="C32" s="730"/>
      <c r="D32" s="755"/>
      <c r="E32" s="730"/>
      <c r="F32" s="755"/>
      <c r="G32" s="753">
        <f t="shared" si="0"/>
        <v>0</v>
      </c>
    </row>
    <row r="33" spans="1:7">
      <c r="A33" s="703">
        <v>932</v>
      </c>
      <c r="B33" s="700" t="s">
        <v>1046</v>
      </c>
      <c r="C33" s="730"/>
      <c r="D33" s="755"/>
      <c r="E33" s="730"/>
      <c r="F33" s="755"/>
      <c r="G33" s="753">
        <f t="shared" si="0"/>
        <v>0</v>
      </c>
    </row>
    <row r="34" spans="1:7">
      <c r="A34" s="703">
        <v>933</v>
      </c>
      <c r="B34" s="700" t="s">
        <v>1047</v>
      </c>
      <c r="C34" s="730"/>
      <c r="D34" s="755"/>
      <c r="E34" s="730"/>
      <c r="F34" s="755"/>
      <c r="G34" s="753">
        <f t="shared" si="0"/>
        <v>0</v>
      </c>
    </row>
    <row r="35" spans="1:7">
      <c r="A35" s="703">
        <v>934</v>
      </c>
      <c r="B35" s="700" t="s">
        <v>1048</v>
      </c>
      <c r="C35" s="730"/>
      <c r="D35" s="755"/>
      <c r="E35" s="730"/>
      <c r="F35" s="755"/>
      <c r="G35" s="753">
        <f t="shared" si="0"/>
        <v>0</v>
      </c>
    </row>
    <row r="36" spans="1:7">
      <c r="A36" s="703">
        <v>935</v>
      </c>
      <c r="B36" s="700" t="s">
        <v>1049</v>
      </c>
      <c r="C36" s="730"/>
      <c r="D36" s="755"/>
      <c r="E36" s="730"/>
      <c r="F36" s="755"/>
      <c r="G36" s="753">
        <f t="shared" si="0"/>
        <v>0</v>
      </c>
    </row>
    <row r="37" spans="1:7">
      <c r="A37" s="694">
        <v>94</v>
      </c>
      <c r="B37" s="695" t="s">
        <v>1050</v>
      </c>
      <c r="C37" s="696">
        <f>SUM(C38:C39)</f>
        <v>0</v>
      </c>
      <c r="D37" s="754">
        <f>SUM(D38:D39)</f>
        <v>0</v>
      </c>
      <c r="E37" s="696">
        <f>SUM(E38:E39)</f>
        <v>0</v>
      </c>
      <c r="F37" s="754">
        <f>SUM(F38:F39)</f>
        <v>0</v>
      </c>
      <c r="G37" s="753">
        <f t="shared" si="0"/>
        <v>0</v>
      </c>
    </row>
    <row r="38" spans="1:7">
      <c r="A38" s="703">
        <v>941</v>
      </c>
      <c r="B38" s="700" t="s">
        <v>1051</v>
      </c>
      <c r="C38" s="730"/>
      <c r="D38" s="755"/>
      <c r="E38" s="730"/>
      <c r="F38" s="755"/>
      <c r="G38" s="753">
        <f t="shared" si="0"/>
        <v>0</v>
      </c>
    </row>
    <row r="39" spans="1:7">
      <c r="A39" s="703">
        <v>942</v>
      </c>
      <c r="B39" s="758" t="s">
        <v>1052</v>
      </c>
      <c r="C39" s="730"/>
      <c r="D39" s="755"/>
      <c r="E39" s="730"/>
      <c r="F39" s="755"/>
      <c r="G39" s="753">
        <f t="shared" si="0"/>
        <v>0</v>
      </c>
    </row>
    <row r="40" spans="1:7">
      <c r="A40" s="694">
        <v>95</v>
      </c>
      <c r="B40" s="695" t="s">
        <v>1053</v>
      </c>
      <c r="C40" s="696">
        <f>SUM(C41:C42)</f>
        <v>0</v>
      </c>
      <c r="D40" s="754">
        <f>SUM(D41:D42)</f>
        <v>0</v>
      </c>
      <c r="E40" s="696">
        <f>SUM(E41:E42)</f>
        <v>0</v>
      </c>
      <c r="F40" s="754">
        <f>SUM(F41:F42)</f>
        <v>0</v>
      </c>
      <c r="G40" s="753">
        <f t="shared" si="0"/>
        <v>0</v>
      </c>
    </row>
    <row r="41" spans="1:7">
      <c r="A41" s="703">
        <v>951</v>
      </c>
      <c r="B41" s="700" t="s">
        <v>1054</v>
      </c>
      <c r="C41" s="730"/>
      <c r="D41" s="755"/>
      <c r="E41" s="730"/>
      <c r="F41" s="755"/>
      <c r="G41" s="753">
        <f t="shared" si="0"/>
        <v>0</v>
      </c>
    </row>
    <row r="42" spans="1:7">
      <c r="A42" s="703">
        <v>952</v>
      </c>
      <c r="B42" s="700" t="s">
        <v>1055</v>
      </c>
      <c r="C42" s="730"/>
      <c r="D42" s="755"/>
      <c r="E42" s="730"/>
      <c r="F42" s="755"/>
      <c r="G42" s="753">
        <f t="shared" si="0"/>
        <v>0</v>
      </c>
    </row>
    <row r="43" spans="1:7">
      <c r="A43" s="676"/>
      <c r="B43" s="672" t="s">
        <v>174</v>
      </c>
      <c r="C43" s="759">
        <f>C10+C17+C24+C31+C37+C40</f>
        <v>0</v>
      </c>
      <c r="D43" s="760">
        <f>D10+D17+D24+D31+D37+D40</f>
        <v>0</v>
      </c>
      <c r="E43" s="760">
        <f>E10+E17+E24+E31+E37+E40</f>
        <v>0</v>
      </c>
      <c r="F43" s="760">
        <f>F10+F17+F24+F31+F37+F40</f>
        <v>0</v>
      </c>
      <c r="G43" s="760">
        <f t="shared" si="0"/>
        <v>0</v>
      </c>
    </row>
    <row r="44" spans="1:7">
      <c r="A44" s="160"/>
      <c r="B44" s="160"/>
      <c r="C44" s="690"/>
      <c r="D44" s="690"/>
      <c r="E44" s="690"/>
      <c r="F44" s="690"/>
      <c r="G44" s="690"/>
    </row>
    <row r="45" spans="1:7">
      <c r="A45" s="160"/>
      <c r="B45" s="160"/>
      <c r="C45" s="690"/>
      <c r="D45" s="690"/>
      <c r="E45" s="690"/>
      <c r="F45" s="690"/>
      <c r="G45" s="690"/>
    </row>
    <row r="46" spans="1:7">
      <c r="A46" s="160"/>
      <c r="B46" s="160"/>
      <c r="C46" s="690"/>
      <c r="D46" s="690"/>
      <c r="E46" s="690"/>
      <c r="F46" s="690"/>
      <c r="G46" s="690"/>
    </row>
    <row r="47" spans="1:7">
      <c r="A47" s="690"/>
      <c r="B47" s="690"/>
      <c r="C47" s="690"/>
      <c r="D47" s="690"/>
      <c r="E47" s="690"/>
      <c r="F47" s="690"/>
      <c r="G47" s="690"/>
    </row>
  </sheetData>
  <mergeCells count="2">
    <mergeCell ref="C8:D8"/>
    <mergeCell ref="E8:F8"/>
  </mergeCell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heetViews>
  <sheetFormatPr defaultRowHeight="15"/>
  <cols>
    <col min="1" max="1" width="58.42578125" style="38" customWidth="1"/>
    <col min="2" max="2" width="10.7109375" style="38" customWidth="1"/>
    <col min="3" max="3" width="14.7109375" style="38" customWidth="1"/>
    <col min="4" max="4" width="11.28515625" style="38" bestFit="1" customWidth="1"/>
    <col min="5" max="5" width="12" style="38" customWidth="1"/>
    <col min="6" max="6" width="7.7109375" style="38" bestFit="1" customWidth="1"/>
    <col min="7" max="16384" width="9.140625" style="38"/>
  </cols>
  <sheetData>
    <row r="1" spans="1:6">
      <c r="A1" s="38" t="s">
        <v>120</v>
      </c>
      <c r="B1" s="761">
        <v>26</v>
      </c>
    </row>
    <row r="2" spans="1:6">
      <c r="A2" s="38" t="s">
        <v>106</v>
      </c>
      <c r="B2" s="14" t="s">
        <v>1056</v>
      </c>
    </row>
    <row r="3" spans="1:6">
      <c r="A3" s="38" t="s">
        <v>108</v>
      </c>
      <c r="B3" s="38" t="s">
        <v>109</v>
      </c>
    </row>
    <row r="4" spans="1:6">
      <c r="A4" s="38" t="s">
        <v>110</v>
      </c>
      <c r="B4" s="38" t="s">
        <v>4</v>
      </c>
    </row>
    <row r="5" spans="1:6">
      <c r="A5" s="38" t="s">
        <v>111</v>
      </c>
      <c r="B5" s="38" t="s">
        <v>124</v>
      </c>
    </row>
    <row r="7" spans="1:6">
      <c r="A7" s="762" t="s">
        <v>1057</v>
      </c>
      <c r="B7" s="4455" t="s">
        <v>1058</v>
      </c>
      <c r="C7" s="4456"/>
      <c r="D7" s="4456"/>
      <c r="E7" s="4457"/>
      <c r="F7" s="763"/>
    </row>
    <row r="8" spans="1:6">
      <c r="A8" s="764" t="s">
        <v>1059</v>
      </c>
      <c r="B8" s="765" t="s">
        <v>1060</v>
      </c>
      <c r="C8" s="750" t="s">
        <v>1061</v>
      </c>
      <c r="D8" s="749" t="s">
        <v>1062</v>
      </c>
      <c r="E8" s="748" t="s">
        <v>1063</v>
      </c>
      <c r="F8" s="750" t="s">
        <v>174</v>
      </c>
    </row>
    <row r="9" spans="1:6">
      <c r="A9" s="758" t="s">
        <v>326</v>
      </c>
      <c r="B9" s="766"/>
      <c r="C9" s="766"/>
      <c r="D9" s="766"/>
      <c r="E9" s="767"/>
      <c r="F9" s="768">
        <f t="shared" ref="F9:F14" si="0">SUM(B9:E9)</f>
        <v>0</v>
      </c>
    </row>
    <row r="10" spans="1:6">
      <c r="A10" s="758" t="s">
        <v>327</v>
      </c>
      <c r="B10" s="766"/>
      <c r="C10" s="766"/>
      <c r="D10" s="766"/>
      <c r="E10" s="767"/>
      <c r="F10" s="768">
        <f t="shared" si="0"/>
        <v>0</v>
      </c>
    </row>
    <row r="11" spans="1:6">
      <c r="A11" s="758" t="s">
        <v>1064</v>
      </c>
      <c r="B11" s="766"/>
      <c r="C11" s="766"/>
      <c r="D11" s="766"/>
      <c r="E11" s="767"/>
      <c r="F11" s="768">
        <f t="shared" si="0"/>
        <v>0</v>
      </c>
    </row>
    <row r="12" spans="1:6">
      <c r="A12" s="758" t="s">
        <v>323</v>
      </c>
      <c r="B12" s="766"/>
      <c r="C12" s="766"/>
      <c r="D12" s="766"/>
      <c r="E12" s="767"/>
      <c r="F12" s="768">
        <f t="shared" si="0"/>
        <v>0</v>
      </c>
    </row>
    <row r="13" spans="1:6">
      <c r="A13" s="758" t="s">
        <v>1065</v>
      </c>
      <c r="B13" s="769"/>
      <c r="C13" s="769"/>
      <c r="D13" s="769"/>
      <c r="E13" s="770"/>
      <c r="F13" s="768">
        <f t="shared" si="0"/>
        <v>0</v>
      </c>
    </row>
    <row r="14" spans="1:6">
      <c r="A14" s="758" t="s">
        <v>1066</v>
      </c>
      <c r="B14" s="771"/>
      <c r="C14" s="771"/>
      <c r="D14" s="771"/>
      <c r="E14" s="767"/>
      <c r="F14" s="768">
        <f t="shared" si="0"/>
        <v>0</v>
      </c>
    </row>
    <row r="15" spans="1:6">
      <c r="A15" s="672" t="s">
        <v>174</v>
      </c>
      <c r="B15" s="759">
        <f>SUM(B9:B14)</f>
        <v>0</v>
      </c>
      <c r="C15" s="759">
        <f>SUM(C9:C14)</f>
        <v>0</v>
      </c>
      <c r="D15" s="759">
        <f>SUM(D9:D14)</f>
        <v>0</v>
      </c>
      <c r="E15" s="759">
        <f>SUM(E9:E14)</f>
        <v>0</v>
      </c>
      <c r="F15" s="759">
        <f>SUM(F9:F14)</f>
        <v>0</v>
      </c>
    </row>
    <row r="16" spans="1:6">
      <c r="A16" s="26"/>
      <c r="B16" s="26"/>
      <c r="C16" s="26"/>
      <c r="D16" s="26"/>
      <c r="E16" s="26"/>
      <c r="F16" s="26"/>
    </row>
  </sheetData>
  <mergeCells count="1">
    <mergeCell ref="B7:E7"/>
  </mergeCell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
  <sheetViews>
    <sheetView workbookViewId="0"/>
  </sheetViews>
  <sheetFormatPr defaultRowHeight="15"/>
  <cols>
    <col min="1" max="1" width="24.85546875" style="32" customWidth="1"/>
    <col min="2" max="2" width="62.7109375" style="32" customWidth="1"/>
    <col min="3" max="16384" width="9.140625" style="32"/>
  </cols>
  <sheetData>
    <row r="1" spans="1:30">
      <c r="A1" s="32" t="s">
        <v>120</v>
      </c>
      <c r="B1" s="95">
        <v>27</v>
      </c>
    </row>
    <row r="2" spans="1:30">
      <c r="A2" s="32" t="s">
        <v>106</v>
      </c>
      <c r="B2" s="14" t="s">
        <v>1067</v>
      </c>
    </row>
    <row r="3" spans="1:30">
      <c r="A3" s="32" t="s">
        <v>108</v>
      </c>
      <c r="B3" s="32" t="s">
        <v>109</v>
      </c>
    </row>
    <row r="4" spans="1:30">
      <c r="A4" s="32" t="s">
        <v>110</v>
      </c>
      <c r="B4" s="32" t="s">
        <v>4</v>
      </c>
    </row>
    <row r="5" spans="1:30">
      <c r="A5" s="32" t="s">
        <v>111</v>
      </c>
      <c r="B5" s="32" t="s">
        <v>124</v>
      </c>
    </row>
    <row r="7" spans="1:30">
      <c r="A7" s="605"/>
      <c r="B7" s="772" t="s">
        <v>1067</v>
      </c>
      <c r="C7" s="773" t="s">
        <v>1068</v>
      </c>
      <c r="D7" s="718"/>
      <c r="E7" s="718"/>
      <c r="F7" s="774"/>
      <c r="G7" s="773" t="s">
        <v>1069</v>
      </c>
      <c r="H7" s="774"/>
      <c r="I7" s="774"/>
      <c r="J7" s="774"/>
      <c r="K7" s="774"/>
      <c r="L7" s="774"/>
      <c r="M7" s="774"/>
      <c r="N7" s="774"/>
      <c r="O7" s="774"/>
      <c r="P7" s="774"/>
      <c r="Q7" s="774"/>
      <c r="R7" s="774"/>
      <c r="S7" s="774"/>
      <c r="T7" s="774"/>
      <c r="U7" s="774"/>
      <c r="V7" s="774"/>
      <c r="W7" s="773" t="s">
        <v>1070</v>
      </c>
      <c r="X7" s="774"/>
      <c r="Y7" s="774"/>
      <c r="Z7" s="775"/>
      <c r="AA7" s="776" t="s">
        <v>174</v>
      </c>
      <c r="AB7" s="774"/>
      <c r="AC7" s="774"/>
      <c r="AD7" s="775"/>
    </row>
    <row r="8" spans="1:30">
      <c r="A8" s="609" t="s">
        <v>175</v>
      </c>
      <c r="B8" s="777"/>
      <c r="C8" s="773" t="s">
        <v>1071</v>
      </c>
      <c r="D8" s="718"/>
      <c r="E8" s="718"/>
      <c r="F8" s="775"/>
      <c r="G8" s="778" t="s">
        <v>1072</v>
      </c>
      <c r="H8" s="779"/>
      <c r="I8" s="779"/>
      <c r="J8" s="619"/>
      <c r="K8" s="780" t="s">
        <v>1073</v>
      </c>
      <c r="L8" s="779"/>
      <c r="M8" s="779"/>
      <c r="N8" s="619"/>
      <c r="O8" s="780" t="s">
        <v>1074</v>
      </c>
      <c r="P8" s="779"/>
      <c r="Q8" s="779"/>
      <c r="R8" s="619"/>
      <c r="S8" s="781" t="s">
        <v>1075</v>
      </c>
      <c r="T8" s="779"/>
      <c r="U8" s="779"/>
      <c r="V8" s="779"/>
      <c r="W8" s="778" t="s">
        <v>1076</v>
      </c>
      <c r="X8" s="779"/>
      <c r="Y8" s="779"/>
      <c r="Z8" s="619"/>
      <c r="AA8" s="782"/>
      <c r="AB8" s="774"/>
      <c r="AC8" s="774"/>
      <c r="AD8" s="775"/>
    </row>
    <row r="9" spans="1:30">
      <c r="A9" s="615"/>
      <c r="B9" s="719" t="s">
        <v>1059</v>
      </c>
      <c r="C9" s="783" t="s">
        <v>4</v>
      </c>
      <c r="D9" s="718" t="s">
        <v>7</v>
      </c>
      <c r="E9" s="718" t="s">
        <v>6</v>
      </c>
      <c r="F9" s="775" t="s">
        <v>1015</v>
      </c>
      <c r="G9" s="783" t="s">
        <v>4</v>
      </c>
      <c r="H9" s="718" t="s">
        <v>7</v>
      </c>
      <c r="I9" s="718" t="s">
        <v>6</v>
      </c>
      <c r="J9" s="775" t="s">
        <v>1015</v>
      </c>
      <c r="K9" s="783" t="s">
        <v>4</v>
      </c>
      <c r="L9" s="718" t="s">
        <v>7</v>
      </c>
      <c r="M9" s="718" t="s">
        <v>6</v>
      </c>
      <c r="N9" s="775" t="s">
        <v>1015</v>
      </c>
      <c r="O9" s="784" t="s">
        <v>4</v>
      </c>
      <c r="P9" s="718" t="s">
        <v>7</v>
      </c>
      <c r="Q9" s="718" t="s">
        <v>6</v>
      </c>
      <c r="R9" s="775" t="s">
        <v>1015</v>
      </c>
      <c r="S9" s="784" t="s">
        <v>4</v>
      </c>
      <c r="T9" s="718" t="s">
        <v>7</v>
      </c>
      <c r="U9" s="718" t="s">
        <v>6</v>
      </c>
      <c r="V9" s="775" t="s">
        <v>1015</v>
      </c>
      <c r="W9" s="784" t="s">
        <v>4</v>
      </c>
      <c r="X9" s="718" t="s">
        <v>7</v>
      </c>
      <c r="Y9" s="718" t="s">
        <v>6</v>
      </c>
      <c r="Z9" s="775" t="s">
        <v>1015</v>
      </c>
      <c r="AA9" s="784" t="s">
        <v>4</v>
      </c>
      <c r="AB9" s="774" t="s">
        <v>7</v>
      </c>
      <c r="AC9" s="774" t="s">
        <v>6</v>
      </c>
      <c r="AD9" s="775" t="s">
        <v>1015</v>
      </c>
    </row>
    <row r="10" spans="1:30">
      <c r="A10" s="785">
        <v>1</v>
      </c>
      <c r="B10" s="758" t="s">
        <v>1077</v>
      </c>
      <c r="C10" s="786"/>
      <c r="D10" s="787"/>
      <c r="E10" s="788"/>
      <c r="F10" s="789"/>
      <c r="G10" s="786"/>
      <c r="H10" s="787"/>
      <c r="I10" s="788"/>
      <c r="J10" s="789"/>
      <c r="K10" s="786"/>
      <c r="L10" s="787"/>
      <c r="M10" s="788"/>
      <c r="N10" s="789"/>
      <c r="O10" s="786"/>
      <c r="P10" s="787"/>
      <c r="Q10" s="788"/>
      <c r="R10" s="789"/>
      <c r="S10" s="786"/>
      <c r="T10" s="787"/>
      <c r="U10" s="788"/>
      <c r="V10" s="789"/>
      <c r="W10" s="786"/>
      <c r="X10" s="787"/>
      <c r="Y10" s="788"/>
      <c r="Z10" s="789"/>
      <c r="AA10" s="790">
        <f>C10+G10+K10+O10+S10+W10</f>
        <v>0</v>
      </c>
      <c r="AB10" s="791">
        <f>D10+H10+L10+P10+T10+X10</f>
        <v>0</v>
      </c>
      <c r="AC10" s="791">
        <f>E10+I10+M10+Q10+U10+Y10</f>
        <v>0</v>
      </c>
      <c r="AD10" s="792">
        <f>F10+J10+N10+R10+V10+Z10</f>
        <v>0</v>
      </c>
    </row>
    <row r="11" spans="1:30">
      <c r="A11" s="758">
        <v>2</v>
      </c>
      <c r="B11" s="758" t="s">
        <v>1078</v>
      </c>
      <c r="C11" s="793"/>
      <c r="D11" s="771"/>
      <c r="E11" s="794"/>
      <c r="F11" s="795"/>
      <c r="G11" s="793"/>
      <c r="H11" s="771"/>
      <c r="I11" s="794"/>
      <c r="J11" s="795"/>
      <c r="K11" s="793"/>
      <c r="L11" s="771"/>
      <c r="M11" s="794"/>
      <c r="N11" s="795"/>
      <c r="O11" s="793"/>
      <c r="P11" s="771"/>
      <c r="Q11" s="794"/>
      <c r="R11" s="795"/>
      <c r="S11" s="793"/>
      <c r="T11" s="771"/>
      <c r="U11" s="794"/>
      <c r="V11" s="795"/>
      <c r="W11" s="793"/>
      <c r="X11" s="771"/>
      <c r="Y11" s="794"/>
      <c r="Z11" s="795"/>
      <c r="AA11" s="726">
        <f t="shared" ref="AA11:AD12" si="0">C11+G11+K11+O11+S11+W11</f>
        <v>0</v>
      </c>
      <c r="AB11" s="796">
        <f t="shared" si="0"/>
        <v>0</v>
      </c>
      <c r="AC11" s="796">
        <f t="shared" si="0"/>
        <v>0</v>
      </c>
      <c r="AD11" s="753">
        <f t="shared" si="0"/>
        <v>0</v>
      </c>
    </row>
    <row r="12" spans="1:30">
      <c r="A12" s="797">
        <v>3</v>
      </c>
      <c r="B12" s="798" t="s">
        <v>1079</v>
      </c>
      <c r="C12" s="799"/>
      <c r="D12" s="800"/>
      <c r="E12" s="801"/>
      <c r="F12" s="802"/>
      <c r="G12" s="799"/>
      <c r="H12" s="800"/>
      <c r="I12" s="801"/>
      <c r="J12" s="802"/>
      <c r="K12" s="799"/>
      <c r="L12" s="800"/>
      <c r="M12" s="801"/>
      <c r="N12" s="802"/>
      <c r="O12" s="799"/>
      <c r="P12" s="800"/>
      <c r="Q12" s="801"/>
      <c r="R12" s="802"/>
      <c r="S12" s="799"/>
      <c r="T12" s="800"/>
      <c r="U12" s="801"/>
      <c r="V12" s="802"/>
      <c r="W12" s="799"/>
      <c r="X12" s="800"/>
      <c r="Y12" s="801"/>
      <c r="Z12" s="802"/>
      <c r="AA12" s="622">
        <f t="shared" si="0"/>
        <v>0</v>
      </c>
      <c r="AB12" s="803">
        <f t="shared" si="0"/>
        <v>0</v>
      </c>
      <c r="AC12" s="803">
        <f t="shared" si="0"/>
        <v>0</v>
      </c>
      <c r="AD12" s="804">
        <f>F12+J12+N12+R12+V12+Z12</f>
        <v>0</v>
      </c>
    </row>
    <row r="13" spans="1:30">
      <c r="A13" s="685"/>
      <c r="B13" s="671"/>
      <c r="C13" s="671"/>
      <c r="D13" s="671"/>
      <c r="E13" s="805"/>
      <c r="F13" s="805"/>
      <c r="G13" s="685"/>
      <c r="H13" s="685"/>
      <c r="I13" s="685"/>
      <c r="J13" s="685"/>
      <c r="K13" s="685"/>
      <c r="L13" s="685"/>
      <c r="M13" s="685"/>
      <c r="N13" s="685"/>
      <c r="O13" s="685"/>
      <c r="P13" s="685"/>
      <c r="Q13" s="685"/>
      <c r="R13" s="685"/>
      <c r="S13" s="685"/>
      <c r="T13" s="685"/>
      <c r="U13" s="685"/>
      <c r="V13" s="685"/>
      <c r="W13" s="685"/>
      <c r="X13" s="685"/>
      <c r="Y13" s="685"/>
      <c r="Z13" s="685"/>
      <c r="AA13" s="685"/>
      <c r="AB13" s="685"/>
      <c r="AC13" s="685"/>
      <c r="AD13" s="685"/>
    </row>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0"/>
  <sheetViews>
    <sheetView workbookViewId="0"/>
  </sheetViews>
  <sheetFormatPr defaultRowHeight="15"/>
  <cols>
    <col min="1" max="1" width="60.7109375" style="38" customWidth="1"/>
    <col min="2" max="16384" width="9.140625" style="38"/>
  </cols>
  <sheetData>
    <row r="1" spans="1:7">
      <c r="A1" s="38" t="s">
        <v>120</v>
      </c>
      <c r="B1" s="761">
        <v>28</v>
      </c>
    </row>
    <row r="2" spans="1:7">
      <c r="A2" s="38" t="s">
        <v>106</v>
      </c>
      <c r="B2" s="38" t="s">
        <v>1080</v>
      </c>
    </row>
    <row r="3" spans="1:7">
      <c r="A3" s="38" t="s">
        <v>108</v>
      </c>
      <c r="B3" s="38" t="s">
        <v>109</v>
      </c>
    </row>
    <row r="4" spans="1:7">
      <c r="A4" s="38" t="s">
        <v>110</v>
      </c>
      <c r="B4" s="38" t="s">
        <v>4</v>
      </c>
    </row>
    <row r="5" spans="1:7">
      <c r="A5" s="38" t="s">
        <v>111</v>
      </c>
      <c r="B5" s="38" t="s">
        <v>124</v>
      </c>
    </row>
    <row r="7" spans="1:7">
      <c r="A7" s="784" t="s">
        <v>1080</v>
      </c>
      <c r="B7" s="806"/>
      <c r="C7" s="783"/>
      <c r="D7" s="774"/>
      <c r="E7" s="688" t="s">
        <v>892</v>
      </c>
      <c r="F7" s="774"/>
      <c r="G7" s="807"/>
    </row>
    <row r="8" spans="1:7">
      <c r="A8" s="808"/>
      <c r="B8" s="809"/>
      <c r="C8" s="810"/>
      <c r="D8" s="693"/>
      <c r="E8" s="693" t="s">
        <v>1014</v>
      </c>
      <c r="F8" s="811"/>
      <c r="G8" s="807"/>
    </row>
    <row r="9" spans="1:7">
      <c r="A9" s="719" t="s">
        <v>1059</v>
      </c>
      <c r="B9" s="610" t="s">
        <v>4</v>
      </c>
      <c r="C9" s="720" t="s">
        <v>174</v>
      </c>
      <c r="D9" s="715" t="s">
        <v>6</v>
      </c>
      <c r="E9" s="688" t="s">
        <v>7</v>
      </c>
      <c r="F9" s="716" t="s">
        <v>1015</v>
      </c>
      <c r="G9" s="720" t="s">
        <v>174</v>
      </c>
    </row>
    <row r="10" spans="1:7">
      <c r="A10" s="812" t="s">
        <v>174</v>
      </c>
      <c r="B10" s="813" t="e">
        <f>SUMIF(B11:B500,"&gt;0")-SUMIF([46]F29!B11:B500,"&lt;0")</f>
        <v>#VALUE!</v>
      </c>
      <c r="C10" s="814" t="e">
        <f>D10+E10+F10</f>
        <v>#VALUE!</v>
      </c>
      <c r="D10" s="814" t="e">
        <f>SUMIF(D11:D500,"&gt;0")-SUMIF([46]F29!D11:D500,"&lt;0")</f>
        <v>#VALUE!</v>
      </c>
      <c r="E10" s="814" t="e">
        <f>SUMIF(E11:E500,"&gt;0")-SUMIF([46]F29!E11:E500,"&lt;0")</f>
        <v>#VALUE!</v>
      </c>
      <c r="F10" s="814" t="e">
        <f>SUMIF(F11:F500,"&gt;0")-SUMIF([46]F29!F11:F500,"&lt;0")</f>
        <v>#VALUE!</v>
      </c>
      <c r="G10" s="815" t="e">
        <f>B10+C10</f>
        <v>#VALUE!</v>
      </c>
    </row>
    <row r="11" spans="1:7">
      <c r="A11" s="816"/>
      <c r="B11" s="817"/>
      <c r="C11" s="818">
        <f>SUMIF(D11:F11,"&gt;0")</f>
        <v>0</v>
      </c>
      <c r="D11" s="819"/>
      <c r="E11" s="819"/>
      <c r="F11" s="819"/>
      <c r="G11" s="818">
        <f>SUMIF(B11:C11,"&gt;0")</f>
        <v>0</v>
      </c>
    </row>
    <row r="12" spans="1:7">
      <c r="A12" s="820"/>
      <c r="B12" s="817"/>
      <c r="C12" s="818">
        <f t="shared" ref="C12:C75" si="0">SUMIF(D12:F12,"&gt;0")</f>
        <v>0</v>
      </c>
      <c r="D12" s="819"/>
      <c r="E12" s="819"/>
      <c r="F12" s="819"/>
      <c r="G12" s="818">
        <f t="shared" ref="G12:G75" si="1">SUMIF(B12:C12,"&gt;0")</f>
        <v>0</v>
      </c>
    </row>
    <row r="13" spans="1:7">
      <c r="A13" s="820"/>
      <c r="B13" s="817"/>
      <c r="C13" s="818">
        <f t="shared" si="0"/>
        <v>0</v>
      </c>
      <c r="D13" s="819"/>
      <c r="E13" s="819"/>
      <c r="F13" s="819"/>
      <c r="G13" s="818">
        <f t="shared" si="1"/>
        <v>0</v>
      </c>
    </row>
    <row r="14" spans="1:7">
      <c r="A14" s="820"/>
      <c r="B14" s="817"/>
      <c r="C14" s="818">
        <f t="shared" si="0"/>
        <v>0</v>
      </c>
      <c r="D14" s="819"/>
      <c r="E14" s="819"/>
      <c r="F14" s="819"/>
      <c r="G14" s="818">
        <f t="shared" si="1"/>
        <v>0</v>
      </c>
    </row>
    <row r="15" spans="1:7">
      <c r="A15" s="820"/>
      <c r="B15" s="817"/>
      <c r="C15" s="818">
        <f t="shared" si="0"/>
        <v>0</v>
      </c>
      <c r="D15" s="819"/>
      <c r="E15" s="819"/>
      <c r="F15" s="819"/>
      <c r="G15" s="818">
        <f t="shared" si="1"/>
        <v>0</v>
      </c>
    </row>
    <row r="16" spans="1:7">
      <c r="A16" s="820"/>
      <c r="B16" s="821"/>
      <c r="C16" s="818">
        <f t="shared" si="0"/>
        <v>0</v>
      </c>
      <c r="D16" s="819"/>
      <c r="E16" s="819"/>
      <c r="F16" s="819"/>
      <c r="G16" s="818">
        <f t="shared" si="1"/>
        <v>0</v>
      </c>
    </row>
    <row r="17" spans="1:7">
      <c r="A17" s="820"/>
      <c r="B17" s="731"/>
      <c r="C17" s="818">
        <f t="shared" si="0"/>
        <v>0</v>
      </c>
      <c r="D17" s="819"/>
      <c r="E17" s="819"/>
      <c r="F17" s="819"/>
      <c r="G17" s="818">
        <f t="shared" si="1"/>
        <v>0</v>
      </c>
    </row>
    <row r="18" spans="1:7">
      <c r="A18" s="820"/>
      <c r="B18" s="731"/>
      <c r="C18" s="818">
        <f t="shared" si="0"/>
        <v>0</v>
      </c>
      <c r="D18" s="819"/>
      <c r="E18" s="819"/>
      <c r="F18" s="819"/>
      <c r="G18" s="818">
        <f t="shared" si="1"/>
        <v>0</v>
      </c>
    </row>
    <row r="19" spans="1:7">
      <c r="A19" s="820"/>
      <c r="B19" s="731"/>
      <c r="C19" s="818">
        <f t="shared" si="0"/>
        <v>0</v>
      </c>
      <c r="D19" s="819"/>
      <c r="E19" s="819"/>
      <c r="F19" s="819"/>
      <c r="G19" s="818">
        <f t="shared" si="1"/>
        <v>0</v>
      </c>
    </row>
    <row r="20" spans="1:7">
      <c r="A20" s="820"/>
      <c r="B20" s="731"/>
      <c r="C20" s="818">
        <f t="shared" si="0"/>
        <v>0</v>
      </c>
      <c r="D20" s="819"/>
      <c r="E20" s="819"/>
      <c r="F20" s="819"/>
      <c r="G20" s="818">
        <f t="shared" si="1"/>
        <v>0</v>
      </c>
    </row>
    <row r="21" spans="1:7">
      <c r="A21" s="820"/>
      <c r="B21" s="731"/>
      <c r="C21" s="818">
        <f t="shared" si="0"/>
        <v>0</v>
      </c>
      <c r="D21" s="819"/>
      <c r="E21" s="819"/>
      <c r="F21" s="819"/>
      <c r="G21" s="818">
        <f t="shared" si="1"/>
        <v>0</v>
      </c>
    </row>
    <row r="22" spans="1:7">
      <c r="A22" s="820"/>
      <c r="B22" s="731"/>
      <c r="C22" s="818">
        <f t="shared" si="0"/>
        <v>0</v>
      </c>
      <c r="D22" s="819"/>
      <c r="E22" s="819"/>
      <c r="F22" s="819"/>
      <c r="G22" s="818">
        <f t="shared" si="1"/>
        <v>0</v>
      </c>
    </row>
    <row r="23" spans="1:7">
      <c r="A23" s="820"/>
      <c r="B23" s="731"/>
      <c r="C23" s="818">
        <f t="shared" si="0"/>
        <v>0</v>
      </c>
      <c r="D23" s="819"/>
      <c r="E23" s="819"/>
      <c r="F23" s="819"/>
      <c r="G23" s="818">
        <f t="shared" si="1"/>
        <v>0</v>
      </c>
    </row>
    <row r="24" spans="1:7">
      <c r="A24" s="820"/>
      <c r="B24" s="731"/>
      <c r="C24" s="818">
        <f t="shared" si="0"/>
        <v>0</v>
      </c>
      <c r="D24" s="819"/>
      <c r="E24" s="819"/>
      <c r="F24" s="819"/>
      <c r="G24" s="818">
        <f t="shared" si="1"/>
        <v>0</v>
      </c>
    </row>
    <row r="25" spans="1:7">
      <c r="A25" s="820"/>
      <c r="B25" s="731"/>
      <c r="C25" s="818">
        <f t="shared" si="0"/>
        <v>0</v>
      </c>
      <c r="D25" s="819"/>
      <c r="E25" s="819"/>
      <c r="F25" s="819"/>
      <c r="G25" s="818">
        <f t="shared" si="1"/>
        <v>0</v>
      </c>
    </row>
    <row r="26" spans="1:7">
      <c r="A26" s="820"/>
      <c r="B26" s="731"/>
      <c r="C26" s="818">
        <f t="shared" si="0"/>
        <v>0</v>
      </c>
      <c r="D26" s="819"/>
      <c r="E26" s="819"/>
      <c r="F26" s="819"/>
      <c r="G26" s="818">
        <f t="shared" si="1"/>
        <v>0</v>
      </c>
    </row>
    <row r="27" spans="1:7">
      <c r="A27" s="820"/>
      <c r="B27" s="731"/>
      <c r="C27" s="818">
        <f t="shared" si="0"/>
        <v>0</v>
      </c>
      <c r="D27" s="819"/>
      <c r="E27" s="819"/>
      <c r="F27" s="819"/>
      <c r="G27" s="818">
        <f t="shared" si="1"/>
        <v>0</v>
      </c>
    </row>
    <row r="28" spans="1:7">
      <c r="A28" s="820"/>
      <c r="B28" s="731"/>
      <c r="C28" s="818">
        <f t="shared" si="0"/>
        <v>0</v>
      </c>
      <c r="D28" s="819"/>
      <c r="E28" s="819"/>
      <c r="F28" s="819"/>
      <c r="G28" s="818">
        <f t="shared" si="1"/>
        <v>0</v>
      </c>
    </row>
    <row r="29" spans="1:7">
      <c r="A29" s="822"/>
      <c r="B29" s="731"/>
      <c r="C29" s="818">
        <f t="shared" si="0"/>
        <v>0</v>
      </c>
      <c r="D29" s="819"/>
      <c r="E29" s="819"/>
      <c r="F29" s="819"/>
      <c r="G29" s="818">
        <f t="shared" si="1"/>
        <v>0</v>
      </c>
    </row>
    <row r="30" spans="1:7">
      <c r="A30" s="822"/>
      <c r="B30" s="731"/>
      <c r="C30" s="818">
        <f t="shared" si="0"/>
        <v>0</v>
      </c>
      <c r="D30" s="819"/>
      <c r="E30" s="819"/>
      <c r="F30" s="819"/>
      <c r="G30" s="818">
        <f t="shared" si="1"/>
        <v>0</v>
      </c>
    </row>
    <row r="31" spans="1:7">
      <c r="A31" s="822"/>
      <c r="B31" s="731"/>
      <c r="C31" s="818">
        <f t="shared" si="0"/>
        <v>0</v>
      </c>
      <c r="D31" s="819"/>
      <c r="E31" s="819"/>
      <c r="F31" s="819"/>
      <c r="G31" s="818">
        <f t="shared" si="1"/>
        <v>0</v>
      </c>
    </row>
    <row r="32" spans="1:7">
      <c r="A32" s="822"/>
      <c r="B32" s="731"/>
      <c r="C32" s="818">
        <f t="shared" si="0"/>
        <v>0</v>
      </c>
      <c r="D32" s="819"/>
      <c r="E32" s="819"/>
      <c r="F32" s="819"/>
      <c r="G32" s="818">
        <f t="shared" si="1"/>
        <v>0</v>
      </c>
    </row>
    <row r="33" spans="1:7">
      <c r="A33" s="822"/>
      <c r="B33" s="731"/>
      <c r="C33" s="818">
        <f t="shared" si="0"/>
        <v>0</v>
      </c>
      <c r="D33" s="819"/>
      <c r="E33" s="819"/>
      <c r="F33" s="819"/>
      <c r="G33" s="818">
        <f t="shared" si="1"/>
        <v>0</v>
      </c>
    </row>
    <row r="34" spans="1:7">
      <c r="A34" s="822"/>
      <c r="B34" s="731"/>
      <c r="C34" s="818">
        <f t="shared" si="0"/>
        <v>0</v>
      </c>
      <c r="D34" s="819"/>
      <c r="E34" s="819"/>
      <c r="F34" s="819"/>
      <c r="G34" s="818">
        <f t="shared" si="1"/>
        <v>0</v>
      </c>
    </row>
    <row r="35" spans="1:7">
      <c r="A35" s="822"/>
      <c r="B35" s="731"/>
      <c r="C35" s="818">
        <f t="shared" si="0"/>
        <v>0</v>
      </c>
      <c r="D35" s="819"/>
      <c r="E35" s="819"/>
      <c r="F35" s="819"/>
      <c r="G35" s="818">
        <f t="shared" si="1"/>
        <v>0</v>
      </c>
    </row>
    <row r="36" spans="1:7">
      <c r="A36" s="822"/>
      <c r="B36" s="731"/>
      <c r="C36" s="818">
        <f t="shared" si="0"/>
        <v>0</v>
      </c>
      <c r="D36" s="819"/>
      <c r="E36" s="819"/>
      <c r="F36" s="819"/>
      <c r="G36" s="818">
        <f t="shared" si="1"/>
        <v>0</v>
      </c>
    </row>
    <row r="37" spans="1:7">
      <c r="A37" s="822"/>
      <c r="B37" s="731"/>
      <c r="C37" s="818">
        <f t="shared" si="0"/>
        <v>0</v>
      </c>
      <c r="D37" s="819"/>
      <c r="E37" s="819"/>
      <c r="F37" s="819"/>
      <c r="G37" s="818">
        <f t="shared" si="1"/>
        <v>0</v>
      </c>
    </row>
    <row r="38" spans="1:7">
      <c r="A38" s="822"/>
      <c r="B38" s="731"/>
      <c r="C38" s="818">
        <f t="shared" si="0"/>
        <v>0</v>
      </c>
      <c r="D38" s="819"/>
      <c r="E38" s="819"/>
      <c r="F38" s="819"/>
      <c r="G38" s="818">
        <f t="shared" si="1"/>
        <v>0</v>
      </c>
    </row>
    <row r="39" spans="1:7">
      <c r="A39" s="822"/>
      <c r="B39" s="731"/>
      <c r="C39" s="818">
        <f t="shared" si="0"/>
        <v>0</v>
      </c>
      <c r="D39" s="819"/>
      <c r="E39" s="819"/>
      <c r="F39" s="819"/>
      <c r="G39" s="818">
        <f t="shared" si="1"/>
        <v>0</v>
      </c>
    </row>
    <row r="40" spans="1:7">
      <c r="A40" s="822"/>
      <c r="B40" s="731"/>
      <c r="C40" s="818">
        <f t="shared" si="0"/>
        <v>0</v>
      </c>
      <c r="D40" s="819"/>
      <c r="E40" s="819"/>
      <c r="F40" s="819"/>
      <c r="G40" s="818">
        <f t="shared" si="1"/>
        <v>0</v>
      </c>
    </row>
    <row r="41" spans="1:7">
      <c r="A41" s="822"/>
      <c r="B41" s="731"/>
      <c r="C41" s="818">
        <f t="shared" si="0"/>
        <v>0</v>
      </c>
      <c r="D41" s="819"/>
      <c r="E41" s="819"/>
      <c r="F41" s="819"/>
      <c r="G41" s="818">
        <f t="shared" si="1"/>
        <v>0</v>
      </c>
    </row>
    <row r="42" spans="1:7">
      <c r="A42" s="822"/>
      <c r="B42" s="731"/>
      <c r="C42" s="818">
        <f t="shared" si="0"/>
        <v>0</v>
      </c>
      <c r="D42" s="819"/>
      <c r="E42" s="819"/>
      <c r="F42" s="819"/>
      <c r="G42" s="818">
        <f t="shared" si="1"/>
        <v>0</v>
      </c>
    </row>
    <row r="43" spans="1:7">
      <c r="A43" s="822"/>
      <c r="B43" s="731"/>
      <c r="C43" s="818">
        <f t="shared" si="0"/>
        <v>0</v>
      </c>
      <c r="D43" s="819"/>
      <c r="E43" s="819"/>
      <c r="F43" s="819"/>
      <c r="G43" s="818">
        <f t="shared" si="1"/>
        <v>0</v>
      </c>
    </row>
    <row r="44" spans="1:7">
      <c r="A44" s="822"/>
      <c r="B44" s="731"/>
      <c r="C44" s="818">
        <f t="shared" si="0"/>
        <v>0</v>
      </c>
      <c r="D44" s="819"/>
      <c r="E44" s="819"/>
      <c r="F44" s="819"/>
      <c r="G44" s="818">
        <f t="shared" si="1"/>
        <v>0</v>
      </c>
    </row>
    <row r="45" spans="1:7">
      <c r="A45" s="822"/>
      <c r="B45" s="731"/>
      <c r="C45" s="818">
        <f t="shared" si="0"/>
        <v>0</v>
      </c>
      <c r="D45" s="819"/>
      <c r="E45" s="819"/>
      <c r="F45" s="819"/>
      <c r="G45" s="818">
        <f t="shared" si="1"/>
        <v>0</v>
      </c>
    </row>
    <row r="46" spans="1:7">
      <c r="A46" s="822"/>
      <c r="B46" s="731"/>
      <c r="C46" s="818">
        <f t="shared" si="0"/>
        <v>0</v>
      </c>
      <c r="D46" s="819"/>
      <c r="E46" s="819"/>
      <c r="F46" s="819"/>
      <c r="G46" s="818">
        <f t="shared" si="1"/>
        <v>0</v>
      </c>
    </row>
    <row r="47" spans="1:7">
      <c r="A47" s="822"/>
      <c r="B47" s="731"/>
      <c r="C47" s="818">
        <f t="shared" si="0"/>
        <v>0</v>
      </c>
      <c r="D47" s="819"/>
      <c r="E47" s="819"/>
      <c r="F47" s="819"/>
      <c r="G47" s="818">
        <f t="shared" si="1"/>
        <v>0</v>
      </c>
    </row>
    <row r="48" spans="1:7">
      <c r="A48" s="822"/>
      <c r="B48" s="731"/>
      <c r="C48" s="818">
        <f t="shared" si="0"/>
        <v>0</v>
      </c>
      <c r="D48" s="819"/>
      <c r="E48" s="819"/>
      <c r="F48" s="819"/>
      <c r="G48" s="818">
        <f t="shared" si="1"/>
        <v>0</v>
      </c>
    </row>
    <row r="49" spans="1:7">
      <c r="A49" s="822"/>
      <c r="B49" s="731"/>
      <c r="C49" s="818">
        <f t="shared" si="0"/>
        <v>0</v>
      </c>
      <c r="D49" s="819"/>
      <c r="E49" s="819"/>
      <c r="F49" s="819"/>
      <c r="G49" s="818">
        <f t="shared" si="1"/>
        <v>0</v>
      </c>
    </row>
    <row r="50" spans="1:7">
      <c r="A50" s="822"/>
      <c r="B50" s="731"/>
      <c r="C50" s="818">
        <f t="shared" si="0"/>
        <v>0</v>
      </c>
      <c r="D50" s="819"/>
      <c r="E50" s="819"/>
      <c r="F50" s="819"/>
      <c r="G50" s="818">
        <f t="shared" si="1"/>
        <v>0</v>
      </c>
    </row>
    <row r="51" spans="1:7">
      <c r="A51" s="822"/>
      <c r="B51" s="731"/>
      <c r="C51" s="818">
        <f t="shared" si="0"/>
        <v>0</v>
      </c>
      <c r="D51" s="819"/>
      <c r="E51" s="819"/>
      <c r="F51" s="819"/>
      <c r="G51" s="818">
        <f t="shared" si="1"/>
        <v>0</v>
      </c>
    </row>
    <row r="52" spans="1:7">
      <c r="A52" s="822"/>
      <c r="B52" s="731"/>
      <c r="C52" s="818">
        <f t="shared" si="0"/>
        <v>0</v>
      </c>
      <c r="D52" s="819"/>
      <c r="E52" s="819"/>
      <c r="F52" s="819"/>
      <c r="G52" s="818">
        <f t="shared" si="1"/>
        <v>0</v>
      </c>
    </row>
    <row r="53" spans="1:7">
      <c r="A53" s="822"/>
      <c r="B53" s="731"/>
      <c r="C53" s="818">
        <f t="shared" si="0"/>
        <v>0</v>
      </c>
      <c r="D53" s="819"/>
      <c r="E53" s="819"/>
      <c r="F53" s="819"/>
      <c r="G53" s="818">
        <f t="shared" si="1"/>
        <v>0</v>
      </c>
    </row>
    <row r="54" spans="1:7">
      <c r="A54" s="822"/>
      <c r="B54" s="731"/>
      <c r="C54" s="818">
        <f t="shared" si="0"/>
        <v>0</v>
      </c>
      <c r="D54" s="819"/>
      <c r="E54" s="819"/>
      <c r="F54" s="819"/>
      <c r="G54" s="818">
        <f t="shared" si="1"/>
        <v>0</v>
      </c>
    </row>
    <row r="55" spans="1:7">
      <c r="A55" s="822"/>
      <c r="B55" s="731"/>
      <c r="C55" s="818">
        <f t="shared" si="0"/>
        <v>0</v>
      </c>
      <c r="D55" s="819"/>
      <c r="E55" s="819"/>
      <c r="F55" s="819"/>
      <c r="G55" s="818">
        <f t="shared" si="1"/>
        <v>0</v>
      </c>
    </row>
    <row r="56" spans="1:7">
      <c r="A56" s="822"/>
      <c r="B56" s="731"/>
      <c r="C56" s="818">
        <f t="shared" si="0"/>
        <v>0</v>
      </c>
      <c r="D56" s="819"/>
      <c r="E56" s="819"/>
      <c r="F56" s="819"/>
      <c r="G56" s="818">
        <f t="shared" si="1"/>
        <v>0</v>
      </c>
    </row>
    <row r="57" spans="1:7">
      <c r="A57" s="822"/>
      <c r="B57" s="731"/>
      <c r="C57" s="818">
        <f t="shared" si="0"/>
        <v>0</v>
      </c>
      <c r="D57" s="819"/>
      <c r="E57" s="819"/>
      <c r="F57" s="819"/>
      <c r="G57" s="818">
        <f t="shared" si="1"/>
        <v>0</v>
      </c>
    </row>
    <row r="58" spans="1:7">
      <c r="A58" s="822"/>
      <c r="B58" s="731"/>
      <c r="C58" s="818">
        <f t="shared" si="0"/>
        <v>0</v>
      </c>
      <c r="D58" s="819"/>
      <c r="E58" s="819"/>
      <c r="F58" s="819"/>
      <c r="G58" s="818">
        <f t="shared" si="1"/>
        <v>0</v>
      </c>
    </row>
    <row r="59" spans="1:7">
      <c r="A59" s="822"/>
      <c r="B59" s="731"/>
      <c r="C59" s="818">
        <f t="shared" si="0"/>
        <v>0</v>
      </c>
      <c r="D59" s="819"/>
      <c r="E59" s="819"/>
      <c r="F59" s="819"/>
      <c r="G59" s="818">
        <f t="shared" si="1"/>
        <v>0</v>
      </c>
    </row>
    <row r="60" spans="1:7">
      <c r="A60" s="822"/>
      <c r="B60" s="731"/>
      <c r="C60" s="818">
        <f t="shared" si="0"/>
        <v>0</v>
      </c>
      <c r="D60" s="819"/>
      <c r="E60" s="819"/>
      <c r="F60" s="819"/>
      <c r="G60" s="818">
        <f t="shared" si="1"/>
        <v>0</v>
      </c>
    </row>
    <row r="61" spans="1:7">
      <c r="A61" s="822"/>
      <c r="B61" s="731"/>
      <c r="C61" s="818">
        <f t="shared" si="0"/>
        <v>0</v>
      </c>
      <c r="D61" s="819"/>
      <c r="E61" s="819"/>
      <c r="F61" s="819"/>
      <c r="G61" s="818">
        <f t="shared" si="1"/>
        <v>0</v>
      </c>
    </row>
    <row r="62" spans="1:7">
      <c r="A62" s="822"/>
      <c r="B62" s="731"/>
      <c r="C62" s="818">
        <f t="shared" si="0"/>
        <v>0</v>
      </c>
      <c r="D62" s="819"/>
      <c r="E62" s="819"/>
      <c r="F62" s="819"/>
      <c r="G62" s="818">
        <f t="shared" si="1"/>
        <v>0</v>
      </c>
    </row>
    <row r="63" spans="1:7">
      <c r="A63" s="822"/>
      <c r="B63" s="731"/>
      <c r="C63" s="818">
        <f t="shared" si="0"/>
        <v>0</v>
      </c>
      <c r="D63" s="819"/>
      <c r="E63" s="819"/>
      <c r="F63" s="819"/>
      <c r="G63" s="818">
        <f t="shared" si="1"/>
        <v>0</v>
      </c>
    </row>
    <row r="64" spans="1:7">
      <c r="A64" s="822"/>
      <c r="B64" s="731"/>
      <c r="C64" s="818">
        <f t="shared" si="0"/>
        <v>0</v>
      </c>
      <c r="D64" s="819"/>
      <c r="E64" s="819"/>
      <c r="F64" s="819"/>
      <c r="G64" s="818">
        <f t="shared" si="1"/>
        <v>0</v>
      </c>
    </row>
    <row r="65" spans="1:7">
      <c r="A65" s="822"/>
      <c r="B65" s="731"/>
      <c r="C65" s="818">
        <f t="shared" si="0"/>
        <v>0</v>
      </c>
      <c r="D65" s="819"/>
      <c r="E65" s="819"/>
      <c r="F65" s="819"/>
      <c r="G65" s="818">
        <f t="shared" si="1"/>
        <v>0</v>
      </c>
    </row>
    <row r="66" spans="1:7">
      <c r="A66" s="822"/>
      <c r="B66" s="731"/>
      <c r="C66" s="818">
        <f t="shared" si="0"/>
        <v>0</v>
      </c>
      <c r="D66" s="819"/>
      <c r="E66" s="819"/>
      <c r="F66" s="819"/>
      <c r="G66" s="818">
        <f t="shared" si="1"/>
        <v>0</v>
      </c>
    </row>
    <row r="67" spans="1:7">
      <c r="A67" s="822"/>
      <c r="B67" s="731"/>
      <c r="C67" s="818">
        <f t="shared" si="0"/>
        <v>0</v>
      </c>
      <c r="D67" s="819"/>
      <c r="E67" s="819"/>
      <c r="F67" s="819"/>
      <c r="G67" s="818">
        <f t="shared" si="1"/>
        <v>0</v>
      </c>
    </row>
    <row r="68" spans="1:7">
      <c r="A68" s="822"/>
      <c r="B68" s="731"/>
      <c r="C68" s="818">
        <f t="shared" si="0"/>
        <v>0</v>
      </c>
      <c r="D68" s="819"/>
      <c r="E68" s="819"/>
      <c r="F68" s="819"/>
      <c r="G68" s="818">
        <f t="shared" si="1"/>
        <v>0</v>
      </c>
    </row>
    <row r="69" spans="1:7">
      <c r="A69" s="822"/>
      <c r="B69" s="731"/>
      <c r="C69" s="818">
        <f t="shared" si="0"/>
        <v>0</v>
      </c>
      <c r="D69" s="819"/>
      <c r="E69" s="819"/>
      <c r="F69" s="819"/>
      <c r="G69" s="818">
        <f t="shared" si="1"/>
        <v>0</v>
      </c>
    </row>
    <row r="70" spans="1:7">
      <c r="A70" s="822"/>
      <c r="B70" s="731"/>
      <c r="C70" s="818">
        <f t="shared" si="0"/>
        <v>0</v>
      </c>
      <c r="D70" s="819"/>
      <c r="E70" s="819"/>
      <c r="F70" s="819"/>
      <c r="G70" s="818">
        <f t="shared" si="1"/>
        <v>0</v>
      </c>
    </row>
    <row r="71" spans="1:7">
      <c r="A71" s="822"/>
      <c r="B71" s="731"/>
      <c r="C71" s="818">
        <f t="shared" si="0"/>
        <v>0</v>
      </c>
      <c r="D71" s="819"/>
      <c r="E71" s="819"/>
      <c r="F71" s="819"/>
      <c r="G71" s="818">
        <f t="shared" si="1"/>
        <v>0</v>
      </c>
    </row>
    <row r="72" spans="1:7">
      <c r="A72" s="822"/>
      <c r="B72" s="731"/>
      <c r="C72" s="818">
        <f t="shared" si="0"/>
        <v>0</v>
      </c>
      <c r="D72" s="819"/>
      <c r="E72" s="819"/>
      <c r="F72" s="819"/>
      <c r="G72" s="818">
        <f t="shared" si="1"/>
        <v>0</v>
      </c>
    </row>
    <row r="73" spans="1:7">
      <c r="A73" s="822"/>
      <c r="B73" s="731"/>
      <c r="C73" s="818">
        <f t="shared" si="0"/>
        <v>0</v>
      </c>
      <c r="D73" s="819"/>
      <c r="E73" s="819"/>
      <c r="F73" s="819"/>
      <c r="G73" s="818">
        <f t="shared" si="1"/>
        <v>0</v>
      </c>
    </row>
    <row r="74" spans="1:7">
      <c r="A74" s="822"/>
      <c r="B74" s="731"/>
      <c r="C74" s="818">
        <f t="shared" si="0"/>
        <v>0</v>
      </c>
      <c r="D74" s="819"/>
      <c r="E74" s="819"/>
      <c r="F74" s="819"/>
      <c r="G74" s="818">
        <f t="shared" si="1"/>
        <v>0</v>
      </c>
    </row>
    <row r="75" spans="1:7">
      <c r="A75" s="822"/>
      <c r="B75" s="731"/>
      <c r="C75" s="818">
        <f t="shared" si="0"/>
        <v>0</v>
      </c>
      <c r="D75" s="819"/>
      <c r="E75" s="819"/>
      <c r="F75" s="819"/>
      <c r="G75" s="818">
        <f t="shared" si="1"/>
        <v>0</v>
      </c>
    </row>
    <row r="76" spans="1:7">
      <c r="A76" s="822"/>
      <c r="B76" s="731"/>
      <c r="C76" s="818">
        <f t="shared" ref="C76:C139" si="2">SUMIF(D76:F76,"&gt;0")</f>
        <v>0</v>
      </c>
      <c r="D76" s="819"/>
      <c r="E76" s="819"/>
      <c r="F76" s="819"/>
      <c r="G76" s="818">
        <f t="shared" ref="G76:G139" si="3">SUMIF(B76:C76,"&gt;0")</f>
        <v>0</v>
      </c>
    </row>
    <row r="77" spans="1:7">
      <c r="A77" s="822"/>
      <c r="B77" s="731"/>
      <c r="C77" s="818">
        <f t="shared" si="2"/>
        <v>0</v>
      </c>
      <c r="D77" s="819"/>
      <c r="E77" s="819"/>
      <c r="F77" s="819"/>
      <c r="G77" s="818">
        <f t="shared" si="3"/>
        <v>0</v>
      </c>
    </row>
    <row r="78" spans="1:7">
      <c r="A78" s="822"/>
      <c r="B78" s="731"/>
      <c r="C78" s="818">
        <f t="shared" si="2"/>
        <v>0</v>
      </c>
      <c r="D78" s="819"/>
      <c r="E78" s="819"/>
      <c r="F78" s="819"/>
      <c r="G78" s="818">
        <f t="shared" si="3"/>
        <v>0</v>
      </c>
    </row>
    <row r="79" spans="1:7">
      <c r="A79" s="822"/>
      <c r="B79" s="731"/>
      <c r="C79" s="818">
        <f t="shared" si="2"/>
        <v>0</v>
      </c>
      <c r="D79" s="819"/>
      <c r="E79" s="819"/>
      <c r="F79" s="819"/>
      <c r="G79" s="818">
        <f t="shared" si="3"/>
        <v>0</v>
      </c>
    </row>
    <row r="80" spans="1:7">
      <c r="A80" s="822"/>
      <c r="B80" s="731"/>
      <c r="C80" s="818">
        <f t="shared" si="2"/>
        <v>0</v>
      </c>
      <c r="D80" s="819"/>
      <c r="E80" s="819"/>
      <c r="F80" s="819"/>
      <c r="G80" s="818">
        <f t="shared" si="3"/>
        <v>0</v>
      </c>
    </row>
    <row r="81" spans="1:7">
      <c r="A81" s="822"/>
      <c r="B81" s="731"/>
      <c r="C81" s="818">
        <f t="shared" si="2"/>
        <v>0</v>
      </c>
      <c r="D81" s="819"/>
      <c r="E81" s="819"/>
      <c r="F81" s="819"/>
      <c r="G81" s="818">
        <f t="shared" si="3"/>
        <v>0</v>
      </c>
    </row>
    <row r="82" spans="1:7">
      <c r="A82" s="822"/>
      <c r="B82" s="731"/>
      <c r="C82" s="818">
        <f t="shared" si="2"/>
        <v>0</v>
      </c>
      <c r="D82" s="819"/>
      <c r="E82" s="819"/>
      <c r="F82" s="819"/>
      <c r="G82" s="818">
        <f t="shared" si="3"/>
        <v>0</v>
      </c>
    </row>
    <row r="83" spans="1:7">
      <c r="A83" s="822"/>
      <c r="B83" s="731"/>
      <c r="C83" s="818">
        <f t="shared" si="2"/>
        <v>0</v>
      </c>
      <c r="D83" s="819"/>
      <c r="E83" s="819"/>
      <c r="F83" s="819"/>
      <c r="G83" s="818">
        <f t="shared" si="3"/>
        <v>0</v>
      </c>
    </row>
    <row r="84" spans="1:7">
      <c r="A84" s="822"/>
      <c r="B84" s="731"/>
      <c r="C84" s="818">
        <f t="shared" si="2"/>
        <v>0</v>
      </c>
      <c r="D84" s="819"/>
      <c r="E84" s="819"/>
      <c r="F84" s="819"/>
      <c r="G84" s="818">
        <f t="shared" si="3"/>
        <v>0</v>
      </c>
    </row>
    <row r="85" spans="1:7">
      <c r="A85" s="822"/>
      <c r="B85" s="731"/>
      <c r="C85" s="818">
        <f t="shared" si="2"/>
        <v>0</v>
      </c>
      <c r="D85" s="819"/>
      <c r="E85" s="819"/>
      <c r="F85" s="819"/>
      <c r="G85" s="818">
        <f t="shared" si="3"/>
        <v>0</v>
      </c>
    </row>
    <row r="86" spans="1:7">
      <c r="A86" s="822"/>
      <c r="B86" s="731"/>
      <c r="C86" s="818">
        <f t="shared" si="2"/>
        <v>0</v>
      </c>
      <c r="D86" s="819"/>
      <c r="E86" s="819"/>
      <c r="F86" s="819"/>
      <c r="G86" s="818">
        <f t="shared" si="3"/>
        <v>0</v>
      </c>
    </row>
    <row r="87" spans="1:7">
      <c r="A87" s="822"/>
      <c r="B87" s="731"/>
      <c r="C87" s="818">
        <f t="shared" si="2"/>
        <v>0</v>
      </c>
      <c r="D87" s="819"/>
      <c r="E87" s="819"/>
      <c r="F87" s="819"/>
      <c r="G87" s="818">
        <f t="shared" si="3"/>
        <v>0</v>
      </c>
    </row>
    <row r="88" spans="1:7">
      <c r="A88" s="822"/>
      <c r="B88" s="731"/>
      <c r="C88" s="818">
        <f t="shared" si="2"/>
        <v>0</v>
      </c>
      <c r="D88" s="819"/>
      <c r="E88" s="819"/>
      <c r="F88" s="819"/>
      <c r="G88" s="818">
        <f t="shared" si="3"/>
        <v>0</v>
      </c>
    </row>
    <row r="89" spans="1:7">
      <c r="A89" s="822"/>
      <c r="B89" s="731"/>
      <c r="C89" s="818">
        <f t="shared" si="2"/>
        <v>0</v>
      </c>
      <c r="D89" s="819"/>
      <c r="E89" s="819"/>
      <c r="F89" s="819"/>
      <c r="G89" s="818">
        <f t="shared" si="3"/>
        <v>0</v>
      </c>
    </row>
    <row r="90" spans="1:7">
      <c r="A90" s="822"/>
      <c r="B90" s="731"/>
      <c r="C90" s="818">
        <f t="shared" si="2"/>
        <v>0</v>
      </c>
      <c r="D90" s="819"/>
      <c r="E90" s="819"/>
      <c r="F90" s="819"/>
      <c r="G90" s="818">
        <f t="shared" si="3"/>
        <v>0</v>
      </c>
    </row>
    <row r="91" spans="1:7">
      <c r="A91" s="822"/>
      <c r="B91" s="731"/>
      <c r="C91" s="818">
        <f t="shared" si="2"/>
        <v>0</v>
      </c>
      <c r="D91" s="819"/>
      <c r="E91" s="819"/>
      <c r="F91" s="819"/>
      <c r="G91" s="818">
        <f t="shared" si="3"/>
        <v>0</v>
      </c>
    </row>
    <row r="92" spans="1:7">
      <c r="A92" s="822"/>
      <c r="B92" s="731"/>
      <c r="C92" s="818">
        <f t="shared" si="2"/>
        <v>0</v>
      </c>
      <c r="D92" s="819"/>
      <c r="E92" s="819"/>
      <c r="F92" s="819"/>
      <c r="G92" s="818">
        <f t="shared" si="3"/>
        <v>0</v>
      </c>
    </row>
    <row r="93" spans="1:7">
      <c r="A93" s="822"/>
      <c r="B93" s="731"/>
      <c r="C93" s="818">
        <f t="shared" si="2"/>
        <v>0</v>
      </c>
      <c r="D93" s="819"/>
      <c r="E93" s="819"/>
      <c r="F93" s="819"/>
      <c r="G93" s="818">
        <f t="shared" si="3"/>
        <v>0</v>
      </c>
    </row>
    <row r="94" spans="1:7">
      <c r="A94" s="822"/>
      <c r="B94" s="731"/>
      <c r="C94" s="818">
        <f t="shared" si="2"/>
        <v>0</v>
      </c>
      <c r="D94" s="819"/>
      <c r="E94" s="819"/>
      <c r="F94" s="819"/>
      <c r="G94" s="818">
        <f t="shared" si="3"/>
        <v>0</v>
      </c>
    </row>
    <row r="95" spans="1:7">
      <c r="A95" s="822"/>
      <c r="B95" s="731"/>
      <c r="C95" s="818">
        <f t="shared" si="2"/>
        <v>0</v>
      </c>
      <c r="D95" s="819"/>
      <c r="E95" s="819"/>
      <c r="F95" s="819"/>
      <c r="G95" s="818">
        <f t="shared" si="3"/>
        <v>0</v>
      </c>
    </row>
    <row r="96" spans="1:7">
      <c r="A96" s="822"/>
      <c r="B96" s="731"/>
      <c r="C96" s="818">
        <f t="shared" si="2"/>
        <v>0</v>
      </c>
      <c r="D96" s="819"/>
      <c r="E96" s="819"/>
      <c r="F96" s="819"/>
      <c r="G96" s="818">
        <f t="shared" si="3"/>
        <v>0</v>
      </c>
    </row>
    <row r="97" spans="1:7">
      <c r="A97" s="822"/>
      <c r="B97" s="731"/>
      <c r="C97" s="818">
        <f t="shared" si="2"/>
        <v>0</v>
      </c>
      <c r="D97" s="819"/>
      <c r="E97" s="819"/>
      <c r="F97" s="819"/>
      <c r="G97" s="818">
        <f t="shared" si="3"/>
        <v>0</v>
      </c>
    </row>
    <row r="98" spans="1:7">
      <c r="A98" s="822"/>
      <c r="B98" s="731"/>
      <c r="C98" s="818">
        <f t="shared" si="2"/>
        <v>0</v>
      </c>
      <c r="D98" s="819"/>
      <c r="E98" s="819"/>
      <c r="F98" s="819"/>
      <c r="G98" s="818">
        <f t="shared" si="3"/>
        <v>0</v>
      </c>
    </row>
    <row r="99" spans="1:7">
      <c r="A99" s="822"/>
      <c r="B99" s="731"/>
      <c r="C99" s="818">
        <f t="shared" si="2"/>
        <v>0</v>
      </c>
      <c r="D99" s="819"/>
      <c r="E99" s="819"/>
      <c r="F99" s="819"/>
      <c r="G99" s="818">
        <f t="shared" si="3"/>
        <v>0</v>
      </c>
    </row>
    <row r="100" spans="1:7">
      <c r="A100" s="822"/>
      <c r="B100" s="731"/>
      <c r="C100" s="818">
        <f t="shared" si="2"/>
        <v>0</v>
      </c>
      <c r="D100" s="819"/>
      <c r="E100" s="819"/>
      <c r="F100" s="819"/>
      <c r="G100" s="818">
        <f t="shared" si="3"/>
        <v>0</v>
      </c>
    </row>
    <row r="101" spans="1:7">
      <c r="A101" s="822"/>
      <c r="B101" s="731"/>
      <c r="C101" s="818">
        <f t="shared" si="2"/>
        <v>0</v>
      </c>
      <c r="D101" s="819"/>
      <c r="E101" s="819"/>
      <c r="F101" s="819"/>
      <c r="G101" s="818">
        <f t="shared" si="3"/>
        <v>0</v>
      </c>
    </row>
    <row r="102" spans="1:7">
      <c r="A102" s="822"/>
      <c r="B102" s="731"/>
      <c r="C102" s="818">
        <f t="shared" si="2"/>
        <v>0</v>
      </c>
      <c r="D102" s="819"/>
      <c r="E102" s="819"/>
      <c r="F102" s="819"/>
      <c r="G102" s="818">
        <f t="shared" si="3"/>
        <v>0</v>
      </c>
    </row>
    <row r="103" spans="1:7">
      <c r="A103" s="822"/>
      <c r="B103" s="731"/>
      <c r="C103" s="818">
        <f t="shared" si="2"/>
        <v>0</v>
      </c>
      <c r="D103" s="819"/>
      <c r="E103" s="819"/>
      <c r="F103" s="819"/>
      <c r="G103" s="818">
        <f t="shared" si="3"/>
        <v>0</v>
      </c>
    </row>
    <row r="104" spans="1:7">
      <c r="A104" s="822"/>
      <c r="B104" s="731"/>
      <c r="C104" s="818">
        <f t="shared" si="2"/>
        <v>0</v>
      </c>
      <c r="D104" s="819"/>
      <c r="E104" s="819"/>
      <c r="F104" s="819"/>
      <c r="G104" s="818">
        <f t="shared" si="3"/>
        <v>0</v>
      </c>
    </row>
    <row r="105" spans="1:7">
      <c r="A105" s="822"/>
      <c r="B105" s="731"/>
      <c r="C105" s="818">
        <f t="shared" si="2"/>
        <v>0</v>
      </c>
      <c r="D105" s="819"/>
      <c r="E105" s="819"/>
      <c r="F105" s="819"/>
      <c r="G105" s="818">
        <f t="shared" si="3"/>
        <v>0</v>
      </c>
    </row>
    <row r="106" spans="1:7">
      <c r="A106" s="822"/>
      <c r="B106" s="731"/>
      <c r="C106" s="818">
        <f t="shared" si="2"/>
        <v>0</v>
      </c>
      <c r="D106" s="819"/>
      <c r="E106" s="819"/>
      <c r="F106" s="819"/>
      <c r="G106" s="818">
        <f t="shared" si="3"/>
        <v>0</v>
      </c>
    </row>
    <row r="107" spans="1:7">
      <c r="A107" s="822"/>
      <c r="B107" s="731"/>
      <c r="C107" s="818">
        <f t="shared" si="2"/>
        <v>0</v>
      </c>
      <c r="D107" s="819"/>
      <c r="E107" s="819"/>
      <c r="F107" s="819"/>
      <c r="G107" s="818">
        <f t="shared" si="3"/>
        <v>0</v>
      </c>
    </row>
    <row r="108" spans="1:7">
      <c r="A108" s="822"/>
      <c r="B108" s="731"/>
      <c r="C108" s="818">
        <f t="shared" si="2"/>
        <v>0</v>
      </c>
      <c r="D108" s="819"/>
      <c r="E108" s="819"/>
      <c r="F108" s="819"/>
      <c r="G108" s="818">
        <f t="shared" si="3"/>
        <v>0</v>
      </c>
    </row>
    <row r="109" spans="1:7">
      <c r="A109" s="822"/>
      <c r="B109" s="731"/>
      <c r="C109" s="818">
        <f t="shared" si="2"/>
        <v>0</v>
      </c>
      <c r="D109" s="819"/>
      <c r="E109" s="819"/>
      <c r="F109" s="819"/>
      <c r="G109" s="818">
        <f t="shared" si="3"/>
        <v>0</v>
      </c>
    </row>
    <row r="110" spans="1:7">
      <c r="A110" s="822"/>
      <c r="B110" s="731"/>
      <c r="C110" s="818">
        <f t="shared" si="2"/>
        <v>0</v>
      </c>
      <c r="D110" s="819"/>
      <c r="E110" s="819"/>
      <c r="F110" s="819"/>
      <c r="G110" s="818">
        <f t="shared" si="3"/>
        <v>0</v>
      </c>
    </row>
    <row r="111" spans="1:7">
      <c r="A111" s="822"/>
      <c r="B111" s="731"/>
      <c r="C111" s="818">
        <f t="shared" si="2"/>
        <v>0</v>
      </c>
      <c r="D111" s="819"/>
      <c r="E111" s="819"/>
      <c r="F111" s="819"/>
      <c r="G111" s="818">
        <f t="shared" si="3"/>
        <v>0</v>
      </c>
    </row>
    <row r="112" spans="1:7">
      <c r="A112" s="822"/>
      <c r="B112" s="731"/>
      <c r="C112" s="818">
        <f t="shared" si="2"/>
        <v>0</v>
      </c>
      <c r="D112" s="819"/>
      <c r="E112" s="819"/>
      <c r="F112" s="819"/>
      <c r="G112" s="818">
        <f t="shared" si="3"/>
        <v>0</v>
      </c>
    </row>
    <row r="113" spans="1:7">
      <c r="A113" s="822"/>
      <c r="B113" s="731"/>
      <c r="C113" s="818">
        <f t="shared" si="2"/>
        <v>0</v>
      </c>
      <c r="D113" s="819"/>
      <c r="E113" s="819"/>
      <c r="F113" s="819"/>
      <c r="G113" s="818">
        <f t="shared" si="3"/>
        <v>0</v>
      </c>
    </row>
    <row r="114" spans="1:7">
      <c r="A114" s="822"/>
      <c r="B114" s="731"/>
      <c r="C114" s="818">
        <f t="shared" si="2"/>
        <v>0</v>
      </c>
      <c r="D114" s="819"/>
      <c r="E114" s="819"/>
      <c r="F114" s="819"/>
      <c r="G114" s="818">
        <f t="shared" si="3"/>
        <v>0</v>
      </c>
    </row>
    <row r="115" spans="1:7">
      <c r="A115" s="822"/>
      <c r="B115" s="731"/>
      <c r="C115" s="818">
        <f t="shared" si="2"/>
        <v>0</v>
      </c>
      <c r="D115" s="819"/>
      <c r="E115" s="819"/>
      <c r="F115" s="819"/>
      <c r="G115" s="818">
        <f t="shared" si="3"/>
        <v>0</v>
      </c>
    </row>
    <row r="116" spans="1:7">
      <c r="A116" s="822"/>
      <c r="B116" s="731"/>
      <c r="C116" s="818">
        <f t="shared" si="2"/>
        <v>0</v>
      </c>
      <c r="D116" s="819"/>
      <c r="E116" s="819"/>
      <c r="F116" s="819"/>
      <c r="G116" s="818">
        <f t="shared" si="3"/>
        <v>0</v>
      </c>
    </row>
    <row r="117" spans="1:7">
      <c r="A117" s="822"/>
      <c r="B117" s="731"/>
      <c r="C117" s="818">
        <f t="shared" si="2"/>
        <v>0</v>
      </c>
      <c r="D117" s="819"/>
      <c r="E117" s="819"/>
      <c r="F117" s="819"/>
      <c r="G117" s="818">
        <f t="shared" si="3"/>
        <v>0</v>
      </c>
    </row>
    <row r="118" spans="1:7">
      <c r="A118" s="822"/>
      <c r="B118" s="731"/>
      <c r="C118" s="818">
        <f t="shared" si="2"/>
        <v>0</v>
      </c>
      <c r="D118" s="819"/>
      <c r="E118" s="819"/>
      <c r="F118" s="819"/>
      <c r="G118" s="818">
        <f t="shared" si="3"/>
        <v>0</v>
      </c>
    </row>
    <row r="119" spans="1:7">
      <c r="A119" s="822"/>
      <c r="B119" s="731"/>
      <c r="C119" s="818">
        <f t="shared" si="2"/>
        <v>0</v>
      </c>
      <c r="D119" s="819"/>
      <c r="E119" s="819"/>
      <c r="F119" s="819"/>
      <c r="G119" s="818">
        <f t="shared" si="3"/>
        <v>0</v>
      </c>
    </row>
    <row r="120" spans="1:7">
      <c r="A120" s="822"/>
      <c r="B120" s="731"/>
      <c r="C120" s="818">
        <f t="shared" si="2"/>
        <v>0</v>
      </c>
      <c r="D120" s="819"/>
      <c r="E120" s="819"/>
      <c r="F120" s="819"/>
      <c r="G120" s="818">
        <f t="shared" si="3"/>
        <v>0</v>
      </c>
    </row>
    <row r="121" spans="1:7">
      <c r="A121" s="822"/>
      <c r="B121" s="731"/>
      <c r="C121" s="818">
        <f t="shared" si="2"/>
        <v>0</v>
      </c>
      <c r="D121" s="819"/>
      <c r="E121" s="819"/>
      <c r="F121" s="819"/>
      <c r="G121" s="818">
        <f t="shared" si="3"/>
        <v>0</v>
      </c>
    </row>
    <row r="122" spans="1:7">
      <c r="A122" s="822"/>
      <c r="B122" s="731"/>
      <c r="C122" s="818">
        <f t="shared" si="2"/>
        <v>0</v>
      </c>
      <c r="D122" s="819"/>
      <c r="E122" s="819"/>
      <c r="F122" s="819"/>
      <c r="G122" s="818">
        <f t="shared" si="3"/>
        <v>0</v>
      </c>
    </row>
    <row r="123" spans="1:7">
      <c r="A123" s="822"/>
      <c r="B123" s="731"/>
      <c r="C123" s="818">
        <f t="shared" si="2"/>
        <v>0</v>
      </c>
      <c r="D123" s="819"/>
      <c r="E123" s="819"/>
      <c r="F123" s="819"/>
      <c r="G123" s="818">
        <f t="shared" si="3"/>
        <v>0</v>
      </c>
    </row>
    <row r="124" spans="1:7">
      <c r="A124" s="822"/>
      <c r="B124" s="731"/>
      <c r="C124" s="818">
        <f t="shared" si="2"/>
        <v>0</v>
      </c>
      <c r="D124" s="819"/>
      <c r="E124" s="819"/>
      <c r="F124" s="819"/>
      <c r="G124" s="818">
        <f t="shared" si="3"/>
        <v>0</v>
      </c>
    </row>
    <row r="125" spans="1:7">
      <c r="A125" s="822"/>
      <c r="B125" s="731"/>
      <c r="C125" s="818">
        <f t="shared" si="2"/>
        <v>0</v>
      </c>
      <c r="D125" s="819"/>
      <c r="E125" s="819"/>
      <c r="F125" s="819"/>
      <c r="G125" s="818">
        <f t="shared" si="3"/>
        <v>0</v>
      </c>
    </row>
    <row r="126" spans="1:7">
      <c r="A126" s="822"/>
      <c r="B126" s="731"/>
      <c r="C126" s="818">
        <f t="shared" si="2"/>
        <v>0</v>
      </c>
      <c r="D126" s="819"/>
      <c r="E126" s="819"/>
      <c r="F126" s="819"/>
      <c r="G126" s="818">
        <f t="shared" si="3"/>
        <v>0</v>
      </c>
    </row>
    <row r="127" spans="1:7">
      <c r="A127" s="822"/>
      <c r="B127" s="731"/>
      <c r="C127" s="818">
        <f t="shared" si="2"/>
        <v>0</v>
      </c>
      <c r="D127" s="819"/>
      <c r="E127" s="819"/>
      <c r="F127" s="819"/>
      <c r="G127" s="818">
        <f t="shared" si="3"/>
        <v>0</v>
      </c>
    </row>
    <row r="128" spans="1:7">
      <c r="A128" s="822"/>
      <c r="B128" s="731"/>
      <c r="C128" s="818">
        <f t="shared" si="2"/>
        <v>0</v>
      </c>
      <c r="D128" s="819"/>
      <c r="E128" s="819"/>
      <c r="F128" s="819"/>
      <c r="G128" s="818">
        <f t="shared" si="3"/>
        <v>0</v>
      </c>
    </row>
    <row r="129" spans="1:7">
      <c r="A129" s="822"/>
      <c r="B129" s="731"/>
      <c r="C129" s="818">
        <f t="shared" si="2"/>
        <v>0</v>
      </c>
      <c r="D129" s="819"/>
      <c r="E129" s="819"/>
      <c r="F129" s="819"/>
      <c r="G129" s="818">
        <f t="shared" si="3"/>
        <v>0</v>
      </c>
    </row>
    <row r="130" spans="1:7">
      <c r="A130" s="822"/>
      <c r="B130" s="731"/>
      <c r="C130" s="818">
        <f t="shared" si="2"/>
        <v>0</v>
      </c>
      <c r="D130" s="819"/>
      <c r="E130" s="819"/>
      <c r="F130" s="819"/>
      <c r="G130" s="818">
        <f t="shared" si="3"/>
        <v>0</v>
      </c>
    </row>
    <row r="131" spans="1:7">
      <c r="A131" s="822"/>
      <c r="B131" s="731"/>
      <c r="C131" s="818">
        <f t="shared" si="2"/>
        <v>0</v>
      </c>
      <c r="D131" s="819"/>
      <c r="E131" s="819"/>
      <c r="F131" s="819"/>
      <c r="G131" s="818">
        <f t="shared" si="3"/>
        <v>0</v>
      </c>
    </row>
    <row r="132" spans="1:7">
      <c r="A132" s="822"/>
      <c r="B132" s="731"/>
      <c r="C132" s="818">
        <f t="shared" si="2"/>
        <v>0</v>
      </c>
      <c r="D132" s="819"/>
      <c r="E132" s="819"/>
      <c r="F132" s="819"/>
      <c r="G132" s="818">
        <f t="shared" si="3"/>
        <v>0</v>
      </c>
    </row>
    <row r="133" spans="1:7">
      <c r="A133" s="822"/>
      <c r="B133" s="731"/>
      <c r="C133" s="818">
        <f t="shared" si="2"/>
        <v>0</v>
      </c>
      <c r="D133" s="819"/>
      <c r="E133" s="819"/>
      <c r="F133" s="819"/>
      <c r="G133" s="818">
        <f t="shared" si="3"/>
        <v>0</v>
      </c>
    </row>
    <row r="134" spans="1:7">
      <c r="A134" s="822"/>
      <c r="B134" s="731"/>
      <c r="C134" s="818">
        <f t="shared" si="2"/>
        <v>0</v>
      </c>
      <c r="D134" s="819"/>
      <c r="E134" s="819"/>
      <c r="F134" s="819"/>
      <c r="G134" s="818">
        <f t="shared" si="3"/>
        <v>0</v>
      </c>
    </row>
    <row r="135" spans="1:7">
      <c r="A135" s="822"/>
      <c r="B135" s="731"/>
      <c r="C135" s="818">
        <f t="shared" si="2"/>
        <v>0</v>
      </c>
      <c r="D135" s="819"/>
      <c r="E135" s="819"/>
      <c r="F135" s="819"/>
      <c r="G135" s="818">
        <f t="shared" si="3"/>
        <v>0</v>
      </c>
    </row>
    <row r="136" spans="1:7">
      <c r="A136" s="822"/>
      <c r="B136" s="731"/>
      <c r="C136" s="818">
        <f t="shared" si="2"/>
        <v>0</v>
      </c>
      <c r="D136" s="819"/>
      <c r="E136" s="819"/>
      <c r="F136" s="819"/>
      <c r="G136" s="818">
        <f t="shared" si="3"/>
        <v>0</v>
      </c>
    </row>
    <row r="137" spans="1:7">
      <c r="A137" s="822"/>
      <c r="B137" s="731"/>
      <c r="C137" s="818">
        <f t="shared" si="2"/>
        <v>0</v>
      </c>
      <c r="D137" s="819"/>
      <c r="E137" s="819"/>
      <c r="F137" s="819"/>
      <c r="G137" s="818">
        <f t="shared" si="3"/>
        <v>0</v>
      </c>
    </row>
    <row r="138" spans="1:7">
      <c r="A138" s="822"/>
      <c r="B138" s="731"/>
      <c r="C138" s="818">
        <f t="shared" si="2"/>
        <v>0</v>
      </c>
      <c r="D138" s="819"/>
      <c r="E138" s="819"/>
      <c r="F138" s="819"/>
      <c r="G138" s="818">
        <f t="shared" si="3"/>
        <v>0</v>
      </c>
    </row>
    <row r="139" spans="1:7">
      <c r="A139" s="822"/>
      <c r="B139" s="731"/>
      <c r="C139" s="818">
        <f t="shared" si="2"/>
        <v>0</v>
      </c>
      <c r="D139" s="819"/>
      <c r="E139" s="819"/>
      <c r="F139" s="819"/>
      <c r="G139" s="818">
        <f t="shared" si="3"/>
        <v>0</v>
      </c>
    </row>
    <row r="140" spans="1:7">
      <c r="A140" s="822"/>
      <c r="B140" s="731"/>
      <c r="C140" s="818">
        <f t="shared" ref="C140:C203" si="4">SUMIF(D140:F140,"&gt;0")</f>
        <v>0</v>
      </c>
      <c r="D140" s="819"/>
      <c r="E140" s="819"/>
      <c r="F140" s="819"/>
      <c r="G140" s="818">
        <f t="shared" ref="G140:G203" si="5">SUMIF(B140:C140,"&gt;0")</f>
        <v>0</v>
      </c>
    </row>
    <row r="141" spans="1:7">
      <c r="A141" s="822"/>
      <c r="B141" s="731"/>
      <c r="C141" s="818">
        <f t="shared" si="4"/>
        <v>0</v>
      </c>
      <c r="D141" s="819"/>
      <c r="E141" s="819"/>
      <c r="F141" s="819"/>
      <c r="G141" s="818">
        <f t="shared" si="5"/>
        <v>0</v>
      </c>
    </row>
    <row r="142" spans="1:7">
      <c r="A142" s="822"/>
      <c r="B142" s="731"/>
      <c r="C142" s="818">
        <f t="shared" si="4"/>
        <v>0</v>
      </c>
      <c r="D142" s="819"/>
      <c r="E142" s="819"/>
      <c r="F142" s="819"/>
      <c r="G142" s="818">
        <f t="shared" si="5"/>
        <v>0</v>
      </c>
    </row>
    <row r="143" spans="1:7">
      <c r="A143" s="822"/>
      <c r="B143" s="731"/>
      <c r="C143" s="818">
        <f t="shared" si="4"/>
        <v>0</v>
      </c>
      <c r="D143" s="819"/>
      <c r="E143" s="819"/>
      <c r="F143" s="819"/>
      <c r="G143" s="818">
        <f t="shared" si="5"/>
        <v>0</v>
      </c>
    </row>
    <row r="144" spans="1:7">
      <c r="A144" s="822"/>
      <c r="B144" s="731"/>
      <c r="C144" s="818">
        <f t="shared" si="4"/>
        <v>0</v>
      </c>
      <c r="D144" s="819"/>
      <c r="E144" s="819"/>
      <c r="F144" s="819"/>
      <c r="G144" s="818">
        <f t="shared" si="5"/>
        <v>0</v>
      </c>
    </row>
    <row r="145" spans="1:7">
      <c r="A145" s="822"/>
      <c r="B145" s="731"/>
      <c r="C145" s="818">
        <f t="shared" si="4"/>
        <v>0</v>
      </c>
      <c r="D145" s="819"/>
      <c r="E145" s="819"/>
      <c r="F145" s="819"/>
      <c r="G145" s="818">
        <f t="shared" si="5"/>
        <v>0</v>
      </c>
    </row>
    <row r="146" spans="1:7">
      <c r="A146" s="822"/>
      <c r="B146" s="731"/>
      <c r="C146" s="818">
        <f t="shared" si="4"/>
        <v>0</v>
      </c>
      <c r="D146" s="819"/>
      <c r="E146" s="819"/>
      <c r="F146" s="819"/>
      <c r="G146" s="818">
        <f t="shared" si="5"/>
        <v>0</v>
      </c>
    </row>
    <row r="147" spans="1:7">
      <c r="A147" s="822"/>
      <c r="B147" s="731"/>
      <c r="C147" s="818">
        <f t="shared" si="4"/>
        <v>0</v>
      </c>
      <c r="D147" s="819"/>
      <c r="E147" s="819"/>
      <c r="F147" s="819"/>
      <c r="G147" s="818">
        <f t="shared" si="5"/>
        <v>0</v>
      </c>
    </row>
    <row r="148" spans="1:7">
      <c r="A148" s="822"/>
      <c r="B148" s="731"/>
      <c r="C148" s="818">
        <f t="shared" si="4"/>
        <v>0</v>
      </c>
      <c r="D148" s="819"/>
      <c r="E148" s="819"/>
      <c r="F148" s="819"/>
      <c r="G148" s="818">
        <f t="shared" si="5"/>
        <v>0</v>
      </c>
    </row>
    <row r="149" spans="1:7">
      <c r="A149" s="822"/>
      <c r="B149" s="731"/>
      <c r="C149" s="818">
        <f t="shared" si="4"/>
        <v>0</v>
      </c>
      <c r="D149" s="819"/>
      <c r="E149" s="819"/>
      <c r="F149" s="819"/>
      <c r="G149" s="818">
        <f t="shared" si="5"/>
        <v>0</v>
      </c>
    </row>
    <row r="150" spans="1:7">
      <c r="A150" s="822"/>
      <c r="B150" s="731"/>
      <c r="C150" s="818">
        <f t="shared" si="4"/>
        <v>0</v>
      </c>
      <c r="D150" s="819"/>
      <c r="E150" s="819"/>
      <c r="F150" s="819"/>
      <c r="G150" s="818">
        <f t="shared" si="5"/>
        <v>0</v>
      </c>
    </row>
    <row r="151" spans="1:7">
      <c r="A151" s="822"/>
      <c r="B151" s="731"/>
      <c r="C151" s="818">
        <f t="shared" si="4"/>
        <v>0</v>
      </c>
      <c r="D151" s="819"/>
      <c r="E151" s="819"/>
      <c r="F151" s="819"/>
      <c r="G151" s="818">
        <f t="shared" si="5"/>
        <v>0</v>
      </c>
    </row>
    <row r="152" spans="1:7">
      <c r="A152" s="822"/>
      <c r="B152" s="731"/>
      <c r="C152" s="818">
        <f t="shared" si="4"/>
        <v>0</v>
      </c>
      <c r="D152" s="819"/>
      <c r="E152" s="819"/>
      <c r="F152" s="819"/>
      <c r="G152" s="818">
        <f t="shared" si="5"/>
        <v>0</v>
      </c>
    </row>
    <row r="153" spans="1:7">
      <c r="A153" s="822"/>
      <c r="B153" s="731"/>
      <c r="C153" s="818">
        <f t="shared" si="4"/>
        <v>0</v>
      </c>
      <c r="D153" s="819"/>
      <c r="E153" s="819"/>
      <c r="F153" s="819"/>
      <c r="G153" s="818">
        <f t="shared" si="5"/>
        <v>0</v>
      </c>
    </row>
    <row r="154" spans="1:7">
      <c r="A154" s="822"/>
      <c r="B154" s="731"/>
      <c r="C154" s="818">
        <f t="shared" si="4"/>
        <v>0</v>
      </c>
      <c r="D154" s="819"/>
      <c r="E154" s="819"/>
      <c r="F154" s="819"/>
      <c r="G154" s="818">
        <f t="shared" si="5"/>
        <v>0</v>
      </c>
    </row>
    <row r="155" spans="1:7">
      <c r="A155" s="822"/>
      <c r="B155" s="731"/>
      <c r="C155" s="818">
        <f t="shared" si="4"/>
        <v>0</v>
      </c>
      <c r="D155" s="819"/>
      <c r="E155" s="819"/>
      <c r="F155" s="819"/>
      <c r="G155" s="818">
        <f t="shared" si="5"/>
        <v>0</v>
      </c>
    </row>
    <row r="156" spans="1:7">
      <c r="A156" s="822"/>
      <c r="B156" s="731"/>
      <c r="C156" s="818">
        <f t="shared" si="4"/>
        <v>0</v>
      </c>
      <c r="D156" s="819"/>
      <c r="E156" s="819"/>
      <c r="F156" s="819"/>
      <c r="G156" s="818">
        <f t="shared" si="5"/>
        <v>0</v>
      </c>
    </row>
    <row r="157" spans="1:7">
      <c r="A157" s="822"/>
      <c r="B157" s="731"/>
      <c r="C157" s="818">
        <f t="shared" si="4"/>
        <v>0</v>
      </c>
      <c r="D157" s="819"/>
      <c r="E157" s="819"/>
      <c r="F157" s="819"/>
      <c r="G157" s="818">
        <f t="shared" si="5"/>
        <v>0</v>
      </c>
    </row>
    <row r="158" spans="1:7">
      <c r="A158" s="822"/>
      <c r="B158" s="731"/>
      <c r="C158" s="818">
        <f t="shared" si="4"/>
        <v>0</v>
      </c>
      <c r="D158" s="819"/>
      <c r="E158" s="819"/>
      <c r="F158" s="819"/>
      <c r="G158" s="818">
        <f t="shared" si="5"/>
        <v>0</v>
      </c>
    </row>
    <row r="159" spans="1:7">
      <c r="A159" s="822"/>
      <c r="B159" s="731"/>
      <c r="C159" s="818">
        <f t="shared" si="4"/>
        <v>0</v>
      </c>
      <c r="D159" s="819"/>
      <c r="E159" s="819"/>
      <c r="F159" s="819"/>
      <c r="G159" s="818">
        <f t="shared" si="5"/>
        <v>0</v>
      </c>
    </row>
    <row r="160" spans="1:7">
      <c r="A160" s="822"/>
      <c r="B160" s="731"/>
      <c r="C160" s="818">
        <f t="shared" si="4"/>
        <v>0</v>
      </c>
      <c r="D160" s="819"/>
      <c r="E160" s="819"/>
      <c r="F160" s="819"/>
      <c r="G160" s="818">
        <f t="shared" si="5"/>
        <v>0</v>
      </c>
    </row>
    <row r="161" spans="1:7">
      <c r="A161" s="822"/>
      <c r="B161" s="731"/>
      <c r="C161" s="818">
        <f t="shared" si="4"/>
        <v>0</v>
      </c>
      <c r="D161" s="819"/>
      <c r="E161" s="819"/>
      <c r="F161" s="819"/>
      <c r="G161" s="818">
        <f t="shared" si="5"/>
        <v>0</v>
      </c>
    </row>
    <row r="162" spans="1:7">
      <c r="A162" s="822"/>
      <c r="B162" s="731"/>
      <c r="C162" s="818">
        <f t="shared" si="4"/>
        <v>0</v>
      </c>
      <c r="D162" s="819"/>
      <c r="E162" s="819"/>
      <c r="F162" s="819"/>
      <c r="G162" s="818">
        <f t="shared" si="5"/>
        <v>0</v>
      </c>
    </row>
    <row r="163" spans="1:7">
      <c r="A163" s="822"/>
      <c r="B163" s="731"/>
      <c r="C163" s="818">
        <f t="shared" si="4"/>
        <v>0</v>
      </c>
      <c r="D163" s="819"/>
      <c r="E163" s="819"/>
      <c r="F163" s="819"/>
      <c r="G163" s="818">
        <f t="shared" si="5"/>
        <v>0</v>
      </c>
    </row>
    <row r="164" spans="1:7">
      <c r="A164" s="822"/>
      <c r="B164" s="731"/>
      <c r="C164" s="818">
        <f t="shared" si="4"/>
        <v>0</v>
      </c>
      <c r="D164" s="819"/>
      <c r="E164" s="819"/>
      <c r="F164" s="819"/>
      <c r="G164" s="818">
        <f t="shared" si="5"/>
        <v>0</v>
      </c>
    </row>
    <row r="165" spans="1:7">
      <c r="A165" s="822"/>
      <c r="B165" s="731"/>
      <c r="C165" s="818">
        <f t="shared" si="4"/>
        <v>0</v>
      </c>
      <c r="D165" s="819"/>
      <c r="E165" s="819"/>
      <c r="F165" s="819"/>
      <c r="G165" s="818">
        <f t="shared" si="5"/>
        <v>0</v>
      </c>
    </row>
    <row r="166" spans="1:7">
      <c r="A166" s="822"/>
      <c r="B166" s="731"/>
      <c r="C166" s="818">
        <f t="shared" si="4"/>
        <v>0</v>
      </c>
      <c r="D166" s="819"/>
      <c r="E166" s="819"/>
      <c r="F166" s="819"/>
      <c r="G166" s="818">
        <f t="shared" si="5"/>
        <v>0</v>
      </c>
    </row>
    <row r="167" spans="1:7">
      <c r="A167" s="822"/>
      <c r="B167" s="731"/>
      <c r="C167" s="818">
        <f t="shared" si="4"/>
        <v>0</v>
      </c>
      <c r="D167" s="819"/>
      <c r="E167" s="819"/>
      <c r="F167" s="819"/>
      <c r="G167" s="818">
        <f t="shared" si="5"/>
        <v>0</v>
      </c>
    </row>
    <row r="168" spans="1:7">
      <c r="A168" s="822"/>
      <c r="B168" s="731"/>
      <c r="C168" s="818">
        <f t="shared" si="4"/>
        <v>0</v>
      </c>
      <c r="D168" s="819"/>
      <c r="E168" s="819"/>
      <c r="F168" s="819"/>
      <c r="G168" s="818">
        <f t="shared" si="5"/>
        <v>0</v>
      </c>
    </row>
    <row r="169" spans="1:7">
      <c r="A169" s="822"/>
      <c r="B169" s="731"/>
      <c r="C169" s="818">
        <f t="shared" si="4"/>
        <v>0</v>
      </c>
      <c r="D169" s="819"/>
      <c r="E169" s="819"/>
      <c r="F169" s="819"/>
      <c r="G169" s="818">
        <f t="shared" si="5"/>
        <v>0</v>
      </c>
    </row>
    <row r="170" spans="1:7">
      <c r="A170" s="822"/>
      <c r="B170" s="731"/>
      <c r="C170" s="818">
        <f t="shared" si="4"/>
        <v>0</v>
      </c>
      <c r="D170" s="819"/>
      <c r="E170" s="819"/>
      <c r="F170" s="819"/>
      <c r="G170" s="818">
        <f t="shared" si="5"/>
        <v>0</v>
      </c>
    </row>
    <row r="171" spans="1:7">
      <c r="A171" s="822"/>
      <c r="B171" s="731"/>
      <c r="C171" s="818">
        <f t="shared" si="4"/>
        <v>0</v>
      </c>
      <c r="D171" s="819"/>
      <c r="E171" s="819"/>
      <c r="F171" s="819"/>
      <c r="G171" s="818">
        <f t="shared" si="5"/>
        <v>0</v>
      </c>
    </row>
    <row r="172" spans="1:7">
      <c r="A172" s="822"/>
      <c r="B172" s="731"/>
      <c r="C172" s="818">
        <f t="shared" si="4"/>
        <v>0</v>
      </c>
      <c r="D172" s="819"/>
      <c r="E172" s="819"/>
      <c r="F172" s="819"/>
      <c r="G172" s="818">
        <f t="shared" si="5"/>
        <v>0</v>
      </c>
    </row>
    <row r="173" spans="1:7">
      <c r="A173" s="822"/>
      <c r="B173" s="731"/>
      <c r="C173" s="818">
        <f t="shared" si="4"/>
        <v>0</v>
      </c>
      <c r="D173" s="819"/>
      <c r="E173" s="819"/>
      <c r="F173" s="819"/>
      <c r="G173" s="818">
        <f t="shared" si="5"/>
        <v>0</v>
      </c>
    </row>
    <row r="174" spans="1:7">
      <c r="A174" s="822"/>
      <c r="B174" s="731"/>
      <c r="C174" s="818">
        <f t="shared" si="4"/>
        <v>0</v>
      </c>
      <c r="D174" s="819"/>
      <c r="E174" s="819"/>
      <c r="F174" s="819"/>
      <c r="G174" s="818">
        <f t="shared" si="5"/>
        <v>0</v>
      </c>
    </row>
    <row r="175" spans="1:7">
      <c r="A175" s="822"/>
      <c r="B175" s="731"/>
      <c r="C175" s="818">
        <f t="shared" si="4"/>
        <v>0</v>
      </c>
      <c r="D175" s="819"/>
      <c r="E175" s="819"/>
      <c r="F175" s="819"/>
      <c r="G175" s="818">
        <f t="shared" si="5"/>
        <v>0</v>
      </c>
    </row>
    <row r="176" spans="1:7">
      <c r="A176" s="822"/>
      <c r="B176" s="731"/>
      <c r="C176" s="818">
        <f t="shared" si="4"/>
        <v>0</v>
      </c>
      <c r="D176" s="819"/>
      <c r="E176" s="819"/>
      <c r="F176" s="819"/>
      <c r="G176" s="818">
        <f t="shared" si="5"/>
        <v>0</v>
      </c>
    </row>
    <row r="177" spans="1:7">
      <c r="A177" s="822"/>
      <c r="B177" s="731"/>
      <c r="C177" s="818">
        <f t="shared" si="4"/>
        <v>0</v>
      </c>
      <c r="D177" s="819"/>
      <c r="E177" s="819"/>
      <c r="F177" s="819"/>
      <c r="G177" s="818">
        <f t="shared" si="5"/>
        <v>0</v>
      </c>
    </row>
    <row r="178" spans="1:7">
      <c r="A178" s="822"/>
      <c r="B178" s="731"/>
      <c r="C178" s="818">
        <f t="shared" si="4"/>
        <v>0</v>
      </c>
      <c r="D178" s="819"/>
      <c r="E178" s="819"/>
      <c r="F178" s="819"/>
      <c r="G178" s="818">
        <f t="shared" si="5"/>
        <v>0</v>
      </c>
    </row>
    <row r="179" spans="1:7">
      <c r="A179" s="822"/>
      <c r="B179" s="731"/>
      <c r="C179" s="818">
        <f t="shared" si="4"/>
        <v>0</v>
      </c>
      <c r="D179" s="819"/>
      <c r="E179" s="819"/>
      <c r="F179" s="819"/>
      <c r="G179" s="818">
        <f t="shared" si="5"/>
        <v>0</v>
      </c>
    </row>
    <row r="180" spans="1:7">
      <c r="A180" s="822"/>
      <c r="B180" s="731"/>
      <c r="C180" s="818">
        <f t="shared" si="4"/>
        <v>0</v>
      </c>
      <c r="D180" s="819"/>
      <c r="E180" s="819"/>
      <c r="F180" s="819"/>
      <c r="G180" s="818">
        <f t="shared" si="5"/>
        <v>0</v>
      </c>
    </row>
    <row r="181" spans="1:7">
      <c r="A181" s="822"/>
      <c r="B181" s="731"/>
      <c r="C181" s="818">
        <f t="shared" si="4"/>
        <v>0</v>
      </c>
      <c r="D181" s="819"/>
      <c r="E181" s="819"/>
      <c r="F181" s="819"/>
      <c r="G181" s="818">
        <f t="shared" si="5"/>
        <v>0</v>
      </c>
    </row>
    <row r="182" spans="1:7">
      <c r="A182" s="822"/>
      <c r="B182" s="731"/>
      <c r="C182" s="818">
        <f t="shared" si="4"/>
        <v>0</v>
      </c>
      <c r="D182" s="819"/>
      <c r="E182" s="819"/>
      <c r="F182" s="819"/>
      <c r="G182" s="818">
        <f t="shared" si="5"/>
        <v>0</v>
      </c>
    </row>
    <row r="183" spans="1:7">
      <c r="A183" s="822"/>
      <c r="B183" s="731"/>
      <c r="C183" s="818">
        <f t="shared" si="4"/>
        <v>0</v>
      </c>
      <c r="D183" s="819"/>
      <c r="E183" s="819"/>
      <c r="F183" s="819"/>
      <c r="G183" s="818">
        <f t="shared" si="5"/>
        <v>0</v>
      </c>
    </row>
    <row r="184" spans="1:7">
      <c r="A184" s="822"/>
      <c r="B184" s="731"/>
      <c r="C184" s="818">
        <f t="shared" si="4"/>
        <v>0</v>
      </c>
      <c r="D184" s="819"/>
      <c r="E184" s="819"/>
      <c r="F184" s="819"/>
      <c r="G184" s="818">
        <f t="shared" si="5"/>
        <v>0</v>
      </c>
    </row>
    <row r="185" spans="1:7">
      <c r="A185" s="822"/>
      <c r="B185" s="731"/>
      <c r="C185" s="818">
        <f t="shared" si="4"/>
        <v>0</v>
      </c>
      <c r="D185" s="819"/>
      <c r="E185" s="819"/>
      <c r="F185" s="819"/>
      <c r="G185" s="818">
        <f t="shared" si="5"/>
        <v>0</v>
      </c>
    </row>
    <row r="186" spans="1:7">
      <c r="A186" s="822"/>
      <c r="B186" s="731"/>
      <c r="C186" s="818">
        <f t="shared" si="4"/>
        <v>0</v>
      </c>
      <c r="D186" s="819"/>
      <c r="E186" s="819"/>
      <c r="F186" s="819"/>
      <c r="G186" s="818">
        <f t="shared" si="5"/>
        <v>0</v>
      </c>
    </row>
    <row r="187" spans="1:7">
      <c r="A187" s="822"/>
      <c r="B187" s="731"/>
      <c r="C187" s="818">
        <f t="shared" si="4"/>
        <v>0</v>
      </c>
      <c r="D187" s="819"/>
      <c r="E187" s="819"/>
      <c r="F187" s="819"/>
      <c r="G187" s="818">
        <f t="shared" si="5"/>
        <v>0</v>
      </c>
    </row>
    <row r="188" spans="1:7">
      <c r="A188" s="822"/>
      <c r="B188" s="731"/>
      <c r="C188" s="818">
        <f t="shared" si="4"/>
        <v>0</v>
      </c>
      <c r="D188" s="819"/>
      <c r="E188" s="819"/>
      <c r="F188" s="819"/>
      <c r="G188" s="818">
        <f t="shared" si="5"/>
        <v>0</v>
      </c>
    </row>
    <row r="189" spans="1:7">
      <c r="A189" s="822"/>
      <c r="B189" s="731"/>
      <c r="C189" s="818">
        <f t="shared" si="4"/>
        <v>0</v>
      </c>
      <c r="D189" s="819"/>
      <c r="E189" s="819"/>
      <c r="F189" s="819"/>
      <c r="G189" s="818">
        <f t="shared" si="5"/>
        <v>0</v>
      </c>
    </row>
    <row r="190" spans="1:7">
      <c r="A190" s="822"/>
      <c r="B190" s="731"/>
      <c r="C190" s="818">
        <f t="shared" si="4"/>
        <v>0</v>
      </c>
      <c r="D190" s="819"/>
      <c r="E190" s="819"/>
      <c r="F190" s="819"/>
      <c r="G190" s="818">
        <f t="shared" si="5"/>
        <v>0</v>
      </c>
    </row>
    <row r="191" spans="1:7">
      <c r="A191" s="822"/>
      <c r="B191" s="731"/>
      <c r="C191" s="818">
        <f t="shared" si="4"/>
        <v>0</v>
      </c>
      <c r="D191" s="819"/>
      <c r="E191" s="819"/>
      <c r="F191" s="819"/>
      <c r="G191" s="818">
        <f t="shared" si="5"/>
        <v>0</v>
      </c>
    </row>
    <row r="192" spans="1:7">
      <c r="A192" s="822"/>
      <c r="B192" s="731"/>
      <c r="C192" s="818">
        <f t="shared" si="4"/>
        <v>0</v>
      </c>
      <c r="D192" s="819"/>
      <c r="E192" s="819"/>
      <c r="F192" s="819"/>
      <c r="G192" s="818">
        <f t="shared" si="5"/>
        <v>0</v>
      </c>
    </row>
    <row r="193" spans="1:7">
      <c r="A193" s="822"/>
      <c r="B193" s="731"/>
      <c r="C193" s="818">
        <f t="shared" si="4"/>
        <v>0</v>
      </c>
      <c r="D193" s="819"/>
      <c r="E193" s="819"/>
      <c r="F193" s="819"/>
      <c r="G193" s="818">
        <f t="shared" si="5"/>
        <v>0</v>
      </c>
    </row>
    <row r="194" spans="1:7">
      <c r="A194" s="822"/>
      <c r="B194" s="731"/>
      <c r="C194" s="818">
        <f t="shared" si="4"/>
        <v>0</v>
      </c>
      <c r="D194" s="819"/>
      <c r="E194" s="819"/>
      <c r="F194" s="819"/>
      <c r="G194" s="818">
        <f t="shared" si="5"/>
        <v>0</v>
      </c>
    </row>
    <row r="195" spans="1:7">
      <c r="A195" s="822"/>
      <c r="B195" s="731"/>
      <c r="C195" s="818">
        <f t="shared" si="4"/>
        <v>0</v>
      </c>
      <c r="D195" s="819"/>
      <c r="E195" s="819"/>
      <c r="F195" s="819"/>
      <c r="G195" s="818">
        <f t="shared" si="5"/>
        <v>0</v>
      </c>
    </row>
    <row r="196" spans="1:7">
      <c r="A196" s="822"/>
      <c r="B196" s="731"/>
      <c r="C196" s="818">
        <f t="shared" si="4"/>
        <v>0</v>
      </c>
      <c r="D196" s="819"/>
      <c r="E196" s="819"/>
      <c r="F196" s="819"/>
      <c r="G196" s="818">
        <f t="shared" si="5"/>
        <v>0</v>
      </c>
    </row>
    <row r="197" spans="1:7">
      <c r="A197" s="822"/>
      <c r="B197" s="731"/>
      <c r="C197" s="818">
        <f t="shared" si="4"/>
        <v>0</v>
      </c>
      <c r="D197" s="819"/>
      <c r="E197" s="819"/>
      <c r="F197" s="819"/>
      <c r="G197" s="818">
        <f t="shared" si="5"/>
        <v>0</v>
      </c>
    </row>
    <row r="198" spans="1:7">
      <c r="A198" s="822"/>
      <c r="B198" s="731"/>
      <c r="C198" s="818">
        <f t="shared" si="4"/>
        <v>0</v>
      </c>
      <c r="D198" s="819"/>
      <c r="E198" s="819"/>
      <c r="F198" s="819"/>
      <c r="G198" s="818">
        <f t="shared" si="5"/>
        <v>0</v>
      </c>
    </row>
    <row r="199" spans="1:7">
      <c r="A199" s="822"/>
      <c r="B199" s="731"/>
      <c r="C199" s="818">
        <f t="shared" si="4"/>
        <v>0</v>
      </c>
      <c r="D199" s="819"/>
      <c r="E199" s="819"/>
      <c r="F199" s="819"/>
      <c r="G199" s="818">
        <f t="shared" si="5"/>
        <v>0</v>
      </c>
    </row>
    <row r="200" spans="1:7">
      <c r="A200" s="822"/>
      <c r="B200" s="731"/>
      <c r="C200" s="818">
        <f t="shared" si="4"/>
        <v>0</v>
      </c>
      <c r="D200" s="819"/>
      <c r="E200" s="819"/>
      <c r="F200" s="819"/>
      <c r="G200" s="818">
        <f t="shared" si="5"/>
        <v>0</v>
      </c>
    </row>
    <row r="201" spans="1:7">
      <c r="A201" s="822"/>
      <c r="B201" s="731"/>
      <c r="C201" s="818">
        <f t="shared" si="4"/>
        <v>0</v>
      </c>
      <c r="D201" s="819"/>
      <c r="E201" s="819"/>
      <c r="F201" s="819"/>
      <c r="G201" s="818">
        <f t="shared" si="5"/>
        <v>0</v>
      </c>
    </row>
    <row r="202" spans="1:7">
      <c r="A202" s="822"/>
      <c r="B202" s="731"/>
      <c r="C202" s="818">
        <f t="shared" si="4"/>
        <v>0</v>
      </c>
      <c r="D202" s="819"/>
      <c r="E202" s="819"/>
      <c r="F202" s="819"/>
      <c r="G202" s="818">
        <f t="shared" si="5"/>
        <v>0</v>
      </c>
    </row>
    <row r="203" spans="1:7">
      <c r="A203" s="822"/>
      <c r="B203" s="731"/>
      <c r="C203" s="818">
        <f t="shared" si="4"/>
        <v>0</v>
      </c>
      <c r="D203" s="819"/>
      <c r="E203" s="819"/>
      <c r="F203" s="819"/>
      <c r="G203" s="818">
        <f t="shared" si="5"/>
        <v>0</v>
      </c>
    </row>
    <row r="204" spans="1:7">
      <c r="A204" s="822"/>
      <c r="B204" s="731"/>
      <c r="C204" s="818">
        <f t="shared" ref="C204:C267" si="6">SUMIF(D204:F204,"&gt;0")</f>
        <v>0</v>
      </c>
      <c r="D204" s="819"/>
      <c r="E204" s="819"/>
      <c r="F204" s="819"/>
      <c r="G204" s="818">
        <f t="shared" ref="G204:G267" si="7">SUMIF(B204:C204,"&gt;0")</f>
        <v>0</v>
      </c>
    </row>
    <row r="205" spans="1:7">
      <c r="A205" s="822"/>
      <c r="B205" s="731"/>
      <c r="C205" s="818">
        <f t="shared" si="6"/>
        <v>0</v>
      </c>
      <c r="D205" s="819"/>
      <c r="E205" s="819"/>
      <c r="F205" s="819"/>
      <c r="G205" s="818">
        <f t="shared" si="7"/>
        <v>0</v>
      </c>
    </row>
    <row r="206" spans="1:7">
      <c r="A206" s="822"/>
      <c r="B206" s="731"/>
      <c r="C206" s="818">
        <f t="shared" si="6"/>
        <v>0</v>
      </c>
      <c r="D206" s="819"/>
      <c r="E206" s="819"/>
      <c r="F206" s="819"/>
      <c r="G206" s="818">
        <f t="shared" si="7"/>
        <v>0</v>
      </c>
    </row>
    <row r="207" spans="1:7">
      <c r="A207" s="822"/>
      <c r="B207" s="731"/>
      <c r="C207" s="818">
        <f t="shared" si="6"/>
        <v>0</v>
      </c>
      <c r="D207" s="819"/>
      <c r="E207" s="819"/>
      <c r="F207" s="819"/>
      <c r="G207" s="818">
        <f t="shared" si="7"/>
        <v>0</v>
      </c>
    </row>
    <row r="208" spans="1:7">
      <c r="A208" s="822"/>
      <c r="B208" s="731"/>
      <c r="C208" s="818">
        <f t="shared" si="6"/>
        <v>0</v>
      </c>
      <c r="D208" s="819"/>
      <c r="E208" s="819"/>
      <c r="F208" s="819"/>
      <c r="G208" s="818">
        <f t="shared" si="7"/>
        <v>0</v>
      </c>
    </row>
    <row r="209" spans="1:7">
      <c r="A209" s="822"/>
      <c r="B209" s="731"/>
      <c r="C209" s="818">
        <f t="shared" si="6"/>
        <v>0</v>
      </c>
      <c r="D209" s="819"/>
      <c r="E209" s="819"/>
      <c r="F209" s="819"/>
      <c r="G209" s="818">
        <f t="shared" si="7"/>
        <v>0</v>
      </c>
    </row>
    <row r="210" spans="1:7">
      <c r="A210" s="822"/>
      <c r="B210" s="731"/>
      <c r="C210" s="818">
        <f t="shared" si="6"/>
        <v>0</v>
      </c>
      <c r="D210" s="819"/>
      <c r="E210" s="819"/>
      <c r="F210" s="819"/>
      <c r="G210" s="818">
        <f t="shared" si="7"/>
        <v>0</v>
      </c>
    </row>
    <row r="211" spans="1:7">
      <c r="A211" s="822"/>
      <c r="B211" s="731"/>
      <c r="C211" s="818">
        <f t="shared" si="6"/>
        <v>0</v>
      </c>
      <c r="D211" s="819"/>
      <c r="E211" s="819"/>
      <c r="F211" s="819"/>
      <c r="G211" s="818">
        <f t="shared" si="7"/>
        <v>0</v>
      </c>
    </row>
    <row r="212" spans="1:7">
      <c r="A212" s="822"/>
      <c r="B212" s="731"/>
      <c r="C212" s="818">
        <f t="shared" si="6"/>
        <v>0</v>
      </c>
      <c r="D212" s="819"/>
      <c r="E212" s="819"/>
      <c r="F212" s="819"/>
      <c r="G212" s="818">
        <f t="shared" si="7"/>
        <v>0</v>
      </c>
    </row>
    <row r="213" spans="1:7">
      <c r="A213" s="822"/>
      <c r="B213" s="731"/>
      <c r="C213" s="818">
        <f t="shared" si="6"/>
        <v>0</v>
      </c>
      <c r="D213" s="819"/>
      <c r="E213" s="819"/>
      <c r="F213" s="819"/>
      <c r="G213" s="818">
        <f t="shared" si="7"/>
        <v>0</v>
      </c>
    </row>
    <row r="214" spans="1:7">
      <c r="A214" s="822"/>
      <c r="B214" s="731"/>
      <c r="C214" s="818">
        <f t="shared" si="6"/>
        <v>0</v>
      </c>
      <c r="D214" s="819"/>
      <c r="E214" s="819"/>
      <c r="F214" s="819"/>
      <c r="G214" s="818">
        <f t="shared" si="7"/>
        <v>0</v>
      </c>
    </row>
    <row r="215" spans="1:7">
      <c r="A215" s="822"/>
      <c r="B215" s="731"/>
      <c r="C215" s="818">
        <f t="shared" si="6"/>
        <v>0</v>
      </c>
      <c r="D215" s="819"/>
      <c r="E215" s="819"/>
      <c r="F215" s="819"/>
      <c r="G215" s="818">
        <f t="shared" si="7"/>
        <v>0</v>
      </c>
    </row>
    <row r="216" spans="1:7">
      <c r="A216" s="822"/>
      <c r="B216" s="731"/>
      <c r="C216" s="818">
        <f t="shared" si="6"/>
        <v>0</v>
      </c>
      <c r="D216" s="819"/>
      <c r="E216" s="819"/>
      <c r="F216" s="819"/>
      <c r="G216" s="818">
        <f t="shared" si="7"/>
        <v>0</v>
      </c>
    </row>
    <row r="217" spans="1:7">
      <c r="A217" s="822"/>
      <c r="B217" s="731"/>
      <c r="C217" s="818">
        <f t="shared" si="6"/>
        <v>0</v>
      </c>
      <c r="D217" s="819"/>
      <c r="E217" s="819"/>
      <c r="F217" s="819"/>
      <c r="G217" s="818">
        <f t="shared" si="7"/>
        <v>0</v>
      </c>
    </row>
    <row r="218" spans="1:7">
      <c r="A218" s="822"/>
      <c r="B218" s="731"/>
      <c r="C218" s="818">
        <f t="shared" si="6"/>
        <v>0</v>
      </c>
      <c r="D218" s="819"/>
      <c r="E218" s="819"/>
      <c r="F218" s="819"/>
      <c r="G218" s="818">
        <f t="shared" si="7"/>
        <v>0</v>
      </c>
    </row>
    <row r="219" spans="1:7">
      <c r="A219" s="822"/>
      <c r="B219" s="731"/>
      <c r="C219" s="818">
        <f t="shared" si="6"/>
        <v>0</v>
      </c>
      <c r="D219" s="819"/>
      <c r="E219" s="819"/>
      <c r="F219" s="819"/>
      <c r="G219" s="818">
        <f t="shared" si="7"/>
        <v>0</v>
      </c>
    </row>
    <row r="220" spans="1:7">
      <c r="A220" s="822"/>
      <c r="B220" s="731"/>
      <c r="C220" s="818">
        <f t="shared" si="6"/>
        <v>0</v>
      </c>
      <c r="D220" s="819"/>
      <c r="E220" s="819"/>
      <c r="F220" s="819"/>
      <c r="G220" s="818">
        <f t="shared" si="7"/>
        <v>0</v>
      </c>
    </row>
    <row r="221" spans="1:7">
      <c r="A221" s="822"/>
      <c r="B221" s="731"/>
      <c r="C221" s="818">
        <f t="shared" si="6"/>
        <v>0</v>
      </c>
      <c r="D221" s="819"/>
      <c r="E221" s="819"/>
      <c r="F221" s="819"/>
      <c r="G221" s="818">
        <f t="shared" si="7"/>
        <v>0</v>
      </c>
    </row>
    <row r="222" spans="1:7">
      <c r="A222" s="822"/>
      <c r="B222" s="731"/>
      <c r="C222" s="818">
        <f t="shared" si="6"/>
        <v>0</v>
      </c>
      <c r="D222" s="819"/>
      <c r="E222" s="819"/>
      <c r="F222" s="819"/>
      <c r="G222" s="818">
        <f t="shared" si="7"/>
        <v>0</v>
      </c>
    </row>
    <row r="223" spans="1:7">
      <c r="A223" s="822"/>
      <c r="B223" s="731"/>
      <c r="C223" s="818">
        <f t="shared" si="6"/>
        <v>0</v>
      </c>
      <c r="D223" s="819"/>
      <c r="E223" s="819"/>
      <c r="F223" s="819"/>
      <c r="G223" s="818">
        <f t="shared" si="7"/>
        <v>0</v>
      </c>
    </row>
    <row r="224" spans="1:7">
      <c r="A224" s="822"/>
      <c r="B224" s="731"/>
      <c r="C224" s="818">
        <f t="shared" si="6"/>
        <v>0</v>
      </c>
      <c r="D224" s="819"/>
      <c r="E224" s="819"/>
      <c r="F224" s="819"/>
      <c r="G224" s="818">
        <f t="shared" si="7"/>
        <v>0</v>
      </c>
    </row>
    <row r="225" spans="1:7">
      <c r="A225" s="822"/>
      <c r="B225" s="731"/>
      <c r="C225" s="818">
        <f t="shared" si="6"/>
        <v>0</v>
      </c>
      <c r="D225" s="819"/>
      <c r="E225" s="819"/>
      <c r="F225" s="819"/>
      <c r="G225" s="818">
        <f t="shared" si="7"/>
        <v>0</v>
      </c>
    </row>
    <row r="226" spans="1:7">
      <c r="A226" s="822"/>
      <c r="B226" s="731"/>
      <c r="C226" s="818">
        <f t="shared" si="6"/>
        <v>0</v>
      </c>
      <c r="D226" s="819"/>
      <c r="E226" s="819"/>
      <c r="F226" s="819"/>
      <c r="G226" s="818">
        <f t="shared" si="7"/>
        <v>0</v>
      </c>
    </row>
    <row r="227" spans="1:7">
      <c r="A227" s="822"/>
      <c r="B227" s="731"/>
      <c r="C227" s="818">
        <f t="shared" si="6"/>
        <v>0</v>
      </c>
      <c r="D227" s="819"/>
      <c r="E227" s="819"/>
      <c r="F227" s="819"/>
      <c r="G227" s="818">
        <f t="shared" si="7"/>
        <v>0</v>
      </c>
    </row>
    <row r="228" spans="1:7">
      <c r="A228" s="822"/>
      <c r="B228" s="731"/>
      <c r="C228" s="818">
        <f t="shared" si="6"/>
        <v>0</v>
      </c>
      <c r="D228" s="819"/>
      <c r="E228" s="819"/>
      <c r="F228" s="819"/>
      <c r="G228" s="818">
        <f t="shared" si="7"/>
        <v>0</v>
      </c>
    </row>
    <row r="229" spans="1:7">
      <c r="A229" s="822"/>
      <c r="B229" s="731"/>
      <c r="C229" s="818">
        <f t="shared" si="6"/>
        <v>0</v>
      </c>
      <c r="D229" s="819"/>
      <c r="E229" s="819"/>
      <c r="F229" s="819"/>
      <c r="G229" s="818">
        <f t="shared" si="7"/>
        <v>0</v>
      </c>
    </row>
    <row r="230" spans="1:7">
      <c r="A230" s="822"/>
      <c r="B230" s="731"/>
      <c r="C230" s="818">
        <f t="shared" si="6"/>
        <v>0</v>
      </c>
      <c r="D230" s="819"/>
      <c r="E230" s="819"/>
      <c r="F230" s="819"/>
      <c r="G230" s="818">
        <f t="shared" si="7"/>
        <v>0</v>
      </c>
    </row>
    <row r="231" spans="1:7">
      <c r="A231" s="822"/>
      <c r="B231" s="731"/>
      <c r="C231" s="818">
        <f t="shared" si="6"/>
        <v>0</v>
      </c>
      <c r="D231" s="819"/>
      <c r="E231" s="819"/>
      <c r="F231" s="819"/>
      <c r="G231" s="818">
        <f t="shared" si="7"/>
        <v>0</v>
      </c>
    </row>
    <row r="232" spans="1:7">
      <c r="A232" s="822"/>
      <c r="B232" s="731"/>
      <c r="C232" s="818">
        <f t="shared" si="6"/>
        <v>0</v>
      </c>
      <c r="D232" s="819"/>
      <c r="E232" s="819"/>
      <c r="F232" s="819"/>
      <c r="G232" s="818">
        <f t="shared" si="7"/>
        <v>0</v>
      </c>
    </row>
    <row r="233" spans="1:7">
      <c r="A233" s="822"/>
      <c r="B233" s="731"/>
      <c r="C233" s="818">
        <f t="shared" si="6"/>
        <v>0</v>
      </c>
      <c r="D233" s="819"/>
      <c r="E233" s="819"/>
      <c r="F233" s="819"/>
      <c r="G233" s="818">
        <f t="shared" si="7"/>
        <v>0</v>
      </c>
    </row>
    <row r="234" spans="1:7">
      <c r="A234" s="822"/>
      <c r="B234" s="731"/>
      <c r="C234" s="818">
        <f t="shared" si="6"/>
        <v>0</v>
      </c>
      <c r="D234" s="819"/>
      <c r="E234" s="819"/>
      <c r="F234" s="819"/>
      <c r="G234" s="818">
        <f t="shared" si="7"/>
        <v>0</v>
      </c>
    </row>
    <row r="235" spans="1:7">
      <c r="A235" s="822"/>
      <c r="B235" s="731"/>
      <c r="C235" s="818">
        <f t="shared" si="6"/>
        <v>0</v>
      </c>
      <c r="D235" s="819"/>
      <c r="E235" s="819"/>
      <c r="F235" s="819"/>
      <c r="G235" s="818">
        <f t="shared" si="7"/>
        <v>0</v>
      </c>
    </row>
    <row r="236" spans="1:7">
      <c r="A236" s="822"/>
      <c r="B236" s="731"/>
      <c r="C236" s="818">
        <f t="shared" si="6"/>
        <v>0</v>
      </c>
      <c r="D236" s="819"/>
      <c r="E236" s="819"/>
      <c r="F236" s="819"/>
      <c r="G236" s="818">
        <f t="shared" si="7"/>
        <v>0</v>
      </c>
    </row>
    <row r="237" spans="1:7">
      <c r="A237" s="822"/>
      <c r="B237" s="731"/>
      <c r="C237" s="818">
        <f t="shared" si="6"/>
        <v>0</v>
      </c>
      <c r="D237" s="819"/>
      <c r="E237" s="819"/>
      <c r="F237" s="819"/>
      <c r="G237" s="818">
        <f t="shared" si="7"/>
        <v>0</v>
      </c>
    </row>
    <row r="238" spans="1:7">
      <c r="A238" s="822"/>
      <c r="B238" s="731"/>
      <c r="C238" s="818">
        <f t="shared" si="6"/>
        <v>0</v>
      </c>
      <c r="D238" s="819"/>
      <c r="E238" s="819"/>
      <c r="F238" s="819"/>
      <c r="G238" s="818">
        <f t="shared" si="7"/>
        <v>0</v>
      </c>
    </row>
    <row r="239" spans="1:7">
      <c r="A239" s="822"/>
      <c r="B239" s="731"/>
      <c r="C239" s="818">
        <f t="shared" si="6"/>
        <v>0</v>
      </c>
      <c r="D239" s="819"/>
      <c r="E239" s="819"/>
      <c r="F239" s="819"/>
      <c r="G239" s="818">
        <f t="shared" si="7"/>
        <v>0</v>
      </c>
    </row>
    <row r="240" spans="1:7">
      <c r="A240" s="822"/>
      <c r="B240" s="731"/>
      <c r="C240" s="818">
        <f t="shared" si="6"/>
        <v>0</v>
      </c>
      <c r="D240" s="819"/>
      <c r="E240" s="819"/>
      <c r="F240" s="819"/>
      <c r="G240" s="818">
        <f t="shared" si="7"/>
        <v>0</v>
      </c>
    </row>
    <row r="241" spans="1:7">
      <c r="A241" s="822"/>
      <c r="B241" s="731"/>
      <c r="C241" s="818">
        <f t="shared" si="6"/>
        <v>0</v>
      </c>
      <c r="D241" s="819"/>
      <c r="E241" s="819"/>
      <c r="F241" s="819"/>
      <c r="G241" s="818">
        <f t="shared" si="7"/>
        <v>0</v>
      </c>
    </row>
    <row r="242" spans="1:7">
      <c r="A242" s="822"/>
      <c r="B242" s="731"/>
      <c r="C242" s="818">
        <f t="shared" si="6"/>
        <v>0</v>
      </c>
      <c r="D242" s="819"/>
      <c r="E242" s="819"/>
      <c r="F242" s="819"/>
      <c r="G242" s="818">
        <f t="shared" si="7"/>
        <v>0</v>
      </c>
    </row>
    <row r="243" spans="1:7">
      <c r="A243" s="822"/>
      <c r="B243" s="731"/>
      <c r="C243" s="818">
        <f t="shared" si="6"/>
        <v>0</v>
      </c>
      <c r="D243" s="819"/>
      <c r="E243" s="819"/>
      <c r="F243" s="819"/>
      <c r="G243" s="818">
        <f t="shared" si="7"/>
        <v>0</v>
      </c>
    </row>
    <row r="244" spans="1:7">
      <c r="A244" s="822"/>
      <c r="B244" s="731"/>
      <c r="C244" s="818">
        <f t="shared" si="6"/>
        <v>0</v>
      </c>
      <c r="D244" s="819"/>
      <c r="E244" s="819"/>
      <c r="F244" s="819"/>
      <c r="G244" s="818">
        <f t="shared" si="7"/>
        <v>0</v>
      </c>
    </row>
    <row r="245" spans="1:7">
      <c r="A245" s="822"/>
      <c r="B245" s="731"/>
      <c r="C245" s="818">
        <f t="shared" si="6"/>
        <v>0</v>
      </c>
      <c r="D245" s="819"/>
      <c r="E245" s="819"/>
      <c r="F245" s="819"/>
      <c r="G245" s="818">
        <f t="shared" si="7"/>
        <v>0</v>
      </c>
    </row>
    <row r="246" spans="1:7">
      <c r="A246" s="822"/>
      <c r="B246" s="731"/>
      <c r="C246" s="818">
        <f t="shared" si="6"/>
        <v>0</v>
      </c>
      <c r="D246" s="819"/>
      <c r="E246" s="819"/>
      <c r="F246" s="819"/>
      <c r="G246" s="818">
        <f t="shared" si="7"/>
        <v>0</v>
      </c>
    </row>
    <row r="247" spans="1:7">
      <c r="A247" s="822"/>
      <c r="B247" s="731"/>
      <c r="C247" s="818">
        <f t="shared" si="6"/>
        <v>0</v>
      </c>
      <c r="D247" s="819"/>
      <c r="E247" s="819"/>
      <c r="F247" s="819"/>
      <c r="G247" s="818">
        <f t="shared" si="7"/>
        <v>0</v>
      </c>
    </row>
    <row r="248" spans="1:7">
      <c r="A248" s="822"/>
      <c r="B248" s="731"/>
      <c r="C248" s="818">
        <f t="shared" si="6"/>
        <v>0</v>
      </c>
      <c r="D248" s="819"/>
      <c r="E248" s="819"/>
      <c r="F248" s="819"/>
      <c r="G248" s="818">
        <f t="shared" si="7"/>
        <v>0</v>
      </c>
    </row>
    <row r="249" spans="1:7">
      <c r="A249" s="822"/>
      <c r="B249" s="731"/>
      <c r="C249" s="818">
        <f t="shared" si="6"/>
        <v>0</v>
      </c>
      <c r="D249" s="819"/>
      <c r="E249" s="819"/>
      <c r="F249" s="819"/>
      <c r="G249" s="818">
        <f t="shared" si="7"/>
        <v>0</v>
      </c>
    </row>
    <row r="250" spans="1:7">
      <c r="A250" s="822"/>
      <c r="B250" s="731"/>
      <c r="C250" s="818">
        <f t="shared" si="6"/>
        <v>0</v>
      </c>
      <c r="D250" s="819"/>
      <c r="E250" s="819"/>
      <c r="F250" s="819"/>
      <c r="G250" s="818">
        <f t="shared" si="7"/>
        <v>0</v>
      </c>
    </row>
    <row r="251" spans="1:7">
      <c r="A251" s="822"/>
      <c r="B251" s="731"/>
      <c r="C251" s="818">
        <f t="shared" si="6"/>
        <v>0</v>
      </c>
      <c r="D251" s="819"/>
      <c r="E251" s="819"/>
      <c r="F251" s="819"/>
      <c r="G251" s="818">
        <f t="shared" si="7"/>
        <v>0</v>
      </c>
    </row>
    <row r="252" spans="1:7">
      <c r="A252" s="822"/>
      <c r="B252" s="731"/>
      <c r="C252" s="818">
        <f t="shared" si="6"/>
        <v>0</v>
      </c>
      <c r="D252" s="819"/>
      <c r="E252" s="819"/>
      <c r="F252" s="819"/>
      <c r="G252" s="818">
        <f t="shared" si="7"/>
        <v>0</v>
      </c>
    </row>
    <row r="253" spans="1:7">
      <c r="A253" s="822"/>
      <c r="B253" s="731"/>
      <c r="C253" s="818">
        <f t="shared" si="6"/>
        <v>0</v>
      </c>
      <c r="D253" s="819"/>
      <c r="E253" s="819"/>
      <c r="F253" s="819"/>
      <c r="G253" s="818">
        <f t="shared" si="7"/>
        <v>0</v>
      </c>
    </row>
    <row r="254" spans="1:7">
      <c r="A254" s="822"/>
      <c r="B254" s="731"/>
      <c r="C254" s="818">
        <f t="shared" si="6"/>
        <v>0</v>
      </c>
      <c r="D254" s="819"/>
      <c r="E254" s="819"/>
      <c r="F254" s="819"/>
      <c r="G254" s="818">
        <f t="shared" si="7"/>
        <v>0</v>
      </c>
    </row>
    <row r="255" spans="1:7">
      <c r="A255" s="822"/>
      <c r="B255" s="731"/>
      <c r="C255" s="818">
        <f t="shared" si="6"/>
        <v>0</v>
      </c>
      <c r="D255" s="819"/>
      <c r="E255" s="819"/>
      <c r="F255" s="819"/>
      <c r="G255" s="818">
        <f t="shared" si="7"/>
        <v>0</v>
      </c>
    </row>
    <row r="256" spans="1:7">
      <c r="A256" s="822"/>
      <c r="B256" s="731"/>
      <c r="C256" s="818">
        <f t="shared" si="6"/>
        <v>0</v>
      </c>
      <c r="D256" s="819"/>
      <c r="E256" s="819"/>
      <c r="F256" s="819"/>
      <c r="G256" s="818">
        <f t="shared" si="7"/>
        <v>0</v>
      </c>
    </row>
    <row r="257" spans="1:7">
      <c r="A257" s="822"/>
      <c r="B257" s="731"/>
      <c r="C257" s="818">
        <f t="shared" si="6"/>
        <v>0</v>
      </c>
      <c r="D257" s="819"/>
      <c r="E257" s="819"/>
      <c r="F257" s="819"/>
      <c r="G257" s="818">
        <f t="shared" si="7"/>
        <v>0</v>
      </c>
    </row>
    <row r="258" spans="1:7">
      <c r="A258" s="822"/>
      <c r="B258" s="731"/>
      <c r="C258" s="818">
        <f t="shared" si="6"/>
        <v>0</v>
      </c>
      <c r="D258" s="819"/>
      <c r="E258" s="819"/>
      <c r="F258" s="819"/>
      <c r="G258" s="818">
        <f t="shared" si="7"/>
        <v>0</v>
      </c>
    </row>
    <row r="259" spans="1:7">
      <c r="A259" s="822"/>
      <c r="B259" s="731"/>
      <c r="C259" s="818">
        <f t="shared" si="6"/>
        <v>0</v>
      </c>
      <c r="D259" s="819"/>
      <c r="E259" s="819"/>
      <c r="F259" s="819"/>
      <c r="G259" s="818">
        <f t="shared" si="7"/>
        <v>0</v>
      </c>
    </row>
    <row r="260" spans="1:7">
      <c r="A260" s="822"/>
      <c r="B260" s="731"/>
      <c r="C260" s="818">
        <f t="shared" si="6"/>
        <v>0</v>
      </c>
      <c r="D260" s="819"/>
      <c r="E260" s="819"/>
      <c r="F260" s="819"/>
      <c r="G260" s="818">
        <f t="shared" si="7"/>
        <v>0</v>
      </c>
    </row>
    <row r="261" spans="1:7">
      <c r="A261" s="822"/>
      <c r="B261" s="731"/>
      <c r="C261" s="818">
        <f t="shared" si="6"/>
        <v>0</v>
      </c>
      <c r="D261" s="819"/>
      <c r="E261" s="819"/>
      <c r="F261" s="819"/>
      <c r="G261" s="818">
        <f t="shared" si="7"/>
        <v>0</v>
      </c>
    </row>
    <row r="262" spans="1:7">
      <c r="A262" s="822"/>
      <c r="B262" s="731"/>
      <c r="C262" s="818">
        <f t="shared" si="6"/>
        <v>0</v>
      </c>
      <c r="D262" s="819"/>
      <c r="E262" s="819"/>
      <c r="F262" s="819"/>
      <c r="G262" s="818">
        <f t="shared" si="7"/>
        <v>0</v>
      </c>
    </row>
    <row r="263" spans="1:7">
      <c r="A263" s="822"/>
      <c r="B263" s="731"/>
      <c r="C263" s="818">
        <f t="shared" si="6"/>
        <v>0</v>
      </c>
      <c r="D263" s="819"/>
      <c r="E263" s="819"/>
      <c r="F263" s="819"/>
      <c r="G263" s="818">
        <f t="shared" si="7"/>
        <v>0</v>
      </c>
    </row>
    <row r="264" spans="1:7">
      <c r="A264" s="822"/>
      <c r="B264" s="731"/>
      <c r="C264" s="818">
        <f t="shared" si="6"/>
        <v>0</v>
      </c>
      <c r="D264" s="819"/>
      <c r="E264" s="819"/>
      <c r="F264" s="819"/>
      <c r="G264" s="818">
        <f t="shared" si="7"/>
        <v>0</v>
      </c>
    </row>
    <row r="265" spans="1:7">
      <c r="A265" s="822"/>
      <c r="B265" s="731"/>
      <c r="C265" s="818">
        <f t="shared" si="6"/>
        <v>0</v>
      </c>
      <c r="D265" s="819"/>
      <c r="E265" s="819"/>
      <c r="F265" s="819"/>
      <c r="G265" s="818">
        <f t="shared" si="7"/>
        <v>0</v>
      </c>
    </row>
    <row r="266" spans="1:7">
      <c r="A266" s="822"/>
      <c r="B266" s="731"/>
      <c r="C266" s="818">
        <f t="shared" si="6"/>
        <v>0</v>
      </c>
      <c r="D266" s="819"/>
      <c r="E266" s="819"/>
      <c r="F266" s="819"/>
      <c r="G266" s="818">
        <f t="shared" si="7"/>
        <v>0</v>
      </c>
    </row>
    <row r="267" spans="1:7">
      <c r="A267" s="822"/>
      <c r="B267" s="731"/>
      <c r="C267" s="818">
        <f t="shared" si="6"/>
        <v>0</v>
      </c>
      <c r="D267" s="819"/>
      <c r="E267" s="819"/>
      <c r="F267" s="819"/>
      <c r="G267" s="818">
        <f t="shared" si="7"/>
        <v>0</v>
      </c>
    </row>
    <row r="268" spans="1:7">
      <c r="A268" s="822"/>
      <c r="B268" s="731"/>
      <c r="C268" s="818">
        <f t="shared" ref="C268:C331" si="8">SUMIF(D268:F268,"&gt;0")</f>
        <v>0</v>
      </c>
      <c r="D268" s="819"/>
      <c r="E268" s="819"/>
      <c r="F268" s="819"/>
      <c r="G268" s="818">
        <f t="shared" ref="G268:G331" si="9">SUMIF(B268:C268,"&gt;0")</f>
        <v>0</v>
      </c>
    </row>
    <row r="269" spans="1:7">
      <c r="A269" s="822"/>
      <c r="B269" s="731"/>
      <c r="C269" s="818">
        <f t="shared" si="8"/>
        <v>0</v>
      </c>
      <c r="D269" s="819"/>
      <c r="E269" s="819"/>
      <c r="F269" s="819"/>
      <c r="G269" s="818">
        <f t="shared" si="9"/>
        <v>0</v>
      </c>
    </row>
    <row r="270" spans="1:7">
      <c r="A270" s="822"/>
      <c r="B270" s="731"/>
      <c r="C270" s="818">
        <f t="shared" si="8"/>
        <v>0</v>
      </c>
      <c r="D270" s="819"/>
      <c r="E270" s="819"/>
      <c r="F270" s="819"/>
      <c r="G270" s="818">
        <f t="shared" si="9"/>
        <v>0</v>
      </c>
    </row>
    <row r="271" spans="1:7">
      <c r="A271" s="822"/>
      <c r="B271" s="731"/>
      <c r="C271" s="818">
        <f t="shared" si="8"/>
        <v>0</v>
      </c>
      <c r="D271" s="819"/>
      <c r="E271" s="819"/>
      <c r="F271" s="819"/>
      <c r="G271" s="818">
        <f t="shared" si="9"/>
        <v>0</v>
      </c>
    </row>
    <row r="272" spans="1:7">
      <c r="A272" s="822"/>
      <c r="B272" s="731"/>
      <c r="C272" s="818">
        <f t="shared" si="8"/>
        <v>0</v>
      </c>
      <c r="D272" s="819"/>
      <c r="E272" s="819"/>
      <c r="F272" s="819"/>
      <c r="G272" s="818">
        <f t="shared" si="9"/>
        <v>0</v>
      </c>
    </row>
    <row r="273" spans="1:7">
      <c r="A273" s="822"/>
      <c r="B273" s="731"/>
      <c r="C273" s="818">
        <f t="shared" si="8"/>
        <v>0</v>
      </c>
      <c r="D273" s="819"/>
      <c r="E273" s="819"/>
      <c r="F273" s="819"/>
      <c r="G273" s="818">
        <f t="shared" si="9"/>
        <v>0</v>
      </c>
    </row>
    <row r="274" spans="1:7">
      <c r="A274" s="822"/>
      <c r="B274" s="731"/>
      <c r="C274" s="818">
        <f t="shared" si="8"/>
        <v>0</v>
      </c>
      <c r="D274" s="819"/>
      <c r="E274" s="819"/>
      <c r="F274" s="819"/>
      <c r="G274" s="818">
        <f t="shared" si="9"/>
        <v>0</v>
      </c>
    </row>
    <row r="275" spans="1:7">
      <c r="A275" s="822"/>
      <c r="B275" s="731"/>
      <c r="C275" s="818">
        <f t="shared" si="8"/>
        <v>0</v>
      </c>
      <c r="D275" s="819"/>
      <c r="E275" s="819"/>
      <c r="F275" s="819"/>
      <c r="G275" s="818">
        <f t="shared" si="9"/>
        <v>0</v>
      </c>
    </row>
    <row r="276" spans="1:7">
      <c r="A276" s="822"/>
      <c r="B276" s="731"/>
      <c r="C276" s="818">
        <f t="shared" si="8"/>
        <v>0</v>
      </c>
      <c r="D276" s="819"/>
      <c r="E276" s="819"/>
      <c r="F276" s="819"/>
      <c r="G276" s="818">
        <f t="shared" si="9"/>
        <v>0</v>
      </c>
    </row>
    <row r="277" spans="1:7">
      <c r="A277" s="822"/>
      <c r="B277" s="731"/>
      <c r="C277" s="818">
        <f t="shared" si="8"/>
        <v>0</v>
      </c>
      <c r="D277" s="819"/>
      <c r="E277" s="819"/>
      <c r="F277" s="819"/>
      <c r="G277" s="818">
        <f t="shared" si="9"/>
        <v>0</v>
      </c>
    </row>
    <row r="278" spans="1:7">
      <c r="A278" s="822"/>
      <c r="B278" s="731"/>
      <c r="C278" s="818">
        <f t="shared" si="8"/>
        <v>0</v>
      </c>
      <c r="D278" s="819"/>
      <c r="E278" s="819"/>
      <c r="F278" s="819"/>
      <c r="G278" s="818">
        <f t="shared" si="9"/>
        <v>0</v>
      </c>
    </row>
    <row r="279" spans="1:7">
      <c r="A279" s="822"/>
      <c r="B279" s="731"/>
      <c r="C279" s="818">
        <f t="shared" si="8"/>
        <v>0</v>
      </c>
      <c r="D279" s="819"/>
      <c r="E279" s="819"/>
      <c r="F279" s="819"/>
      <c r="G279" s="818">
        <f t="shared" si="9"/>
        <v>0</v>
      </c>
    </row>
    <row r="280" spans="1:7">
      <c r="A280" s="822"/>
      <c r="B280" s="731"/>
      <c r="C280" s="818">
        <f t="shared" si="8"/>
        <v>0</v>
      </c>
      <c r="D280" s="819"/>
      <c r="E280" s="819"/>
      <c r="F280" s="819"/>
      <c r="G280" s="818">
        <f t="shared" si="9"/>
        <v>0</v>
      </c>
    </row>
    <row r="281" spans="1:7">
      <c r="A281" s="822"/>
      <c r="B281" s="731"/>
      <c r="C281" s="818">
        <f t="shared" si="8"/>
        <v>0</v>
      </c>
      <c r="D281" s="819"/>
      <c r="E281" s="819"/>
      <c r="F281" s="819"/>
      <c r="G281" s="818">
        <f t="shared" si="9"/>
        <v>0</v>
      </c>
    </row>
    <row r="282" spans="1:7">
      <c r="A282" s="822"/>
      <c r="B282" s="731"/>
      <c r="C282" s="818">
        <f t="shared" si="8"/>
        <v>0</v>
      </c>
      <c r="D282" s="819"/>
      <c r="E282" s="819"/>
      <c r="F282" s="819"/>
      <c r="G282" s="818">
        <f t="shared" si="9"/>
        <v>0</v>
      </c>
    </row>
    <row r="283" spans="1:7">
      <c r="A283" s="822"/>
      <c r="B283" s="731"/>
      <c r="C283" s="818">
        <f t="shared" si="8"/>
        <v>0</v>
      </c>
      <c r="D283" s="819"/>
      <c r="E283" s="819"/>
      <c r="F283" s="819"/>
      <c r="G283" s="818">
        <f t="shared" si="9"/>
        <v>0</v>
      </c>
    </row>
    <row r="284" spans="1:7">
      <c r="A284" s="822"/>
      <c r="B284" s="731"/>
      <c r="C284" s="818">
        <f t="shared" si="8"/>
        <v>0</v>
      </c>
      <c r="D284" s="819"/>
      <c r="E284" s="819"/>
      <c r="F284" s="819"/>
      <c r="G284" s="818">
        <f t="shared" si="9"/>
        <v>0</v>
      </c>
    </row>
    <row r="285" spans="1:7">
      <c r="A285" s="822"/>
      <c r="B285" s="731"/>
      <c r="C285" s="818">
        <f t="shared" si="8"/>
        <v>0</v>
      </c>
      <c r="D285" s="819"/>
      <c r="E285" s="819"/>
      <c r="F285" s="819"/>
      <c r="G285" s="818">
        <f t="shared" si="9"/>
        <v>0</v>
      </c>
    </row>
    <row r="286" spans="1:7">
      <c r="A286" s="822"/>
      <c r="B286" s="731"/>
      <c r="C286" s="818">
        <f t="shared" si="8"/>
        <v>0</v>
      </c>
      <c r="D286" s="819"/>
      <c r="E286" s="819"/>
      <c r="F286" s="819"/>
      <c r="G286" s="818">
        <f t="shared" si="9"/>
        <v>0</v>
      </c>
    </row>
    <row r="287" spans="1:7">
      <c r="A287" s="822"/>
      <c r="B287" s="731"/>
      <c r="C287" s="818">
        <f t="shared" si="8"/>
        <v>0</v>
      </c>
      <c r="D287" s="819"/>
      <c r="E287" s="819"/>
      <c r="F287" s="819"/>
      <c r="G287" s="818">
        <f t="shared" si="9"/>
        <v>0</v>
      </c>
    </row>
    <row r="288" spans="1:7">
      <c r="A288" s="822"/>
      <c r="B288" s="731"/>
      <c r="C288" s="818">
        <f t="shared" si="8"/>
        <v>0</v>
      </c>
      <c r="D288" s="819"/>
      <c r="E288" s="819"/>
      <c r="F288" s="819"/>
      <c r="G288" s="818">
        <f t="shared" si="9"/>
        <v>0</v>
      </c>
    </row>
    <row r="289" spans="1:7">
      <c r="A289" s="822"/>
      <c r="B289" s="731"/>
      <c r="C289" s="818">
        <f t="shared" si="8"/>
        <v>0</v>
      </c>
      <c r="D289" s="819"/>
      <c r="E289" s="819"/>
      <c r="F289" s="819"/>
      <c r="G289" s="818">
        <f t="shared" si="9"/>
        <v>0</v>
      </c>
    </row>
    <row r="290" spans="1:7">
      <c r="A290" s="822"/>
      <c r="B290" s="731"/>
      <c r="C290" s="818">
        <f t="shared" si="8"/>
        <v>0</v>
      </c>
      <c r="D290" s="819"/>
      <c r="E290" s="819"/>
      <c r="F290" s="819"/>
      <c r="G290" s="818">
        <f t="shared" si="9"/>
        <v>0</v>
      </c>
    </row>
    <row r="291" spans="1:7">
      <c r="A291" s="822"/>
      <c r="B291" s="731"/>
      <c r="C291" s="818">
        <f t="shared" si="8"/>
        <v>0</v>
      </c>
      <c r="D291" s="819"/>
      <c r="E291" s="819"/>
      <c r="F291" s="819"/>
      <c r="G291" s="818">
        <f t="shared" si="9"/>
        <v>0</v>
      </c>
    </row>
    <row r="292" spans="1:7">
      <c r="A292" s="822"/>
      <c r="B292" s="731"/>
      <c r="C292" s="818">
        <f t="shared" si="8"/>
        <v>0</v>
      </c>
      <c r="D292" s="819"/>
      <c r="E292" s="819"/>
      <c r="F292" s="819"/>
      <c r="G292" s="818">
        <f t="shared" si="9"/>
        <v>0</v>
      </c>
    </row>
    <row r="293" spans="1:7">
      <c r="A293" s="822"/>
      <c r="B293" s="731"/>
      <c r="C293" s="818">
        <f t="shared" si="8"/>
        <v>0</v>
      </c>
      <c r="D293" s="819"/>
      <c r="E293" s="819"/>
      <c r="F293" s="819"/>
      <c r="G293" s="818">
        <f t="shared" si="9"/>
        <v>0</v>
      </c>
    </row>
    <row r="294" spans="1:7">
      <c r="A294" s="822"/>
      <c r="B294" s="731"/>
      <c r="C294" s="818">
        <f t="shared" si="8"/>
        <v>0</v>
      </c>
      <c r="D294" s="819"/>
      <c r="E294" s="819"/>
      <c r="F294" s="819"/>
      <c r="G294" s="818">
        <f t="shared" si="9"/>
        <v>0</v>
      </c>
    </row>
    <row r="295" spans="1:7">
      <c r="A295" s="822"/>
      <c r="B295" s="731"/>
      <c r="C295" s="818">
        <f t="shared" si="8"/>
        <v>0</v>
      </c>
      <c r="D295" s="819"/>
      <c r="E295" s="819"/>
      <c r="F295" s="819"/>
      <c r="G295" s="818">
        <f t="shared" si="9"/>
        <v>0</v>
      </c>
    </row>
    <row r="296" spans="1:7">
      <c r="A296" s="822"/>
      <c r="B296" s="731"/>
      <c r="C296" s="818">
        <f t="shared" si="8"/>
        <v>0</v>
      </c>
      <c r="D296" s="819"/>
      <c r="E296" s="819"/>
      <c r="F296" s="819"/>
      <c r="G296" s="818">
        <f t="shared" si="9"/>
        <v>0</v>
      </c>
    </row>
    <row r="297" spans="1:7">
      <c r="A297" s="822"/>
      <c r="B297" s="731"/>
      <c r="C297" s="818">
        <f t="shared" si="8"/>
        <v>0</v>
      </c>
      <c r="D297" s="819"/>
      <c r="E297" s="819"/>
      <c r="F297" s="819"/>
      <c r="G297" s="818">
        <f t="shared" si="9"/>
        <v>0</v>
      </c>
    </row>
    <row r="298" spans="1:7">
      <c r="A298" s="822"/>
      <c r="B298" s="731"/>
      <c r="C298" s="818">
        <f t="shared" si="8"/>
        <v>0</v>
      </c>
      <c r="D298" s="819"/>
      <c r="E298" s="819"/>
      <c r="F298" s="819"/>
      <c r="G298" s="818">
        <f t="shared" si="9"/>
        <v>0</v>
      </c>
    </row>
    <row r="299" spans="1:7">
      <c r="A299" s="822"/>
      <c r="B299" s="731"/>
      <c r="C299" s="818">
        <f t="shared" si="8"/>
        <v>0</v>
      </c>
      <c r="D299" s="819"/>
      <c r="E299" s="819"/>
      <c r="F299" s="819"/>
      <c r="G299" s="818">
        <f t="shared" si="9"/>
        <v>0</v>
      </c>
    </row>
    <row r="300" spans="1:7">
      <c r="A300" s="822"/>
      <c r="B300" s="731"/>
      <c r="C300" s="818">
        <f t="shared" si="8"/>
        <v>0</v>
      </c>
      <c r="D300" s="819"/>
      <c r="E300" s="819"/>
      <c r="F300" s="819"/>
      <c r="G300" s="818">
        <f t="shared" si="9"/>
        <v>0</v>
      </c>
    </row>
    <row r="301" spans="1:7">
      <c r="A301" s="822"/>
      <c r="B301" s="731"/>
      <c r="C301" s="818">
        <f t="shared" si="8"/>
        <v>0</v>
      </c>
      <c r="D301" s="819"/>
      <c r="E301" s="819"/>
      <c r="F301" s="819"/>
      <c r="G301" s="818">
        <f t="shared" si="9"/>
        <v>0</v>
      </c>
    </row>
    <row r="302" spans="1:7">
      <c r="A302" s="822"/>
      <c r="B302" s="731"/>
      <c r="C302" s="818">
        <f t="shared" si="8"/>
        <v>0</v>
      </c>
      <c r="D302" s="819"/>
      <c r="E302" s="819"/>
      <c r="F302" s="819"/>
      <c r="G302" s="818">
        <f t="shared" si="9"/>
        <v>0</v>
      </c>
    </row>
    <row r="303" spans="1:7">
      <c r="A303" s="822"/>
      <c r="B303" s="731"/>
      <c r="C303" s="818">
        <f t="shared" si="8"/>
        <v>0</v>
      </c>
      <c r="D303" s="819"/>
      <c r="E303" s="819"/>
      <c r="F303" s="819"/>
      <c r="G303" s="818">
        <f t="shared" si="9"/>
        <v>0</v>
      </c>
    </row>
    <row r="304" spans="1:7">
      <c r="A304" s="822"/>
      <c r="B304" s="731"/>
      <c r="C304" s="818">
        <f t="shared" si="8"/>
        <v>0</v>
      </c>
      <c r="D304" s="819"/>
      <c r="E304" s="819"/>
      <c r="F304" s="819"/>
      <c r="G304" s="818">
        <f t="shared" si="9"/>
        <v>0</v>
      </c>
    </row>
    <row r="305" spans="1:7">
      <c r="A305" s="822"/>
      <c r="B305" s="731"/>
      <c r="C305" s="818">
        <f t="shared" si="8"/>
        <v>0</v>
      </c>
      <c r="D305" s="819"/>
      <c r="E305" s="819"/>
      <c r="F305" s="819"/>
      <c r="G305" s="818">
        <f t="shared" si="9"/>
        <v>0</v>
      </c>
    </row>
    <row r="306" spans="1:7">
      <c r="A306" s="822"/>
      <c r="B306" s="731"/>
      <c r="C306" s="818">
        <f t="shared" si="8"/>
        <v>0</v>
      </c>
      <c r="D306" s="819"/>
      <c r="E306" s="819"/>
      <c r="F306" s="819"/>
      <c r="G306" s="818">
        <f t="shared" si="9"/>
        <v>0</v>
      </c>
    </row>
    <row r="307" spans="1:7">
      <c r="A307" s="822"/>
      <c r="B307" s="731"/>
      <c r="C307" s="818">
        <f t="shared" si="8"/>
        <v>0</v>
      </c>
      <c r="D307" s="819"/>
      <c r="E307" s="819"/>
      <c r="F307" s="819"/>
      <c r="G307" s="818">
        <f t="shared" si="9"/>
        <v>0</v>
      </c>
    </row>
    <row r="308" spans="1:7">
      <c r="A308" s="822"/>
      <c r="B308" s="731"/>
      <c r="C308" s="818">
        <f t="shared" si="8"/>
        <v>0</v>
      </c>
      <c r="D308" s="819"/>
      <c r="E308" s="819"/>
      <c r="F308" s="819"/>
      <c r="G308" s="818">
        <f t="shared" si="9"/>
        <v>0</v>
      </c>
    </row>
    <row r="309" spans="1:7">
      <c r="A309" s="822"/>
      <c r="B309" s="731"/>
      <c r="C309" s="818">
        <f t="shared" si="8"/>
        <v>0</v>
      </c>
      <c r="D309" s="819"/>
      <c r="E309" s="819"/>
      <c r="F309" s="819"/>
      <c r="G309" s="818">
        <f t="shared" si="9"/>
        <v>0</v>
      </c>
    </row>
    <row r="310" spans="1:7">
      <c r="A310" s="822"/>
      <c r="B310" s="731"/>
      <c r="C310" s="818">
        <f t="shared" si="8"/>
        <v>0</v>
      </c>
      <c r="D310" s="819"/>
      <c r="E310" s="819"/>
      <c r="F310" s="819"/>
      <c r="G310" s="818">
        <f t="shared" si="9"/>
        <v>0</v>
      </c>
    </row>
    <row r="311" spans="1:7">
      <c r="A311" s="822"/>
      <c r="B311" s="731"/>
      <c r="C311" s="818">
        <f t="shared" si="8"/>
        <v>0</v>
      </c>
      <c r="D311" s="819"/>
      <c r="E311" s="819"/>
      <c r="F311" s="819"/>
      <c r="G311" s="818">
        <f t="shared" si="9"/>
        <v>0</v>
      </c>
    </row>
    <row r="312" spans="1:7">
      <c r="A312" s="822"/>
      <c r="B312" s="731"/>
      <c r="C312" s="818">
        <f t="shared" si="8"/>
        <v>0</v>
      </c>
      <c r="D312" s="819"/>
      <c r="E312" s="819"/>
      <c r="F312" s="819"/>
      <c r="G312" s="818">
        <f t="shared" si="9"/>
        <v>0</v>
      </c>
    </row>
    <row r="313" spans="1:7">
      <c r="A313" s="822"/>
      <c r="B313" s="731"/>
      <c r="C313" s="818">
        <f t="shared" si="8"/>
        <v>0</v>
      </c>
      <c r="D313" s="819"/>
      <c r="E313" s="819"/>
      <c r="F313" s="819"/>
      <c r="G313" s="818">
        <f t="shared" si="9"/>
        <v>0</v>
      </c>
    </row>
    <row r="314" spans="1:7">
      <c r="A314" s="822"/>
      <c r="B314" s="731"/>
      <c r="C314" s="818">
        <f t="shared" si="8"/>
        <v>0</v>
      </c>
      <c r="D314" s="819"/>
      <c r="E314" s="819"/>
      <c r="F314" s="819"/>
      <c r="G314" s="818">
        <f t="shared" si="9"/>
        <v>0</v>
      </c>
    </row>
    <row r="315" spans="1:7">
      <c r="A315" s="822"/>
      <c r="B315" s="731"/>
      <c r="C315" s="818">
        <f t="shared" si="8"/>
        <v>0</v>
      </c>
      <c r="D315" s="819"/>
      <c r="E315" s="819"/>
      <c r="F315" s="819"/>
      <c r="G315" s="818">
        <f t="shared" si="9"/>
        <v>0</v>
      </c>
    </row>
    <row r="316" spans="1:7">
      <c r="A316" s="822"/>
      <c r="B316" s="731"/>
      <c r="C316" s="818">
        <f t="shared" si="8"/>
        <v>0</v>
      </c>
      <c r="D316" s="819"/>
      <c r="E316" s="819"/>
      <c r="F316" s="819"/>
      <c r="G316" s="818">
        <f t="shared" si="9"/>
        <v>0</v>
      </c>
    </row>
    <row r="317" spans="1:7">
      <c r="A317" s="822"/>
      <c r="B317" s="731"/>
      <c r="C317" s="818">
        <f t="shared" si="8"/>
        <v>0</v>
      </c>
      <c r="D317" s="819"/>
      <c r="E317" s="819"/>
      <c r="F317" s="819"/>
      <c r="G317" s="818">
        <f t="shared" si="9"/>
        <v>0</v>
      </c>
    </row>
    <row r="318" spans="1:7">
      <c r="A318" s="822"/>
      <c r="B318" s="731"/>
      <c r="C318" s="818">
        <f t="shared" si="8"/>
        <v>0</v>
      </c>
      <c r="D318" s="819"/>
      <c r="E318" s="819"/>
      <c r="F318" s="819"/>
      <c r="G318" s="818">
        <f t="shared" si="9"/>
        <v>0</v>
      </c>
    </row>
    <row r="319" spans="1:7">
      <c r="A319" s="822"/>
      <c r="B319" s="731"/>
      <c r="C319" s="818">
        <f t="shared" si="8"/>
        <v>0</v>
      </c>
      <c r="D319" s="819"/>
      <c r="E319" s="819"/>
      <c r="F319" s="819"/>
      <c r="G319" s="818">
        <f t="shared" si="9"/>
        <v>0</v>
      </c>
    </row>
    <row r="320" spans="1:7">
      <c r="A320" s="822"/>
      <c r="B320" s="731"/>
      <c r="C320" s="818">
        <f t="shared" si="8"/>
        <v>0</v>
      </c>
      <c r="D320" s="819"/>
      <c r="E320" s="819"/>
      <c r="F320" s="819"/>
      <c r="G320" s="818">
        <f t="shared" si="9"/>
        <v>0</v>
      </c>
    </row>
    <row r="321" spans="1:7">
      <c r="A321" s="822"/>
      <c r="B321" s="731"/>
      <c r="C321" s="818">
        <f t="shared" si="8"/>
        <v>0</v>
      </c>
      <c r="D321" s="819"/>
      <c r="E321" s="819"/>
      <c r="F321" s="819"/>
      <c r="G321" s="818">
        <f t="shared" si="9"/>
        <v>0</v>
      </c>
    </row>
    <row r="322" spans="1:7">
      <c r="A322" s="822"/>
      <c r="B322" s="731"/>
      <c r="C322" s="818">
        <f t="shared" si="8"/>
        <v>0</v>
      </c>
      <c r="D322" s="819"/>
      <c r="E322" s="819"/>
      <c r="F322" s="819"/>
      <c r="G322" s="818">
        <f t="shared" si="9"/>
        <v>0</v>
      </c>
    </row>
    <row r="323" spans="1:7">
      <c r="A323" s="822"/>
      <c r="B323" s="731"/>
      <c r="C323" s="818">
        <f t="shared" si="8"/>
        <v>0</v>
      </c>
      <c r="D323" s="819"/>
      <c r="E323" s="819"/>
      <c r="F323" s="819"/>
      <c r="G323" s="818">
        <f t="shared" si="9"/>
        <v>0</v>
      </c>
    </row>
    <row r="324" spans="1:7">
      <c r="A324" s="822"/>
      <c r="B324" s="731"/>
      <c r="C324" s="818">
        <f t="shared" si="8"/>
        <v>0</v>
      </c>
      <c r="D324" s="819"/>
      <c r="E324" s="819"/>
      <c r="F324" s="819"/>
      <c r="G324" s="818">
        <f t="shared" si="9"/>
        <v>0</v>
      </c>
    </row>
    <row r="325" spans="1:7">
      <c r="A325" s="822"/>
      <c r="B325" s="731"/>
      <c r="C325" s="818">
        <f t="shared" si="8"/>
        <v>0</v>
      </c>
      <c r="D325" s="819"/>
      <c r="E325" s="819"/>
      <c r="F325" s="819"/>
      <c r="G325" s="818">
        <f t="shared" si="9"/>
        <v>0</v>
      </c>
    </row>
    <row r="326" spans="1:7">
      <c r="A326" s="822"/>
      <c r="B326" s="731"/>
      <c r="C326" s="818">
        <f t="shared" si="8"/>
        <v>0</v>
      </c>
      <c r="D326" s="819"/>
      <c r="E326" s="819"/>
      <c r="F326" s="819"/>
      <c r="G326" s="818">
        <f t="shared" si="9"/>
        <v>0</v>
      </c>
    </row>
    <row r="327" spans="1:7">
      <c r="A327" s="822"/>
      <c r="B327" s="731"/>
      <c r="C327" s="818">
        <f t="shared" si="8"/>
        <v>0</v>
      </c>
      <c r="D327" s="819"/>
      <c r="E327" s="819"/>
      <c r="F327" s="819"/>
      <c r="G327" s="818">
        <f t="shared" si="9"/>
        <v>0</v>
      </c>
    </row>
    <row r="328" spans="1:7">
      <c r="A328" s="822"/>
      <c r="B328" s="731"/>
      <c r="C328" s="818">
        <f t="shared" si="8"/>
        <v>0</v>
      </c>
      <c r="D328" s="819"/>
      <c r="E328" s="819"/>
      <c r="F328" s="819"/>
      <c r="G328" s="818">
        <f t="shared" si="9"/>
        <v>0</v>
      </c>
    </row>
    <row r="329" spans="1:7">
      <c r="A329" s="822"/>
      <c r="B329" s="731"/>
      <c r="C329" s="818">
        <f t="shared" si="8"/>
        <v>0</v>
      </c>
      <c r="D329" s="819"/>
      <c r="E329" s="819"/>
      <c r="F329" s="819"/>
      <c r="G329" s="818">
        <f t="shared" si="9"/>
        <v>0</v>
      </c>
    </row>
    <row r="330" spans="1:7">
      <c r="A330" s="822"/>
      <c r="B330" s="731"/>
      <c r="C330" s="818">
        <f t="shared" si="8"/>
        <v>0</v>
      </c>
      <c r="D330" s="819"/>
      <c r="E330" s="819"/>
      <c r="F330" s="819"/>
      <c r="G330" s="818">
        <f t="shared" si="9"/>
        <v>0</v>
      </c>
    </row>
    <row r="331" spans="1:7">
      <c r="A331" s="822"/>
      <c r="B331" s="731"/>
      <c r="C331" s="818">
        <f t="shared" si="8"/>
        <v>0</v>
      </c>
      <c r="D331" s="819"/>
      <c r="E331" s="819"/>
      <c r="F331" s="819"/>
      <c r="G331" s="818">
        <f t="shared" si="9"/>
        <v>0</v>
      </c>
    </row>
    <row r="332" spans="1:7">
      <c r="A332" s="822"/>
      <c r="B332" s="731"/>
      <c r="C332" s="818">
        <f t="shared" ref="C332:C395" si="10">SUMIF(D332:F332,"&gt;0")</f>
        <v>0</v>
      </c>
      <c r="D332" s="819"/>
      <c r="E332" s="819"/>
      <c r="F332" s="819"/>
      <c r="G332" s="818">
        <f t="shared" ref="G332:G395" si="11">SUMIF(B332:C332,"&gt;0")</f>
        <v>0</v>
      </c>
    </row>
    <row r="333" spans="1:7">
      <c r="A333" s="822"/>
      <c r="B333" s="731"/>
      <c r="C333" s="818">
        <f t="shared" si="10"/>
        <v>0</v>
      </c>
      <c r="D333" s="819"/>
      <c r="E333" s="819"/>
      <c r="F333" s="819"/>
      <c r="G333" s="818">
        <f t="shared" si="11"/>
        <v>0</v>
      </c>
    </row>
    <row r="334" spans="1:7">
      <c r="A334" s="822"/>
      <c r="B334" s="731"/>
      <c r="C334" s="818">
        <f t="shared" si="10"/>
        <v>0</v>
      </c>
      <c r="D334" s="819"/>
      <c r="E334" s="819"/>
      <c r="F334" s="819"/>
      <c r="G334" s="818">
        <f t="shared" si="11"/>
        <v>0</v>
      </c>
    </row>
    <row r="335" spans="1:7">
      <c r="A335" s="822"/>
      <c r="B335" s="731"/>
      <c r="C335" s="818">
        <f t="shared" si="10"/>
        <v>0</v>
      </c>
      <c r="D335" s="819"/>
      <c r="E335" s="819"/>
      <c r="F335" s="819"/>
      <c r="G335" s="818">
        <f t="shared" si="11"/>
        <v>0</v>
      </c>
    </row>
    <row r="336" spans="1:7">
      <c r="A336" s="822"/>
      <c r="B336" s="731"/>
      <c r="C336" s="818">
        <f t="shared" si="10"/>
        <v>0</v>
      </c>
      <c r="D336" s="819"/>
      <c r="E336" s="819"/>
      <c r="F336" s="819"/>
      <c r="G336" s="818">
        <f t="shared" si="11"/>
        <v>0</v>
      </c>
    </row>
    <row r="337" spans="1:7">
      <c r="A337" s="822"/>
      <c r="B337" s="731"/>
      <c r="C337" s="818">
        <f t="shared" si="10"/>
        <v>0</v>
      </c>
      <c r="D337" s="819"/>
      <c r="E337" s="819"/>
      <c r="F337" s="819"/>
      <c r="G337" s="818">
        <f t="shared" si="11"/>
        <v>0</v>
      </c>
    </row>
    <row r="338" spans="1:7">
      <c r="A338" s="822"/>
      <c r="B338" s="731"/>
      <c r="C338" s="818">
        <f t="shared" si="10"/>
        <v>0</v>
      </c>
      <c r="D338" s="819"/>
      <c r="E338" s="819"/>
      <c r="F338" s="819"/>
      <c r="G338" s="818">
        <f t="shared" si="11"/>
        <v>0</v>
      </c>
    </row>
    <row r="339" spans="1:7">
      <c r="A339" s="822"/>
      <c r="B339" s="731"/>
      <c r="C339" s="818">
        <f t="shared" si="10"/>
        <v>0</v>
      </c>
      <c r="D339" s="819"/>
      <c r="E339" s="819"/>
      <c r="F339" s="819"/>
      <c r="G339" s="818">
        <f t="shared" si="11"/>
        <v>0</v>
      </c>
    </row>
    <row r="340" spans="1:7">
      <c r="A340" s="822"/>
      <c r="B340" s="731"/>
      <c r="C340" s="818">
        <f t="shared" si="10"/>
        <v>0</v>
      </c>
      <c r="D340" s="819"/>
      <c r="E340" s="819"/>
      <c r="F340" s="819"/>
      <c r="G340" s="818">
        <f t="shared" si="11"/>
        <v>0</v>
      </c>
    </row>
    <row r="341" spans="1:7">
      <c r="A341" s="822"/>
      <c r="B341" s="731"/>
      <c r="C341" s="818">
        <f t="shared" si="10"/>
        <v>0</v>
      </c>
      <c r="D341" s="819"/>
      <c r="E341" s="819"/>
      <c r="F341" s="819"/>
      <c r="G341" s="818">
        <f t="shared" si="11"/>
        <v>0</v>
      </c>
    </row>
    <row r="342" spans="1:7">
      <c r="A342" s="822"/>
      <c r="B342" s="731"/>
      <c r="C342" s="818">
        <f t="shared" si="10"/>
        <v>0</v>
      </c>
      <c r="D342" s="819"/>
      <c r="E342" s="819"/>
      <c r="F342" s="819"/>
      <c r="G342" s="818">
        <f t="shared" si="11"/>
        <v>0</v>
      </c>
    </row>
    <row r="343" spans="1:7">
      <c r="A343" s="822"/>
      <c r="B343" s="731"/>
      <c r="C343" s="818">
        <f t="shared" si="10"/>
        <v>0</v>
      </c>
      <c r="D343" s="819"/>
      <c r="E343" s="819"/>
      <c r="F343" s="819"/>
      <c r="G343" s="818">
        <f t="shared" si="11"/>
        <v>0</v>
      </c>
    </row>
    <row r="344" spans="1:7">
      <c r="A344" s="822"/>
      <c r="B344" s="731"/>
      <c r="C344" s="818">
        <f t="shared" si="10"/>
        <v>0</v>
      </c>
      <c r="D344" s="819"/>
      <c r="E344" s="819"/>
      <c r="F344" s="819"/>
      <c r="G344" s="818">
        <f t="shared" si="11"/>
        <v>0</v>
      </c>
    </row>
    <row r="345" spans="1:7">
      <c r="A345" s="822"/>
      <c r="B345" s="731"/>
      <c r="C345" s="818">
        <f t="shared" si="10"/>
        <v>0</v>
      </c>
      <c r="D345" s="819"/>
      <c r="E345" s="819"/>
      <c r="F345" s="819"/>
      <c r="G345" s="818">
        <f t="shared" si="11"/>
        <v>0</v>
      </c>
    </row>
    <row r="346" spans="1:7">
      <c r="A346" s="822"/>
      <c r="B346" s="731"/>
      <c r="C346" s="818">
        <f t="shared" si="10"/>
        <v>0</v>
      </c>
      <c r="D346" s="819"/>
      <c r="E346" s="819"/>
      <c r="F346" s="819"/>
      <c r="G346" s="818">
        <f t="shared" si="11"/>
        <v>0</v>
      </c>
    </row>
    <row r="347" spans="1:7">
      <c r="A347" s="822"/>
      <c r="B347" s="731"/>
      <c r="C347" s="818">
        <f t="shared" si="10"/>
        <v>0</v>
      </c>
      <c r="D347" s="819"/>
      <c r="E347" s="819"/>
      <c r="F347" s="819"/>
      <c r="G347" s="818">
        <f t="shared" si="11"/>
        <v>0</v>
      </c>
    </row>
    <row r="348" spans="1:7">
      <c r="A348" s="822"/>
      <c r="B348" s="731"/>
      <c r="C348" s="818">
        <f t="shared" si="10"/>
        <v>0</v>
      </c>
      <c r="D348" s="819"/>
      <c r="E348" s="819"/>
      <c r="F348" s="819"/>
      <c r="G348" s="818">
        <f t="shared" si="11"/>
        <v>0</v>
      </c>
    </row>
    <row r="349" spans="1:7">
      <c r="A349" s="822"/>
      <c r="B349" s="731"/>
      <c r="C349" s="818">
        <f t="shared" si="10"/>
        <v>0</v>
      </c>
      <c r="D349" s="819"/>
      <c r="E349" s="819"/>
      <c r="F349" s="819"/>
      <c r="G349" s="818">
        <f t="shared" si="11"/>
        <v>0</v>
      </c>
    </row>
    <row r="350" spans="1:7">
      <c r="A350" s="822"/>
      <c r="B350" s="731"/>
      <c r="C350" s="818">
        <f t="shared" si="10"/>
        <v>0</v>
      </c>
      <c r="D350" s="819"/>
      <c r="E350" s="819"/>
      <c r="F350" s="819"/>
      <c r="G350" s="818">
        <f t="shared" si="11"/>
        <v>0</v>
      </c>
    </row>
    <row r="351" spans="1:7">
      <c r="A351" s="822"/>
      <c r="B351" s="731"/>
      <c r="C351" s="818">
        <f t="shared" si="10"/>
        <v>0</v>
      </c>
      <c r="D351" s="819"/>
      <c r="E351" s="819"/>
      <c r="F351" s="819"/>
      <c r="G351" s="818">
        <f t="shared" si="11"/>
        <v>0</v>
      </c>
    </row>
    <row r="352" spans="1:7">
      <c r="A352" s="822"/>
      <c r="B352" s="731"/>
      <c r="C352" s="818">
        <f t="shared" si="10"/>
        <v>0</v>
      </c>
      <c r="D352" s="819"/>
      <c r="E352" s="819"/>
      <c r="F352" s="819"/>
      <c r="G352" s="818">
        <f t="shared" si="11"/>
        <v>0</v>
      </c>
    </row>
    <row r="353" spans="1:7">
      <c r="A353" s="822"/>
      <c r="B353" s="731"/>
      <c r="C353" s="818">
        <f t="shared" si="10"/>
        <v>0</v>
      </c>
      <c r="D353" s="819"/>
      <c r="E353" s="819"/>
      <c r="F353" s="819"/>
      <c r="G353" s="818">
        <f t="shared" si="11"/>
        <v>0</v>
      </c>
    </row>
    <row r="354" spans="1:7">
      <c r="A354" s="822"/>
      <c r="B354" s="731"/>
      <c r="C354" s="818">
        <f t="shared" si="10"/>
        <v>0</v>
      </c>
      <c r="D354" s="819"/>
      <c r="E354" s="819"/>
      <c r="F354" s="819"/>
      <c r="G354" s="818">
        <f t="shared" si="11"/>
        <v>0</v>
      </c>
    </row>
    <row r="355" spans="1:7">
      <c r="A355" s="822"/>
      <c r="B355" s="731"/>
      <c r="C355" s="818">
        <f t="shared" si="10"/>
        <v>0</v>
      </c>
      <c r="D355" s="819"/>
      <c r="E355" s="819"/>
      <c r="F355" s="819"/>
      <c r="G355" s="818">
        <f t="shared" si="11"/>
        <v>0</v>
      </c>
    </row>
    <row r="356" spans="1:7">
      <c r="A356" s="822"/>
      <c r="B356" s="731"/>
      <c r="C356" s="818">
        <f t="shared" si="10"/>
        <v>0</v>
      </c>
      <c r="D356" s="819"/>
      <c r="E356" s="819"/>
      <c r="F356" s="819"/>
      <c r="G356" s="818">
        <f t="shared" si="11"/>
        <v>0</v>
      </c>
    </row>
    <row r="357" spans="1:7">
      <c r="A357" s="822"/>
      <c r="B357" s="731"/>
      <c r="C357" s="818">
        <f t="shared" si="10"/>
        <v>0</v>
      </c>
      <c r="D357" s="819"/>
      <c r="E357" s="819"/>
      <c r="F357" s="819"/>
      <c r="G357" s="818">
        <f t="shared" si="11"/>
        <v>0</v>
      </c>
    </row>
    <row r="358" spans="1:7">
      <c r="A358" s="822"/>
      <c r="B358" s="731"/>
      <c r="C358" s="818">
        <f t="shared" si="10"/>
        <v>0</v>
      </c>
      <c r="D358" s="819"/>
      <c r="E358" s="819"/>
      <c r="F358" s="819"/>
      <c r="G358" s="818">
        <f t="shared" si="11"/>
        <v>0</v>
      </c>
    </row>
    <row r="359" spans="1:7">
      <c r="A359" s="822"/>
      <c r="B359" s="731"/>
      <c r="C359" s="818">
        <f t="shared" si="10"/>
        <v>0</v>
      </c>
      <c r="D359" s="819"/>
      <c r="E359" s="819"/>
      <c r="F359" s="819"/>
      <c r="G359" s="818">
        <f t="shared" si="11"/>
        <v>0</v>
      </c>
    </row>
    <row r="360" spans="1:7">
      <c r="A360" s="822"/>
      <c r="B360" s="731"/>
      <c r="C360" s="818">
        <f t="shared" si="10"/>
        <v>0</v>
      </c>
      <c r="D360" s="819"/>
      <c r="E360" s="819"/>
      <c r="F360" s="819"/>
      <c r="G360" s="818">
        <f t="shared" si="11"/>
        <v>0</v>
      </c>
    </row>
    <row r="361" spans="1:7">
      <c r="A361" s="822"/>
      <c r="B361" s="731"/>
      <c r="C361" s="818">
        <f t="shared" si="10"/>
        <v>0</v>
      </c>
      <c r="D361" s="819"/>
      <c r="E361" s="819"/>
      <c r="F361" s="819"/>
      <c r="G361" s="818">
        <f t="shared" si="11"/>
        <v>0</v>
      </c>
    </row>
    <row r="362" spans="1:7">
      <c r="A362" s="822"/>
      <c r="B362" s="731"/>
      <c r="C362" s="818">
        <f t="shared" si="10"/>
        <v>0</v>
      </c>
      <c r="D362" s="819"/>
      <c r="E362" s="819"/>
      <c r="F362" s="819"/>
      <c r="G362" s="818">
        <f t="shared" si="11"/>
        <v>0</v>
      </c>
    </row>
    <row r="363" spans="1:7">
      <c r="A363" s="822"/>
      <c r="B363" s="731"/>
      <c r="C363" s="818">
        <f t="shared" si="10"/>
        <v>0</v>
      </c>
      <c r="D363" s="819"/>
      <c r="E363" s="819"/>
      <c r="F363" s="819"/>
      <c r="G363" s="818">
        <f t="shared" si="11"/>
        <v>0</v>
      </c>
    </row>
    <row r="364" spans="1:7">
      <c r="A364" s="822"/>
      <c r="B364" s="731"/>
      <c r="C364" s="818">
        <f t="shared" si="10"/>
        <v>0</v>
      </c>
      <c r="D364" s="819"/>
      <c r="E364" s="819"/>
      <c r="F364" s="819"/>
      <c r="G364" s="818">
        <f t="shared" si="11"/>
        <v>0</v>
      </c>
    </row>
    <row r="365" spans="1:7">
      <c r="A365" s="822"/>
      <c r="B365" s="731"/>
      <c r="C365" s="818">
        <f t="shared" si="10"/>
        <v>0</v>
      </c>
      <c r="D365" s="819"/>
      <c r="E365" s="819"/>
      <c r="F365" s="819"/>
      <c r="G365" s="818">
        <f t="shared" si="11"/>
        <v>0</v>
      </c>
    </row>
    <row r="366" spans="1:7">
      <c r="A366" s="822"/>
      <c r="B366" s="731"/>
      <c r="C366" s="818">
        <f t="shared" si="10"/>
        <v>0</v>
      </c>
      <c r="D366" s="819"/>
      <c r="E366" s="819"/>
      <c r="F366" s="819"/>
      <c r="G366" s="818">
        <f t="shared" si="11"/>
        <v>0</v>
      </c>
    </row>
    <row r="367" spans="1:7">
      <c r="A367" s="822"/>
      <c r="B367" s="731"/>
      <c r="C367" s="818">
        <f t="shared" si="10"/>
        <v>0</v>
      </c>
      <c r="D367" s="819"/>
      <c r="E367" s="819"/>
      <c r="F367" s="819"/>
      <c r="G367" s="818">
        <f t="shared" si="11"/>
        <v>0</v>
      </c>
    </row>
    <row r="368" spans="1:7">
      <c r="A368" s="822"/>
      <c r="B368" s="731"/>
      <c r="C368" s="818">
        <f t="shared" si="10"/>
        <v>0</v>
      </c>
      <c r="D368" s="819"/>
      <c r="E368" s="819"/>
      <c r="F368" s="819"/>
      <c r="G368" s="818">
        <f t="shared" si="11"/>
        <v>0</v>
      </c>
    </row>
    <row r="369" spans="1:7">
      <c r="A369" s="822"/>
      <c r="B369" s="731"/>
      <c r="C369" s="818">
        <f t="shared" si="10"/>
        <v>0</v>
      </c>
      <c r="D369" s="819"/>
      <c r="E369" s="819"/>
      <c r="F369" s="819"/>
      <c r="G369" s="818">
        <f t="shared" si="11"/>
        <v>0</v>
      </c>
    </row>
    <row r="370" spans="1:7">
      <c r="A370" s="822"/>
      <c r="B370" s="731"/>
      <c r="C370" s="818">
        <f t="shared" si="10"/>
        <v>0</v>
      </c>
      <c r="D370" s="819"/>
      <c r="E370" s="819"/>
      <c r="F370" s="819"/>
      <c r="G370" s="818">
        <f t="shared" si="11"/>
        <v>0</v>
      </c>
    </row>
    <row r="371" spans="1:7">
      <c r="A371" s="822"/>
      <c r="B371" s="731"/>
      <c r="C371" s="818">
        <f t="shared" si="10"/>
        <v>0</v>
      </c>
      <c r="D371" s="819"/>
      <c r="E371" s="819"/>
      <c r="F371" s="819"/>
      <c r="G371" s="818">
        <f t="shared" si="11"/>
        <v>0</v>
      </c>
    </row>
    <row r="372" spans="1:7">
      <c r="A372" s="822"/>
      <c r="B372" s="731"/>
      <c r="C372" s="818">
        <f t="shared" si="10"/>
        <v>0</v>
      </c>
      <c r="D372" s="819"/>
      <c r="E372" s="819"/>
      <c r="F372" s="819"/>
      <c r="G372" s="818">
        <f t="shared" si="11"/>
        <v>0</v>
      </c>
    </row>
    <row r="373" spans="1:7">
      <c r="A373" s="822"/>
      <c r="B373" s="731"/>
      <c r="C373" s="818">
        <f t="shared" si="10"/>
        <v>0</v>
      </c>
      <c r="D373" s="819"/>
      <c r="E373" s="819"/>
      <c r="F373" s="819"/>
      <c r="G373" s="818">
        <f t="shared" si="11"/>
        <v>0</v>
      </c>
    </row>
    <row r="374" spans="1:7">
      <c r="A374" s="822"/>
      <c r="B374" s="731"/>
      <c r="C374" s="818">
        <f t="shared" si="10"/>
        <v>0</v>
      </c>
      <c r="D374" s="819"/>
      <c r="E374" s="819"/>
      <c r="F374" s="819"/>
      <c r="G374" s="818">
        <f t="shared" si="11"/>
        <v>0</v>
      </c>
    </row>
    <row r="375" spans="1:7">
      <c r="A375" s="822"/>
      <c r="B375" s="731"/>
      <c r="C375" s="818">
        <f t="shared" si="10"/>
        <v>0</v>
      </c>
      <c r="D375" s="819"/>
      <c r="E375" s="819"/>
      <c r="F375" s="819"/>
      <c r="G375" s="818">
        <f t="shared" si="11"/>
        <v>0</v>
      </c>
    </row>
    <row r="376" spans="1:7">
      <c r="A376" s="822"/>
      <c r="B376" s="731"/>
      <c r="C376" s="818">
        <f t="shared" si="10"/>
        <v>0</v>
      </c>
      <c r="D376" s="819"/>
      <c r="E376" s="819"/>
      <c r="F376" s="819"/>
      <c r="G376" s="818">
        <f t="shared" si="11"/>
        <v>0</v>
      </c>
    </row>
    <row r="377" spans="1:7">
      <c r="A377" s="822"/>
      <c r="B377" s="731"/>
      <c r="C377" s="818">
        <f t="shared" si="10"/>
        <v>0</v>
      </c>
      <c r="D377" s="819"/>
      <c r="E377" s="819"/>
      <c r="F377" s="819"/>
      <c r="G377" s="818">
        <f t="shared" si="11"/>
        <v>0</v>
      </c>
    </row>
    <row r="378" spans="1:7">
      <c r="A378" s="822"/>
      <c r="B378" s="731"/>
      <c r="C378" s="818">
        <f t="shared" si="10"/>
        <v>0</v>
      </c>
      <c r="D378" s="819"/>
      <c r="E378" s="819"/>
      <c r="F378" s="819"/>
      <c r="G378" s="818">
        <f t="shared" si="11"/>
        <v>0</v>
      </c>
    </row>
    <row r="379" spans="1:7">
      <c r="A379" s="822"/>
      <c r="B379" s="731"/>
      <c r="C379" s="818">
        <f t="shared" si="10"/>
        <v>0</v>
      </c>
      <c r="D379" s="819"/>
      <c r="E379" s="819"/>
      <c r="F379" s="819"/>
      <c r="G379" s="818">
        <f t="shared" si="11"/>
        <v>0</v>
      </c>
    </row>
    <row r="380" spans="1:7">
      <c r="A380" s="822"/>
      <c r="B380" s="731"/>
      <c r="C380" s="818">
        <f t="shared" si="10"/>
        <v>0</v>
      </c>
      <c r="D380" s="819"/>
      <c r="E380" s="819"/>
      <c r="F380" s="819"/>
      <c r="G380" s="818">
        <f t="shared" si="11"/>
        <v>0</v>
      </c>
    </row>
    <row r="381" spans="1:7">
      <c r="A381" s="822"/>
      <c r="B381" s="731"/>
      <c r="C381" s="818">
        <f t="shared" si="10"/>
        <v>0</v>
      </c>
      <c r="D381" s="819"/>
      <c r="E381" s="819"/>
      <c r="F381" s="819"/>
      <c r="G381" s="818">
        <f t="shared" si="11"/>
        <v>0</v>
      </c>
    </row>
    <row r="382" spans="1:7">
      <c r="A382" s="822"/>
      <c r="B382" s="731"/>
      <c r="C382" s="818">
        <f t="shared" si="10"/>
        <v>0</v>
      </c>
      <c r="D382" s="819"/>
      <c r="E382" s="819"/>
      <c r="F382" s="819"/>
      <c r="G382" s="818">
        <f t="shared" si="11"/>
        <v>0</v>
      </c>
    </row>
    <row r="383" spans="1:7">
      <c r="A383" s="822"/>
      <c r="B383" s="731"/>
      <c r="C383" s="818">
        <f t="shared" si="10"/>
        <v>0</v>
      </c>
      <c r="D383" s="819"/>
      <c r="E383" s="819"/>
      <c r="F383" s="819"/>
      <c r="G383" s="818">
        <f t="shared" si="11"/>
        <v>0</v>
      </c>
    </row>
    <row r="384" spans="1:7">
      <c r="A384" s="822"/>
      <c r="B384" s="731"/>
      <c r="C384" s="818">
        <f t="shared" si="10"/>
        <v>0</v>
      </c>
      <c r="D384" s="819"/>
      <c r="E384" s="819"/>
      <c r="F384" s="819"/>
      <c r="G384" s="818">
        <f t="shared" si="11"/>
        <v>0</v>
      </c>
    </row>
    <row r="385" spans="1:7">
      <c r="A385" s="822"/>
      <c r="B385" s="731"/>
      <c r="C385" s="818">
        <f t="shared" si="10"/>
        <v>0</v>
      </c>
      <c r="D385" s="819"/>
      <c r="E385" s="819"/>
      <c r="F385" s="819"/>
      <c r="G385" s="818">
        <f t="shared" si="11"/>
        <v>0</v>
      </c>
    </row>
    <row r="386" spans="1:7">
      <c r="A386" s="822"/>
      <c r="B386" s="731"/>
      <c r="C386" s="818">
        <f t="shared" si="10"/>
        <v>0</v>
      </c>
      <c r="D386" s="819"/>
      <c r="E386" s="819"/>
      <c r="F386" s="819"/>
      <c r="G386" s="818">
        <f t="shared" si="11"/>
        <v>0</v>
      </c>
    </row>
    <row r="387" spans="1:7">
      <c r="A387" s="822"/>
      <c r="B387" s="731"/>
      <c r="C387" s="818">
        <f t="shared" si="10"/>
        <v>0</v>
      </c>
      <c r="D387" s="819"/>
      <c r="E387" s="819"/>
      <c r="F387" s="819"/>
      <c r="G387" s="818">
        <f t="shared" si="11"/>
        <v>0</v>
      </c>
    </row>
    <row r="388" spans="1:7">
      <c r="A388" s="822"/>
      <c r="B388" s="731"/>
      <c r="C388" s="818">
        <f t="shared" si="10"/>
        <v>0</v>
      </c>
      <c r="D388" s="819"/>
      <c r="E388" s="819"/>
      <c r="F388" s="819"/>
      <c r="G388" s="818">
        <f t="shared" si="11"/>
        <v>0</v>
      </c>
    </row>
    <row r="389" spans="1:7">
      <c r="A389" s="822"/>
      <c r="B389" s="731"/>
      <c r="C389" s="818">
        <f t="shared" si="10"/>
        <v>0</v>
      </c>
      <c r="D389" s="819"/>
      <c r="E389" s="819"/>
      <c r="F389" s="819"/>
      <c r="G389" s="818">
        <f t="shared" si="11"/>
        <v>0</v>
      </c>
    </row>
    <row r="390" spans="1:7">
      <c r="A390" s="822"/>
      <c r="B390" s="731"/>
      <c r="C390" s="818">
        <f t="shared" si="10"/>
        <v>0</v>
      </c>
      <c r="D390" s="819"/>
      <c r="E390" s="819"/>
      <c r="F390" s="819"/>
      <c r="G390" s="818">
        <f t="shared" si="11"/>
        <v>0</v>
      </c>
    </row>
    <row r="391" spans="1:7">
      <c r="A391" s="822"/>
      <c r="B391" s="731"/>
      <c r="C391" s="818">
        <f t="shared" si="10"/>
        <v>0</v>
      </c>
      <c r="D391" s="819"/>
      <c r="E391" s="819"/>
      <c r="F391" s="819"/>
      <c r="G391" s="818">
        <f t="shared" si="11"/>
        <v>0</v>
      </c>
    </row>
    <row r="392" spans="1:7">
      <c r="A392" s="822"/>
      <c r="B392" s="731"/>
      <c r="C392" s="818">
        <f t="shared" si="10"/>
        <v>0</v>
      </c>
      <c r="D392" s="819"/>
      <c r="E392" s="819"/>
      <c r="F392" s="819"/>
      <c r="G392" s="818">
        <f t="shared" si="11"/>
        <v>0</v>
      </c>
    </row>
    <row r="393" spans="1:7">
      <c r="A393" s="822"/>
      <c r="B393" s="731"/>
      <c r="C393" s="818">
        <f t="shared" si="10"/>
        <v>0</v>
      </c>
      <c r="D393" s="819"/>
      <c r="E393" s="819"/>
      <c r="F393" s="819"/>
      <c r="G393" s="818">
        <f t="shared" si="11"/>
        <v>0</v>
      </c>
    </row>
    <row r="394" spans="1:7">
      <c r="A394" s="822"/>
      <c r="B394" s="731"/>
      <c r="C394" s="818">
        <f t="shared" si="10"/>
        <v>0</v>
      </c>
      <c r="D394" s="819"/>
      <c r="E394" s="819"/>
      <c r="F394" s="819"/>
      <c r="G394" s="818">
        <f t="shared" si="11"/>
        <v>0</v>
      </c>
    </row>
    <row r="395" spans="1:7">
      <c r="A395" s="822"/>
      <c r="B395" s="731"/>
      <c r="C395" s="818">
        <f t="shared" si="10"/>
        <v>0</v>
      </c>
      <c r="D395" s="819"/>
      <c r="E395" s="819"/>
      <c r="F395" s="819"/>
      <c r="G395" s="818">
        <f t="shared" si="11"/>
        <v>0</v>
      </c>
    </row>
    <row r="396" spans="1:7">
      <c r="A396" s="822"/>
      <c r="B396" s="731"/>
      <c r="C396" s="818">
        <f t="shared" ref="C396:C459" si="12">SUMIF(D396:F396,"&gt;0")</f>
        <v>0</v>
      </c>
      <c r="D396" s="819"/>
      <c r="E396" s="819"/>
      <c r="F396" s="819"/>
      <c r="G396" s="818">
        <f t="shared" ref="G396:G459" si="13">SUMIF(B396:C396,"&gt;0")</f>
        <v>0</v>
      </c>
    </row>
    <row r="397" spans="1:7">
      <c r="A397" s="822"/>
      <c r="B397" s="731"/>
      <c r="C397" s="818">
        <f t="shared" si="12"/>
        <v>0</v>
      </c>
      <c r="D397" s="819"/>
      <c r="E397" s="819"/>
      <c r="F397" s="819"/>
      <c r="G397" s="818">
        <f t="shared" si="13"/>
        <v>0</v>
      </c>
    </row>
    <row r="398" spans="1:7">
      <c r="A398" s="822"/>
      <c r="B398" s="731"/>
      <c r="C398" s="818">
        <f t="shared" si="12"/>
        <v>0</v>
      </c>
      <c r="D398" s="819"/>
      <c r="E398" s="819"/>
      <c r="F398" s="819"/>
      <c r="G398" s="818">
        <f t="shared" si="13"/>
        <v>0</v>
      </c>
    </row>
    <row r="399" spans="1:7">
      <c r="A399" s="822"/>
      <c r="B399" s="731"/>
      <c r="C399" s="818">
        <f t="shared" si="12"/>
        <v>0</v>
      </c>
      <c r="D399" s="819"/>
      <c r="E399" s="819"/>
      <c r="F399" s="819"/>
      <c r="G399" s="818">
        <f t="shared" si="13"/>
        <v>0</v>
      </c>
    </row>
    <row r="400" spans="1:7">
      <c r="A400" s="822"/>
      <c r="B400" s="731"/>
      <c r="C400" s="818">
        <f t="shared" si="12"/>
        <v>0</v>
      </c>
      <c r="D400" s="819"/>
      <c r="E400" s="819"/>
      <c r="F400" s="819"/>
      <c r="G400" s="818">
        <f t="shared" si="13"/>
        <v>0</v>
      </c>
    </row>
    <row r="401" spans="1:7">
      <c r="A401" s="822"/>
      <c r="B401" s="731"/>
      <c r="C401" s="818">
        <f t="shared" si="12"/>
        <v>0</v>
      </c>
      <c r="D401" s="819"/>
      <c r="E401" s="819"/>
      <c r="F401" s="819"/>
      <c r="G401" s="818">
        <f t="shared" si="13"/>
        <v>0</v>
      </c>
    </row>
    <row r="402" spans="1:7">
      <c r="A402" s="822"/>
      <c r="B402" s="731"/>
      <c r="C402" s="818">
        <f t="shared" si="12"/>
        <v>0</v>
      </c>
      <c r="D402" s="819"/>
      <c r="E402" s="819"/>
      <c r="F402" s="819"/>
      <c r="G402" s="818">
        <f t="shared" si="13"/>
        <v>0</v>
      </c>
    </row>
    <row r="403" spans="1:7">
      <c r="A403" s="822"/>
      <c r="B403" s="731"/>
      <c r="C403" s="818">
        <f t="shared" si="12"/>
        <v>0</v>
      </c>
      <c r="D403" s="819"/>
      <c r="E403" s="819"/>
      <c r="F403" s="819"/>
      <c r="G403" s="818">
        <f t="shared" si="13"/>
        <v>0</v>
      </c>
    </row>
    <row r="404" spans="1:7">
      <c r="A404" s="822"/>
      <c r="B404" s="731"/>
      <c r="C404" s="818">
        <f t="shared" si="12"/>
        <v>0</v>
      </c>
      <c r="D404" s="819"/>
      <c r="E404" s="819"/>
      <c r="F404" s="819"/>
      <c r="G404" s="818">
        <f t="shared" si="13"/>
        <v>0</v>
      </c>
    </row>
    <row r="405" spans="1:7">
      <c r="A405" s="822"/>
      <c r="B405" s="731"/>
      <c r="C405" s="818">
        <f t="shared" si="12"/>
        <v>0</v>
      </c>
      <c r="D405" s="819"/>
      <c r="E405" s="819"/>
      <c r="F405" s="819"/>
      <c r="G405" s="818">
        <f t="shared" si="13"/>
        <v>0</v>
      </c>
    </row>
    <row r="406" spans="1:7">
      <c r="A406" s="822"/>
      <c r="B406" s="731"/>
      <c r="C406" s="818">
        <f t="shared" si="12"/>
        <v>0</v>
      </c>
      <c r="D406" s="819"/>
      <c r="E406" s="819"/>
      <c r="F406" s="819"/>
      <c r="G406" s="818">
        <f t="shared" si="13"/>
        <v>0</v>
      </c>
    </row>
    <row r="407" spans="1:7">
      <c r="A407" s="822"/>
      <c r="B407" s="731"/>
      <c r="C407" s="818">
        <f t="shared" si="12"/>
        <v>0</v>
      </c>
      <c r="D407" s="819"/>
      <c r="E407" s="819"/>
      <c r="F407" s="819"/>
      <c r="G407" s="818">
        <f t="shared" si="13"/>
        <v>0</v>
      </c>
    </row>
    <row r="408" spans="1:7">
      <c r="A408" s="822"/>
      <c r="B408" s="731"/>
      <c r="C408" s="818">
        <f t="shared" si="12"/>
        <v>0</v>
      </c>
      <c r="D408" s="819"/>
      <c r="E408" s="819"/>
      <c r="F408" s="819"/>
      <c r="G408" s="818">
        <f t="shared" si="13"/>
        <v>0</v>
      </c>
    </row>
    <row r="409" spans="1:7">
      <c r="A409" s="822"/>
      <c r="B409" s="731"/>
      <c r="C409" s="818">
        <f t="shared" si="12"/>
        <v>0</v>
      </c>
      <c r="D409" s="819"/>
      <c r="E409" s="819"/>
      <c r="F409" s="819"/>
      <c r="G409" s="818">
        <f t="shared" si="13"/>
        <v>0</v>
      </c>
    </row>
    <row r="410" spans="1:7">
      <c r="A410" s="822"/>
      <c r="B410" s="731"/>
      <c r="C410" s="818">
        <f t="shared" si="12"/>
        <v>0</v>
      </c>
      <c r="D410" s="819"/>
      <c r="E410" s="819"/>
      <c r="F410" s="819"/>
      <c r="G410" s="818">
        <f t="shared" si="13"/>
        <v>0</v>
      </c>
    </row>
    <row r="411" spans="1:7">
      <c r="A411" s="822"/>
      <c r="B411" s="731"/>
      <c r="C411" s="818">
        <f t="shared" si="12"/>
        <v>0</v>
      </c>
      <c r="D411" s="819"/>
      <c r="E411" s="819"/>
      <c r="F411" s="819"/>
      <c r="G411" s="818">
        <f t="shared" si="13"/>
        <v>0</v>
      </c>
    </row>
    <row r="412" spans="1:7">
      <c r="A412" s="822"/>
      <c r="B412" s="731"/>
      <c r="C412" s="818">
        <f t="shared" si="12"/>
        <v>0</v>
      </c>
      <c r="D412" s="819"/>
      <c r="E412" s="819"/>
      <c r="F412" s="819"/>
      <c r="G412" s="818">
        <f t="shared" si="13"/>
        <v>0</v>
      </c>
    </row>
    <row r="413" spans="1:7">
      <c r="A413" s="822"/>
      <c r="B413" s="731"/>
      <c r="C413" s="818">
        <f t="shared" si="12"/>
        <v>0</v>
      </c>
      <c r="D413" s="819"/>
      <c r="E413" s="819"/>
      <c r="F413" s="819"/>
      <c r="G413" s="818">
        <f t="shared" si="13"/>
        <v>0</v>
      </c>
    </row>
    <row r="414" spans="1:7">
      <c r="A414" s="822"/>
      <c r="B414" s="731"/>
      <c r="C414" s="818">
        <f t="shared" si="12"/>
        <v>0</v>
      </c>
      <c r="D414" s="819"/>
      <c r="E414" s="819"/>
      <c r="F414" s="819"/>
      <c r="G414" s="818">
        <f t="shared" si="13"/>
        <v>0</v>
      </c>
    </row>
    <row r="415" spans="1:7">
      <c r="A415" s="822"/>
      <c r="B415" s="731"/>
      <c r="C415" s="818">
        <f t="shared" si="12"/>
        <v>0</v>
      </c>
      <c r="D415" s="819"/>
      <c r="E415" s="819"/>
      <c r="F415" s="819"/>
      <c r="G415" s="818">
        <f t="shared" si="13"/>
        <v>0</v>
      </c>
    </row>
    <row r="416" spans="1:7">
      <c r="A416" s="822"/>
      <c r="B416" s="731"/>
      <c r="C416" s="818">
        <f t="shared" si="12"/>
        <v>0</v>
      </c>
      <c r="D416" s="819"/>
      <c r="E416" s="819"/>
      <c r="F416" s="819"/>
      <c r="G416" s="818">
        <f t="shared" si="13"/>
        <v>0</v>
      </c>
    </row>
    <row r="417" spans="1:7">
      <c r="A417" s="822"/>
      <c r="B417" s="731"/>
      <c r="C417" s="818">
        <f t="shared" si="12"/>
        <v>0</v>
      </c>
      <c r="D417" s="819"/>
      <c r="E417" s="819"/>
      <c r="F417" s="819"/>
      <c r="G417" s="818">
        <f t="shared" si="13"/>
        <v>0</v>
      </c>
    </row>
    <row r="418" spans="1:7">
      <c r="A418" s="822"/>
      <c r="B418" s="731"/>
      <c r="C418" s="818">
        <f t="shared" si="12"/>
        <v>0</v>
      </c>
      <c r="D418" s="819"/>
      <c r="E418" s="819"/>
      <c r="F418" s="819"/>
      <c r="G418" s="818">
        <f t="shared" si="13"/>
        <v>0</v>
      </c>
    </row>
    <row r="419" spans="1:7">
      <c r="A419" s="822"/>
      <c r="B419" s="731"/>
      <c r="C419" s="818">
        <f t="shared" si="12"/>
        <v>0</v>
      </c>
      <c r="D419" s="819"/>
      <c r="E419" s="819"/>
      <c r="F419" s="819"/>
      <c r="G419" s="818">
        <f t="shared" si="13"/>
        <v>0</v>
      </c>
    </row>
    <row r="420" spans="1:7">
      <c r="A420" s="822"/>
      <c r="B420" s="731"/>
      <c r="C420" s="818">
        <f t="shared" si="12"/>
        <v>0</v>
      </c>
      <c r="D420" s="819"/>
      <c r="E420" s="819"/>
      <c r="F420" s="819"/>
      <c r="G420" s="818">
        <f t="shared" si="13"/>
        <v>0</v>
      </c>
    </row>
    <row r="421" spans="1:7">
      <c r="A421" s="822"/>
      <c r="B421" s="731"/>
      <c r="C421" s="818">
        <f t="shared" si="12"/>
        <v>0</v>
      </c>
      <c r="D421" s="819"/>
      <c r="E421" s="819"/>
      <c r="F421" s="819"/>
      <c r="G421" s="818">
        <f t="shared" si="13"/>
        <v>0</v>
      </c>
    </row>
    <row r="422" spans="1:7">
      <c r="A422" s="822"/>
      <c r="B422" s="731"/>
      <c r="C422" s="818">
        <f t="shared" si="12"/>
        <v>0</v>
      </c>
      <c r="D422" s="819"/>
      <c r="E422" s="819"/>
      <c r="F422" s="819"/>
      <c r="G422" s="818">
        <f t="shared" si="13"/>
        <v>0</v>
      </c>
    </row>
    <row r="423" spans="1:7">
      <c r="A423" s="822"/>
      <c r="B423" s="731"/>
      <c r="C423" s="818">
        <f t="shared" si="12"/>
        <v>0</v>
      </c>
      <c r="D423" s="819"/>
      <c r="E423" s="819"/>
      <c r="F423" s="819"/>
      <c r="G423" s="818">
        <f t="shared" si="13"/>
        <v>0</v>
      </c>
    </row>
    <row r="424" spans="1:7">
      <c r="A424" s="822"/>
      <c r="B424" s="731"/>
      <c r="C424" s="818">
        <f t="shared" si="12"/>
        <v>0</v>
      </c>
      <c r="D424" s="819"/>
      <c r="E424" s="819"/>
      <c r="F424" s="819"/>
      <c r="G424" s="818">
        <f t="shared" si="13"/>
        <v>0</v>
      </c>
    </row>
    <row r="425" spans="1:7">
      <c r="A425" s="822"/>
      <c r="B425" s="731"/>
      <c r="C425" s="818">
        <f t="shared" si="12"/>
        <v>0</v>
      </c>
      <c r="D425" s="819"/>
      <c r="E425" s="819"/>
      <c r="F425" s="819"/>
      <c r="G425" s="818">
        <f t="shared" si="13"/>
        <v>0</v>
      </c>
    </row>
    <row r="426" spans="1:7">
      <c r="A426" s="822"/>
      <c r="B426" s="731"/>
      <c r="C426" s="818">
        <f t="shared" si="12"/>
        <v>0</v>
      </c>
      <c r="D426" s="819"/>
      <c r="E426" s="819"/>
      <c r="F426" s="819"/>
      <c r="G426" s="818">
        <f t="shared" si="13"/>
        <v>0</v>
      </c>
    </row>
    <row r="427" spans="1:7">
      <c r="A427" s="822"/>
      <c r="B427" s="731"/>
      <c r="C427" s="818">
        <f t="shared" si="12"/>
        <v>0</v>
      </c>
      <c r="D427" s="819"/>
      <c r="E427" s="819"/>
      <c r="F427" s="819"/>
      <c r="G427" s="818">
        <f t="shared" si="13"/>
        <v>0</v>
      </c>
    </row>
    <row r="428" spans="1:7">
      <c r="A428" s="822"/>
      <c r="B428" s="731"/>
      <c r="C428" s="818">
        <f t="shared" si="12"/>
        <v>0</v>
      </c>
      <c r="D428" s="819"/>
      <c r="E428" s="819"/>
      <c r="F428" s="819"/>
      <c r="G428" s="818">
        <f t="shared" si="13"/>
        <v>0</v>
      </c>
    </row>
    <row r="429" spans="1:7">
      <c r="A429" s="822"/>
      <c r="B429" s="731"/>
      <c r="C429" s="818">
        <f t="shared" si="12"/>
        <v>0</v>
      </c>
      <c r="D429" s="819"/>
      <c r="E429" s="819"/>
      <c r="F429" s="819"/>
      <c r="G429" s="818">
        <f t="shared" si="13"/>
        <v>0</v>
      </c>
    </row>
    <row r="430" spans="1:7">
      <c r="A430" s="822"/>
      <c r="B430" s="731"/>
      <c r="C430" s="818">
        <f t="shared" si="12"/>
        <v>0</v>
      </c>
      <c r="D430" s="819"/>
      <c r="E430" s="819"/>
      <c r="F430" s="819"/>
      <c r="G430" s="818">
        <f t="shared" si="13"/>
        <v>0</v>
      </c>
    </row>
    <row r="431" spans="1:7">
      <c r="A431" s="822"/>
      <c r="B431" s="731"/>
      <c r="C431" s="818">
        <f t="shared" si="12"/>
        <v>0</v>
      </c>
      <c r="D431" s="819"/>
      <c r="E431" s="819"/>
      <c r="F431" s="819"/>
      <c r="G431" s="818">
        <f t="shared" si="13"/>
        <v>0</v>
      </c>
    </row>
    <row r="432" spans="1:7">
      <c r="A432" s="822"/>
      <c r="B432" s="731"/>
      <c r="C432" s="818">
        <f t="shared" si="12"/>
        <v>0</v>
      </c>
      <c r="D432" s="819"/>
      <c r="E432" s="819"/>
      <c r="F432" s="819"/>
      <c r="G432" s="818">
        <f t="shared" si="13"/>
        <v>0</v>
      </c>
    </row>
    <row r="433" spans="1:7">
      <c r="A433" s="822"/>
      <c r="B433" s="731"/>
      <c r="C433" s="818">
        <f t="shared" si="12"/>
        <v>0</v>
      </c>
      <c r="D433" s="819"/>
      <c r="E433" s="819"/>
      <c r="F433" s="819"/>
      <c r="G433" s="818">
        <f t="shared" si="13"/>
        <v>0</v>
      </c>
    </row>
    <row r="434" spans="1:7">
      <c r="A434" s="822"/>
      <c r="B434" s="731"/>
      <c r="C434" s="818">
        <f t="shared" si="12"/>
        <v>0</v>
      </c>
      <c r="D434" s="819"/>
      <c r="E434" s="819"/>
      <c r="F434" s="819"/>
      <c r="G434" s="818">
        <f t="shared" si="13"/>
        <v>0</v>
      </c>
    </row>
    <row r="435" spans="1:7">
      <c r="A435" s="822"/>
      <c r="B435" s="731"/>
      <c r="C435" s="818">
        <f t="shared" si="12"/>
        <v>0</v>
      </c>
      <c r="D435" s="819"/>
      <c r="E435" s="819"/>
      <c r="F435" s="819"/>
      <c r="G435" s="818">
        <f t="shared" si="13"/>
        <v>0</v>
      </c>
    </row>
    <row r="436" spans="1:7">
      <c r="A436" s="822"/>
      <c r="B436" s="731"/>
      <c r="C436" s="818">
        <f t="shared" si="12"/>
        <v>0</v>
      </c>
      <c r="D436" s="819"/>
      <c r="E436" s="819"/>
      <c r="F436" s="819"/>
      <c r="G436" s="818">
        <f t="shared" si="13"/>
        <v>0</v>
      </c>
    </row>
    <row r="437" spans="1:7">
      <c r="A437" s="822"/>
      <c r="B437" s="731"/>
      <c r="C437" s="818">
        <f t="shared" si="12"/>
        <v>0</v>
      </c>
      <c r="D437" s="819"/>
      <c r="E437" s="819"/>
      <c r="F437" s="819"/>
      <c r="G437" s="818">
        <f t="shared" si="13"/>
        <v>0</v>
      </c>
    </row>
    <row r="438" spans="1:7">
      <c r="A438" s="822"/>
      <c r="B438" s="731"/>
      <c r="C438" s="818">
        <f t="shared" si="12"/>
        <v>0</v>
      </c>
      <c r="D438" s="819"/>
      <c r="E438" s="819"/>
      <c r="F438" s="819"/>
      <c r="G438" s="818">
        <f t="shared" si="13"/>
        <v>0</v>
      </c>
    </row>
    <row r="439" spans="1:7">
      <c r="A439" s="822"/>
      <c r="B439" s="731"/>
      <c r="C439" s="818">
        <f t="shared" si="12"/>
        <v>0</v>
      </c>
      <c r="D439" s="819"/>
      <c r="E439" s="819"/>
      <c r="F439" s="819"/>
      <c r="G439" s="818">
        <f t="shared" si="13"/>
        <v>0</v>
      </c>
    </row>
    <row r="440" spans="1:7">
      <c r="A440" s="822"/>
      <c r="B440" s="731"/>
      <c r="C440" s="818">
        <f t="shared" si="12"/>
        <v>0</v>
      </c>
      <c r="D440" s="819"/>
      <c r="E440" s="819"/>
      <c r="F440" s="819"/>
      <c r="G440" s="818">
        <f t="shared" si="13"/>
        <v>0</v>
      </c>
    </row>
    <row r="441" spans="1:7">
      <c r="A441" s="822"/>
      <c r="B441" s="731"/>
      <c r="C441" s="818">
        <f t="shared" si="12"/>
        <v>0</v>
      </c>
      <c r="D441" s="819"/>
      <c r="E441" s="819"/>
      <c r="F441" s="819"/>
      <c r="G441" s="818">
        <f t="shared" si="13"/>
        <v>0</v>
      </c>
    </row>
    <row r="442" spans="1:7">
      <c r="A442" s="822"/>
      <c r="B442" s="731"/>
      <c r="C442" s="818">
        <f t="shared" si="12"/>
        <v>0</v>
      </c>
      <c r="D442" s="819"/>
      <c r="E442" s="819"/>
      <c r="F442" s="819"/>
      <c r="G442" s="818">
        <f t="shared" si="13"/>
        <v>0</v>
      </c>
    </row>
    <row r="443" spans="1:7">
      <c r="A443" s="822"/>
      <c r="B443" s="731"/>
      <c r="C443" s="818">
        <f t="shared" si="12"/>
        <v>0</v>
      </c>
      <c r="D443" s="819"/>
      <c r="E443" s="819"/>
      <c r="F443" s="819"/>
      <c r="G443" s="818">
        <f t="shared" si="13"/>
        <v>0</v>
      </c>
    </row>
    <row r="444" spans="1:7">
      <c r="A444" s="822"/>
      <c r="B444" s="731"/>
      <c r="C444" s="818">
        <f t="shared" si="12"/>
        <v>0</v>
      </c>
      <c r="D444" s="819"/>
      <c r="E444" s="819"/>
      <c r="F444" s="819"/>
      <c r="G444" s="818">
        <f t="shared" si="13"/>
        <v>0</v>
      </c>
    </row>
    <row r="445" spans="1:7">
      <c r="A445" s="822"/>
      <c r="B445" s="731"/>
      <c r="C445" s="818">
        <f t="shared" si="12"/>
        <v>0</v>
      </c>
      <c r="D445" s="819"/>
      <c r="E445" s="819"/>
      <c r="F445" s="819"/>
      <c r="G445" s="818">
        <f t="shared" si="13"/>
        <v>0</v>
      </c>
    </row>
    <row r="446" spans="1:7">
      <c r="A446" s="822"/>
      <c r="B446" s="731"/>
      <c r="C446" s="818">
        <f t="shared" si="12"/>
        <v>0</v>
      </c>
      <c r="D446" s="819"/>
      <c r="E446" s="819"/>
      <c r="F446" s="819"/>
      <c r="G446" s="818">
        <f t="shared" si="13"/>
        <v>0</v>
      </c>
    </row>
    <row r="447" spans="1:7">
      <c r="A447" s="822"/>
      <c r="B447" s="731"/>
      <c r="C447" s="818">
        <f t="shared" si="12"/>
        <v>0</v>
      </c>
      <c r="D447" s="819"/>
      <c r="E447" s="819"/>
      <c r="F447" s="819"/>
      <c r="G447" s="818">
        <f t="shared" si="13"/>
        <v>0</v>
      </c>
    </row>
    <row r="448" spans="1:7">
      <c r="A448" s="822"/>
      <c r="B448" s="731"/>
      <c r="C448" s="818">
        <f t="shared" si="12"/>
        <v>0</v>
      </c>
      <c r="D448" s="819"/>
      <c r="E448" s="819"/>
      <c r="F448" s="819"/>
      <c r="G448" s="818">
        <f t="shared" si="13"/>
        <v>0</v>
      </c>
    </row>
    <row r="449" spans="1:7">
      <c r="A449" s="822"/>
      <c r="B449" s="731"/>
      <c r="C449" s="818">
        <f t="shared" si="12"/>
        <v>0</v>
      </c>
      <c r="D449" s="819"/>
      <c r="E449" s="819"/>
      <c r="F449" s="819"/>
      <c r="G449" s="818">
        <f t="shared" si="13"/>
        <v>0</v>
      </c>
    </row>
    <row r="450" spans="1:7">
      <c r="A450" s="822"/>
      <c r="B450" s="731"/>
      <c r="C450" s="818">
        <f t="shared" si="12"/>
        <v>0</v>
      </c>
      <c r="D450" s="819"/>
      <c r="E450" s="819"/>
      <c r="F450" s="819"/>
      <c r="G450" s="818">
        <f t="shared" si="13"/>
        <v>0</v>
      </c>
    </row>
    <row r="451" spans="1:7">
      <c r="A451" s="822"/>
      <c r="B451" s="731"/>
      <c r="C451" s="818">
        <f t="shared" si="12"/>
        <v>0</v>
      </c>
      <c r="D451" s="819"/>
      <c r="E451" s="819"/>
      <c r="F451" s="819"/>
      <c r="G451" s="818">
        <f t="shared" si="13"/>
        <v>0</v>
      </c>
    </row>
    <row r="452" spans="1:7">
      <c r="A452" s="822"/>
      <c r="B452" s="731"/>
      <c r="C452" s="818">
        <f t="shared" si="12"/>
        <v>0</v>
      </c>
      <c r="D452" s="819"/>
      <c r="E452" s="819"/>
      <c r="F452" s="819"/>
      <c r="G452" s="818">
        <f t="shared" si="13"/>
        <v>0</v>
      </c>
    </row>
    <row r="453" spans="1:7">
      <c r="A453" s="822"/>
      <c r="B453" s="731"/>
      <c r="C453" s="818">
        <f t="shared" si="12"/>
        <v>0</v>
      </c>
      <c r="D453" s="819"/>
      <c r="E453" s="819"/>
      <c r="F453" s="819"/>
      <c r="G453" s="818">
        <f t="shared" si="13"/>
        <v>0</v>
      </c>
    </row>
    <row r="454" spans="1:7">
      <c r="A454" s="822"/>
      <c r="B454" s="731"/>
      <c r="C454" s="818">
        <f t="shared" si="12"/>
        <v>0</v>
      </c>
      <c r="D454" s="819"/>
      <c r="E454" s="819"/>
      <c r="F454" s="819"/>
      <c r="G454" s="818">
        <f t="shared" si="13"/>
        <v>0</v>
      </c>
    </row>
    <row r="455" spans="1:7">
      <c r="A455" s="822"/>
      <c r="B455" s="731"/>
      <c r="C455" s="818">
        <f t="shared" si="12"/>
        <v>0</v>
      </c>
      <c r="D455" s="819"/>
      <c r="E455" s="819"/>
      <c r="F455" s="819"/>
      <c r="G455" s="818">
        <f t="shared" si="13"/>
        <v>0</v>
      </c>
    </row>
    <row r="456" spans="1:7">
      <c r="A456" s="822"/>
      <c r="B456" s="731"/>
      <c r="C456" s="818">
        <f t="shared" si="12"/>
        <v>0</v>
      </c>
      <c r="D456" s="819"/>
      <c r="E456" s="819"/>
      <c r="F456" s="819"/>
      <c r="G456" s="818">
        <f t="shared" si="13"/>
        <v>0</v>
      </c>
    </row>
    <row r="457" spans="1:7">
      <c r="A457" s="822"/>
      <c r="B457" s="731"/>
      <c r="C457" s="818">
        <f t="shared" si="12"/>
        <v>0</v>
      </c>
      <c r="D457" s="819"/>
      <c r="E457" s="819"/>
      <c r="F457" s="819"/>
      <c r="G457" s="818">
        <f t="shared" si="13"/>
        <v>0</v>
      </c>
    </row>
    <row r="458" spans="1:7">
      <c r="A458" s="822"/>
      <c r="B458" s="731"/>
      <c r="C458" s="818">
        <f t="shared" si="12"/>
        <v>0</v>
      </c>
      <c r="D458" s="819"/>
      <c r="E458" s="819"/>
      <c r="F458" s="819"/>
      <c r="G458" s="818">
        <f t="shared" si="13"/>
        <v>0</v>
      </c>
    </row>
    <row r="459" spans="1:7">
      <c r="A459" s="822"/>
      <c r="B459" s="731"/>
      <c r="C459" s="818">
        <f t="shared" si="12"/>
        <v>0</v>
      </c>
      <c r="D459" s="819"/>
      <c r="E459" s="819"/>
      <c r="F459" s="819"/>
      <c r="G459" s="818">
        <f t="shared" si="13"/>
        <v>0</v>
      </c>
    </row>
    <row r="460" spans="1:7">
      <c r="A460" s="822"/>
      <c r="B460" s="731"/>
      <c r="C460" s="818">
        <f t="shared" ref="C460:C500" si="14">SUMIF(D460:F460,"&gt;0")</f>
        <v>0</v>
      </c>
      <c r="D460" s="819"/>
      <c r="E460" s="819"/>
      <c r="F460" s="819"/>
      <c r="G460" s="818">
        <f t="shared" ref="G460:G500" si="15">SUMIF(B460:C460,"&gt;0")</f>
        <v>0</v>
      </c>
    </row>
    <row r="461" spans="1:7">
      <c r="A461" s="822"/>
      <c r="B461" s="731"/>
      <c r="C461" s="818">
        <f t="shared" si="14"/>
        <v>0</v>
      </c>
      <c r="D461" s="819"/>
      <c r="E461" s="819"/>
      <c r="F461" s="819"/>
      <c r="G461" s="818">
        <f t="shared" si="15"/>
        <v>0</v>
      </c>
    </row>
    <row r="462" spans="1:7">
      <c r="A462" s="822"/>
      <c r="B462" s="731"/>
      <c r="C462" s="818">
        <f t="shared" si="14"/>
        <v>0</v>
      </c>
      <c r="D462" s="819"/>
      <c r="E462" s="819"/>
      <c r="F462" s="819"/>
      <c r="G462" s="818">
        <f t="shared" si="15"/>
        <v>0</v>
      </c>
    </row>
    <row r="463" spans="1:7">
      <c r="A463" s="822"/>
      <c r="B463" s="731"/>
      <c r="C463" s="818">
        <f t="shared" si="14"/>
        <v>0</v>
      </c>
      <c r="D463" s="819"/>
      <c r="E463" s="819"/>
      <c r="F463" s="819"/>
      <c r="G463" s="818">
        <f t="shared" si="15"/>
        <v>0</v>
      </c>
    </row>
    <row r="464" spans="1:7">
      <c r="A464" s="822"/>
      <c r="B464" s="731"/>
      <c r="C464" s="818">
        <f t="shared" si="14"/>
        <v>0</v>
      </c>
      <c r="D464" s="819"/>
      <c r="E464" s="819"/>
      <c r="F464" s="819"/>
      <c r="G464" s="818">
        <f t="shared" si="15"/>
        <v>0</v>
      </c>
    </row>
    <row r="465" spans="1:7">
      <c r="A465" s="822"/>
      <c r="B465" s="731"/>
      <c r="C465" s="818">
        <f t="shared" si="14"/>
        <v>0</v>
      </c>
      <c r="D465" s="819"/>
      <c r="E465" s="819"/>
      <c r="F465" s="819"/>
      <c r="G465" s="818">
        <f t="shared" si="15"/>
        <v>0</v>
      </c>
    </row>
    <row r="466" spans="1:7">
      <c r="A466" s="822"/>
      <c r="B466" s="731"/>
      <c r="C466" s="818">
        <f t="shared" si="14"/>
        <v>0</v>
      </c>
      <c r="D466" s="819"/>
      <c r="E466" s="819"/>
      <c r="F466" s="819"/>
      <c r="G466" s="818">
        <f t="shared" si="15"/>
        <v>0</v>
      </c>
    </row>
    <row r="467" spans="1:7">
      <c r="A467" s="822"/>
      <c r="B467" s="731"/>
      <c r="C467" s="818">
        <f t="shared" si="14"/>
        <v>0</v>
      </c>
      <c r="D467" s="819"/>
      <c r="E467" s="819"/>
      <c r="F467" s="819"/>
      <c r="G467" s="818">
        <f t="shared" si="15"/>
        <v>0</v>
      </c>
    </row>
    <row r="468" spans="1:7">
      <c r="A468" s="822"/>
      <c r="B468" s="731"/>
      <c r="C468" s="818">
        <f t="shared" si="14"/>
        <v>0</v>
      </c>
      <c r="D468" s="819"/>
      <c r="E468" s="819"/>
      <c r="F468" s="819"/>
      <c r="G468" s="818">
        <f t="shared" si="15"/>
        <v>0</v>
      </c>
    </row>
    <row r="469" spans="1:7">
      <c r="A469" s="822"/>
      <c r="B469" s="731"/>
      <c r="C469" s="818">
        <f t="shared" si="14"/>
        <v>0</v>
      </c>
      <c r="D469" s="819"/>
      <c r="E469" s="819"/>
      <c r="F469" s="819"/>
      <c r="G469" s="818">
        <f t="shared" si="15"/>
        <v>0</v>
      </c>
    </row>
    <row r="470" spans="1:7">
      <c r="A470" s="822"/>
      <c r="B470" s="731"/>
      <c r="C470" s="818">
        <f t="shared" si="14"/>
        <v>0</v>
      </c>
      <c r="D470" s="819"/>
      <c r="E470" s="819"/>
      <c r="F470" s="819"/>
      <c r="G470" s="818">
        <f t="shared" si="15"/>
        <v>0</v>
      </c>
    </row>
    <row r="471" spans="1:7">
      <c r="A471" s="822"/>
      <c r="B471" s="731"/>
      <c r="C471" s="818">
        <f t="shared" si="14"/>
        <v>0</v>
      </c>
      <c r="D471" s="819"/>
      <c r="E471" s="819"/>
      <c r="F471" s="819"/>
      <c r="G471" s="818">
        <f t="shared" si="15"/>
        <v>0</v>
      </c>
    </row>
    <row r="472" spans="1:7">
      <c r="A472" s="822"/>
      <c r="B472" s="731"/>
      <c r="C472" s="818">
        <f t="shared" si="14"/>
        <v>0</v>
      </c>
      <c r="D472" s="819"/>
      <c r="E472" s="819"/>
      <c r="F472" s="819"/>
      <c r="G472" s="818">
        <f t="shared" si="15"/>
        <v>0</v>
      </c>
    </row>
    <row r="473" spans="1:7">
      <c r="A473" s="822"/>
      <c r="B473" s="731"/>
      <c r="C473" s="818">
        <f t="shared" si="14"/>
        <v>0</v>
      </c>
      <c r="D473" s="819"/>
      <c r="E473" s="819"/>
      <c r="F473" s="819"/>
      <c r="G473" s="818">
        <f t="shared" si="15"/>
        <v>0</v>
      </c>
    </row>
    <row r="474" spans="1:7">
      <c r="A474" s="822"/>
      <c r="B474" s="731"/>
      <c r="C474" s="818">
        <f t="shared" si="14"/>
        <v>0</v>
      </c>
      <c r="D474" s="819"/>
      <c r="E474" s="819"/>
      <c r="F474" s="819"/>
      <c r="G474" s="818">
        <f t="shared" si="15"/>
        <v>0</v>
      </c>
    </row>
    <row r="475" spans="1:7">
      <c r="A475" s="822"/>
      <c r="B475" s="731"/>
      <c r="C475" s="818">
        <f t="shared" si="14"/>
        <v>0</v>
      </c>
      <c r="D475" s="819"/>
      <c r="E475" s="819"/>
      <c r="F475" s="819"/>
      <c r="G475" s="818">
        <f t="shared" si="15"/>
        <v>0</v>
      </c>
    </row>
    <row r="476" spans="1:7">
      <c r="A476" s="822"/>
      <c r="B476" s="731"/>
      <c r="C476" s="818">
        <f t="shared" si="14"/>
        <v>0</v>
      </c>
      <c r="D476" s="819"/>
      <c r="E476" s="819"/>
      <c r="F476" s="819"/>
      <c r="G476" s="818">
        <f t="shared" si="15"/>
        <v>0</v>
      </c>
    </row>
    <row r="477" spans="1:7">
      <c r="A477" s="822"/>
      <c r="B477" s="731"/>
      <c r="C477" s="818">
        <f t="shared" si="14"/>
        <v>0</v>
      </c>
      <c r="D477" s="819"/>
      <c r="E477" s="819"/>
      <c r="F477" s="819"/>
      <c r="G477" s="818">
        <f t="shared" si="15"/>
        <v>0</v>
      </c>
    </row>
    <row r="478" spans="1:7">
      <c r="A478" s="822"/>
      <c r="B478" s="731"/>
      <c r="C478" s="818">
        <f t="shared" si="14"/>
        <v>0</v>
      </c>
      <c r="D478" s="819"/>
      <c r="E478" s="819"/>
      <c r="F478" s="819"/>
      <c r="G478" s="818">
        <f t="shared" si="15"/>
        <v>0</v>
      </c>
    </row>
    <row r="479" spans="1:7">
      <c r="A479" s="822"/>
      <c r="B479" s="731"/>
      <c r="C479" s="818">
        <f t="shared" si="14"/>
        <v>0</v>
      </c>
      <c r="D479" s="819"/>
      <c r="E479" s="819"/>
      <c r="F479" s="819"/>
      <c r="G479" s="818">
        <f t="shared" si="15"/>
        <v>0</v>
      </c>
    </row>
    <row r="480" spans="1:7">
      <c r="A480" s="822"/>
      <c r="B480" s="731"/>
      <c r="C480" s="818">
        <f t="shared" si="14"/>
        <v>0</v>
      </c>
      <c r="D480" s="819"/>
      <c r="E480" s="819"/>
      <c r="F480" s="819"/>
      <c r="G480" s="818">
        <f t="shared" si="15"/>
        <v>0</v>
      </c>
    </row>
    <row r="481" spans="1:7">
      <c r="A481" s="822"/>
      <c r="B481" s="731"/>
      <c r="C481" s="818">
        <f t="shared" si="14"/>
        <v>0</v>
      </c>
      <c r="D481" s="819"/>
      <c r="E481" s="819"/>
      <c r="F481" s="819"/>
      <c r="G481" s="818">
        <f t="shared" si="15"/>
        <v>0</v>
      </c>
    </row>
    <row r="482" spans="1:7">
      <c r="A482" s="822"/>
      <c r="B482" s="731"/>
      <c r="C482" s="818">
        <f t="shared" si="14"/>
        <v>0</v>
      </c>
      <c r="D482" s="819"/>
      <c r="E482" s="819"/>
      <c r="F482" s="819"/>
      <c r="G482" s="818">
        <f t="shared" si="15"/>
        <v>0</v>
      </c>
    </row>
    <row r="483" spans="1:7">
      <c r="A483" s="822"/>
      <c r="B483" s="731"/>
      <c r="C483" s="818">
        <f t="shared" si="14"/>
        <v>0</v>
      </c>
      <c r="D483" s="819"/>
      <c r="E483" s="819"/>
      <c r="F483" s="819"/>
      <c r="G483" s="818">
        <f t="shared" si="15"/>
        <v>0</v>
      </c>
    </row>
    <row r="484" spans="1:7">
      <c r="A484" s="822"/>
      <c r="B484" s="731"/>
      <c r="C484" s="818">
        <f t="shared" si="14"/>
        <v>0</v>
      </c>
      <c r="D484" s="819"/>
      <c r="E484" s="819"/>
      <c r="F484" s="819"/>
      <c r="G484" s="818">
        <f t="shared" si="15"/>
        <v>0</v>
      </c>
    </row>
    <row r="485" spans="1:7">
      <c r="A485" s="822"/>
      <c r="B485" s="731"/>
      <c r="C485" s="818">
        <f t="shared" si="14"/>
        <v>0</v>
      </c>
      <c r="D485" s="819"/>
      <c r="E485" s="819"/>
      <c r="F485" s="819"/>
      <c r="G485" s="818">
        <f t="shared" si="15"/>
        <v>0</v>
      </c>
    </row>
    <row r="486" spans="1:7">
      <c r="A486" s="822"/>
      <c r="B486" s="731"/>
      <c r="C486" s="818">
        <f t="shared" si="14"/>
        <v>0</v>
      </c>
      <c r="D486" s="819"/>
      <c r="E486" s="819"/>
      <c r="F486" s="819"/>
      <c r="G486" s="818">
        <f t="shared" si="15"/>
        <v>0</v>
      </c>
    </row>
    <row r="487" spans="1:7">
      <c r="A487" s="822"/>
      <c r="B487" s="731"/>
      <c r="C487" s="818">
        <f t="shared" si="14"/>
        <v>0</v>
      </c>
      <c r="D487" s="819"/>
      <c r="E487" s="819"/>
      <c r="F487" s="819"/>
      <c r="G487" s="818">
        <f t="shared" si="15"/>
        <v>0</v>
      </c>
    </row>
    <row r="488" spans="1:7">
      <c r="A488" s="822"/>
      <c r="B488" s="731"/>
      <c r="C488" s="818">
        <f t="shared" si="14"/>
        <v>0</v>
      </c>
      <c r="D488" s="819"/>
      <c r="E488" s="819"/>
      <c r="F488" s="819"/>
      <c r="G488" s="818">
        <f t="shared" si="15"/>
        <v>0</v>
      </c>
    </row>
    <row r="489" spans="1:7">
      <c r="A489" s="822"/>
      <c r="B489" s="731"/>
      <c r="C489" s="818">
        <f t="shared" si="14"/>
        <v>0</v>
      </c>
      <c r="D489" s="819"/>
      <c r="E489" s="819"/>
      <c r="F489" s="819"/>
      <c r="G489" s="818">
        <f t="shared" si="15"/>
        <v>0</v>
      </c>
    </row>
    <row r="490" spans="1:7">
      <c r="A490" s="822"/>
      <c r="B490" s="731"/>
      <c r="C490" s="818">
        <f t="shared" si="14"/>
        <v>0</v>
      </c>
      <c r="D490" s="819"/>
      <c r="E490" s="819"/>
      <c r="F490" s="819"/>
      <c r="G490" s="818">
        <f t="shared" si="15"/>
        <v>0</v>
      </c>
    </row>
    <row r="491" spans="1:7">
      <c r="A491" s="822"/>
      <c r="B491" s="731"/>
      <c r="C491" s="818">
        <f t="shared" si="14"/>
        <v>0</v>
      </c>
      <c r="D491" s="819"/>
      <c r="E491" s="819"/>
      <c r="F491" s="819"/>
      <c r="G491" s="818">
        <f t="shared" si="15"/>
        <v>0</v>
      </c>
    </row>
    <row r="492" spans="1:7">
      <c r="A492" s="822"/>
      <c r="B492" s="731"/>
      <c r="C492" s="818">
        <f t="shared" si="14"/>
        <v>0</v>
      </c>
      <c r="D492" s="819"/>
      <c r="E492" s="819"/>
      <c r="F492" s="819"/>
      <c r="G492" s="818">
        <f t="shared" si="15"/>
        <v>0</v>
      </c>
    </row>
    <row r="493" spans="1:7">
      <c r="A493" s="822"/>
      <c r="B493" s="731"/>
      <c r="C493" s="818">
        <f t="shared" si="14"/>
        <v>0</v>
      </c>
      <c r="D493" s="819"/>
      <c r="E493" s="819"/>
      <c r="F493" s="819"/>
      <c r="G493" s="818">
        <f t="shared" si="15"/>
        <v>0</v>
      </c>
    </row>
    <row r="494" spans="1:7">
      <c r="A494" s="822"/>
      <c r="B494" s="731"/>
      <c r="C494" s="818">
        <f t="shared" si="14"/>
        <v>0</v>
      </c>
      <c r="D494" s="819"/>
      <c r="E494" s="819"/>
      <c r="F494" s="819"/>
      <c r="G494" s="818">
        <f t="shared" si="15"/>
        <v>0</v>
      </c>
    </row>
    <row r="495" spans="1:7">
      <c r="A495" s="822"/>
      <c r="B495" s="731"/>
      <c r="C495" s="818">
        <f t="shared" si="14"/>
        <v>0</v>
      </c>
      <c r="D495" s="819"/>
      <c r="E495" s="819"/>
      <c r="F495" s="819"/>
      <c r="G495" s="818">
        <f t="shared" si="15"/>
        <v>0</v>
      </c>
    </row>
    <row r="496" spans="1:7">
      <c r="A496" s="822"/>
      <c r="B496" s="731"/>
      <c r="C496" s="818">
        <f t="shared" si="14"/>
        <v>0</v>
      </c>
      <c r="D496" s="819"/>
      <c r="E496" s="819"/>
      <c r="F496" s="819"/>
      <c r="G496" s="818">
        <f t="shared" si="15"/>
        <v>0</v>
      </c>
    </row>
    <row r="497" spans="1:7">
      <c r="A497" s="822"/>
      <c r="B497" s="731"/>
      <c r="C497" s="818">
        <f t="shared" si="14"/>
        <v>0</v>
      </c>
      <c r="D497" s="819"/>
      <c r="E497" s="819"/>
      <c r="F497" s="819"/>
      <c r="G497" s="818">
        <f t="shared" si="15"/>
        <v>0</v>
      </c>
    </row>
    <row r="498" spans="1:7">
      <c r="A498" s="822"/>
      <c r="B498" s="731"/>
      <c r="C498" s="818">
        <f t="shared" si="14"/>
        <v>0</v>
      </c>
      <c r="D498" s="819"/>
      <c r="E498" s="819"/>
      <c r="F498" s="819"/>
      <c r="G498" s="818">
        <f t="shared" si="15"/>
        <v>0</v>
      </c>
    </row>
    <row r="499" spans="1:7">
      <c r="A499" s="822"/>
      <c r="B499" s="731"/>
      <c r="C499" s="818">
        <f t="shared" si="14"/>
        <v>0</v>
      </c>
      <c r="D499" s="819"/>
      <c r="E499" s="819"/>
      <c r="F499" s="819"/>
      <c r="G499" s="818">
        <f t="shared" si="15"/>
        <v>0</v>
      </c>
    </row>
    <row r="500" spans="1:7">
      <c r="A500" s="822"/>
      <c r="B500" s="731"/>
      <c r="C500" s="818">
        <f t="shared" si="14"/>
        <v>0</v>
      </c>
      <c r="D500" s="819"/>
      <c r="E500" s="819"/>
      <c r="F500" s="819"/>
      <c r="G500" s="818">
        <f t="shared" si="15"/>
        <v>0</v>
      </c>
    </row>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activeCell="K18" sqref="K18"/>
    </sheetView>
  </sheetViews>
  <sheetFormatPr defaultRowHeight="15"/>
  <cols>
    <col min="1" max="1" width="60.42578125" style="38" customWidth="1"/>
    <col min="2" max="16384" width="9.140625" style="38"/>
  </cols>
  <sheetData>
    <row r="1" spans="1:8">
      <c r="A1" s="38" t="s">
        <v>120</v>
      </c>
      <c r="B1" s="761">
        <v>29</v>
      </c>
    </row>
    <row r="2" spans="1:8">
      <c r="A2" s="38" t="s">
        <v>106</v>
      </c>
      <c r="B2" s="38" t="s">
        <v>1081</v>
      </c>
    </row>
    <row r="3" spans="1:8">
      <c r="A3" s="38" t="s">
        <v>108</v>
      </c>
      <c r="B3" s="38" t="s">
        <v>109</v>
      </c>
    </row>
    <row r="4" spans="1:8">
      <c r="A4" s="38" t="s">
        <v>110</v>
      </c>
      <c r="B4" s="38" t="s">
        <v>4</v>
      </c>
    </row>
    <row r="5" spans="1:8">
      <c r="A5" s="38" t="s">
        <v>111</v>
      </c>
      <c r="B5" s="38" t="s">
        <v>124</v>
      </c>
    </row>
    <row r="7" spans="1:8">
      <c r="A7" s="617" t="s">
        <v>1081</v>
      </c>
      <c r="B7" s="806"/>
      <c r="C7" s="783"/>
      <c r="D7" s="774"/>
      <c r="E7" s="688" t="s">
        <v>892</v>
      </c>
      <c r="F7" s="774"/>
      <c r="G7" s="807"/>
      <c r="H7" s="26"/>
    </row>
    <row r="8" spans="1:8">
      <c r="A8" s="809"/>
      <c r="B8" s="809"/>
      <c r="C8" s="823"/>
      <c r="D8" s="688"/>
      <c r="E8" s="688" t="s">
        <v>1014</v>
      </c>
      <c r="F8" s="718"/>
      <c r="G8" s="824"/>
      <c r="H8" s="26"/>
    </row>
    <row r="9" spans="1:8">
      <c r="A9" s="719" t="s">
        <v>1059</v>
      </c>
      <c r="B9" s="610" t="s">
        <v>4</v>
      </c>
      <c r="C9" s="721" t="s">
        <v>174</v>
      </c>
      <c r="D9" s="715" t="s">
        <v>6</v>
      </c>
      <c r="E9" s="688" t="s">
        <v>7</v>
      </c>
      <c r="F9" s="718" t="s">
        <v>1015</v>
      </c>
      <c r="G9" s="721" t="s">
        <v>174</v>
      </c>
      <c r="H9" s="26"/>
    </row>
    <row r="10" spans="1:8">
      <c r="A10" s="812" t="s">
        <v>174</v>
      </c>
      <c r="B10" s="825" t="e">
        <f>SUMIF(B11:B500,"&gt;0")-SUMIF([46]F28!B11:B500,"&lt;0")</f>
        <v>#VALUE!</v>
      </c>
      <c r="C10" s="825" t="e">
        <f>D10+E10+F10</f>
        <v>#VALUE!</v>
      </c>
      <c r="D10" s="825" t="e">
        <f>SUMIF(D11:D500,"&gt;0")-SUMIF([46]F28!D11:D500,"&lt;0")</f>
        <v>#VALUE!</v>
      </c>
      <c r="E10" s="825" t="e">
        <f>SUMIF(E11:E500,"&gt;0")-SUMIF([46]F28!E11:E500,"&lt;0")</f>
        <v>#VALUE!</v>
      </c>
      <c r="F10" s="825" t="e">
        <f>SUMIF(F11:F500,"&gt;0")-SUMIF([46]F28!F11:F500,"&lt;0")</f>
        <v>#VALUE!</v>
      </c>
      <c r="G10" s="825" t="e">
        <f>B10+C10</f>
        <v>#VALUE!</v>
      </c>
      <c r="H10" s="26"/>
    </row>
    <row r="11" spans="1:8">
      <c r="A11" s="820"/>
      <c r="B11" s="730"/>
      <c r="C11" s="818">
        <f>SUMIF(D11:F11,"&gt;0")</f>
        <v>0</v>
      </c>
      <c r="D11" s="701"/>
      <c r="E11" s="701"/>
      <c r="F11" s="701"/>
      <c r="G11" s="818">
        <f>SUMIF(B11:C11,"&gt;0")</f>
        <v>0</v>
      </c>
      <c r="H11" s="26"/>
    </row>
    <row r="12" spans="1:8">
      <c r="A12" s="820"/>
      <c r="B12" s="730"/>
      <c r="C12" s="818">
        <f t="shared" ref="C12:C75" si="0">SUMIF(D12:F12,"&gt;0")</f>
        <v>0</v>
      </c>
      <c r="D12" s="701"/>
      <c r="E12" s="701"/>
      <c r="F12" s="701"/>
      <c r="G12" s="818">
        <f t="shared" ref="G12:G75" si="1">SUMIF(B12:C12,"&gt;0")</f>
        <v>0</v>
      </c>
      <c r="H12" s="26"/>
    </row>
    <row r="13" spans="1:8">
      <c r="A13" s="820"/>
      <c r="B13" s="730"/>
      <c r="C13" s="818">
        <f t="shared" si="0"/>
        <v>0</v>
      </c>
      <c r="D13" s="701"/>
      <c r="E13" s="701"/>
      <c r="F13" s="701"/>
      <c r="G13" s="818">
        <f t="shared" si="1"/>
        <v>0</v>
      </c>
      <c r="H13" s="26"/>
    </row>
    <row r="14" spans="1:8">
      <c r="A14" s="820"/>
      <c r="B14" s="730"/>
      <c r="C14" s="818">
        <f t="shared" si="0"/>
        <v>0</v>
      </c>
      <c r="D14" s="701"/>
      <c r="E14" s="701"/>
      <c r="F14" s="701"/>
      <c r="G14" s="818">
        <f t="shared" si="1"/>
        <v>0</v>
      </c>
      <c r="H14" s="26"/>
    </row>
    <row r="15" spans="1:8">
      <c r="A15" s="820"/>
      <c r="B15" s="730"/>
      <c r="C15" s="818">
        <f t="shared" si="0"/>
        <v>0</v>
      </c>
      <c r="D15" s="701"/>
      <c r="E15" s="701"/>
      <c r="F15" s="701"/>
      <c r="G15" s="818">
        <f t="shared" si="1"/>
        <v>0</v>
      </c>
      <c r="H15" s="26"/>
    </row>
    <row r="16" spans="1:8">
      <c r="A16" s="820"/>
      <c r="B16" s="730"/>
      <c r="C16" s="818">
        <f t="shared" si="0"/>
        <v>0</v>
      </c>
      <c r="D16" s="701"/>
      <c r="E16" s="701"/>
      <c r="F16" s="701"/>
      <c r="G16" s="818">
        <f t="shared" si="1"/>
        <v>0</v>
      </c>
      <c r="H16" s="26"/>
    </row>
    <row r="17" spans="1:8">
      <c r="A17" s="820"/>
      <c r="B17" s="730"/>
      <c r="C17" s="818">
        <f t="shared" si="0"/>
        <v>0</v>
      </c>
      <c r="D17" s="701"/>
      <c r="E17" s="701"/>
      <c r="F17" s="701"/>
      <c r="G17" s="818">
        <f t="shared" si="1"/>
        <v>0</v>
      </c>
      <c r="H17" s="26"/>
    </row>
    <row r="18" spans="1:8">
      <c r="A18" s="822"/>
      <c r="B18" s="730"/>
      <c r="C18" s="818">
        <f t="shared" si="0"/>
        <v>0</v>
      </c>
      <c r="D18" s="701"/>
      <c r="E18" s="701"/>
      <c r="F18" s="701"/>
      <c r="G18" s="818">
        <f t="shared" si="1"/>
        <v>0</v>
      </c>
      <c r="H18" s="26"/>
    </row>
    <row r="19" spans="1:8">
      <c r="A19" s="822"/>
      <c r="B19" s="730"/>
      <c r="C19" s="818">
        <f t="shared" si="0"/>
        <v>0</v>
      </c>
      <c r="D19" s="701"/>
      <c r="E19" s="701"/>
      <c r="F19" s="701"/>
      <c r="G19" s="818">
        <f t="shared" si="1"/>
        <v>0</v>
      </c>
      <c r="H19" s="26"/>
    </row>
    <row r="20" spans="1:8">
      <c r="A20" s="822"/>
      <c r="B20" s="730"/>
      <c r="C20" s="818">
        <f t="shared" si="0"/>
        <v>0</v>
      </c>
      <c r="D20" s="701"/>
      <c r="E20" s="701"/>
      <c r="F20" s="701"/>
      <c r="G20" s="818">
        <f t="shared" si="1"/>
        <v>0</v>
      </c>
      <c r="H20" s="26"/>
    </row>
    <row r="21" spans="1:8">
      <c r="A21" s="822"/>
      <c r="B21" s="730"/>
      <c r="C21" s="818">
        <f t="shared" si="0"/>
        <v>0</v>
      </c>
      <c r="D21" s="701"/>
      <c r="E21" s="701"/>
      <c r="F21" s="701"/>
      <c r="G21" s="818">
        <f t="shared" si="1"/>
        <v>0</v>
      </c>
      <c r="H21" s="26"/>
    </row>
    <row r="22" spans="1:8">
      <c r="A22" s="822"/>
      <c r="B22" s="730"/>
      <c r="C22" s="818">
        <f t="shared" si="0"/>
        <v>0</v>
      </c>
      <c r="D22" s="701"/>
      <c r="E22" s="701"/>
      <c r="F22" s="701"/>
      <c r="G22" s="818">
        <f t="shared" si="1"/>
        <v>0</v>
      </c>
      <c r="H22" s="26"/>
    </row>
    <row r="23" spans="1:8">
      <c r="A23" s="822"/>
      <c r="B23" s="730"/>
      <c r="C23" s="818">
        <f t="shared" si="0"/>
        <v>0</v>
      </c>
      <c r="D23" s="701"/>
      <c r="E23" s="701"/>
      <c r="F23" s="701"/>
      <c r="G23" s="818">
        <f t="shared" si="1"/>
        <v>0</v>
      </c>
      <c r="H23" s="26"/>
    </row>
    <row r="24" spans="1:8">
      <c r="A24" s="822"/>
      <c r="B24" s="730"/>
      <c r="C24" s="818">
        <f t="shared" si="0"/>
        <v>0</v>
      </c>
      <c r="D24" s="701"/>
      <c r="E24" s="701"/>
      <c r="F24" s="701"/>
      <c r="G24" s="818">
        <f t="shared" si="1"/>
        <v>0</v>
      </c>
      <c r="H24" s="26"/>
    </row>
    <row r="25" spans="1:8">
      <c r="A25" s="822"/>
      <c r="B25" s="730"/>
      <c r="C25" s="818">
        <f t="shared" si="0"/>
        <v>0</v>
      </c>
      <c r="D25" s="701"/>
      <c r="E25" s="701"/>
      <c r="F25" s="701"/>
      <c r="G25" s="818">
        <f t="shared" si="1"/>
        <v>0</v>
      </c>
      <c r="H25" s="26"/>
    </row>
    <row r="26" spans="1:8">
      <c r="A26" s="822"/>
      <c r="B26" s="730"/>
      <c r="C26" s="818">
        <f t="shared" si="0"/>
        <v>0</v>
      </c>
      <c r="D26" s="701"/>
      <c r="E26" s="701"/>
      <c r="F26" s="701"/>
      <c r="G26" s="818">
        <f t="shared" si="1"/>
        <v>0</v>
      </c>
      <c r="H26" s="26"/>
    </row>
    <row r="27" spans="1:8">
      <c r="A27" s="822"/>
      <c r="B27" s="730"/>
      <c r="C27" s="818">
        <f t="shared" si="0"/>
        <v>0</v>
      </c>
      <c r="D27" s="701"/>
      <c r="E27" s="701"/>
      <c r="F27" s="701"/>
      <c r="G27" s="818">
        <f t="shared" si="1"/>
        <v>0</v>
      </c>
      <c r="H27" s="26"/>
    </row>
    <row r="28" spans="1:8">
      <c r="A28" s="822"/>
      <c r="B28" s="730"/>
      <c r="C28" s="818">
        <f t="shared" si="0"/>
        <v>0</v>
      </c>
      <c r="D28" s="701"/>
      <c r="E28" s="701"/>
      <c r="F28" s="701"/>
      <c r="G28" s="818">
        <f t="shared" si="1"/>
        <v>0</v>
      </c>
      <c r="H28" s="26"/>
    </row>
    <row r="29" spans="1:8">
      <c r="A29" s="822"/>
      <c r="B29" s="730"/>
      <c r="C29" s="818">
        <f t="shared" si="0"/>
        <v>0</v>
      </c>
      <c r="D29" s="701"/>
      <c r="E29" s="701"/>
      <c r="F29" s="701"/>
      <c r="G29" s="818">
        <f t="shared" si="1"/>
        <v>0</v>
      </c>
      <c r="H29" s="26"/>
    </row>
    <row r="30" spans="1:8">
      <c r="A30" s="826"/>
      <c r="B30" s="730"/>
      <c r="C30" s="818">
        <f t="shared" si="0"/>
        <v>0</v>
      </c>
      <c r="D30" s="701"/>
      <c r="E30" s="701"/>
      <c r="F30" s="701"/>
      <c r="G30" s="818">
        <f t="shared" si="1"/>
        <v>0</v>
      </c>
      <c r="H30" s="26"/>
    </row>
    <row r="31" spans="1:8">
      <c r="A31" s="822"/>
      <c r="B31" s="730"/>
      <c r="C31" s="818">
        <f t="shared" si="0"/>
        <v>0</v>
      </c>
      <c r="D31" s="701"/>
      <c r="E31" s="701"/>
      <c r="F31" s="701"/>
      <c r="G31" s="818">
        <f t="shared" si="1"/>
        <v>0</v>
      </c>
      <c r="H31" s="26"/>
    </row>
    <row r="32" spans="1:8">
      <c r="A32" s="822"/>
      <c r="B32" s="730"/>
      <c r="C32" s="818">
        <f t="shared" si="0"/>
        <v>0</v>
      </c>
      <c r="D32" s="701"/>
      <c r="E32" s="701"/>
      <c r="F32" s="701"/>
      <c r="G32" s="818">
        <f t="shared" si="1"/>
        <v>0</v>
      </c>
      <c r="H32" s="26"/>
    </row>
    <row r="33" spans="1:8">
      <c r="A33" s="822"/>
      <c r="B33" s="730"/>
      <c r="C33" s="818">
        <f t="shared" si="0"/>
        <v>0</v>
      </c>
      <c r="D33" s="701"/>
      <c r="E33" s="701"/>
      <c r="F33" s="701"/>
      <c r="G33" s="818">
        <f t="shared" si="1"/>
        <v>0</v>
      </c>
      <c r="H33" s="26"/>
    </row>
    <row r="34" spans="1:8">
      <c r="A34" s="822"/>
      <c r="B34" s="730"/>
      <c r="C34" s="818">
        <f t="shared" si="0"/>
        <v>0</v>
      </c>
      <c r="D34" s="701"/>
      <c r="E34" s="701"/>
      <c r="F34" s="701"/>
      <c r="G34" s="818">
        <f t="shared" si="1"/>
        <v>0</v>
      </c>
      <c r="H34" s="26"/>
    </row>
    <row r="35" spans="1:8">
      <c r="A35" s="822"/>
      <c r="B35" s="730"/>
      <c r="C35" s="818">
        <f t="shared" si="0"/>
        <v>0</v>
      </c>
      <c r="D35" s="701"/>
      <c r="E35" s="701"/>
      <c r="F35" s="701"/>
      <c r="G35" s="818">
        <f t="shared" si="1"/>
        <v>0</v>
      </c>
      <c r="H35" s="26"/>
    </row>
    <row r="36" spans="1:8">
      <c r="A36" s="822"/>
      <c r="B36" s="730"/>
      <c r="C36" s="818">
        <f t="shared" si="0"/>
        <v>0</v>
      </c>
      <c r="D36" s="701"/>
      <c r="E36" s="701"/>
      <c r="F36" s="701"/>
      <c r="G36" s="818">
        <f t="shared" si="1"/>
        <v>0</v>
      </c>
      <c r="H36" s="26"/>
    </row>
    <row r="37" spans="1:8">
      <c r="A37" s="822"/>
      <c r="B37" s="730"/>
      <c r="C37" s="818">
        <f t="shared" si="0"/>
        <v>0</v>
      </c>
      <c r="D37" s="701"/>
      <c r="E37" s="701"/>
      <c r="F37" s="701"/>
      <c r="G37" s="818">
        <f t="shared" si="1"/>
        <v>0</v>
      </c>
    </row>
    <row r="38" spans="1:8">
      <c r="A38" s="822"/>
      <c r="B38" s="730"/>
      <c r="C38" s="818">
        <f t="shared" si="0"/>
        <v>0</v>
      </c>
      <c r="D38" s="701"/>
      <c r="E38" s="701"/>
      <c r="F38" s="701"/>
      <c r="G38" s="818">
        <f t="shared" si="1"/>
        <v>0</v>
      </c>
    </row>
    <row r="39" spans="1:8">
      <c r="A39" s="822"/>
      <c r="B39" s="730"/>
      <c r="C39" s="818">
        <f t="shared" si="0"/>
        <v>0</v>
      </c>
      <c r="D39" s="701"/>
      <c r="E39" s="701"/>
      <c r="F39" s="701"/>
      <c r="G39" s="818">
        <f t="shared" si="1"/>
        <v>0</v>
      </c>
    </row>
    <row r="40" spans="1:8">
      <c r="A40" s="822"/>
      <c r="B40" s="730"/>
      <c r="C40" s="818">
        <f t="shared" si="0"/>
        <v>0</v>
      </c>
      <c r="D40" s="701"/>
      <c r="E40" s="701"/>
      <c r="F40" s="701"/>
      <c r="G40" s="818">
        <f t="shared" si="1"/>
        <v>0</v>
      </c>
    </row>
    <row r="41" spans="1:8">
      <c r="A41" s="822"/>
      <c r="B41" s="730"/>
      <c r="C41" s="818">
        <f t="shared" si="0"/>
        <v>0</v>
      </c>
      <c r="D41" s="701"/>
      <c r="E41" s="701"/>
      <c r="F41" s="701"/>
      <c r="G41" s="818">
        <f t="shared" si="1"/>
        <v>0</v>
      </c>
    </row>
    <row r="42" spans="1:8">
      <c r="A42" s="822"/>
      <c r="B42" s="730"/>
      <c r="C42" s="818">
        <f t="shared" si="0"/>
        <v>0</v>
      </c>
      <c r="D42" s="701"/>
      <c r="E42" s="701"/>
      <c r="F42" s="701"/>
      <c r="G42" s="818">
        <f t="shared" si="1"/>
        <v>0</v>
      </c>
    </row>
    <row r="43" spans="1:8">
      <c r="A43" s="822"/>
      <c r="B43" s="730"/>
      <c r="C43" s="818">
        <f t="shared" si="0"/>
        <v>0</v>
      </c>
      <c r="D43" s="701"/>
      <c r="E43" s="701"/>
      <c r="F43" s="701"/>
      <c r="G43" s="818">
        <f t="shared" si="1"/>
        <v>0</v>
      </c>
    </row>
    <row r="44" spans="1:8">
      <c r="A44" s="822"/>
      <c r="B44" s="730"/>
      <c r="C44" s="818">
        <f t="shared" si="0"/>
        <v>0</v>
      </c>
      <c r="D44" s="701"/>
      <c r="E44" s="701"/>
      <c r="F44" s="701"/>
      <c r="G44" s="818">
        <f t="shared" si="1"/>
        <v>0</v>
      </c>
    </row>
    <row r="45" spans="1:8">
      <c r="A45" s="822"/>
      <c r="B45" s="730"/>
      <c r="C45" s="818">
        <f t="shared" si="0"/>
        <v>0</v>
      </c>
      <c r="D45" s="701"/>
      <c r="E45" s="701"/>
      <c r="F45" s="701"/>
      <c r="G45" s="818">
        <f t="shared" si="1"/>
        <v>0</v>
      </c>
    </row>
    <row r="46" spans="1:8">
      <c r="A46" s="822"/>
      <c r="B46" s="730"/>
      <c r="C46" s="818">
        <f t="shared" si="0"/>
        <v>0</v>
      </c>
      <c r="D46" s="701"/>
      <c r="E46" s="701"/>
      <c r="F46" s="701"/>
      <c r="G46" s="818">
        <f t="shared" si="1"/>
        <v>0</v>
      </c>
    </row>
    <row r="47" spans="1:8">
      <c r="A47" s="822"/>
      <c r="B47" s="730"/>
      <c r="C47" s="818">
        <f t="shared" si="0"/>
        <v>0</v>
      </c>
      <c r="D47" s="701"/>
      <c r="E47" s="701"/>
      <c r="F47" s="701"/>
      <c r="G47" s="818">
        <f t="shared" si="1"/>
        <v>0</v>
      </c>
    </row>
    <row r="48" spans="1:8">
      <c r="A48" s="822"/>
      <c r="B48" s="730"/>
      <c r="C48" s="818">
        <f t="shared" si="0"/>
        <v>0</v>
      </c>
      <c r="D48" s="701"/>
      <c r="E48" s="701"/>
      <c r="F48" s="701"/>
      <c r="G48" s="818">
        <f t="shared" si="1"/>
        <v>0</v>
      </c>
    </row>
    <row r="49" spans="1:7">
      <c r="A49" s="822"/>
      <c r="B49" s="730"/>
      <c r="C49" s="818">
        <f t="shared" si="0"/>
        <v>0</v>
      </c>
      <c r="D49" s="701"/>
      <c r="E49" s="701"/>
      <c r="F49" s="701"/>
      <c r="G49" s="818">
        <f t="shared" si="1"/>
        <v>0</v>
      </c>
    </row>
    <row r="50" spans="1:7">
      <c r="A50" s="822"/>
      <c r="B50" s="730"/>
      <c r="C50" s="818">
        <f t="shared" si="0"/>
        <v>0</v>
      </c>
      <c r="D50" s="701"/>
      <c r="E50" s="701"/>
      <c r="F50" s="701"/>
      <c r="G50" s="818">
        <f t="shared" si="1"/>
        <v>0</v>
      </c>
    </row>
    <row r="51" spans="1:7">
      <c r="A51" s="822"/>
      <c r="B51" s="730"/>
      <c r="C51" s="818">
        <f t="shared" si="0"/>
        <v>0</v>
      </c>
      <c r="D51" s="701"/>
      <c r="E51" s="701"/>
      <c r="F51" s="701"/>
      <c r="G51" s="818">
        <f t="shared" si="1"/>
        <v>0</v>
      </c>
    </row>
    <row r="52" spans="1:7">
      <c r="A52" s="822"/>
      <c r="B52" s="730"/>
      <c r="C52" s="818">
        <f t="shared" si="0"/>
        <v>0</v>
      </c>
      <c r="D52" s="701"/>
      <c r="E52" s="701"/>
      <c r="F52" s="701"/>
      <c r="G52" s="818">
        <f t="shared" si="1"/>
        <v>0</v>
      </c>
    </row>
    <row r="53" spans="1:7">
      <c r="A53" s="822"/>
      <c r="B53" s="730"/>
      <c r="C53" s="818">
        <f t="shared" si="0"/>
        <v>0</v>
      </c>
      <c r="D53" s="701"/>
      <c r="E53" s="701"/>
      <c r="F53" s="701"/>
      <c r="G53" s="818">
        <f t="shared" si="1"/>
        <v>0</v>
      </c>
    </row>
    <row r="54" spans="1:7">
      <c r="A54" s="822"/>
      <c r="B54" s="730"/>
      <c r="C54" s="818">
        <f t="shared" si="0"/>
        <v>0</v>
      </c>
      <c r="D54" s="701"/>
      <c r="E54" s="701"/>
      <c r="F54" s="701"/>
      <c r="G54" s="818">
        <f t="shared" si="1"/>
        <v>0</v>
      </c>
    </row>
    <row r="55" spans="1:7">
      <c r="A55" s="822"/>
      <c r="B55" s="730"/>
      <c r="C55" s="818">
        <f t="shared" si="0"/>
        <v>0</v>
      </c>
      <c r="D55" s="701"/>
      <c r="E55" s="701"/>
      <c r="F55" s="701"/>
      <c r="G55" s="818">
        <f t="shared" si="1"/>
        <v>0</v>
      </c>
    </row>
    <row r="56" spans="1:7">
      <c r="A56" s="822"/>
      <c r="B56" s="730"/>
      <c r="C56" s="818">
        <f t="shared" si="0"/>
        <v>0</v>
      </c>
      <c r="D56" s="701"/>
      <c r="E56" s="701"/>
      <c r="F56" s="701"/>
      <c r="G56" s="818">
        <f t="shared" si="1"/>
        <v>0</v>
      </c>
    </row>
    <row r="57" spans="1:7">
      <c r="A57" s="822"/>
      <c r="B57" s="730"/>
      <c r="C57" s="818">
        <f t="shared" si="0"/>
        <v>0</v>
      </c>
      <c r="D57" s="701"/>
      <c r="E57" s="701"/>
      <c r="F57" s="701"/>
      <c r="G57" s="818">
        <f t="shared" si="1"/>
        <v>0</v>
      </c>
    </row>
    <row r="58" spans="1:7">
      <c r="A58" s="822"/>
      <c r="B58" s="730"/>
      <c r="C58" s="818">
        <f t="shared" si="0"/>
        <v>0</v>
      </c>
      <c r="D58" s="701"/>
      <c r="E58" s="701"/>
      <c r="F58" s="701"/>
      <c r="G58" s="818">
        <f t="shared" si="1"/>
        <v>0</v>
      </c>
    </row>
    <row r="59" spans="1:7">
      <c r="A59" s="822"/>
      <c r="B59" s="730"/>
      <c r="C59" s="818">
        <f t="shared" si="0"/>
        <v>0</v>
      </c>
      <c r="D59" s="701"/>
      <c r="E59" s="701"/>
      <c r="F59" s="701"/>
      <c r="G59" s="818">
        <f t="shared" si="1"/>
        <v>0</v>
      </c>
    </row>
    <row r="60" spans="1:7">
      <c r="A60" s="822"/>
      <c r="B60" s="730"/>
      <c r="C60" s="818">
        <f t="shared" si="0"/>
        <v>0</v>
      </c>
      <c r="D60" s="701"/>
      <c r="E60" s="701"/>
      <c r="F60" s="701"/>
      <c r="G60" s="818">
        <f t="shared" si="1"/>
        <v>0</v>
      </c>
    </row>
    <row r="61" spans="1:7">
      <c r="A61" s="822"/>
      <c r="B61" s="730"/>
      <c r="C61" s="818">
        <f t="shared" si="0"/>
        <v>0</v>
      </c>
      <c r="D61" s="701"/>
      <c r="E61" s="701"/>
      <c r="F61" s="701"/>
      <c r="G61" s="818">
        <f t="shared" si="1"/>
        <v>0</v>
      </c>
    </row>
    <row r="62" spans="1:7">
      <c r="A62" s="822"/>
      <c r="B62" s="730"/>
      <c r="C62" s="818">
        <f t="shared" si="0"/>
        <v>0</v>
      </c>
      <c r="D62" s="701"/>
      <c r="E62" s="701"/>
      <c r="F62" s="701"/>
      <c r="G62" s="818">
        <f t="shared" si="1"/>
        <v>0</v>
      </c>
    </row>
    <row r="63" spans="1:7">
      <c r="A63" s="822"/>
      <c r="B63" s="730"/>
      <c r="C63" s="818">
        <f t="shared" si="0"/>
        <v>0</v>
      </c>
      <c r="D63" s="701"/>
      <c r="E63" s="701"/>
      <c r="F63" s="701"/>
      <c r="G63" s="818">
        <f t="shared" si="1"/>
        <v>0</v>
      </c>
    </row>
    <row r="64" spans="1:7">
      <c r="A64" s="822"/>
      <c r="B64" s="730"/>
      <c r="C64" s="818">
        <f t="shared" si="0"/>
        <v>0</v>
      </c>
      <c r="D64" s="701"/>
      <c r="E64" s="701"/>
      <c r="F64" s="701"/>
      <c r="G64" s="818">
        <f t="shared" si="1"/>
        <v>0</v>
      </c>
    </row>
    <row r="65" spans="1:7">
      <c r="A65" s="822"/>
      <c r="B65" s="730"/>
      <c r="C65" s="818">
        <f t="shared" si="0"/>
        <v>0</v>
      </c>
      <c r="D65" s="701"/>
      <c r="E65" s="701"/>
      <c r="F65" s="701"/>
      <c r="G65" s="818">
        <f t="shared" si="1"/>
        <v>0</v>
      </c>
    </row>
    <row r="66" spans="1:7">
      <c r="A66" s="822"/>
      <c r="B66" s="730"/>
      <c r="C66" s="818">
        <f t="shared" si="0"/>
        <v>0</v>
      </c>
      <c r="D66" s="701"/>
      <c r="E66" s="701"/>
      <c r="F66" s="701"/>
      <c r="G66" s="818">
        <f t="shared" si="1"/>
        <v>0</v>
      </c>
    </row>
    <row r="67" spans="1:7">
      <c r="A67" s="822"/>
      <c r="B67" s="730"/>
      <c r="C67" s="818">
        <f t="shared" si="0"/>
        <v>0</v>
      </c>
      <c r="D67" s="701"/>
      <c r="E67" s="701"/>
      <c r="F67" s="701"/>
      <c r="G67" s="818">
        <f t="shared" si="1"/>
        <v>0</v>
      </c>
    </row>
    <row r="68" spans="1:7">
      <c r="A68" s="822"/>
      <c r="B68" s="730"/>
      <c r="C68" s="818">
        <f t="shared" si="0"/>
        <v>0</v>
      </c>
      <c r="D68" s="701"/>
      <c r="E68" s="701"/>
      <c r="F68" s="701"/>
      <c r="G68" s="818">
        <f t="shared" si="1"/>
        <v>0</v>
      </c>
    </row>
    <row r="69" spans="1:7">
      <c r="A69" s="822"/>
      <c r="B69" s="730"/>
      <c r="C69" s="818">
        <f t="shared" si="0"/>
        <v>0</v>
      </c>
      <c r="D69" s="701"/>
      <c r="E69" s="701"/>
      <c r="F69" s="701"/>
      <c r="G69" s="818">
        <f t="shared" si="1"/>
        <v>0</v>
      </c>
    </row>
    <row r="70" spans="1:7">
      <c r="A70" s="822"/>
      <c r="B70" s="730"/>
      <c r="C70" s="818">
        <f t="shared" si="0"/>
        <v>0</v>
      </c>
      <c r="D70" s="701"/>
      <c r="E70" s="701"/>
      <c r="F70" s="701"/>
      <c r="G70" s="818">
        <f t="shared" si="1"/>
        <v>0</v>
      </c>
    </row>
    <row r="71" spans="1:7">
      <c r="A71" s="822"/>
      <c r="B71" s="730"/>
      <c r="C71" s="818">
        <f t="shared" si="0"/>
        <v>0</v>
      </c>
      <c r="D71" s="701"/>
      <c r="E71" s="701"/>
      <c r="F71" s="701"/>
      <c r="G71" s="818">
        <f t="shared" si="1"/>
        <v>0</v>
      </c>
    </row>
    <row r="72" spans="1:7">
      <c r="A72" s="822"/>
      <c r="B72" s="730"/>
      <c r="C72" s="818">
        <f t="shared" si="0"/>
        <v>0</v>
      </c>
      <c r="D72" s="701"/>
      <c r="E72" s="701"/>
      <c r="F72" s="701"/>
      <c r="G72" s="818">
        <f t="shared" si="1"/>
        <v>0</v>
      </c>
    </row>
    <row r="73" spans="1:7">
      <c r="A73" s="822"/>
      <c r="B73" s="730"/>
      <c r="C73" s="818">
        <f t="shared" si="0"/>
        <v>0</v>
      </c>
      <c r="D73" s="701"/>
      <c r="E73" s="701"/>
      <c r="F73" s="701"/>
      <c r="G73" s="818">
        <f t="shared" si="1"/>
        <v>0</v>
      </c>
    </row>
    <row r="74" spans="1:7">
      <c r="A74" s="822"/>
      <c r="B74" s="730"/>
      <c r="C74" s="818">
        <f t="shared" si="0"/>
        <v>0</v>
      </c>
      <c r="D74" s="701"/>
      <c r="E74" s="701"/>
      <c r="F74" s="701"/>
      <c r="G74" s="818">
        <f t="shared" si="1"/>
        <v>0</v>
      </c>
    </row>
    <row r="75" spans="1:7">
      <c r="A75" s="822"/>
      <c r="B75" s="730"/>
      <c r="C75" s="818">
        <f t="shared" si="0"/>
        <v>0</v>
      </c>
      <c r="D75" s="701"/>
      <c r="E75" s="701"/>
      <c r="F75" s="701"/>
      <c r="G75" s="818">
        <f t="shared" si="1"/>
        <v>0</v>
      </c>
    </row>
    <row r="76" spans="1:7">
      <c r="A76" s="822"/>
      <c r="B76" s="730"/>
      <c r="C76" s="818">
        <f t="shared" ref="C76:C139" si="2">SUMIF(D76:F76,"&gt;0")</f>
        <v>0</v>
      </c>
      <c r="D76" s="701"/>
      <c r="E76" s="701"/>
      <c r="F76" s="701"/>
      <c r="G76" s="818">
        <f t="shared" ref="G76:G139" si="3">SUMIF(B76:C76,"&gt;0")</f>
        <v>0</v>
      </c>
    </row>
    <row r="77" spans="1:7">
      <c r="A77" s="822"/>
      <c r="B77" s="730"/>
      <c r="C77" s="818">
        <f t="shared" si="2"/>
        <v>0</v>
      </c>
      <c r="D77" s="701"/>
      <c r="E77" s="701"/>
      <c r="F77" s="701"/>
      <c r="G77" s="818">
        <f t="shared" si="3"/>
        <v>0</v>
      </c>
    </row>
    <row r="78" spans="1:7">
      <c r="A78" s="822"/>
      <c r="B78" s="730"/>
      <c r="C78" s="818">
        <f t="shared" si="2"/>
        <v>0</v>
      </c>
      <c r="D78" s="701"/>
      <c r="E78" s="701"/>
      <c r="F78" s="701"/>
      <c r="G78" s="818">
        <f t="shared" si="3"/>
        <v>0</v>
      </c>
    </row>
    <row r="79" spans="1:7">
      <c r="A79" s="822"/>
      <c r="B79" s="730"/>
      <c r="C79" s="818">
        <f t="shared" si="2"/>
        <v>0</v>
      </c>
      <c r="D79" s="701"/>
      <c r="E79" s="701"/>
      <c r="F79" s="701"/>
      <c r="G79" s="818">
        <f t="shared" si="3"/>
        <v>0</v>
      </c>
    </row>
    <row r="80" spans="1:7">
      <c r="A80" s="822"/>
      <c r="B80" s="730"/>
      <c r="C80" s="818">
        <f t="shared" si="2"/>
        <v>0</v>
      </c>
      <c r="D80" s="701"/>
      <c r="E80" s="701"/>
      <c r="F80" s="701"/>
      <c r="G80" s="818">
        <f t="shared" si="3"/>
        <v>0</v>
      </c>
    </row>
    <row r="81" spans="1:7">
      <c r="A81" s="822"/>
      <c r="B81" s="730"/>
      <c r="C81" s="818">
        <f t="shared" si="2"/>
        <v>0</v>
      </c>
      <c r="D81" s="701"/>
      <c r="E81" s="701"/>
      <c r="F81" s="701"/>
      <c r="G81" s="818">
        <f t="shared" si="3"/>
        <v>0</v>
      </c>
    </row>
    <row r="82" spans="1:7">
      <c r="A82" s="822"/>
      <c r="B82" s="730"/>
      <c r="C82" s="818">
        <f t="shared" si="2"/>
        <v>0</v>
      </c>
      <c r="D82" s="701"/>
      <c r="E82" s="701"/>
      <c r="F82" s="701"/>
      <c r="G82" s="818">
        <f t="shared" si="3"/>
        <v>0</v>
      </c>
    </row>
    <row r="83" spans="1:7">
      <c r="A83" s="822"/>
      <c r="B83" s="730"/>
      <c r="C83" s="818">
        <f t="shared" si="2"/>
        <v>0</v>
      </c>
      <c r="D83" s="701"/>
      <c r="E83" s="701"/>
      <c r="F83" s="701"/>
      <c r="G83" s="818">
        <f t="shared" si="3"/>
        <v>0</v>
      </c>
    </row>
    <row r="84" spans="1:7">
      <c r="A84" s="822"/>
      <c r="B84" s="730"/>
      <c r="C84" s="818">
        <f t="shared" si="2"/>
        <v>0</v>
      </c>
      <c r="D84" s="701"/>
      <c r="E84" s="701"/>
      <c r="F84" s="701"/>
      <c r="G84" s="818">
        <f t="shared" si="3"/>
        <v>0</v>
      </c>
    </row>
    <row r="85" spans="1:7">
      <c r="A85" s="822"/>
      <c r="B85" s="730"/>
      <c r="C85" s="818">
        <f t="shared" si="2"/>
        <v>0</v>
      </c>
      <c r="D85" s="701"/>
      <c r="E85" s="701"/>
      <c r="F85" s="701"/>
      <c r="G85" s="818">
        <f t="shared" si="3"/>
        <v>0</v>
      </c>
    </row>
    <row r="86" spans="1:7">
      <c r="A86" s="822"/>
      <c r="B86" s="730"/>
      <c r="C86" s="818">
        <f t="shared" si="2"/>
        <v>0</v>
      </c>
      <c r="D86" s="701"/>
      <c r="E86" s="701"/>
      <c r="F86" s="701"/>
      <c r="G86" s="818">
        <f t="shared" si="3"/>
        <v>0</v>
      </c>
    </row>
    <row r="87" spans="1:7">
      <c r="A87" s="822"/>
      <c r="B87" s="730"/>
      <c r="C87" s="818">
        <f t="shared" si="2"/>
        <v>0</v>
      </c>
      <c r="D87" s="701"/>
      <c r="E87" s="701"/>
      <c r="F87" s="701"/>
      <c r="G87" s="818">
        <f t="shared" si="3"/>
        <v>0</v>
      </c>
    </row>
    <row r="88" spans="1:7">
      <c r="A88" s="822"/>
      <c r="B88" s="730"/>
      <c r="C88" s="818">
        <f t="shared" si="2"/>
        <v>0</v>
      </c>
      <c r="D88" s="701"/>
      <c r="E88" s="701"/>
      <c r="F88" s="701"/>
      <c r="G88" s="818">
        <f t="shared" si="3"/>
        <v>0</v>
      </c>
    </row>
    <row r="89" spans="1:7">
      <c r="A89" s="822"/>
      <c r="B89" s="730"/>
      <c r="C89" s="818">
        <f t="shared" si="2"/>
        <v>0</v>
      </c>
      <c r="D89" s="701"/>
      <c r="E89" s="701"/>
      <c r="F89" s="701"/>
      <c r="G89" s="818">
        <f t="shared" si="3"/>
        <v>0</v>
      </c>
    </row>
    <row r="90" spans="1:7">
      <c r="A90" s="822"/>
      <c r="B90" s="730"/>
      <c r="C90" s="818">
        <f t="shared" si="2"/>
        <v>0</v>
      </c>
      <c r="D90" s="701"/>
      <c r="E90" s="701"/>
      <c r="F90" s="701"/>
      <c r="G90" s="818">
        <f t="shared" si="3"/>
        <v>0</v>
      </c>
    </row>
    <row r="91" spans="1:7">
      <c r="A91" s="822"/>
      <c r="B91" s="730"/>
      <c r="C91" s="818">
        <f t="shared" si="2"/>
        <v>0</v>
      </c>
      <c r="D91" s="701"/>
      <c r="E91" s="701"/>
      <c r="F91" s="701"/>
      <c r="G91" s="818">
        <f t="shared" si="3"/>
        <v>0</v>
      </c>
    </row>
    <row r="92" spans="1:7">
      <c r="A92" s="822"/>
      <c r="B92" s="730"/>
      <c r="C92" s="818">
        <f t="shared" si="2"/>
        <v>0</v>
      </c>
      <c r="D92" s="701"/>
      <c r="E92" s="701"/>
      <c r="F92" s="701"/>
      <c r="G92" s="818">
        <f t="shared" si="3"/>
        <v>0</v>
      </c>
    </row>
    <row r="93" spans="1:7">
      <c r="A93" s="822"/>
      <c r="B93" s="730"/>
      <c r="C93" s="818">
        <f t="shared" si="2"/>
        <v>0</v>
      </c>
      <c r="D93" s="701"/>
      <c r="E93" s="701"/>
      <c r="F93" s="701"/>
      <c r="G93" s="818">
        <f t="shared" si="3"/>
        <v>0</v>
      </c>
    </row>
    <row r="94" spans="1:7">
      <c r="A94" s="822"/>
      <c r="B94" s="730"/>
      <c r="C94" s="818">
        <f t="shared" si="2"/>
        <v>0</v>
      </c>
      <c r="D94" s="701"/>
      <c r="E94" s="701"/>
      <c r="F94" s="701"/>
      <c r="G94" s="818">
        <f t="shared" si="3"/>
        <v>0</v>
      </c>
    </row>
    <row r="95" spans="1:7">
      <c r="A95" s="822"/>
      <c r="B95" s="730"/>
      <c r="C95" s="818">
        <f t="shared" si="2"/>
        <v>0</v>
      </c>
      <c r="D95" s="701"/>
      <c r="E95" s="701"/>
      <c r="F95" s="701"/>
      <c r="G95" s="818">
        <f t="shared" si="3"/>
        <v>0</v>
      </c>
    </row>
    <row r="96" spans="1:7">
      <c r="A96" s="822"/>
      <c r="B96" s="730"/>
      <c r="C96" s="818">
        <f t="shared" si="2"/>
        <v>0</v>
      </c>
      <c r="D96" s="701"/>
      <c r="E96" s="701"/>
      <c r="F96" s="701"/>
      <c r="G96" s="818">
        <f t="shared" si="3"/>
        <v>0</v>
      </c>
    </row>
    <row r="97" spans="1:7">
      <c r="A97" s="822"/>
      <c r="B97" s="730"/>
      <c r="C97" s="818">
        <f t="shared" si="2"/>
        <v>0</v>
      </c>
      <c r="D97" s="701"/>
      <c r="E97" s="701"/>
      <c r="F97" s="701"/>
      <c r="G97" s="818">
        <f t="shared" si="3"/>
        <v>0</v>
      </c>
    </row>
    <row r="98" spans="1:7">
      <c r="A98" s="822"/>
      <c r="B98" s="730"/>
      <c r="C98" s="818">
        <f t="shared" si="2"/>
        <v>0</v>
      </c>
      <c r="D98" s="701"/>
      <c r="E98" s="701"/>
      <c r="F98" s="701"/>
      <c r="G98" s="818">
        <f t="shared" si="3"/>
        <v>0</v>
      </c>
    </row>
    <row r="99" spans="1:7">
      <c r="A99" s="822"/>
      <c r="B99" s="730"/>
      <c r="C99" s="818">
        <f t="shared" si="2"/>
        <v>0</v>
      </c>
      <c r="D99" s="701"/>
      <c r="E99" s="701"/>
      <c r="F99" s="701"/>
      <c r="G99" s="818">
        <f t="shared" si="3"/>
        <v>0</v>
      </c>
    </row>
    <row r="100" spans="1:7">
      <c r="A100" s="822"/>
      <c r="B100" s="730"/>
      <c r="C100" s="818">
        <f t="shared" si="2"/>
        <v>0</v>
      </c>
      <c r="D100" s="701"/>
      <c r="E100" s="701"/>
      <c r="F100" s="701"/>
      <c r="G100" s="818">
        <f t="shared" si="3"/>
        <v>0</v>
      </c>
    </row>
    <row r="101" spans="1:7">
      <c r="A101" s="822"/>
      <c r="B101" s="730"/>
      <c r="C101" s="818">
        <f t="shared" si="2"/>
        <v>0</v>
      </c>
      <c r="D101" s="701"/>
      <c r="E101" s="701"/>
      <c r="F101" s="701"/>
      <c r="G101" s="818">
        <f t="shared" si="3"/>
        <v>0</v>
      </c>
    </row>
    <row r="102" spans="1:7">
      <c r="A102" s="822"/>
      <c r="B102" s="730"/>
      <c r="C102" s="818">
        <f t="shared" si="2"/>
        <v>0</v>
      </c>
      <c r="D102" s="701"/>
      <c r="E102" s="701"/>
      <c r="F102" s="701"/>
      <c r="G102" s="818">
        <f t="shared" si="3"/>
        <v>0</v>
      </c>
    </row>
    <row r="103" spans="1:7">
      <c r="A103" s="822"/>
      <c r="B103" s="730"/>
      <c r="C103" s="818">
        <f t="shared" si="2"/>
        <v>0</v>
      </c>
      <c r="D103" s="701"/>
      <c r="E103" s="701"/>
      <c r="F103" s="701"/>
      <c r="G103" s="818">
        <f t="shared" si="3"/>
        <v>0</v>
      </c>
    </row>
    <row r="104" spans="1:7">
      <c r="A104" s="822"/>
      <c r="B104" s="730"/>
      <c r="C104" s="818">
        <f t="shared" si="2"/>
        <v>0</v>
      </c>
      <c r="D104" s="701"/>
      <c r="E104" s="701"/>
      <c r="F104" s="701"/>
      <c r="G104" s="818">
        <f t="shared" si="3"/>
        <v>0</v>
      </c>
    </row>
    <row r="105" spans="1:7">
      <c r="A105" s="822"/>
      <c r="B105" s="730"/>
      <c r="C105" s="818">
        <f t="shared" si="2"/>
        <v>0</v>
      </c>
      <c r="D105" s="701"/>
      <c r="E105" s="701"/>
      <c r="F105" s="701"/>
      <c r="G105" s="818">
        <f t="shared" si="3"/>
        <v>0</v>
      </c>
    </row>
    <row r="106" spans="1:7">
      <c r="A106" s="822"/>
      <c r="B106" s="730"/>
      <c r="C106" s="818">
        <f t="shared" si="2"/>
        <v>0</v>
      </c>
      <c r="D106" s="701"/>
      <c r="E106" s="701"/>
      <c r="F106" s="701"/>
      <c r="G106" s="818">
        <f t="shared" si="3"/>
        <v>0</v>
      </c>
    </row>
    <row r="107" spans="1:7">
      <c r="A107" s="822"/>
      <c r="B107" s="730"/>
      <c r="C107" s="818">
        <f t="shared" si="2"/>
        <v>0</v>
      </c>
      <c r="D107" s="701"/>
      <c r="E107" s="701"/>
      <c r="F107" s="701"/>
      <c r="G107" s="818">
        <f t="shared" si="3"/>
        <v>0</v>
      </c>
    </row>
    <row r="108" spans="1:7">
      <c r="A108" s="822"/>
      <c r="B108" s="730"/>
      <c r="C108" s="818">
        <f t="shared" si="2"/>
        <v>0</v>
      </c>
      <c r="D108" s="701"/>
      <c r="E108" s="701"/>
      <c r="F108" s="701"/>
      <c r="G108" s="818">
        <f t="shared" si="3"/>
        <v>0</v>
      </c>
    </row>
    <row r="109" spans="1:7">
      <c r="A109" s="822"/>
      <c r="B109" s="730"/>
      <c r="C109" s="818">
        <f t="shared" si="2"/>
        <v>0</v>
      </c>
      <c r="D109" s="701"/>
      <c r="E109" s="701"/>
      <c r="F109" s="701"/>
      <c r="G109" s="818">
        <f t="shared" si="3"/>
        <v>0</v>
      </c>
    </row>
    <row r="110" spans="1:7">
      <c r="A110" s="822"/>
      <c r="B110" s="730"/>
      <c r="C110" s="818">
        <f t="shared" si="2"/>
        <v>0</v>
      </c>
      <c r="D110" s="701"/>
      <c r="E110" s="701"/>
      <c r="F110" s="701"/>
      <c r="G110" s="818">
        <f t="shared" si="3"/>
        <v>0</v>
      </c>
    </row>
    <row r="111" spans="1:7">
      <c r="A111" s="822"/>
      <c r="B111" s="730"/>
      <c r="C111" s="818">
        <f t="shared" si="2"/>
        <v>0</v>
      </c>
      <c r="D111" s="701"/>
      <c r="E111" s="701"/>
      <c r="F111" s="701"/>
      <c r="G111" s="818">
        <f t="shared" si="3"/>
        <v>0</v>
      </c>
    </row>
    <row r="112" spans="1:7">
      <c r="A112" s="822"/>
      <c r="B112" s="730"/>
      <c r="C112" s="818">
        <f t="shared" si="2"/>
        <v>0</v>
      </c>
      <c r="D112" s="701"/>
      <c r="E112" s="701"/>
      <c r="F112" s="701"/>
      <c r="G112" s="818">
        <f t="shared" si="3"/>
        <v>0</v>
      </c>
    </row>
    <row r="113" spans="1:7">
      <c r="A113" s="822"/>
      <c r="B113" s="730"/>
      <c r="C113" s="818">
        <f t="shared" si="2"/>
        <v>0</v>
      </c>
      <c r="D113" s="701"/>
      <c r="E113" s="701"/>
      <c r="F113" s="701"/>
      <c r="G113" s="818">
        <f t="shared" si="3"/>
        <v>0</v>
      </c>
    </row>
    <row r="114" spans="1:7">
      <c r="A114" s="822"/>
      <c r="B114" s="730"/>
      <c r="C114" s="818">
        <f t="shared" si="2"/>
        <v>0</v>
      </c>
      <c r="D114" s="701"/>
      <c r="E114" s="701"/>
      <c r="F114" s="701"/>
      <c r="G114" s="818">
        <f t="shared" si="3"/>
        <v>0</v>
      </c>
    </row>
    <row r="115" spans="1:7">
      <c r="A115" s="822"/>
      <c r="B115" s="730"/>
      <c r="C115" s="818">
        <f t="shared" si="2"/>
        <v>0</v>
      </c>
      <c r="D115" s="701"/>
      <c r="E115" s="701"/>
      <c r="F115" s="701"/>
      <c r="G115" s="818">
        <f t="shared" si="3"/>
        <v>0</v>
      </c>
    </row>
    <row r="116" spans="1:7">
      <c r="A116" s="822"/>
      <c r="B116" s="730"/>
      <c r="C116" s="818">
        <f t="shared" si="2"/>
        <v>0</v>
      </c>
      <c r="D116" s="701"/>
      <c r="E116" s="701"/>
      <c r="F116" s="701"/>
      <c r="G116" s="818">
        <f t="shared" si="3"/>
        <v>0</v>
      </c>
    </row>
    <row r="117" spans="1:7">
      <c r="A117" s="822"/>
      <c r="B117" s="730"/>
      <c r="C117" s="818">
        <f t="shared" si="2"/>
        <v>0</v>
      </c>
      <c r="D117" s="701"/>
      <c r="E117" s="701"/>
      <c r="F117" s="701"/>
      <c r="G117" s="818">
        <f t="shared" si="3"/>
        <v>0</v>
      </c>
    </row>
    <row r="118" spans="1:7">
      <c r="A118" s="822"/>
      <c r="B118" s="730"/>
      <c r="C118" s="818">
        <f t="shared" si="2"/>
        <v>0</v>
      </c>
      <c r="D118" s="701"/>
      <c r="E118" s="701"/>
      <c r="F118" s="701"/>
      <c r="G118" s="818">
        <f t="shared" si="3"/>
        <v>0</v>
      </c>
    </row>
    <row r="119" spans="1:7">
      <c r="A119" s="822"/>
      <c r="B119" s="730"/>
      <c r="C119" s="818">
        <f t="shared" si="2"/>
        <v>0</v>
      </c>
      <c r="D119" s="701"/>
      <c r="E119" s="701"/>
      <c r="F119" s="701"/>
      <c r="G119" s="818">
        <f t="shared" si="3"/>
        <v>0</v>
      </c>
    </row>
    <row r="120" spans="1:7">
      <c r="A120" s="822"/>
      <c r="B120" s="730"/>
      <c r="C120" s="818">
        <f t="shared" si="2"/>
        <v>0</v>
      </c>
      <c r="D120" s="701"/>
      <c r="E120" s="701"/>
      <c r="F120" s="701"/>
      <c r="G120" s="818">
        <f t="shared" si="3"/>
        <v>0</v>
      </c>
    </row>
    <row r="121" spans="1:7">
      <c r="A121" s="822"/>
      <c r="B121" s="730"/>
      <c r="C121" s="818">
        <f t="shared" si="2"/>
        <v>0</v>
      </c>
      <c r="D121" s="701"/>
      <c r="E121" s="701"/>
      <c r="F121" s="701"/>
      <c r="G121" s="818">
        <f t="shared" si="3"/>
        <v>0</v>
      </c>
    </row>
    <row r="122" spans="1:7">
      <c r="A122" s="822"/>
      <c r="B122" s="730"/>
      <c r="C122" s="818">
        <f t="shared" si="2"/>
        <v>0</v>
      </c>
      <c r="D122" s="701"/>
      <c r="E122" s="701"/>
      <c r="F122" s="701"/>
      <c r="G122" s="818">
        <f t="shared" si="3"/>
        <v>0</v>
      </c>
    </row>
    <row r="123" spans="1:7">
      <c r="A123" s="822"/>
      <c r="B123" s="730"/>
      <c r="C123" s="818">
        <f t="shared" si="2"/>
        <v>0</v>
      </c>
      <c r="D123" s="701"/>
      <c r="E123" s="701"/>
      <c r="F123" s="701"/>
      <c r="G123" s="818">
        <f t="shared" si="3"/>
        <v>0</v>
      </c>
    </row>
    <row r="124" spans="1:7">
      <c r="A124" s="822"/>
      <c r="B124" s="730"/>
      <c r="C124" s="818">
        <f t="shared" si="2"/>
        <v>0</v>
      </c>
      <c r="D124" s="701"/>
      <c r="E124" s="701"/>
      <c r="F124" s="701"/>
      <c r="G124" s="818">
        <f t="shared" si="3"/>
        <v>0</v>
      </c>
    </row>
    <row r="125" spans="1:7">
      <c r="A125" s="822"/>
      <c r="B125" s="730"/>
      <c r="C125" s="818">
        <f t="shared" si="2"/>
        <v>0</v>
      </c>
      <c r="D125" s="701"/>
      <c r="E125" s="701"/>
      <c r="F125" s="701"/>
      <c r="G125" s="818">
        <f t="shared" si="3"/>
        <v>0</v>
      </c>
    </row>
    <row r="126" spans="1:7">
      <c r="A126" s="822"/>
      <c r="B126" s="730"/>
      <c r="C126" s="818">
        <f t="shared" si="2"/>
        <v>0</v>
      </c>
      <c r="D126" s="701"/>
      <c r="E126" s="701"/>
      <c r="F126" s="701"/>
      <c r="G126" s="818">
        <f t="shared" si="3"/>
        <v>0</v>
      </c>
    </row>
    <row r="127" spans="1:7">
      <c r="A127" s="822"/>
      <c r="B127" s="730"/>
      <c r="C127" s="818">
        <f t="shared" si="2"/>
        <v>0</v>
      </c>
      <c r="D127" s="701"/>
      <c r="E127" s="701"/>
      <c r="F127" s="701"/>
      <c r="G127" s="818">
        <f t="shared" si="3"/>
        <v>0</v>
      </c>
    </row>
    <row r="128" spans="1:7">
      <c r="A128" s="822"/>
      <c r="B128" s="730"/>
      <c r="C128" s="818">
        <f t="shared" si="2"/>
        <v>0</v>
      </c>
      <c r="D128" s="701"/>
      <c r="E128" s="701"/>
      <c r="F128" s="701"/>
      <c r="G128" s="818">
        <f t="shared" si="3"/>
        <v>0</v>
      </c>
    </row>
    <row r="129" spans="1:7">
      <c r="A129" s="822"/>
      <c r="B129" s="730"/>
      <c r="C129" s="818">
        <f t="shared" si="2"/>
        <v>0</v>
      </c>
      <c r="D129" s="701"/>
      <c r="E129" s="701"/>
      <c r="F129" s="701"/>
      <c r="G129" s="818">
        <f t="shared" si="3"/>
        <v>0</v>
      </c>
    </row>
    <row r="130" spans="1:7">
      <c r="A130" s="822"/>
      <c r="B130" s="730"/>
      <c r="C130" s="818">
        <f t="shared" si="2"/>
        <v>0</v>
      </c>
      <c r="D130" s="701"/>
      <c r="E130" s="701"/>
      <c r="F130" s="701"/>
      <c r="G130" s="818">
        <f t="shared" si="3"/>
        <v>0</v>
      </c>
    </row>
    <row r="131" spans="1:7">
      <c r="A131" s="822"/>
      <c r="B131" s="730"/>
      <c r="C131" s="818">
        <f t="shared" si="2"/>
        <v>0</v>
      </c>
      <c r="D131" s="701"/>
      <c r="E131" s="701"/>
      <c r="F131" s="701"/>
      <c r="G131" s="818">
        <f t="shared" si="3"/>
        <v>0</v>
      </c>
    </row>
    <row r="132" spans="1:7">
      <c r="A132" s="822"/>
      <c r="B132" s="730"/>
      <c r="C132" s="818">
        <f t="shared" si="2"/>
        <v>0</v>
      </c>
      <c r="D132" s="701"/>
      <c r="E132" s="701"/>
      <c r="F132" s="701"/>
      <c r="G132" s="818">
        <f t="shared" si="3"/>
        <v>0</v>
      </c>
    </row>
    <row r="133" spans="1:7">
      <c r="A133" s="822"/>
      <c r="B133" s="730"/>
      <c r="C133" s="818">
        <f t="shared" si="2"/>
        <v>0</v>
      </c>
      <c r="D133" s="701"/>
      <c r="E133" s="701"/>
      <c r="F133" s="701"/>
      <c r="G133" s="818">
        <f t="shared" si="3"/>
        <v>0</v>
      </c>
    </row>
    <row r="134" spans="1:7">
      <c r="A134" s="822"/>
      <c r="B134" s="730"/>
      <c r="C134" s="818">
        <f t="shared" si="2"/>
        <v>0</v>
      </c>
      <c r="D134" s="701"/>
      <c r="E134" s="701"/>
      <c r="F134" s="701"/>
      <c r="G134" s="818">
        <f t="shared" si="3"/>
        <v>0</v>
      </c>
    </row>
    <row r="135" spans="1:7">
      <c r="A135" s="822"/>
      <c r="B135" s="730"/>
      <c r="C135" s="818">
        <f t="shared" si="2"/>
        <v>0</v>
      </c>
      <c r="D135" s="701"/>
      <c r="E135" s="701"/>
      <c r="F135" s="701"/>
      <c r="G135" s="818">
        <f t="shared" si="3"/>
        <v>0</v>
      </c>
    </row>
    <row r="136" spans="1:7">
      <c r="A136" s="822"/>
      <c r="B136" s="730"/>
      <c r="C136" s="818">
        <f t="shared" si="2"/>
        <v>0</v>
      </c>
      <c r="D136" s="701"/>
      <c r="E136" s="701"/>
      <c r="F136" s="701"/>
      <c r="G136" s="818">
        <f t="shared" si="3"/>
        <v>0</v>
      </c>
    </row>
    <row r="137" spans="1:7">
      <c r="A137" s="822"/>
      <c r="B137" s="730"/>
      <c r="C137" s="818">
        <f t="shared" si="2"/>
        <v>0</v>
      </c>
      <c r="D137" s="701"/>
      <c r="E137" s="701"/>
      <c r="F137" s="701"/>
      <c r="G137" s="818">
        <f t="shared" si="3"/>
        <v>0</v>
      </c>
    </row>
    <row r="138" spans="1:7">
      <c r="A138" s="822"/>
      <c r="B138" s="730"/>
      <c r="C138" s="818">
        <f t="shared" si="2"/>
        <v>0</v>
      </c>
      <c r="D138" s="701"/>
      <c r="E138" s="701"/>
      <c r="F138" s="701"/>
      <c r="G138" s="818">
        <f t="shared" si="3"/>
        <v>0</v>
      </c>
    </row>
    <row r="139" spans="1:7">
      <c r="A139" s="822"/>
      <c r="B139" s="730"/>
      <c r="C139" s="818">
        <f t="shared" si="2"/>
        <v>0</v>
      </c>
      <c r="D139" s="701"/>
      <c r="E139" s="701"/>
      <c r="F139" s="701"/>
      <c r="G139" s="818">
        <f t="shared" si="3"/>
        <v>0</v>
      </c>
    </row>
    <row r="140" spans="1:7">
      <c r="A140" s="822"/>
      <c r="B140" s="730"/>
      <c r="C140" s="818">
        <f t="shared" ref="C140:C203" si="4">SUMIF(D140:F140,"&gt;0")</f>
        <v>0</v>
      </c>
      <c r="D140" s="701"/>
      <c r="E140" s="701"/>
      <c r="F140" s="701"/>
      <c r="G140" s="818">
        <f t="shared" ref="G140:G203" si="5">SUMIF(B140:C140,"&gt;0")</f>
        <v>0</v>
      </c>
    </row>
    <row r="141" spans="1:7">
      <c r="A141" s="822"/>
      <c r="B141" s="730"/>
      <c r="C141" s="818">
        <f t="shared" si="4"/>
        <v>0</v>
      </c>
      <c r="D141" s="701"/>
      <c r="E141" s="701"/>
      <c r="F141" s="701"/>
      <c r="G141" s="818">
        <f t="shared" si="5"/>
        <v>0</v>
      </c>
    </row>
    <row r="142" spans="1:7">
      <c r="A142" s="822"/>
      <c r="B142" s="730"/>
      <c r="C142" s="818">
        <f t="shared" si="4"/>
        <v>0</v>
      </c>
      <c r="D142" s="701"/>
      <c r="E142" s="701"/>
      <c r="F142" s="701"/>
      <c r="G142" s="818">
        <f t="shared" si="5"/>
        <v>0</v>
      </c>
    </row>
    <row r="143" spans="1:7">
      <c r="A143" s="822"/>
      <c r="B143" s="730"/>
      <c r="C143" s="818">
        <f t="shared" si="4"/>
        <v>0</v>
      </c>
      <c r="D143" s="701"/>
      <c r="E143" s="701"/>
      <c r="F143" s="701"/>
      <c r="G143" s="818">
        <f t="shared" si="5"/>
        <v>0</v>
      </c>
    </row>
    <row r="144" spans="1:7">
      <c r="A144" s="822"/>
      <c r="B144" s="730"/>
      <c r="C144" s="818">
        <f t="shared" si="4"/>
        <v>0</v>
      </c>
      <c r="D144" s="701"/>
      <c r="E144" s="701"/>
      <c r="F144" s="701"/>
      <c r="G144" s="818">
        <f t="shared" si="5"/>
        <v>0</v>
      </c>
    </row>
    <row r="145" spans="1:7">
      <c r="A145" s="822"/>
      <c r="B145" s="730"/>
      <c r="C145" s="818">
        <f t="shared" si="4"/>
        <v>0</v>
      </c>
      <c r="D145" s="701"/>
      <c r="E145" s="701"/>
      <c r="F145" s="701"/>
      <c r="G145" s="818">
        <f t="shared" si="5"/>
        <v>0</v>
      </c>
    </row>
    <row r="146" spans="1:7">
      <c r="A146" s="822"/>
      <c r="B146" s="730"/>
      <c r="C146" s="818">
        <f t="shared" si="4"/>
        <v>0</v>
      </c>
      <c r="D146" s="701"/>
      <c r="E146" s="701"/>
      <c r="F146" s="701"/>
      <c r="G146" s="818">
        <f t="shared" si="5"/>
        <v>0</v>
      </c>
    </row>
    <row r="147" spans="1:7">
      <c r="A147" s="822"/>
      <c r="B147" s="730"/>
      <c r="C147" s="818">
        <f t="shared" si="4"/>
        <v>0</v>
      </c>
      <c r="D147" s="701"/>
      <c r="E147" s="701"/>
      <c r="F147" s="701"/>
      <c r="G147" s="818">
        <f t="shared" si="5"/>
        <v>0</v>
      </c>
    </row>
    <row r="148" spans="1:7">
      <c r="A148" s="822"/>
      <c r="B148" s="730"/>
      <c r="C148" s="818">
        <f t="shared" si="4"/>
        <v>0</v>
      </c>
      <c r="D148" s="701"/>
      <c r="E148" s="701"/>
      <c r="F148" s="701"/>
      <c r="G148" s="818">
        <f t="shared" si="5"/>
        <v>0</v>
      </c>
    </row>
    <row r="149" spans="1:7">
      <c r="A149" s="822"/>
      <c r="B149" s="730"/>
      <c r="C149" s="818">
        <f t="shared" si="4"/>
        <v>0</v>
      </c>
      <c r="D149" s="701"/>
      <c r="E149" s="701"/>
      <c r="F149" s="701"/>
      <c r="G149" s="818">
        <f t="shared" si="5"/>
        <v>0</v>
      </c>
    </row>
    <row r="150" spans="1:7">
      <c r="A150" s="822"/>
      <c r="B150" s="730"/>
      <c r="C150" s="818">
        <f t="shared" si="4"/>
        <v>0</v>
      </c>
      <c r="D150" s="701"/>
      <c r="E150" s="701"/>
      <c r="F150" s="701"/>
      <c r="G150" s="818">
        <f t="shared" si="5"/>
        <v>0</v>
      </c>
    </row>
    <row r="151" spans="1:7">
      <c r="A151" s="822"/>
      <c r="B151" s="730"/>
      <c r="C151" s="818">
        <f t="shared" si="4"/>
        <v>0</v>
      </c>
      <c r="D151" s="701"/>
      <c r="E151" s="701"/>
      <c r="F151" s="701"/>
      <c r="G151" s="818">
        <f t="shared" si="5"/>
        <v>0</v>
      </c>
    </row>
    <row r="152" spans="1:7">
      <c r="A152" s="822"/>
      <c r="B152" s="730"/>
      <c r="C152" s="818">
        <f t="shared" si="4"/>
        <v>0</v>
      </c>
      <c r="D152" s="701"/>
      <c r="E152" s="701"/>
      <c r="F152" s="701"/>
      <c r="G152" s="818">
        <f t="shared" si="5"/>
        <v>0</v>
      </c>
    </row>
    <row r="153" spans="1:7">
      <c r="A153" s="822"/>
      <c r="B153" s="730"/>
      <c r="C153" s="818">
        <f t="shared" si="4"/>
        <v>0</v>
      </c>
      <c r="D153" s="701"/>
      <c r="E153" s="701"/>
      <c r="F153" s="701"/>
      <c r="G153" s="818">
        <f t="shared" si="5"/>
        <v>0</v>
      </c>
    </row>
    <row r="154" spans="1:7">
      <c r="A154" s="822"/>
      <c r="B154" s="730"/>
      <c r="C154" s="818">
        <f t="shared" si="4"/>
        <v>0</v>
      </c>
      <c r="D154" s="701"/>
      <c r="E154" s="701"/>
      <c r="F154" s="701"/>
      <c r="G154" s="818">
        <f t="shared" si="5"/>
        <v>0</v>
      </c>
    </row>
    <row r="155" spans="1:7">
      <c r="A155" s="822"/>
      <c r="B155" s="730"/>
      <c r="C155" s="818">
        <f t="shared" si="4"/>
        <v>0</v>
      </c>
      <c r="D155" s="701"/>
      <c r="E155" s="701"/>
      <c r="F155" s="701"/>
      <c r="G155" s="818">
        <f t="shared" si="5"/>
        <v>0</v>
      </c>
    </row>
    <row r="156" spans="1:7">
      <c r="A156" s="822"/>
      <c r="B156" s="730"/>
      <c r="C156" s="818">
        <f t="shared" si="4"/>
        <v>0</v>
      </c>
      <c r="D156" s="701"/>
      <c r="E156" s="701"/>
      <c r="F156" s="701"/>
      <c r="G156" s="818">
        <f t="shared" si="5"/>
        <v>0</v>
      </c>
    </row>
    <row r="157" spans="1:7">
      <c r="A157" s="822"/>
      <c r="B157" s="730"/>
      <c r="C157" s="818">
        <f t="shared" si="4"/>
        <v>0</v>
      </c>
      <c r="D157" s="701"/>
      <c r="E157" s="701"/>
      <c r="F157" s="701"/>
      <c r="G157" s="818">
        <f t="shared" si="5"/>
        <v>0</v>
      </c>
    </row>
    <row r="158" spans="1:7">
      <c r="A158" s="822"/>
      <c r="B158" s="730"/>
      <c r="C158" s="818">
        <f t="shared" si="4"/>
        <v>0</v>
      </c>
      <c r="D158" s="701"/>
      <c r="E158" s="701"/>
      <c r="F158" s="701"/>
      <c r="G158" s="818">
        <f t="shared" si="5"/>
        <v>0</v>
      </c>
    </row>
    <row r="159" spans="1:7">
      <c r="A159" s="822"/>
      <c r="B159" s="730"/>
      <c r="C159" s="818">
        <f t="shared" si="4"/>
        <v>0</v>
      </c>
      <c r="D159" s="701"/>
      <c r="E159" s="701"/>
      <c r="F159" s="701"/>
      <c r="G159" s="818">
        <f t="shared" si="5"/>
        <v>0</v>
      </c>
    </row>
    <row r="160" spans="1:7">
      <c r="A160" s="822"/>
      <c r="B160" s="730"/>
      <c r="C160" s="818">
        <f t="shared" si="4"/>
        <v>0</v>
      </c>
      <c r="D160" s="701"/>
      <c r="E160" s="701"/>
      <c r="F160" s="701"/>
      <c r="G160" s="818">
        <f t="shared" si="5"/>
        <v>0</v>
      </c>
    </row>
    <row r="161" spans="1:7">
      <c r="A161" s="822"/>
      <c r="B161" s="730"/>
      <c r="C161" s="818">
        <f t="shared" si="4"/>
        <v>0</v>
      </c>
      <c r="D161" s="701"/>
      <c r="E161" s="701"/>
      <c r="F161" s="701"/>
      <c r="G161" s="818">
        <f t="shared" si="5"/>
        <v>0</v>
      </c>
    </row>
    <row r="162" spans="1:7">
      <c r="A162" s="822"/>
      <c r="B162" s="730"/>
      <c r="C162" s="818">
        <f t="shared" si="4"/>
        <v>0</v>
      </c>
      <c r="D162" s="701"/>
      <c r="E162" s="701"/>
      <c r="F162" s="701"/>
      <c r="G162" s="818">
        <f t="shared" si="5"/>
        <v>0</v>
      </c>
    </row>
    <row r="163" spans="1:7">
      <c r="A163" s="822"/>
      <c r="B163" s="730"/>
      <c r="C163" s="818">
        <f t="shared" si="4"/>
        <v>0</v>
      </c>
      <c r="D163" s="701"/>
      <c r="E163" s="701"/>
      <c r="F163" s="701"/>
      <c r="G163" s="818">
        <f t="shared" si="5"/>
        <v>0</v>
      </c>
    </row>
    <row r="164" spans="1:7">
      <c r="A164" s="822"/>
      <c r="B164" s="730"/>
      <c r="C164" s="818">
        <f t="shared" si="4"/>
        <v>0</v>
      </c>
      <c r="D164" s="701"/>
      <c r="E164" s="701"/>
      <c r="F164" s="701"/>
      <c r="G164" s="818">
        <f t="shared" si="5"/>
        <v>0</v>
      </c>
    </row>
    <row r="165" spans="1:7">
      <c r="A165" s="822"/>
      <c r="B165" s="730"/>
      <c r="C165" s="818">
        <f t="shared" si="4"/>
        <v>0</v>
      </c>
      <c r="D165" s="701"/>
      <c r="E165" s="701"/>
      <c r="F165" s="701"/>
      <c r="G165" s="818">
        <f t="shared" si="5"/>
        <v>0</v>
      </c>
    </row>
    <row r="166" spans="1:7">
      <c r="A166" s="822"/>
      <c r="B166" s="730"/>
      <c r="C166" s="818">
        <f t="shared" si="4"/>
        <v>0</v>
      </c>
      <c r="D166" s="701"/>
      <c r="E166" s="701"/>
      <c r="F166" s="701"/>
      <c r="G166" s="818">
        <f t="shared" si="5"/>
        <v>0</v>
      </c>
    </row>
    <row r="167" spans="1:7">
      <c r="A167" s="822"/>
      <c r="B167" s="730"/>
      <c r="C167" s="818">
        <f t="shared" si="4"/>
        <v>0</v>
      </c>
      <c r="D167" s="701"/>
      <c r="E167" s="701"/>
      <c r="F167" s="701"/>
      <c r="G167" s="818">
        <f t="shared" si="5"/>
        <v>0</v>
      </c>
    </row>
    <row r="168" spans="1:7">
      <c r="A168" s="822"/>
      <c r="B168" s="730"/>
      <c r="C168" s="818">
        <f t="shared" si="4"/>
        <v>0</v>
      </c>
      <c r="D168" s="701"/>
      <c r="E168" s="701"/>
      <c r="F168" s="701"/>
      <c r="G168" s="818">
        <f t="shared" si="5"/>
        <v>0</v>
      </c>
    </row>
    <row r="169" spans="1:7">
      <c r="A169" s="822"/>
      <c r="B169" s="730"/>
      <c r="C169" s="818">
        <f t="shared" si="4"/>
        <v>0</v>
      </c>
      <c r="D169" s="701"/>
      <c r="E169" s="701"/>
      <c r="F169" s="701"/>
      <c r="G169" s="818">
        <f t="shared" si="5"/>
        <v>0</v>
      </c>
    </row>
    <row r="170" spans="1:7">
      <c r="A170" s="822"/>
      <c r="B170" s="730"/>
      <c r="C170" s="818">
        <f t="shared" si="4"/>
        <v>0</v>
      </c>
      <c r="D170" s="701"/>
      <c r="E170" s="701"/>
      <c r="F170" s="701"/>
      <c r="G170" s="818">
        <f t="shared" si="5"/>
        <v>0</v>
      </c>
    </row>
    <row r="171" spans="1:7">
      <c r="A171" s="822"/>
      <c r="B171" s="730"/>
      <c r="C171" s="818">
        <f t="shared" si="4"/>
        <v>0</v>
      </c>
      <c r="D171" s="701"/>
      <c r="E171" s="701"/>
      <c r="F171" s="701"/>
      <c r="G171" s="818">
        <f t="shared" si="5"/>
        <v>0</v>
      </c>
    </row>
    <row r="172" spans="1:7">
      <c r="A172" s="822"/>
      <c r="B172" s="730"/>
      <c r="C172" s="818">
        <f t="shared" si="4"/>
        <v>0</v>
      </c>
      <c r="D172" s="701"/>
      <c r="E172" s="701"/>
      <c r="F172" s="701"/>
      <c r="G172" s="818">
        <f t="shared" si="5"/>
        <v>0</v>
      </c>
    </row>
    <row r="173" spans="1:7">
      <c r="A173" s="822"/>
      <c r="B173" s="730"/>
      <c r="C173" s="818">
        <f t="shared" si="4"/>
        <v>0</v>
      </c>
      <c r="D173" s="701"/>
      <c r="E173" s="701"/>
      <c r="F173" s="701"/>
      <c r="G173" s="818">
        <f t="shared" si="5"/>
        <v>0</v>
      </c>
    </row>
    <row r="174" spans="1:7">
      <c r="A174" s="822"/>
      <c r="B174" s="730"/>
      <c r="C174" s="818">
        <f t="shared" si="4"/>
        <v>0</v>
      </c>
      <c r="D174" s="701"/>
      <c r="E174" s="701"/>
      <c r="F174" s="701"/>
      <c r="G174" s="818">
        <f t="shared" si="5"/>
        <v>0</v>
      </c>
    </row>
    <row r="175" spans="1:7">
      <c r="A175" s="822"/>
      <c r="B175" s="730"/>
      <c r="C175" s="818">
        <f t="shared" si="4"/>
        <v>0</v>
      </c>
      <c r="D175" s="701"/>
      <c r="E175" s="701"/>
      <c r="F175" s="701"/>
      <c r="G175" s="818">
        <f t="shared" si="5"/>
        <v>0</v>
      </c>
    </row>
    <row r="176" spans="1:7">
      <c r="A176" s="822"/>
      <c r="B176" s="730"/>
      <c r="C176" s="818">
        <f t="shared" si="4"/>
        <v>0</v>
      </c>
      <c r="D176" s="701"/>
      <c r="E176" s="701"/>
      <c r="F176" s="701"/>
      <c r="G176" s="818">
        <f t="shared" si="5"/>
        <v>0</v>
      </c>
    </row>
    <row r="177" spans="1:7">
      <c r="A177" s="822"/>
      <c r="B177" s="730"/>
      <c r="C177" s="818">
        <f t="shared" si="4"/>
        <v>0</v>
      </c>
      <c r="D177" s="701"/>
      <c r="E177" s="701"/>
      <c r="F177" s="701"/>
      <c r="G177" s="818">
        <f t="shared" si="5"/>
        <v>0</v>
      </c>
    </row>
    <row r="178" spans="1:7">
      <c r="A178" s="822"/>
      <c r="B178" s="730"/>
      <c r="C178" s="818">
        <f t="shared" si="4"/>
        <v>0</v>
      </c>
      <c r="D178" s="701"/>
      <c r="E178" s="701"/>
      <c r="F178" s="701"/>
      <c r="G178" s="818">
        <f t="shared" si="5"/>
        <v>0</v>
      </c>
    </row>
    <row r="179" spans="1:7">
      <c r="A179" s="822"/>
      <c r="B179" s="730"/>
      <c r="C179" s="818">
        <f t="shared" si="4"/>
        <v>0</v>
      </c>
      <c r="D179" s="701"/>
      <c r="E179" s="701"/>
      <c r="F179" s="701"/>
      <c r="G179" s="818">
        <f t="shared" si="5"/>
        <v>0</v>
      </c>
    </row>
    <row r="180" spans="1:7">
      <c r="A180" s="822"/>
      <c r="B180" s="730"/>
      <c r="C180" s="818">
        <f t="shared" si="4"/>
        <v>0</v>
      </c>
      <c r="D180" s="701"/>
      <c r="E180" s="701"/>
      <c r="F180" s="701"/>
      <c r="G180" s="818">
        <f t="shared" si="5"/>
        <v>0</v>
      </c>
    </row>
    <row r="181" spans="1:7">
      <c r="A181" s="822"/>
      <c r="B181" s="730"/>
      <c r="C181" s="818">
        <f t="shared" si="4"/>
        <v>0</v>
      </c>
      <c r="D181" s="701"/>
      <c r="E181" s="701"/>
      <c r="F181" s="701"/>
      <c r="G181" s="818">
        <f t="shared" si="5"/>
        <v>0</v>
      </c>
    </row>
    <row r="182" spans="1:7">
      <c r="A182" s="822"/>
      <c r="B182" s="730"/>
      <c r="C182" s="818">
        <f t="shared" si="4"/>
        <v>0</v>
      </c>
      <c r="D182" s="701"/>
      <c r="E182" s="701"/>
      <c r="F182" s="701"/>
      <c r="G182" s="818">
        <f t="shared" si="5"/>
        <v>0</v>
      </c>
    </row>
    <row r="183" spans="1:7">
      <c r="A183" s="822"/>
      <c r="B183" s="730"/>
      <c r="C183" s="818">
        <f t="shared" si="4"/>
        <v>0</v>
      </c>
      <c r="D183" s="701"/>
      <c r="E183" s="701"/>
      <c r="F183" s="701"/>
      <c r="G183" s="818">
        <f t="shared" si="5"/>
        <v>0</v>
      </c>
    </row>
    <row r="184" spans="1:7">
      <c r="A184" s="822"/>
      <c r="B184" s="730"/>
      <c r="C184" s="818">
        <f t="shared" si="4"/>
        <v>0</v>
      </c>
      <c r="D184" s="701"/>
      <c r="E184" s="701"/>
      <c r="F184" s="701"/>
      <c r="G184" s="818">
        <f t="shared" si="5"/>
        <v>0</v>
      </c>
    </row>
    <row r="185" spans="1:7">
      <c r="A185" s="822"/>
      <c r="B185" s="730"/>
      <c r="C185" s="818">
        <f t="shared" si="4"/>
        <v>0</v>
      </c>
      <c r="D185" s="701"/>
      <c r="E185" s="701"/>
      <c r="F185" s="701"/>
      <c r="G185" s="818">
        <f t="shared" si="5"/>
        <v>0</v>
      </c>
    </row>
    <row r="186" spans="1:7">
      <c r="A186" s="822"/>
      <c r="B186" s="730"/>
      <c r="C186" s="818">
        <f t="shared" si="4"/>
        <v>0</v>
      </c>
      <c r="D186" s="701"/>
      <c r="E186" s="701"/>
      <c r="F186" s="701"/>
      <c r="G186" s="818">
        <f t="shared" si="5"/>
        <v>0</v>
      </c>
    </row>
    <row r="187" spans="1:7">
      <c r="A187" s="822"/>
      <c r="B187" s="730"/>
      <c r="C187" s="818">
        <f t="shared" si="4"/>
        <v>0</v>
      </c>
      <c r="D187" s="701"/>
      <c r="E187" s="701"/>
      <c r="F187" s="701"/>
      <c r="G187" s="818">
        <f t="shared" si="5"/>
        <v>0</v>
      </c>
    </row>
    <row r="188" spans="1:7">
      <c r="A188" s="822"/>
      <c r="B188" s="730"/>
      <c r="C188" s="818">
        <f t="shared" si="4"/>
        <v>0</v>
      </c>
      <c r="D188" s="701"/>
      <c r="E188" s="701"/>
      <c r="F188" s="701"/>
      <c r="G188" s="818">
        <f t="shared" si="5"/>
        <v>0</v>
      </c>
    </row>
    <row r="189" spans="1:7">
      <c r="A189" s="822"/>
      <c r="B189" s="730"/>
      <c r="C189" s="818">
        <f t="shared" si="4"/>
        <v>0</v>
      </c>
      <c r="D189" s="701"/>
      <c r="E189" s="701"/>
      <c r="F189" s="701"/>
      <c r="G189" s="818">
        <f t="shared" si="5"/>
        <v>0</v>
      </c>
    </row>
    <row r="190" spans="1:7">
      <c r="A190" s="822"/>
      <c r="B190" s="730"/>
      <c r="C190" s="818">
        <f t="shared" si="4"/>
        <v>0</v>
      </c>
      <c r="D190" s="701"/>
      <c r="E190" s="701"/>
      <c r="F190" s="701"/>
      <c r="G190" s="818">
        <f t="shared" si="5"/>
        <v>0</v>
      </c>
    </row>
    <row r="191" spans="1:7">
      <c r="A191" s="822"/>
      <c r="B191" s="730"/>
      <c r="C191" s="818">
        <f t="shared" si="4"/>
        <v>0</v>
      </c>
      <c r="D191" s="701"/>
      <c r="E191" s="701"/>
      <c r="F191" s="701"/>
      <c r="G191" s="818">
        <f t="shared" si="5"/>
        <v>0</v>
      </c>
    </row>
    <row r="192" spans="1:7">
      <c r="A192" s="822"/>
      <c r="B192" s="730"/>
      <c r="C192" s="818">
        <f t="shared" si="4"/>
        <v>0</v>
      </c>
      <c r="D192" s="701"/>
      <c r="E192" s="701"/>
      <c r="F192" s="701"/>
      <c r="G192" s="818">
        <f t="shared" si="5"/>
        <v>0</v>
      </c>
    </row>
    <row r="193" spans="1:7">
      <c r="A193" s="822"/>
      <c r="B193" s="730"/>
      <c r="C193" s="818">
        <f t="shared" si="4"/>
        <v>0</v>
      </c>
      <c r="D193" s="701"/>
      <c r="E193" s="701"/>
      <c r="F193" s="701"/>
      <c r="G193" s="818">
        <f t="shared" si="5"/>
        <v>0</v>
      </c>
    </row>
    <row r="194" spans="1:7">
      <c r="A194" s="822"/>
      <c r="B194" s="730"/>
      <c r="C194" s="818">
        <f t="shared" si="4"/>
        <v>0</v>
      </c>
      <c r="D194" s="701"/>
      <c r="E194" s="701"/>
      <c r="F194" s="701"/>
      <c r="G194" s="818">
        <f t="shared" si="5"/>
        <v>0</v>
      </c>
    </row>
    <row r="195" spans="1:7">
      <c r="A195" s="822"/>
      <c r="B195" s="730"/>
      <c r="C195" s="818">
        <f t="shared" si="4"/>
        <v>0</v>
      </c>
      <c r="D195" s="701"/>
      <c r="E195" s="701"/>
      <c r="F195" s="701"/>
      <c r="G195" s="818">
        <f t="shared" si="5"/>
        <v>0</v>
      </c>
    </row>
    <row r="196" spans="1:7">
      <c r="A196" s="822"/>
      <c r="B196" s="730"/>
      <c r="C196" s="818">
        <f t="shared" si="4"/>
        <v>0</v>
      </c>
      <c r="D196" s="701"/>
      <c r="E196" s="701"/>
      <c r="F196" s="701"/>
      <c r="G196" s="818">
        <f t="shared" si="5"/>
        <v>0</v>
      </c>
    </row>
    <row r="197" spans="1:7">
      <c r="A197" s="822"/>
      <c r="B197" s="730"/>
      <c r="C197" s="818">
        <f t="shared" si="4"/>
        <v>0</v>
      </c>
      <c r="D197" s="701"/>
      <c r="E197" s="701"/>
      <c r="F197" s="701"/>
      <c r="G197" s="818">
        <f t="shared" si="5"/>
        <v>0</v>
      </c>
    </row>
    <row r="198" spans="1:7">
      <c r="A198" s="822"/>
      <c r="B198" s="730"/>
      <c r="C198" s="818">
        <f t="shared" si="4"/>
        <v>0</v>
      </c>
      <c r="D198" s="701"/>
      <c r="E198" s="701"/>
      <c r="F198" s="701"/>
      <c r="G198" s="818">
        <f t="shared" si="5"/>
        <v>0</v>
      </c>
    </row>
    <row r="199" spans="1:7">
      <c r="A199" s="822"/>
      <c r="B199" s="730"/>
      <c r="C199" s="818">
        <f t="shared" si="4"/>
        <v>0</v>
      </c>
      <c r="D199" s="701"/>
      <c r="E199" s="701"/>
      <c r="F199" s="701"/>
      <c r="G199" s="818">
        <f t="shared" si="5"/>
        <v>0</v>
      </c>
    </row>
    <row r="200" spans="1:7">
      <c r="A200" s="822"/>
      <c r="B200" s="730"/>
      <c r="C200" s="818">
        <f t="shared" si="4"/>
        <v>0</v>
      </c>
      <c r="D200" s="701"/>
      <c r="E200" s="701"/>
      <c r="F200" s="701"/>
      <c r="G200" s="818">
        <f t="shared" si="5"/>
        <v>0</v>
      </c>
    </row>
    <row r="201" spans="1:7">
      <c r="A201" s="822"/>
      <c r="B201" s="730"/>
      <c r="C201" s="818">
        <f t="shared" si="4"/>
        <v>0</v>
      </c>
      <c r="D201" s="701"/>
      <c r="E201" s="701"/>
      <c r="F201" s="701"/>
      <c r="G201" s="818">
        <f t="shared" si="5"/>
        <v>0</v>
      </c>
    </row>
    <row r="202" spans="1:7">
      <c r="A202" s="822"/>
      <c r="B202" s="730"/>
      <c r="C202" s="818">
        <f t="shared" si="4"/>
        <v>0</v>
      </c>
      <c r="D202" s="701"/>
      <c r="E202" s="701"/>
      <c r="F202" s="701"/>
      <c r="G202" s="818">
        <f t="shared" si="5"/>
        <v>0</v>
      </c>
    </row>
    <row r="203" spans="1:7">
      <c r="A203" s="822"/>
      <c r="B203" s="730"/>
      <c r="C203" s="818">
        <f t="shared" si="4"/>
        <v>0</v>
      </c>
      <c r="D203" s="701"/>
      <c r="E203" s="701"/>
      <c r="F203" s="701"/>
      <c r="G203" s="818">
        <f t="shared" si="5"/>
        <v>0</v>
      </c>
    </row>
    <row r="204" spans="1:7">
      <c r="A204" s="822"/>
      <c r="B204" s="730"/>
      <c r="C204" s="818">
        <f t="shared" ref="C204:C267" si="6">SUMIF(D204:F204,"&gt;0")</f>
        <v>0</v>
      </c>
      <c r="D204" s="701"/>
      <c r="E204" s="701"/>
      <c r="F204" s="701"/>
      <c r="G204" s="818">
        <f t="shared" ref="G204:G267" si="7">SUMIF(B204:C204,"&gt;0")</f>
        <v>0</v>
      </c>
    </row>
    <row r="205" spans="1:7">
      <c r="A205" s="822"/>
      <c r="B205" s="730"/>
      <c r="C205" s="818">
        <f t="shared" si="6"/>
        <v>0</v>
      </c>
      <c r="D205" s="701"/>
      <c r="E205" s="701"/>
      <c r="F205" s="701"/>
      <c r="G205" s="818">
        <f t="shared" si="7"/>
        <v>0</v>
      </c>
    </row>
    <row r="206" spans="1:7">
      <c r="A206" s="822"/>
      <c r="B206" s="730"/>
      <c r="C206" s="818">
        <f t="shared" si="6"/>
        <v>0</v>
      </c>
      <c r="D206" s="701"/>
      <c r="E206" s="701"/>
      <c r="F206" s="701"/>
      <c r="G206" s="818">
        <f t="shared" si="7"/>
        <v>0</v>
      </c>
    </row>
    <row r="207" spans="1:7">
      <c r="A207" s="822"/>
      <c r="B207" s="730"/>
      <c r="C207" s="818">
        <f t="shared" si="6"/>
        <v>0</v>
      </c>
      <c r="D207" s="701"/>
      <c r="E207" s="701"/>
      <c r="F207" s="701"/>
      <c r="G207" s="818">
        <f t="shared" si="7"/>
        <v>0</v>
      </c>
    </row>
    <row r="208" spans="1:7">
      <c r="A208" s="822"/>
      <c r="B208" s="730"/>
      <c r="C208" s="818">
        <f t="shared" si="6"/>
        <v>0</v>
      </c>
      <c r="D208" s="701"/>
      <c r="E208" s="701"/>
      <c r="F208" s="701"/>
      <c r="G208" s="818">
        <f t="shared" si="7"/>
        <v>0</v>
      </c>
    </row>
    <row r="209" spans="1:7">
      <c r="A209" s="822"/>
      <c r="B209" s="730"/>
      <c r="C209" s="818">
        <f t="shared" si="6"/>
        <v>0</v>
      </c>
      <c r="D209" s="701"/>
      <c r="E209" s="701"/>
      <c r="F209" s="701"/>
      <c r="G209" s="818">
        <f t="shared" si="7"/>
        <v>0</v>
      </c>
    </row>
    <row r="210" spans="1:7">
      <c r="A210" s="822"/>
      <c r="B210" s="730"/>
      <c r="C210" s="818">
        <f t="shared" si="6"/>
        <v>0</v>
      </c>
      <c r="D210" s="701"/>
      <c r="E210" s="701"/>
      <c r="F210" s="701"/>
      <c r="G210" s="818">
        <f t="shared" si="7"/>
        <v>0</v>
      </c>
    </row>
    <row r="211" spans="1:7">
      <c r="A211" s="822"/>
      <c r="B211" s="730"/>
      <c r="C211" s="818">
        <f t="shared" si="6"/>
        <v>0</v>
      </c>
      <c r="D211" s="701"/>
      <c r="E211" s="701"/>
      <c r="F211" s="701"/>
      <c r="G211" s="818">
        <f t="shared" si="7"/>
        <v>0</v>
      </c>
    </row>
    <row r="212" spans="1:7">
      <c r="A212" s="822"/>
      <c r="B212" s="730"/>
      <c r="C212" s="818">
        <f t="shared" si="6"/>
        <v>0</v>
      </c>
      <c r="D212" s="701"/>
      <c r="E212" s="701"/>
      <c r="F212" s="701"/>
      <c r="G212" s="818">
        <f t="shared" si="7"/>
        <v>0</v>
      </c>
    </row>
    <row r="213" spans="1:7">
      <c r="A213" s="822"/>
      <c r="B213" s="730"/>
      <c r="C213" s="818">
        <f t="shared" si="6"/>
        <v>0</v>
      </c>
      <c r="D213" s="701"/>
      <c r="E213" s="701"/>
      <c r="F213" s="701"/>
      <c r="G213" s="818">
        <f t="shared" si="7"/>
        <v>0</v>
      </c>
    </row>
    <row r="214" spans="1:7">
      <c r="A214" s="822"/>
      <c r="B214" s="730"/>
      <c r="C214" s="818">
        <f t="shared" si="6"/>
        <v>0</v>
      </c>
      <c r="D214" s="701"/>
      <c r="E214" s="701"/>
      <c r="F214" s="701"/>
      <c r="G214" s="818">
        <f t="shared" si="7"/>
        <v>0</v>
      </c>
    </row>
    <row r="215" spans="1:7">
      <c r="A215" s="822"/>
      <c r="B215" s="730"/>
      <c r="C215" s="818">
        <f t="shared" si="6"/>
        <v>0</v>
      </c>
      <c r="D215" s="701"/>
      <c r="E215" s="701"/>
      <c r="F215" s="701"/>
      <c r="G215" s="818">
        <f t="shared" si="7"/>
        <v>0</v>
      </c>
    </row>
    <row r="216" spans="1:7">
      <c r="A216" s="822"/>
      <c r="B216" s="730"/>
      <c r="C216" s="818">
        <f t="shared" si="6"/>
        <v>0</v>
      </c>
      <c r="D216" s="701"/>
      <c r="E216" s="701"/>
      <c r="F216" s="701"/>
      <c r="G216" s="818">
        <f t="shared" si="7"/>
        <v>0</v>
      </c>
    </row>
    <row r="217" spans="1:7">
      <c r="A217" s="822"/>
      <c r="B217" s="730"/>
      <c r="C217" s="818">
        <f t="shared" si="6"/>
        <v>0</v>
      </c>
      <c r="D217" s="701"/>
      <c r="E217" s="701"/>
      <c r="F217" s="701"/>
      <c r="G217" s="818">
        <f t="shared" si="7"/>
        <v>0</v>
      </c>
    </row>
    <row r="218" spans="1:7">
      <c r="A218" s="822"/>
      <c r="B218" s="730"/>
      <c r="C218" s="818">
        <f t="shared" si="6"/>
        <v>0</v>
      </c>
      <c r="D218" s="701"/>
      <c r="E218" s="701"/>
      <c r="F218" s="701"/>
      <c r="G218" s="818">
        <f t="shared" si="7"/>
        <v>0</v>
      </c>
    </row>
    <row r="219" spans="1:7">
      <c r="A219" s="822"/>
      <c r="B219" s="730"/>
      <c r="C219" s="818">
        <f t="shared" si="6"/>
        <v>0</v>
      </c>
      <c r="D219" s="701"/>
      <c r="E219" s="701"/>
      <c r="F219" s="701"/>
      <c r="G219" s="818">
        <f t="shared" si="7"/>
        <v>0</v>
      </c>
    </row>
    <row r="220" spans="1:7">
      <c r="A220" s="822"/>
      <c r="B220" s="730"/>
      <c r="C220" s="818">
        <f t="shared" si="6"/>
        <v>0</v>
      </c>
      <c r="D220" s="701"/>
      <c r="E220" s="701"/>
      <c r="F220" s="701"/>
      <c r="G220" s="818">
        <f t="shared" si="7"/>
        <v>0</v>
      </c>
    </row>
    <row r="221" spans="1:7">
      <c r="A221" s="822"/>
      <c r="B221" s="730"/>
      <c r="C221" s="818">
        <f t="shared" si="6"/>
        <v>0</v>
      </c>
      <c r="D221" s="701"/>
      <c r="E221" s="701"/>
      <c r="F221" s="701"/>
      <c r="G221" s="818">
        <f t="shared" si="7"/>
        <v>0</v>
      </c>
    </row>
    <row r="222" spans="1:7">
      <c r="A222" s="822"/>
      <c r="B222" s="730"/>
      <c r="C222" s="818">
        <f t="shared" si="6"/>
        <v>0</v>
      </c>
      <c r="D222" s="701"/>
      <c r="E222" s="701"/>
      <c r="F222" s="701"/>
      <c r="G222" s="818">
        <f t="shared" si="7"/>
        <v>0</v>
      </c>
    </row>
    <row r="223" spans="1:7">
      <c r="A223" s="822"/>
      <c r="B223" s="730"/>
      <c r="C223" s="818">
        <f t="shared" si="6"/>
        <v>0</v>
      </c>
      <c r="D223" s="701"/>
      <c r="E223" s="701"/>
      <c r="F223" s="701"/>
      <c r="G223" s="818">
        <f t="shared" si="7"/>
        <v>0</v>
      </c>
    </row>
    <row r="224" spans="1:7">
      <c r="A224" s="822"/>
      <c r="B224" s="730"/>
      <c r="C224" s="818">
        <f t="shared" si="6"/>
        <v>0</v>
      </c>
      <c r="D224" s="701"/>
      <c r="E224" s="701"/>
      <c r="F224" s="701"/>
      <c r="G224" s="818">
        <f t="shared" si="7"/>
        <v>0</v>
      </c>
    </row>
    <row r="225" spans="1:7">
      <c r="A225" s="822"/>
      <c r="B225" s="730"/>
      <c r="C225" s="818">
        <f t="shared" si="6"/>
        <v>0</v>
      </c>
      <c r="D225" s="701"/>
      <c r="E225" s="701"/>
      <c r="F225" s="701"/>
      <c r="G225" s="818">
        <f t="shared" si="7"/>
        <v>0</v>
      </c>
    </row>
    <row r="226" spans="1:7">
      <c r="A226" s="822"/>
      <c r="B226" s="730"/>
      <c r="C226" s="818">
        <f t="shared" si="6"/>
        <v>0</v>
      </c>
      <c r="D226" s="701"/>
      <c r="E226" s="701"/>
      <c r="F226" s="701"/>
      <c r="G226" s="818">
        <f t="shared" si="7"/>
        <v>0</v>
      </c>
    </row>
    <row r="227" spans="1:7">
      <c r="A227" s="822"/>
      <c r="B227" s="730"/>
      <c r="C227" s="818">
        <f t="shared" si="6"/>
        <v>0</v>
      </c>
      <c r="D227" s="701"/>
      <c r="E227" s="701"/>
      <c r="F227" s="701"/>
      <c r="G227" s="818">
        <f t="shared" si="7"/>
        <v>0</v>
      </c>
    </row>
    <row r="228" spans="1:7">
      <c r="A228" s="822"/>
      <c r="B228" s="730"/>
      <c r="C228" s="818">
        <f t="shared" si="6"/>
        <v>0</v>
      </c>
      <c r="D228" s="701"/>
      <c r="E228" s="701"/>
      <c r="F228" s="701"/>
      <c r="G228" s="818">
        <f t="shared" si="7"/>
        <v>0</v>
      </c>
    </row>
    <row r="229" spans="1:7">
      <c r="A229" s="822"/>
      <c r="B229" s="730"/>
      <c r="C229" s="818">
        <f t="shared" si="6"/>
        <v>0</v>
      </c>
      <c r="D229" s="701"/>
      <c r="E229" s="701"/>
      <c r="F229" s="701"/>
      <c r="G229" s="818">
        <f t="shared" si="7"/>
        <v>0</v>
      </c>
    </row>
    <row r="230" spans="1:7">
      <c r="A230" s="822"/>
      <c r="B230" s="730"/>
      <c r="C230" s="818">
        <f t="shared" si="6"/>
        <v>0</v>
      </c>
      <c r="D230" s="701"/>
      <c r="E230" s="701"/>
      <c r="F230" s="701"/>
      <c r="G230" s="818">
        <f t="shared" si="7"/>
        <v>0</v>
      </c>
    </row>
    <row r="231" spans="1:7">
      <c r="A231" s="822"/>
      <c r="B231" s="730"/>
      <c r="C231" s="818">
        <f t="shared" si="6"/>
        <v>0</v>
      </c>
      <c r="D231" s="701"/>
      <c r="E231" s="701"/>
      <c r="F231" s="701"/>
      <c r="G231" s="818">
        <f t="shared" si="7"/>
        <v>0</v>
      </c>
    </row>
    <row r="232" spans="1:7">
      <c r="A232" s="822"/>
      <c r="B232" s="730"/>
      <c r="C232" s="818">
        <f t="shared" si="6"/>
        <v>0</v>
      </c>
      <c r="D232" s="701"/>
      <c r="E232" s="701"/>
      <c r="F232" s="701"/>
      <c r="G232" s="818">
        <f t="shared" si="7"/>
        <v>0</v>
      </c>
    </row>
    <row r="233" spans="1:7">
      <c r="A233" s="822"/>
      <c r="B233" s="730"/>
      <c r="C233" s="818">
        <f t="shared" si="6"/>
        <v>0</v>
      </c>
      <c r="D233" s="701"/>
      <c r="E233" s="701"/>
      <c r="F233" s="701"/>
      <c r="G233" s="818">
        <f t="shared" si="7"/>
        <v>0</v>
      </c>
    </row>
    <row r="234" spans="1:7">
      <c r="A234" s="822"/>
      <c r="B234" s="730"/>
      <c r="C234" s="818">
        <f t="shared" si="6"/>
        <v>0</v>
      </c>
      <c r="D234" s="701"/>
      <c r="E234" s="701"/>
      <c r="F234" s="701"/>
      <c r="G234" s="818">
        <f t="shared" si="7"/>
        <v>0</v>
      </c>
    </row>
    <row r="235" spans="1:7">
      <c r="A235" s="822"/>
      <c r="B235" s="730"/>
      <c r="C235" s="818">
        <f t="shared" si="6"/>
        <v>0</v>
      </c>
      <c r="D235" s="701"/>
      <c r="E235" s="701"/>
      <c r="F235" s="701"/>
      <c r="G235" s="818">
        <f t="shared" si="7"/>
        <v>0</v>
      </c>
    </row>
    <row r="236" spans="1:7">
      <c r="A236" s="822"/>
      <c r="B236" s="730"/>
      <c r="C236" s="818">
        <f t="shared" si="6"/>
        <v>0</v>
      </c>
      <c r="D236" s="701"/>
      <c r="E236" s="701"/>
      <c r="F236" s="701"/>
      <c r="G236" s="818">
        <f t="shared" si="7"/>
        <v>0</v>
      </c>
    </row>
    <row r="237" spans="1:7">
      <c r="A237" s="822"/>
      <c r="B237" s="730"/>
      <c r="C237" s="818">
        <f t="shared" si="6"/>
        <v>0</v>
      </c>
      <c r="D237" s="701"/>
      <c r="E237" s="701"/>
      <c r="F237" s="701"/>
      <c r="G237" s="818">
        <f t="shared" si="7"/>
        <v>0</v>
      </c>
    </row>
    <row r="238" spans="1:7">
      <c r="A238" s="822"/>
      <c r="B238" s="730"/>
      <c r="C238" s="818">
        <f t="shared" si="6"/>
        <v>0</v>
      </c>
      <c r="D238" s="701"/>
      <c r="E238" s="701"/>
      <c r="F238" s="701"/>
      <c r="G238" s="818">
        <f t="shared" si="7"/>
        <v>0</v>
      </c>
    </row>
    <row r="239" spans="1:7">
      <c r="A239" s="822"/>
      <c r="B239" s="730"/>
      <c r="C239" s="818">
        <f t="shared" si="6"/>
        <v>0</v>
      </c>
      <c r="D239" s="701"/>
      <c r="E239" s="701"/>
      <c r="F239" s="701"/>
      <c r="G239" s="818">
        <f t="shared" si="7"/>
        <v>0</v>
      </c>
    </row>
    <row r="240" spans="1:7">
      <c r="A240" s="822"/>
      <c r="B240" s="730"/>
      <c r="C240" s="818">
        <f t="shared" si="6"/>
        <v>0</v>
      </c>
      <c r="D240" s="701"/>
      <c r="E240" s="701"/>
      <c r="F240" s="701"/>
      <c r="G240" s="818">
        <f t="shared" si="7"/>
        <v>0</v>
      </c>
    </row>
    <row r="241" spans="1:7">
      <c r="A241" s="822"/>
      <c r="B241" s="730"/>
      <c r="C241" s="818">
        <f t="shared" si="6"/>
        <v>0</v>
      </c>
      <c r="D241" s="701"/>
      <c r="E241" s="701"/>
      <c r="F241" s="701"/>
      <c r="G241" s="818">
        <f t="shared" si="7"/>
        <v>0</v>
      </c>
    </row>
    <row r="242" spans="1:7">
      <c r="A242" s="822"/>
      <c r="B242" s="730"/>
      <c r="C242" s="818">
        <f t="shared" si="6"/>
        <v>0</v>
      </c>
      <c r="D242" s="701"/>
      <c r="E242" s="701"/>
      <c r="F242" s="701"/>
      <c r="G242" s="818">
        <f t="shared" si="7"/>
        <v>0</v>
      </c>
    </row>
    <row r="243" spans="1:7">
      <c r="A243" s="822"/>
      <c r="B243" s="730"/>
      <c r="C243" s="818">
        <f t="shared" si="6"/>
        <v>0</v>
      </c>
      <c r="D243" s="701"/>
      <c r="E243" s="701"/>
      <c r="F243" s="701"/>
      <c r="G243" s="818">
        <f t="shared" si="7"/>
        <v>0</v>
      </c>
    </row>
    <row r="244" spans="1:7">
      <c r="A244" s="822"/>
      <c r="B244" s="730"/>
      <c r="C244" s="818">
        <f t="shared" si="6"/>
        <v>0</v>
      </c>
      <c r="D244" s="701"/>
      <c r="E244" s="701"/>
      <c r="F244" s="701"/>
      <c r="G244" s="818">
        <f t="shared" si="7"/>
        <v>0</v>
      </c>
    </row>
    <row r="245" spans="1:7">
      <c r="A245" s="822"/>
      <c r="B245" s="730"/>
      <c r="C245" s="818">
        <f t="shared" si="6"/>
        <v>0</v>
      </c>
      <c r="D245" s="701"/>
      <c r="E245" s="701"/>
      <c r="F245" s="701"/>
      <c r="G245" s="818">
        <f t="shared" si="7"/>
        <v>0</v>
      </c>
    </row>
    <row r="246" spans="1:7">
      <c r="A246" s="822"/>
      <c r="B246" s="730"/>
      <c r="C246" s="818">
        <f t="shared" si="6"/>
        <v>0</v>
      </c>
      <c r="D246" s="701"/>
      <c r="E246" s="701"/>
      <c r="F246" s="701"/>
      <c r="G246" s="818">
        <f t="shared" si="7"/>
        <v>0</v>
      </c>
    </row>
    <row r="247" spans="1:7">
      <c r="A247" s="822"/>
      <c r="B247" s="730"/>
      <c r="C247" s="818">
        <f t="shared" si="6"/>
        <v>0</v>
      </c>
      <c r="D247" s="701"/>
      <c r="E247" s="701"/>
      <c r="F247" s="701"/>
      <c r="G247" s="818">
        <f t="shared" si="7"/>
        <v>0</v>
      </c>
    </row>
    <row r="248" spans="1:7">
      <c r="A248" s="822"/>
      <c r="B248" s="730"/>
      <c r="C248" s="818">
        <f t="shared" si="6"/>
        <v>0</v>
      </c>
      <c r="D248" s="701"/>
      <c r="E248" s="701"/>
      <c r="F248" s="701"/>
      <c r="G248" s="818">
        <f t="shared" si="7"/>
        <v>0</v>
      </c>
    </row>
    <row r="249" spans="1:7">
      <c r="A249" s="822"/>
      <c r="B249" s="730"/>
      <c r="C249" s="818">
        <f t="shared" si="6"/>
        <v>0</v>
      </c>
      <c r="D249" s="701"/>
      <c r="E249" s="701"/>
      <c r="F249" s="701"/>
      <c r="G249" s="818">
        <f t="shared" si="7"/>
        <v>0</v>
      </c>
    </row>
    <row r="250" spans="1:7">
      <c r="A250" s="822"/>
      <c r="B250" s="730"/>
      <c r="C250" s="818">
        <f t="shared" si="6"/>
        <v>0</v>
      </c>
      <c r="D250" s="701"/>
      <c r="E250" s="701"/>
      <c r="F250" s="701"/>
      <c r="G250" s="818">
        <f t="shared" si="7"/>
        <v>0</v>
      </c>
    </row>
    <row r="251" spans="1:7">
      <c r="A251" s="822"/>
      <c r="B251" s="730"/>
      <c r="C251" s="818">
        <f t="shared" si="6"/>
        <v>0</v>
      </c>
      <c r="D251" s="701"/>
      <c r="E251" s="701"/>
      <c r="F251" s="701"/>
      <c r="G251" s="818">
        <f t="shared" si="7"/>
        <v>0</v>
      </c>
    </row>
    <row r="252" spans="1:7">
      <c r="A252" s="822"/>
      <c r="B252" s="730"/>
      <c r="C252" s="818">
        <f t="shared" si="6"/>
        <v>0</v>
      </c>
      <c r="D252" s="701"/>
      <c r="E252" s="701"/>
      <c r="F252" s="701"/>
      <c r="G252" s="818">
        <f t="shared" si="7"/>
        <v>0</v>
      </c>
    </row>
    <row r="253" spans="1:7">
      <c r="A253" s="822"/>
      <c r="B253" s="730"/>
      <c r="C253" s="818">
        <f t="shared" si="6"/>
        <v>0</v>
      </c>
      <c r="D253" s="701"/>
      <c r="E253" s="701"/>
      <c r="F253" s="701"/>
      <c r="G253" s="818">
        <f t="shared" si="7"/>
        <v>0</v>
      </c>
    </row>
    <row r="254" spans="1:7">
      <c r="A254" s="822"/>
      <c r="B254" s="730"/>
      <c r="C254" s="818">
        <f t="shared" si="6"/>
        <v>0</v>
      </c>
      <c r="D254" s="701"/>
      <c r="E254" s="701"/>
      <c r="F254" s="701"/>
      <c r="G254" s="818">
        <f t="shared" si="7"/>
        <v>0</v>
      </c>
    </row>
    <row r="255" spans="1:7">
      <c r="A255" s="822"/>
      <c r="B255" s="730"/>
      <c r="C255" s="818">
        <f t="shared" si="6"/>
        <v>0</v>
      </c>
      <c r="D255" s="701"/>
      <c r="E255" s="701"/>
      <c r="F255" s="701"/>
      <c r="G255" s="818">
        <f t="shared" si="7"/>
        <v>0</v>
      </c>
    </row>
    <row r="256" spans="1:7">
      <c r="A256" s="822"/>
      <c r="B256" s="730"/>
      <c r="C256" s="818">
        <f t="shared" si="6"/>
        <v>0</v>
      </c>
      <c r="D256" s="701"/>
      <c r="E256" s="701"/>
      <c r="F256" s="701"/>
      <c r="G256" s="818">
        <f t="shared" si="7"/>
        <v>0</v>
      </c>
    </row>
    <row r="257" spans="1:7">
      <c r="A257" s="822"/>
      <c r="B257" s="730"/>
      <c r="C257" s="818">
        <f t="shared" si="6"/>
        <v>0</v>
      </c>
      <c r="D257" s="701"/>
      <c r="E257" s="701"/>
      <c r="F257" s="701"/>
      <c r="G257" s="818">
        <f t="shared" si="7"/>
        <v>0</v>
      </c>
    </row>
    <row r="258" spans="1:7">
      <c r="A258" s="822"/>
      <c r="B258" s="730"/>
      <c r="C258" s="818">
        <f t="shared" si="6"/>
        <v>0</v>
      </c>
      <c r="D258" s="701"/>
      <c r="E258" s="701"/>
      <c r="F258" s="701"/>
      <c r="G258" s="818">
        <f t="shared" si="7"/>
        <v>0</v>
      </c>
    </row>
    <row r="259" spans="1:7">
      <c r="A259" s="822"/>
      <c r="B259" s="730"/>
      <c r="C259" s="818">
        <f t="shared" si="6"/>
        <v>0</v>
      </c>
      <c r="D259" s="701"/>
      <c r="E259" s="701"/>
      <c r="F259" s="701"/>
      <c r="G259" s="818">
        <f t="shared" si="7"/>
        <v>0</v>
      </c>
    </row>
    <row r="260" spans="1:7">
      <c r="A260" s="822"/>
      <c r="B260" s="730"/>
      <c r="C260" s="818">
        <f t="shared" si="6"/>
        <v>0</v>
      </c>
      <c r="D260" s="701"/>
      <c r="E260" s="701"/>
      <c r="F260" s="701"/>
      <c r="G260" s="818">
        <f t="shared" si="7"/>
        <v>0</v>
      </c>
    </row>
    <row r="261" spans="1:7">
      <c r="A261" s="822"/>
      <c r="B261" s="730"/>
      <c r="C261" s="818">
        <f t="shared" si="6"/>
        <v>0</v>
      </c>
      <c r="D261" s="701"/>
      <c r="E261" s="701"/>
      <c r="F261" s="701"/>
      <c r="G261" s="818">
        <f t="shared" si="7"/>
        <v>0</v>
      </c>
    </row>
    <row r="262" spans="1:7">
      <c r="A262" s="822"/>
      <c r="B262" s="730"/>
      <c r="C262" s="818">
        <f t="shared" si="6"/>
        <v>0</v>
      </c>
      <c r="D262" s="701"/>
      <c r="E262" s="701"/>
      <c r="F262" s="701"/>
      <c r="G262" s="818">
        <f t="shared" si="7"/>
        <v>0</v>
      </c>
    </row>
    <row r="263" spans="1:7">
      <c r="A263" s="822"/>
      <c r="B263" s="730"/>
      <c r="C263" s="818">
        <f t="shared" si="6"/>
        <v>0</v>
      </c>
      <c r="D263" s="701"/>
      <c r="E263" s="701"/>
      <c r="F263" s="701"/>
      <c r="G263" s="818">
        <f t="shared" si="7"/>
        <v>0</v>
      </c>
    </row>
    <row r="264" spans="1:7">
      <c r="A264" s="822"/>
      <c r="B264" s="730"/>
      <c r="C264" s="818">
        <f t="shared" si="6"/>
        <v>0</v>
      </c>
      <c r="D264" s="701"/>
      <c r="E264" s="701"/>
      <c r="F264" s="701"/>
      <c r="G264" s="818">
        <f t="shared" si="7"/>
        <v>0</v>
      </c>
    </row>
    <row r="265" spans="1:7">
      <c r="A265" s="822"/>
      <c r="B265" s="730"/>
      <c r="C265" s="818">
        <f t="shared" si="6"/>
        <v>0</v>
      </c>
      <c r="D265" s="701"/>
      <c r="E265" s="701"/>
      <c r="F265" s="701"/>
      <c r="G265" s="818">
        <f t="shared" si="7"/>
        <v>0</v>
      </c>
    </row>
    <row r="266" spans="1:7">
      <c r="A266" s="822"/>
      <c r="B266" s="730"/>
      <c r="C266" s="818">
        <f t="shared" si="6"/>
        <v>0</v>
      </c>
      <c r="D266" s="701"/>
      <c r="E266" s="701"/>
      <c r="F266" s="701"/>
      <c r="G266" s="818">
        <f t="shared" si="7"/>
        <v>0</v>
      </c>
    </row>
    <row r="267" spans="1:7">
      <c r="A267" s="822"/>
      <c r="B267" s="730"/>
      <c r="C267" s="818">
        <f t="shared" si="6"/>
        <v>0</v>
      </c>
      <c r="D267" s="701"/>
      <c r="E267" s="701"/>
      <c r="F267" s="701"/>
      <c r="G267" s="818">
        <f t="shared" si="7"/>
        <v>0</v>
      </c>
    </row>
    <row r="268" spans="1:7">
      <c r="A268" s="822"/>
      <c r="B268" s="730"/>
      <c r="C268" s="818">
        <f t="shared" ref="C268:C331" si="8">SUMIF(D268:F268,"&gt;0")</f>
        <v>0</v>
      </c>
      <c r="D268" s="701"/>
      <c r="E268" s="701"/>
      <c r="F268" s="701"/>
      <c r="G268" s="818">
        <f t="shared" ref="G268:G331" si="9">SUMIF(B268:C268,"&gt;0")</f>
        <v>0</v>
      </c>
    </row>
    <row r="269" spans="1:7">
      <c r="A269" s="822"/>
      <c r="B269" s="730"/>
      <c r="C269" s="818">
        <f t="shared" si="8"/>
        <v>0</v>
      </c>
      <c r="D269" s="701"/>
      <c r="E269" s="701"/>
      <c r="F269" s="701"/>
      <c r="G269" s="818">
        <f t="shared" si="9"/>
        <v>0</v>
      </c>
    </row>
    <row r="270" spans="1:7">
      <c r="A270" s="822"/>
      <c r="B270" s="730"/>
      <c r="C270" s="818">
        <f t="shared" si="8"/>
        <v>0</v>
      </c>
      <c r="D270" s="701"/>
      <c r="E270" s="701"/>
      <c r="F270" s="701"/>
      <c r="G270" s="818">
        <f t="shared" si="9"/>
        <v>0</v>
      </c>
    </row>
    <row r="271" spans="1:7">
      <c r="A271" s="822"/>
      <c r="B271" s="730"/>
      <c r="C271" s="818">
        <f t="shared" si="8"/>
        <v>0</v>
      </c>
      <c r="D271" s="701"/>
      <c r="E271" s="701"/>
      <c r="F271" s="701"/>
      <c r="G271" s="818">
        <f t="shared" si="9"/>
        <v>0</v>
      </c>
    </row>
    <row r="272" spans="1:7">
      <c r="A272" s="822"/>
      <c r="B272" s="730"/>
      <c r="C272" s="818">
        <f t="shared" si="8"/>
        <v>0</v>
      </c>
      <c r="D272" s="701"/>
      <c r="E272" s="701"/>
      <c r="F272" s="701"/>
      <c r="G272" s="818">
        <f t="shared" si="9"/>
        <v>0</v>
      </c>
    </row>
    <row r="273" spans="1:7">
      <c r="A273" s="822"/>
      <c r="B273" s="730"/>
      <c r="C273" s="818">
        <f t="shared" si="8"/>
        <v>0</v>
      </c>
      <c r="D273" s="701"/>
      <c r="E273" s="701"/>
      <c r="F273" s="701"/>
      <c r="G273" s="818">
        <f t="shared" si="9"/>
        <v>0</v>
      </c>
    </row>
    <row r="274" spans="1:7">
      <c r="A274" s="822"/>
      <c r="B274" s="730"/>
      <c r="C274" s="818">
        <f t="shared" si="8"/>
        <v>0</v>
      </c>
      <c r="D274" s="701"/>
      <c r="E274" s="701"/>
      <c r="F274" s="701"/>
      <c r="G274" s="818">
        <f t="shared" si="9"/>
        <v>0</v>
      </c>
    </row>
    <row r="275" spans="1:7">
      <c r="A275" s="822"/>
      <c r="B275" s="730"/>
      <c r="C275" s="818">
        <f t="shared" si="8"/>
        <v>0</v>
      </c>
      <c r="D275" s="701"/>
      <c r="E275" s="701"/>
      <c r="F275" s="701"/>
      <c r="G275" s="818">
        <f t="shared" si="9"/>
        <v>0</v>
      </c>
    </row>
    <row r="276" spans="1:7">
      <c r="A276" s="822"/>
      <c r="B276" s="730"/>
      <c r="C276" s="818">
        <f t="shared" si="8"/>
        <v>0</v>
      </c>
      <c r="D276" s="701"/>
      <c r="E276" s="701"/>
      <c r="F276" s="701"/>
      <c r="G276" s="818">
        <f t="shared" si="9"/>
        <v>0</v>
      </c>
    </row>
    <row r="277" spans="1:7">
      <c r="A277" s="822"/>
      <c r="B277" s="730"/>
      <c r="C277" s="818">
        <f t="shared" si="8"/>
        <v>0</v>
      </c>
      <c r="D277" s="701"/>
      <c r="E277" s="701"/>
      <c r="F277" s="701"/>
      <c r="G277" s="818">
        <f t="shared" si="9"/>
        <v>0</v>
      </c>
    </row>
    <row r="278" spans="1:7">
      <c r="A278" s="822"/>
      <c r="B278" s="730"/>
      <c r="C278" s="818">
        <f t="shared" si="8"/>
        <v>0</v>
      </c>
      <c r="D278" s="701"/>
      <c r="E278" s="701"/>
      <c r="F278" s="701"/>
      <c r="G278" s="818">
        <f t="shared" si="9"/>
        <v>0</v>
      </c>
    </row>
    <row r="279" spans="1:7">
      <c r="A279" s="822"/>
      <c r="B279" s="730"/>
      <c r="C279" s="818">
        <f t="shared" si="8"/>
        <v>0</v>
      </c>
      <c r="D279" s="701"/>
      <c r="E279" s="701"/>
      <c r="F279" s="701"/>
      <c r="G279" s="818">
        <f t="shared" si="9"/>
        <v>0</v>
      </c>
    </row>
    <row r="280" spans="1:7">
      <c r="A280" s="822"/>
      <c r="B280" s="730"/>
      <c r="C280" s="818">
        <f t="shared" si="8"/>
        <v>0</v>
      </c>
      <c r="D280" s="701"/>
      <c r="E280" s="701"/>
      <c r="F280" s="701"/>
      <c r="G280" s="818">
        <f t="shared" si="9"/>
        <v>0</v>
      </c>
    </row>
    <row r="281" spans="1:7">
      <c r="A281" s="822"/>
      <c r="B281" s="730"/>
      <c r="C281" s="818">
        <f t="shared" si="8"/>
        <v>0</v>
      </c>
      <c r="D281" s="701"/>
      <c r="E281" s="701"/>
      <c r="F281" s="701"/>
      <c r="G281" s="818">
        <f t="shared" si="9"/>
        <v>0</v>
      </c>
    </row>
    <row r="282" spans="1:7">
      <c r="A282" s="822"/>
      <c r="B282" s="730"/>
      <c r="C282" s="818">
        <f t="shared" si="8"/>
        <v>0</v>
      </c>
      <c r="D282" s="701"/>
      <c r="E282" s="701"/>
      <c r="F282" s="701"/>
      <c r="G282" s="818">
        <f t="shared" si="9"/>
        <v>0</v>
      </c>
    </row>
    <row r="283" spans="1:7">
      <c r="A283" s="822"/>
      <c r="B283" s="730"/>
      <c r="C283" s="818">
        <f t="shared" si="8"/>
        <v>0</v>
      </c>
      <c r="D283" s="701"/>
      <c r="E283" s="701"/>
      <c r="F283" s="701"/>
      <c r="G283" s="818">
        <f t="shared" si="9"/>
        <v>0</v>
      </c>
    </row>
    <row r="284" spans="1:7">
      <c r="A284" s="822"/>
      <c r="B284" s="730"/>
      <c r="C284" s="818">
        <f t="shared" si="8"/>
        <v>0</v>
      </c>
      <c r="D284" s="701"/>
      <c r="E284" s="701"/>
      <c r="F284" s="701"/>
      <c r="G284" s="818">
        <f t="shared" si="9"/>
        <v>0</v>
      </c>
    </row>
    <row r="285" spans="1:7">
      <c r="A285" s="822"/>
      <c r="B285" s="730"/>
      <c r="C285" s="818">
        <f t="shared" si="8"/>
        <v>0</v>
      </c>
      <c r="D285" s="701"/>
      <c r="E285" s="701"/>
      <c r="F285" s="701"/>
      <c r="G285" s="818">
        <f t="shared" si="9"/>
        <v>0</v>
      </c>
    </row>
    <row r="286" spans="1:7">
      <c r="A286" s="822"/>
      <c r="B286" s="730"/>
      <c r="C286" s="818">
        <f t="shared" si="8"/>
        <v>0</v>
      </c>
      <c r="D286" s="701"/>
      <c r="E286" s="701"/>
      <c r="F286" s="701"/>
      <c r="G286" s="818">
        <f t="shared" si="9"/>
        <v>0</v>
      </c>
    </row>
    <row r="287" spans="1:7">
      <c r="A287" s="822"/>
      <c r="B287" s="730"/>
      <c r="C287" s="818">
        <f t="shared" si="8"/>
        <v>0</v>
      </c>
      <c r="D287" s="701"/>
      <c r="E287" s="701"/>
      <c r="F287" s="701"/>
      <c r="G287" s="818">
        <f t="shared" si="9"/>
        <v>0</v>
      </c>
    </row>
    <row r="288" spans="1:7">
      <c r="A288" s="822"/>
      <c r="B288" s="730"/>
      <c r="C288" s="818">
        <f t="shared" si="8"/>
        <v>0</v>
      </c>
      <c r="D288" s="701"/>
      <c r="E288" s="701"/>
      <c r="F288" s="701"/>
      <c r="G288" s="818">
        <f t="shared" si="9"/>
        <v>0</v>
      </c>
    </row>
    <row r="289" spans="1:7">
      <c r="A289" s="822"/>
      <c r="B289" s="730"/>
      <c r="C289" s="818">
        <f t="shared" si="8"/>
        <v>0</v>
      </c>
      <c r="D289" s="701"/>
      <c r="E289" s="701"/>
      <c r="F289" s="701"/>
      <c r="G289" s="818">
        <f t="shared" si="9"/>
        <v>0</v>
      </c>
    </row>
    <row r="290" spans="1:7">
      <c r="A290" s="822"/>
      <c r="B290" s="730"/>
      <c r="C290" s="818">
        <f t="shared" si="8"/>
        <v>0</v>
      </c>
      <c r="D290" s="701"/>
      <c r="E290" s="701"/>
      <c r="F290" s="701"/>
      <c r="G290" s="818">
        <f t="shared" si="9"/>
        <v>0</v>
      </c>
    </row>
    <row r="291" spans="1:7">
      <c r="A291" s="822"/>
      <c r="B291" s="730"/>
      <c r="C291" s="818">
        <f t="shared" si="8"/>
        <v>0</v>
      </c>
      <c r="D291" s="701"/>
      <c r="E291" s="701"/>
      <c r="F291" s="701"/>
      <c r="G291" s="818">
        <f t="shared" si="9"/>
        <v>0</v>
      </c>
    </row>
    <row r="292" spans="1:7">
      <c r="A292" s="822"/>
      <c r="B292" s="730"/>
      <c r="C292" s="818">
        <f t="shared" si="8"/>
        <v>0</v>
      </c>
      <c r="D292" s="701"/>
      <c r="E292" s="701"/>
      <c r="F292" s="701"/>
      <c r="G292" s="818">
        <f t="shared" si="9"/>
        <v>0</v>
      </c>
    </row>
    <row r="293" spans="1:7">
      <c r="A293" s="822"/>
      <c r="B293" s="730"/>
      <c r="C293" s="818">
        <f t="shared" si="8"/>
        <v>0</v>
      </c>
      <c r="D293" s="701"/>
      <c r="E293" s="701"/>
      <c r="F293" s="701"/>
      <c r="G293" s="818">
        <f t="shared" si="9"/>
        <v>0</v>
      </c>
    </row>
    <row r="294" spans="1:7">
      <c r="A294" s="822"/>
      <c r="B294" s="730"/>
      <c r="C294" s="818">
        <f t="shared" si="8"/>
        <v>0</v>
      </c>
      <c r="D294" s="701"/>
      <c r="E294" s="701"/>
      <c r="F294" s="701"/>
      <c r="G294" s="818">
        <f t="shared" si="9"/>
        <v>0</v>
      </c>
    </row>
    <row r="295" spans="1:7">
      <c r="A295" s="822"/>
      <c r="B295" s="730"/>
      <c r="C295" s="818">
        <f t="shared" si="8"/>
        <v>0</v>
      </c>
      <c r="D295" s="701"/>
      <c r="E295" s="701"/>
      <c r="F295" s="701"/>
      <c r="G295" s="818">
        <f t="shared" si="9"/>
        <v>0</v>
      </c>
    </row>
    <row r="296" spans="1:7">
      <c r="A296" s="822"/>
      <c r="B296" s="730"/>
      <c r="C296" s="818">
        <f t="shared" si="8"/>
        <v>0</v>
      </c>
      <c r="D296" s="701"/>
      <c r="E296" s="701"/>
      <c r="F296" s="701"/>
      <c r="G296" s="818">
        <f t="shared" si="9"/>
        <v>0</v>
      </c>
    </row>
    <row r="297" spans="1:7">
      <c r="A297" s="822"/>
      <c r="B297" s="730"/>
      <c r="C297" s="818">
        <f t="shared" si="8"/>
        <v>0</v>
      </c>
      <c r="D297" s="701"/>
      <c r="E297" s="701"/>
      <c r="F297" s="701"/>
      <c r="G297" s="818">
        <f t="shared" si="9"/>
        <v>0</v>
      </c>
    </row>
    <row r="298" spans="1:7">
      <c r="A298" s="822"/>
      <c r="B298" s="730"/>
      <c r="C298" s="818">
        <f t="shared" si="8"/>
        <v>0</v>
      </c>
      <c r="D298" s="701"/>
      <c r="E298" s="701"/>
      <c r="F298" s="701"/>
      <c r="G298" s="818">
        <f t="shared" si="9"/>
        <v>0</v>
      </c>
    </row>
    <row r="299" spans="1:7">
      <c r="A299" s="822"/>
      <c r="B299" s="730"/>
      <c r="C299" s="818">
        <f t="shared" si="8"/>
        <v>0</v>
      </c>
      <c r="D299" s="701"/>
      <c r="E299" s="701"/>
      <c r="F299" s="701"/>
      <c r="G299" s="818">
        <f t="shared" si="9"/>
        <v>0</v>
      </c>
    </row>
    <row r="300" spans="1:7">
      <c r="A300" s="822"/>
      <c r="B300" s="730"/>
      <c r="C300" s="818">
        <f t="shared" si="8"/>
        <v>0</v>
      </c>
      <c r="D300" s="701"/>
      <c r="E300" s="701"/>
      <c r="F300" s="701"/>
      <c r="G300" s="818">
        <f t="shared" si="9"/>
        <v>0</v>
      </c>
    </row>
    <row r="301" spans="1:7">
      <c r="A301" s="822"/>
      <c r="B301" s="730"/>
      <c r="C301" s="818">
        <f t="shared" si="8"/>
        <v>0</v>
      </c>
      <c r="D301" s="701"/>
      <c r="E301" s="701"/>
      <c r="F301" s="701"/>
      <c r="G301" s="818">
        <f t="shared" si="9"/>
        <v>0</v>
      </c>
    </row>
    <row r="302" spans="1:7">
      <c r="A302" s="822"/>
      <c r="B302" s="730"/>
      <c r="C302" s="818">
        <f t="shared" si="8"/>
        <v>0</v>
      </c>
      <c r="D302" s="701"/>
      <c r="E302" s="701"/>
      <c r="F302" s="701"/>
      <c r="G302" s="818">
        <f t="shared" si="9"/>
        <v>0</v>
      </c>
    </row>
    <row r="303" spans="1:7">
      <c r="A303" s="822"/>
      <c r="B303" s="730"/>
      <c r="C303" s="818">
        <f t="shared" si="8"/>
        <v>0</v>
      </c>
      <c r="D303" s="701"/>
      <c r="E303" s="701"/>
      <c r="F303" s="701"/>
      <c r="G303" s="818">
        <f t="shared" si="9"/>
        <v>0</v>
      </c>
    </row>
    <row r="304" spans="1:7">
      <c r="A304" s="822"/>
      <c r="B304" s="730"/>
      <c r="C304" s="818">
        <f t="shared" si="8"/>
        <v>0</v>
      </c>
      <c r="D304" s="701"/>
      <c r="E304" s="701"/>
      <c r="F304" s="701"/>
      <c r="G304" s="818">
        <f t="shared" si="9"/>
        <v>0</v>
      </c>
    </row>
    <row r="305" spans="1:7">
      <c r="A305" s="822"/>
      <c r="B305" s="730"/>
      <c r="C305" s="818">
        <f t="shared" si="8"/>
        <v>0</v>
      </c>
      <c r="D305" s="701"/>
      <c r="E305" s="701"/>
      <c r="F305" s="701"/>
      <c r="G305" s="818">
        <f t="shared" si="9"/>
        <v>0</v>
      </c>
    </row>
    <row r="306" spans="1:7">
      <c r="A306" s="822"/>
      <c r="B306" s="730"/>
      <c r="C306" s="818">
        <f t="shared" si="8"/>
        <v>0</v>
      </c>
      <c r="D306" s="701"/>
      <c r="E306" s="701"/>
      <c r="F306" s="701"/>
      <c r="G306" s="818">
        <f t="shared" si="9"/>
        <v>0</v>
      </c>
    </row>
    <row r="307" spans="1:7">
      <c r="A307" s="822"/>
      <c r="B307" s="730"/>
      <c r="C307" s="818">
        <f t="shared" si="8"/>
        <v>0</v>
      </c>
      <c r="D307" s="701"/>
      <c r="E307" s="701"/>
      <c r="F307" s="701"/>
      <c r="G307" s="818">
        <f t="shared" si="9"/>
        <v>0</v>
      </c>
    </row>
    <row r="308" spans="1:7">
      <c r="A308" s="822"/>
      <c r="B308" s="730"/>
      <c r="C308" s="818">
        <f t="shared" si="8"/>
        <v>0</v>
      </c>
      <c r="D308" s="701"/>
      <c r="E308" s="701"/>
      <c r="F308" s="701"/>
      <c r="G308" s="818">
        <f t="shared" si="9"/>
        <v>0</v>
      </c>
    </row>
    <row r="309" spans="1:7">
      <c r="A309" s="822"/>
      <c r="B309" s="730"/>
      <c r="C309" s="818">
        <f t="shared" si="8"/>
        <v>0</v>
      </c>
      <c r="D309" s="701"/>
      <c r="E309" s="701"/>
      <c r="F309" s="701"/>
      <c r="G309" s="818">
        <f t="shared" si="9"/>
        <v>0</v>
      </c>
    </row>
    <row r="310" spans="1:7">
      <c r="A310" s="822"/>
      <c r="B310" s="730"/>
      <c r="C310" s="818">
        <f t="shared" si="8"/>
        <v>0</v>
      </c>
      <c r="D310" s="701"/>
      <c r="E310" s="701"/>
      <c r="F310" s="701"/>
      <c r="G310" s="818">
        <f t="shared" si="9"/>
        <v>0</v>
      </c>
    </row>
    <row r="311" spans="1:7">
      <c r="A311" s="822"/>
      <c r="B311" s="730"/>
      <c r="C311" s="818">
        <f t="shared" si="8"/>
        <v>0</v>
      </c>
      <c r="D311" s="701"/>
      <c r="E311" s="701"/>
      <c r="F311" s="701"/>
      <c r="G311" s="818">
        <f t="shared" si="9"/>
        <v>0</v>
      </c>
    </row>
    <row r="312" spans="1:7">
      <c r="A312" s="822"/>
      <c r="B312" s="730"/>
      <c r="C312" s="818">
        <f t="shared" si="8"/>
        <v>0</v>
      </c>
      <c r="D312" s="701"/>
      <c r="E312" s="701"/>
      <c r="F312" s="701"/>
      <c r="G312" s="818">
        <f t="shared" si="9"/>
        <v>0</v>
      </c>
    </row>
    <row r="313" spans="1:7">
      <c r="A313" s="822"/>
      <c r="B313" s="730"/>
      <c r="C313" s="818">
        <f t="shared" si="8"/>
        <v>0</v>
      </c>
      <c r="D313" s="701"/>
      <c r="E313" s="701"/>
      <c r="F313" s="701"/>
      <c r="G313" s="818">
        <f t="shared" si="9"/>
        <v>0</v>
      </c>
    </row>
    <row r="314" spans="1:7">
      <c r="A314" s="822"/>
      <c r="B314" s="730"/>
      <c r="C314" s="818">
        <f t="shared" si="8"/>
        <v>0</v>
      </c>
      <c r="D314" s="701"/>
      <c r="E314" s="701"/>
      <c r="F314" s="701"/>
      <c r="G314" s="818">
        <f t="shared" si="9"/>
        <v>0</v>
      </c>
    </row>
    <row r="315" spans="1:7">
      <c r="A315" s="822"/>
      <c r="B315" s="730"/>
      <c r="C315" s="818">
        <f t="shared" si="8"/>
        <v>0</v>
      </c>
      <c r="D315" s="701"/>
      <c r="E315" s="701"/>
      <c r="F315" s="701"/>
      <c r="G315" s="818">
        <f t="shared" si="9"/>
        <v>0</v>
      </c>
    </row>
    <row r="316" spans="1:7">
      <c r="A316" s="822"/>
      <c r="B316" s="730"/>
      <c r="C316" s="818">
        <f t="shared" si="8"/>
        <v>0</v>
      </c>
      <c r="D316" s="701"/>
      <c r="E316" s="701"/>
      <c r="F316" s="701"/>
      <c r="G316" s="818">
        <f t="shared" si="9"/>
        <v>0</v>
      </c>
    </row>
    <row r="317" spans="1:7">
      <c r="A317" s="822"/>
      <c r="B317" s="730"/>
      <c r="C317" s="818">
        <f t="shared" si="8"/>
        <v>0</v>
      </c>
      <c r="D317" s="701"/>
      <c r="E317" s="701"/>
      <c r="F317" s="701"/>
      <c r="G317" s="818">
        <f t="shared" si="9"/>
        <v>0</v>
      </c>
    </row>
    <row r="318" spans="1:7">
      <c r="A318" s="822"/>
      <c r="B318" s="730"/>
      <c r="C318" s="818">
        <f t="shared" si="8"/>
        <v>0</v>
      </c>
      <c r="D318" s="701"/>
      <c r="E318" s="701"/>
      <c r="F318" s="701"/>
      <c r="G318" s="818">
        <f t="shared" si="9"/>
        <v>0</v>
      </c>
    </row>
    <row r="319" spans="1:7">
      <c r="A319" s="822"/>
      <c r="B319" s="730"/>
      <c r="C319" s="818">
        <f t="shared" si="8"/>
        <v>0</v>
      </c>
      <c r="D319" s="701"/>
      <c r="E319" s="701"/>
      <c r="F319" s="701"/>
      <c r="G319" s="818">
        <f t="shared" si="9"/>
        <v>0</v>
      </c>
    </row>
    <row r="320" spans="1:7">
      <c r="A320" s="822"/>
      <c r="B320" s="730"/>
      <c r="C320" s="818">
        <f t="shared" si="8"/>
        <v>0</v>
      </c>
      <c r="D320" s="701"/>
      <c r="E320" s="701"/>
      <c r="F320" s="701"/>
      <c r="G320" s="818">
        <f t="shared" si="9"/>
        <v>0</v>
      </c>
    </row>
    <row r="321" spans="1:7">
      <c r="A321" s="822"/>
      <c r="B321" s="730"/>
      <c r="C321" s="818">
        <f t="shared" si="8"/>
        <v>0</v>
      </c>
      <c r="D321" s="701"/>
      <c r="E321" s="701"/>
      <c r="F321" s="701"/>
      <c r="G321" s="818">
        <f t="shared" si="9"/>
        <v>0</v>
      </c>
    </row>
    <row r="322" spans="1:7">
      <c r="A322" s="822"/>
      <c r="B322" s="730"/>
      <c r="C322" s="818">
        <f t="shared" si="8"/>
        <v>0</v>
      </c>
      <c r="D322" s="701"/>
      <c r="E322" s="701"/>
      <c r="F322" s="701"/>
      <c r="G322" s="818">
        <f t="shared" si="9"/>
        <v>0</v>
      </c>
    </row>
    <row r="323" spans="1:7">
      <c r="A323" s="822"/>
      <c r="B323" s="730"/>
      <c r="C323" s="818">
        <f t="shared" si="8"/>
        <v>0</v>
      </c>
      <c r="D323" s="701"/>
      <c r="E323" s="701"/>
      <c r="F323" s="701"/>
      <c r="G323" s="818">
        <f t="shared" si="9"/>
        <v>0</v>
      </c>
    </row>
    <row r="324" spans="1:7">
      <c r="A324" s="822"/>
      <c r="B324" s="730"/>
      <c r="C324" s="818">
        <f t="shared" si="8"/>
        <v>0</v>
      </c>
      <c r="D324" s="701"/>
      <c r="E324" s="701"/>
      <c r="F324" s="701"/>
      <c r="G324" s="818">
        <f t="shared" si="9"/>
        <v>0</v>
      </c>
    </row>
    <row r="325" spans="1:7">
      <c r="A325" s="822"/>
      <c r="B325" s="730"/>
      <c r="C325" s="818">
        <f t="shared" si="8"/>
        <v>0</v>
      </c>
      <c r="D325" s="701"/>
      <c r="E325" s="701"/>
      <c r="F325" s="701"/>
      <c r="G325" s="818">
        <f t="shared" si="9"/>
        <v>0</v>
      </c>
    </row>
    <row r="326" spans="1:7">
      <c r="A326" s="822"/>
      <c r="B326" s="730"/>
      <c r="C326" s="818">
        <f t="shared" si="8"/>
        <v>0</v>
      </c>
      <c r="D326" s="701"/>
      <c r="E326" s="701"/>
      <c r="F326" s="701"/>
      <c r="G326" s="818">
        <f t="shared" si="9"/>
        <v>0</v>
      </c>
    </row>
    <row r="327" spans="1:7">
      <c r="A327" s="822"/>
      <c r="B327" s="730"/>
      <c r="C327" s="818">
        <f t="shared" si="8"/>
        <v>0</v>
      </c>
      <c r="D327" s="701"/>
      <c r="E327" s="701"/>
      <c r="F327" s="701"/>
      <c r="G327" s="818">
        <f t="shared" si="9"/>
        <v>0</v>
      </c>
    </row>
    <row r="328" spans="1:7">
      <c r="A328" s="822"/>
      <c r="B328" s="730"/>
      <c r="C328" s="818">
        <f t="shared" si="8"/>
        <v>0</v>
      </c>
      <c r="D328" s="701"/>
      <c r="E328" s="701"/>
      <c r="F328" s="701"/>
      <c r="G328" s="818">
        <f t="shared" si="9"/>
        <v>0</v>
      </c>
    </row>
    <row r="329" spans="1:7">
      <c r="A329" s="822"/>
      <c r="B329" s="730"/>
      <c r="C329" s="818">
        <f t="shared" si="8"/>
        <v>0</v>
      </c>
      <c r="D329" s="701"/>
      <c r="E329" s="701"/>
      <c r="F329" s="701"/>
      <c r="G329" s="818">
        <f t="shared" si="9"/>
        <v>0</v>
      </c>
    </row>
    <row r="330" spans="1:7">
      <c r="A330" s="822"/>
      <c r="B330" s="730"/>
      <c r="C330" s="818">
        <f t="shared" si="8"/>
        <v>0</v>
      </c>
      <c r="D330" s="701"/>
      <c r="E330" s="701"/>
      <c r="F330" s="701"/>
      <c r="G330" s="818">
        <f t="shared" si="9"/>
        <v>0</v>
      </c>
    </row>
    <row r="331" spans="1:7">
      <c r="A331" s="822"/>
      <c r="B331" s="730"/>
      <c r="C331" s="818">
        <f t="shared" si="8"/>
        <v>0</v>
      </c>
      <c r="D331" s="701"/>
      <c r="E331" s="701"/>
      <c r="F331" s="701"/>
      <c r="G331" s="818">
        <f t="shared" si="9"/>
        <v>0</v>
      </c>
    </row>
    <row r="332" spans="1:7">
      <c r="A332" s="822"/>
      <c r="B332" s="730"/>
      <c r="C332" s="818">
        <f t="shared" ref="C332:C395" si="10">SUMIF(D332:F332,"&gt;0")</f>
        <v>0</v>
      </c>
      <c r="D332" s="701"/>
      <c r="E332" s="701"/>
      <c r="F332" s="701"/>
      <c r="G332" s="818">
        <f t="shared" ref="G332:G395" si="11">SUMIF(B332:C332,"&gt;0")</f>
        <v>0</v>
      </c>
    </row>
    <row r="333" spans="1:7">
      <c r="A333" s="822"/>
      <c r="B333" s="730"/>
      <c r="C333" s="818">
        <f t="shared" si="10"/>
        <v>0</v>
      </c>
      <c r="D333" s="701"/>
      <c r="E333" s="701"/>
      <c r="F333" s="701"/>
      <c r="G333" s="818">
        <f t="shared" si="11"/>
        <v>0</v>
      </c>
    </row>
    <row r="334" spans="1:7">
      <c r="A334" s="822"/>
      <c r="B334" s="730"/>
      <c r="C334" s="818">
        <f t="shared" si="10"/>
        <v>0</v>
      </c>
      <c r="D334" s="701"/>
      <c r="E334" s="701"/>
      <c r="F334" s="701"/>
      <c r="G334" s="818">
        <f t="shared" si="11"/>
        <v>0</v>
      </c>
    </row>
    <row r="335" spans="1:7">
      <c r="A335" s="822"/>
      <c r="B335" s="730"/>
      <c r="C335" s="818">
        <f t="shared" si="10"/>
        <v>0</v>
      </c>
      <c r="D335" s="701"/>
      <c r="E335" s="701"/>
      <c r="F335" s="701"/>
      <c r="G335" s="818">
        <f t="shared" si="11"/>
        <v>0</v>
      </c>
    </row>
    <row r="336" spans="1:7">
      <c r="A336" s="822"/>
      <c r="B336" s="730"/>
      <c r="C336" s="818">
        <f t="shared" si="10"/>
        <v>0</v>
      </c>
      <c r="D336" s="701"/>
      <c r="E336" s="701"/>
      <c r="F336" s="701"/>
      <c r="G336" s="818">
        <f t="shared" si="11"/>
        <v>0</v>
      </c>
    </row>
    <row r="337" spans="1:7">
      <c r="A337" s="822"/>
      <c r="B337" s="730"/>
      <c r="C337" s="818">
        <f t="shared" si="10"/>
        <v>0</v>
      </c>
      <c r="D337" s="701"/>
      <c r="E337" s="701"/>
      <c r="F337" s="701"/>
      <c r="G337" s="818">
        <f t="shared" si="11"/>
        <v>0</v>
      </c>
    </row>
    <row r="338" spans="1:7">
      <c r="A338" s="822"/>
      <c r="B338" s="730"/>
      <c r="C338" s="818">
        <f t="shared" si="10"/>
        <v>0</v>
      </c>
      <c r="D338" s="701"/>
      <c r="E338" s="701"/>
      <c r="F338" s="701"/>
      <c r="G338" s="818">
        <f t="shared" si="11"/>
        <v>0</v>
      </c>
    </row>
    <row r="339" spans="1:7">
      <c r="A339" s="822"/>
      <c r="B339" s="730"/>
      <c r="C339" s="818">
        <f t="shared" si="10"/>
        <v>0</v>
      </c>
      <c r="D339" s="701"/>
      <c r="E339" s="701"/>
      <c r="F339" s="701"/>
      <c r="G339" s="818">
        <f t="shared" si="11"/>
        <v>0</v>
      </c>
    </row>
    <row r="340" spans="1:7">
      <c r="A340" s="822"/>
      <c r="B340" s="730"/>
      <c r="C340" s="818">
        <f t="shared" si="10"/>
        <v>0</v>
      </c>
      <c r="D340" s="701"/>
      <c r="E340" s="701"/>
      <c r="F340" s="701"/>
      <c r="G340" s="818">
        <f t="shared" si="11"/>
        <v>0</v>
      </c>
    </row>
    <row r="341" spans="1:7">
      <c r="A341" s="822"/>
      <c r="B341" s="730"/>
      <c r="C341" s="818">
        <f t="shared" si="10"/>
        <v>0</v>
      </c>
      <c r="D341" s="701"/>
      <c r="E341" s="701"/>
      <c r="F341" s="701"/>
      <c r="G341" s="818">
        <f t="shared" si="11"/>
        <v>0</v>
      </c>
    </row>
    <row r="342" spans="1:7">
      <c r="A342" s="822"/>
      <c r="B342" s="730"/>
      <c r="C342" s="818">
        <f t="shared" si="10"/>
        <v>0</v>
      </c>
      <c r="D342" s="701"/>
      <c r="E342" s="701"/>
      <c r="F342" s="701"/>
      <c r="G342" s="818">
        <f t="shared" si="11"/>
        <v>0</v>
      </c>
    </row>
    <row r="343" spans="1:7">
      <c r="A343" s="822"/>
      <c r="B343" s="730"/>
      <c r="C343" s="818">
        <f t="shared" si="10"/>
        <v>0</v>
      </c>
      <c r="D343" s="701"/>
      <c r="E343" s="701"/>
      <c r="F343" s="701"/>
      <c r="G343" s="818">
        <f t="shared" si="11"/>
        <v>0</v>
      </c>
    </row>
    <row r="344" spans="1:7">
      <c r="A344" s="822"/>
      <c r="B344" s="730"/>
      <c r="C344" s="818">
        <f t="shared" si="10"/>
        <v>0</v>
      </c>
      <c r="D344" s="701"/>
      <c r="E344" s="701"/>
      <c r="F344" s="701"/>
      <c r="G344" s="818">
        <f t="shared" si="11"/>
        <v>0</v>
      </c>
    </row>
    <row r="345" spans="1:7">
      <c r="A345" s="822"/>
      <c r="B345" s="730"/>
      <c r="C345" s="818">
        <f t="shared" si="10"/>
        <v>0</v>
      </c>
      <c r="D345" s="701"/>
      <c r="E345" s="701"/>
      <c r="F345" s="701"/>
      <c r="G345" s="818">
        <f t="shared" si="11"/>
        <v>0</v>
      </c>
    </row>
    <row r="346" spans="1:7">
      <c r="A346" s="822"/>
      <c r="B346" s="730"/>
      <c r="C346" s="818">
        <f t="shared" si="10"/>
        <v>0</v>
      </c>
      <c r="D346" s="701"/>
      <c r="E346" s="701"/>
      <c r="F346" s="701"/>
      <c r="G346" s="818">
        <f t="shared" si="11"/>
        <v>0</v>
      </c>
    </row>
    <row r="347" spans="1:7">
      <c r="A347" s="822"/>
      <c r="B347" s="730"/>
      <c r="C347" s="818">
        <f t="shared" si="10"/>
        <v>0</v>
      </c>
      <c r="D347" s="701"/>
      <c r="E347" s="701"/>
      <c r="F347" s="701"/>
      <c r="G347" s="818">
        <f t="shared" si="11"/>
        <v>0</v>
      </c>
    </row>
    <row r="348" spans="1:7">
      <c r="A348" s="822"/>
      <c r="B348" s="730"/>
      <c r="C348" s="818">
        <f t="shared" si="10"/>
        <v>0</v>
      </c>
      <c r="D348" s="701"/>
      <c r="E348" s="701"/>
      <c r="F348" s="701"/>
      <c r="G348" s="818">
        <f t="shared" si="11"/>
        <v>0</v>
      </c>
    </row>
    <row r="349" spans="1:7">
      <c r="A349" s="822"/>
      <c r="B349" s="730"/>
      <c r="C349" s="818">
        <f t="shared" si="10"/>
        <v>0</v>
      </c>
      <c r="D349" s="701"/>
      <c r="E349" s="701"/>
      <c r="F349" s="701"/>
      <c r="G349" s="818">
        <f t="shared" si="11"/>
        <v>0</v>
      </c>
    </row>
    <row r="350" spans="1:7">
      <c r="A350" s="822"/>
      <c r="B350" s="730"/>
      <c r="C350" s="818">
        <f t="shared" si="10"/>
        <v>0</v>
      </c>
      <c r="D350" s="701"/>
      <c r="E350" s="701"/>
      <c r="F350" s="701"/>
      <c r="G350" s="818">
        <f t="shared" si="11"/>
        <v>0</v>
      </c>
    </row>
    <row r="351" spans="1:7">
      <c r="A351" s="822"/>
      <c r="B351" s="730"/>
      <c r="C351" s="818">
        <f t="shared" si="10"/>
        <v>0</v>
      </c>
      <c r="D351" s="701"/>
      <c r="E351" s="701"/>
      <c r="F351" s="701"/>
      <c r="G351" s="818">
        <f t="shared" si="11"/>
        <v>0</v>
      </c>
    </row>
    <row r="352" spans="1:7">
      <c r="A352" s="822"/>
      <c r="B352" s="730"/>
      <c r="C352" s="818">
        <f t="shared" si="10"/>
        <v>0</v>
      </c>
      <c r="D352" s="701"/>
      <c r="E352" s="701"/>
      <c r="F352" s="701"/>
      <c r="G352" s="818">
        <f t="shared" si="11"/>
        <v>0</v>
      </c>
    </row>
    <row r="353" spans="1:7">
      <c r="A353" s="822"/>
      <c r="B353" s="730"/>
      <c r="C353" s="818">
        <f t="shared" si="10"/>
        <v>0</v>
      </c>
      <c r="D353" s="701"/>
      <c r="E353" s="701"/>
      <c r="F353" s="701"/>
      <c r="G353" s="818">
        <f t="shared" si="11"/>
        <v>0</v>
      </c>
    </row>
    <row r="354" spans="1:7">
      <c r="A354" s="822"/>
      <c r="B354" s="730"/>
      <c r="C354" s="818">
        <f t="shared" si="10"/>
        <v>0</v>
      </c>
      <c r="D354" s="701"/>
      <c r="E354" s="701"/>
      <c r="F354" s="701"/>
      <c r="G354" s="818">
        <f t="shared" si="11"/>
        <v>0</v>
      </c>
    </row>
    <row r="355" spans="1:7">
      <c r="A355" s="822"/>
      <c r="B355" s="730"/>
      <c r="C355" s="818">
        <f t="shared" si="10"/>
        <v>0</v>
      </c>
      <c r="D355" s="701"/>
      <c r="E355" s="701"/>
      <c r="F355" s="701"/>
      <c r="G355" s="818">
        <f t="shared" si="11"/>
        <v>0</v>
      </c>
    </row>
    <row r="356" spans="1:7">
      <c r="A356" s="822"/>
      <c r="B356" s="730"/>
      <c r="C356" s="818">
        <f t="shared" si="10"/>
        <v>0</v>
      </c>
      <c r="D356" s="701"/>
      <c r="E356" s="701"/>
      <c r="F356" s="701"/>
      <c r="G356" s="818">
        <f t="shared" si="11"/>
        <v>0</v>
      </c>
    </row>
    <row r="357" spans="1:7">
      <c r="A357" s="822"/>
      <c r="B357" s="730"/>
      <c r="C357" s="818">
        <f t="shared" si="10"/>
        <v>0</v>
      </c>
      <c r="D357" s="701"/>
      <c r="E357" s="701"/>
      <c r="F357" s="701"/>
      <c r="G357" s="818">
        <f t="shared" si="11"/>
        <v>0</v>
      </c>
    </row>
    <row r="358" spans="1:7">
      <c r="A358" s="822"/>
      <c r="B358" s="730"/>
      <c r="C358" s="818">
        <f t="shared" si="10"/>
        <v>0</v>
      </c>
      <c r="D358" s="701"/>
      <c r="E358" s="701"/>
      <c r="F358" s="701"/>
      <c r="G358" s="818">
        <f t="shared" si="11"/>
        <v>0</v>
      </c>
    </row>
    <row r="359" spans="1:7">
      <c r="A359" s="822"/>
      <c r="B359" s="730"/>
      <c r="C359" s="818">
        <f t="shared" si="10"/>
        <v>0</v>
      </c>
      <c r="D359" s="701"/>
      <c r="E359" s="701"/>
      <c r="F359" s="701"/>
      <c r="G359" s="818">
        <f t="shared" si="11"/>
        <v>0</v>
      </c>
    </row>
    <row r="360" spans="1:7">
      <c r="A360" s="822"/>
      <c r="B360" s="730"/>
      <c r="C360" s="818">
        <f t="shared" si="10"/>
        <v>0</v>
      </c>
      <c r="D360" s="701"/>
      <c r="E360" s="701"/>
      <c r="F360" s="701"/>
      <c r="G360" s="818">
        <f t="shared" si="11"/>
        <v>0</v>
      </c>
    </row>
    <row r="361" spans="1:7">
      <c r="A361" s="822"/>
      <c r="B361" s="730"/>
      <c r="C361" s="818">
        <f t="shared" si="10"/>
        <v>0</v>
      </c>
      <c r="D361" s="701"/>
      <c r="E361" s="701"/>
      <c r="F361" s="701"/>
      <c r="G361" s="818">
        <f t="shared" si="11"/>
        <v>0</v>
      </c>
    </row>
    <row r="362" spans="1:7">
      <c r="A362" s="822"/>
      <c r="B362" s="730"/>
      <c r="C362" s="818">
        <f t="shared" si="10"/>
        <v>0</v>
      </c>
      <c r="D362" s="701"/>
      <c r="E362" s="701"/>
      <c r="F362" s="701"/>
      <c r="G362" s="818">
        <f t="shared" si="11"/>
        <v>0</v>
      </c>
    </row>
    <row r="363" spans="1:7">
      <c r="A363" s="822"/>
      <c r="B363" s="730"/>
      <c r="C363" s="818">
        <f t="shared" si="10"/>
        <v>0</v>
      </c>
      <c r="D363" s="701"/>
      <c r="E363" s="701"/>
      <c r="F363" s="701"/>
      <c r="G363" s="818">
        <f t="shared" si="11"/>
        <v>0</v>
      </c>
    </row>
    <row r="364" spans="1:7">
      <c r="A364" s="822"/>
      <c r="B364" s="730"/>
      <c r="C364" s="818">
        <f t="shared" si="10"/>
        <v>0</v>
      </c>
      <c r="D364" s="701"/>
      <c r="E364" s="701"/>
      <c r="F364" s="701"/>
      <c r="G364" s="818">
        <f t="shared" si="11"/>
        <v>0</v>
      </c>
    </row>
    <row r="365" spans="1:7">
      <c r="A365" s="822"/>
      <c r="B365" s="730"/>
      <c r="C365" s="818">
        <f t="shared" si="10"/>
        <v>0</v>
      </c>
      <c r="D365" s="701"/>
      <c r="E365" s="701"/>
      <c r="F365" s="701"/>
      <c r="G365" s="818">
        <f t="shared" si="11"/>
        <v>0</v>
      </c>
    </row>
    <row r="366" spans="1:7">
      <c r="A366" s="822"/>
      <c r="B366" s="730"/>
      <c r="C366" s="818">
        <f t="shared" si="10"/>
        <v>0</v>
      </c>
      <c r="D366" s="701"/>
      <c r="E366" s="701"/>
      <c r="F366" s="701"/>
      <c r="G366" s="818">
        <f t="shared" si="11"/>
        <v>0</v>
      </c>
    </row>
    <row r="367" spans="1:7">
      <c r="A367" s="822"/>
      <c r="B367" s="730"/>
      <c r="C367" s="818">
        <f t="shared" si="10"/>
        <v>0</v>
      </c>
      <c r="D367" s="701"/>
      <c r="E367" s="701"/>
      <c r="F367" s="701"/>
      <c r="G367" s="818">
        <f t="shared" si="11"/>
        <v>0</v>
      </c>
    </row>
    <row r="368" spans="1:7">
      <c r="A368" s="822"/>
      <c r="B368" s="730"/>
      <c r="C368" s="818">
        <f t="shared" si="10"/>
        <v>0</v>
      </c>
      <c r="D368" s="701"/>
      <c r="E368" s="701"/>
      <c r="F368" s="701"/>
      <c r="G368" s="818">
        <f t="shared" si="11"/>
        <v>0</v>
      </c>
    </row>
    <row r="369" spans="1:7">
      <c r="A369" s="822"/>
      <c r="B369" s="730"/>
      <c r="C369" s="818">
        <f t="shared" si="10"/>
        <v>0</v>
      </c>
      <c r="D369" s="701"/>
      <c r="E369" s="701"/>
      <c r="F369" s="701"/>
      <c r="G369" s="818">
        <f t="shared" si="11"/>
        <v>0</v>
      </c>
    </row>
    <row r="370" spans="1:7">
      <c r="A370" s="822"/>
      <c r="B370" s="730"/>
      <c r="C370" s="818">
        <f t="shared" si="10"/>
        <v>0</v>
      </c>
      <c r="D370" s="701"/>
      <c r="E370" s="701"/>
      <c r="F370" s="701"/>
      <c r="G370" s="818">
        <f t="shared" si="11"/>
        <v>0</v>
      </c>
    </row>
    <row r="371" spans="1:7">
      <c r="A371" s="822"/>
      <c r="B371" s="730"/>
      <c r="C371" s="818">
        <f t="shared" si="10"/>
        <v>0</v>
      </c>
      <c r="D371" s="701"/>
      <c r="E371" s="701"/>
      <c r="F371" s="701"/>
      <c r="G371" s="818">
        <f t="shared" si="11"/>
        <v>0</v>
      </c>
    </row>
    <row r="372" spans="1:7">
      <c r="A372" s="822"/>
      <c r="B372" s="730"/>
      <c r="C372" s="818">
        <f t="shared" si="10"/>
        <v>0</v>
      </c>
      <c r="D372" s="701"/>
      <c r="E372" s="701"/>
      <c r="F372" s="701"/>
      <c r="G372" s="818">
        <f t="shared" si="11"/>
        <v>0</v>
      </c>
    </row>
    <row r="373" spans="1:7">
      <c r="A373" s="822"/>
      <c r="B373" s="730"/>
      <c r="C373" s="818">
        <f t="shared" si="10"/>
        <v>0</v>
      </c>
      <c r="D373" s="701"/>
      <c r="E373" s="701"/>
      <c r="F373" s="701"/>
      <c r="G373" s="818">
        <f t="shared" si="11"/>
        <v>0</v>
      </c>
    </row>
    <row r="374" spans="1:7">
      <c r="A374" s="822"/>
      <c r="B374" s="730"/>
      <c r="C374" s="818">
        <f t="shared" si="10"/>
        <v>0</v>
      </c>
      <c r="D374" s="701"/>
      <c r="E374" s="701"/>
      <c r="F374" s="701"/>
      <c r="G374" s="818">
        <f t="shared" si="11"/>
        <v>0</v>
      </c>
    </row>
    <row r="375" spans="1:7">
      <c r="A375" s="822"/>
      <c r="B375" s="730"/>
      <c r="C375" s="818">
        <f t="shared" si="10"/>
        <v>0</v>
      </c>
      <c r="D375" s="701"/>
      <c r="E375" s="701"/>
      <c r="F375" s="701"/>
      <c r="G375" s="818">
        <f t="shared" si="11"/>
        <v>0</v>
      </c>
    </row>
    <row r="376" spans="1:7">
      <c r="A376" s="822"/>
      <c r="B376" s="730"/>
      <c r="C376" s="818">
        <f t="shared" si="10"/>
        <v>0</v>
      </c>
      <c r="D376" s="701"/>
      <c r="E376" s="701"/>
      <c r="F376" s="701"/>
      <c r="G376" s="818">
        <f t="shared" si="11"/>
        <v>0</v>
      </c>
    </row>
    <row r="377" spans="1:7">
      <c r="A377" s="822"/>
      <c r="B377" s="730"/>
      <c r="C377" s="818">
        <f t="shared" si="10"/>
        <v>0</v>
      </c>
      <c r="D377" s="701"/>
      <c r="E377" s="701"/>
      <c r="F377" s="701"/>
      <c r="G377" s="818">
        <f t="shared" si="11"/>
        <v>0</v>
      </c>
    </row>
    <row r="378" spans="1:7">
      <c r="A378" s="822"/>
      <c r="B378" s="730"/>
      <c r="C378" s="818">
        <f t="shared" si="10"/>
        <v>0</v>
      </c>
      <c r="D378" s="701"/>
      <c r="E378" s="701"/>
      <c r="F378" s="701"/>
      <c r="G378" s="818">
        <f t="shared" si="11"/>
        <v>0</v>
      </c>
    </row>
    <row r="379" spans="1:7">
      <c r="A379" s="822"/>
      <c r="B379" s="730"/>
      <c r="C379" s="818">
        <f t="shared" si="10"/>
        <v>0</v>
      </c>
      <c r="D379" s="701"/>
      <c r="E379" s="701"/>
      <c r="F379" s="701"/>
      <c r="G379" s="818">
        <f t="shared" si="11"/>
        <v>0</v>
      </c>
    </row>
    <row r="380" spans="1:7">
      <c r="A380" s="822"/>
      <c r="B380" s="730"/>
      <c r="C380" s="818">
        <f t="shared" si="10"/>
        <v>0</v>
      </c>
      <c r="D380" s="701"/>
      <c r="E380" s="701"/>
      <c r="F380" s="701"/>
      <c r="G380" s="818">
        <f t="shared" si="11"/>
        <v>0</v>
      </c>
    </row>
    <row r="381" spans="1:7">
      <c r="A381" s="822"/>
      <c r="B381" s="730"/>
      <c r="C381" s="818">
        <f t="shared" si="10"/>
        <v>0</v>
      </c>
      <c r="D381" s="701"/>
      <c r="E381" s="701"/>
      <c r="F381" s="701"/>
      <c r="G381" s="818">
        <f t="shared" si="11"/>
        <v>0</v>
      </c>
    </row>
    <row r="382" spans="1:7">
      <c r="A382" s="822"/>
      <c r="B382" s="730"/>
      <c r="C382" s="818">
        <f t="shared" si="10"/>
        <v>0</v>
      </c>
      <c r="D382" s="701"/>
      <c r="E382" s="701"/>
      <c r="F382" s="701"/>
      <c r="G382" s="818">
        <f t="shared" si="11"/>
        <v>0</v>
      </c>
    </row>
    <row r="383" spans="1:7">
      <c r="A383" s="822"/>
      <c r="B383" s="730"/>
      <c r="C383" s="818">
        <f t="shared" si="10"/>
        <v>0</v>
      </c>
      <c r="D383" s="701"/>
      <c r="E383" s="701"/>
      <c r="F383" s="701"/>
      <c r="G383" s="818">
        <f t="shared" si="11"/>
        <v>0</v>
      </c>
    </row>
    <row r="384" spans="1:7">
      <c r="A384" s="822"/>
      <c r="B384" s="730"/>
      <c r="C384" s="818">
        <f t="shared" si="10"/>
        <v>0</v>
      </c>
      <c r="D384" s="701"/>
      <c r="E384" s="701"/>
      <c r="F384" s="701"/>
      <c r="G384" s="818">
        <f t="shared" si="11"/>
        <v>0</v>
      </c>
    </row>
    <row r="385" spans="1:7">
      <c r="A385" s="822"/>
      <c r="B385" s="730"/>
      <c r="C385" s="818">
        <f t="shared" si="10"/>
        <v>0</v>
      </c>
      <c r="D385" s="701"/>
      <c r="E385" s="701"/>
      <c r="F385" s="701"/>
      <c r="G385" s="818">
        <f t="shared" si="11"/>
        <v>0</v>
      </c>
    </row>
    <row r="386" spans="1:7">
      <c r="A386" s="822"/>
      <c r="B386" s="730"/>
      <c r="C386" s="818">
        <f t="shared" si="10"/>
        <v>0</v>
      </c>
      <c r="D386" s="701"/>
      <c r="E386" s="701"/>
      <c r="F386" s="701"/>
      <c r="G386" s="818">
        <f t="shared" si="11"/>
        <v>0</v>
      </c>
    </row>
    <row r="387" spans="1:7">
      <c r="A387" s="822"/>
      <c r="B387" s="730"/>
      <c r="C387" s="818">
        <f t="shared" si="10"/>
        <v>0</v>
      </c>
      <c r="D387" s="701"/>
      <c r="E387" s="701"/>
      <c r="F387" s="701"/>
      <c r="G387" s="818">
        <f t="shared" si="11"/>
        <v>0</v>
      </c>
    </row>
    <row r="388" spans="1:7">
      <c r="A388" s="822"/>
      <c r="B388" s="730"/>
      <c r="C388" s="818">
        <f t="shared" si="10"/>
        <v>0</v>
      </c>
      <c r="D388" s="701"/>
      <c r="E388" s="701"/>
      <c r="F388" s="701"/>
      <c r="G388" s="818">
        <f t="shared" si="11"/>
        <v>0</v>
      </c>
    </row>
    <row r="389" spans="1:7">
      <c r="A389" s="822"/>
      <c r="B389" s="730"/>
      <c r="C389" s="818">
        <f t="shared" si="10"/>
        <v>0</v>
      </c>
      <c r="D389" s="701"/>
      <c r="E389" s="701"/>
      <c r="F389" s="701"/>
      <c r="G389" s="818">
        <f t="shared" si="11"/>
        <v>0</v>
      </c>
    </row>
    <row r="390" spans="1:7">
      <c r="A390" s="822"/>
      <c r="B390" s="730"/>
      <c r="C390" s="818">
        <f t="shared" si="10"/>
        <v>0</v>
      </c>
      <c r="D390" s="701"/>
      <c r="E390" s="701"/>
      <c r="F390" s="701"/>
      <c r="G390" s="818">
        <f t="shared" si="11"/>
        <v>0</v>
      </c>
    </row>
    <row r="391" spans="1:7">
      <c r="A391" s="822"/>
      <c r="B391" s="730"/>
      <c r="C391" s="818">
        <f t="shared" si="10"/>
        <v>0</v>
      </c>
      <c r="D391" s="701"/>
      <c r="E391" s="701"/>
      <c r="F391" s="701"/>
      <c r="G391" s="818">
        <f t="shared" si="11"/>
        <v>0</v>
      </c>
    </row>
    <row r="392" spans="1:7">
      <c r="A392" s="822"/>
      <c r="B392" s="730"/>
      <c r="C392" s="818">
        <f t="shared" si="10"/>
        <v>0</v>
      </c>
      <c r="D392" s="701"/>
      <c r="E392" s="701"/>
      <c r="F392" s="701"/>
      <c r="G392" s="818">
        <f t="shared" si="11"/>
        <v>0</v>
      </c>
    </row>
    <row r="393" spans="1:7">
      <c r="A393" s="822"/>
      <c r="B393" s="730"/>
      <c r="C393" s="818">
        <f t="shared" si="10"/>
        <v>0</v>
      </c>
      <c r="D393" s="701"/>
      <c r="E393" s="701"/>
      <c r="F393" s="701"/>
      <c r="G393" s="818">
        <f t="shared" si="11"/>
        <v>0</v>
      </c>
    </row>
    <row r="394" spans="1:7">
      <c r="A394" s="822"/>
      <c r="B394" s="730"/>
      <c r="C394" s="818">
        <f t="shared" si="10"/>
        <v>0</v>
      </c>
      <c r="D394" s="701"/>
      <c r="E394" s="701"/>
      <c r="F394" s="701"/>
      <c r="G394" s="818">
        <f t="shared" si="11"/>
        <v>0</v>
      </c>
    </row>
    <row r="395" spans="1:7">
      <c r="A395" s="822"/>
      <c r="B395" s="730"/>
      <c r="C395" s="818">
        <f t="shared" si="10"/>
        <v>0</v>
      </c>
      <c r="D395" s="701"/>
      <c r="E395" s="701"/>
      <c r="F395" s="701"/>
      <c r="G395" s="818">
        <f t="shared" si="11"/>
        <v>0</v>
      </c>
    </row>
    <row r="396" spans="1:7">
      <c r="A396" s="822"/>
      <c r="B396" s="730"/>
      <c r="C396" s="818">
        <f t="shared" ref="C396:C459" si="12">SUMIF(D396:F396,"&gt;0")</f>
        <v>0</v>
      </c>
      <c r="D396" s="701"/>
      <c r="E396" s="701"/>
      <c r="F396" s="701"/>
      <c r="G396" s="818">
        <f t="shared" ref="G396:G459" si="13">SUMIF(B396:C396,"&gt;0")</f>
        <v>0</v>
      </c>
    </row>
    <row r="397" spans="1:7">
      <c r="A397" s="822"/>
      <c r="B397" s="730"/>
      <c r="C397" s="818">
        <f t="shared" si="12"/>
        <v>0</v>
      </c>
      <c r="D397" s="701"/>
      <c r="E397" s="701"/>
      <c r="F397" s="701"/>
      <c r="G397" s="818">
        <f t="shared" si="13"/>
        <v>0</v>
      </c>
    </row>
    <row r="398" spans="1:7">
      <c r="A398" s="822"/>
      <c r="B398" s="730"/>
      <c r="C398" s="818">
        <f t="shared" si="12"/>
        <v>0</v>
      </c>
      <c r="D398" s="701"/>
      <c r="E398" s="701"/>
      <c r="F398" s="701"/>
      <c r="G398" s="818">
        <f t="shared" si="13"/>
        <v>0</v>
      </c>
    </row>
    <row r="399" spans="1:7">
      <c r="A399" s="822"/>
      <c r="B399" s="730"/>
      <c r="C399" s="818">
        <f t="shared" si="12"/>
        <v>0</v>
      </c>
      <c r="D399" s="701"/>
      <c r="E399" s="701"/>
      <c r="F399" s="701"/>
      <c r="G399" s="818">
        <f t="shared" si="13"/>
        <v>0</v>
      </c>
    </row>
    <row r="400" spans="1:7">
      <c r="A400" s="822"/>
      <c r="B400" s="730"/>
      <c r="C400" s="818">
        <f t="shared" si="12"/>
        <v>0</v>
      </c>
      <c r="D400" s="701"/>
      <c r="E400" s="701"/>
      <c r="F400" s="701"/>
      <c r="G400" s="818">
        <f t="shared" si="13"/>
        <v>0</v>
      </c>
    </row>
    <row r="401" spans="1:7">
      <c r="A401" s="822"/>
      <c r="B401" s="730"/>
      <c r="C401" s="818">
        <f t="shared" si="12"/>
        <v>0</v>
      </c>
      <c r="D401" s="701"/>
      <c r="E401" s="701"/>
      <c r="F401" s="701"/>
      <c r="G401" s="818">
        <f t="shared" si="13"/>
        <v>0</v>
      </c>
    </row>
    <row r="402" spans="1:7">
      <c r="A402" s="822"/>
      <c r="B402" s="730"/>
      <c r="C402" s="818">
        <f t="shared" si="12"/>
        <v>0</v>
      </c>
      <c r="D402" s="701"/>
      <c r="E402" s="701"/>
      <c r="F402" s="701"/>
      <c r="G402" s="818">
        <f t="shared" si="13"/>
        <v>0</v>
      </c>
    </row>
    <row r="403" spans="1:7">
      <c r="A403" s="822"/>
      <c r="B403" s="730"/>
      <c r="C403" s="818">
        <f t="shared" si="12"/>
        <v>0</v>
      </c>
      <c r="D403" s="701"/>
      <c r="E403" s="701"/>
      <c r="F403" s="701"/>
      <c r="G403" s="818">
        <f t="shared" si="13"/>
        <v>0</v>
      </c>
    </row>
    <row r="404" spans="1:7">
      <c r="A404" s="822"/>
      <c r="B404" s="730"/>
      <c r="C404" s="818">
        <f t="shared" si="12"/>
        <v>0</v>
      </c>
      <c r="D404" s="701"/>
      <c r="E404" s="701"/>
      <c r="F404" s="701"/>
      <c r="G404" s="818">
        <f t="shared" si="13"/>
        <v>0</v>
      </c>
    </row>
    <row r="405" spans="1:7">
      <c r="A405" s="822"/>
      <c r="B405" s="730"/>
      <c r="C405" s="818">
        <f t="shared" si="12"/>
        <v>0</v>
      </c>
      <c r="D405" s="701"/>
      <c r="E405" s="701"/>
      <c r="F405" s="701"/>
      <c r="G405" s="818">
        <f t="shared" si="13"/>
        <v>0</v>
      </c>
    </row>
    <row r="406" spans="1:7">
      <c r="A406" s="822"/>
      <c r="B406" s="730"/>
      <c r="C406" s="818">
        <f t="shared" si="12"/>
        <v>0</v>
      </c>
      <c r="D406" s="701"/>
      <c r="E406" s="701"/>
      <c r="F406" s="701"/>
      <c r="G406" s="818">
        <f t="shared" si="13"/>
        <v>0</v>
      </c>
    </row>
    <row r="407" spans="1:7">
      <c r="A407" s="822"/>
      <c r="B407" s="730"/>
      <c r="C407" s="818">
        <f t="shared" si="12"/>
        <v>0</v>
      </c>
      <c r="D407" s="701"/>
      <c r="E407" s="701"/>
      <c r="F407" s="701"/>
      <c r="G407" s="818">
        <f t="shared" si="13"/>
        <v>0</v>
      </c>
    </row>
    <row r="408" spans="1:7">
      <c r="A408" s="822"/>
      <c r="B408" s="730"/>
      <c r="C408" s="818">
        <f t="shared" si="12"/>
        <v>0</v>
      </c>
      <c r="D408" s="701"/>
      <c r="E408" s="701"/>
      <c r="F408" s="701"/>
      <c r="G408" s="818">
        <f t="shared" si="13"/>
        <v>0</v>
      </c>
    </row>
    <row r="409" spans="1:7">
      <c r="A409" s="822"/>
      <c r="B409" s="730"/>
      <c r="C409" s="818">
        <f t="shared" si="12"/>
        <v>0</v>
      </c>
      <c r="D409" s="701"/>
      <c r="E409" s="701"/>
      <c r="F409" s="701"/>
      <c r="G409" s="818">
        <f t="shared" si="13"/>
        <v>0</v>
      </c>
    </row>
    <row r="410" spans="1:7">
      <c r="A410" s="822"/>
      <c r="B410" s="730"/>
      <c r="C410" s="818">
        <f t="shared" si="12"/>
        <v>0</v>
      </c>
      <c r="D410" s="701"/>
      <c r="E410" s="701"/>
      <c r="F410" s="701"/>
      <c r="G410" s="818">
        <f t="shared" si="13"/>
        <v>0</v>
      </c>
    </row>
    <row r="411" spans="1:7">
      <c r="A411" s="822"/>
      <c r="B411" s="730"/>
      <c r="C411" s="818">
        <f t="shared" si="12"/>
        <v>0</v>
      </c>
      <c r="D411" s="701"/>
      <c r="E411" s="701"/>
      <c r="F411" s="701"/>
      <c r="G411" s="818">
        <f t="shared" si="13"/>
        <v>0</v>
      </c>
    </row>
    <row r="412" spans="1:7">
      <c r="A412" s="822"/>
      <c r="B412" s="730"/>
      <c r="C412" s="818">
        <f t="shared" si="12"/>
        <v>0</v>
      </c>
      <c r="D412" s="701"/>
      <c r="E412" s="701"/>
      <c r="F412" s="701"/>
      <c r="G412" s="818">
        <f t="shared" si="13"/>
        <v>0</v>
      </c>
    </row>
    <row r="413" spans="1:7">
      <c r="A413" s="822"/>
      <c r="B413" s="730"/>
      <c r="C413" s="818">
        <f t="shared" si="12"/>
        <v>0</v>
      </c>
      <c r="D413" s="701"/>
      <c r="E413" s="701"/>
      <c r="F413" s="701"/>
      <c r="G413" s="818">
        <f t="shared" si="13"/>
        <v>0</v>
      </c>
    </row>
    <row r="414" spans="1:7">
      <c r="A414" s="822"/>
      <c r="B414" s="730"/>
      <c r="C414" s="818">
        <f t="shared" si="12"/>
        <v>0</v>
      </c>
      <c r="D414" s="701"/>
      <c r="E414" s="701"/>
      <c r="F414" s="701"/>
      <c r="G414" s="818">
        <f t="shared" si="13"/>
        <v>0</v>
      </c>
    </row>
    <row r="415" spans="1:7">
      <c r="A415" s="822"/>
      <c r="B415" s="730"/>
      <c r="C415" s="818">
        <f t="shared" si="12"/>
        <v>0</v>
      </c>
      <c r="D415" s="701"/>
      <c r="E415" s="701"/>
      <c r="F415" s="701"/>
      <c r="G415" s="818">
        <f t="shared" si="13"/>
        <v>0</v>
      </c>
    </row>
    <row r="416" spans="1:7">
      <c r="A416" s="822"/>
      <c r="B416" s="730"/>
      <c r="C416" s="818">
        <f t="shared" si="12"/>
        <v>0</v>
      </c>
      <c r="D416" s="701"/>
      <c r="E416" s="701"/>
      <c r="F416" s="701"/>
      <c r="G416" s="818">
        <f t="shared" si="13"/>
        <v>0</v>
      </c>
    </row>
    <row r="417" spans="1:7">
      <c r="A417" s="822"/>
      <c r="B417" s="730"/>
      <c r="C417" s="818">
        <f t="shared" si="12"/>
        <v>0</v>
      </c>
      <c r="D417" s="701"/>
      <c r="E417" s="701"/>
      <c r="F417" s="701"/>
      <c r="G417" s="818">
        <f t="shared" si="13"/>
        <v>0</v>
      </c>
    </row>
    <row r="418" spans="1:7">
      <c r="A418" s="822"/>
      <c r="B418" s="730"/>
      <c r="C418" s="818">
        <f t="shared" si="12"/>
        <v>0</v>
      </c>
      <c r="D418" s="701"/>
      <c r="E418" s="701"/>
      <c r="F418" s="701"/>
      <c r="G418" s="818">
        <f t="shared" si="13"/>
        <v>0</v>
      </c>
    </row>
    <row r="419" spans="1:7">
      <c r="A419" s="822"/>
      <c r="B419" s="730"/>
      <c r="C419" s="818">
        <f t="shared" si="12"/>
        <v>0</v>
      </c>
      <c r="D419" s="701"/>
      <c r="E419" s="701"/>
      <c r="F419" s="701"/>
      <c r="G419" s="818">
        <f t="shared" si="13"/>
        <v>0</v>
      </c>
    </row>
    <row r="420" spans="1:7">
      <c r="A420" s="822"/>
      <c r="B420" s="730"/>
      <c r="C420" s="818">
        <f t="shared" si="12"/>
        <v>0</v>
      </c>
      <c r="D420" s="701"/>
      <c r="E420" s="701"/>
      <c r="F420" s="701"/>
      <c r="G420" s="818">
        <f t="shared" si="13"/>
        <v>0</v>
      </c>
    </row>
    <row r="421" spans="1:7">
      <c r="A421" s="822"/>
      <c r="B421" s="730"/>
      <c r="C421" s="818">
        <f t="shared" si="12"/>
        <v>0</v>
      </c>
      <c r="D421" s="701"/>
      <c r="E421" s="701"/>
      <c r="F421" s="701"/>
      <c r="G421" s="818">
        <f t="shared" si="13"/>
        <v>0</v>
      </c>
    </row>
    <row r="422" spans="1:7">
      <c r="A422" s="822"/>
      <c r="B422" s="730"/>
      <c r="C422" s="818">
        <f t="shared" si="12"/>
        <v>0</v>
      </c>
      <c r="D422" s="701"/>
      <c r="E422" s="701"/>
      <c r="F422" s="701"/>
      <c r="G422" s="818">
        <f t="shared" si="13"/>
        <v>0</v>
      </c>
    </row>
    <row r="423" spans="1:7">
      <c r="A423" s="822"/>
      <c r="B423" s="730"/>
      <c r="C423" s="818">
        <f t="shared" si="12"/>
        <v>0</v>
      </c>
      <c r="D423" s="701"/>
      <c r="E423" s="701"/>
      <c r="F423" s="701"/>
      <c r="G423" s="818">
        <f t="shared" si="13"/>
        <v>0</v>
      </c>
    </row>
    <row r="424" spans="1:7">
      <c r="A424" s="822"/>
      <c r="B424" s="730"/>
      <c r="C424" s="818">
        <f t="shared" si="12"/>
        <v>0</v>
      </c>
      <c r="D424" s="701"/>
      <c r="E424" s="701"/>
      <c r="F424" s="701"/>
      <c r="G424" s="818">
        <f t="shared" si="13"/>
        <v>0</v>
      </c>
    </row>
    <row r="425" spans="1:7">
      <c r="A425" s="822"/>
      <c r="B425" s="730"/>
      <c r="C425" s="818">
        <f t="shared" si="12"/>
        <v>0</v>
      </c>
      <c r="D425" s="701"/>
      <c r="E425" s="701"/>
      <c r="F425" s="701"/>
      <c r="G425" s="818">
        <f t="shared" si="13"/>
        <v>0</v>
      </c>
    </row>
    <row r="426" spans="1:7">
      <c r="A426" s="822"/>
      <c r="B426" s="730"/>
      <c r="C426" s="818">
        <f t="shared" si="12"/>
        <v>0</v>
      </c>
      <c r="D426" s="701"/>
      <c r="E426" s="701"/>
      <c r="F426" s="701"/>
      <c r="G426" s="818">
        <f t="shared" si="13"/>
        <v>0</v>
      </c>
    </row>
    <row r="427" spans="1:7">
      <c r="A427" s="822"/>
      <c r="B427" s="730"/>
      <c r="C427" s="818">
        <f t="shared" si="12"/>
        <v>0</v>
      </c>
      <c r="D427" s="701"/>
      <c r="E427" s="701"/>
      <c r="F427" s="701"/>
      <c r="G427" s="818">
        <f t="shared" si="13"/>
        <v>0</v>
      </c>
    </row>
    <row r="428" spans="1:7">
      <c r="A428" s="822"/>
      <c r="B428" s="730"/>
      <c r="C428" s="818">
        <f t="shared" si="12"/>
        <v>0</v>
      </c>
      <c r="D428" s="701"/>
      <c r="E428" s="701"/>
      <c r="F428" s="701"/>
      <c r="G428" s="818">
        <f t="shared" si="13"/>
        <v>0</v>
      </c>
    </row>
    <row r="429" spans="1:7">
      <c r="A429" s="822"/>
      <c r="B429" s="730"/>
      <c r="C429" s="818">
        <f t="shared" si="12"/>
        <v>0</v>
      </c>
      <c r="D429" s="701"/>
      <c r="E429" s="701"/>
      <c r="F429" s="701"/>
      <c r="G429" s="818">
        <f t="shared" si="13"/>
        <v>0</v>
      </c>
    </row>
    <row r="430" spans="1:7">
      <c r="A430" s="822"/>
      <c r="B430" s="730"/>
      <c r="C430" s="818">
        <f t="shared" si="12"/>
        <v>0</v>
      </c>
      <c r="D430" s="701"/>
      <c r="E430" s="701"/>
      <c r="F430" s="701"/>
      <c r="G430" s="818">
        <f t="shared" si="13"/>
        <v>0</v>
      </c>
    </row>
    <row r="431" spans="1:7">
      <c r="A431" s="822"/>
      <c r="B431" s="730"/>
      <c r="C431" s="818">
        <f t="shared" si="12"/>
        <v>0</v>
      </c>
      <c r="D431" s="701"/>
      <c r="E431" s="701"/>
      <c r="F431" s="701"/>
      <c r="G431" s="818">
        <f t="shared" si="13"/>
        <v>0</v>
      </c>
    </row>
    <row r="432" spans="1:7">
      <c r="A432" s="822"/>
      <c r="B432" s="730"/>
      <c r="C432" s="818">
        <f t="shared" si="12"/>
        <v>0</v>
      </c>
      <c r="D432" s="701"/>
      <c r="E432" s="701"/>
      <c r="F432" s="701"/>
      <c r="G432" s="818">
        <f t="shared" si="13"/>
        <v>0</v>
      </c>
    </row>
    <row r="433" spans="1:7">
      <c r="A433" s="822"/>
      <c r="B433" s="730"/>
      <c r="C433" s="818">
        <f t="shared" si="12"/>
        <v>0</v>
      </c>
      <c r="D433" s="701"/>
      <c r="E433" s="701"/>
      <c r="F433" s="701"/>
      <c r="G433" s="818">
        <f t="shared" si="13"/>
        <v>0</v>
      </c>
    </row>
    <row r="434" spans="1:7">
      <c r="A434" s="822"/>
      <c r="B434" s="730"/>
      <c r="C434" s="818">
        <f t="shared" si="12"/>
        <v>0</v>
      </c>
      <c r="D434" s="701"/>
      <c r="E434" s="701"/>
      <c r="F434" s="701"/>
      <c r="G434" s="818">
        <f t="shared" si="13"/>
        <v>0</v>
      </c>
    </row>
    <row r="435" spans="1:7">
      <c r="A435" s="822"/>
      <c r="B435" s="730"/>
      <c r="C435" s="818">
        <f t="shared" si="12"/>
        <v>0</v>
      </c>
      <c r="D435" s="701"/>
      <c r="E435" s="701"/>
      <c r="F435" s="701"/>
      <c r="G435" s="818">
        <f t="shared" si="13"/>
        <v>0</v>
      </c>
    </row>
    <row r="436" spans="1:7">
      <c r="A436" s="822"/>
      <c r="B436" s="730"/>
      <c r="C436" s="818">
        <f t="shared" si="12"/>
        <v>0</v>
      </c>
      <c r="D436" s="701"/>
      <c r="E436" s="701"/>
      <c r="F436" s="701"/>
      <c r="G436" s="818">
        <f t="shared" si="13"/>
        <v>0</v>
      </c>
    </row>
    <row r="437" spans="1:7">
      <c r="A437" s="822"/>
      <c r="B437" s="730"/>
      <c r="C437" s="818">
        <f t="shared" si="12"/>
        <v>0</v>
      </c>
      <c r="D437" s="701"/>
      <c r="E437" s="701"/>
      <c r="F437" s="701"/>
      <c r="G437" s="818">
        <f t="shared" si="13"/>
        <v>0</v>
      </c>
    </row>
    <row r="438" spans="1:7">
      <c r="A438" s="822"/>
      <c r="B438" s="730"/>
      <c r="C438" s="818">
        <f t="shared" si="12"/>
        <v>0</v>
      </c>
      <c r="D438" s="701"/>
      <c r="E438" s="701"/>
      <c r="F438" s="701"/>
      <c r="G438" s="818">
        <f t="shared" si="13"/>
        <v>0</v>
      </c>
    </row>
    <row r="439" spans="1:7">
      <c r="A439" s="822"/>
      <c r="B439" s="730"/>
      <c r="C439" s="818">
        <f t="shared" si="12"/>
        <v>0</v>
      </c>
      <c r="D439" s="701"/>
      <c r="E439" s="701"/>
      <c r="F439" s="701"/>
      <c r="G439" s="818">
        <f t="shared" si="13"/>
        <v>0</v>
      </c>
    </row>
    <row r="440" spans="1:7">
      <c r="A440" s="822"/>
      <c r="B440" s="730"/>
      <c r="C440" s="818">
        <f t="shared" si="12"/>
        <v>0</v>
      </c>
      <c r="D440" s="701"/>
      <c r="E440" s="701"/>
      <c r="F440" s="701"/>
      <c r="G440" s="818">
        <f t="shared" si="13"/>
        <v>0</v>
      </c>
    </row>
    <row r="441" spans="1:7">
      <c r="A441" s="822"/>
      <c r="B441" s="730"/>
      <c r="C441" s="818">
        <f t="shared" si="12"/>
        <v>0</v>
      </c>
      <c r="D441" s="701"/>
      <c r="E441" s="701"/>
      <c r="F441" s="701"/>
      <c r="G441" s="818">
        <f t="shared" si="13"/>
        <v>0</v>
      </c>
    </row>
    <row r="442" spans="1:7">
      <c r="A442" s="822"/>
      <c r="B442" s="730"/>
      <c r="C442" s="818">
        <f t="shared" si="12"/>
        <v>0</v>
      </c>
      <c r="D442" s="701"/>
      <c r="E442" s="701"/>
      <c r="F442" s="701"/>
      <c r="G442" s="818">
        <f t="shared" si="13"/>
        <v>0</v>
      </c>
    </row>
    <row r="443" spans="1:7">
      <c r="A443" s="822"/>
      <c r="B443" s="730"/>
      <c r="C443" s="818">
        <f t="shared" si="12"/>
        <v>0</v>
      </c>
      <c r="D443" s="701"/>
      <c r="E443" s="701"/>
      <c r="F443" s="701"/>
      <c r="G443" s="818">
        <f t="shared" si="13"/>
        <v>0</v>
      </c>
    </row>
    <row r="444" spans="1:7">
      <c r="A444" s="822"/>
      <c r="B444" s="730"/>
      <c r="C444" s="818">
        <f t="shared" si="12"/>
        <v>0</v>
      </c>
      <c r="D444" s="701"/>
      <c r="E444" s="701"/>
      <c r="F444" s="701"/>
      <c r="G444" s="818">
        <f t="shared" si="13"/>
        <v>0</v>
      </c>
    </row>
    <row r="445" spans="1:7">
      <c r="A445" s="822"/>
      <c r="B445" s="730"/>
      <c r="C445" s="818">
        <f t="shared" si="12"/>
        <v>0</v>
      </c>
      <c r="D445" s="701"/>
      <c r="E445" s="701"/>
      <c r="F445" s="701"/>
      <c r="G445" s="818">
        <f t="shared" si="13"/>
        <v>0</v>
      </c>
    </row>
    <row r="446" spans="1:7">
      <c r="A446" s="822"/>
      <c r="B446" s="730"/>
      <c r="C446" s="818">
        <f t="shared" si="12"/>
        <v>0</v>
      </c>
      <c r="D446" s="701"/>
      <c r="E446" s="701"/>
      <c r="F446" s="701"/>
      <c r="G446" s="818">
        <f t="shared" si="13"/>
        <v>0</v>
      </c>
    </row>
    <row r="447" spans="1:7">
      <c r="A447" s="822"/>
      <c r="B447" s="730"/>
      <c r="C447" s="818">
        <f t="shared" si="12"/>
        <v>0</v>
      </c>
      <c r="D447" s="701"/>
      <c r="E447" s="701"/>
      <c r="F447" s="701"/>
      <c r="G447" s="818">
        <f t="shared" si="13"/>
        <v>0</v>
      </c>
    </row>
    <row r="448" spans="1:7">
      <c r="A448" s="822"/>
      <c r="B448" s="730"/>
      <c r="C448" s="818">
        <f t="shared" si="12"/>
        <v>0</v>
      </c>
      <c r="D448" s="701"/>
      <c r="E448" s="701"/>
      <c r="F448" s="701"/>
      <c r="G448" s="818">
        <f t="shared" si="13"/>
        <v>0</v>
      </c>
    </row>
    <row r="449" spans="1:7">
      <c r="A449" s="822"/>
      <c r="B449" s="730"/>
      <c r="C449" s="818">
        <f t="shared" si="12"/>
        <v>0</v>
      </c>
      <c r="D449" s="701"/>
      <c r="E449" s="701"/>
      <c r="F449" s="701"/>
      <c r="G449" s="818">
        <f t="shared" si="13"/>
        <v>0</v>
      </c>
    </row>
    <row r="450" spans="1:7">
      <c r="A450" s="822"/>
      <c r="B450" s="730"/>
      <c r="C450" s="818">
        <f t="shared" si="12"/>
        <v>0</v>
      </c>
      <c r="D450" s="701"/>
      <c r="E450" s="701"/>
      <c r="F450" s="701"/>
      <c r="G450" s="818">
        <f t="shared" si="13"/>
        <v>0</v>
      </c>
    </row>
    <row r="451" spans="1:7">
      <c r="A451" s="822"/>
      <c r="B451" s="730"/>
      <c r="C451" s="818">
        <f t="shared" si="12"/>
        <v>0</v>
      </c>
      <c r="D451" s="701"/>
      <c r="E451" s="701"/>
      <c r="F451" s="701"/>
      <c r="G451" s="818">
        <f t="shared" si="13"/>
        <v>0</v>
      </c>
    </row>
    <row r="452" spans="1:7">
      <c r="A452" s="822"/>
      <c r="B452" s="730"/>
      <c r="C452" s="818">
        <f t="shared" si="12"/>
        <v>0</v>
      </c>
      <c r="D452" s="701"/>
      <c r="E452" s="701"/>
      <c r="F452" s="701"/>
      <c r="G452" s="818">
        <f t="shared" si="13"/>
        <v>0</v>
      </c>
    </row>
    <row r="453" spans="1:7">
      <c r="A453" s="822"/>
      <c r="B453" s="730"/>
      <c r="C453" s="818">
        <f t="shared" si="12"/>
        <v>0</v>
      </c>
      <c r="D453" s="701"/>
      <c r="E453" s="701"/>
      <c r="F453" s="701"/>
      <c r="G453" s="818">
        <f t="shared" si="13"/>
        <v>0</v>
      </c>
    </row>
    <row r="454" spans="1:7">
      <c r="A454" s="822"/>
      <c r="B454" s="730"/>
      <c r="C454" s="818">
        <f t="shared" si="12"/>
        <v>0</v>
      </c>
      <c r="D454" s="701"/>
      <c r="E454" s="701"/>
      <c r="F454" s="701"/>
      <c r="G454" s="818">
        <f t="shared" si="13"/>
        <v>0</v>
      </c>
    </row>
    <row r="455" spans="1:7">
      <c r="A455" s="822"/>
      <c r="B455" s="730"/>
      <c r="C455" s="818">
        <f t="shared" si="12"/>
        <v>0</v>
      </c>
      <c r="D455" s="701"/>
      <c r="E455" s="701"/>
      <c r="F455" s="701"/>
      <c r="G455" s="818">
        <f t="shared" si="13"/>
        <v>0</v>
      </c>
    </row>
    <row r="456" spans="1:7">
      <c r="A456" s="822"/>
      <c r="B456" s="730"/>
      <c r="C456" s="818">
        <f t="shared" si="12"/>
        <v>0</v>
      </c>
      <c r="D456" s="701"/>
      <c r="E456" s="701"/>
      <c r="F456" s="701"/>
      <c r="G456" s="818">
        <f t="shared" si="13"/>
        <v>0</v>
      </c>
    </row>
    <row r="457" spans="1:7">
      <c r="A457" s="822"/>
      <c r="B457" s="730"/>
      <c r="C457" s="818">
        <f t="shared" si="12"/>
        <v>0</v>
      </c>
      <c r="D457" s="701"/>
      <c r="E457" s="701"/>
      <c r="F457" s="701"/>
      <c r="G457" s="818">
        <f t="shared" si="13"/>
        <v>0</v>
      </c>
    </row>
    <row r="458" spans="1:7">
      <c r="A458" s="822"/>
      <c r="B458" s="730"/>
      <c r="C458" s="818">
        <f t="shared" si="12"/>
        <v>0</v>
      </c>
      <c r="D458" s="701"/>
      <c r="E458" s="701"/>
      <c r="F458" s="701"/>
      <c r="G458" s="818">
        <f t="shared" si="13"/>
        <v>0</v>
      </c>
    </row>
    <row r="459" spans="1:7">
      <c r="A459" s="822"/>
      <c r="B459" s="730"/>
      <c r="C459" s="818">
        <f t="shared" si="12"/>
        <v>0</v>
      </c>
      <c r="D459" s="701"/>
      <c r="E459" s="701"/>
      <c r="F459" s="701"/>
      <c r="G459" s="818">
        <f t="shared" si="13"/>
        <v>0</v>
      </c>
    </row>
    <row r="460" spans="1:7">
      <c r="A460" s="822"/>
      <c r="B460" s="730"/>
      <c r="C460" s="818">
        <f t="shared" ref="C460:C523" si="14">SUMIF(D460:F460,"&gt;0")</f>
        <v>0</v>
      </c>
      <c r="D460" s="701"/>
      <c r="E460" s="701"/>
      <c r="F460" s="701"/>
      <c r="G460" s="818">
        <f t="shared" ref="G460:G523" si="15">SUMIF(B460:C460,"&gt;0")</f>
        <v>0</v>
      </c>
    </row>
    <row r="461" spans="1:7">
      <c r="A461" s="822"/>
      <c r="B461" s="730"/>
      <c r="C461" s="818">
        <f t="shared" si="14"/>
        <v>0</v>
      </c>
      <c r="D461" s="701"/>
      <c r="E461" s="701"/>
      <c r="F461" s="701"/>
      <c r="G461" s="818">
        <f t="shared" si="15"/>
        <v>0</v>
      </c>
    </row>
    <row r="462" spans="1:7">
      <c r="A462" s="822"/>
      <c r="B462" s="730"/>
      <c r="C462" s="818">
        <f t="shared" si="14"/>
        <v>0</v>
      </c>
      <c r="D462" s="701"/>
      <c r="E462" s="701"/>
      <c r="F462" s="701"/>
      <c r="G462" s="818">
        <f t="shared" si="15"/>
        <v>0</v>
      </c>
    </row>
    <row r="463" spans="1:7">
      <c r="A463" s="822"/>
      <c r="B463" s="730"/>
      <c r="C463" s="818">
        <f t="shared" si="14"/>
        <v>0</v>
      </c>
      <c r="D463" s="701"/>
      <c r="E463" s="701"/>
      <c r="F463" s="701"/>
      <c r="G463" s="818">
        <f t="shared" si="15"/>
        <v>0</v>
      </c>
    </row>
    <row r="464" spans="1:7">
      <c r="A464" s="822"/>
      <c r="B464" s="730"/>
      <c r="C464" s="818">
        <f t="shared" si="14"/>
        <v>0</v>
      </c>
      <c r="D464" s="701"/>
      <c r="E464" s="701"/>
      <c r="F464" s="701"/>
      <c r="G464" s="818">
        <f t="shared" si="15"/>
        <v>0</v>
      </c>
    </row>
    <row r="465" spans="1:7">
      <c r="A465" s="822"/>
      <c r="B465" s="730"/>
      <c r="C465" s="818">
        <f t="shared" si="14"/>
        <v>0</v>
      </c>
      <c r="D465" s="701"/>
      <c r="E465" s="701"/>
      <c r="F465" s="701"/>
      <c r="G465" s="818">
        <f t="shared" si="15"/>
        <v>0</v>
      </c>
    </row>
    <row r="466" spans="1:7">
      <c r="A466" s="822"/>
      <c r="B466" s="730"/>
      <c r="C466" s="818">
        <f t="shared" si="14"/>
        <v>0</v>
      </c>
      <c r="D466" s="701"/>
      <c r="E466" s="701"/>
      <c r="F466" s="701"/>
      <c r="G466" s="818">
        <f t="shared" si="15"/>
        <v>0</v>
      </c>
    </row>
    <row r="467" spans="1:7">
      <c r="A467" s="822"/>
      <c r="B467" s="730"/>
      <c r="C467" s="818">
        <f t="shared" si="14"/>
        <v>0</v>
      </c>
      <c r="D467" s="701"/>
      <c r="E467" s="701"/>
      <c r="F467" s="701"/>
      <c r="G467" s="818">
        <f t="shared" si="15"/>
        <v>0</v>
      </c>
    </row>
    <row r="468" spans="1:7">
      <c r="A468" s="822"/>
      <c r="B468" s="730"/>
      <c r="C468" s="818">
        <f t="shared" si="14"/>
        <v>0</v>
      </c>
      <c r="D468" s="701"/>
      <c r="E468" s="701"/>
      <c r="F468" s="701"/>
      <c r="G468" s="818">
        <f t="shared" si="15"/>
        <v>0</v>
      </c>
    </row>
    <row r="469" spans="1:7">
      <c r="A469" s="822"/>
      <c r="B469" s="730"/>
      <c r="C469" s="818">
        <f t="shared" si="14"/>
        <v>0</v>
      </c>
      <c r="D469" s="701"/>
      <c r="E469" s="701"/>
      <c r="F469" s="701"/>
      <c r="G469" s="818">
        <f t="shared" si="15"/>
        <v>0</v>
      </c>
    </row>
    <row r="470" spans="1:7">
      <c r="A470" s="822"/>
      <c r="B470" s="730"/>
      <c r="C470" s="818">
        <f t="shared" si="14"/>
        <v>0</v>
      </c>
      <c r="D470" s="701"/>
      <c r="E470" s="701"/>
      <c r="F470" s="701"/>
      <c r="G470" s="818">
        <f t="shared" si="15"/>
        <v>0</v>
      </c>
    </row>
    <row r="471" spans="1:7">
      <c r="A471" s="822"/>
      <c r="B471" s="730"/>
      <c r="C471" s="818">
        <f t="shared" si="14"/>
        <v>0</v>
      </c>
      <c r="D471" s="701"/>
      <c r="E471" s="701"/>
      <c r="F471" s="701"/>
      <c r="G471" s="818">
        <f t="shared" si="15"/>
        <v>0</v>
      </c>
    </row>
    <row r="472" spans="1:7">
      <c r="A472" s="822"/>
      <c r="B472" s="730"/>
      <c r="C472" s="818">
        <f t="shared" si="14"/>
        <v>0</v>
      </c>
      <c r="D472" s="701"/>
      <c r="E472" s="701"/>
      <c r="F472" s="701"/>
      <c r="G472" s="818">
        <f t="shared" si="15"/>
        <v>0</v>
      </c>
    </row>
    <row r="473" spans="1:7">
      <c r="A473" s="822"/>
      <c r="B473" s="730"/>
      <c r="C473" s="818">
        <f t="shared" si="14"/>
        <v>0</v>
      </c>
      <c r="D473" s="701"/>
      <c r="E473" s="701"/>
      <c r="F473" s="701"/>
      <c r="G473" s="818">
        <f t="shared" si="15"/>
        <v>0</v>
      </c>
    </row>
    <row r="474" spans="1:7">
      <c r="A474" s="822"/>
      <c r="B474" s="730"/>
      <c r="C474" s="818">
        <f t="shared" si="14"/>
        <v>0</v>
      </c>
      <c r="D474" s="701"/>
      <c r="E474" s="701"/>
      <c r="F474" s="701"/>
      <c r="G474" s="818">
        <f t="shared" si="15"/>
        <v>0</v>
      </c>
    </row>
    <row r="475" spans="1:7">
      <c r="A475" s="822"/>
      <c r="B475" s="730"/>
      <c r="C475" s="818">
        <f t="shared" si="14"/>
        <v>0</v>
      </c>
      <c r="D475" s="701"/>
      <c r="E475" s="701"/>
      <c r="F475" s="701"/>
      <c r="G475" s="818">
        <f t="shared" si="15"/>
        <v>0</v>
      </c>
    </row>
    <row r="476" spans="1:7">
      <c r="A476" s="822"/>
      <c r="B476" s="730"/>
      <c r="C476" s="818">
        <f t="shared" si="14"/>
        <v>0</v>
      </c>
      <c r="D476" s="701"/>
      <c r="E476" s="701"/>
      <c r="F476" s="701"/>
      <c r="G476" s="818">
        <f t="shared" si="15"/>
        <v>0</v>
      </c>
    </row>
    <row r="477" spans="1:7">
      <c r="A477" s="822"/>
      <c r="B477" s="730"/>
      <c r="C477" s="818">
        <f t="shared" si="14"/>
        <v>0</v>
      </c>
      <c r="D477" s="701"/>
      <c r="E477" s="701"/>
      <c r="F477" s="701"/>
      <c r="G477" s="818">
        <f t="shared" si="15"/>
        <v>0</v>
      </c>
    </row>
    <row r="478" spans="1:7">
      <c r="A478" s="822"/>
      <c r="B478" s="730"/>
      <c r="C478" s="818">
        <f t="shared" si="14"/>
        <v>0</v>
      </c>
      <c r="D478" s="701"/>
      <c r="E478" s="701"/>
      <c r="F478" s="701"/>
      <c r="G478" s="818">
        <f t="shared" si="15"/>
        <v>0</v>
      </c>
    </row>
    <row r="479" spans="1:7">
      <c r="A479" s="822"/>
      <c r="B479" s="730"/>
      <c r="C479" s="818">
        <f t="shared" si="14"/>
        <v>0</v>
      </c>
      <c r="D479" s="701"/>
      <c r="E479" s="701"/>
      <c r="F479" s="701"/>
      <c r="G479" s="818">
        <f t="shared" si="15"/>
        <v>0</v>
      </c>
    </row>
    <row r="480" spans="1:7">
      <c r="A480" s="822"/>
      <c r="B480" s="730"/>
      <c r="C480" s="818">
        <f t="shared" si="14"/>
        <v>0</v>
      </c>
      <c r="D480" s="701"/>
      <c r="E480" s="701"/>
      <c r="F480" s="701"/>
      <c r="G480" s="818">
        <f t="shared" si="15"/>
        <v>0</v>
      </c>
    </row>
    <row r="481" spans="1:7">
      <c r="A481" s="822"/>
      <c r="B481" s="730"/>
      <c r="C481" s="818">
        <f t="shared" si="14"/>
        <v>0</v>
      </c>
      <c r="D481" s="701"/>
      <c r="E481" s="701"/>
      <c r="F481" s="701"/>
      <c r="G481" s="818">
        <f t="shared" si="15"/>
        <v>0</v>
      </c>
    </row>
    <row r="482" spans="1:7">
      <c r="A482" s="822"/>
      <c r="B482" s="730"/>
      <c r="C482" s="818">
        <f t="shared" si="14"/>
        <v>0</v>
      </c>
      <c r="D482" s="701"/>
      <c r="E482" s="701"/>
      <c r="F482" s="701"/>
      <c r="G482" s="818">
        <f t="shared" si="15"/>
        <v>0</v>
      </c>
    </row>
    <row r="483" spans="1:7">
      <c r="A483" s="822"/>
      <c r="B483" s="730"/>
      <c r="C483" s="818">
        <f t="shared" si="14"/>
        <v>0</v>
      </c>
      <c r="D483" s="701"/>
      <c r="E483" s="701"/>
      <c r="F483" s="701"/>
      <c r="G483" s="818">
        <f t="shared" si="15"/>
        <v>0</v>
      </c>
    </row>
    <row r="484" spans="1:7">
      <c r="A484" s="822"/>
      <c r="B484" s="730"/>
      <c r="C484" s="818">
        <f t="shared" si="14"/>
        <v>0</v>
      </c>
      <c r="D484" s="701"/>
      <c r="E484" s="701"/>
      <c r="F484" s="701"/>
      <c r="G484" s="818">
        <f t="shared" si="15"/>
        <v>0</v>
      </c>
    </row>
    <row r="485" spans="1:7">
      <c r="A485" s="822"/>
      <c r="B485" s="730"/>
      <c r="C485" s="818">
        <f t="shared" si="14"/>
        <v>0</v>
      </c>
      <c r="D485" s="701"/>
      <c r="E485" s="701"/>
      <c r="F485" s="701"/>
      <c r="G485" s="818">
        <f t="shared" si="15"/>
        <v>0</v>
      </c>
    </row>
    <row r="486" spans="1:7">
      <c r="A486" s="822"/>
      <c r="B486" s="730"/>
      <c r="C486" s="818">
        <f t="shared" si="14"/>
        <v>0</v>
      </c>
      <c r="D486" s="701"/>
      <c r="E486" s="701"/>
      <c r="F486" s="701"/>
      <c r="G486" s="818">
        <f t="shared" si="15"/>
        <v>0</v>
      </c>
    </row>
    <row r="487" spans="1:7">
      <c r="A487" s="822"/>
      <c r="B487" s="730"/>
      <c r="C487" s="818">
        <f t="shared" si="14"/>
        <v>0</v>
      </c>
      <c r="D487" s="701"/>
      <c r="E487" s="701"/>
      <c r="F487" s="701"/>
      <c r="G487" s="818">
        <f t="shared" si="15"/>
        <v>0</v>
      </c>
    </row>
    <row r="488" spans="1:7">
      <c r="A488" s="822"/>
      <c r="B488" s="730"/>
      <c r="C488" s="818">
        <f t="shared" si="14"/>
        <v>0</v>
      </c>
      <c r="D488" s="701"/>
      <c r="E488" s="701"/>
      <c r="F488" s="701"/>
      <c r="G488" s="818">
        <f t="shared" si="15"/>
        <v>0</v>
      </c>
    </row>
    <row r="489" spans="1:7">
      <c r="A489" s="822"/>
      <c r="B489" s="730"/>
      <c r="C489" s="818">
        <f t="shared" si="14"/>
        <v>0</v>
      </c>
      <c r="D489" s="701"/>
      <c r="E489" s="701"/>
      <c r="F489" s="701"/>
      <c r="G489" s="818">
        <f t="shared" si="15"/>
        <v>0</v>
      </c>
    </row>
    <row r="490" spans="1:7">
      <c r="A490" s="822"/>
      <c r="B490" s="730"/>
      <c r="C490" s="818">
        <f t="shared" si="14"/>
        <v>0</v>
      </c>
      <c r="D490" s="701"/>
      <c r="E490" s="701"/>
      <c r="F490" s="701"/>
      <c r="G490" s="818">
        <f t="shared" si="15"/>
        <v>0</v>
      </c>
    </row>
    <row r="491" spans="1:7">
      <c r="A491" s="822"/>
      <c r="B491" s="730"/>
      <c r="C491" s="818">
        <f t="shared" si="14"/>
        <v>0</v>
      </c>
      <c r="D491" s="701"/>
      <c r="E491" s="701"/>
      <c r="F491" s="701"/>
      <c r="G491" s="818">
        <f t="shared" si="15"/>
        <v>0</v>
      </c>
    </row>
    <row r="492" spans="1:7">
      <c r="A492" s="822"/>
      <c r="B492" s="730"/>
      <c r="C492" s="818">
        <f t="shared" si="14"/>
        <v>0</v>
      </c>
      <c r="D492" s="701"/>
      <c r="E492" s="701"/>
      <c r="F492" s="701"/>
      <c r="G492" s="818">
        <f t="shared" si="15"/>
        <v>0</v>
      </c>
    </row>
    <row r="493" spans="1:7">
      <c r="A493" s="822"/>
      <c r="B493" s="730"/>
      <c r="C493" s="818">
        <f t="shared" si="14"/>
        <v>0</v>
      </c>
      <c r="D493" s="701"/>
      <c r="E493" s="701"/>
      <c r="F493" s="701"/>
      <c r="G493" s="818">
        <f t="shared" si="15"/>
        <v>0</v>
      </c>
    </row>
    <row r="494" spans="1:7">
      <c r="A494" s="822"/>
      <c r="B494" s="730"/>
      <c r="C494" s="818">
        <f t="shared" si="14"/>
        <v>0</v>
      </c>
      <c r="D494" s="701"/>
      <c r="E494" s="701"/>
      <c r="F494" s="701"/>
      <c r="G494" s="818">
        <f t="shared" si="15"/>
        <v>0</v>
      </c>
    </row>
    <row r="495" spans="1:7">
      <c r="A495" s="822"/>
      <c r="B495" s="730"/>
      <c r="C495" s="818">
        <f t="shared" si="14"/>
        <v>0</v>
      </c>
      <c r="D495" s="701"/>
      <c r="E495" s="701"/>
      <c r="F495" s="701"/>
      <c r="G495" s="818">
        <f t="shared" si="15"/>
        <v>0</v>
      </c>
    </row>
    <row r="496" spans="1:7">
      <c r="A496" s="822"/>
      <c r="B496" s="730"/>
      <c r="C496" s="818">
        <f t="shared" si="14"/>
        <v>0</v>
      </c>
      <c r="D496" s="701"/>
      <c r="E496" s="701"/>
      <c r="F496" s="701"/>
      <c r="G496" s="818">
        <f t="shared" si="15"/>
        <v>0</v>
      </c>
    </row>
    <row r="497" spans="1:7">
      <c r="A497" s="822"/>
      <c r="B497" s="730"/>
      <c r="C497" s="818">
        <f t="shared" si="14"/>
        <v>0</v>
      </c>
      <c r="D497" s="701"/>
      <c r="E497" s="701"/>
      <c r="F497" s="701"/>
      <c r="G497" s="818">
        <f t="shared" si="15"/>
        <v>0</v>
      </c>
    </row>
    <row r="498" spans="1:7">
      <c r="A498" s="822"/>
      <c r="B498" s="730"/>
      <c r="C498" s="818">
        <f t="shared" si="14"/>
        <v>0</v>
      </c>
      <c r="D498" s="701"/>
      <c r="E498" s="701"/>
      <c r="F498" s="701"/>
      <c r="G498" s="818">
        <f t="shared" si="15"/>
        <v>0</v>
      </c>
    </row>
    <row r="499" spans="1:7">
      <c r="A499" s="822"/>
      <c r="B499" s="730"/>
      <c r="C499" s="818">
        <f t="shared" si="14"/>
        <v>0</v>
      </c>
      <c r="D499" s="701"/>
      <c r="E499" s="701"/>
      <c r="F499" s="701"/>
      <c r="G499" s="818">
        <f t="shared" si="15"/>
        <v>0</v>
      </c>
    </row>
    <row r="500" spans="1:7">
      <c r="A500" s="822"/>
      <c r="B500" s="730"/>
      <c r="C500" s="818">
        <f t="shared" si="14"/>
        <v>0</v>
      </c>
      <c r="D500" s="701"/>
      <c r="E500" s="701"/>
      <c r="F500" s="701"/>
      <c r="G500" s="818">
        <f t="shared" si="15"/>
        <v>0</v>
      </c>
    </row>
    <row r="501" spans="1:7">
      <c r="A501" s="822"/>
      <c r="B501" s="730"/>
      <c r="C501" s="818">
        <f t="shared" si="14"/>
        <v>0</v>
      </c>
      <c r="D501" s="701"/>
      <c r="E501" s="701"/>
      <c r="F501" s="701"/>
      <c r="G501" s="818">
        <f t="shared" si="15"/>
        <v>0</v>
      </c>
    </row>
    <row r="502" spans="1:7">
      <c r="A502" s="822"/>
      <c r="B502" s="730"/>
      <c r="C502" s="818">
        <f t="shared" si="14"/>
        <v>0</v>
      </c>
      <c r="D502" s="701"/>
      <c r="E502" s="701"/>
      <c r="F502" s="701"/>
      <c r="G502" s="818">
        <f t="shared" si="15"/>
        <v>0</v>
      </c>
    </row>
    <row r="503" spans="1:7">
      <c r="A503" s="822"/>
      <c r="B503" s="730"/>
      <c r="C503" s="818">
        <f t="shared" si="14"/>
        <v>0</v>
      </c>
      <c r="D503" s="701"/>
      <c r="E503" s="701"/>
      <c r="F503" s="701"/>
      <c r="G503" s="818">
        <f t="shared" si="15"/>
        <v>0</v>
      </c>
    </row>
    <row r="504" spans="1:7">
      <c r="A504" s="822"/>
      <c r="B504" s="730"/>
      <c r="C504" s="818">
        <f t="shared" si="14"/>
        <v>0</v>
      </c>
      <c r="D504" s="701"/>
      <c r="E504" s="701"/>
      <c r="F504" s="701"/>
      <c r="G504" s="818">
        <f t="shared" si="15"/>
        <v>0</v>
      </c>
    </row>
    <row r="505" spans="1:7">
      <c r="A505" s="822"/>
      <c r="B505" s="730"/>
      <c r="C505" s="818">
        <f t="shared" si="14"/>
        <v>0</v>
      </c>
      <c r="D505" s="701"/>
      <c r="E505" s="701"/>
      <c r="F505" s="701"/>
      <c r="G505" s="818">
        <f t="shared" si="15"/>
        <v>0</v>
      </c>
    </row>
    <row r="506" spans="1:7">
      <c r="A506" s="822"/>
      <c r="B506" s="730"/>
      <c r="C506" s="818">
        <f t="shared" si="14"/>
        <v>0</v>
      </c>
      <c r="D506" s="701"/>
      <c r="E506" s="701"/>
      <c r="F506" s="701"/>
      <c r="G506" s="818">
        <f t="shared" si="15"/>
        <v>0</v>
      </c>
    </row>
    <row r="507" spans="1:7">
      <c r="A507" s="822"/>
      <c r="B507" s="730"/>
      <c r="C507" s="818">
        <f t="shared" si="14"/>
        <v>0</v>
      </c>
      <c r="D507" s="701"/>
      <c r="E507" s="701"/>
      <c r="F507" s="701"/>
      <c r="G507" s="818">
        <f t="shared" si="15"/>
        <v>0</v>
      </c>
    </row>
    <row r="508" spans="1:7">
      <c r="A508" s="822"/>
      <c r="B508" s="730"/>
      <c r="C508" s="818">
        <f t="shared" si="14"/>
        <v>0</v>
      </c>
      <c r="D508" s="701"/>
      <c r="E508" s="701"/>
      <c r="F508" s="701"/>
      <c r="G508" s="818">
        <f t="shared" si="15"/>
        <v>0</v>
      </c>
    </row>
    <row r="509" spans="1:7">
      <c r="A509" s="822"/>
      <c r="B509" s="730"/>
      <c r="C509" s="818">
        <f t="shared" si="14"/>
        <v>0</v>
      </c>
      <c r="D509" s="701"/>
      <c r="E509" s="701"/>
      <c r="F509" s="701"/>
      <c r="G509" s="818">
        <f t="shared" si="15"/>
        <v>0</v>
      </c>
    </row>
    <row r="510" spans="1:7">
      <c r="A510" s="822"/>
      <c r="B510" s="730"/>
      <c r="C510" s="818">
        <f t="shared" si="14"/>
        <v>0</v>
      </c>
      <c r="D510" s="701"/>
      <c r="E510" s="701"/>
      <c r="F510" s="701"/>
      <c r="G510" s="818">
        <f t="shared" si="15"/>
        <v>0</v>
      </c>
    </row>
    <row r="511" spans="1:7">
      <c r="A511" s="822"/>
      <c r="B511" s="730"/>
      <c r="C511" s="818">
        <f t="shared" si="14"/>
        <v>0</v>
      </c>
      <c r="D511" s="701"/>
      <c r="E511" s="701"/>
      <c r="F511" s="701"/>
      <c r="G511" s="818">
        <f t="shared" si="15"/>
        <v>0</v>
      </c>
    </row>
    <row r="512" spans="1:7">
      <c r="A512" s="822"/>
      <c r="B512" s="730"/>
      <c r="C512" s="818">
        <f t="shared" si="14"/>
        <v>0</v>
      </c>
      <c r="D512" s="701"/>
      <c r="E512" s="701"/>
      <c r="F512" s="701"/>
      <c r="G512" s="818">
        <f t="shared" si="15"/>
        <v>0</v>
      </c>
    </row>
    <row r="513" spans="1:7">
      <c r="A513" s="822"/>
      <c r="B513" s="730"/>
      <c r="C513" s="818">
        <f t="shared" si="14"/>
        <v>0</v>
      </c>
      <c r="D513" s="701"/>
      <c r="E513" s="701"/>
      <c r="F513" s="701"/>
      <c r="G513" s="818">
        <f t="shared" si="15"/>
        <v>0</v>
      </c>
    </row>
    <row r="514" spans="1:7">
      <c r="A514" s="822"/>
      <c r="B514" s="730"/>
      <c r="C514" s="818">
        <f t="shared" si="14"/>
        <v>0</v>
      </c>
      <c r="D514" s="701"/>
      <c r="E514" s="701"/>
      <c r="F514" s="701"/>
      <c r="G514" s="818">
        <f t="shared" si="15"/>
        <v>0</v>
      </c>
    </row>
    <row r="515" spans="1:7">
      <c r="A515" s="822"/>
      <c r="B515" s="730"/>
      <c r="C515" s="818">
        <f t="shared" si="14"/>
        <v>0</v>
      </c>
      <c r="D515" s="701"/>
      <c r="E515" s="701"/>
      <c r="F515" s="701"/>
      <c r="G515" s="818">
        <f t="shared" si="15"/>
        <v>0</v>
      </c>
    </row>
    <row r="516" spans="1:7">
      <c r="A516" s="822"/>
      <c r="B516" s="730"/>
      <c r="C516" s="818">
        <f t="shared" si="14"/>
        <v>0</v>
      </c>
      <c r="D516" s="701"/>
      <c r="E516" s="701"/>
      <c r="F516" s="701"/>
      <c r="G516" s="818">
        <f t="shared" si="15"/>
        <v>0</v>
      </c>
    </row>
    <row r="517" spans="1:7">
      <c r="A517" s="822"/>
      <c r="B517" s="730"/>
      <c r="C517" s="818">
        <f t="shared" si="14"/>
        <v>0</v>
      </c>
      <c r="D517" s="701"/>
      <c r="E517" s="701"/>
      <c r="F517" s="701"/>
      <c r="G517" s="818">
        <f t="shared" si="15"/>
        <v>0</v>
      </c>
    </row>
    <row r="518" spans="1:7">
      <c r="A518" s="822"/>
      <c r="B518" s="730"/>
      <c r="C518" s="818">
        <f t="shared" si="14"/>
        <v>0</v>
      </c>
      <c r="D518" s="701"/>
      <c r="E518" s="701"/>
      <c r="F518" s="701"/>
      <c r="G518" s="818">
        <f t="shared" si="15"/>
        <v>0</v>
      </c>
    </row>
    <row r="519" spans="1:7">
      <c r="A519" s="822"/>
      <c r="B519" s="730"/>
      <c r="C519" s="818">
        <f t="shared" si="14"/>
        <v>0</v>
      </c>
      <c r="D519" s="701"/>
      <c r="E519" s="701"/>
      <c r="F519" s="701"/>
      <c r="G519" s="818">
        <f t="shared" si="15"/>
        <v>0</v>
      </c>
    </row>
    <row r="520" spans="1:7">
      <c r="A520" s="822"/>
      <c r="B520" s="730"/>
      <c r="C520" s="818">
        <f t="shared" si="14"/>
        <v>0</v>
      </c>
      <c r="D520" s="701"/>
      <c r="E520" s="701"/>
      <c r="F520" s="701"/>
      <c r="G520" s="818">
        <f t="shared" si="15"/>
        <v>0</v>
      </c>
    </row>
    <row r="521" spans="1:7">
      <c r="A521" s="822"/>
      <c r="B521" s="730"/>
      <c r="C521" s="818">
        <f t="shared" si="14"/>
        <v>0</v>
      </c>
      <c r="D521" s="701"/>
      <c r="E521" s="701"/>
      <c r="F521" s="701"/>
      <c r="G521" s="818">
        <f t="shared" si="15"/>
        <v>0</v>
      </c>
    </row>
    <row r="522" spans="1:7">
      <c r="A522" s="822"/>
      <c r="B522" s="730"/>
      <c r="C522" s="818">
        <f t="shared" si="14"/>
        <v>0</v>
      </c>
      <c r="D522" s="701"/>
      <c r="E522" s="701"/>
      <c r="F522" s="701"/>
      <c r="G522" s="818">
        <f t="shared" si="15"/>
        <v>0</v>
      </c>
    </row>
    <row r="523" spans="1:7">
      <c r="A523" s="822"/>
      <c r="B523" s="730"/>
      <c r="C523" s="818">
        <f t="shared" si="14"/>
        <v>0</v>
      </c>
      <c r="D523" s="701"/>
      <c r="E523" s="701"/>
      <c r="F523" s="701"/>
      <c r="G523" s="818">
        <f t="shared" si="15"/>
        <v>0</v>
      </c>
    </row>
    <row r="524" spans="1:7">
      <c r="A524" s="822"/>
      <c r="B524" s="730"/>
      <c r="C524" s="818">
        <f t="shared" ref="C524:C587" si="16">SUMIF(D524:F524,"&gt;0")</f>
        <v>0</v>
      </c>
      <c r="D524" s="701"/>
      <c r="E524" s="701"/>
      <c r="F524" s="701"/>
      <c r="G524" s="818">
        <f t="shared" ref="G524:G587" si="17">SUMIF(B524:C524,"&gt;0")</f>
        <v>0</v>
      </c>
    </row>
    <row r="525" spans="1:7">
      <c r="A525" s="822"/>
      <c r="B525" s="730"/>
      <c r="C525" s="818">
        <f t="shared" si="16"/>
        <v>0</v>
      </c>
      <c r="D525" s="701"/>
      <c r="E525" s="701"/>
      <c r="F525" s="701"/>
      <c r="G525" s="818">
        <f t="shared" si="17"/>
        <v>0</v>
      </c>
    </row>
    <row r="526" spans="1:7">
      <c r="A526" s="822"/>
      <c r="B526" s="730"/>
      <c r="C526" s="818">
        <f t="shared" si="16"/>
        <v>0</v>
      </c>
      <c r="D526" s="701"/>
      <c r="E526" s="701"/>
      <c r="F526" s="701"/>
      <c r="G526" s="818">
        <f t="shared" si="17"/>
        <v>0</v>
      </c>
    </row>
    <row r="527" spans="1:7">
      <c r="A527" s="822"/>
      <c r="B527" s="730"/>
      <c r="C527" s="818">
        <f t="shared" si="16"/>
        <v>0</v>
      </c>
      <c r="D527" s="701"/>
      <c r="E527" s="701"/>
      <c r="F527" s="701"/>
      <c r="G527" s="818">
        <f t="shared" si="17"/>
        <v>0</v>
      </c>
    </row>
    <row r="528" spans="1:7">
      <c r="A528" s="822"/>
      <c r="B528" s="730"/>
      <c r="C528" s="818">
        <f t="shared" si="16"/>
        <v>0</v>
      </c>
      <c r="D528" s="701"/>
      <c r="E528" s="701"/>
      <c r="F528" s="701"/>
      <c r="G528" s="818">
        <f t="shared" si="17"/>
        <v>0</v>
      </c>
    </row>
    <row r="529" spans="1:7">
      <c r="A529" s="822"/>
      <c r="B529" s="730"/>
      <c r="C529" s="818">
        <f t="shared" si="16"/>
        <v>0</v>
      </c>
      <c r="D529" s="701"/>
      <c r="E529" s="701"/>
      <c r="F529" s="701"/>
      <c r="G529" s="818">
        <f t="shared" si="17"/>
        <v>0</v>
      </c>
    </row>
    <row r="530" spans="1:7">
      <c r="A530" s="822"/>
      <c r="B530" s="730"/>
      <c r="C530" s="818">
        <f t="shared" si="16"/>
        <v>0</v>
      </c>
      <c r="D530" s="701"/>
      <c r="E530" s="701"/>
      <c r="F530" s="701"/>
      <c r="G530" s="818">
        <f t="shared" si="17"/>
        <v>0</v>
      </c>
    </row>
    <row r="531" spans="1:7">
      <c r="A531" s="822"/>
      <c r="B531" s="730"/>
      <c r="C531" s="818">
        <f t="shared" si="16"/>
        <v>0</v>
      </c>
      <c r="D531" s="701"/>
      <c r="E531" s="701"/>
      <c r="F531" s="701"/>
      <c r="G531" s="818">
        <f t="shared" si="17"/>
        <v>0</v>
      </c>
    </row>
    <row r="532" spans="1:7">
      <c r="A532" s="822"/>
      <c r="B532" s="730"/>
      <c r="C532" s="818">
        <f t="shared" si="16"/>
        <v>0</v>
      </c>
      <c r="D532" s="701"/>
      <c r="E532" s="701"/>
      <c r="F532" s="701"/>
      <c r="G532" s="818">
        <f t="shared" si="17"/>
        <v>0</v>
      </c>
    </row>
    <row r="533" spans="1:7">
      <c r="A533" s="822"/>
      <c r="B533" s="730"/>
      <c r="C533" s="818">
        <f t="shared" si="16"/>
        <v>0</v>
      </c>
      <c r="D533" s="701"/>
      <c r="E533" s="701"/>
      <c r="F533" s="701"/>
      <c r="G533" s="818">
        <f t="shared" si="17"/>
        <v>0</v>
      </c>
    </row>
    <row r="534" spans="1:7">
      <c r="A534" s="822"/>
      <c r="B534" s="730"/>
      <c r="C534" s="818">
        <f t="shared" si="16"/>
        <v>0</v>
      </c>
      <c r="D534" s="701"/>
      <c r="E534" s="701"/>
      <c r="F534" s="701"/>
      <c r="G534" s="818">
        <f t="shared" si="17"/>
        <v>0</v>
      </c>
    </row>
    <row r="535" spans="1:7">
      <c r="A535" s="822"/>
      <c r="B535" s="730"/>
      <c r="C535" s="818">
        <f t="shared" si="16"/>
        <v>0</v>
      </c>
      <c r="D535" s="701"/>
      <c r="E535" s="701"/>
      <c r="F535" s="701"/>
      <c r="G535" s="818">
        <f t="shared" si="17"/>
        <v>0</v>
      </c>
    </row>
    <row r="536" spans="1:7">
      <c r="A536" s="822"/>
      <c r="B536" s="730"/>
      <c r="C536" s="818">
        <f t="shared" si="16"/>
        <v>0</v>
      </c>
      <c r="D536" s="701"/>
      <c r="E536" s="701"/>
      <c r="F536" s="701"/>
      <c r="G536" s="818">
        <f t="shared" si="17"/>
        <v>0</v>
      </c>
    </row>
    <row r="537" spans="1:7">
      <c r="A537" s="822"/>
      <c r="B537" s="730"/>
      <c r="C537" s="818">
        <f t="shared" si="16"/>
        <v>0</v>
      </c>
      <c r="D537" s="701"/>
      <c r="E537" s="701"/>
      <c r="F537" s="701"/>
      <c r="G537" s="818">
        <f t="shared" si="17"/>
        <v>0</v>
      </c>
    </row>
    <row r="538" spans="1:7">
      <c r="A538" s="822"/>
      <c r="B538" s="730"/>
      <c r="C538" s="818">
        <f t="shared" si="16"/>
        <v>0</v>
      </c>
      <c r="D538" s="701"/>
      <c r="E538" s="701"/>
      <c r="F538" s="701"/>
      <c r="G538" s="818">
        <f t="shared" si="17"/>
        <v>0</v>
      </c>
    </row>
    <row r="539" spans="1:7">
      <c r="A539" s="822"/>
      <c r="B539" s="730"/>
      <c r="C539" s="818">
        <f t="shared" si="16"/>
        <v>0</v>
      </c>
      <c r="D539" s="701"/>
      <c r="E539" s="701"/>
      <c r="F539" s="701"/>
      <c r="G539" s="818">
        <f t="shared" si="17"/>
        <v>0</v>
      </c>
    </row>
    <row r="540" spans="1:7">
      <c r="A540" s="822"/>
      <c r="B540" s="730"/>
      <c r="C540" s="818">
        <f t="shared" si="16"/>
        <v>0</v>
      </c>
      <c r="D540" s="701"/>
      <c r="E540" s="701"/>
      <c r="F540" s="701"/>
      <c r="G540" s="818">
        <f t="shared" si="17"/>
        <v>0</v>
      </c>
    </row>
    <row r="541" spans="1:7">
      <c r="A541" s="822"/>
      <c r="B541" s="730"/>
      <c r="C541" s="818">
        <f t="shared" si="16"/>
        <v>0</v>
      </c>
      <c r="D541" s="701"/>
      <c r="E541" s="701"/>
      <c r="F541" s="701"/>
      <c r="G541" s="818">
        <f t="shared" si="17"/>
        <v>0</v>
      </c>
    </row>
    <row r="542" spans="1:7">
      <c r="A542" s="822"/>
      <c r="B542" s="730"/>
      <c r="C542" s="818">
        <f t="shared" si="16"/>
        <v>0</v>
      </c>
      <c r="D542" s="701"/>
      <c r="E542" s="701"/>
      <c r="F542" s="701"/>
      <c r="G542" s="818">
        <f t="shared" si="17"/>
        <v>0</v>
      </c>
    </row>
    <row r="543" spans="1:7">
      <c r="A543" s="822"/>
      <c r="B543" s="730"/>
      <c r="C543" s="818">
        <f t="shared" si="16"/>
        <v>0</v>
      </c>
      <c r="D543" s="701"/>
      <c r="E543" s="701"/>
      <c r="F543" s="701"/>
      <c r="G543" s="818">
        <f t="shared" si="17"/>
        <v>0</v>
      </c>
    </row>
    <row r="544" spans="1:7">
      <c r="A544" s="822"/>
      <c r="B544" s="730"/>
      <c r="C544" s="818">
        <f t="shared" si="16"/>
        <v>0</v>
      </c>
      <c r="D544" s="701"/>
      <c r="E544" s="701"/>
      <c r="F544" s="701"/>
      <c r="G544" s="818">
        <f t="shared" si="17"/>
        <v>0</v>
      </c>
    </row>
    <row r="545" spans="1:7">
      <c r="A545" s="822"/>
      <c r="B545" s="730"/>
      <c r="C545" s="818">
        <f t="shared" si="16"/>
        <v>0</v>
      </c>
      <c r="D545" s="701"/>
      <c r="E545" s="701"/>
      <c r="F545" s="701"/>
      <c r="G545" s="818">
        <f t="shared" si="17"/>
        <v>0</v>
      </c>
    </row>
    <row r="546" spans="1:7">
      <c r="A546" s="822"/>
      <c r="B546" s="730"/>
      <c r="C546" s="818">
        <f t="shared" si="16"/>
        <v>0</v>
      </c>
      <c r="D546" s="701"/>
      <c r="E546" s="701"/>
      <c r="F546" s="701"/>
      <c r="G546" s="818">
        <f t="shared" si="17"/>
        <v>0</v>
      </c>
    </row>
    <row r="547" spans="1:7">
      <c r="A547" s="822"/>
      <c r="B547" s="730"/>
      <c r="C547" s="818">
        <f t="shared" si="16"/>
        <v>0</v>
      </c>
      <c r="D547" s="701"/>
      <c r="E547" s="701"/>
      <c r="F547" s="701"/>
      <c r="G547" s="818">
        <f t="shared" si="17"/>
        <v>0</v>
      </c>
    </row>
    <row r="548" spans="1:7">
      <c r="A548" s="822"/>
      <c r="B548" s="730"/>
      <c r="C548" s="818">
        <f t="shared" si="16"/>
        <v>0</v>
      </c>
      <c r="D548" s="701"/>
      <c r="E548" s="701"/>
      <c r="F548" s="701"/>
      <c r="G548" s="818">
        <f t="shared" si="17"/>
        <v>0</v>
      </c>
    </row>
    <row r="549" spans="1:7">
      <c r="A549" s="822"/>
      <c r="B549" s="730"/>
      <c r="C549" s="818">
        <f t="shared" si="16"/>
        <v>0</v>
      </c>
      <c r="D549" s="701"/>
      <c r="E549" s="701"/>
      <c r="F549" s="701"/>
      <c r="G549" s="818">
        <f t="shared" si="17"/>
        <v>0</v>
      </c>
    </row>
    <row r="550" spans="1:7">
      <c r="A550" s="822"/>
      <c r="B550" s="730"/>
      <c r="C550" s="818">
        <f t="shared" si="16"/>
        <v>0</v>
      </c>
      <c r="D550" s="701"/>
      <c r="E550" s="701"/>
      <c r="F550" s="701"/>
      <c r="G550" s="818">
        <f t="shared" si="17"/>
        <v>0</v>
      </c>
    </row>
    <row r="551" spans="1:7">
      <c r="A551" s="822"/>
      <c r="B551" s="730"/>
      <c r="C551" s="818">
        <f t="shared" si="16"/>
        <v>0</v>
      </c>
      <c r="D551" s="701"/>
      <c r="E551" s="701"/>
      <c r="F551" s="701"/>
      <c r="G551" s="818">
        <f t="shared" si="17"/>
        <v>0</v>
      </c>
    </row>
    <row r="552" spans="1:7">
      <c r="A552" s="822"/>
      <c r="B552" s="730"/>
      <c r="C552" s="818">
        <f t="shared" si="16"/>
        <v>0</v>
      </c>
      <c r="D552" s="701"/>
      <c r="E552" s="701"/>
      <c r="F552" s="701"/>
      <c r="G552" s="818">
        <f t="shared" si="17"/>
        <v>0</v>
      </c>
    </row>
    <row r="553" spans="1:7">
      <c r="A553" s="822"/>
      <c r="B553" s="730"/>
      <c r="C553" s="818">
        <f t="shared" si="16"/>
        <v>0</v>
      </c>
      <c r="D553" s="701"/>
      <c r="E553" s="701"/>
      <c r="F553" s="701"/>
      <c r="G553" s="818">
        <f t="shared" si="17"/>
        <v>0</v>
      </c>
    </row>
    <row r="554" spans="1:7">
      <c r="A554" s="822"/>
      <c r="B554" s="730"/>
      <c r="C554" s="818">
        <f t="shared" si="16"/>
        <v>0</v>
      </c>
      <c r="D554" s="701"/>
      <c r="E554" s="701"/>
      <c r="F554" s="701"/>
      <c r="G554" s="818">
        <f t="shared" si="17"/>
        <v>0</v>
      </c>
    </row>
    <row r="555" spans="1:7">
      <c r="A555" s="822"/>
      <c r="B555" s="730"/>
      <c r="C555" s="818">
        <f t="shared" si="16"/>
        <v>0</v>
      </c>
      <c r="D555" s="701"/>
      <c r="E555" s="701"/>
      <c r="F555" s="701"/>
      <c r="G555" s="818">
        <f t="shared" si="17"/>
        <v>0</v>
      </c>
    </row>
    <row r="556" spans="1:7">
      <c r="A556" s="822"/>
      <c r="B556" s="730"/>
      <c r="C556" s="818">
        <f t="shared" si="16"/>
        <v>0</v>
      </c>
      <c r="D556" s="701"/>
      <c r="E556" s="701"/>
      <c r="F556" s="701"/>
      <c r="G556" s="818">
        <f t="shared" si="17"/>
        <v>0</v>
      </c>
    </row>
    <row r="557" spans="1:7">
      <c r="A557" s="822"/>
      <c r="B557" s="730"/>
      <c r="C557" s="818">
        <f t="shared" si="16"/>
        <v>0</v>
      </c>
      <c r="D557" s="701"/>
      <c r="E557" s="701"/>
      <c r="F557" s="701"/>
      <c r="G557" s="818">
        <f t="shared" si="17"/>
        <v>0</v>
      </c>
    </row>
    <row r="558" spans="1:7">
      <c r="A558" s="822"/>
      <c r="B558" s="730"/>
      <c r="C558" s="818">
        <f t="shared" si="16"/>
        <v>0</v>
      </c>
      <c r="D558" s="701"/>
      <c r="E558" s="701"/>
      <c r="F558" s="701"/>
      <c r="G558" s="818">
        <f t="shared" si="17"/>
        <v>0</v>
      </c>
    </row>
    <row r="559" spans="1:7">
      <c r="A559" s="822"/>
      <c r="B559" s="730"/>
      <c r="C559" s="818">
        <f t="shared" si="16"/>
        <v>0</v>
      </c>
      <c r="D559" s="701"/>
      <c r="E559" s="701"/>
      <c r="F559" s="701"/>
      <c r="G559" s="818">
        <f t="shared" si="17"/>
        <v>0</v>
      </c>
    </row>
    <row r="560" spans="1:7">
      <c r="A560" s="822"/>
      <c r="B560" s="730"/>
      <c r="C560" s="818">
        <f t="shared" si="16"/>
        <v>0</v>
      </c>
      <c r="D560" s="701"/>
      <c r="E560" s="701"/>
      <c r="F560" s="701"/>
      <c r="G560" s="818">
        <f t="shared" si="17"/>
        <v>0</v>
      </c>
    </row>
    <row r="561" spans="1:7">
      <c r="A561" s="822"/>
      <c r="B561" s="730"/>
      <c r="C561" s="818">
        <f t="shared" si="16"/>
        <v>0</v>
      </c>
      <c r="D561" s="701"/>
      <c r="E561" s="701"/>
      <c r="F561" s="701"/>
      <c r="G561" s="818">
        <f t="shared" si="17"/>
        <v>0</v>
      </c>
    </row>
    <row r="562" spans="1:7">
      <c r="A562" s="822"/>
      <c r="B562" s="730"/>
      <c r="C562" s="818">
        <f t="shared" si="16"/>
        <v>0</v>
      </c>
      <c r="D562" s="701"/>
      <c r="E562" s="701"/>
      <c r="F562" s="701"/>
      <c r="G562" s="818">
        <f t="shared" si="17"/>
        <v>0</v>
      </c>
    </row>
    <row r="563" spans="1:7">
      <c r="A563" s="822"/>
      <c r="B563" s="730"/>
      <c r="C563" s="818">
        <f t="shared" si="16"/>
        <v>0</v>
      </c>
      <c r="D563" s="701"/>
      <c r="E563" s="701"/>
      <c r="F563" s="701"/>
      <c r="G563" s="818">
        <f t="shared" si="17"/>
        <v>0</v>
      </c>
    </row>
    <row r="564" spans="1:7">
      <c r="A564" s="822"/>
      <c r="B564" s="730"/>
      <c r="C564" s="818">
        <f t="shared" si="16"/>
        <v>0</v>
      </c>
      <c r="D564" s="701"/>
      <c r="E564" s="701"/>
      <c r="F564" s="701"/>
      <c r="G564" s="818">
        <f t="shared" si="17"/>
        <v>0</v>
      </c>
    </row>
    <row r="565" spans="1:7">
      <c r="A565" s="822"/>
      <c r="B565" s="730"/>
      <c r="C565" s="818">
        <f t="shared" si="16"/>
        <v>0</v>
      </c>
      <c r="D565" s="701"/>
      <c r="E565" s="701"/>
      <c r="F565" s="701"/>
      <c r="G565" s="818">
        <f t="shared" si="17"/>
        <v>0</v>
      </c>
    </row>
    <row r="566" spans="1:7">
      <c r="A566" s="822"/>
      <c r="B566" s="730"/>
      <c r="C566" s="818">
        <f t="shared" si="16"/>
        <v>0</v>
      </c>
      <c r="D566" s="701"/>
      <c r="E566" s="701"/>
      <c r="F566" s="701"/>
      <c r="G566" s="818">
        <f t="shared" si="17"/>
        <v>0</v>
      </c>
    </row>
    <row r="567" spans="1:7">
      <c r="A567" s="822"/>
      <c r="B567" s="730"/>
      <c r="C567" s="818">
        <f t="shared" si="16"/>
        <v>0</v>
      </c>
      <c r="D567" s="701"/>
      <c r="E567" s="701"/>
      <c r="F567" s="701"/>
      <c r="G567" s="818">
        <f t="shared" si="17"/>
        <v>0</v>
      </c>
    </row>
    <row r="568" spans="1:7">
      <c r="A568" s="822"/>
      <c r="B568" s="730"/>
      <c r="C568" s="818">
        <f t="shared" si="16"/>
        <v>0</v>
      </c>
      <c r="D568" s="701"/>
      <c r="E568" s="701"/>
      <c r="F568" s="701"/>
      <c r="G568" s="818">
        <f t="shared" si="17"/>
        <v>0</v>
      </c>
    </row>
    <row r="569" spans="1:7">
      <c r="A569" s="822"/>
      <c r="B569" s="730"/>
      <c r="C569" s="818">
        <f t="shared" si="16"/>
        <v>0</v>
      </c>
      <c r="D569" s="701"/>
      <c r="E569" s="701"/>
      <c r="F569" s="701"/>
      <c r="G569" s="818">
        <f t="shared" si="17"/>
        <v>0</v>
      </c>
    </row>
    <row r="570" spans="1:7">
      <c r="A570" s="822"/>
      <c r="B570" s="730"/>
      <c r="C570" s="818">
        <f t="shared" si="16"/>
        <v>0</v>
      </c>
      <c r="D570" s="701"/>
      <c r="E570" s="701"/>
      <c r="F570" s="701"/>
      <c r="G570" s="818">
        <f t="shared" si="17"/>
        <v>0</v>
      </c>
    </row>
    <row r="571" spans="1:7">
      <c r="A571" s="822"/>
      <c r="B571" s="730"/>
      <c r="C571" s="818">
        <f t="shared" si="16"/>
        <v>0</v>
      </c>
      <c r="D571" s="701"/>
      <c r="E571" s="701"/>
      <c r="F571" s="701"/>
      <c r="G571" s="818">
        <f t="shared" si="17"/>
        <v>0</v>
      </c>
    </row>
    <row r="572" spans="1:7">
      <c r="A572" s="822"/>
      <c r="B572" s="730"/>
      <c r="C572" s="818">
        <f t="shared" si="16"/>
        <v>0</v>
      </c>
      <c r="D572" s="701"/>
      <c r="E572" s="701"/>
      <c r="F572" s="701"/>
      <c r="G572" s="818">
        <f t="shared" si="17"/>
        <v>0</v>
      </c>
    </row>
    <row r="573" spans="1:7">
      <c r="A573" s="822"/>
      <c r="B573" s="730"/>
      <c r="C573" s="818">
        <f t="shared" si="16"/>
        <v>0</v>
      </c>
      <c r="D573" s="701"/>
      <c r="E573" s="701"/>
      <c r="F573" s="701"/>
      <c r="G573" s="818">
        <f t="shared" si="17"/>
        <v>0</v>
      </c>
    </row>
    <row r="574" spans="1:7">
      <c r="A574" s="822"/>
      <c r="B574" s="730"/>
      <c r="C574" s="818">
        <f t="shared" si="16"/>
        <v>0</v>
      </c>
      <c r="D574" s="701"/>
      <c r="E574" s="701"/>
      <c r="F574" s="701"/>
      <c r="G574" s="818">
        <f t="shared" si="17"/>
        <v>0</v>
      </c>
    </row>
    <row r="575" spans="1:7">
      <c r="A575" s="822"/>
      <c r="B575" s="730"/>
      <c r="C575" s="818">
        <f t="shared" si="16"/>
        <v>0</v>
      </c>
      <c r="D575" s="701"/>
      <c r="E575" s="701"/>
      <c r="F575" s="701"/>
      <c r="G575" s="818">
        <f t="shared" si="17"/>
        <v>0</v>
      </c>
    </row>
    <row r="576" spans="1:7">
      <c r="A576" s="822"/>
      <c r="B576" s="730"/>
      <c r="C576" s="818">
        <f t="shared" si="16"/>
        <v>0</v>
      </c>
      <c r="D576" s="701"/>
      <c r="E576" s="701"/>
      <c r="F576" s="701"/>
      <c r="G576" s="818">
        <f t="shared" si="17"/>
        <v>0</v>
      </c>
    </row>
    <row r="577" spans="1:7">
      <c r="A577" s="822"/>
      <c r="B577" s="730"/>
      <c r="C577" s="818">
        <f t="shared" si="16"/>
        <v>0</v>
      </c>
      <c r="D577" s="701"/>
      <c r="E577" s="701"/>
      <c r="F577" s="701"/>
      <c r="G577" s="818">
        <f t="shared" si="17"/>
        <v>0</v>
      </c>
    </row>
    <row r="578" spans="1:7">
      <c r="A578" s="822"/>
      <c r="B578" s="730"/>
      <c r="C578" s="818">
        <f t="shared" si="16"/>
        <v>0</v>
      </c>
      <c r="D578" s="701"/>
      <c r="E578" s="701"/>
      <c r="F578" s="701"/>
      <c r="G578" s="818">
        <f t="shared" si="17"/>
        <v>0</v>
      </c>
    </row>
    <row r="579" spans="1:7">
      <c r="A579" s="822"/>
      <c r="B579" s="730"/>
      <c r="C579" s="818">
        <f t="shared" si="16"/>
        <v>0</v>
      </c>
      <c r="D579" s="701"/>
      <c r="E579" s="701"/>
      <c r="F579" s="701"/>
      <c r="G579" s="818">
        <f t="shared" si="17"/>
        <v>0</v>
      </c>
    </row>
    <row r="580" spans="1:7">
      <c r="A580" s="822"/>
      <c r="B580" s="730"/>
      <c r="C580" s="818">
        <f t="shared" si="16"/>
        <v>0</v>
      </c>
      <c r="D580" s="701"/>
      <c r="E580" s="701"/>
      <c r="F580" s="701"/>
      <c r="G580" s="818">
        <f t="shared" si="17"/>
        <v>0</v>
      </c>
    </row>
    <row r="581" spans="1:7">
      <c r="A581" s="822"/>
      <c r="B581" s="730"/>
      <c r="C581" s="818">
        <f t="shared" si="16"/>
        <v>0</v>
      </c>
      <c r="D581" s="701"/>
      <c r="E581" s="701"/>
      <c r="F581" s="701"/>
      <c r="G581" s="818">
        <f t="shared" si="17"/>
        <v>0</v>
      </c>
    </row>
    <row r="582" spans="1:7">
      <c r="A582" s="822"/>
      <c r="B582" s="730"/>
      <c r="C582" s="818">
        <f t="shared" si="16"/>
        <v>0</v>
      </c>
      <c r="D582" s="701"/>
      <c r="E582" s="701"/>
      <c r="F582" s="701"/>
      <c r="G582" s="818">
        <f t="shared" si="17"/>
        <v>0</v>
      </c>
    </row>
    <row r="583" spans="1:7">
      <c r="A583" s="822"/>
      <c r="B583" s="730"/>
      <c r="C583" s="818">
        <f t="shared" si="16"/>
        <v>0</v>
      </c>
      <c r="D583" s="701"/>
      <c r="E583" s="701"/>
      <c r="F583" s="701"/>
      <c r="G583" s="818">
        <f t="shared" si="17"/>
        <v>0</v>
      </c>
    </row>
    <row r="584" spans="1:7">
      <c r="A584" s="822"/>
      <c r="B584" s="730"/>
      <c r="C584" s="818">
        <f t="shared" si="16"/>
        <v>0</v>
      </c>
      <c r="D584" s="701"/>
      <c r="E584" s="701"/>
      <c r="F584" s="701"/>
      <c r="G584" s="818">
        <f t="shared" si="17"/>
        <v>0</v>
      </c>
    </row>
    <row r="585" spans="1:7">
      <c r="A585" s="822"/>
      <c r="B585" s="730"/>
      <c r="C585" s="818">
        <f t="shared" si="16"/>
        <v>0</v>
      </c>
      <c r="D585" s="701"/>
      <c r="E585" s="701"/>
      <c r="F585" s="701"/>
      <c r="G585" s="818">
        <f t="shared" si="17"/>
        <v>0</v>
      </c>
    </row>
    <row r="586" spans="1:7">
      <c r="A586" s="822"/>
      <c r="B586" s="730"/>
      <c r="C586" s="818">
        <f t="shared" si="16"/>
        <v>0</v>
      </c>
      <c r="D586" s="701"/>
      <c r="E586" s="701"/>
      <c r="F586" s="701"/>
      <c r="G586" s="818">
        <f t="shared" si="17"/>
        <v>0</v>
      </c>
    </row>
    <row r="587" spans="1:7">
      <c r="A587" s="822"/>
      <c r="B587" s="730"/>
      <c r="C587" s="818">
        <f t="shared" si="16"/>
        <v>0</v>
      </c>
      <c r="D587" s="701"/>
      <c r="E587" s="701"/>
      <c r="F587" s="701"/>
      <c r="G587" s="818">
        <f t="shared" si="17"/>
        <v>0</v>
      </c>
    </row>
    <row r="588" spans="1:7">
      <c r="A588" s="822"/>
      <c r="B588" s="730"/>
      <c r="C588" s="818">
        <f t="shared" ref="C588:C651" si="18">SUMIF(D588:F588,"&gt;0")</f>
        <v>0</v>
      </c>
      <c r="D588" s="701"/>
      <c r="E588" s="701"/>
      <c r="F588" s="701"/>
      <c r="G588" s="818">
        <f t="shared" ref="G588:G651" si="19">SUMIF(B588:C588,"&gt;0")</f>
        <v>0</v>
      </c>
    </row>
    <row r="589" spans="1:7">
      <c r="A589" s="822"/>
      <c r="B589" s="730"/>
      <c r="C589" s="818">
        <f t="shared" si="18"/>
        <v>0</v>
      </c>
      <c r="D589" s="701"/>
      <c r="E589" s="701"/>
      <c r="F589" s="701"/>
      <c r="G589" s="818">
        <f t="shared" si="19"/>
        <v>0</v>
      </c>
    </row>
    <row r="590" spans="1:7">
      <c r="A590" s="822"/>
      <c r="B590" s="730"/>
      <c r="C590" s="818">
        <f t="shared" si="18"/>
        <v>0</v>
      </c>
      <c r="D590" s="701"/>
      <c r="E590" s="701"/>
      <c r="F590" s="701"/>
      <c r="G590" s="818">
        <f t="shared" si="19"/>
        <v>0</v>
      </c>
    </row>
    <row r="591" spans="1:7">
      <c r="A591" s="822"/>
      <c r="B591" s="730"/>
      <c r="C591" s="818">
        <f t="shared" si="18"/>
        <v>0</v>
      </c>
      <c r="D591" s="701"/>
      <c r="E591" s="701"/>
      <c r="F591" s="701"/>
      <c r="G591" s="818">
        <f t="shared" si="19"/>
        <v>0</v>
      </c>
    </row>
    <row r="592" spans="1:7">
      <c r="A592" s="822"/>
      <c r="B592" s="730"/>
      <c r="C592" s="818">
        <f t="shared" si="18"/>
        <v>0</v>
      </c>
      <c r="D592" s="701"/>
      <c r="E592" s="701"/>
      <c r="F592" s="701"/>
      <c r="G592" s="818">
        <f t="shared" si="19"/>
        <v>0</v>
      </c>
    </row>
    <row r="593" spans="1:7">
      <c r="A593" s="822"/>
      <c r="B593" s="730"/>
      <c r="C593" s="818">
        <f t="shared" si="18"/>
        <v>0</v>
      </c>
      <c r="D593" s="701"/>
      <c r="E593" s="701"/>
      <c r="F593" s="701"/>
      <c r="G593" s="818">
        <f t="shared" si="19"/>
        <v>0</v>
      </c>
    </row>
    <row r="594" spans="1:7">
      <c r="A594" s="822"/>
      <c r="B594" s="730"/>
      <c r="C594" s="818">
        <f t="shared" si="18"/>
        <v>0</v>
      </c>
      <c r="D594" s="701"/>
      <c r="E594" s="701"/>
      <c r="F594" s="701"/>
      <c r="G594" s="818">
        <f t="shared" si="19"/>
        <v>0</v>
      </c>
    </row>
    <row r="595" spans="1:7">
      <c r="A595" s="822"/>
      <c r="B595" s="730"/>
      <c r="C595" s="818">
        <f t="shared" si="18"/>
        <v>0</v>
      </c>
      <c r="D595" s="701"/>
      <c r="E595" s="701"/>
      <c r="F595" s="701"/>
      <c r="G595" s="818">
        <f t="shared" si="19"/>
        <v>0</v>
      </c>
    </row>
    <row r="596" spans="1:7">
      <c r="A596" s="822"/>
      <c r="B596" s="730"/>
      <c r="C596" s="818">
        <f t="shared" si="18"/>
        <v>0</v>
      </c>
      <c r="D596" s="701"/>
      <c r="E596" s="701"/>
      <c r="F596" s="701"/>
      <c r="G596" s="818">
        <f t="shared" si="19"/>
        <v>0</v>
      </c>
    </row>
    <row r="597" spans="1:7">
      <c r="A597" s="822"/>
      <c r="B597" s="730"/>
      <c r="C597" s="818">
        <f t="shared" si="18"/>
        <v>0</v>
      </c>
      <c r="D597" s="701"/>
      <c r="E597" s="701"/>
      <c r="F597" s="701"/>
      <c r="G597" s="818">
        <f t="shared" si="19"/>
        <v>0</v>
      </c>
    </row>
    <row r="598" spans="1:7">
      <c r="A598" s="822"/>
      <c r="B598" s="730"/>
      <c r="C598" s="818">
        <f t="shared" si="18"/>
        <v>0</v>
      </c>
      <c r="D598" s="701"/>
      <c r="E598" s="701"/>
      <c r="F598" s="701"/>
      <c r="G598" s="818">
        <f t="shared" si="19"/>
        <v>0</v>
      </c>
    </row>
    <row r="599" spans="1:7">
      <c r="A599" s="822"/>
      <c r="B599" s="730"/>
      <c r="C599" s="818">
        <f t="shared" si="18"/>
        <v>0</v>
      </c>
      <c r="D599" s="701"/>
      <c r="E599" s="701"/>
      <c r="F599" s="701"/>
      <c r="G599" s="818">
        <f t="shared" si="19"/>
        <v>0</v>
      </c>
    </row>
    <row r="600" spans="1:7">
      <c r="A600" s="822"/>
      <c r="B600" s="730"/>
      <c r="C600" s="818">
        <f t="shared" si="18"/>
        <v>0</v>
      </c>
      <c r="D600" s="701"/>
      <c r="E600" s="701"/>
      <c r="F600" s="701"/>
      <c r="G600" s="818">
        <f t="shared" si="19"/>
        <v>0</v>
      </c>
    </row>
    <row r="601" spans="1:7">
      <c r="A601" s="822"/>
      <c r="B601" s="730"/>
      <c r="C601" s="818">
        <f t="shared" si="18"/>
        <v>0</v>
      </c>
      <c r="D601" s="701"/>
      <c r="E601" s="701"/>
      <c r="F601" s="701"/>
      <c r="G601" s="818">
        <f t="shared" si="19"/>
        <v>0</v>
      </c>
    </row>
    <row r="602" spans="1:7">
      <c r="A602" s="822"/>
      <c r="B602" s="730"/>
      <c r="C602" s="818">
        <f t="shared" si="18"/>
        <v>0</v>
      </c>
      <c r="D602" s="701"/>
      <c r="E602" s="701"/>
      <c r="F602" s="701"/>
      <c r="G602" s="818">
        <f t="shared" si="19"/>
        <v>0</v>
      </c>
    </row>
    <row r="603" spans="1:7">
      <c r="A603" s="822"/>
      <c r="B603" s="730"/>
      <c r="C603" s="818">
        <f t="shared" si="18"/>
        <v>0</v>
      </c>
      <c r="D603" s="701"/>
      <c r="E603" s="701"/>
      <c r="F603" s="701"/>
      <c r="G603" s="818">
        <f t="shared" si="19"/>
        <v>0</v>
      </c>
    </row>
    <row r="604" spans="1:7">
      <c r="A604" s="822"/>
      <c r="B604" s="730"/>
      <c r="C604" s="818">
        <f t="shared" si="18"/>
        <v>0</v>
      </c>
      <c r="D604" s="701"/>
      <c r="E604" s="701"/>
      <c r="F604" s="701"/>
      <c r="G604" s="818">
        <f t="shared" si="19"/>
        <v>0</v>
      </c>
    </row>
    <row r="605" spans="1:7">
      <c r="A605" s="822"/>
      <c r="B605" s="730"/>
      <c r="C605" s="818">
        <f t="shared" si="18"/>
        <v>0</v>
      </c>
      <c r="D605" s="701"/>
      <c r="E605" s="701"/>
      <c r="F605" s="701"/>
      <c r="G605" s="818">
        <f t="shared" si="19"/>
        <v>0</v>
      </c>
    </row>
    <row r="606" spans="1:7">
      <c r="A606" s="822"/>
      <c r="B606" s="730"/>
      <c r="C606" s="818">
        <f t="shared" si="18"/>
        <v>0</v>
      </c>
      <c r="D606" s="701"/>
      <c r="E606" s="701"/>
      <c r="F606" s="701"/>
      <c r="G606" s="818">
        <f t="shared" si="19"/>
        <v>0</v>
      </c>
    </row>
    <row r="607" spans="1:7">
      <c r="A607" s="822"/>
      <c r="B607" s="730"/>
      <c r="C607" s="818">
        <f t="shared" si="18"/>
        <v>0</v>
      </c>
      <c r="D607" s="701"/>
      <c r="E607" s="701"/>
      <c r="F607" s="701"/>
      <c r="G607" s="818">
        <f t="shared" si="19"/>
        <v>0</v>
      </c>
    </row>
    <row r="608" spans="1:7">
      <c r="A608" s="822"/>
      <c r="B608" s="730"/>
      <c r="C608" s="818">
        <f t="shared" si="18"/>
        <v>0</v>
      </c>
      <c r="D608" s="701"/>
      <c r="E608" s="701"/>
      <c r="F608" s="701"/>
      <c r="G608" s="818">
        <f t="shared" si="19"/>
        <v>0</v>
      </c>
    </row>
    <row r="609" spans="1:7">
      <c r="A609" s="822"/>
      <c r="B609" s="730"/>
      <c r="C609" s="818">
        <f t="shared" si="18"/>
        <v>0</v>
      </c>
      <c r="D609" s="701"/>
      <c r="E609" s="701"/>
      <c r="F609" s="701"/>
      <c r="G609" s="818">
        <f t="shared" si="19"/>
        <v>0</v>
      </c>
    </row>
    <row r="610" spans="1:7">
      <c r="A610" s="822"/>
      <c r="B610" s="730"/>
      <c r="C610" s="818">
        <f t="shared" si="18"/>
        <v>0</v>
      </c>
      <c r="D610" s="701"/>
      <c r="E610" s="701"/>
      <c r="F610" s="701"/>
      <c r="G610" s="818">
        <f t="shared" si="19"/>
        <v>0</v>
      </c>
    </row>
    <row r="611" spans="1:7">
      <c r="A611" s="822"/>
      <c r="B611" s="730"/>
      <c r="C611" s="818">
        <f t="shared" si="18"/>
        <v>0</v>
      </c>
      <c r="D611" s="701"/>
      <c r="E611" s="701"/>
      <c r="F611" s="701"/>
      <c r="G611" s="818">
        <f t="shared" si="19"/>
        <v>0</v>
      </c>
    </row>
    <row r="612" spans="1:7">
      <c r="A612" s="822"/>
      <c r="B612" s="730"/>
      <c r="C612" s="818">
        <f t="shared" si="18"/>
        <v>0</v>
      </c>
      <c r="D612" s="701"/>
      <c r="E612" s="701"/>
      <c r="F612" s="701"/>
      <c r="G612" s="818">
        <f t="shared" si="19"/>
        <v>0</v>
      </c>
    </row>
    <row r="613" spans="1:7">
      <c r="A613" s="822"/>
      <c r="B613" s="730"/>
      <c r="C613" s="818">
        <f t="shared" si="18"/>
        <v>0</v>
      </c>
      <c r="D613" s="701"/>
      <c r="E613" s="701"/>
      <c r="F613" s="701"/>
      <c r="G613" s="818">
        <f t="shared" si="19"/>
        <v>0</v>
      </c>
    </row>
    <row r="614" spans="1:7">
      <c r="A614" s="822"/>
      <c r="B614" s="730"/>
      <c r="C614" s="818">
        <f t="shared" si="18"/>
        <v>0</v>
      </c>
      <c r="D614" s="701"/>
      <c r="E614" s="701"/>
      <c r="F614" s="701"/>
      <c r="G614" s="818">
        <f t="shared" si="19"/>
        <v>0</v>
      </c>
    </row>
    <row r="615" spans="1:7">
      <c r="A615" s="822"/>
      <c r="B615" s="730"/>
      <c r="C615" s="818">
        <f t="shared" si="18"/>
        <v>0</v>
      </c>
      <c r="D615" s="701"/>
      <c r="E615" s="701"/>
      <c r="F615" s="701"/>
      <c r="G615" s="818">
        <f t="shared" si="19"/>
        <v>0</v>
      </c>
    </row>
    <row r="616" spans="1:7">
      <c r="A616" s="822"/>
      <c r="B616" s="730"/>
      <c r="C616" s="818">
        <f t="shared" si="18"/>
        <v>0</v>
      </c>
      <c r="D616" s="701"/>
      <c r="E616" s="701"/>
      <c r="F616" s="701"/>
      <c r="G616" s="818">
        <f t="shared" si="19"/>
        <v>0</v>
      </c>
    </row>
    <row r="617" spans="1:7">
      <c r="A617" s="822"/>
      <c r="B617" s="730"/>
      <c r="C617" s="818">
        <f t="shared" si="18"/>
        <v>0</v>
      </c>
      <c r="D617" s="701"/>
      <c r="E617" s="701"/>
      <c r="F617" s="701"/>
      <c r="G617" s="818">
        <f t="shared" si="19"/>
        <v>0</v>
      </c>
    </row>
    <row r="618" spans="1:7">
      <c r="A618" s="822"/>
      <c r="B618" s="730"/>
      <c r="C618" s="818">
        <f t="shared" si="18"/>
        <v>0</v>
      </c>
      <c r="D618" s="701"/>
      <c r="E618" s="701"/>
      <c r="F618" s="701"/>
      <c r="G618" s="818">
        <f t="shared" si="19"/>
        <v>0</v>
      </c>
    </row>
    <row r="619" spans="1:7">
      <c r="A619" s="822"/>
      <c r="B619" s="730"/>
      <c r="C619" s="818">
        <f t="shared" si="18"/>
        <v>0</v>
      </c>
      <c r="D619" s="701"/>
      <c r="E619" s="701"/>
      <c r="F619" s="701"/>
      <c r="G619" s="818">
        <f t="shared" si="19"/>
        <v>0</v>
      </c>
    </row>
    <row r="620" spans="1:7">
      <c r="A620" s="822"/>
      <c r="B620" s="730"/>
      <c r="C620" s="818">
        <f t="shared" si="18"/>
        <v>0</v>
      </c>
      <c r="D620" s="701"/>
      <c r="E620" s="701"/>
      <c r="F620" s="701"/>
      <c r="G620" s="818">
        <f t="shared" si="19"/>
        <v>0</v>
      </c>
    </row>
    <row r="621" spans="1:7">
      <c r="A621" s="822"/>
      <c r="B621" s="730"/>
      <c r="C621" s="818">
        <f t="shared" si="18"/>
        <v>0</v>
      </c>
      <c r="D621" s="701"/>
      <c r="E621" s="701"/>
      <c r="F621" s="701"/>
      <c r="G621" s="818">
        <f t="shared" si="19"/>
        <v>0</v>
      </c>
    </row>
    <row r="622" spans="1:7">
      <c r="A622" s="822"/>
      <c r="B622" s="730"/>
      <c r="C622" s="818">
        <f t="shared" si="18"/>
        <v>0</v>
      </c>
      <c r="D622" s="701"/>
      <c r="E622" s="701"/>
      <c r="F622" s="701"/>
      <c r="G622" s="818">
        <f t="shared" si="19"/>
        <v>0</v>
      </c>
    </row>
    <row r="623" spans="1:7">
      <c r="A623" s="822"/>
      <c r="B623" s="730"/>
      <c r="C623" s="818">
        <f t="shared" si="18"/>
        <v>0</v>
      </c>
      <c r="D623" s="701"/>
      <c r="E623" s="701"/>
      <c r="F623" s="701"/>
      <c r="G623" s="818">
        <f t="shared" si="19"/>
        <v>0</v>
      </c>
    </row>
    <row r="624" spans="1:7">
      <c r="A624" s="822"/>
      <c r="B624" s="730"/>
      <c r="C624" s="818">
        <f t="shared" si="18"/>
        <v>0</v>
      </c>
      <c r="D624" s="701"/>
      <c r="E624" s="701"/>
      <c r="F624" s="701"/>
      <c r="G624" s="818">
        <f t="shared" si="19"/>
        <v>0</v>
      </c>
    </row>
    <row r="625" spans="1:7">
      <c r="A625" s="822"/>
      <c r="B625" s="730"/>
      <c r="C625" s="818">
        <f t="shared" si="18"/>
        <v>0</v>
      </c>
      <c r="D625" s="701"/>
      <c r="E625" s="701"/>
      <c r="F625" s="701"/>
      <c r="G625" s="818">
        <f t="shared" si="19"/>
        <v>0</v>
      </c>
    </row>
    <row r="626" spans="1:7">
      <c r="A626" s="822"/>
      <c r="B626" s="730"/>
      <c r="C626" s="818">
        <f t="shared" si="18"/>
        <v>0</v>
      </c>
      <c r="D626" s="701"/>
      <c r="E626" s="701"/>
      <c r="F626" s="701"/>
      <c r="G626" s="818">
        <f t="shared" si="19"/>
        <v>0</v>
      </c>
    </row>
    <row r="627" spans="1:7">
      <c r="A627" s="822"/>
      <c r="B627" s="730"/>
      <c r="C627" s="818">
        <f t="shared" si="18"/>
        <v>0</v>
      </c>
      <c r="D627" s="701"/>
      <c r="E627" s="701"/>
      <c r="F627" s="701"/>
      <c r="G627" s="818">
        <f t="shared" si="19"/>
        <v>0</v>
      </c>
    </row>
    <row r="628" spans="1:7">
      <c r="A628" s="822"/>
      <c r="B628" s="730"/>
      <c r="C628" s="818">
        <f t="shared" si="18"/>
        <v>0</v>
      </c>
      <c r="D628" s="701"/>
      <c r="E628" s="701"/>
      <c r="F628" s="701"/>
      <c r="G628" s="818">
        <f t="shared" si="19"/>
        <v>0</v>
      </c>
    </row>
    <row r="629" spans="1:7">
      <c r="A629" s="822"/>
      <c r="B629" s="730"/>
      <c r="C629" s="818">
        <f t="shared" si="18"/>
        <v>0</v>
      </c>
      <c r="D629" s="701"/>
      <c r="E629" s="701"/>
      <c r="F629" s="701"/>
      <c r="G629" s="818">
        <f t="shared" si="19"/>
        <v>0</v>
      </c>
    </row>
    <row r="630" spans="1:7">
      <c r="A630" s="822"/>
      <c r="B630" s="730"/>
      <c r="C630" s="818">
        <f t="shared" si="18"/>
        <v>0</v>
      </c>
      <c r="D630" s="701"/>
      <c r="E630" s="701"/>
      <c r="F630" s="701"/>
      <c r="G630" s="818">
        <f t="shared" si="19"/>
        <v>0</v>
      </c>
    </row>
    <row r="631" spans="1:7">
      <c r="A631" s="822"/>
      <c r="B631" s="730"/>
      <c r="C631" s="818">
        <f t="shared" si="18"/>
        <v>0</v>
      </c>
      <c r="D631" s="701"/>
      <c r="E631" s="701"/>
      <c r="F631" s="701"/>
      <c r="G631" s="818">
        <f t="shared" si="19"/>
        <v>0</v>
      </c>
    </row>
    <row r="632" spans="1:7">
      <c r="A632" s="822"/>
      <c r="B632" s="730"/>
      <c r="C632" s="818">
        <f t="shared" si="18"/>
        <v>0</v>
      </c>
      <c r="D632" s="701"/>
      <c r="E632" s="701"/>
      <c r="F632" s="701"/>
      <c r="G632" s="818">
        <f t="shared" si="19"/>
        <v>0</v>
      </c>
    </row>
    <row r="633" spans="1:7">
      <c r="A633" s="822"/>
      <c r="B633" s="730"/>
      <c r="C633" s="818">
        <f t="shared" si="18"/>
        <v>0</v>
      </c>
      <c r="D633" s="701"/>
      <c r="E633" s="701"/>
      <c r="F633" s="701"/>
      <c r="G633" s="818">
        <f t="shared" si="19"/>
        <v>0</v>
      </c>
    </row>
    <row r="634" spans="1:7">
      <c r="A634" s="822"/>
      <c r="B634" s="730"/>
      <c r="C634" s="818">
        <f t="shared" si="18"/>
        <v>0</v>
      </c>
      <c r="D634" s="701"/>
      <c r="E634" s="701"/>
      <c r="F634" s="701"/>
      <c r="G634" s="818">
        <f t="shared" si="19"/>
        <v>0</v>
      </c>
    </row>
    <row r="635" spans="1:7">
      <c r="A635" s="822"/>
      <c r="B635" s="730"/>
      <c r="C635" s="818">
        <f t="shared" si="18"/>
        <v>0</v>
      </c>
      <c r="D635" s="701"/>
      <c r="E635" s="701"/>
      <c r="F635" s="701"/>
      <c r="G635" s="818">
        <f t="shared" si="19"/>
        <v>0</v>
      </c>
    </row>
    <row r="636" spans="1:7">
      <c r="A636" s="822"/>
      <c r="B636" s="730"/>
      <c r="C636" s="818">
        <f t="shared" si="18"/>
        <v>0</v>
      </c>
      <c r="D636" s="730"/>
      <c r="E636" s="730"/>
      <c r="F636" s="730"/>
      <c r="G636" s="818">
        <f t="shared" si="19"/>
        <v>0</v>
      </c>
    </row>
    <row r="637" spans="1:7">
      <c r="A637" s="822"/>
      <c r="B637" s="730"/>
      <c r="C637" s="818">
        <f t="shared" si="18"/>
        <v>0</v>
      </c>
      <c r="D637" s="730"/>
      <c r="E637" s="730"/>
      <c r="F637" s="730"/>
      <c r="G637" s="818">
        <f t="shared" si="19"/>
        <v>0</v>
      </c>
    </row>
    <row r="638" spans="1:7">
      <c r="A638" s="822"/>
      <c r="B638" s="730"/>
      <c r="C638" s="818">
        <f t="shared" si="18"/>
        <v>0</v>
      </c>
      <c r="D638" s="730"/>
      <c r="E638" s="730"/>
      <c r="F638" s="730"/>
      <c r="G638" s="818">
        <f t="shared" si="19"/>
        <v>0</v>
      </c>
    </row>
    <row r="639" spans="1:7">
      <c r="A639" s="822"/>
      <c r="B639" s="730"/>
      <c r="C639" s="818">
        <f t="shared" si="18"/>
        <v>0</v>
      </c>
      <c r="D639" s="730"/>
      <c r="E639" s="730"/>
      <c r="F639" s="730"/>
      <c r="G639" s="818">
        <f t="shared" si="19"/>
        <v>0</v>
      </c>
    </row>
    <row r="640" spans="1:7">
      <c r="A640" s="822"/>
      <c r="B640" s="730"/>
      <c r="C640" s="818">
        <f t="shared" si="18"/>
        <v>0</v>
      </c>
      <c r="D640" s="730"/>
      <c r="E640" s="730"/>
      <c r="F640" s="730"/>
      <c r="G640" s="818">
        <f t="shared" si="19"/>
        <v>0</v>
      </c>
    </row>
    <row r="641" spans="1:7">
      <c r="A641" s="822"/>
      <c r="B641" s="730"/>
      <c r="C641" s="818">
        <f t="shared" si="18"/>
        <v>0</v>
      </c>
      <c r="D641" s="730"/>
      <c r="E641" s="730"/>
      <c r="F641" s="730"/>
      <c r="G641" s="818">
        <f t="shared" si="19"/>
        <v>0</v>
      </c>
    </row>
    <row r="642" spans="1:7">
      <c r="A642" s="822"/>
      <c r="B642" s="730"/>
      <c r="C642" s="818">
        <f t="shared" si="18"/>
        <v>0</v>
      </c>
      <c r="D642" s="730"/>
      <c r="E642" s="730"/>
      <c r="F642" s="730"/>
      <c r="G642" s="818">
        <f t="shared" si="19"/>
        <v>0</v>
      </c>
    </row>
    <row r="643" spans="1:7">
      <c r="A643" s="822"/>
      <c r="B643" s="730"/>
      <c r="C643" s="818">
        <f t="shared" si="18"/>
        <v>0</v>
      </c>
      <c r="D643" s="730"/>
      <c r="E643" s="730"/>
      <c r="F643" s="730"/>
      <c r="G643" s="818">
        <f t="shared" si="19"/>
        <v>0</v>
      </c>
    </row>
    <row r="644" spans="1:7">
      <c r="A644" s="822"/>
      <c r="B644" s="730"/>
      <c r="C644" s="818">
        <f t="shared" si="18"/>
        <v>0</v>
      </c>
      <c r="D644" s="730"/>
      <c r="E644" s="730"/>
      <c r="F644" s="730"/>
      <c r="G644" s="818">
        <f t="shared" si="19"/>
        <v>0</v>
      </c>
    </row>
    <row r="645" spans="1:7">
      <c r="A645" s="822"/>
      <c r="B645" s="730"/>
      <c r="C645" s="818">
        <f t="shared" si="18"/>
        <v>0</v>
      </c>
      <c r="D645" s="730"/>
      <c r="E645" s="730"/>
      <c r="F645" s="730"/>
      <c r="G645" s="818">
        <f t="shared" si="19"/>
        <v>0</v>
      </c>
    </row>
    <row r="646" spans="1:7">
      <c r="A646" s="822"/>
      <c r="B646" s="730"/>
      <c r="C646" s="818">
        <f t="shared" si="18"/>
        <v>0</v>
      </c>
      <c r="D646" s="730"/>
      <c r="E646" s="730"/>
      <c r="F646" s="730"/>
      <c r="G646" s="818">
        <f t="shared" si="19"/>
        <v>0</v>
      </c>
    </row>
    <row r="647" spans="1:7">
      <c r="A647" s="822"/>
      <c r="B647" s="730"/>
      <c r="C647" s="818">
        <f t="shared" si="18"/>
        <v>0</v>
      </c>
      <c r="D647" s="730"/>
      <c r="E647" s="730"/>
      <c r="F647" s="730"/>
      <c r="G647" s="818">
        <f t="shared" si="19"/>
        <v>0</v>
      </c>
    </row>
    <row r="648" spans="1:7">
      <c r="A648" s="822"/>
      <c r="B648" s="730"/>
      <c r="C648" s="818">
        <f t="shared" si="18"/>
        <v>0</v>
      </c>
      <c r="D648" s="730"/>
      <c r="E648" s="730"/>
      <c r="F648" s="730"/>
      <c r="G648" s="818">
        <f t="shared" si="19"/>
        <v>0</v>
      </c>
    </row>
    <row r="649" spans="1:7">
      <c r="A649" s="822"/>
      <c r="B649" s="730"/>
      <c r="C649" s="818">
        <f t="shared" si="18"/>
        <v>0</v>
      </c>
      <c r="D649" s="730"/>
      <c r="E649" s="730"/>
      <c r="F649" s="730"/>
      <c r="G649" s="818">
        <f t="shared" si="19"/>
        <v>0</v>
      </c>
    </row>
    <row r="650" spans="1:7">
      <c r="A650" s="822"/>
      <c r="B650" s="730"/>
      <c r="C650" s="818">
        <f t="shared" si="18"/>
        <v>0</v>
      </c>
      <c r="D650" s="730"/>
      <c r="E650" s="730"/>
      <c r="F650" s="730"/>
      <c r="G650" s="818">
        <f t="shared" si="19"/>
        <v>0</v>
      </c>
    </row>
    <row r="651" spans="1:7">
      <c r="A651" s="822"/>
      <c r="B651" s="730"/>
      <c r="C651" s="818">
        <f t="shared" si="18"/>
        <v>0</v>
      </c>
      <c r="D651" s="730"/>
      <c r="E651" s="730"/>
      <c r="F651" s="730"/>
      <c r="G651" s="818">
        <f t="shared" si="19"/>
        <v>0</v>
      </c>
    </row>
    <row r="652" spans="1:7">
      <c r="A652" s="822"/>
      <c r="B652" s="730"/>
      <c r="C652" s="818">
        <f t="shared" ref="C652:C715" si="20">SUMIF(D652:F652,"&gt;0")</f>
        <v>0</v>
      </c>
      <c r="D652" s="730"/>
      <c r="E652" s="730"/>
      <c r="F652" s="730"/>
      <c r="G652" s="818">
        <f t="shared" ref="G652:G715" si="21">SUMIF(B652:C652,"&gt;0")</f>
        <v>0</v>
      </c>
    </row>
    <row r="653" spans="1:7">
      <c r="A653" s="822"/>
      <c r="B653" s="730"/>
      <c r="C653" s="818">
        <f t="shared" si="20"/>
        <v>0</v>
      </c>
      <c r="D653" s="730"/>
      <c r="E653" s="730"/>
      <c r="F653" s="730"/>
      <c r="G653" s="818">
        <f t="shared" si="21"/>
        <v>0</v>
      </c>
    </row>
    <row r="654" spans="1:7">
      <c r="A654" s="822"/>
      <c r="B654" s="730"/>
      <c r="C654" s="818">
        <f t="shared" si="20"/>
        <v>0</v>
      </c>
      <c r="D654" s="730"/>
      <c r="E654" s="730"/>
      <c r="F654" s="730"/>
      <c r="G654" s="818">
        <f t="shared" si="21"/>
        <v>0</v>
      </c>
    </row>
    <row r="655" spans="1:7">
      <c r="A655" s="822"/>
      <c r="B655" s="730"/>
      <c r="C655" s="818">
        <f t="shared" si="20"/>
        <v>0</v>
      </c>
      <c r="D655" s="730"/>
      <c r="E655" s="730"/>
      <c r="F655" s="730"/>
      <c r="G655" s="818">
        <f t="shared" si="21"/>
        <v>0</v>
      </c>
    </row>
    <row r="656" spans="1:7">
      <c r="A656" s="822"/>
      <c r="B656" s="730"/>
      <c r="C656" s="818">
        <f t="shared" si="20"/>
        <v>0</v>
      </c>
      <c r="D656" s="730"/>
      <c r="E656" s="730"/>
      <c r="F656" s="730"/>
      <c r="G656" s="818">
        <f t="shared" si="21"/>
        <v>0</v>
      </c>
    </row>
    <row r="657" spans="1:7">
      <c r="A657" s="822"/>
      <c r="B657" s="730"/>
      <c r="C657" s="818">
        <f t="shared" si="20"/>
        <v>0</v>
      </c>
      <c r="D657" s="730"/>
      <c r="E657" s="730"/>
      <c r="F657" s="730"/>
      <c r="G657" s="818">
        <f t="shared" si="21"/>
        <v>0</v>
      </c>
    </row>
    <row r="658" spans="1:7">
      <c r="A658" s="822"/>
      <c r="B658" s="730"/>
      <c r="C658" s="818">
        <f t="shared" si="20"/>
        <v>0</v>
      </c>
      <c r="D658" s="730"/>
      <c r="E658" s="730"/>
      <c r="F658" s="730"/>
      <c r="G658" s="818">
        <f t="shared" si="21"/>
        <v>0</v>
      </c>
    </row>
    <row r="659" spans="1:7">
      <c r="A659" s="822"/>
      <c r="B659" s="730"/>
      <c r="C659" s="818">
        <f t="shared" si="20"/>
        <v>0</v>
      </c>
      <c r="D659" s="730"/>
      <c r="E659" s="730"/>
      <c r="F659" s="730"/>
      <c r="G659" s="818">
        <f t="shared" si="21"/>
        <v>0</v>
      </c>
    </row>
    <row r="660" spans="1:7">
      <c r="A660" s="822"/>
      <c r="B660" s="730"/>
      <c r="C660" s="818">
        <f t="shared" si="20"/>
        <v>0</v>
      </c>
      <c r="D660" s="730"/>
      <c r="E660" s="730"/>
      <c r="F660" s="730"/>
      <c r="G660" s="818">
        <f t="shared" si="21"/>
        <v>0</v>
      </c>
    </row>
    <row r="661" spans="1:7">
      <c r="A661" s="822"/>
      <c r="B661" s="730"/>
      <c r="C661" s="818">
        <f t="shared" si="20"/>
        <v>0</v>
      </c>
      <c r="D661" s="730"/>
      <c r="E661" s="730"/>
      <c r="F661" s="730"/>
      <c r="G661" s="818">
        <f t="shared" si="21"/>
        <v>0</v>
      </c>
    </row>
    <row r="662" spans="1:7">
      <c r="A662" s="822"/>
      <c r="B662" s="730"/>
      <c r="C662" s="818">
        <f t="shared" si="20"/>
        <v>0</v>
      </c>
      <c r="D662" s="730"/>
      <c r="E662" s="730"/>
      <c r="F662" s="730"/>
      <c r="G662" s="818">
        <f t="shared" si="21"/>
        <v>0</v>
      </c>
    </row>
    <row r="663" spans="1:7">
      <c r="A663" s="822"/>
      <c r="B663" s="730"/>
      <c r="C663" s="818">
        <f t="shared" si="20"/>
        <v>0</v>
      </c>
      <c r="D663" s="730"/>
      <c r="E663" s="730"/>
      <c r="F663" s="730"/>
      <c r="G663" s="818">
        <f t="shared" si="21"/>
        <v>0</v>
      </c>
    </row>
    <row r="664" spans="1:7">
      <c r="A664" s="822"/>
      <c r="B664" s="730"/>
      <c r="C664" s="818">
        <f t="shared" si="20"/>
        <v>0</v>
      </c>
      <c r="D664" s="730"/>
      <c r="E664" s="730"/>
      <c r="F664" s="730"/>
      <c r="G664" s="818">
        <f t="shared" si="21"/>
        <v>0</v>
      </c>
    </row>
    <row r="665" spans="1:7">
      <c r="A665" s="822"/>
      <c r="B665" s="730"/>
      <c r="C665" s="818">
        <f t="shared" si="20"/>
        <v>0</v>
      </c>
      <c r="D665" s="730"/>
      <c r="E665" s="730"/>
      <c r="F665" s="730"/>
      <c r="G665" s="818">
        <f t="shared" si="21"/>
        <v>0</v>
      </c>
    </row>
    <row r="666" spans="1:7">
      <c r="A666" s="822"/>
      <c r="B666" s="730"/>
      <c r="C666" s="818">
        <f t="shared" si="20"/>
        <v>0</v>
      </c>
      <c r="D666" s="730"/>
      <c r="E666" s="730"/>
      <c r="F666" s="730"/>
      <c r="G666" s="818">
        <f t="shared" si="21"/>
        <v>0</v>
      </c>
    </row>
    <row r="667" spans="1:7">
      <c r="A667" s="822"/>
      <c r="B667" s="730"/>
      <c r="C667" s="818">
        <f t="shared" si="20"/>
        <v>0</v>
      </c>
      <c r="D667" s="730"/>
      <c r="E667" s="730"/>
      <c r="F667" s="730"/>
      <c r="G667" s="818">
        <f t="shared" si="21"/>
        <v>0</v>
      </c>
    </row>
    <row r="668" spans="1:7">
      <c r="A668" s="822"/>
      <c r="B668" s="730"/>
      <c r="C668" s="818">
        <f t="shared" si="20"/>
        <v>0</v>
      </c>
      <c r="D668" s="730"/>
      <c r="E668" s="730"/>
      <c r="F668" s="730"/>
      <c r="G668" s="818">
        <f t="shared" si="21"/>
        <v>0</v>
      </c>
    </row>
    <row r="669" spans="1:7">
      <c r="A669" s="822"/>
      <c r="B669" s="730"/>
      <c r="C669" s="818">
        <f t="shared" si="20"/>
        <v>0</v>
      </c>
      <c r="D669" s="730"/>
      <c r="E669" s="730"/>
      <c r="F669" s="730"/>
      <c r="G669" s="818">
        <f t="shared" si="21"/>
        <v>0</v>
      </c>
    </row>
    <row r="670" spans="1:7">
      <c r="A670" s="822"/>
      <c r="B670" s="730"/>
      <c r="C670" s="818">
        <f t="shared" si="20"/>
        <v>0</v>
      </c>
      <c r="D670" s="730"/>
      <c r="E670" s="730"/>
      <c r="F670" s="730"/>
      <c r="G670" s="818">
        <f t="shared" si="21"/>
        <v>0</v>
      </c>
    </row>
    <row r="671" spans="1:7">
      <c r="A671" s="822"/>
      <c r="B671" s="730"/>
      <c r="C671" s="818">
        <f t="shared" si="20"/>
        <v>0</v>
      </c>
      <c r="D671" s="730"/>
      <c r="E671" s="730"/>
      <c r="F671" s="730"/>
      <c r="G671" s="818">
        <f t="shared" si="21"/>
        <v>0</v>
      </c>
    </row>
    <row r="672" spans="1:7">
      <c r="A672" s="822"/>
      <c r="B672" s="730"/>
      <c r="C672" s="818">
        <f t="shared" si="20"/>
        <v>0</v>
      </c>
      <c r="D672" s="730"/>
      <c r="E672" s="730"/>
      <c r="F672" s="730"/>
      <c r="G672" s="818">
        <f t="shared" si="21"/>
        <v>0</v>
      </c>
    </row>
    <row r="673" spans="1:7">
      <c r="A673" s="822"/>
      <c r="B673" s="730"/>
      <c r="C673" s="818">
        <f t="shared" si="20"/>
        <v>0</v>
      </c>
      <c r="D673" s="730"/>
      <c r="E673" s="730"/>
      <c r="F673" s="730"/>
      <c r="G673" s="818">
        <f t="shared" si="21"/>
        <v>0</v>
      </c>
    </row>
    <row r="674" spans="1:7">
      <c r="A674" s="822"/>
      <c r="B674" s="730"/>
      <c r="C674" s="818">
        <f t="shared" si="20"/>
        <v>0</v>
      </c>
      <c r="D674" s="730"/>
      <c r="E674" s="730"/>
      <c r="F674" s="730"/>
      <c r="G674" s="818">
        <f t="shared" si="21"/>
        <v>0</v>
      </c>
    </row>
    <row r="675" spans="1:7">
      <c r="A675" s="822"/>
      <c r="B675" s="730"/>
      <c r="C675" s="818">
        <f t="shared" si="20"/>
        <v>0</v>
      </c>
      <c r="D675" s="730"/>
      <c r="E675" s="730"/>
      <c r="F675" s="730"/>
      <c r="G675" s="818">
        <f t="shared" si="21"/>
        <v>0</v>
      </c>
    </row>
    <row r="676" spans="1:7">
      <c r="A676" s="822"/>
      <c r="B676" s="730"/>
      <c r="C676" s="818">
        <f t="shared" si="20"/>
        <v>0</v>
      </c>
      <c r="D676" s="730"/>
      <c r="E676" s="730"/>
      <c r="F676" s="730"/>
      <c r="G676" s="818">
        <f t="shared" si="21"/>
        <v>0</v>
      </c>
    </row>
    <row r="677" spans="1:7">
      <c r="A677" s="822"/>
      <c r="B677" s="730"/>
      <c r="C677" s="818">
        <f t="shared" si="20"/>
        <v>0</v>
      </c>
      <c r="D677" s="730"/>
      <c r="E677" s="730"/>
      <c r="F677" s="730"/>
      <c r="G677" s="818">
        <f t="shared" si="21"/>
        <v>0</v>
      </c>
    </row>
    <row r="678" spans="1:7">
      <c r="A678" s="822"/>
      <c r="B678" s="730"/>
      <c r="C678" s="818">
        <f t="shared" si="20"/>
        <v>0</v>
      </c>
      <c r="D678" s="730"/>
      <c r="E678" s="730"/>
      <c r="F678" s="730"/>
      <c r="G678" s="818">
        <f t="shared" si="21"/>
        <v>0</v>
      </c>
    </row>
    <row r="679" spans="1:7">
      <c r="A679" s="822"/>
      <c r="B679" s="730"/>
      <c r="C679" s="818">
        <f t="shared" si="20"/>
        <v>0</v>
      </c>
      <c r="D679" s="730"/>
      <c r="E679" s="730"/>
      <c r="F679" s="730"/>
      <c r="G679" s="818">
        <f t="shared" si="21"/>
        <v>0</v>
      </c>
    </row>
    <row r="680" spans="1:7">
      <c r="A680" s="822"/>
      <c r="B680" s="730"/>
      <c r="C680" s="818">
        <f t="shared" si="20"/>
        <v>0</v>
      </c>
      <c r="D680" s="730"/>
      <c r="E680" s="730"/>
      <c r="F680" s="730"/>
      <c r="G680" s="818">
        <f t="shared" si="21"/>
        <v>0</v>
      </c>
    </row>
    <row r="681" spans="1:7">
      <c r="A681" s="822"/>
      <c r="B681" s="730"/>
      <c r="C681" s="818">
        <f t="shared" si="20"/>
        <v>0</v>
      </c>
      <c r="D681" s="730"/>
      <c r="E681" s="730"/>
      <c r="F681" s="730"/>
      <c r="G681" s="818">
        <f t="shared" si="21"/>
        <v>0</v>
      </c>
    </row>
    <row r="682" spans="1:7">
      <c r="A682" s="822"/>
      <c r="B682" s="730"/>
      <c r="C682" s="818">
        <f t="shared" si="20"/>
        <v>0</v>
      </c>
      <c r="D682" s="730"/>
      <c r="E682" s="730"/>
      <c r="F682" s="730"/>
      <c r="G682" s="818">
        <f t="shared" si="21"/>
        <v>0</v>
      </c>
    </row>
    <row r="683" spans="1:7">
      <c r="A683" s="822"/>
      <c r="B683" s="730"/>
      <c r="C683" s="818">
        <f t="shared" si="20"/>
        <v>0</v>
      </c>
      <c r="D683" s="730"/>
      <c r="E683" s="730"/>
      <c r="F683" s="730"/>
      <c r="G683" s="818">
        <f t="shared" si="21"/>
        <v>0</v>
      </c>
    </row>
    <row r="684" spans="1:7">
      <c r="A684" s="822"/>
      <c r="B684" s="730"/>
      <c r="C684" s="818">
        <f t="shared" si="20"/>
        <v>0</v>
      </c>
      <c r="D684" s="730"/>
      <c r="E684" s="730"/>
      <c r="F684" s="730"/>
      <c r="G684" s="818">
        <f t="shared" si="21"/>
        <v>0</v>
      </c>
    </row>
    <row r="685" spans="1:7">
      <c r="A685" s="822"/>
      <c r="B685" s="730"/>
      <c r="C685" s="818">
        <f t="shared" si="20"/>
        <v>0</v>
      </c>
      <c r="D685" s="730"/>
      <c r="E685" s="730"/>
      <c r="F685" s="730"/>
      <c r="G685" s="818">
        <f t="shared" si="21"/>
        <v>0</v>
      </c>
    </row>
    <row r="686" spans="1:7">
      <c r="A686" s="822"/>
      <c r="B686" s="730"/>
      <c r="C686" s="818">
        <f t="shared" si="20"/>
        <v>0</v>
      </c>
      <c r="D686" s="730"/>
      <c r="E686" s="730"/>
      <c r="F686" s="730"/>
      <c r="G686" s="818">
        <f t="shared" si="21"/>
        <v>0</v>
      </c>
    </row>
    <row r="687" spans="1:7">
      <c r="A687" s="822"/>
      <c r="B687" s="730"/>
      <c r="C687" s="818">
        <f t="shared" si="20"/>
        <v>0</v>
      </c>
      <c r="D687" s="730"/>
      <c r="E687" s="730"/>
      <c r="F687" s="730"/>
      <c r="G687" s="818">
        <f t="shared" si="21"/>
        <v>0</v>
      </c>
    </row>
    <row r="688" spans="1:7">
      <c r="A688" s="822"/>
      <c r="B688" s="730"/>
      <c r="C688" s="818">
        <f t="shared" si="20"/>
        <v>0</v>
      </c>
      <c r="D688" s="730"/>
      <c r="E688" s="730"/>
      <c r="F688" s="730"/>
      <c r="G688" s="818">
        <f t="shared" si="21"/>
        <v>0</v>
      </c>
    </row>
    <row r="689" spans="1:7">
      <c r="A689" s="822"/>
      <c r="B689" s="730"/>
      <c r="C689" s="818">
        <f t="shared" si="20"/>
        <v>0</v>
      </c>
      <c r="D689" s="730"/>
      <c r="E689" s="730"/>
      <c r="F689" s="730"/>
      <c r="G689" s="818">
        <f t="shared" si="21"/>
        <v>0</v>
      </c>
    </row>
    <row r="690" spans="1:7">
      <c r="A690" s="822"/>
      <c r="B690" s="730"/>
      <c r="C690" s="818">
        <f t="shared" si="20"/>
        <v>0</v>
      </c>
      <c r="D690" s="730"/>
      <c r="E690" s="730"/>
      <c r="F690" s="730"/>
      <c r="G690" s="818">
        <f t="shared" si="21"/>
        <v>0</v>
      </c>
    </row>
    <row r="691" spans="1:7">
      <c r="A691" s="822"/>
      <c r="B691" s="730"/>
      <c r="C691" s="818">
        <f t="shared" si="20"/>
        <v>0</v>
      </c>
      <c r="D691" s="730"/>
      <c r="E691" s="730"/>
      <c r="F691" s="730"/>
      <c r="G691" s="818">
        <f t="shared" si="21"/>
        <v>0</v>
      </c>
    </row>
    <row r="692" spans="1:7">
      <c r="A692" s="822"/>
      <c r="B692" s="730"/>
      <c r="C692" s="818">
        <f t="shared" si="20"/>
        <v>0</v>
      </c>
      <c r="D692" s="730"/>
      <c r="E692" s="730"/>
      <c r="F692" s="730"/>
      <c r="G692" s="818">
        <f t="shared" si="21"/>
        <v>0</v>
      </c>
    </row>
    <row r="693" spans="1:7">
      <c r="A693" s="822"/>
      <c r="B693" s="730"/>
      <c r="C693" s="818">
        <f t="shared" si="20"/>
        <v>0</v>
      </c>
      <c r="D693" s="730"/>
      <c r="E693" s="730"/>
      <c r="F693" s="730"/>
      <c r="G693" s="818">
        <f t="shared" si="21"/>
        <v>0</v>
      </c>
    </row>
    <row r="694" spans="1:7">
      <c r="A694" s="822"/>
      <c r="B694" s="730"/>
      <c r="C694" s="818">
        <f t="shared" si="20"/>
        <v>0</v>
      </c>
      <c r="D694" s="730"/>
      <c r="E694" s="730"/>
      <c r="F694" s="730"/>
      <c r="G694" s="818">
        <f t="shared" si="21"/>
        <v>0</v>
      </c>
    </row>
    <row r="695" spans="1:7">
      <c r="A695" s="822"/>
      <c r="B695" s="730"/>
      <c r="C695" s="818">
        <f t="shared" si="20"/>
        <v>0</v>
      </c>
      <c r="D695" s="730"/>
      <c r="E695" s="730"/>
      <c r="F695" s="730"/>
      <c r="G695" s="818">
        <f t="shared" si="21"/>
        <v>0</v>
      </c>
    </row>
    <row r="696" spans="1:7">
      <c r="A696" s="822"/>
      <c r="B696" s="730"/>
      <c r="C696" s="818">
        <f t="shared" si="20"/>
        <v>0</v>
      </c>
      <c r="D696" s="730"/>
      <c r="E696" s="730"/>
      <c r="F696" s="730"/>
      <c r="G696" s="818">
        <f t="shared" si="21"/>
        <v>0</v>
      </c>
    </row>
    <row r="697" spans="1:7">
      <c r="A697" s="822"/>
      <c r="B697" s="730"/>
      <c r="C697" s="818">
        <f t="shared" si="20"/>
        <v>0</v>
      </c>
      <c r="D697" s="730"/>
      <c r="E697" s="730"/>
      <c r="F697" s="730"/>
      <c r="G697" s="818">
        <f t="shared" si="21"/>
        <v>0</v>
      </c>
    </row>
    <row r="698" spans="1:7">
      <c r="A698" s="822"/>
      <c r="B698" s="730"/>
      <c r="C698" s="818">
        <f t="shared" si="20"/>
        <v>0</v>
      </c>
      <c r="D698" s="730"/>
      <c r="E698" s="730"/>
      <c r="F698" s="730"/>
      <c r="G698" s="818">
        <f t="shared" si="21"/>
        <v>0</v>
      </c>
    </row>
    <row r="699" spans="1:7">
      <c r="A699" s="822"/>
      <c r="B699" s="730"/>
      <c r="C699" s="818">
        <f t="shared" si="20"/>
        <v>0</v>
      </c>
      <c r="D699" s="730"/>
      <c r="E699" s="730"/>
      <c r="F699" s="730"/>
      <c r="G699" s="818">
        <f t="shared" si="21"/>
        <v>0</v>
      </c>
    </row>
    <row r="700" spans="1:7">
      <c r="A700" s="822"/>
      <c r="B700" s="730"/>
      <c r="C700" s="818">
        <f t="shared" si="20"/>
        <v>0</v>
      </c>
      <c r="D700" s="730"/>
      <c r="E700" s="730"/>
      <c r="F700" s="730"/>
      <c r="G700" s="818">
        <f t="shared" si="21"/>
        <v>0</v>
      </c>
    </row>
    <row r="701" spans="1:7">
      <c r="A701" s="822"/>
      <c r="B701" s="730"/>
      <c r="C701" s="818">
        <f t="shared" si="20"/>
        <v>0</v>
      </c>
      <c r="D701" s="730"/>
      <c r="E701" s="730"/>
      <c r="F701" s="730"/>
      <c r="G701" s="818">
        <f t="shared" si="21"/>
        <v>0</v>
      </c>
    </row>
    <row r="702" spans="1:7">
      <c r="A702" s="822"/>
      <c r="B702" s="730"/>
      <c r="C702" s="818">
        <f t="shared" si="20"/>
        <v>0</v>
      </c>
      <c r="D702" s="730"/>
      <c r="E702" s="730"/>
      <c r="F702" s="730"/>
      <c r="G702" s="818">
        <f t="shared" si="21"/>
        <v>0</v>
      </c>
    </row>
    <row r="703" spans="1:7">
      <c r="A703" s="822"/>
      <c r="B703" s="730"/>
      <c r="C703" s="818">
        <f t="shared" si="20"/>
        <v>0</v>
      </c>
      <c r="D703" s="730"/>
      <c r="E703" s="730"/>
      <c r="F703" s="730"/>
      <c r="G703" s="818">
        <f t="shared" si="21"/>
        <v>0</v>
      </c>
    </row>
    <row r="704" spans="1:7">
      <c r="A704" s="822"/>
      <c r="B704" s="730"/>
      <c r="C704" s="818">
        <f t="shared" si="20"/>
        <v>0</v>
      </c>
      <c r="D704" s="730"/>
      <c r="E704" s="730"/>
      <c r="F704" s="730"/>
      <c r="G704" s="818">
        <f t="shared" si="21"/>
        <v>0</v>
      </c>
    </row>
    <row r="705" spans="1:7">
      <c r="A705" s="822"/>
      <c r="B705" s="730"/>
      <c r="C705" s="818">
        <f t="shared" si="20"/>
        <v>0</v>
      </c>
      <c r="D705" s="730"/>
      <c r="E705" s="730"/>
      <c r="F705" s="730"/>
      <c r="G705" s="818">
        <f t="shared" si="21"/>
        <v>0</v>
      </c>
    </row>
    <row r="706" spans="1:7">
      <c r="A706" s="822"/>
      <c r="B706" s="730"/>
      <c r="C706" s="818">
        <f t="shared" si="20"/>
        <v>0</v>
      </c>
      <c r="D706" s="730"/>
      <c r="E706" s="730"/>
      <c r="F706" s="730"/>
      <c r="G706" s="818">
        <f t="shared" si="21"/>
        <v>0</v>
      </c>
    </row>
    <row r="707" spans="1:7">
      <c r="A707" s="822"/>
      <c r="B707" s="730"/>
      <c r="C707" s="818">
        <f t="shared" si="20"/>
        <v>0</v>
      </c>
      <c r="D707" s="730"/>
      <c r="E707" s="730"/>
      <c r="F707" s="730"/>
      <c r="G707" s="818">
        <f t="shared" si="21"/>
        <v>0</v>
      </c>
    </row>
    <row r="708" spans="1:7">
      <c r="A708" s="822"/>
      <c r="B708" s="730"/>
      <c r="C708" s="818">
        <f t="shared" si="20"/>
        <v>0</v>
      </c>
      <c r="D708" s="730"/>
      <c r="E708" s="730"/>
      <c r="F708" s="730"/>
      <c r="G708" s="818">
        <f t="shared" si="21"/>
        <v>0</v>
      </c>
    </row>
    <row r="709" spans="1:7">
      <c r="A709" s="822"/>
      <c r="B709" s="730"/>
      <c r="C709" s="818">
        <f t="shared" si="20"/>
        <v>0</v>
      </c>
      <c r="D709" s="730"/>
      <c r="E709" s="730"/>
      <c r="F709" s="730"/>
      <c r="G709" s="818">
        <f t="shared" si="21"/>
        <v>0</v>
      </c>
    </row>
    <row r="710" spans="1:7">
      <c r="A710" s="822"/>
      <c r="B710" s="730"/>
      <c r="C710" s="818">
        <f t="shared" si="20"/>
        <v>0</v>
      </c>
      <c r="D710" s="730"/>
      <c r="E710" s="730"/>
      <c r="F710" s="730"/>
      <c r="G710" s="818">
        <f t="shared" si="21"/>
        <v>0</v>
      </c>
    </row>
    <row r="711" spans="1:7">
      <c r="A711" s="822"/>
      <c r="B711" s="730"/>
      <c r="C711" s="818">
        <f t="shared" si="20"/>
        <v>0</v>
      </c>
      <c r="D711" s="730"/>
      <c r="E711" s="730"/>
      <c r="F711" s="730"/>
      <c r="G711" s="818">
        <f t="shared" si="21"/>
        <v>0</v>
      </c>
    </row>
    <row r="712" spans="1:7">
      <c r="A712" s="822"/>
      <c r="B712" s="730"/>
      <c r="C712" s="818">
        <f t="shared" si="20"/>
        <v>0</v>
      </c>
      <c r="D712" s="730"/>
      <c r="E712" s="730"/>
      <c r="F712" s="730"/>
      <c r="G712" s="818">
        <f t="shared" si="21"/>
        <v>0</v>
      </c>
    </row>
    <row r="713" spans="1:7">
      <c r="A713" s="822"/>
      <c r="B713" s="730"/>
      <c r="C713" s="818">
        <f t="shared" si="20"/>
        <v>0</v>
      </c>
      <c r="D713" s="730"/>
      <c r="E713" s="730"/>
      <c r="F713" s="730"/>
      <c r="G713" s="818">
        <f t="shared" si="21"/>
        <v>0</v>
      </c>
    </row>
    <row r="714" spans="1:7">
      <c r="A714" s="822"/>
      <c r="B714" s="730"/>
      <c r="C714" s="818">
        <f t="shared" si="20"/>
        <v>0</v>
      </c>
      <c r="D714" s="730"/>
      <c r="E714" s="730"/>
      <c r="F714" s="730"/>
      <c r="G714" s="818">
        <f t="shared" si="21"/>
        <v>0</v>
      </c>
    </row>
    <row r="715" spans="1:7">
      <c r="A715" s="822"/>
      <c r="B715" s="730"/>
      <c r="C715" s="818">
        <f t="shared" si="20"/>
        <v>0</v>
      </c>
      <c r="D715" s="730"/>
      <c r="E715" s="730"/>
      <c r="F715" s="730"/>
      <c r="G715" s="818">
        <f t="shared" si="21"/>
        <v>0</v>
      </c>
    </row>
    <row r="716" spans="1:7">
      <c r="A716" s="822"/>
      <c r="B716" s="730"/>
      <c r="C716" s="818">
        <f t="shared" ref="C716:C779" si="22">SUMIF(D716:F716,"&gt;0")</f>
        <v>0</v>
      </c>
      <c r="D716" s="730"/>
      <c r="E716" s="730"/>
      <c r="F716" s="730"/>
      <c r="G716" s="818">
        <f t="shared" ref="G716:G779" si="23">SUMIF(B716:C716,"&gt;0")</f>
        <v>0</v>
      </c>
    </row>
    <row r="717" spans="1:7">
      <c r="A717" s="822"/>
      <c r="B717" s="730"/>
      <c r="C717" s="818">
        <f t="shared" si="22"/>
        <v>0</v>
      </c>
      <c r="D717" s="730"/>
      <c r="E717" s="730"/>
      <c r="F717" s="730"/>
      <c r="G717" s="818">
        <f t="shared" si="23"/>
        <v>0</v>
      </c>
    </row>
    <row r="718" spans="1:7">
      <c r="A718" s="822"/>
      <c r="B718" s="730"/>
      <c r="C718" s="818">
        <f t="shared" si="22"/>
        <v>0</v>
      </c>
      <c r="D718" s="730"/>
      <c r="E718" s="730"/>
      <c r="F718" s="730"/>
      <c r="G718" s="818">
        <f t="shared" si="23"/>
        <v>0</v>
      </c>
    </row>
    <row r="719" spans="1:7">
      <c r="A719" s="822"/>
      <c r="B719" s="730"/>
      <c r="C719" s="818">
        <f t="shared" si="22"/>
        <v>0</v>
      </c>
      <c r="D719" s="730"/>
      <c r="E719" s="730"/>
      <c r="F719" s="730"/>
      <c r="G719" s="818">
        <f t="shared" si="23"/>
        <v>0</v>
      </c>
    </row>
    <row r="720" spans="1:7">
      <c r="A720" s="822"/>
      <c r="B720" s="730"/>
      <c r="C720" s="818">
        <f t="shared" si="22"/>
        <v>0</v>
      </c>
      <c r="D720" s="730"/>
      <c r="E720" s="730"/>
      <c r="F720" s="730"/>
      <c r="G720" s="818">
        <f t="shared" si="23"/>
        <v>0</v>
      </c>
    </row>
    <row r="721" spans="1:7">
      <c r="A721" s="822"/>
      <c r="B721" s="730"/>
      <c r="C721" s="818">
        <f t="shared" si="22"/>
        <v>0</v>
      </c>
      <c r="D721" s="730"/>
      <c r="E721" s="730"/>
      <c r="F721" s="730"/>
      <c r="G721" s="818">
        <f t="shared" si="23"/>
        <v>0</v>
      </c>
    </row>
    <row r="722" spans="1:7">
      <c r="A722" s="822"/>
      <c r="B722" s="730"/>
      <c r="C722" s="818">
        <f t="shared" si="22"/>
        <v>0</v>
      </c>
      <c r="D722" s="730"/>
      <c r="E722" s="730"/>
      <c r="F722" s="730"/>
      <c r="G722" s="818">
        <f t="shared" si="23"/>
        <v>0</v>
      </c>
    </row>
    <row r="723" spans="1:7">
      <c r="A723" s="822"/>
      <c r="B723" s="730"/>
      <c r="C723" s="818">
        <f t="shared" si="22"/>
        <v>0</v>
      </c>
      <c r="D723" s="730"/>
      <c r="E723" s="730"/>
      <c r="F723" s="730"/>
      <c r="G723" s="818">
        <f t="shared" si="23"/>
        <v>0</v>
      </c>
    </row>
    <row r="724" spans="1:7">
      <c r="A724" s="822"/>
      <c r="B724" s="730"/>
      <c r="C724" s="818">
        <f t="shared" si="22"/>
        <v>0</v>
      </c>
      <c r="D724" s="730"/>
      <c r="E724" s="730"/>
      <c r="F724" s="730"/>
      <c r="G724" s="818">
        <f t="shared" si="23"/>
        <v>0</v>
      </c>
    </row>
    <row r="725" spans="1:7">
      <c r="A725" s="822"/>
      <c r="B725" s="730"/>
      <c r="C725" s="818">
        <f t="shared" si="22"/>
        <v>0</v>
      </c>
      <c r="D725" s="730"/>
      <c r="E725" s="730"/>
      <c r="F725" s="730"/>
      <c r="G725" s="818">
        <f t="shared" si="23"/>
        <v>0</v>
      </c>
    </row>
    <row r="726" spans="1:7">
      <c r="A726" s="822"/>
      <c r="B726" s="730"/>
      <c r="C726" s="818">
        <f t="shared" si="22"/>
        <v>0</v>
      </c>
      <c r="D726" s="730"/>
      <c r="E726" s="730"/>
      <c r="F726" s="730"/>
      <c r="G726" s="818">
        <f t="shared" si="23"/>
        <v>0</v>
      </c>
    </row>
    <row r="727" spans="1:7">
      <c r="A727" s="822"/>
      <c r="B727" s="730"/>
      <c r="C727" s="818">
        <f t="shared" si="22"/>
        <v>0</v>
      </c>
      <c r="D727" s="730"/>
      <c r="E727" s="730"/>
      <c r="F727" s="730"/>
      <c r="G727" s="818">
        <f t="shared" si="23"/>
        <v>0</v>
      </c>
    </row>
    <row r="728" spans="1:7">
      <c r="A728" s="822"/>
      <c r="B728" s="730"/>
      <c r="C728" s="818">
        <f t="shared" si="22"/>
        <v>0</v>
      </c>
      <c r="D728" s="730"/>
      <c r="E728" s="730"/>
      <c r="F728" s="730"/>
      <c r="G728" s="818">
        <f t="shared" si="23"/>
        <v>0</v>
      </c>
    </row>
    <row r="729" spans="1:7">
      <c r="A729" s="822"/>
      <c r="B729" s="730"/>
      <c r="C729" s="818">
        <f t="shared" si="22"/>
        <v>0</v>
      </c>
      <c r="D729" s="730"/>
      <c r="E729" s="730"/>
      <c r="F729" s="730"/>
      <c r="G729" s="818">
        <f t="shared" si="23"/>
        <v>0</v>
      </c>
    </row>
    <row r="730" spans="1:7">
      <c r="A730" s="822"/>
      <c r="B730" s="730"/>
      <c r="C730" s="818">
        <f t="shared" si="22"/>
        <v>0</v>
      </c>
      <c r="D730" s="730"/>
      <c r="E730" s="730"/>
      <c r="F730" s="730"/>
      <c r="G730" s="818">
        <f t="shared" si="23"/>
        <v>0</v>
      </c>
    </row>
    <row r="731" spans="1:7">
      <c r="A731" s="822"/>
      <c r="B731" s="730"/>
      <c r="C731" s="818">
        <f t="shared" si="22"/>
        <v>0</v>
      </c>
      <c r="D731" s="730"/>
      <c r="E731" s="730"/>
      <c r="F731" s="730"/>
      <c r="G731" s="818">
        <f t="shared" si="23"/>
        <v>0</v>
      </c>
    </row>
    <row r="732" spans="1:7">
      <c r="A732" s="822"/>
      <c r="B732" s="730"/>
      <c r="C732" s="818">
        <f t="shared" si="22"/>
        <v>0</v>
      </c>
      <c r="D732" s="730"/>
      <c r="E732" s="730"/>
      <c r="F732" s="730"/>
      <c r="G732" s="818">
        <f t="shared" si="23"/>
        <v>0</v>
      </c>
    </row>
    <row r="733" spans="1:7">
      <c r="A733" s="822"/>
      <c r="B733" s="730"/>
      <c r="C733" s="818">
        <f t="shared" si="22"/>
        <v>0</v>
      </c>
      <c r="D733" s="730"/>
      <c r="E733" s="730"/>
      <c r="F733" s="730"/>
      <c r="G733" s="818">
        <f t="shared" si="23"/>
        <v>0</v>
      </c>
    </row>
    <row r="734" spans="1:7">
      <c r="A734" s="822"/>
      <c r="B734" s="730"/>
      <c r="C734" s="818">
        <f t="shared" si="22"/>
        <v>0</v>
      </c>
      <c r="D734" s="730"/>
      <c r="E734" s="730"/>
      <c r="F734" s="730"/>
      <c r="G734" s="818">
        <f t="shared" si="23"/>
        <v>0</v>
      </c>
    </row>
    <row r="735" spans="1:7">
      <c r="A735" s="822"/>
      <c r="B735" s="730"/>
      <c r="C735" s="818">
        <f t="shared" si="22"/>
        <v>0</v>
      </c>
      <c r="D735" s="730"/>
      <c r="E735" s="730"/>
      <c r="F735" s="730"/>
      <c r="G735" s="818">
        <f t="shared" si="23"/>
        <v>0</v>
      </c>
    </row>
    <row r="736" spans="1:7">
      <c r="A736" s="822"/>
      <c r="B736" s="730"/>
      <c r="C736" s="818">
        <f t="shared" si="22"/>
        <v>0</v>
      </c>
      <c r="D736" s="730"/>
      <c r="E736" s="730"/>
      <c r="F736" s="730"/>
      <c r="G736" s="818">
        <f t="shared" si="23"/>
        <v>0</v>
      </c>
    </row>
    <row r="737" spans="1:7">
      <c r="A737" s="822"/>
      <c r="B737" s="730"/>
      <c r="C737" s="818">
        <f t="shared" si="22"/>
        <v>0</v>
      </c>
      <c r="D737" s="730"/>
      <c r="E737" s="730"/>
      <c r="F737" s="730"/>
      <c r="G737" s="818">
        <f t="shared" si="23"/>
        <v>0</v>
      </c>
    </row>
    <row r="738" spans="1:7">
      <c r="A738" s="822"/>
      <c r="B738" s="730"/>
      <c r="C738" s="818">
        <f t="shared" si="22"/>
        <v>0</v>
      </c>
      <c r="D738" s="730"/>
      <c r="E738" s="730"/>
      <c r="F738" s="730"/>
      <c r="G738" s="818">
        <f t="shared" si="23"/>
        <v>0</v>
      </c>
    </row>
    <row r="739" spans="1:7">
      <c r="A739" s="822"/>
      <c r="B739" s="730"/>
      <c r="C739" s="818">
        <f t="shared" si="22"/>
        <v>0</v>
      </c>
      <c r="D739" s="730"/>
      <c r="E739" s="730"/>
      <c r="F739" s="730"/>
      <c r="G739" s="818">
        <f t="shared" si="23"/>
        <v>0</v>
      </c>
    </row>
    <row r="740" spans="1:7">
      <c r="A740" s="822"/>
      <c r="B740" s="730"/>
      <c r="C740" s="818">
        <f t="shared" si="22"/>
        <v>0</v>
      </c>
      <c r="D740" s="730"/>
      <c r="E740" s="730"/>
      <c r="F740" s="730"/>
      <c r="G740" s="818">
        <f t="shared" si="23"/>
        <v>0</v>
      </c>
    </row>
    <row r="741" spans="1:7">
      <c r="A741" s="822"/>
      <c r="B741" s="730"/>
      <c r="C741" s="818">
        <f t="shared" si="22"/>
        <v>0</v>
      </c>
      <c r="D741" s="730"/>
      <c r="E741" s="730"/>
      <c r="F741" s="730"/>
      <c r="G741" s="818">
        <f t="shared" si="23"/>
        <v>0</v>
      </c>
    </row>
    <row r="742" spans="1:7">
      <c r="A742" s="822"/>
      <c r="B742" s="730"/>
      <c r="C742" s="818">
        <f t="shared" si="22"/>
        <v>0</v>
      </c>
      <c r="D742" s="730"/>
      <c r="E742" s="730"/>
      <c r="F742" s="730"/>
      <c r="G742" s="818">
        <f t="shared" si="23"/>
        <v>0</v>
      </c>
    </row>
    <row r="743" spans="1:7">
      <c r="A743" s="822"/>
      <c r="B743" s="730"/>
      <c r="C743" s="818">
        <f t="shared" si="22"/>
        <v>0</v>
      </c>
      <c r="D743" s="730"/>
      <c r="E743" s="730"/>
      <c r="F743" s="730"/>
      <c r="G743" s="818">
        <f t="shared" si="23"/>
        <v>0</v>
      </c>
    </row>
    <row r="744" spans="1:7">
      <c r="A744" s="822"/>
      <c r="B744" s="730"/>
      <c r="C744" s="818">
        <f t="shared" si="22"/>
        <v>0</v>
      </c>
      <c r="D744" s="730"/>
      <c r="E744" s="730"/>
      <c r="F744" s="730"/>
      <c r="G744" s="818">
        <f t="shared" si="23"/>
        <v>0</v>
      </c>
    </row>
    <row r="745" spans="1:7">
      <c r="A745" s="822"/>
      <c r="B745" s="730"/>
      <c r="C745" s="818">
        <f t="shared" si="22"/>
        <v>0</v>
      </c>
      <c r="D745" s="730"/>
      <c r="E745" s="730"/>
      <c r="F745" s="730"/>
      <c r="G745" s="818">
        <f t="shared" si="23"/>
        <v>0</v>
      </c>
    </row>
    <row r="746" spans="1:7">
      <c r="A746" s="822"/>
      <c r="B746" s="730"/>
      <c r="C746" s="818">
        <f t="shared" si="22"/>
        <v>0</v>
      </c>
      <c r="D746" s="730"/>
      <c r="E746" s="730"/>
      <c r="F746" s="730"/>
      <c r="G746" s="818">
        <f t="shared" si="23"/>
        <v>0</v>
      </c>
    </row>
    <row r="747" spans="1:7">
      <c r="A747" s="822"/>
      <c r="B747" s="730"/>
      <c r="C747" s="818">
        <f t="shared" si="22"/>
        <v>0</v>
      </c>
      <c r="D747" s="730"/>
      <c r="E747" s="730"/>
      <c r="F747" s="730"/>
      <c r="G747" s="818">
        <f t="shared" si="23"/>
        <v>0</v>
      </c>
    </row>
    <row r="748" spans="1:7">
      <c r="A748" s="822"/>
      <c r="B748" s="730"/>
      <c r="C748" s="818">
        <f t="shared" si="22"/>
        <v>0</v>
      </c>
      <c r="D748" s="730"/>
      <c r="E748" s="730"/>
      <c r="F748" s="730"/>
      <c r="G748" s="818">
        <f t="shared" si="23"/>
        <v>0</v>
      </c>
    </row>
    <row r="749" spans="1:7">
      <c r="A749" s="822"/>
      <c r="B749" s="730"/>
      <c r="C749" s="818">
        <f t="shared" si="22"/>
        <v>0</v>
      </c>
      <c r="D749" s="730"/>
      <c r="E749" s="730"/>
      <c r="F749" s="730"/>
      <c r="G749" s="818">
        <f t="shared" si="23"/>
        <v>0</v>
      </c>
    </row>
    <row r="750" spans="1:7">
      <c r="A750" s="822"/>
      <c r="B750" s="730"/>
      <c r="C750" s="818">
        <f t="shared" si="22"/>
        <v>0</v>
      </c>
      <c r="D750" s="730"/>
      <c r="E750" s="730"/>
      <c r="F750" s="730"/>
      <c r="G750" s="818">
        <f t="shared" si="23"/>
        <v>0</v>
      </c>
    </row>
    <row r="751" spans="1:7">
      <c r="A751" s="822"/>
      <c r="B751" s="730"/>
      <c r="C751" s="818">
        <f t="shared" si="22"/>
        <v>0</v>
      </c>
      <c r="D751" s="730"/>
      <c r="E751" s="730"/>
      <c r="F751" s="730"/>
      <c r="G751" s="818">
        <f t="shared" si="23"/>
        <v>0</v>
      </c>
    </row>
    <row r="752" spans="1:7">
      <c r="A752" s="822"/>
      <c r="B752" s="730"/>
      <c r="C752" s="818">
        <f t="shared" si="22"/>
        <v>0</v>
      </c>
      <c r="D752" s="730"/>
      <c r="E752" s="730"/>
      <c r="F752" s="730"/>
      <c r="G752" s="818">
        <f t="shared" si="23"/>
        <v>0</v>
      </c>
    </row>
    <row r="753" spans="1:7">
      <c r="A753" s="822"/>
      <c r="B753" s="730"/>
      <c r="C753" s="818">
        <f t="shared" si="22"/>
        <v>0</v>
      </c>
      <c r="D753" s="730"/>
      <c r="E753" s="730"/>
      <c r="F753" s="730"/>
      <c r="G753" s="818">
        <f t="shared" si="23"/>
        <v>0</v>
      </c>
    </row>
    <row r="754" spans="1:7">
      <c r="A754" s="822"/>
      <c r="B754" s="730"/>
      <c r="C754" s="818">
        <f t="shared" si="22"/>
        <v>0</v>
      </c>
      <c r="D754" s="730"/>
      <c r="E754" s="730"/>
      <c r="F754" s="730"/>
      <c r="G754" s="818">
        <f t="shared" si="23"/>
        <v>0</v>
      </c>
    </row>
    <row r="755" spans="1:7">
      <c r="A755" s="822"/>
      <c r="B755" s="730"/>
      <c r="C755" s="818">
        <f t="shared" si="22"/>
        <v>0</v>
      </c>
      <c r="D755" s="730"/>
      <c r="E755" s="730"/>
      <c r="F755" s="730"/>
      <c r="G755" s="818">
        <f t="shared" si="23"/>
        <v>0</v>
      </c>
    </row>
    <row r="756" spans="1:7">
      <c r="A756" s="822"/>
      <c r="B756" s="730"/>
      <c r="C756" s="818">
        <f t="shared" si="22"/>
        <v>0</v>
      </c>
      <c r="D756" s="730"/>
      <c r="E756" s="730"/>
      <c r="F756" s="730"/>
      <c r="G756" s="818">
        <f t="shared" si="23"/>
        <v>0</v>
      </c>
    </row>
    <row r="757" spans="1:7">
      <c r="A757" s="822"/>
      <c r="B757" s="730"/>
      <c r="C757" s="818">
        <f t="shared" si="22"/>
        <v>0</v>
      </c>
      <c r="D757" s="730"/>
      <c r="E757" s="730"/>
      <c r="F757" s="730"/>
      <c r="G757" s="818">
        <f t="shared" si="23"/>
        <v>0</v>
      </c>
    </row>
    <row r="758" spans="1:7">
      <c r="A758" s="822"/>
      <c r="B758" s="730"/>
      <c r="C758" s="818">
        <f t="shared" si="22"/>
        <v>0</v>
      </c>
      <c r="D758" s="730"/>
      <c r="E758" s="730"/>
      <c r="F758" s="730"/>
      <c r="G758" s="818">
        <f t="shared" si="23"/>
        <v>0</v>
      </c>
    </row>
    <row r="759" spans="1:7">
      <c r="A759" s="822"/>
      <c r="B759" s="730"/>
      <c r="C759" s="818">
        <f t="shared" si="22"/>
        <v>0</v>
      </c>
      <c r="D759" s="730"/>
      <c r="E759" s="730"/>
      <c r="F759" s="730"/>
      <c r="G759" s="818">
        <f t="shared" si="23"/>
        <v>0</v>
      </c>
    </row>
    <row r="760" spans="1:7">
      <c r="A760" s="822"/>
      <c r="B760" s="730"/>
      <c r="C760" s="818">
        <f t="shared" si="22"/>
        <v>0</v>
      </c>
      <c r="D760" s="730"/>
      <c r="E760" s="730"/>
      <c r="F760" s="730"/>
      <c r="G760" s="818">
        <f t="shared" si="23"/>
        <v>0</v>
      </c>
    </row>
    <row r="761" spans="1:7">
      <c r="A761" s="822"/>
      <c r="B761" s="730"/>
      <c r="C761" s="818">
        <f t="shared" si="22"/>
        <v>0</v>
      </c>
      <c r="D761" s="730"/>
      <c r="E761" s="730"/>
      <c r="F761" s="730"/>
      <c r="G761" s="818">
        <f t="shared" si="23"/>
        <v>0</v>
      </c>
    </row>
    <row r="762" spans="1:7">
      <c r="A762" s="822"/>
      <c r="B762" s="730"/>
      <c r="C762" s="818">
        <f t="shared" si="22"/>
        <v>0</v>
      </c>
      <c r="D762" s="730"/>
      <c r="E762" s="730"/>
      <c r="F762" s="730"/>
      <c r="G762" s="818">
        <f t="shared" si="23"/>
        <v>0</v>
      </c>
    </row>
    <row r="763" spans="1:7">
      <c r="A763" s="822"/>
      <c r="B763" s="730"/>
      <c r="C763" s="818">
        <f t="shared" si="22"/>
        <v>0</v>
      </c>
      <c r="D763" s="730"/>
      <c r="E763" s="730"/>
      <c r="F763" s="730"/>
      <c r="G763" s="818">
        <f t="shared" si="23"/>
        <v>0</v>
      </c>
    </row>
    <row r="764" spans="1:7">
      <c r="A764" s="822"/>
      <c r="B764" s="730"/>
      <c r="C764" s="818">
        <f t="shared" si="22"/>
        <v>0</v>
      </c>
      <c r="D764" s="730"/>
      <c r="E764" s="730"/>
      <c r="F764" s="730"/>
      <c r="G764" s="818">
        <f t="shared" si="23"/>
        <v>0</v>
      </c>
    </row>
    <row r="765" spans="1:7">
      <c r="A765" s="822"/>
      <c r="B765" s="730"/>
      <c r="C765" s="818">
        <f t="shared" si="22"/>
        <v>0</v>
      </c>
      <c r="D765" s="730"/>
      <c r="E765" s="730"/>
      <c r="F765" s="730"/>
      <c r="G765" s="818">
        <f t="shared" si="23"/>
        <v>0</v>
      </c>
    </row>
    <row r="766" spans="1:7">
      <c r="A766" s="822"/>
      <c r="B766" s="730"/>
      <c r="C766" s="818">
        <f t="shared" si="22"/>
        <v>0</v>
      </c>
      <c r="D766" s="730"/>
      <c r="E766" s="730"/>
      <c r="F766" s="730"/>
      <c r="G766" s="818">
        <f t="shared" si="23"/>
        <v>0</v>
      </c>
    </row>
    <row r="767" spans="1:7">
      <c r="A767" s="822"/>
      <c r="B767" s="730"/>
      <c r="C767" s="818">
        <f t="shared" si="22"/>
        <v>0</v>
      </c>
      <c r="D767" s="730"/>
      <c r="E767" s="730"/>
      <c r="F767" s="730"/>
      <c r="G767" s="818">
        <f t="shared" si="23"/>
        <v>0</v>
      </c>
    </row>
    <row r="768" spans="1:7">
      <c r="A768" s="822"/>
      <c r="B768" s="730"/>
      <c r="C768" s="818">
        <f t="shared" si="22"/>
        <v>0</v>
      </c>
      <c r="D768" s="730"/>
      <c r="E768" s="730"/>
      <c r="F768" s="730"/>
      <c r="G768" s="818">
        <f t="shared" si="23"/>
        <v>0</v>
      </c>
    </row>
    <row r="769" spans="1:7">
      <c r="A769" s="822"/>
      <c r="B769" s="730"/>
      <c r="C769" s="818">
        <f t="shared" si="22"/>
        <v>0</v>
      </c>
      <c r="D769" s="730"/>
      <c r="E769" s="730"/>
      <c r="F769" s="730"/>
      <c r="G769" s="818">
        <f t="shared" si="23"/>
        <v>0</v>
      </c>
    </row>
    <row r="770" spans="1:7">
      <c r="A770" s="822"/>
      <c r="B770" s="730"/>
      <c r="C770" s="818">
        <f t="shared" si="22"/>
        <v>0</v>
      </c>
      <c r="D770" s="730"/>
      <c r="E770" s="730"/>
      <c r="F770" s="730"/>
      <c r="G770" s="818">
        <f t="shared" si="23"/>
        <v>0</v>
      </c>
    </row>
    <row r="771" spans="1:7">
      <c r="A771" s="822"/>
      <c r="B771" s="730"/>
      <c r="C771" s="818">
        <f t="shared" si="22"/>
        <v>0</v>
      </c>
      <c r="D771" s="730"/>
      <c r="E771" s="730"/>
      <c r="F771" s="730"/>
      <c r="G771" s="818">
        <f t="shared" si="23"/>
        <v>0</v>
      </c>
    </row>
    <row r="772" spans="1:7">
      <c r="A772" s="822"/>
      <c r="B772" s="730"/>
      <c r="C772" s="818">
        <f t="shared" si="22"/>
        <v>0</v>
      </c>
      <c r="D772" s="730"/>
      <c r="E772" s="730"/>
      <c r="F772" s="730"/>
      <c r="G772" s="818">
        <f t="shared" si="23"/>
        <v>0</v>
      </c>
    </row>
    <row r="773" spans="1:7">
      <c r="A773" s="822"/>
      <c r="B773" s="730"/>
      <c r="C773" s="818">
        <f t="shared" si="22"/>
        <v>0</v>
      </c>
      <c r="D773" s="730"/>
      <c r="E773" s="730"/>
      <c r="F773" s="730"/>
      <c r="G773" s="818">
        <f t="shared" si="23"/>
        <v>0</v>
      </c>
    </row>
    <row r="774" spans="1:7">
      <c r="A774" s="822"/>
      <c r="B774" s="730"/>
      <c r="C774" s="818">
        <f t="shared" si="22"/>
        <v>0</v>
      </c>
      <c r="D774" s="730"/>
      <c r="E774" s="730"/>
      <c r="F774" s="730"/>
      <c r="G774" s="818">
        <f t="shared" si="23"/>
        <v>0</v>
      </c>
    </row>
    <row r="775" spans="1:7">
      <c r="A775" s="822"/>
      <c r="B775" s="730"/>
      <c r="C775" s="818">
        <f t="shared" si="22"/>
        <v>0</v>
      </c>
      <c r="D775" s="730"/>
      <c r="E775" s="730"/>
      <c r="F775" s="730"/>
      <c r="G775" s="818">
        <f t="shared" si="23"/>
        <v>0</v>
      </c>
    </row>
    <row r="776" spans="1:7">
      <c r="A776" s="822"/>
      <c r="B776" s="730"/>
      <c r="C776" s="818">
        <f t="shared" si="22"/>
        <v>0</v>
      </c>
      <c r="D776" s="730"/>
      <c r="E776" s="730"/>
      <c r="F776" s="730"/>
      <c r="G776" s="818">
        <f t="shared" si="23"/>
        <v>0</v>
      </c>
    </row>
    <row r="777" spans="1:7">
      <c r="A777" s="822"/>
      <c r="B777" s="730"/>
      <c r="C777" s="818">
        <f t="shared" si="22"/>
        <v>0</v>
      </c>
      <c r="D777" s="730"/>
      <c r="E777" s="730"/>
      <c r="F777" s="730"/>
      <c r="G777" s="818">
        <f t="shared" si="23"/>
        <v>0</v>
      </c>
    </row>
    <row r="778" spans="1:7">
      <c r="A778" s="822"/>
      <c r="B778" s="730"/>
      <c r="C778" s="818">
        <f t="shared" si="22"/>
        <v>0</v>
      </c>
      <c r="D778" s="730"/>
      <c r="E778" s="730"/>
      <c r="F778" s="730"/>
      <c r="G778" s="818">
        <f t="shared" si="23"/>
        <v>0</v>
      </c>
    </row>
    <row r="779" spans="1:7">
      <c r="A779" s="822"/>
      <c r="B779" s="730"/>
      <c r="C779" s="818">
        <f t="shared" si="22"/>
        <v>0</v>
      </c>
      <c r="D779" s="730"/>
      <c r="E779" s="730"/>
      <c r="F779" s="730"/>
      <c r="G779" s="818">
        <f t="shared" si="23"/>
        <v>0</v>
      </c>
    </row>
    <row r="780" spans="1:7">
      <c r="A780" s="822"/>
      <c r="B780" s="730"/>
      <c r="C780" s="818">
        <f t="shared" ref="C780:C843" si="24">SUMIF(D780:F780,"&gt;0")</f>
        <v>0</v>
      </c>
      <c r="D780" s="730"/>
      <c r="E780" s="730"/>
      <c r="F780" s="730"/>
      <c r="G780" s="818">
        <f t="shared" ref="G780:G843" si="25">SUMIF(B780:C780,"&gt;0")</f>
        <v>0</v>
      </c>
    </row>
    <row r="781" spans="1:7">
      <c r="A781" s="822"/>
      <c r="B781" s="730"/>
      <c r="C781" s="818">
        <f t="shared" si="24"/>
        <v>0</v>
      </c>
      <c r="D781" s="730"/>
      <c r="E781" s="730"/>
      <c r="F781" s="730"/>
      <c r="G781" s="818">
        <f t="shared" si="25"/>
        <v>0</v>
      </c>
    </row>
    <row r="782" spans="1:7">
      <c r="A782" s="822"/>
      <c r="B782" s="730"/>
      <c r="C782" s="818">
        <f t="shared" si="24"/>
        <v>0</v>
      </c>
      <c r="D782" s="730"/>
      <c r="E782" s="730"/>
      <c r="F782" s="730"/>
      <c r="G782" s="818">
        <f t="shared" si="25"/>
        <v>0</v>
      </c>
    </row>
    <row r="783" spans="1:7">
      <c r="A783" s="822"/>
      <c r="B783" s="730"/>
      <c r="C783" s="818">
        <f t="shared" si="24"/>
        <v>0</v>
      </c>
      <c r="D783" s="730"/>
      <c r="E783" s="730"/>
      <c r="F783" s="730"/>
      <c r="G783" s="818">
        <f t="shared" si="25"/>
        <v>0</v>
      </c>
    </row>
    <row r="784" spans="1:7">
      <c r="A784" s="822"/>
      <c r="B784" s="730"/>
      <c r="C784" s="818">
        <f t="shared" si="24"/>
        <v>0</v>
      </c>
      <c r="D784" s="730"/>
      <c r="E784" s="730"/>
      <c r="F784" s="730"/>
      <c r="G784" s="818">
        <f t="shared" si="25"/>
        <v>0</v>
      </c>
    </row>
    <row r="785" spans="1:7">
      <c r="A785" s="822"/>
      <c r="B785" s="730"/>
      <c r="C785" s="818">
        <f t="shared" si="24"/>
        <v>0</v>
      </c>
      <c r="D785" s="730"/>
      <c r="E785" s="730"/>
      <c r="F785" s="730"/>
      <c r="G785" s="818">
        <f t="shared" si="25"/>
        <v>0</v>
      </c>
    </row>
    <row r="786" spans="1:7">
      <c r="A786" s="822"/>
      <c r="B786" s="730"/>
      <c r="C786" s="818">
        <f t="shared" si="24"/>
        <v>0</v>
      </c>
      <c r="D786" s="730"/>
      <c r="E786" s="730"/>
      <c r="F786" s="730"/>
      <c r="G786" s="818">
        <f t="shared" si="25"/>
        <v>0</v>
      </c>
    </row>
    <row r="787" spans="1:7">
      <c r="A787" s="822"/>
      <c r="B787" s="730"/>
      <c r="C787" s="818">
        <f t="shared" si="24"/>
        <v>0</v>
      </c>
      <c r="D787" s="730"/>
      <c r="E787" s="730"/>
      <c r="F787" s="730"/>
      <c r="G787" s="818">
        <f t="shared" si="25"/>
        <v>0</v>
      </c>
    </row>
    <row r="788" spans="1:7">
      <c r="A788" s="822"/>
      <c r="B788" s="730"/>
      <c r="C788" s="818">
        <f t="shared" si="24"/>
        <v>0</v>
      </c>
      <c r="D788" s="730"/>
      <c r="E788" s="730"/>
      <c r="F788" s="730"/>
      <c r="G788" s="818">
        <f t="shared" si="25"/>
        <v>0</v>
      </c>
    </row>
    <row r="789" spans="1:7">
      <c r="A789" s="822"/>
      <c r="B789" s="730"/>
      <c r="C789" s="818">
        <f t="shared" si="24"/>
        <v>0</v>
      </c>
      <c r="D789" s="730"/>
      <c r="E789" s="730"/>
      <c r="F789" s="730"/>
      <c r="G789" s="818">
        <f t="shared" si="25"/>
        <v>0</v>
      </c>
    </row>
    <row r="790" spans="1:7">
      <c r="A790" s="822"/>
      <c r="B790" s="730"/>
      <c r="C790" s="818">
        <f t="shared" si="24"/>
        <v>0</v>
      </c>
      <c r="D790" s="730"/>
      <c r="E790" s="730"/>
      <c r="F790" s="730"/>
      <c r="G790" s="818">
        <f t="shared" si="25"/>
        <v>0</v>
      </c>
    </row>
    <row r="791" spans="1:7">
      <c r="A791" s="822"/>
      <c r="B791" s="730"/>
      <c r="C791" s="818">
        <f t="shared" si="24"/>
        <v>0</v>
      </c>
      <c r="D791" s="730"/>
      <c r="E791" s="730"/>
      <c r="F791" s="730"/>
      <c r="G791" s="818">
        <f t="shared" si="25"/>
        <v>0</v>
      </c>
    </row>
    <row r="792" spans="1:7">
      <c r="A792" s="822"/>
      <c r="B792" s="730"/>
      <c r="C792" s="818">
        <f t="shared" si="24"/>
        <v>0</v>
      </c>
      <c r="D792" s="730"/>
      <c r="E792" s="730"/>
      <c r="F792" s="730"/>
      <c r="G792" s="818">
        <f t="shared" si="25"/>
        <v>0</v>
      </c>
    </row>
    <row r="793" spans="1:7">
      <c r="A793" s="822"/>
      <c r="B793" s="730"/>
      <c r="C793" s="818">
        <f t="shared" si="24"/>
        <v>0</v>
      </c>
      <c r="D793" s="730"/>
      <c r="E793" s="730"/>
      <c r="F793" s="730"/>
      <c r="G793" s="818">
        <f t="shared" si="25"/>
        <v>0</v>
      </c>
    </row>
    <row r="794" spans="1:7">
      <c r="A794" s="822"/>
      <c r="B794" s="730"/>
      <c r="C794" s="818">
        <f t="shared" si="24"/>
        <v>0</v>
      </c>
      <c r="D794" s="730"/>
      <c r="E794" s="730"/>
      <c r="F794" s="730"/>
      <c r="G794" s="818">
        <f t="shared" si="25"/>
        <v>0</v>
      </c>
    </row>
    <row r="795" spans="1:7">
      <c r="A795" s="822"/>
      <c r="B795" s="730"/>
      <c r="C795" s="818">
        <f t="shared" si="24"/>
        <v>0</v>
      </c>
      <c r="D795" s="730"/>
      <c r="E795" s="730"/>
      <c r="F795" s="730"/>
      <c r="G795" s="818">
        <f t="shared" si="25"/>
        <v>0</v>
      </c>
    </row>
    <row r="796" spans="1:7">
      <c r="A796" s="822"/>
      <c r="B796" s="730"/>
      <c r="C796" s="818">
        <f t="shared" si="24"/>
        <v>0</v>
      </c>
      <c r="D796" s="730"/>
      <c r="E796" s="730"/>
      <c r="F796" s="730"/>
      <c r="G796" s="818">
        <f t="shared" si="25"/>
        <v>0</v>
      </c>
    </row>
    <row r="797" spans="1:7">
      <c r="A797" s="822"/>
      <c r="B797" s="730"/>
      <c r="C797" s="818">
        <f t="shared" si="24"/>
        <v>0</v>
      </c>
      <c r="D797" s="730"/>
      <c r="E797" s="730"/>
      <c r="F797" s="730"/>
      <c r="G797" s="818">
        <f t="shared" si="25"/>
        <v>0</v>
      </c>
    </row>
    <row r="798" spans="1:7">
      <c r="A798" s="822"/>
      <c r="B798" s="730"/>
      <c r="C798" s="818">
        <f t="shared" si="24"/>
        <v>0</v>
      </c>
      <c r="D798" s="730"/>
      <c r="E798" s="730"/>
      <c r="F798" s="730"/>
      <c r="G798" s="818">
        <f t="shared" si="25"/>
        <v>0</v>
      </c>
    </row>
    <row r="799" spans="1:7">
      <c r="A799" s="822"/>
      <c r="B799" s="730"/>
      <c r="C799" s="818">
        <f t="shared" si="24"/>
        <v>0</v>
      </c>
      <c r="D799" s="730"/>
      <c r="E799" s="730"/>
      <c r="F799" s="730"/>
      <c r="G799" s="818">
        <f t="shared" si="25"/>
        <v>0</v>
      </c>
    </row>
    <row r="800" spans="1:7">
      <c r="A800" s="822"/>
      <c r="B800" s="730"/>
      <c r="C800" s="818">
        <f t="shared" si="24"/>
        <v>0</v>
      </c>
      <c r="D800" s="730"/>
      <c r="E800" s="730"/>
      <c r="F800" s="730"/>
      <c r="G800" s="818">
        <f t="shared" si="25"/>
        <v>0</v>
      </c>
    </row>
    <row r="801" spans="1:7">
      <c r="A801" s="822"/>
      <c r="B801" s="730"/>
      <c r="C801" s="818">
        <f t="shared" si="24"/>
        <v>0</v>
      </c>
      <c r="D801" s="730"/>
      <c r="E801" s="730"/>
      <c r="F801" s="730"/>
      <c r="G801" s="818">
        <f t="shared" si="25"/>
        <v>0</v>
      </c>
    </row>
    <row r="802" spans="1:7">
      <c r="A802" s="822"/>
      <c r="B802" s="730"/>
      <c r="C802" s="818">
        <f t="shared" si="24"/>
        <v>0</v>
      </c>
      <c r="D802" s="730"/>
      <c r="E802" s="730"/>
      <c r="F802" s="730"/>
      <c r="G802" s="818">
        <f t="shared" si="25"/>
        <v>0</v>
      </c>
    </row>
    <row r="803" spans="1:7">
      <c r="A803" s="822"/>
      <c r="B803" s="730"/>
      <c r="C803" s="818">
        <f t="shared" si="24"/>
        <v>0</v>
      </c>
      <c r="D803" s="730"/>
      <c r="E803" s="730"/>
      <c r="F803" s="730"/>
      <c r="G803" s="818">
        <f t="shared" si="25"/>
        <v>0</v>
      </c>
    </row>
    <row r="804" spans="1:7">
      <c r="A804" s="822"/>
      <c r="B804" s="730"/>
      <c r="C804" s="818">
        <f t="shared" si="24"/>
        <v>0</v>
      </c>
      <c r="D804" s="730"/>
      <c r="E804" s="730"/>
      <c r="F804" s="730"/>
      <c r="G804" s="818">
        <f t="shared" si="25"/>
        <v>0</v>
      </c>
    </row>
    <row r="805" spans="1:7">
      <c r="A805" s="822"/>
      <c r="B805" s="730"/>
      <c r="C805" s="818">
        <f t="shared" si="24"/>
        <v>0</v>
      </c>
      <c r="D805" s="730"/>
      <c r="E805" s="730"/>
      <c r="F805" s="730"/>
      <c r="G805" s="818">
        <f t="shared" si="25"/>
        <v>0</v>
      </c>
    </row>
    <row r="806" spans="1:7">
      <c r="A806" s="822"/>
      <c r="B806" s="730"/>
      <c r="C806" s="818">
        <f t="shared" si="24"/>
        <v>0</v>
      </c>
      <c r="D806" s="730"/>
      <c r="E806" s="730"/>
      <c r="F806" s="730"/>
      <c r="G806" s="818">
        <f t="shared" si="25"/>
        <v>0</v>
      </c>
    </row>
    <row r="807" spans="1:7">
      <c r="A807" s="822"/>
      <c r="B807" s="730"/>
      <c r="C807" s="818">
        <f t="shared" si="24"/>
        <v>0</v>
      </c>
      <c r="D807" s="730"/>
      <c r="E807" s="730"/>
      <c r="F807" s="730"/>
      <c r="G807" s="818">
        <f t="shared" si="25"/>
        <v>0</v>
      </c>
    </row>
    <row r="808" spans="1:7">
      <c r="A808" s="822"/>
      <c r="B808" s="730"/>
      <c r="C808" s="818">
        <f t="shared" si="24"/>
        <v>0</v>
      </c>
      <c r="D808" s="730"/>
      <c r="E808" s="730"/>
      <c r="F808" s="730"/>
      <c r="G808" s="818">
        <f t="shared" si="25"/>
        <v>0</v>
      </c>
    </row>
    <row r="809" spans="1:7">
      <c r="A809" s="822"/>
      <c r="B809" s="730"/>
      <c r="C809" s="818">
        <f t="shared" si="24"/>
        <v>0</v>
      </c>
      <c r="D809" s="730"/>
      <c r="E809" s="730"/>
      <c r="F809" s="730"/>
      <c r="G809" s="818">
        <f t="shared" si="25"/>
        <v>0</v>
      </c>
    </row>
    <row r="810" spans="1:7">
      <c r="A810" s="822"/>
      <c r="B810" s="730"/>
      <c r="C810" s="818">
        <f t="shared" si="24"/>
        <v>0</v>
      </c>
      <c r="D810" s="730"/>
      <c r="E810" s="730"/>
      <c r="F810" s="730"/>
      <c r="G810" s="818">
        <f t="shared" si="25"/>
        <v>0</v>
      </c>
    </row>
    <row r="811" spans="1:7">
      <c r="A811" s="822"/>
      <c r="B811" s="730"/>
      <c r="C811" s="818">
        <f t="shared" si="24"/>
        <v>0</v>
      </c>
      <c r="D811" s="730"/>
      <c r="E811" s="730"/>
      <c r="F811" s="730"/>
      <c r="G811" s="818">
        <f t="shared" si="25"/>
        <v>0</v>
      </c>
    </row>
    <row r="812" spans="1:7">
      <c r="A812" s="822"/>
      <c r="B812" s="730"/>
      <c r="C812" s="818">
        <f t="shared" si="24"/>
        <v>0</v>
      </c>
      <c r="D812" s="730"/>
      <c r="E812" s="730"/>
      <c r="F812" s="730"/>
      <c r="G812" s="818">
        <f t="shared" si="25"/>
        <v>0</v>
      </c>
    </row>
    <row r="813" spans="1:7">
      <c r="A813" s="822"/>
      <c r="B813" s="730"/>
      <c r="C813" s="818">
        <f t="shared" si="24"/>
        <v>0</v>
      </c>
      <c r="D813" s="730"/>
      <c r="E813" s="730"/>
      <c r="F813" s="730"/>
      <c r="G813" s="818">
        <f t="shared" si="25"/>
        <v>0</v>
      </c>
    </row>
    <row r="814" spans="1:7">
      <c r="A814" s="822"/>
      <c r="B814" s="730"/>
      <c r="C814" s="818">
        <f t="shared" si="24"/>
        <v>0</v>
      </c>
      <c r="D814" s="730"/>
      <c r="E814" s="730"/>
      <c r="F814" s="730"/>
      <c r="G814" s="818">
        <f t="shared" si="25"/>
        <v>0</v>
      </c>
    </row>
    <row r="815" spans="1:7">
      <c r="A815" s="822"/>
      <c r="B815" s="730"/>
      <c r="C815" s="818">
        <f t="shared" si="24"/>
        <v>0</v>
      </c>
      <c r="D815" s="730"/>
      <c r="E815" s="730"/>
      <c r="F815" s="730"/>
      <c r="G815" s="818">
        <f t="shared" si="25"/>
        <v>0</v>
      </c>
    </row>
    <row r="816" spans="1:7">
      <c r="A816" s="822"/>
      <c r="B816" s="730"/>
      <c r="C816" s="818">
        <f t="shared" si="24"/>
        <v>0</v>
      </c>
      <c r="D816" s="730"/>
      <c r="E816" s="730"/>
      <c r="F816" s="730"/>
      <c r="G816" s="818">
        <f t="shared" si="25"/>
        <v>0</v>
      </c>
    </row>
    <row r="817" spans="1:7">
      <c r="A817" s="822"/>
      <c r="B817" s="730"/>
      <c r="C817" s="818">
        <f t="shared" si="24"/>
        <v>0</v>
      </c>
      <c r="D817" s="730"/>
      <c r="E817" s="730"/>
      <c r="F817" s="730"/>
      <c r="G817" s="818">
        <f t="shared" si="25"/>
        <v>0</v>
      </c>
    </row>
    <row r="818" spans="1:7">
      <c r="A818" s="822"/>
      <c r="B818" s="730"/>
      <c r="C818" s="818">
        <f t="shared" si="24"/>
        <v>0</v>
      </c>
      <c r="D818" s="730"/>
      <c r="E818" s="730"/>
      <c r="F818" s="730"/>
      <c r="G818" s="818">
        <f t="shared" si="25"/>
        <v>0</v>
      </c>
    </row>
    <row r="819" spans="1:7">
      <c r="A819" s="822"/>
      <c r="B819" s="730"/>
      <c r="C819" s="818">
        <f t="shared" si="24"/>
        <v>0</v>
      </c>
      <c r="D819" s="730"/>
      <c r="E819" s="730"/>
      <c r="F819" s="730"/>
      <c r="G819" s="818">
        <f t="shared" si="25"/>
        <v>0</v>
      </c>
    </row>
    <row r="820" spans="1:7">
      <c r="A820" s="822"/>
      <c r="B820" s="730"/>
      <c r="C820" s="818">
        <f t="shared" si="24"/>
        <v>0</v>
      </c>
      <c r="D820" s="730"/>
      <c r="E820" s="730"/>
      <c r="F820" s="730"/>
      <c r="G820" s="818">
        <f t="shared" si="25"/>
        <v>0</v>
      </c>
    </row>
    <row r="821" spans="1:7">
      <c r="A821" s="822"/>
      <c r="B821" s="730"/>
      <c r="C821" s="818">
        <f t="shared" si="24"/>
        <v>0</v>
      </c>
      <c r="D821" s="730"/>
      <c r="E821" s="730"/>
      <c r="F821" s="730"/>
      <c r="G821" s="818">
        <f t="shared" si="25"/>
        <v>0</v>
      </c>
    </row>
    <row r="822" spans="1:7">
      <c r="A822" s="822"/>
      <c r="B822" s="730"/>
      <c r="C822" s="818">
        <f t="shared" si="24"/>
        <v>0</v>
      </c>
      <c r="D822" s="730"/>
      <c r="E822" s="730"/>
      <c r="F822" s="730"/>
      <c r="G822" s="818">
        <f t="shared" si="25"/>
        <v>0</v>
      </c>
    </row>
    <row r="823" spans="1:7">
      <c r="A823" s="822"/>
      <c r="B823" s="730"/>
      <c r="C823" s="818">
        <f t="shared" si="24"/>
        <v>0</v>
      </c>
      <c r="D823" s="730"/>
      <c r="E823" s="730"/>
      <c r="F823" s="730"/>
      <c r="G823" s="818">
        <f t="shared" si="25"/>
        <v>0</v>
      </c>
    </row>
    <row r="824" spans="1:7">
      <c r="A824" s="822"/>
      <c r="B824" s="730"/>
      <c r="C824" s="818">
        <f t="shared" si="24"/>
        <v>0</v>
      </c>
      <c r="D824" s="730"/>
      <c r="E824" s="730"/>
      <c r="F824" s="730"/>
      <c r="G824" s="818">
        <f t="shared" si="25"/>
        <v>0</v>
      </c>
    </row>
    <row r="825" spans="1:7">
      <c r="A825" s="822"/>
      <c r="B825" s="730"/>
      <c r="C825" s="818">
        <f t="shared" si="24"/>
        <v>0</v>
      </c>
      <c r="D825" s="730"/>
      <c r="E825" s="730"/>
      <c r="F825" s="730"/>
      <c r="G825" s="818">
        <f t="shared" si="25"/>
        <v>0</v>
      </c>
    </row>
    <row r="826" spans="1:7">
      <c r="A826" s="822"/>
      <c r="B826" s="730"/>
      <c r="C826" s="818">
        <f t="shared" si="24"/>
        <v>0</v>
      </c>
      <c r="D826" s="730"/>
      <c r="E826" s="730"/>
      <c r="F826" s="730"/>
      <c r="G826" s="818">
        <f t="shared" si="25"/>
        <v>0</v>
      </c>
    </row>
    <row r="827" spans="1:7">
      <c r="A827" s="822"/>
      <c r="B827" s="730"/>
      <c r="C827" s="818">
        <f t="shared" si="24"/>
        <v>0</v>
      </c>
      <c r="D827" s="730"/>
      <c r="E827" s="730"/>
      <c r="F827" s="730"/>
      <c r="G827" s="818">
        <f t="shared" si="25"/>
        <v>0</v>
      </c>
    </row>
    <row r="828" spans="1:7">
      <c r="A828" s="822"/>
      <c r="B828" s="730"/>
      <c r="C828" s="818">
        <f t="shared" si="24"/>
        <v>0</v>
      </c>
      <c r="D828" s="730"/>
      <c r="E828" s="730"/>
      <c r="F828" s="730"/>
      <c r="G828" s="818">
        <f t="shared" si="25"/>
        <v>0</v>
      </c>
    </row>
    <row r="829" spans="1:7">
      <c r="A829" s="822"/>
      <c r="B829" s="730"/>
      <c r="C829" s="818">
        <f t="shared" si="24"/>
        <v>0</v>
      </c>
      <c r="D829" s="730"/>
      <c r="E829" s="730"/>
      <c r="F829" s="730"/>
      <c r="G829" s="818">
        <f t="shared" si="25"/>
        <v>0</v>
      </c>
    </row>
    <row r="830" spans="1:7">
      <c r="A830" s="822"/>
      <c r="B830" s="730"/>
      <c r="C830" s="818">
        <f t="shared" si="24"/>
        <v>0</v>
      </c>
      <c r="D830" s="730"/>
      <c r="E830" s="730"/>
      <c r="F830" s="730"/>
      <c r="G830" s="818">
        <f t="shared" si="25"/>
        <v>0</v>
      </c>
    </row>
    <row r="831" spans="1:7">
      <c r="A831" s="822"/>
      <c r="B831" s="730"/>
      <c r="C831" s="818">
        <f t="shared" si="24"/>
        <v>0</v>
      </c>
      <c r="D831" s="730"/>
      <c r="E831" s="730"/>
      <c r="F831" s="730"/>
      <c r="G831" s="818">
        <f t="shared" si="25"/>
        <v>0</v>
      </c>
    </row>
    <row r="832" spans="1:7">
      <c r="A832" s="822"/>
      <c r="B832" s="730"/>
      <c r="C832" s="818">
        <f t="shared" si="24"/>
        <v>0</v>
      </c>
      <c r="D832" s="730"/>
      <c r="E832" s="730"/>
      <c r="F832" s="730"/>
      <c r="G832" s="818">
        <f t="shared" si="25"/>
        <v>0</v>
      </c>
    </row>
    <row r="833" spans="1:7">
      <c r="A833" s="822"/>
      <c r="B833" s="730"/>
      <c r="C833" s="818">
        <f t="shared" si="24"/>
        <v>0</v>
      </c>
      <c r="D833" s="730"/>
      <c r="E833" s="730"/>
      <c r="F833" s="730"/>
      <c r="G833" s="818">
        <f t="shared" si="25"/>
        <v>0</v>
      </c>
    </row>
    <row r="834" spans="1:7">
      <c r="A834" s="822"/>
      <c r="B834" s="730"/>
      <c r="C834" s="818">
        <f t="shared" si="24"/>
        <v>0</v>
      </c>
      <c r="D834" s="730"/>
      <c r="E834" s="730"/>
      <c r="F834" s="730"/>
      <c r="G834" s="818">
        <f t="shared" si="25"/>
        <v>0</v>
      </c>
    </row>
    <row r="835" spans="1:7">
      <c r="A835" s="822"/>
      <c r="B835" s="730"/>
      <c r="C835" s="818">
        <f t="shared" si="24"/>
        <v>0</v>
      </c>
      <c r="D835" s="730"/>
      <c r="E835" s="730"/>
      <c r="F835" s="730"/>
      <c r="G835" s="818">
        <f t="shared" si="25"/>
        <v>0</v>
      </c>
    </row>
    <row r="836" spans="1:7">
      <c r="A836" s="822"/>
      <c r="B836" s="730"/>
      <c r="C836" s="818">
        <f t="shared" si="24"/>
        <v>0</v>
      </c>
      <c r="D836" s="730"/>
      <c r="E836" s="730"/>
      <c r="F836" s="730"/>
      <c r="G836" s="818">
        <f t="shared" si="25"/>
        <v>0</v>
      </c>
    </row>
    <row r="837" spans="1:7">
      <c r="A837" s="822"/>
      <c r="B837" s="730"/>
      <c r="C837" s="818">
        <f t="shared" si="24"/>
        <v>0</v>
      </c>
      <c r="D837" s="730"/>
      <c r="E837" s="730"/>
      <c r="F837" s="730"/>
      <c r="G837" s="818">
        <f t="shared" si="25"/>
        <v>0</v>
      </c>
    </row>
    <row r="838" spans="1:7">
      <c r="A838" s="822"/>
      <c r="B838" s="730"/>
      <c r="C838" s="818">
        <f t="shared" si="24"/>
        <v>0</v>
      </c>
      <c r="D838" s="730"/>
      <c r="E838" s="730"/>
      <c r="F838" s="730"/>
      <c r="G838" s="818">
        <f t="shared" si="25"/>
        <v>0</v>
      </c>
    </row>
    <row r="839" spans="1:7">
      <c r="A839" s="822"/>
      <c r="B839" s="730"/>
      <c r="C839" s="818">
        <f t="shared" si="24"/>
        <v>0</v>
      </c>
      <c r="D839" s="730"/>
      <c r="E839" s="730"/>
      <c r="F839" s="730"/>
      <c r="G839" s="818">
        <f t="shared" si="25"/>
        <v>0</v>
      </c>
    </row>
    <row r="840" spans="1:7">
      <c r="A840" s="822"/>
      <c r="B840" s="730"/>
      <c r="C840" s="818">
        <f t="shared" si="24"/>
        <v>0</v>
      </c>
      <c r="D840" s="730"/>
      <c r="E840" s="730"/>
      <c r="F840" s="730"/>
      <c r="G840" s="818">
        <f t="shared" si="25"/>
        <v>0</v>
      </c>
    </row>
    <row r="841" spans="1:7">
      <c r="A841" s="822"/>
      <c r="B841" s="730"/>
      <c r="C841" s="818">
        <f t="shared" si="24"/>
        <v>0</v>
      </c>
      <c r="D841" s="730"/>
      <c r="E841" s="730"/>
      <c r="F841" s="730"/>
      <c r="G841" s="818">
        <f t="shared" si="25"/>
        <v>0</v>
      </c>
    </row>
    <row r="842" spans="1:7">
      <c r="A842" s="822"/>
      <c r="B842" s="730"/>
      <c r="C842" s="818">
        <f t="shared" si="24"/>
        <v>0</v>
      </c>
      <c r="D842" s="730"/>
      <c r="E842" s="730"/>
      <c r="F842" s="730"/>
      <c r="G842" s="818">
        <f t="shared" si="25"/>
        <v>0</v>
      </c>
    </row>
    <row r="843" spans="1:7">
      <c r="A843" s="822"/>
      <c r="B843" s="730"/>
      <c r="C843" s="818">
        <f t="shared" si="24"/>
        <v>0</v>
      </c>
      <c r="D843" s="730"/>
      <c r="E843" s="730"/>
      <c r="F843" s="730"/>
      <c r="G843" s="818">
        <f t="shared" si="25"/>
        <v>0</v>
      </c>
    </row>
    <row r="844" spans="1:7">
      <c r="A844" s="822"/>
      <c r="B844" s="730"/>
      <c r="C844" s="818">
        <f t="shared" ref="C844:C907" si="26">SUMIF(D844:F844,"&gt;0")</f>
        <v>0</v>
      </c>
      <c r="D844" s="730"/>
      <c r="E844" s="730"/>
      <c r="F844" s="730"/>
      <c r="G844" s="818">
        <f t="shared" ref="G844:G907" si="27">SUMIF(B844:C844,"&gt;0")</f>
        <v>0</v>
      </c>
    </row>
    <row r="845" spans="1:7">
      <c r="A845" s="822"/>
      <c r="B845" s="730"/>
      <c r="C845" s="818">
        <f t="shared" si="26"/>
        <v>0</v>
      </c>
      <c r="D845" s="730"/>
      <c r="E845" s="730"/>
      <c r="F845" s="730"/>
      <c r="G845" s="818">
        <f t="shared" si="27"/>
        <v>0</v>
      </c>
    </row>
    <row r="846" spans="1:7">
      <c r="A846" s="822"/>
      <c r="B846" s="730"/>
      <c r="C846" s="818">
        <f t="shared" si="26"/>
        <v>0</v>
      </c>
      <c r="D846" s="730"/>
      <c r="E846" s="730"/>
      <c r="F846" s="730"/>
      <c r="G846" s="818">
        <f t="shared" si="27"/>
        <v>0</v>
      </c>
    </row>
    <row r="847" spans="1:7">
      <c r="A847" s="822"/>
      <c r="B847" s="730"/>
      <c r="C847" s="818">
        <f t="shared" si="26"/>
        <v>0</v>
      </c>
      <c r="D847" s="730"/>
      <c r="E847" s="730"/>
      <c r="F847" s="730"/>
      <c r="G847" s="818">
        <f t="shared" si="27"/>
        <v>0</v>
      </c>
    </row>
    <row r="848" spans="1:7">
      <c r="A848" s="822"/>
      <c r="B848" s="730"/>
      <c r="C848" s="818">
        <f t="shared" si="26"/>
        <v>0</v>
      </c>
      <c r="D848" s="730"/>
      <c r="E848" s="730"/>
      <c r="F848" s="730"/>
      <c r="G848" s="818">
        <f t="shared" si="27"/>
        <v>0</v>
      </c>
    </row>
    <row r="849" spans="1:7">
      <c r="A849" s="822"/>
      <c r="B849" s="730"/>
      <c r="C849" s="818">
        <f t="shared" si="26"/>
        <v>0</v>
      </c>
      <c r="D849" s="730"/>
      <c r="E849" s="730"/>
      <c r="F849" s="730"/>
      <c r="G849" s="818">
        <f t="shared" si="27"/>
        <v>0</v>
      </c>
    </row>
    <row r="850" spans="1:7">
      <c r="A850" s="822"/>
      <c r="B850" s="730"/>
      <c r="C850" s="818">
        <f t="shared" si="26"/>
        <v>0</v>
      </c>
      <c r="D850" s="730"/>
      <c r="E850" s="730"/>
      <c r="F850" s="730"/>
      <c r="G850" s="818">
        <f t="shared" si="27"/>
        <v>0</v>
      </c>
    </row>
    <row r="851" spans="1:7">
      <c r="A851" s="822"/>
      <c r="B851" s="730"/>
      <c r="C851" s="818">
        <f t="shared" si="26"/>
        <v>0</v>
      </c>
      <c r="D851" s="730"/>
      <c r="E851" s="730"/>
      <c r="F851" s="730"/>
      <c r="G851" s="818">
        <f t="shared" si="27"/>
        <v>0</v>
      </c>
    </row>
    <row r="852" spans="1:7">
      <c r="A852" s="822"/>
      <c r="B852" s="730"/>
      <c r="C852" s="818">
        <f t="shared" si="26"/>
        <v>0</v>
      </c>
      <c r="D852" s="730"/>
      <c r="E852" s="730"/>
      <c r="F852" s="730"/>
      <c r="G852" s="818">
        <f t="shared" si="27"/>
        <v>0</v>
      </c>
    </row>
    <row r="853" spans="1:7">
      <c r="A853" s="822"/>
      <c r="B853" s="730"/>
      <c r="C853" s="818">
        <f t="shared" si="26"/>
        <v>0</v>
      </c>
      <c r="D853" s="730"/>
      <c r="E853" s="730"/>
      <c r="F853" s="730"/>
      <c r="G853" s="818">
        <f t="shared" si="27"/>
        <v>0</v>
      </c>
    </row>
    <row r="854" spans="1:7">
      <c r="A854" s="822"/>
      <c r="B854" s="730"/>
      <c r="C854" s="818">
        <f t="shared" si="26"/>
        <v>0</v>
      </c>
      <c r="D854" s="730"/>
      <c r="E854" s="730"/>
      <c r="F854" s="730"/>
      <c r="G854" s="818">
        <f t="shared" si="27"/>
        <v>0</v>
      </c>
    </row>
    <row r="855" spans="1:7">
      <c r="A855" s="822"/>
      <c r="B855" s="730"/>
      <c r="C855" s="818">
        <f t="shared" si="26"/>
        <v>0</v>
      </c>
      <c r="D855" s="730"/>
      <c r="E855" s="730"/>
      <c r="F855" s="730"/>
      <c r="G855" s="818">
        <f t="shared" si="27"/>
        <v>0</v>
      </c>
    </row>
    <row r="856" spans="1:7">
      <c r="A856" s="822"/>
      <c r="B856" s="730"/>
      <c r="C856" s="818">
        <f t="shared" si="26"/>
        <v>0</v>
      </c>
      <c r="D856" s="730"/>
      <c r="E856" s="730"/>
      <c r="F856" s="730"/>
      <c r="G856" s="818">
        <f t="shared" si="27"/>
        <v>0</v>
      </c>
    </row>
    <row r="857" spans="1:7">
      <c r="A857" s="822"/>
      <c r="B857" s="730"/>
      <c r="C857" s="818">
        <f t="shared" si="26"/>
        <v>0</v>
      </c>
      <c r="D857" s="730"/>
      <c r="E857" s="730"/>
      <c r="F857" s="730"/>
      <c r="G857" s="818">
        <f t="shared" si="27"/>
        <v>0</v>
      </c>
    </row>
    <row r="858" spans="1:7">
      <c r="A858" s="822"/>
      <c r="B858" s="730"/>
      <c r="C858" s="818">
        <f t="shared" si="26"/>
        <v>0</v>
      </c>
      <c r="D858" s="730"/>
      <c r="E858" s="730"/>
      <c r="F858" s="730"/>
      <c r="G858" s="818">
        <f t="shared" si="27"/>
        <v>0</v>
      </c>
    </row>
    <row r="859" spans="1:7">
      <c r="A859" s="822"/>
      <c r="B859" s="730"/>
      <c r="C859" s="818">
        <f t="shared" si="26"/>
        <v>0</v>
      </c>
      <c r="D859" s="730"/>
      <c r="E859" s="730"/>
      <c r="F859" s="730"/>
      <c r="G859" s="818">
        <f t="shared" si="27"/>
        <v>0</v>
      </c>
    </row>
    <row r="860" spans="1:7">
      <c r="A860" s="822"/>
      <c r="B860" s="730"/>
      <c r="C860" s="818">
        <f t="shared" si="26"/>
        <v>0</v>
      </c>
      <c r="D860" s="730"/>
      <c r="E860" s="730"/>
      <c r="F860" s="730"/>
      <c r="G860" s="818">
        <f t="shared" si="27"/>
        <v>0</v>
      </c>
    </row>
    <row r="861" spans="1:7">
      <c r="A861" s="822"/>
      <c r="B861" s="730"/>
      <c r="C861" s="818">
        <f t="shared" si="26"/>
        <v>0</v>
      </c>
      <c r="D861" s="730"/>
      <c r="E861" s="730"/>
      <c r="F861" s="730"/>
      <c r="G861" s="818">
        <f t="shared" si="27"/>
        <v>0</v>
      </c>
    </row>
    <row r="862" spans="1:7">
      <c r="A862" s="822"/>
      <c r="B862" s="730"/>
      <c r="C862" s="818">
        <f t="shared" si="26"/>
        <v>0</v>
      </c>
      <c r="D862" s="730"/>
      <c r="E862" s="730"/>
      <c r="F862" s="730"/>
      <c r="G862" s="818">
        <f t="shared" si="27"/>
        <v>0</v>
      </c>
    </row>
    <row r="863" spans="1:7">
      <c r="A863" s="822"/>
      <c r="B863" s="730"/>
      <c r="C863" s="818">
        <f t="shared" si="26"/>
        <v>0</v>
      </c>
      <c r="D863" s="730"/>
      <c r="E863" s="730"/>
      <c r="F863" s="730"/>
      <c r="G863" s="818">
        <f t="shared" si="27"/>
        <v>0</v>
      </c>
    </row>
    <row r="864" spans="1:7">
      <c r="A864" s="822"/>
      <c r="B864" s="730"/>
      <c r="C864" s="818">
        <f t="shared" si="26"/>
        <v>0</v>
      </c>
      <c r="D864" s="730"/>
      <c r="E864" s="730"/>
      <c r="F864" s="730"/>
      <c r="G864" s="818">
        <f t="shared" si="27"/>
        <v>0</v>
      </c>
    </row>
    <row r="865" spans="1:7">
      <c r="A865" s="822"/>
      <c r="B865" s="730"/>
      <c r="C865" s="818">
        <f t="shared" si="26"/>
        <v>0</v>
      </c>
      <c r="D865" s="730"/>
      <c r="E865" s="730"/>
      <c r="F865" s="730"/>
      <c r="G865" s="818">
        <f t="shared" si="27"/>
        <v>0</v>
      </c>
    </row>
    <row r="866" spans="1:7">
      <c r="A866" s="822"/>
      <c r="B866" s="730"/>
      <c r="C866" s="818">
        <f t="shared" si="26"/>
        <v>0</v>
      </c>
      <c r="D866" s="730"/>
      <c r="E866" s="730"/>
      <c r="F866" s="730"/>
      <c r="G866" s="818">
        <f t="shared" si="27"/>
        <v>0</v>
      </c>
    </row>
    <row r="867" spans="1:7">
      <c r="A867" s="822"/>
      <c r="B867" s="730"/>
      <c r="C867" s="818">
        <f t="shared" si="26"/>
        <v>0</v>
      </c>
      <c r="D867" s="730"/>
      <c r="E867" s="730"/>
      <c r="F867" s="730"/>
      <c r="G867" s="818">
        <f t="shared" si="27"/>
        <v>0</v>
      </c>
    </row>
    <row r="868" spans="1:7">
      <c r="A868" s="822"/>
      <c r="B868" s="730"/>
      <c r="C868" s="818">
        <f t="shared" si="26"/>
        <v>0</v>
      </c>
      <c r="D868" s="730"/>
      <c r="E868" s="730"/>
      <c r="F868" s="730"/>
      <c r="G868" s="818">
        <f t="shared" si="27"/>
        <v>0</v>
      </c>
    </row>
    <row r="869" spans="1:7">
      <c r="A869" s="822"/>
      <c r="B869" s="730"/>
      <c r="C869" s="818">
        <f t="shared" si="26"/>
        <v>0</v>
      </c>
      <c r="D869" s="730"/>
      <c r="E869" s="730"/>
      <c r="F869" s="730"/>
      <c r="G869" s="818">
        <f t="shared" si="27"/>
        <v>0</v>
      </c>
    </row>
    <row r="870" spans="1:7">
      <c r="A870" s="822"/>
      <c r="B870" s="730"/>
      <c r="C870" s="818">
        <f t="shared" si="26"/>
        <v>0</v>
      </c>
      <c r="D870" s="730"/>
      <c r="E870" s="730"/>
      <c r="F870" s="730"/>
      <c r="G870" s="818">
        <f t="shared" si="27"/>
        <v>0</v>
      </c>
    </row>
    <row r="871" spans="1:7">
      <c r="A871" s="822"/>
      <c r="B871" s="730"/>
      <c r="C871" s="818">
        <f t="shared" si="26"/>
        <v>0</v>
      </c>
      <c r="D871" s="730"/>
      <c r="E871" s="730"/>
      <c r="F871" s="730"/>
      <c r="G871" s="818">
        <f t="shared" si="27"/>
        <v>0</v>
      </c>
    </row>
    <row r="872" spans="1:7">
      <c r="A872" s="822"/>
      <c r="B872" s="730"/>
      <c r="C872" s="818">
        <f t="shared" si="26"/>
        <v>0</v>
      </c>
      <c r="D872" s="730"/>
      <c r="E872" s="730"/>
      <c r="F872" s="730"/>
      <c r="G872" s="818">
        <f t="shared" si="27"/>
        <v>0</v>
      </c>
    </row>
    <row r="873" spans="1:7">
      <c r="A873" s="822"/>
      <c r="B873" s="730"/>
      <c r="C873" s="818">
        <f t="shared" si="26"/>
        <v>0</v>
      </c>
      <c r="D873" s="730"/>
      <c r="E873" s="730"/>
      <c r="F873" s="730"/>
      <c r="G873" s="818">
        <f t="shared" si="27"/>
        <v>0</v>
      </c>
    </row>
    <row r="874" spans="1:7">
      <c r="A874" s="822"/>
      <c r="B874" s="730"/>
      <c r="C874" s="818">
        <f t="shared" si="26"/>
        <v>0</v>
      </c>
      <c r="D874" s="730"/>
      <c r="E874" s="730"/>
      <c r="F874" s="730"/>
      <c r="G874" s="818">
        <f t="shared" si="27"/>
        <v>0</v>
      </c>
    </row>
    <row r="875" spans="1:7">
      <c r="A875" s="822"/>
      <c r="B875" s="730"/>
      <c r="C875" s="818">
        <f t="shared" si="26"/>
        <v>0</v>
      </c>
      <c r="D875" s="730"/>
      <c r="E875" s="730"/>
      <c r="F875" s="730"/>
      <c r="G875" s="818">
        <f t="shared" si="27"/>
        <v>0</v>
      </c>
    </row>
    <row r="876" spans="1:7">
      <c r="A876" s="822"/>
      <c r="B876" s="730"/>
      <c r="C876" s="818">
        <f t="shared" si="26"/>
        <v>0</v>
      </c>
      <c r="D876" s="730"/>
      <c r="E876" s="730"/>
      <c r="F876" s="730"/>
      <c r="G876" s="818">
        <f t="shared" si="27"/>
        <v>0</v>
      </c>
    </row>
    <row r="877" spans="1:7">
      <c r="A877" s="822"/>
      <c r="B877" s="730"/>
      <c r="C877" s="818">
        <f t="shared" si="26"/>
        <v>0</v>
      </c>
      <c r="D877" s="730"/>
      <c r="E877" s="730"/>
      <c r="F877" s="730"/>
      <c r="G877" s="818">
        <f t="shared" si="27"/>
        <v>0</v>
      </c>
    </row>
    <row r="878" spans="1:7">
      <c r="A878" s="822"/>
      <c r="B878" s="730"/>
      <c r="C878" s="818">
        <f t="shared" si="26"/>
        <v>0</v>
      </c>
      <c r="D878" s="730"/>
      <c r="E878" s="730"/>
      <c r="F878" s="730"/>
      <c r="G878" s="818">
        <f t="shared" si="27"/>
        <v>0</v>
      </c>
    </row>
    <row r="879" spans="1:7">
      <c r="A879" s="822"/>
      <c r="B879" s="730"/>
      <c r="C879" s="818">
        <f t="shared" si="26"/>
        <v>0</v>
      </c>
      <c r="D879" s="730"/>
      <c r="E879" s="730"/>
      <c r="F879" s="730"/>
      <c r="G879" s="818">
        <f t="shared" si="27"/>
        <v>0</v>
      </c>
    </row>
    <row r="880" spans="1:7">
      <c r="A880" s="822"/>
      <c r="B880" s="730"/>
      <c r="C880" s="818">
        <f t="shared" si="26"/>
        <v>0</v>
      </c>
      <c r="D880" s="730"/>
      <c r="E880" s="730"/>
      <c r="F880" s="730"/>
      <c r="G880" s="818">
        <f t="shared" si="27"/>
        <v>0</v>
      </c>
    </row>
    <row r="881" spans="1:7">
      <c r="A881" s="822"/>
      <c r="B881" s="730"/>
      <c r="C881" s="818">
        <f t="shared" si="26"/>
        <v>0</v>
      </c>
      <c r="D881" s="730"/>
      <c r="E881" s="730"/>
      <c r="F881" s="730"/>
      <c r="G881" s="818">
        <f t="shared" si="27"/>
        <v>0</v>
      </c>
    </row>
    <row r="882" spans="1:7">
      <c r="A882" s="822"/>
      <c r="B882" s="730"/>
      <c r="C882" s="818">
        <f t="shared" si="26"/>
        <v>0</v>
      </c>
      <c r="D882" s="730"/>
      <c r="E882" s="730"/>
      <c r="F882" s="730"/>
      <c r="G882" s="818">
        <f t="shared" si="27"/>
        <v>0</v>
      </c>
    </row>
    <row r="883" spans="1:7">
      <c r="A883" s="822"/>
      <c r="B883" s="730"/>
      <c r="C883" s="818">
        <f t="shared" si="26"/>
        <v>0</v>
      </c>
      <c r="D883" s="730"/>
      <c r="E883" s="730"/>
      <c r="F883" s="730"/>
      <c r="G883" s="818">
        <f t="shared" si="27"/>
        <v>0</v>
      </c>
    </row>
    <row r="884" spans="1:7">
      <c r="A884" s="822"/>
      <c r="B884" s="730"/>
      <c r="C884" s="818">
        <f t="shared" si="26"/>
        <v>0</v>
      </c>
      <c r="D884" s="730"/>
      <c r="E884" s="730"/>
      <c r="F884" s="730"/>
      <c r="G884" s="818">
        <f t="shared" si="27"/>
        <v>0</v>
      </c>
    </row>
    <row r="885" spans="1:7">
      <c r="A885" s="822"/>
      <c r="B885" s="730"/>
      <c r="C885" s="818">
        <f t="shared" si="26"/>
        <v>0</v>
      </c>
      <c r="D885" s="730"/>
      <c r="E885" s="730"/>
      <c r="F885" s="730"/>
      <c r="G885" s="818">
        <f t="shared" si="27"/>
        <v>0</v>
      </c>
    </row>
    <row r="886" spans="1:7">
      <c r="A886" s="822"/>
      <c r="B886" s="730"/>
      <c r="C886" s="818">
        <f t="shared" si="26"/>
        <v>0</v>
      </c>
      <c r="D886" s="730"/>
      <c r="E886" s="730"/>
      <c r="F886" s="730"/>
      <c r="G886" s="818">
        <f t="shared" si="27"/>
        <v>0</v>
      </c>
    </row>
    <row r="887" spans="1:7">
      <c r="A887" s="822"/>
      <c r="B887" s="730"/>
      <c r="C887" s="818">
        <f t="shared" si="26"/>
        <v>0</v>
      </c>
      <c r="D887" s="730"/>
      <c r="E887" s="730"/>
      <c r="F887" s="730"/>
      <c r="G887" s="818">
        <f t="shared" si="27"/>
        <v>0</v>
      </c>
    </row>
    <row r="888" spans="1:7">
      <c r="A888" s="822"/>
      <c r="B888" s="730"/>
      <c r="C888" s="818">
        <f t="shared" si="26"/>
        <v>0</v>
      </c>
      <c r="D888" s="730"/>
      <c r="E888" s="730"/>
      <c r="F888" s="730"/>
      <c r="G888" s="818">
        <f t="shared" si="27"/>
        <v>0</v>
      </c>
    </row>
    <row r="889" spans="1:7">
      <c r="A889" s="822"/>
      <c r="B889" s="730"/>
      <c r="C889" s="818">
        <f t="shared" si="26"/>
        <v>0</v>
      </c>
      <c r="D889" s="730"/>
      <c r="E889" s="730"/>
      <c r="F889" s="730"/>
      <c r="G889" s="818">
        <f t="shared" si="27"/>
        <v>0</v>
      </c>
    </row>
    <row r="890" spans="1:7">
      <c r="A890" s="822"/>
      <c r="B890" s="730"/>
      <c r="C890" s="818">
        <f t="shared" si="26"/>
        <v>0</v>
      </c>
      <c r="D890" s="730"/>
      <c r="E890" s="730"/>
      <c r="F890" s="730"/>
      <c r="G890" s="818">
        <f t="shared" si="27"/>
        <v>0</v>
      </c>
    </row>
    <row r="891" spans="1:7">
      <c r="A891" s="822"/>
      <c r="B891" s="730"/>
      <c r="C891" s="818">
        <f t="shared" si="26"/>
        <v>0</v>
      </c>
      <c r="D891" s="730"/>
      <c r="E891" s="730"/>
      <c r="F891" s="730"/>
      <c r="G891" s="818">
        <f t="shared" si="27"/>
        <v>0</v>
      </c>
    </row>
    <row r="892" spans="1:7">
      <c r="A892" s="822"/>
      <c r="B892" s="730"/>
      <c r="C892" s="818">
        <f t="shared" si="26"/>
        <v>0</v>
      </c>
      <c r="D892" s="730"/>
      <c r="E892" s="730"/>
      <c r="F892" s="730"/>
      <c r="G892" s="818">
        <f t="shared" si="27"/>
        <v>0</v>
      </c>
    </row>
    <row r="893" spans="1:7">
      <c r="A893" s="822"/>
      <c r="B893" s="730"/>
      <c r="C893" s="818">
        <f t="shared" si="26"/>
        <v>0</v>
      </c>
      <c r="D893" s="730"/>
      <c r="E893" s="730"/>
      <c r="F893" s="730"/>
      <c r="G893" s="818">
        <f t="shared" si="27"/>
        <v>0</v>
      </c>
    </row>
    <row r="894" spans="1:7">
      <c r="A894" s="822"/>
      <c r="B894" s="730"/>
      <c r="C894" s="818">
        <f t="shared" si="26"/>
        <v>0</v>
      </c>
      <c r="D894" s="730"/>
      <c r="E894" s="730"/>
      <c r="F894" s="730"/>
      <c r="G894" s="818">
        <f t="shared" si="27"/>
        <v>0</v>
      </c>
    </row>
    <row r="895" spans="1:7">
      <c r="A895" s="822"/>
      <c r="B895" s="730"/>
      <c r="C895" s="818">
        <f t="shared" si="26"/>
        <v>0</v>
      </c>
      <c r="D895" s="730"/>
      <c r="E895" s="730"/>
      <c r="F895" s="730"/>
      <c r="G895" s="818">
        <f t="shared" si="27"/>
        <v>0</v>
      </c>
    </row>
    <row r="896" spans="1:7">
      <c r="A896" s="822"/>
      <c r="B896" s="730"/>
      <c r="C896" s="818">
        <f t="shared" si="26"/>
        <v>0</v>
      </c>
      <c r="D896" s="730"/>
      <c r="E896" s="730"/>
      <c r="F896" s="730"/>
      <c r="G896" s="818">
        <f t="shared" si="27"/>
        <v>0</v>
      </c>
    </row>
    <row r="897" spans="1:7">
      <c r="A897" s="822"/>
      <c r="B897" s="730"/>
      <c r="C897" s="818">
        <f t="shared" si="26"/>
        <v>0</v>
      </c>
      <c r="D897" s="730"/>
      <c r="E897" s="730"/>
      <c r="F897" s="730"/>
      <c r="G897" s="818">
        <f t="shared" si="27"/>
        <v>0</v>
      </c>
    </row>
    <row r="898" spans="1:7">
      <c r="A898" s="822"/>
      <c r="B898" s="730"/>
      <c r="C898" s="818">
        <f t="shared" si="26"/>
        <v>0</v>
      </c>
      <c r="D898" s="730"/>
      <c r="E898" s="730"/>
      <c r="F898" s="730"/>
      <c r="G898" s="818">
        <f t="shared" si="27"/>
        <v>0</v>
      </c>
    </row>
    <row r="899" spans="1:7">
      <c r="A899" s="822"/>
      <c r="B899" s="730"/>
      <c r="C899" s="818">
        <f t="shared" si="26"/>
        <v>0</v>
      </c>
      <c r="D899" s="730"/>
      <c r="E899" s="730"/>
      <c r="F899" s="730"/>
      <c r="G899" s="818">
        <f t="shared" si="27"/>
        <v>0</v>
      </c>
    </row>
    <row r="900" spans="1:7">
      <c r="A900" s="822"/>
      <c r="B900" s="730"/>
      <c r="C900" s="818">
        <f t="shared" si="26"/>
        <v>0</v>
      </c>
      <c r="D900" s="730"/>
      <c r="E900" s="730"/>
      <c r="F900" s="730"/>
      <c r="G900" s="818">
        <f t="shared" si="27"/>
        <v>0</v>
      </c>
    </row>
    <row r="901" spans="1:7">
      <c r="A901" s="822"/>
      <c r="B901" s="730"/>
      <c r="C901" s="818">
        <f t="shared" si="26"/>
        <v>0</v>
      </c>
      <c r="D901" s="730"/>
      <c r="E901" s="730"/>
      <c r="F901" s="730"/>
      <c r="G901" s="818">
        <f t="shared" si="27"/>
        <v>0</v>
      </c>
    </row>
    <row r="902" spans="1:7">
      <c r="A902" s="822"/>
      <c r="B902" s="730"/>
      <c r="C902" s="818">
        <f t="shared" si="26"/>
        <v>0</v>
      </c>
      <c r="D902" s="730"/>
      <c r="E902" s="730"/>
      <c r="F902" s="730"/>
      <c r="G902" s="818">
        <f t="shared" si="27"/>
        <v>0</v>
      </c>
    </row>
    <row r="903" spans="1:7">
      <c r="A903" s="822"/>
      <c r="B903" s="730"/>
      <c r="C903" s="818">
        <f t="shared" si="26"/>
        <v>0</v>
      </c>
      <c r="D903" s="730"/>
      <c r="E903" s="730"/>
      <c r="F903" s="730"/>
      <c r="G903" s="818">
        <f t="shared" si="27"/>
        <v>0</v>
      </c>
    </row>
    <row r="904" spans="1:7">
      <c r="A904" s="822"/>
      <c r="B904" s="730"/>
      <c r="C904" s="818">
        <f t="shared" si="26"/>
        <v>0</v>
      </c>
      <c r="D904" s="730"/>
      <c r="E904" s="730"/>
      <c r="F904" s="730"/>
      <c r="G904" s="818">
        <f t="shared" si="27"/>
        <v>0</v>
      </c>
    </row>
    <row r="905" spans="1:7">
      <c r="A905" s="822"/>
      <c r="B905" s="730"/>
      <c r="C905" s="818">
        <f t="shared" si="26"/>
        <v>0</v>
      </c>
      <c r="D905" s="730"/>
      <c r="E905" s="730"/>
      <c r="F905" s="730"/>
      <c r="G905" s="818">
        <f t="shared" si="27"/>
        <v>0</v>
      </c>
    </row>
    <row r="906" spans="1:7">
      <c r="A906" s="822"/>
      <c r="B906" s="730"/>
      <c r="C906" s="818">
        <f t="shared" si="26"/>
        <v>0</v>
      </c>
      <c r="D906" s="730"/>
      <c r="E906" s="730"/>
      <c r="F906" s="730"/>
      <c r="G906" s="818">
        <f t="shared" si="27"/>
        <v>0</v>
      </c>
    </row>
    <row r="907" spans="1:7">
      <c r="A907" s="822"/>
      <c r="B907" s="730"/>
      <c r="C907" s="818">
        <f t="shared" si="26"/>
        <v>0</v>
      </c>
      <c r="D907" s="730"/>
      <c r="E907" s="730"/>
      <c r="F907" s="730"/>
      <c r="G907" s="818">
        <f t="shared" si="27"/>
        <v>0</v>
      </c>
    </row>
    <row r="908" spans="1:7">
      <c r="A908" s="822"/>
      <c r="B908" s="730"/>
      <c r="C908" s="818">
        <f t="shared" ref="C908:C971" si="28">SUMIF(D908:F908,"&gt;0")</f>
        <v>0</v>
      </c>
      <c r="D908" s="730"/>
      <c r="E908" s="730"/>
      <c r="F908" s="730"/>
      <c r="G908" s="818">
        <f t="shared" ref="G908:G971" si="29">SUMIF(B908:C908,"&gt;0")</f>
        <v>0</v>
      </c>
    </row>
    <row r="909" spans="1:7">
      <c r="A909" s="822"/>
      <c r="B909" s="730"/>
      <c r="C909" s="818">
        <f t="shared" si="28"/>
        <v>0</v>
      </c>
      <c r="D909" s="730"/>
      <c r="E909" s="730"/>
      <c r="F909" s="730"/>
      <c r="G909" s="818">
        <f t="shared" si="29"/>
        <v>0</v>
      </c>
    </row>
    <row r="910" spans="1:7">
      <c r="A910" s="822"/>
      <c r="B910" s="730"/>
      <c r="C910" s="818">
        <f t="shared" si="28"/>
        <v>0</v>
      </c>
      <c r="D910" s="730"/>
      <c r="E910" s="730"/>
      <c r="F910" s="730"/>
      <c r="G910" s="818">
        <f t="shared" si="29"/>
        <v>0</v>
      </c>
    </row>
    <row r="911" spans="1:7">
      <c r="A911" s="822"/>
      <c r="B911" s="730"/>
      <c r="C911" s="818">
        <f t="shared" si="28"/>
        <v>0</v>
      </c>
      <c r="D911" s="730"/>
      <c r="E911" s="730"/>
      <c r="F911" s="730"/>
      <c r="G911" s="818">
        <f t="shared" si="29"/>
        <v>0</v>
      </c>
    </row>
    <row r="912" spans="1:7">
      <c r="A912" s="822"/>
      <c r="B912" s="730"/>
      <c r="C912" s="818">
        <f t="shared" si="28"/>
        <v>0</v>
      </c>
      <c r="D912" s="730"/>
      <c r="E912" s="730"/>
      <c r="F912" s="730"/>
      <c r="G912" s="818">
        <f t="shared" si="29"/>
        <v>0</v>
      </c>
    </row>
    <row r="913" spans="1:7">
      <c r="A913" s="822"/>
      <c r="B913" s="730"/>
      <c r="C913" s="818">
        <f t="shared" si="28"/>
        <v>0</v>
      </c>
      <c r="D913" s="730"/>
      <c r="E913" s="730"/>
      <c r="F913" s="730"/>
      <c r="G913" s="818">
        <f t="shared" si="29"/>
        <v>0</v>
      </c>
    </row>
    <row r="914" spans="1:7">
      <c r="A914" s="822"/>
      <c r="B914" s="730"/>
      <c r="C914" s="818">
        <f t="shared" si="28"/>
        <v>0</v>
      </c>
      <c r="D914" s="730"/>
      <c r="E914" s="730"/>
      <c r="F914" s="730"/>
      <c r="G914" s="818">
        <f t="shared" si="29"/>
        <v>0</v>
      </c>
    </row>
    <row r="915" spans="1:7">
      <c r="A915" s="822"/>
      <c r="B915" s="730"/>
      <c r="C915" s="818">
        <f t="shared" si="28"/>
        <v>0</v>
      </c>
      <c r="D915" s="730"/>
      <c r="E915" s="730"/>
      <c r="F915" s="730"/>
      <c r="G915" s="818">
        <f t="shared" si="29"/>
        <v>0</v>
      </c>
    </row>
    <row r="916" spans="1:7">
      <c r="A916" s="822"/>
      <c r="B916" s="730"/>
      <c r="C916" s="818">
        <f t="shared" si="28"/>
        <v>0</v>
      </c>
      <c r="D916" s="730"/>
      <c r="E916" s="730"/>
      <c r="F916" s="730"/>
      <c r="G916" s="818">
        <f t="shared" si="29"/>
        <v>0</v>
      </c>
    </row>
    <row r="917" spans="1:7">
      <c r="A917" s="822"/>
      <c r="B917" s="730"/>
      <c r="C917" s="818">
        <f t="shared" si="28"/>
        <v>0</v>
      </c>
      <c r="D917" s="730"/>
      <c r="E917" s="730"/>
      <c r="F917" s="730"/>
      <c r="G917" s="818">
        <f t="shared" si="29"/>
        <v>0</v>
      </c>
    </row>
    <row r="918" spans="1:7">
      <c r="A918" s="822"/>
      <c r="B918" s="730"/>
      <c r="C918" s="818">
        <f t="shared" si="28"/>
        <v>0</v>
      </c>
      <c r="D918" s="730"/>
      <c r="E918" s="730"/>
      <c r="F918" s="730"/>
      <c r="G918" s="818">
        <f t="shared" si="29"/>
        <v>0</v>
      </c>
    </row>
    <row r="919" spans="1:7">
      <c r="A919" s="822"/>
      <c r="B919" s="730"/>
      <c r="C919" s="818">
        <f t="shared" si="28"/>
        <v>0</v>
      </c>
      <c r="D919" s="730"/>
      <c r="E919" s="730"/>
      <c r="F919" s="730"/>
      <c r="G919" s="818">
        <f t="shared" si="29"/>
        <v>0</v>
      </c>
    </row>
    <row r="920" spans="1:7">
      <c r="A920" s="822"/>
      <c r="B920" s="730"/>
      <c r="C920" s="818">
        <f t="shared" si="28"/>
        <v>0</v>
      </c>
      <c r="D920" s="730"/>
      <c r="E920" s="730"/>
      <c r="F920" s="730"/>
      <c r="G920" s="818">
        <f t="shared" si="29"/>
        <v>0</v>
      </c>
    </row>
    <row r="921" spans="1:7">
      <c r="A921" s="822"/>
      <c r="B921" s="730"/>
      <c r="C921" s="818">
        <f t="shared" si="28"/>
        <v>0</v>
      </c>
      <c r="D921" s="730"/>
      <c r="E921" s="730"/>
      <c r="F921" s="730"/>
      <c r="G921" s="818">
        <f t="shared" si="29"/>
        <v>0</v>
      </c>
    </row>
    <row r="922" spans="1:7">
      <c r="A922" s="822"/>
      <c r="B922" s="730"/>
      <c r="C922" s="818">
        <f t="shared" si="28"/>
        <v>0</v>
      </c>
      <c r="D922" s="730"/>
      <c r="E922" s="730"/>
      <c r="F922" s="730"/>
      <c r="G922" s="818">
        <f t="shared" si="29"/>
        <v>0</v>
      </c>
    </row>
    <row r="923" spans="1:7">
      <c r="A923" s="822"/>
      <c r="B923" s="730"/>
      <c r="C923" s="818">
        <f t="shared" si="28"/>
        <v>0</v>
      </c>
      <c r="D923" s="730"/>
      <c r="E923" s="730"/>
      <c r="F923" s="730"/>
      <c r="G923" s="818">
        <f t="shared" si="29"/>
        <v>0</v>
      </c>
    </row>
    <row r="924" spans="1:7">
      <c r="A924" s="822"/>
      <c r="B924" s="730"/>
      <c r="C924" s="818">
        <f t="shared" si="28"/>
        <v>0</v>
      </c>
      <c r="D924" s="730"/>
      <c r="E924" s="730"/>
      <c r="F924" s="730"/>
      <c r="G924" s="818">
        <f t="shared" si="29"/>
        <v>0</v>
      </c>
    </row>
    <row r="925" spans="1:7">
      <c r="A925" s="822"/>
      <c r="B925" s="730"/>
      <c r="C925" s="818">
        <f t="shared" si="28"/>
        <v>0</v>
      </c>
      <c r="D925" s="730"/>
      <c r="E925" s="730"/>
      <c r="F925" s="730"/>
      <c r="G925" s="818">
        <f t="shared" si="29"/>
        <v>0</v>
      </c>
    </row>
    <row r="926" spans="1:7">
      <c r="A926" s="822"/>
      <c r="B926" s="730"/>
      <c r="C926" s="818">
        <f t="shared" si="28"/>
        <v>0</v>
      </c>
      <c r="D926" s="730"/>
      <c r="E926" s="730"/>
      <c r="F926" s="730"/>
      <c r="G926" s="818">
        <f t="shared" si="29"/>
        <v>0</v>
      </c>
    </row>
    <row r="927" spans="1:7">
      <c r="A927" s="822"/>
      <c r="B927" s="730"/>
      <c r="C927" s="818">
        <f t="shared" si="28"/>
        <v>0</v>
      </c>
      <c r="D927" s="730"/>
      <c r="E927" s="730"/>
      <c r="F927" s="730"/>
      <c r="G927" s="818">
        <f t="shared" si="29"/>
        <v>0</v>
      </c>
    </row>
    <row r="928" spans="1:7">
      <c r="A928" s="822"/>
      <c r="B928" s="730"/>
      <c r="C928" s="818">
        <f t="shared" si="28"/>
        <v>0</v>
      </c>
      <c r="D928" s="730"/>
      <c r="E928" s="730"/>
      <c r="F928" s="730"/>
      <c r="G928" s="818">
        <f t="shared" si="29"/>
        <v>0</v>
      </c>
    </row>
    <row r="929" spans="1:7">
      <c r="A929" s="822"/>
      <c r="B929" s="730"/>
      <c r="C929" s="818">
        <f t="shared" si="28"/>
        <v>0</v>
      </c>
      <c r="D929" s="730"/>
      <c r="E929" s="730"/>
      <c r="F929" s="730"/>
      <c r="G929" s="818">
        <f t="shared" si="29"/>
        <v>0</v>
      </c>
    </row>
    <row r="930" spans="1:7">
      <c r="A930" s="822"/>
      <c r="B930" s="730"/>
      <c r="C930" s="818">
        <f t="shared" si="28"/>
        <v>0</v>
      </c>
      <c r="D930" s="730"/>
      <c r="E930" s="730"/>
      <c r="F930" s="730"/>
      <c r="G930" s="818">
        <f t="shared" si="29"/>
        <v>0</v>
      </c>
    </row>
    <row r="931" spans="1:7">
      <c r="A931" s="822"/>
      <c r="B931" s="730"/>
      <c r="C931" s="818">
        <f t="shared" si="28"/>
        <v>0</v>
      </c>
      <c r="D931" s="730"/>
      <c r="E931" s="730"/>
      <c r="F931" s="730"/>
      <c r="G931" s="818">
        <f t="shared" si="29"/>
        <v>0</v>
      </c>
    </row>
    <row r="932" spans="1:7">
      <c r="A932" s="822"/>
      <c r="B932" s="730"/>
      <c r="C932" s="818">
        <f t="shared" si="28"/>
        <v>0</v>
      </c>
      <c r="D932" s="730"/>
      <c r="E932" s="730"/>
      <c r="F932" s="730"/>
      <c r="G932" s="818">
        <f t="shared" si="29"/>
        <v>0</v>
      </c>
    </row>
    <row r="933" spans="1:7">
      <c r="A933" s="822"/>
      <c r="B933" s="730"/>
      <c r="C933" s="818">
        <f t="shared" si="28"/>
        <v>0</v>
      </c>
      <c r="D933" s="730"/>
      <c r="E933" s="730"/>
      <c r="F933" s="730"/>
      <c r="G933" s="818">
        <f t="shared" si="29"/>
        <v>0</v>
      </c>
    </row>
    <row r="934" spans="1:7">
      <c r="A934" s="822"/>
      <c r="B934" s="730"/>
      <c r="C934" s="818">
        <f t="shared" si="28"/>
        <v>0</v>
      </c>
      <c r="D934" s="730"/>
      <c r="E934" s="730"/>
      <c r="F934" s="730"/>
      <c r="G934" s="818">
        <f t="shared" si="29"/>
        <v>0</v>
      </c>
    </row>
    <row r="935" spans="1:7">
      <c r="A935" s="822"/>
      <c r="B935" s="730"/>
      <c r="C935" s="818">
        <f t="shared" si="28"/>
        <v>0</v>
      </c>
      <c r="D935" s="730"/>
      <c r="E935" s="730"/>
      <c r="F935" s="730"/>
      <c r="G935" s="818">
        <f t="shared" si="29"/>
        <v>0</v>
      </c>
    </row>
    <row r="936" spans="1:7">
      <c r="A936" s="822"/>
      <c r="B936" s="730"/>
      <c r="C936" s="818">
        <f t="shared" si="28"/>
        <v>0</v>
      </c>
      <c r="D936" s="730"/>
      <c r="E936" s="730"/>
      <c r="F936" s="730"/>
      <c r="G936" s="818">
        <f t="shared" si="29"/>
        <v>0</v>
      </c>
    </row>
    <row r="937" spans="1:7">
      <c r="A937" s="822"/>
      <c r="B937" s="730"/>
      <c r="C937" s="818">
        <f t="shared" si="28"/>
        <v>0</v>
      </c>
      <c r="D937" s="730"/>
      <c r="E937" s="730"/>
      <c r="F937" s="730"/>
      <c r="G937" s="818">
        <f t="shared" si="29"/>
        <v>0</v>
      </c>
    </row>
    <row r="938" spans="1:7">
      <c r="A938" s="822"/>
      <c r="B938" s="730"/>
      <c r="C938" s="818">
        <f t="shared" si="28"/>
        <v>0</v>
      </c>
      <c r="D938" s="730"/>
      <c r="E938" s="730"/>
      <c r="F938" s="730"/>
      <c r="G938" s="818">
        <f t="shared" si="29"/>
        <v>0</v>
      </c>
    </row>
    <row r="939" spans="1:7">
      <c r="A939" s="822"/>
      <c r="B939" s="730"/>
      <c r="C939" s="818">
        <f t="shared" si="28"/>
        <v>0</v>
      </c>
      <c r="D939" s="730"/>
      <c r="E939" s="730"/>
      <c r="F939" s="730"/>
      <c r="G939" s="818">
        <f t="shared" si="29"/>
        <v>0</v>
      </c>
    </row>
    <row r="940" spans="1:7">
      <c r="A940" s="822"/>
      <c r="B940" s="730"/>
      <c r="C940" s="818">
        <f t="shared" si="28"/>
        <v>0</v>
      </c>
      <c r="D940" s="730"/>
      <c r="E940" s="730"/>
      <c r="F940" s="730"/>
      <c r="G940" s="818">
        <f t="shared" si="29"/>
        <v>0</v>
      </c>
    </row>
    <row r="941" spans="1:7">
      <c r="A941" s="822"/>
      <c r="B941" s="730"/>
      <c r="C941" s="818">
        <f t="shared" si="28"/>
        <v>0</v>
      </c>
      <c r="D941" s="730"/>
      <c r="E941" s="730"/>
      <c r="F941" s="730"/>
      <c r="G941" s="818">
        <f t="shared" si="29"/>
        <v>0</v>
      </c>
    </row>
    <row r="942" spans="1:7">
      <c r="A942" s="822"/>
      <c r="B942" s="730"/>
      <c r="C942" s="818">
        <f t="shared" si="28"/>
        <v>0</v>
      </c>
      <c r="D942" s="730"/>
      <c r="E942" s="730"/>
      <c r="F942" s="730"/>
      <c r="G942" s="818">
        <f t="shared" si="29"/>
        <v>0</v>
      </c>
    </row>
    <row r="943" spans="1:7">
      <c r="A943" s="822"/>
      <c r="B943" s="730"/>
      <c r="C943" s="818">
        <f t="shared" si="28"/>
        <v>0</v>
      </c>
      <c r="D943" s="730"/>
      <c r="E943" s="730"/>
      <c r="F943" s="730"/>
      <c r="G943" s="818">
        <f t="shared" si="29"/>
        <v>0</v>
      </c>
    </row>
    <row r="944" spans="1:7">
      <c r="A944" s="822"/>
      <c r="B944" s="730"/>
      <c r="C944" s="818">
        <f t="shared" si="28"/>
        <v>0</v>
      </c>
      <c r="D944" s="730"/>
      <c r="E944" s="730"/>
      <c r="F944" s="730"/>
      <c r="G944" s="818">
        <f t="shared" si="29"/>
        <v>0</v>
      </c>
    </row>
    <row r="945" spans="1:7">
      <c r="A945" s="822"/>
      <c r="B945" s="730"/>
      <c r="C945" s="818">
        <f t="shared" si="28"/>
        <v>0</v>
      </c>
      <c r="D945" s="730"/>
      <c r="E945" s="730"/>
      <c r="F945" s="730"/>
      <c r="G945" s="818">
        <f t="shared" si="29"/>
        <v>0</v>
      </c>
    </row>
    <row r="946" spans="1:7">
      <c r="A946" s="822"/>
      <c r="B946" s="730"/>
      <c r="C946" s="818">
        <f t="shared" si="28"/>
        <v>0</v>
      </c>
      <c r="D946" s="730"/>
      <c r="E946" s="730"/>
      <c r="F946" s="730"/>
      <c r="G946" s="818">
        <f t="shared" si="29"/>
        <v>0</v>
      </c>
    </row>
    <row r="947" spans="1:7">
      <c r="A947" s="822"/>
      <c r="B947" s="730"/>
      <c r="C947" s="818">
        <f t="shared" si="28"/>
        <v>0</v>
      </c>
      <c r="D947" s="730"/>
      <c r="E947" s="730"/>
      <c r="F947" s="730"/>
      <c r="G947" s="818">
        <f t="shared" si="29"/>
        <v>0</v>
      </c>
    </row>
    <row r="948" spans="1:7">
      <c r="A948" s="822"/>
      <c r="B948" s="730"/>
      <c r="C948" s="818">
        <f t="shared" si="28"/>
        <v>0</v>
      </c>
      <c r="D948" s="730"/>
      <c r="E948" s="730"/>
      <c r="F948" s="730"/>
      <c r="G948" s="818">
        <f t="shared" si="29"/>
        <v>0</v>
      </c>
    </row>
    <row r="949" spans="1:7">
      <c r="A949" s="822"/>
      <c r="B949" s="730"/>
      <c r="C949" s="818">
        <f t="shared" si="28"/>
        <v>0</v>
      </c>
      <c r="D949" s="730"/>
      <c r="E949" s="730"/>
      <c r="F949" s="730"/>
      <c r="G949" s="818">
        <f t="shared" si="29"/>
        <v>0</v>
      </c>
    </row>
    <row r="950" spans="1:7">
      <c r="A950" s="822"/>
      <c r="B950" s="730"/>
      <c r="C950" s="818">
        <f t="shared" si="28"/>
        <v>0</v>
      </c>
      <c r="D950" s="730"/>
      <c r="E950" s="730"/>
      <c r="F950" s="730"/>
      <c r="G950" s="818">
        <f t="shared" si="29"/>
        <v>0</v>
      </c>
    </row>
    <row r="951" spans="1:7">
      <c r="A951" s="822"/>
      <c r="B951" s="730"/>
      <c r="C951" s="818">
        <f t="shared" si="28"/>
        <v>0</v>
      </c>
      <c r="D951" s="730"/>
      <c r="E951" s="730"/>
      <c r="F951" s="730"/>
      <c r="G951" s="818">
        <f t="shared" si="29"/>
        <v>0</v>
      </c>
    </row>
    <row r="952" spans="1:7">
      <c r="A952" s="822"/>
      <c r="B952" s="730"/>
      <c r="C952" s="818">
        <f t="shared" si="28"/>
        <v>0</v>
      </c>
      <c r="D952" s="730"/>
      <c r="E952" s="730"/>
      <c r="F952" s="730"/>
      <c r="G952" s="818">
        <f t="shared" si="29"/>
        <v>0</v>
      </c>
    </row>
    <row r="953" spans="1:7">
      <c r="A953" s="822"/>
      <c r="B953" s="730"/>
      <c r="C953" s="818">
        <f t="shared" si="28"/>
        <v>0</v>
      </c>
      <c r="D953" s="730"/>
      <c r="E953" s="730"/>
      <c r="F953" s="730"/>
      <c r="G953" s="818">
        <f t="shared" si="29"/>
        <v>0</v>
      </c>
    </row>
    <row r="954" spans="1:7">
      <c r="A954" s="822"/>
      <c r="B954" s="730"/>
      <c r="C954" s="818">
        <f t="shared" si="28"/>
        <v>0</v>
      </c>
      <c r="D954" s="730"/>
      <c r="E954" s="730"/>
      <c r="F954" s="730"/>
      <c r="G954" s="818">
        <f t="shared" si="29"/>
        <v>0</v>
      </c>
    </row>
    <row r="955" spans="1:7">
      <c r="A955" s="822"/>
      <c r="B955" s="730"/>
      <c r="C955" s="818">
        <f t="shared" si="28"/>
        <v>0</v>
      </c>
      <c r="D955" s="730"/>
      <c r="E955" s="730"/>
      <c r="F955" s="730"/>
      <c r="G955" s="818">
        <f t="shared" si="29"/>
        <v>0</v>
      </c>
    </row>
    <row r="956" spans="1:7">
      <c r="A956" s="822"/>
      <c r="B956" s="730"/>
      <c r="C956" s="818">
        <f t="shared" si="28"/>
        <v>0</v>
      </c>
      <c r="D956" s="730"/>
      <c r="E956" s="730"/>
      <c r="F956" s="730"/>
      <c r="G956" s="818">
        <f t="shared" si="29"/>
        <v>0</v>
      </c>
    </row>
    <row r="957" spans="1:7">
      <c r="A957" s="822"/>
      <c r="B957" s="730"/>
      <c r="C957" s="818">
        <f t="shared" si="28"/>
        <v>0</v>
      </c>
      <c r="D957" s="730"/>
      <c r="E957" s="730"/>
      <c r="F957" s="730"/>
      <c r="G957" s="818">
        <f t="shared" si="29"/>
        <v>0</v>
      </c>
    </row>
    <row r="958" spans="1:7">
      <c r="A958" s="822"/>
      <c r="B958" s="730"/>
      <c r="C958" s="818">
        <f t="shared" si="28"/>
        <v>0</v>
      </c>
      <c r="D958" s="730"/>
      <c r="E958" s="730"/>
      <c r="F958" s="730"/>
      <c r="G958" s="818">
        <f t="shared" si="29"/>
        <v>0</v>
      </c>
    </row>
    <row r="959" spans="1:7">
      <c r="A959" s="822"/>
      <c r="B959" s="730"/>
      <c r="C959" s="818">
        <f t="shared" si="28"/>
        <v>0</v>
      </c>
      <c r="D959" s="730"/>
      <c r="E959" s="730"/>
      <c r="F959" s="730"/>
      <c r="G959" s="818">
        <f t="shared" si="29"/>
        <v>0</v>
      </c>
    </row>
    <row r="960" spans="1:7">
      <c r="A960" s="822"/>
      <c r="B960" s="730"/>
      <c r="C960" s="818">
        <f t="shared" si="28"/>
        <v>0</v>
      </c>
      <c r="D960" s="730"/>
      <c r="E960" s="730"/>
      <c r="F960" s="730"/>
      <c r="G960" s="818">
        <f t="shared" si="29"/>
        <v>0</v>
      </c>
    </row>
    <row r="961" spans="1:7">
      <c r="A961" s="822"/>
      <c r="B961" s="730"/>
      <c r="C961" s="818">
        <f t="shared" si="28"/>
        <v>0</v>
      </c>
      <c r="D961" s="730"/>
      <c r="E961" s="730"/>
      <c r="F961" s="730"/>
      <c r="G961" s="818">
        <f t="shared" si="29"/>
        <v>0</v>
      </c>
    </row>
    <row r="962" spans="1:7">
      <c r="A962" s="822"/>
      <c r="B962" s="730"/>
      <c r="C962" s="818">
        <f t="shared" si="28"/>
        <v>0</v>
      </c>
      <c r="D962" s="730"/>
      <c r="E962" s="730"/>
      <c r="F962" s="730"/>
      <c r="G962" s="818">
        <f t="shared" si="29"/>
        <v>0</v>
      </c>
    </row>
    <row r="963" spans="1:7">
      <c r="A963" s="822"/>
      <c r="B963" s="730"/>
      <c r="C963" s="818">
        <f t="shared" si="28"/>
        <v>0</v>
      </c>
      <c r="D963" s="730"/>
      <c r="E963" s="730"/>
      <c r="F963" s="730"/>
      <c r="G963" s="818">
        <f t="shared" si="29"/>
        <v>0</v>
      </c>
    </row>
    <row r="964" spans="1:7">
      <c r="A964" s="822"/>
      <c r="B964" s="730"/>
      <c r="C964" s="818">
        <f t="shared" si="28"/>
        <v>0</v>
      </c>
      <c r="D964" s="730"/>
      <c r="E964" s="730"/>
      <c r="F964" s="730"/>
      <c r="G964" s="818">
        <f t="shared" si="29"/>
        <v>0</v>
      </c>
    </row>
    <row r="965" spans="1:7">
      <c r="A965" s="822"/>
      <c r="B965" s="730"/>
      <c r="C965" s="818">
        <f t="shared" si="28"/>
        <v>0</v>
      </c>
      <c r="D965" s="730"/>
      <c r="E965" s="730"/>
      <c r="F965" s="730"/>
      <c r="G965" s="818">
        <f t="shared" si="29"/>
        <v>0</v>
      </c>
    </row>
    <row r="966" spans="1:7">
      <c r="A966" s="822"/>
      <c r="B966" s="730"/>
      <c r="C966" s="818">
        <f t="shared" si="28"/>
        <v>0</v>
      </c>
      <c r="D966" s="730"/>
      <c r="E966" s="730"/>
      <c r="F966" s="730"/>
      <c r="G966" s="818">
        <f t="shared" si="29"/>
        <v>0</v>
      </c>
    </row>
    <row r="967" spans="1:7">
      <c r="A967" s="822"/>
      <c r="B967" s="730"/>
      <c r="C967" s="818">
        <f t="shared" si="28"/>
        <v>0</v>
      </c>
      <c r="D967" s="730"/>
      <c r="E967" s="730"/>
      <c r="F967" s="730"/>
      <c r="G967" s="818">
        <f t="shared" si="29"/>
        <v>0</v>
      </c>
    </row>
    <row r="968" spans="1:7">
      <c r="A968" s="822"/>
      <c r="B968" s="730"/>
      <c r="C968" s="818">
        <f t="shared" si="28"/>
        <v>0</v>
      </c>
      <c r="D968" s="730"/>
      <c r="E968" s="730"/>
      <c r="F968" s="730"/>
      <c r="G968" s="818">
        <f t="shared" si="29"/>
        <v>0</v>
      </c>
    </row>
    <row r="969" spans="1:7">
      <c r="A969" s="822"/>
      <c r="B969" s="730"/>
      <c r="C969" s="818">
        <f t="shared" si="28"/>
        <v>0</v>
      </c>
      <c r="D969" s="730"/>
      <c r="E969" s="730"/>
      <c r="F969" s="730"/>
      <c r="G969" s="818">
        <f t="shared" si="29"/>
        <v>0</v>
      </c>
    </row>
    <row r="970" spans="1:7">
      <c r="A970" s="822"/>
      <c r="B970" s="730"/>
      <c r="C970" s="818">
        <f t="shared" si="28"/>
        <v>0</v>
      </c>
      <c r="D970" s="730"/>
      <c r="E970" s="730"/>
      <c r="F970" s="730"/>
      <c r="G970" s="818">
        <f t="shared" si="29"/>
        <v>0</v>
      </c>
    </row>
    <row r="971" spans="1:7">
      <c r="A971" s="822"/>
      <c r="B971" s="730"/>
      <c r="C971" s="818">
        <f t="shared" si="28"/>
        <v>0</v>
      </c>
      <c r="D971" s="730"/>
      <c r="E971" s="730"/>
      <c r="F971" s="730"/>
      <c r="G971" s="818">
        <f t="shared" si="29"/>
        <v>0</v>
      </c>
    </row>
    <row r="972" spans="1:7">
      <c r="A972" s="822"/>
      <c r="B972" s="730"/>
      <c r="C972" s="818">
        <f t="shared" ref="C972:C1000" si="30">SUMIF(D972:F972,"&gt;0")</f>
        <v>0</v>
      </c>
      <c r="D972" s="730"/>
      <c r="E972" s="730"/>
      <c r="F972" s="730"/>
      <c r="G972" s="818">
        <f t="shared" ref="G972:G1000" si="31">SUMIF(B972:C972,"&gt;0")</f>
        <v>0</v>
      </c>
    </row>
    <row r="973" spans="1:7">
      <c r="A973" s="822"/>
      <c r="B973" s="730"/>
      <c r="C973" s="818">
        <f t="shared" si="30"/>
        <v>0</v>
      </c>
      <c r="D973" s="730"/>
      <c r="E973" s="730"/>
      <c r="F973" s="730"/>
      <c r="G973" s="818">
        <f t="shared" si="31"/>
        <v>0</v>
      </c>
    </row>
    <row r="974" spans="1:7">
      <c r="A974" s="822"/>
      <c r="B974" s="730"/>
      <c r="C974" s="818">
        <f t="shared" si="30"/>
        <v>0</v>
      </c>
      <c r="D974" s="730"/>
      <c r="E974" s="730"/>
      <c r="F974" s="730"/>
      <c r="G974" s="818">
        <f t="shared" si="31"/>
        <v>0</v>
      </c>
    </row>
    <row r="975" spans="1:7">
      <c r="A975" s="822"/>
      <c r="B975" s="730"/>
      <c r="C975" s="818">
        <f t="shared" si="30"/>
        <v>0</v>
      </c>
      <c r="D975" s="730"/>
      <c r="E975" s="730"/>
      <c r="F975" s="730"/>
      <c r="G975" s="818">
        <f t="shared" si="31"/>
        <v>0</v>
      </c>
    </row>
    <row r="976" spans="1:7">
      <c r="A976" s="822"/>
      <c r="B976" s="730"/>
      <c r="C976" s="818">
        <f t="shared" si="30"/>
        <v>0</v>
      </c>
      <c r="D976" s="730"/>
      <c r="E976" s="730"/>
      <c r="F976" s="730"/>
      <c r="G976" s="818">
        <f t="shared" si="31"/>
        <v>0</v>
      </c>
    </row>
    <row r="977" spans="1:7">
      <c r="A977" s="822"/>
      <c r="B977" s="730"/>
      <c r="C977" s="818">
        <f t="shared" si="30"/>
        <v>0</v>
      </c>
      <c r="D977" s="730"/>
      <c r="E977" s="730"/>
      <c r="F977" s="730"/>
      <c r="G977" s="818">
        <f t="shared" si="31"/>
        <v>0</v>
      </c>
    </row>
    <row r="978" spans="1:7">
      <c r="A978" s="822"/>
      <c r="B978" s="730"/>
      <c r="C978" s="818">
        <f t="shared" si="30"/>
        <v>0</v>
      </c>
      <c r="D978" s="730"/>
      <c r="E978" s="730"/>
      <c r="F978" s="730"/>
      <c r="G978" s="818">
        <f t="shared" si="31"/>
        <v>0</v>
      </c>
    </row>
    <row r="979" spans="1:7">
      <c r="A979" s="822"/>
      <c r="B979" s="730"/>
      <c r="C979" s="818">
        <f t="shared" si="30"/>
        <v>0</v>
      </c>
      <c r="D979" s="730"/>
      <c r="E979" s="730"/>
      <c r="F979" s="730"/>
      <c r="G979" s="818">
        <f t="shared" si="31"/>
        <v>0</v>
      </c>
    </row>
    <row r="980" spans="1:7">
      <c r="A980" s="822"/>
      <c r="B980" s="730"/>
      <c r="C980" s="818">
        <f t="shared" si="30"/>
        <v>0</v>
      </c>
      <c r="D980" s="730"/>
      <c r="E980" s="730"/>
      <c r="F980" s="730"/>
      <c r="G980" s="818">
        <f t="shared" si="31"/>
        <v>0</v>
      </c>
    </row>
    <row r="981" spans="1:7">
      <c r="A981" s="822"/>
      <c r="B981" s="730"/>
      <c r="C981" s="818">
        <f t="shared" si="30"/>
        <v>0</v>
      </c>
      <c r="D981" s="730"/>
      <c r="E981" s="730"/>
      <c r="F981" s="730"/>
      <c r="G981" s="818">
        <f t="shared" si="31"/>
        <v>0</v>
      </c>
    </row>
    <row r="982" spans="1:7">
      <c r="A982" s="822"/>
      <c r="B982" s="730"/>
      <c r="C982" s="818">
        <f t="shared" si="30"/>
        <v>0</v>
      </c>
      <c r="D982" s="730"/>
      <c r="E982" s="730"/>
      <c r="F982" s="730"/>
      <c r="G982" s="818">
        <f t="shared" si="31"/>
        <v>0</v>
      </c>
    </row>
    <row r="983" spans="1:7">
      <c r="A983" s="822"/>
      <c r="B983" s="730"/>
      <c r="C983" s="818">
        <f t="shared" si="30"/>
        <v>0</v>
      </c>
      <c r="D983" s="730"/>
      <c r="E983" s="730"/>
      <c r="F983" s="730"/>
      <c r="G983" s="818">
        <f t="shared" si="31"/>
        <v>0</v>
      </c>
    </row>
    <row r="984" spans="1:7">
      <c r="A984" s="822"/>
      <c r="B984" s="730"/>
      <c r="C984" s="818">
        <f t="shared" si="30"/>
        <v>0</v>
      </c>
      <c r="D984" s="730"/>
      <c r="E984" s="730"/>
      <c r="F984" s="730"/>
      <c r="G984" s="818">
        <f t="shared" si="31"/>
        <v>0</v>
      </c>
    </row>
    <row r="985" spans="1:7">
      <c r="A985" s="822"/>
      <c r="B985" s="730"/>
      <c r="C985" s="818">
        <f t="shared" si="30"/>
        <v>0</v>
      </c>
      <c r="D985" s="730"/>
      <c r="E985" s="730"/>
      <c r="F985" s="730"/>
      <c r="G985" s="818">
        <f t="shared" si="31"/>
        <v>0</v>
      </c>
    </row>
    <row r="986" spans="1:7">
      <c r="A986" s="822"/>
      <c r="B986" s="730"/>
      <c r="C986" s="818">
        <f t="shared" si="30"/>
        <v>0</v>
      </c>
      <c r="D986" s="730"/>
      <c r="E986" s="730"/>
      <c r="F986" s="730"/>
      <c r="G986" s="818">
        <f t="shared" si="31"/>
        <v>0</v>
      </c>
    </row>
    <row r="987" spans="1:7">
      <c r="A987" s="822"/>
      <c r="B987" s="730"/>
      <c r="C987" s="818">
        <f t="shared" si="30"/>
        <v>0</v>
      </c>
      <c r="D987" s="730"/>
      <c r="E987" s="730"/>
      <c r="F987" s="730"/>
      <c r="G987" s="818">
        <f t="shared" si="31"/>
        <v>0</v>
      </c>
    </row>
    <row r="988" spans="1:7">
      <c r="A988" s="822"/>
      <c r="B988" s="730"/>
      <c r="C988" s="818">
        <f t="shared" si="30"/>
        <v>0</v>
      </c>
      <c r="D988" s="730"/>
      <c r="E988" s="730"/>
      <c r="F988" s="730"/>
      <c r="G988" s="818">
        <f t="shared" si="31"/>
        <v>0</v>
      </c>
    </row>
    <row r="989" spans="1:7">
      <c r="A989" s="822"/>
      <c r="B989" s="730"/>
      <c r="C989" s="818">
        <f t="shared" si="30"/>
        <v>0</v>
      </c>
      <c r="D989" s="730"/>
      <c r="E989" s="730"/>
      <c r="F989" s="730"/>
      <c r="G989" s="818">
        <f t="shared" si="31"/>
        <v>0</v>
      </c>
    </row>
    <row r="990" spans="1:7">
      <c r="A990" s="822"/>
      <c r="B990" s="730"/>
      <c r="C990" s="818">
        <f t="shared" si="30"/>
        <v>0</v>
      </c>
      <c r="D990" s="730"/>
      <c r="E990" s="730"/>
      <c r="F990" s="730"/>
      <c r="G990" s="818">
        <f t="shared" si="31"/>
        <v>0</v>
      </c>
    </row>
    <row r="991" spans="1:7">
      <c r="A991" s="822"/>
      <c r="B991" s="730"/>
      <c r="C991" s="818">
        <f t="shared" si="30"/>
        <v>0</v>
      </c>
      <c r="D991" s="730"/>
      <c r="E991" s="730"/>
      <c r="F991" s="730"/>
      <c r="G991" s="818">
        <f t="shared" si="31"/>
        <v>0</v>
      </c>
    </row>
    <row r="992" spans="1:7">
      <c r="A992" s="822"/>
      <c r="B992" s="730"/>
      <c r="C992" s="818">
        <f t="shared" si="30"/>
        <v>0</v>
      </c>
      <c r="D992" s="730"/>
      <c r="E992" s="730"/>
      <c r="F992" s="730"/>
      <c r="G992" s="818">
        <f t="shared" si="31"/>
        <v>0</v>
      </c>
    </row>
    <row r="993" spans="1:7">
      <c r="A993" s="822"/>
      <c r="B993" s="730"/>
      <c r="C993" s="818">
        <f t="shared" si="30"/>
        <v>0</v>
      </c>
      <c r="D993" s="730"/>
      <c r="E993" s="730"/>
      <c r="F993" s="730"/>
      <c r="G993" s="818">
        <f t="shared" si="31"/>
        <v>0</v>
      </c>
    </row>
    <row r="994" spans="1:7">
      <c r="A994" s="822"/>
      <c r="B994" s="730"/>
      <c r="C994" s="818">
        <f t="shared" si="30"/>
        <v>0</v>
      </c>
      <c r="D994" s="730"/>
      <c r="E994" s="730"/>
      <c r="F994" s="730"/>
      <c r="G994" s="818">
        <f t="shared" si="31"/>
        <v>0</v>
      </c>
    </row>
    <row r="995" spans="1:7">
      <c r="A995" s="822"/>
      <c r="B995" s="730"/>
      <c r="C995" s="818">
        <f t="shared" si="30"/>
        <v>0</v>
      </c>
      <c r="D995" s="730"/>
      <c r="E995" s="730"/>
      <c r="F995" s="730"/>
      <c r="G995" s="818">
        <f t="shared" si="31"/>
        <v>0</v>
      </c>
    </row>
    <row r="996" spans="1:7">
      <c r="A996" s="822"/>
      <c r="B996" s="730"/>
      <c r="C996" s="818">
        <f t="shared" si="30"/>
        <v>0</v>
      </c>
      <c r="D996" s="730"/>
      <c r="E996" s="730"/>
      <c r="F996" s="730"/>
      <c r="G996" s="818">
        <f t="shared" si="31"/>
        <v>0</v>
      </c>
    </row>
    <row r="997" spans="1:7">
      <c r="A997" s="822"/>
      <c r="B997" s="730"/>
      <c r="C997" s="818">
        <f t="shared" si="30"/>
        <v>0</v>
      </c>
      <c r="D997" s="730"/>
      <c r="E997" s="730"/>
      <c r="F997" s="730"/>
      <c r="G997" s="818">
        <f t="shared" si="31"/>
        <v>0</v>
      </c>
    </row>
    <row r="998" spans="1:7">
      <c r="A998" s="822"/>
      <c r="B998" s="730"/>
      <c r="C998" s="818">
        <f t="shared" si="30"/>
        <v>0</v>
      </c>
      <c r="D998" s="730"/>
      <c r="E998" s="730"/>
      <c r="F998" s="730"/>
      <c r="G998" s="818">
        <f t="shared" si="31"/>
        <v>0</v>
      </c>
    </row>
    <row r="999" spans="1:7">
      <c r="A999" s="822"/>
      <c r="B999" s="730"/>
      <c r="C999" s="818">
        <f t="shared" si="30"/>
        <v>0</v>
      </c>
      <c r="D999" s="730"/>
      <c r="E999" s="730"/>
      <c r="F999" s="730"/>
      <c r="G999" s="818">
        <f t="shared" si="31"/>
        <v>0</v>
      </c>
    </row>
    <row r="1000" spans="1:7">
      <c r="A1000" s="822"/>
      <c r="B1000" s="730"/>
      <c r="C1000" s="818">
        <f t="shared" si="30"/>
        <v>0</v>
      </c>
      <c r="D1000" s="730"/>
      <c r="E1000" s="730"/>
      <c r="F1000" s="730"/>
      <c r="G1000" s="818">
        <f t="shared" si="31"/>
        <v>0</v>
      </c>
    </row>
  </sheetData>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workbookViewId="0"/>
  </sheetViews>
  <sheetFormatPr defaultRowHeight="15"/>
  <cols>
    <col min="1" max="1" width="28.28515625" style="32" customWidth="1"/>
    <col min="2" max="2" width="24.7109375" style="32" customWidth="1"/>
    <col min="3" max="3" width="71.85546875" style="32" customWidth="1"/>
    <col min="4" max="4" width="18.85546875" style="32" customWidth="1"/>
    <col min="5" max="16384" width="9.140625" style="32"/>
  </cols>
  <sheetData>
    <row r="1" spans="1:4">
      <c r="A1" s="85" t="s">
        <v>120</v>
      </c>
      <c r="B1" s="828" t="s">
        <v>1082</v>
      </c>
      <c r="C1" s="828"/>
      <c r="D1" s="829"/>
    </row>
    <row r="2" spans="1:4">
      <c r="A2" s="85" t="s">
        <v>106</v>
      </c>
      <c r="B2" s="4458" t="s">
        <v>1083</v>
      </c>
      <c r="C2" s="4458"/>
      <c r="D2" s="829"/>
    </row>
    <row r="3" spans="1:4">
      <c r="A3" s="85" t="s">
        <v>108</v>
      </c>
      <c r="B3" s="85" t="s">
        <v>109</v>
      </c>
      <c r="C3" s="828"/>
      <c r="D3" s="829"/>
    </row>
    <row r="4" spans="1:4">
      <c r="A4" s="85" t="s">
        <v>110</v>
      </c>
      <c r="B4" s="85" t="s">
        <v>4</v>
      </c>
      <c r="C4" s="828"/>
      <c r="D4" s="829"/>
    </row>
    <row r="5" spans="1:4">
      <c r="A5" s="85" t="s">
        <v>111</v>
      </c>
      <c r="B5" s="85" t="s">
        <v>124</v>
      </c>
      <c r="C5" s="828"/>
      <c r="D5" s="829"/>
    </row>
    <row r="6" spans="1:4" ht="15.75" thickBot="1">
      <c r="A6" s="829"/>
      <c r="B6" s="829"/>
      <c r="C6" s="830"/>
      <c r="D6" s="829"/>
    </row>
    <row r="7" spans="1:4" ht="15.75" thickBot="1">
      <c r="A7" s="4459" t="s">
        <v>1084</v>
      </c>
      <c r="B7" s="4460"/>
      <c r="C7" s="4460"/>
      <c r="D7" s="4461"/>
    </row>
    <row r="8" spans="1:4" ht="15.75" thickBot="1">
      <c r="A8" s="831"/>
      <c r="B8" s="832"/>
      <c r="C8" s="833"/>
      <c r="D8" s="834"/>
    </row>
    <row r="9" spans="1:4">
      <c r="A9" s="835" t="s">
        <v>1085</v>
      </c>
      <c r="B9" s="836" t="s">
        <v>799</v>
      </c>
      <c r="C9" s="837" t="s">
        <v>1086</v>
      </c>
      <c r="D9" s="838" t="s">
        <v>1087</v>
      </c>
    </row>
    <row r="10" spans="1:4">
      <c r="A10" s="839" t="s">
        <v>1088</v>
      </c>
      <c r="B10" s="840">
        <v>1</v>
      </c>
      <c r="C10" s="841" t="s">
        <v>1084</v>
      </c>
      <c r="D10" s="843">
        <f>D11+IF(D72&lt;=0.333*D11,D72,0.333*D11)</f>
        <v>0</v>
      </c>
    </row>
    <row r="11" spans="1:4">
      <c r="A11" s="839" t="s">
        <v>1089</v>
      </c>
      <c r="B11" s="842" t="s">
        <v>1090</v>
      </c>
      <c r="C11" s="841" t="s">
        <v>1091</v>
      </c>
      <c r="D11" s="843">
        <f>D12+D55</f>
        <v>0</v>
      </c>
    </row>
    <row r="12" spans="1:4">
      <c r="A12" s="839" t="s">
        <v>1092</v>
      </c>
      <c r="B12" s="840" t="s">
        <v>1093</v>
      </c>
      <c r="C12" s="841" t="s">
        <v>1094</v>
      </c>
      <c r="D12" s="843">
        <f>D13+D22+D26+D27+D28+D34+D38-D41+D42-D46+D47-D48-D49-D50-D51-D52-D53-D54</f>
        <v>0</v>
      </c>
    </row>
    <row r="13" spans="1:4">
      <c r="A13" s="839" t="s">
        <v>1095</v>
      </c>
      <c r="B13" s="840" t="s">
        <v>1096</v>
      </c>
      <c r="C13" s="844" t="s">
        <v>1097</v>
      </c>
      <c r="D13" s="843">
        <f>D14+D16+D17-D21</f>
        <v>0</v>
      </c>
    </row>
    <row r="14" spans="1:4">
      <c r="A14" s="839" t="s">
        <v>1098</v>
      </c>
      <c r="B14" s="845" t="s">
        <v>1099</v>
      </c>
      <c r="C14" s="846" t="s">
        <v>577</v>
      </c>
      <c r="D14" s="847"/>
    </row>
    <row r="15" spans="1:4">
      <c r="A15" s="839" t="s">
        <v>1100</v>
      </c>
      <c r="B15" s="845" t="s">
        <v>1101</v>
      </c>
      <c r="C15" s="846" t="s">
        <v>1102</v>
      </c>
      <c r="D15" s="847"/>
    </row>
    <row r="16" spans="1:4">
      <c r="A16" s="839" t="s">
        <v>1103</v>
      </c>
      <c r="B16" s="845" t="s">
        <v>1104</v>
      </c>
      <c r="C16" s="846" t="s">
        <v>578</v>
      </c>
      <c r="D16" s="847"/>
    </row>
    <row r="17" spans="1:4">
      <c r="A17" s="839" t="s">
        <v>1105</v>
      </c>
      <c r="B17" s="845" t="s">
        <v>1106</v>
      </c>
      <c r="C17" s="846" t="s">
        <v>1107</v>
      </c>
      <c r="D17" s="843">
        <f>-D18-D19-D20</f>
        <v>0</v>
      </c>
    </row>
    <row r="18" spans="1:4">
      <c r="A18" s="839" t="s">
        <v>1108</v>
      </c>
      <c r="B18" s="845" t="s">
        <v>1109</v>
      </c>
      <c r="C18" s="848" t="s">
        <v>1110</v>
      </c>
      <c r="D18" s="847"/>
    </row>
    <row r="19" spans="1:4">
      <c r="A19" s="839" t="s">
        <v>1111</v>
      </c>
      <c r="B19" s="845" t="s">
        <v>1112</v>
      </c>
      <c r="C19" s="848" t="s">
        <v>1113</v>
      </c>
      <c r="D19" s="847"/>
    </row>
    <row r="20" spans="1:4">
      <c r="A20" s="849" t="s">
        <v>1114</v>
      </c>
      <c r="B20" s="845" t="s">
        <v>1115</v>
      </c>
      <c r="C20" s="848" t="s">
        <v>1116</v>
      </c>
      <c r="D20" s="847"/>
    </row>
    <row r="21" spans="1:4">
      <c r="A21" s="849" t="s">
        <v>1117</v>
      </c>
      <c r="B21" s="845" t="s">
        <v>1118</v>
      </c>
      <c r="C21" s="846" t="s">
        <v>1119</v>
      </c>
      <c r="D21" s="847"/>
    </row>
    <row r="22" spans="1:4">
      <c r="A22" s="839" t="s">
        <v>1120</v>
      </c>
      <c r="B22" s="840" t="s">
        <v>1121</v>
      </c>
      <c r="C22" s="844" t="s">
        <v>1122</v>
      </c>
      <c r="D22" s="843">
        <f>D23+D24+D25</f>
        <v>0</v>
      </c>
    </row>
    <row r="23" spans="1:4">
      <c r="A23" s="839" t="s">
        <v>1123</v>
      </c>
      <c r="B23" s="845" t="s">
        <v>1124</v>
      </c>
      <c r="C23" s="848" t="s">
        <v>1125</v>
      </c>
      <c r="D23" s="847"/>
    </row>
    <row r="24" spans="1:4">
      <c r="A24" s="839" t="s">
        <v>1126</v>
      </c>
      <c r="B24" s="845" t="s">
        <v>1127</v>
      </c>
      <c r="C24" s="848" t="s">
        <v>1128</v>
      </c>
      <c r="D24" s="847"/>
    </row>
    <row r="25" spans="1:4">
      <c r="A25" s="839" t="s">
        <v>1129</v>
      </c>
      <c r="B25" s="845" t="s">
        <v>1130</v>
      </c>
      <c r="C25" s="850" t="s">
        <v>1131</v>
      </c>
      <c r="D25" s="847"/>
    </row>
    <row r="26" spans="1:4">
      <c r="A26" s="839" t="s">
        <v>1132</v>
      </c>
      <c r="B26" s="840" t="s">
        <v>1133</v>
      </c>
      <c r="C26" s="844" t="s">
        <v>1134</v>
      </c>
      <c r="D26" s="851"/>
    </row>
    <row r="27" spans="1:4">
      <c r="A27" s="839"/>
      <c r="B27" s="840" t="s">
        <v>1135</v>
      </c>
      <c r="C27" s="852" t="s">
        <v>1136</v>
      </c>
      <c r="D27" s="853"/>
    </row>
    <row r="28" spans="1:4">
      <c r="A28" s="839" t="s">
        <v>1137</v>
      </c>
      <c r="B28" s="840" t="s">
        <v>1138</v>
      </c>
      <c r="C28" s="852" t="s">
        <v>1139</v>
      </c>
      <c r="D28" s="854">
        <f>-D29+D30+D31+D32-D33</f>
        <v>0</v>
      </c>
    </row>
    <row r="29" spans="1:4">
      <c r="A29" s="839" t="s">
        <v>1140</v>
      </c>
      <c r="B29" s="845" t="s">
        <v>1141</v>
      </c>
      <c r="C29" s="848" t="s">
        <v>1142</v>
      </c>
      <c r="D29" s="847"/>
    </row>
    <row r="30" spans="1:4">
      <c r="A30" s="839" t="s">
        <v>1143</v>
      </c>
      <c r="B30" s="845" t="s">
        <v>1144</v>
      </c>
      <c r="C30" s="848" t="s">
        <v>1145</v>
      </c>
      <c r="D30" s="847"/>
    </row>
    <row r="31" spans="1:4" ht="25.5">
      <c r="A31" s="839" t="s">
        <v>1146</v>
      </c>
      <c r="B31" s="845" t="s">
        <v>1147</v>
      </c>
      <c r="C31" s="848" t="s">
        <v>1148</v>
      </c>
      <c r="D31" s="847"/>
    </row>
    <row r="32" spans="1:4" ht="25.5">
      <c r="A32" s="839" t="s">
        <v>1149</v>
      </c>
      <c r="B32" s="845" t="s">
        <v>1150</v>
      </c>
      <c r="C32" s="848" t="s">
        <v>1151</v>
      </c>
      <c r="D32" s="847"/>
    </row>
    <row r="33" spans="1:4">
      <c r="A33" s="839" t="s">
        <v>1152</v>
      </c>
      <c r="B33" s="845" t="s">
        <v>1153</v>
      </c>
      <c r="C33" s="848" t="s">
        <v>1154</v>
      </c>
      <c r="D33" s="847"/>
    </row>
    <row r="34" spans="1:4">
      <c r="A34" s="839" t="s">
        <v>1155</v>
      </c>
      <c r="B34" s="840" t="s">
        <v>1156</v>
      </c>
      <c r="C34" s="844" t="s">
        <v>1157</v>
      </c>
      <c r="D34" s="843">
        <f>-D35-D36+D37</f>
        <v>0</v>
      </c>
    </row>
    <row r="35" spans="1:4">
      <c r="A35" s="839" t="s">
        <v>1158</v>
      </c>
      <c r="B35" s="845" t="s">
        <v>1159</v>
      </c>
      <c r="C35" s="848" t="s">
        <v>1160</v>
      </c>
      <c r="D35" s="847"/>
    </row>
    <row r="36" spans="1:4">
      <c r="A36" s="839" t="s">
        <v>1161</v>
      </c>
      <c r="B36" s="845" t="s">
        <v>1162</v>
      </c>
      <c r="C36" s="855" t="s">
        <v>1163</v>
      </c>
      <c r="D36" s="847"/>
    </row>
    <row r="37" spans="1:4">
      <c r="A37" s="839" t="s">
        <v>1164</v>
      </c>
      <c r="B37" s="845" t="s">
        <v>1165</v>
      </c>
      <c r="C37" s="848" t="s">
        <v>1166</v>
      </c>
      <c r="D37" s="847"/>
    </row>
    <row r="38" spans="1:4">
      <c r="A38" s="839" t="s">
        <v>1167</v>
      </c>
      <c r="B38" s="840" t="s">
        <v>1168</v>
      </c>
      <c r="C38" s="844" t="s">
        <v>1169</v>
      </c>
      <c r="D38" s="843">
        <f>-D39+D40</f>
        <v>0</v>
      </c>
    </row>
    <row r="39" spans="1:4">
      <c r="A39" s="839" t="s">
        <v>1170</v>
      </c>
      <c r="B39" s="845" t="s">
        <v>1171</v>
      </c>
      <c r="C39" s="848" t="s">
        <v>1172</v>
      </c>
      <c r="D39" s="847"/>
    </row>
    <row r="40" spans="1:4">
      <c r="A40" s="839" t="s">
        <v>1173</v>
      </c>
      <c r="B40" s="845" t="s">
        <v>1174</v>
      </c>
      <c r="C40" s="848" t="s">
        <v>1175</v>
      </c>
      <c r="D40" s="847"/>
    </row>
    <row r="41" spans="1:4" ht="25.5">
      <c r="A41" s="839" t="s">
        <v>1176</v>
      </c>
      <c r="B41" s="840" t="s">
        <v>1177</v>
      </c>
      <c r="C41" s="844" t="s">
        <v>1178</v>
      </c>
      <c r="D41" s="851"/>
    </row>
    <row r="42" spans="1:4">
      <c r="A42" s="839" t="s">
        <v>1179</v>
      </c>
      <c r="B42" s="840" t="s">
        <v>1180</v>
      </c>
      <c r="C42" s="844" t="s">
        <v>1181</v>
      </c>
      <c r="D42" s="843">
        <f>-D43+D44+D45</f>
        <v>0</v>
      </c>
    </row>
    <row r="43" spans="1:4">
      <c r="A43" s="839" t="s">
        <v>1182</v>
      </c>
      <c r="B43" s="845" t="s">
        <v>1183</v>
      </c>
      <c r="C43" s="848" t="s">
        <v>1184</v>
      </c>
      <c r="D43" s="847"/>
    </row>
    <row r="44" spans="1:4">
      <c r="A44" s="839" t="s">
        <v>1185</v>
      </c>
      <c r="B44" s="845" t="s">
        <v>1186</v>
      </c>
      <c r="C44" s="848" t="s">
        <v>1187</v>
      </c>
      <c r="D44" s="847"/>
    </row>
    <row r="45" spans="1:4" ht="25.5">
      <c r="A45" s="839" t="s">
        <v>1188</v>
      </c>
      <c r="B45" s="845" t="s">
        <v>1189</v>
      </c>
      <c r="C45" s="848" t="s">
        <v>1190</v>
      </c>
      <c r="D45" s="847"/>
    </row>
    <row r="46" spans="1:4">
      <c r="A46" s="839" t="s">
        <v>1191</v>
      </c>
      <c r="B46" s="840" t="s">
        <v>1192</v>
      </c>
      <c r="C46" s="856" t="s">
        <v>1193</v>
      </c>
      <c r="D46" s="851"/>
    </row>
    <row r="47" spans="1:4">
      <c r="A47" s="839" t="s">
        <v>1194</v>
      </c>
      <c r="B47" s="840" t="s">
        <v>1195</v>
      </c>
      <c r="C47" s="856" t="s">
        <v>1196</v>
      </c>
      <c r="D47" s="843">
        <f>-D69</f>
        <v>0</v>
      </c>
    </row>
    <row r="48" spans="1:4" ht="25.5">
      <c r="A48" s="839" t="s">
        <v>1197</v>
      </c>
      <c r="B48" s="840" t="s">
        <v>1198</v>
      </c>
      <c r="C48" s="856" t="s">
        <v>1199</v>
      </c>
      <c r="D48" s="851"/>
    </row>
    <row r="49" spans="1:4">
      <c r="A49" s="839" t="s">
        <v>1200</v>
      </c>
      <c r="B49" s="840" t="s">
        <v>1201</v>
      </c>
      <c r="C49" s="856" t="s">
        <v>1202</v>
      </c>
      <c r="D49" s="851"/>
    </row>
    <row r="50" spans="1:4" ht="25.5">
      <c r="A50" s="839" t="s">
        <v>1203</v>
      </c>
      <c r="B50" s="840" t="s">
        <v>1204</v>
      </c>
      <c r="C50" s="856" t="s">
        <v>1205</v>
      </c>
      <c r="D50" s="851"/>
    </row>
    <row r="51" spans="1:4" ht="25.5">
      <c r="A51" s="839" t="s">
        <v>1206</v>
      </c>
      <c r="B51" s="840" t="s">
        <v>1207</v>
      </c>
      <c r="C51" s="856" t="s">
        <v>1208</v>
      </c>
      <c r="D51" s="851"/>
    </row>
    <row r="52" spans="1:4" ht="25.5">
      <c r="A52" s="839" t="s">
        <v>1209</v>
      </c>
      <c r="B52" s="840" t="s">
        <v>1210</v>
      </c>
      <c r="C52" s="844" t="s">
        <v>1211</v>
      </c>
      <c r="D52" s="851"/>
    </row>
    <row r="53" spans="1:4" ht="25.5">
      <c r="A53" s="839" t="s">
        <v>1212</v>
      </c>
      <c r="B53" s="840" t="s">
        <v>1213</v>
      </c>
      <c r="C53" s="856" t="s">
        <v>1214</v>
      </c>
      <c r="D53" s="851"/>
    </row>
    <row r="54" spans="1:4">
      <c r="A54" s="839" t="s">
        <v>1215</v>
      </c>
      <c r="B54" s="840" t="s">
        <v>1216</v>
      </c>
      <c r="C54" s="852" t="s">
        <v>1217</v>
      </c>
      <c r="D54" s="853"/>
    </row>
    <row r="55" spans="1:4">
      <c r="A55" s="839" t="s">
        <v>1218</v>
      </c>
      <c r="B55" s="840" t="s">
        <v>1219</v>
      </c>
      <c r="C55" s="841" t="s">
        <v>1220</v>
      </c>
      <c r="D55" s="843">
        <f>D56-D65-D66-D67+D68+D69-D70+D71</f>
        <v>0</v>
      </c>
    </row>
    <row r="56" spans="1:4">
      <c r="A56" s="839" t="s">
        <v>1221</v>
      </c>
      <c r="B56" s="840" t="s">
        <v>1222</v>
      </c>
      <c r="C56" s="844" t="s">
        <v>1223</v>
      </c>
      <c r="D56" s="843">
        <f>D57+D59+D60-D64</f>
        <v>0</v>
      </c>
    </row>
    <row r="57" spans="1:4">
      <c r="A57" s="839" t="s">
        <v>1224</v>
      </c>
      <c r="B57" s="845" t="s">
        <v>1225</v>
      </c>
      <c r="C57" s="846" t="s">
        <v>1226</v>
      </c>
      <c r="D57" s="847"/>
    </row>
    <row r="58" spans="1:4">
      <c r="A58" s="839" t="s">
        <v>1227</v>
      </c>
      <c r="B58" s="857" t="s">
        <v>1228</v>
      </c>
      <c r="C58" s="858" t="s">
        <v>1229</v>
      </c>
      <c r="D58" s="847"/>
    </row>
    <row r="59" spans="1:4">
      <c r="A59" s="839" t="s">
        <v>1230</v>
      </c>
      <c r="B59" s="845" t="s">
        <v>1231</v>
      </c>
      <c r="C59" s="846" t="s">
        <v>1232</v>
      </c>
      <c r="D59" s="847"/>
    </row>
    <row r="60" spans="1:4">
      <c r="A60" s="839" t="s">
        <v>1233</v>
      </c>
      <c r="B60" s="845" t="s">
        <v>1234</v>
      </c>
      <c r="C60" s="846" t="s">
        <v>1235</v>
      </c>
      <c r="D60" s="859">
        <f>-D61-D62-D63</f>
        <v>0</v>
      </c>
    </row>
    <row r="61" spans="1:4">
      <c r="A61" s="839" t="s">
        <v>1236</v>
      </c>
      <c r="B61" s="845" t="s">
        <v>1237</v>
      </c>
      <c r="C61" s="848" t="s">
        <v>1238</v>
      </c>
      <c r="D61" s="847"/>
    </row>
    <row r="62" spans="1:4">
      <c r="A62" s="839" t="s">
        <v>1239</v>
      </c>
      <c r="B62" s="845" t="s">
        <v>1240</v>
      </c>
      <c r="C62" s="848" t="s">
        <v>1241</v>
      </c>
      <c r="D62" s="847"/>
    </row>
    <row r="63" spans="1:4">
      <c r="A63" s="849" t="s">
        <v>1242</v>
      </c>
      <c r="B63" s="845" t="s">
        <v>1243</v>
      </c>
      <c r="C63" s="848" t="s">
        <v>1244</v>
      </c>
      <c r="D63" s="847"/>
    </row>
    <row r="64" spans="1:4" ht="25.5">
      <c r="A64" s="849" t="s">
        <v>1245</v>
      </c>
      <c r="B64" s="845" t="s">
        <v>1246</v>
      </c>
      <c r="C64" s="848" t="s">
        <v>1247</v>
      </c>
      <c r="D64" s="847"/>
    </row>
    <row r="65" spans="1:4">
      <c r="A65" s="839" t="s">
        <v>1248</v>
      </c>
      <c r="B65" s="840" t="s">
        <v>1249</v>
      </c>
      <c r="C65" s="860" t="s">
        <v>1250</v>
      </c>
      <c r="D65" s="847"/>
    </row>
    <row r="66" spans="1:4" ht="25.5">
      <c r="A66" s="839" t="s">
        <v>1251</v>
      </c>
      <c r="B66" s="840" t="s">
        <v>1252</v>
      </c>
      <c r="C66" s="861" t="s">
        <v>1253</v>
      </c>
      <c r="D66" s="847"/>
    </row>
    <row r="67" spans="1:4" ht="25.5">
      <c r="A67" s="839" t="s">
        <v>1254</v>
      </c>
      <c r="B67" s="840" t="s">
        <v>1255</v>
      </c>
      <c r="C67" s="861" t="s">
        <v>1256</v>
      </c>
      <c r="D67" s="847"/>
    </row>
    <row r="68" spans="1:4">
      <c r="A68" s="839" t="s">
        <v>1257</v>
      </c>
      <c r="B68" s="840" t="s">
        <v>1258</v>
      </c>
      <c r="C68" s="860" t="s">
        <v>1259</v>
      </c>
      <c r="D68" s="859">
        <f>-D86</f>
        <v>0</v>
      </c>
    </row>
    <row r="69" spans="1:4">
      <c r="A69" s="839" t="s">
        <v>1260</v>
      </c>
      <c r="B69" s="840" t="s">
        <v>1261</v>
      </c>
      <c r="C69" s="860" t="s">
        <v>1262</v>
      </c>
      <c r="D69" s="847"/>
    </row>
    <row r="70" spans="1:4">
      <c r="A70" s="839" t="s">
        <v>1263</v>
      </c>
      <c r="B70" s="840" t="s">
        <v>1264</v>
      </c>
      <c r="C70" s="861" t="s">
        <v>1265</v>
      </c>
      <c r="D70" s="847"/>
    </row>
    <row r="71" spans="1:4">
      <c r="A71" s="839" t="s">
        <v>1266</v>
      </c>
      <c r="B71" s="840" t="s">
        <v>1267</v>
      </c>
      <c r="C71" s="860" t="s">
        <v>1268</v>
      </c>
      <c r="D71" s="847"/>
    </row>
    <row r="72" spans="1:4">
      <c r="A72" s="839" t="s">
        <v>1269</v>
      </c>
      <c r="B72" s="840" t="s">
        <v>1270</v>
      </c>
      <c r="C72" s="844" t="s">
        <v>1271</v>
      </c>
      <c r="D72" s="862">
        <f>D73-D83-D84-D85+D86-D87-D88</f>
        <v>0</v>
      </c>
    </row>
    <row r="73" spans="1:4">
      <c r="A73" s="839" t="s">
        <v>1272</v>
      </c>
      <c r="B73" s="840" t="s">
        <v>1273</v>
      </c>
      <c r="C73" s="844" t="s">
        <v>1274</v>
      </c>
      <c r="D73" s="863">
        <f>D74+D76+D77-D81</f>
        <v>0</v>
      </c>
    </row>
    <row r="74" spans="1:4">
      <c r="A74" s="839" t="s">
        <v>1275</v>
      </c>
      <c r="B74" s="845" t="s">
        <v>1276</v>
      </c>
      <c r="C74" s="864" t="s">
        <v>1277</v>
      </c>
      <c r="D74" s="865"/>
    </row>
    <row r="75" spans="1:4">
      <c r="A75" s="839" t="s">
        <v>1278</v>
      </c>
      <c r="B75" s="845" t="s">
        <v>1279</v>
      </c>
      <c r="C75" s="866" t="s">
        <v>1280</v>
      </c>
      <c r="D75" s="865"/>
    </row>
    <row r="76" spans="1:4">
      <c r="A76" s="839" t="s">
        <v>1281</v>
      </c>
      <c r="B76" s="845" t="s">
        <v>1282</v>
      </c>
      <c r="C76" s="864" t="s">
        <v>1232</v>
      </c>
      <c r="D76" s="865"/>
    </row>
    <row r="77" spans="1:4">
      <c r="A77" s="839" t="s">
        <v>1283</v>
      </c>
      <c r="B77" s="845" t="s">
        <v>1284</v>
      </c>
      <c r="C77" s="864" t="s">
        <v>1285</v>
      </c>
      <c r="D77" s="867">
        <f>-D78-D79-D80</f>
        <v>0</v>
      </c>
    </row>
    <row r="78" spans="1:4">
      <c r="A78" s="839" t="s">
        <v>1286</v>
      </c>
      <c r="B78" s="845" t="s">
        <v>1287</v>
      </c>
      <c r="C78" s="868" t="s">
        <v>1288</v>
      </c>
      <c r="D78" s="847"/>
    </row>
    <row r="79" spans="1:4">
      <c r="A79" s="839" t="s">
        <v>1289</v>
      </c>
      <c r="B79" s="845" t="s">
        <v>1290</v>
      </c>
      <c r="C79" s="868" t="s">
        <v>1291</v>
      </c>
      <c r="D79" s="847"/>
    </row>
    <row r="80" spans="1:4">
      <c r="A80" s="849" t="s">
        <v>1292</v>
      </c>
      <c r="B80" s="845" t="s">
        <v>1293</v>
      </c>
      <c r="C80" s="868" t="s">
        <v>1294</v>
      </c>
      <c r="D80" s="847"/>
    </row>
    <row r="81" spans="1:4" ht="25.5">
      <c r="A81" s="849" t="s">
        <v>1295</v>
      </c>
      <c r="B81" s="845" t="s">
        <v>1296</v>
      </c>
      <c r="C81" s="868" t="s">
        <v>1297</v>
      </c>
      <c r="D81" s="847"/>
    </row>
    <row r="82" spans="1:4">
      <c r="A82" s="839" t="s">
        <v>1298</v>
      </c>
      <c r="B82" s="840" t="s">
        <v>1299</v>
      </c>
      <c r="C82" s="844" t="s">
        <v>1300</v>
      </c>
      <c r="D82" s="869"/>
    </row>
    <row r="83" spans="1:4">
      <c r="A83" s="839" t="s">
        <v>1301</v>
      </c>
      <c r="B83" s="840" t="s">
        <v>1302</v>
      </c>
      <c r="C83" s="860" t="s">
        <v>1303</v>
      </c>
      <c r="D83" s="847"/>
    </row>
    <row r="84" spans="1:4" ht="25.5">
      <c r="A84" s="839" t="s">
        <v>1304</v>
      </c>
      <c r="B84" s="840" t="s">
        <v>1305</v>
      </c>
      <c r="C84" s="861" t="s">
        <v>1306</v>
      </c>
      <c r="D84" s="847"/>
    </row>
    <row r="85" spans="1:4" ht="25.5">
      <c r="A85" s="839" t="s">
        <v>1307</v>
      </c>
      <c r="B85" s="840" t="s">
        <v>1308</v>
      </c>
      <c r="C85" s="861" t="s">
        <v>1309</v>
      </c>
      <c r="D85" s="847"/>
    </row>
    <row r="86" spans="1:4">
      <c r="A86" s="839" t="s">
        <v>1310</v>
      </c>
      <c r="B86" s="840" t="s">
        <v>1311</v>
      </c>
      <c r="C86" s="860" t="s">
        <v>1312</v>
      </c>
      <c r="D86" s="847"/>
    </row>
    <row r="87" spans="1:4">
      <c r="A87" s="839" t="s">
        <v>1313</v>
      </c>
      <c r="B87" s="840" t="s">
        <v>1314</v>
      </c>
      <c r="C87" s="860" t="s">
        <v>1315</v>
      </c>
      <c r="D87" s="847"/>
    </row>
    <row r="88" spans="1:4" ht="15.75" thickBot="1">
      <c r="A88" s="870" t="s">
        <v>1316</v>
      </c>
      <c r="B88" s="871" t="s">
        <v>1317</v>
      </c>
      <c r="C88" s="872" t="s">
        <v>1318</v>
      </c>
      <c r="D88" s="873"/>
    </row>
    <row r="89" spans="1:4">
      <c r="A89" s="874"/>
      <c r="B89" s="874"/>
      <c r="C89" s="875"/>
      <c r="D89" s="874"/>
    </row>
  </sheetData>
  <mergeCells count="2">
    <mergeCell ref="B2:C2"/>
    <mergeCell ref="A7:D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tabSelected="1" topLeftCell="A76" workbookViewId="0">
      <selection activeCell="H83" sqref="H83"/>
    </sheetView>
  </sheetViews>
  <sheetFormatPr defaultRowHeight="15"/>
  <cols>
    <col min="1" max="1" width="22.7109375" style="38" customWidth="1"/>
    <col min="2" max="2" width="26" style="38" customWidth="1"/>
    <col min="3" max="3" width="86.5703125" style="38" customWidth="1"/>
    <col min="4" max="4" width="16.28515625" style="38" customWidth="1"/>
    <col min="5" max="16384" width="9.140625" style="38"/>
  </cols>
  <sheetData>
    <row r="1" spans="1:4">
      <c r="A1" s="827" t="s">
        <v>120</v>
      </c>
      <c r="B1" s="828" t="s">
        <v>1319</v>
      </c>
      <c r="C1" s="828"/>
      <c r="D1" s="876"/>
    </row>
    <row r="2" spans="1:4">
      <c r="A2" s="827" t="s">
        <v>106</v>
      </c>
      <c r="B2" s="4458" t="s">
        <v>1320</v>
      </c>
      <c r="C2" s="4458"/>
      <c r="D2" s="876"/>
    </row>
    <row r="3" spans="1:4">
      <c r="A3" s="827" t="s">
        <v>108</v>
      </c>
      <c r="B3" s="827" t="s">
        <v>109</v>
      </c>
      <c r="C3" s="828"/>
      <c r="D3" s="876"/>
    </row>
    <row r="4" spans="1:4">
      <c r="A4" s="827" t="s">
        <v>110</v>
      </c>
      <c r="B4" s="827" t="s">
        <v>4</v>
      </c>
      <c r="C4" s="828"/>
      <c r="D4" s="876"/>
    </row>
    <row r="5" spans="1:4">
      <c r="A5" s="827" t="s">
        <v>111</v>
      </c>
      <c r="B5" s="827" t="s">
        <v>124</v>
      </c>
      <c r="C5" s="828"/>
      <c r="D5" s="876"/>
    </row>
    <row r="6" spans="1:4" ht="15.75" thickBot="1">
      <c r="A6" s="876"/>
      <c r="B6" s="876"/>
      <c r="C6" s="877"/>
      <c r="D6" s="876"/>
    </row>
    <row r="7" spans="1:4" ht="15.75" thickBot="1">
      <c r="A7" s="4468" t="s">
        <v>1321</v>
      </c>
      <c r="B7" s="4469"/>
      <c r="C7" s="4469"/>
      <c r="D7" s="4470"/>
    </row>
    <row r="8" spans="1:4" ht="15.75" thickBot="1">
      <c r="A8" s="4471"/>
      <c r="B8" s="4472"/>
      <c r="C8" s="4472"/>
      <c r="D8" s="4473"/>
    </row>
    <row r="9" spans="1:4">
      <c r="A9" s="878" t="s">
        <v>1085</v>
      </c>
      <c r="B9" s="879" t="s">
        <v>1322</v>
      </c>
      <c r="C9" s="879" t="s">
        <v>1086</v>
      </c>
      <c r="D9" s="838" t="s">
        <v>1087</v>
      </c>
    </row>
    <row r="10" spans="1:4">
      <c r="A10" s="4462" t="s">
        <v>1323</v>
      </c>
      <c r="B10" s="4463"/>
      <c r="C10" s="4463"/>
      <c r="D10" s="4464"/>
    </row>
    <row r="11" spans="1:4">
      <c r="A11" s="880" t="s">
        <v>1088</v>
      </c>
      <c r="B11" s="881">
        <v>1</v>
      </c>
      <c r="C11" s="882" t="s">
        <v>1324</v>
      </c>
      <c r="D11" s="883">
        <f>SUM(D12:D14)</f>
        <v>0</v>
      </c>
    </row>
    <row r="12" spans="1:4">
      <c r="A12" s="880" t="s">
        <v>1092</v>
      </c>
      <c r="B12" s="881" t="s">
        <v>1090</v>
      </c>
      <c r="C12" s="850" t="s">
        <v>1325</v>
      </c>
      <c r="D12" s="884"/>
    </row>
    <row r="13" spans="1:4">
      <c r="A13" s="880" t="s">
        <v>1095</v>
      </c>
      <c r="B13" s="881" t="s">
        <v>1270</v>
      </c>
      <c r="C13" s="850" t="s">
        <v>1326</v>
      </c>
      <c r="D13" s="884"/>
    </row>
    <row r="14" spans="1:4">
      <c r="A14" s="880" t="s">
        <v>1098</v>
      </c>
      <c r="B14" s="881" t="s">
        <v>1327</v>
      </c>
      <c r="C14" s="850" t="s">
        <v>1328</v>
      </c>
      <c r="D14" s="884"/>
    </row>
    <row r="15" spans="1:4">
      <c r="A15" s="880" t="s">
        <v>1100</v>
      </c>
      <c r="B15" s="881">
        <v>2</v>
      </c>
      <c r="C15" s="844" t="s">
        <v>1329</v>
      </c>
      <c r="D15" s="885">
        <f>SUM(D16:D17)</f>
        <v>0</v>
      </c>
    </row>
    <row r="16" spans="1:4">
      <c r="A16" s="880" t="s">
        <v>1103</v>
      </c>
      <c r="B16" s="881" t="s">
        <v>1330</v>
      </c>
      <c r="C16" s="846" t="s">
        <v>1331</v>
      </c>
      <c r="D16" s="884"/>
    </row>
    <row r="17" spans="1:4">
      <c r="A17" s="880" t="s">
        <v>1105</v>
      </c>
      <c r="B17" s="881" t="s">
        <v>1332</v>
      </c>
      <c r="C17" s="846" t="s">
        <v>1333</v>
      </c>
      <c r="D17" s="886">
        <f>SUM(D18:D19)</f>
        <v>0</v>
      </c>
    </row>
    <row r="18" spans="1:4" ht="25.5">
      <c r="A18" s="880" t="s">
        <v>1108</v>
      </c>
      <c r="B18" s="881" t="s">
        <v>1334</v>
      </c>
      <c r="C18" s="850" t="s">
        <v>1335</v>
      </c>
      <c r="D18" s="884"/>
    </row>
    <row r="19" spans="1:4" ht="25.5">
      <c r="A19" s="880" t="s">
        <v>1111</v>
      </c>
      <c r="B19" s="881" t="s">
        <v>1336</v>
      </c>
      <c r="C19" s="850" t="s">
        <v>1337</v>
      </c>
      <c r="D19" s="887"/>
    </row>
    <row r="20" spans="1:4">
      <c r="A20" s="4474" t="s">
        <v>1338</v>
      </c>
      <c r="B20" s="4475"/>
      <c r="C20" s="4475"/>
      <c r="D20" s="4476"/>
    </row>
    <row r="21" spans="1:4" ht="25.5">
      <c r="A21" s="888">
        <v>190</v>
      </c>
      <c r="B21" s="889">
        <v>8</v>
      </c>
      <c r="C21" s="890" t="s">
        <v>1339</v>
      </c>
      <c r="D21" s="891"/>
    </row>
    <row r="22" spans="1:4">
      <c r="A22" s="892">
        <v>200</v>
      </c>
      <c r="B22" s="881">
        <v>9</v>
      </c>
      <c r="C22" s="893" t="s">
        <v>1340</v>
      </c>
      <c r="D22" s="891"/>
    </row>
    <row r="23" spans="1:4">
      <c r="A23" s="892">
        <v>210</v>
      </c>
      <c r="B23" s="881">
        <v>10</v>
      </c>
      <c r="C23" s="893" t="s">
        <v>1341</v>
      </c>
      <c r="D23" s="891"/>
    </row>
    <row r="24" spans="1:4">
      <c r="A24" s="4462" t="s">
        <v>1342</v>
      </c>
      <c r="B24" s="4463"/>
      <c r="C24" s="4463"/>
      <c r="D24" s="4464"/>
    </row>
    <row r="25" spans="1:4" ht="25.5">
      <c r="A25" s="892">
        <v>230</v>
      </c>
      <c r="B25" s="881">
        <v>12</v>
      </c>
      <c r="C25" s="893" t="s">
        <v>1343</v>
      </c>
      <c r="D25" s="894">
        <f>SUM(D26,D29,D32)</f>
        <v>0</v>
      </c>
    </row>
    <row r="26" spans="1:4" ht="25.5">
      <c r="A26" s="892">
        <v>240</v>
      </c>
      <c r="B26" s="881">
        <v>12.1</v>
      </c>
      <c r="C26" s="895" t="s">
        <v>1344</v>
      </c>
      <c r="D26" s="896">
        <f>SUM(D27,D28)</f>
        <v>0</v>
      </c>
    </row>
    <row r="27" spans="1:4" ht="25.5">
      <c r="A27" s="892">
        <v>250</v>
      </c>
      <c r="B27" s="881" t="s">
        <v>1345</v>
      </c>
      <c r="C27" s="897" t="s">
        <v>1346</v>
      </c>
      <c r="D27" s="898"/>
    </row>
    <row r="28" spans="1:4">
      <c r="A28" s="892">
        <v>260</v>
      </c>
      <c r="B28" s="881" t="s">
        <v>1347</v>
      </c>
      <c r="C28" s="897" t="s">
        <v>1348</v>
      </c>
      <c r="D28" s="898"/>
    </row>
    <row r="29" spans="1:4" ht="25.5">
      <c r="A29" s="892">
        <v>270</v>
      </c>
      <c r="B29" s="881">
        <v>12.2</v>
      </c>
      <c r="C29" s="895" t="s">
        <v>1349</v>
      </c>
      <c r="D29" s="896">
        <f>D30-D31</f>
        <v>0</v>
      </c>
    </row>
    <row r="30" spans="1:4" ht="25.5">
      <c r="A30" s="892">
        <v>280</v>
      </c>
      <c r="B30" s="881" t="s">
        <v>1350</v>
      </c>
      <c r="C30" s="897" t="s">
        <v>1351</v>
      </c>
      <c r="D30" s="898"/>
    </row>
    <row r="31" spans="1:4">
      <c r="A31" s="892">
        <v>290</v>
      </c>
      <c r="B31" s="881" t="s">
        <v>1352</v>
      </c>
      <c r="C31" s="897" t="s">
        <v>1353</v>
      </c>
      <c r="D31" s="898"/>
    </row>
    <row r="32" spans="1:4" ht="25.5">
      <c r="A32" s="899">
        <v>291</v>
      </c>
      <c r="B32" s="881">
        <v>12.3</v>
      </c>
      <c r="C32" s="895" t="s">
        <v>1354</v>
      </c>
      <c r="D32" s="896">
        <f>D33-D34</f>
        <v>0</v>
      </c>
    </row>
    <row r="33" spans="1:4" ht="25.5">
      <c r="A33" s="899">
        <v>292</v>
      </c>
      <c r="B33" s="881" t="s">
        <v>1355</v>
      </c>
      <c r="C33" s="897" t="s">
        <v>1356</v>
      </c>
      <c r="D33" s="898"/>
    </row>
    <row r="34" spans="1:4">
      <c r="A34" s="899">
        <v>293</v>
      </c>
      <c r="B34" s="881" t="s">
        <v>1357</v>
      </c>
      <c r="C34" s="897" t="s">
        <v>1358</v>
      </c>
      <c r="D34" s="898"/>
    </row>
    <row r="35" spans="1:4" ht="25.5">
      <c r="A35" s="892">
        <v>300</v>
      </c>
      <c r="B35" s="881">
        <v>13</v>
      </c>
      <c r="C35" s="893" t="s">
        <v>1359</v>
      </c>
      <c r="D35" s="894">
        <f>SUM(D36,D39,D42)</f>
        <v>0</v>
      </c>
    </row>
    <row r="36" spans="1:4" ht="25.5">
      <c r="A36" s="892">
        <v>310</v>
      </c>
      <c r="B36" s="881" t="s">
        <v>1360</v>
      </c>
      <c r="C36" s="895" t="s">
        <v>1361</v>
      </c>
      <c r="D36" s="896">
        <f>D37-D38</f>
        <v>0</v>
      </c>
    </row>
    <row r="37" spans="1:4" ht="25.5">
      <c r="A37" s="892">
        <v>320</v>
      </c>
      <c r="B37" s="881" t="s">
        <v>1362</v>
      </c>
      <c r="C37" s="897" t="s">
        <v>1363</v>
      </c>
      <c r="D37" s="898"/>
    </row>
    <row r="38" spans="1:4">
      <c r="A38" s="892">
        <v>330</v>
      </c>
      <c r="B38" s="881" t="s">
        <v>1364</v>
      </c>
      <c r="C38" s="897" t="s">
        <v>1365</v>
      </c>
      <c r="D38" s="898"/>
    </row>
    <row r="39" spans="1:4" ht="25.5">
      <c r="A39" s="892">
        <v>340</v>
      </c>
      <c r="B39" s="881" t="s">
        <v>1366</v>
      </c>
      <c r="C39" s="895" t="s">
        <v>1367</v>
      </c>
      <c r="D39" s="896">
        <f>D40-D41</f>
        <v>0</v>
      </c>
    </row>
    <row r="40" spans="1:4" ht="25.5">
      <c r="A40" s="892">
        <v>350</v>
      </c>
      <c r="B40" s="881" t="s">
        <v>1368</v>
      </c>
      <c r="C40" s="897" t="s">
        <v>1369</v>
      </c>
      <c r="D40" s="898"/>
    </row>
    <row r="41" spans="1:4">
      <c r="A41" s="892">
        <v>360</v>
      </c>
      <c r="B41" s="881" t="s">
        <v>1370</v>
      </c>
      <c r="C41" s="897" t="s">
        <v>1371</v>
      </c>
      <c r="D41" s="898"/>
    </row>
    <row r="42" spans="1:4" ht="25.5">
      <c r="A42" s="899" t="s">
        <v>1372</v>
      </c>
      <c r="B42" s="881" t="s">
        <v>1373</v>
      </c>
      <c r="C42" s="895" t="s">
        <v>1374</v>
      </c>
      <c r="D42" s="896">
        <f>D43-D44</f>
        <v>0</v>
      </c>
    </row>
    <row r="43" spans="1:4" ht="25.5">
      <c r="A43" s="899" t="s">
        <v>1375</v>
      </c>
      <c r="B43" s="881" t="s">
        <v>1376</v>
      </c>
      <c r="C43" s="897" t="s">
        <v>1377</v>
      </c>
      <c r="D43" s="898"/>
    </row>
    <row r="44" spans="1:4">
      <c r="A44" s="899" t="s">
        <v>1378</v>
      </c>
      <c r="B44" s="881" t="s">
        <v>1379</v>
      </c>
      <c r="C44" s="897" t="s">
        <v>1380</v>
      </c>
      <c r="D44" s="898"/>
    </row>
    <row r="45" spans="1:4" ht="25.5">
      <c r="A45" s="892">
        <v>370</v>
      </c>
      <c r="B45" s="881">
        <v>14</v>
      </c>
      <c r="C45" s="893" t="s">
        <v>1381</v>
      </c>
      <c r="D45" s="894">
        <f>SUM(D46,D49,D52)</f>
        <v>0</v>
      </c>
    </row>
    <row r="46" spans="1:4" ht="25.5">
      <c r="A46" s="892">
        <v>380</v>
      </c>
      <c r="B46" s="881" t="s">
        <v>1382</v>
      </c>
      <c r="C46" s="895" t="s">
        <v>1383</v>
      </c>
      <c r="D46" s="896">
        <f>D47-D48</f>
        <v>0</v>
      </c>
    </row>
    <row r="47" spans="1:4" ht="25.5">
      <c r="A47" s="892">
        <v>390</v>
      </c>
      <c r="B47" s="881" t="s">
        <v>1384</v>
      </c>
      <c r="C47" s="897" t="s">
        <v>1385</v>
      </c>
      <c r="D47" s="898"/>
    </row>
    <row r="48" spans="1:4">
      <c r="A48" s="892">
        <v>400</v>
      </c>
      <c r="B48" s="881" t="s">
        <v>1386</v>
      </c>
      <c r="C48" s="897" t="s">
        <v>1365</v>
      </c>
      <c r="D48" s="898"/>
    </row>
    <row r="49" spans="1:4" ht="25.5">
      <c r="A49" s="892">
        <v>410</v>
      </c>
      <c r="B49" s="881" t="s">
        <v>1387</v>
      </c>
      <c r="C49" s="895" t="s">
        <v>1388</v>
      </c>
      <c r="D49" s="896">
        <f>D50-D51</f>
        <v>0</v>
      </c>
    </row>
    <row r="50" spans="1:4" ht="25.5">
      <c r="A50" s="892">
        <v>420</v>
      </c>
      <c r="B50" s="881" t="s">
        <v>1389</v>
      </c>
      <c r="C50" s="897" t="s">
        <v>1390</v>
      </c>
      <c r="D50" s="898"/>
    </row>
    <row r="51" spans="1:4">
      <c r="A51" s="892">
        <v>430</v>
      </c>
      <c r="B51" s="881" t="s">
        <v>1391</v>
      </c>
      <c r="C51" s="897" t="s">
        <v>1392</v>
      </c>
      <c r="D51" s="898"/>
    </row>
    <row r="52" spans="1:4" ht="25.5">
      <c r="A52" s="899" t="s">
        <v>1393</v>
      </c>
      <c r="B52" s="881" t="s">
        <v>1394</v>
      </c>
      <c r="C52" s="895" t="s">
        <v>1395</v>
      </c>
      <c r="D52" s="896">
        <f>D53-D54</f>
        <v>0</v>
      </c>
    </row>
    <row r="53" spans="1:4" ht="25.5">
      <c r="A53" s="899" t="s">
        <v>1396</v>
      </c>
      <c r="B53" s="881" t="s">
        <v>1397</v>
      </c>
      <c r="C53" s="897" t="s">
        <v>1398</v>
      </c>
      <c r="D53" s="898"/>
    </row>
    <row r="54" spans="1:4">
      <c r="A54" s="899" t="s">
        <v>1399</v>
      </c>
      <c r="B54" s="881" t="s">
        <v>1400</v>
      </c>
      <c r="C54" s="897" t="s">
        <v>1380</v>
      </c>
      <c r="D54" s="898"/>
    </row>
    <row r="55" spans="1:4">
      <c r="A55" s="4462" t="s">
        <v>1401</v>
      </c>
      <c r="B55" s="4463"/>
      <c r="C55" s="4463"/>
      <c r="D55" s="4464"/>
    </row>
    <row r="56" spans="1:4">
      <c r="A56" s="888">
        <v>440</v>
      </c>
      <c r="B56" s="889">
        <v>15</v>
      </c>
      <c r="C56" s="893" t="s">
        <v>1402</v>
      </c>
      <c r="D56" s="894">
        <f>SUM(D57,D60,D63)</f>
        <v>0</v>
      </c>
    </row>
    <row r="57" spans="1:4" ht="25.5">
      <c r="A57" s="888">
        <v>450</v>
      </c>
      <c r="B57" s="889" t="s">
        <v>1403</v>
      </c>
      <c r="C57" s="895" t="s">
        <v>1404</v>
      </c>
      <c r="D57" s="896">
        <f>D58-D59</f>
        <v>0</v>
      </c>
    </row>
    <row r="58" spans="1:4" ht="25.5">
      <c r="A58" s="888">
        <v>460</v>
      </c>
      <c r="B58" s="889" t="s">
        <v>1405</v>
      </c>
      <c r="C58" s="897" t="s">
        <v>1406</v>
      </c>
      <c r="D58" s="898"/>
    </row>
    <row r="59" spans="1:4">
      <c r="A59" s="888">
        <v>470</v>
      </c>
      <c r="B59" s="889" t="s">
        <v>1407</v>
      </c>
      <c r="C59" s="897" t="s">
        <v>1348</v>
      </c>
      <c r="D59" s="898"/>
    </row>
    <row r="60" spans="1:4" ht="25.5">
      <c r="A60" s="888">
        <v>480</v>
      </c>
      <c r="B60" s="889" t="s">
        <v>1408</v>
      </c>
      <c r="C60" s="895" t="s">
        <v>1409</v>
      </c>
      <c r="D60" s="896">
        <f>D61-D62</f>
        <v>0</v>
      </c>
    </row>
    <row r="61" spans="1:4" ht="25.5">
      <c r="A61" s="888">
        <v>490</v>
      </c>
      <c r="B61" s="889" t="s">
        <v>1410</v>
      </c>
      <c r="C61" s="897" t="s">
        <v>1411</v>
      </c>
      <c r="D61" s="898"/>
    </row>
    <row r="62" spans="1:4">
      <c r="A62" s="888">
        <v>500</v>
      </c>
      <c r="B62" s="889" t="s">
        <v>1412</v>
      </c>
      <c r="C62" s="897" t="s">
        <v>1353</v>
      </c>
      <c r="D62" s="898"/>
    </row>
    <row r="63" spans="1:4" ht="25.5">
      <c r="A63" s="900" t="s">
        <v>1413</v>
      </c>
      <c r="B63" s="889" t="s">
        <v>1414</v>
      </c>
      <c r="C63" s="895" t="s">
        <v>1415</v>
      </c>
      <c r="D63" s="896">
        <f>D64-D65</f>
        <v>0</v>
      </c>
    </row>
    <row r="64" spans="1:4" ht="25.5">
      <c r="A64" s="900" t="s">
        <v>1416</v>
      </c>
      <c r="B64" s="889" t="s">
        <v>1417</v>
      </c>
      <c r="C64" s="897" t="s">
        <v>1418</v>
      </c>
      <c r="D64" s="898"/>
    </row>
    <row r="65" spans="1:4">
      <c r="A65" s="900" t="s">
        <v>1419</v>
      </c>
      <c r="B65" s="889" t="s">
        <v>1420</v>
      </c>
      <c r="C65" s="897" t="s">
        <v>1358</v>
      </c>
      <c r="D65" s="898"/>
    </row>
    <row r="66" spans="1:4" ht="25.5">
      <c r="A66" s="888">
        <v>510</v>
      </c>
      <c r="B66" s="889">
        <v>16</v>
      </c>
      <c r="C66" s="893" t="s">
        <v>1421</v>
      </c>
      <c r="D66" s="894">
        <f>SUM(D67,D70,D73)</f>
        <v>0</v>
      </c>
    </row>
    <row r="67" spans="1:4" ht="25.5">
      <c r="A67" s="888">
        <v>520</v>
      </c>
      <c r="B67" s="889" t="s">
        <v>1422</v>
      </c>
      <c r="C67" s="895" t="s">
        <v>1423</v>
      </c>
      <c r="D67" s="896">
        <f>D68-D69</f>
        <v>0</v>
      </c>
    </row>
    <row r="68" spans="1:4" ht="25.5">
      <c r="A68" s="888">
        <v>530</v>
      </c>
      <c r="B68" s="889" t="s">
        <v>1424</v>
      </c>
      <c r="C68" s="897" t="s">
        <v>1425</v>
      </c>
      <c r="D68" s="898"/>
    </row>
    <row r="69" spans="1:4">
      <c r="A69" s="888">
        <v>540</v>
      </c>
      <c r="B69" s="889" t="s">
        <v>1426</v>
      </c>
      <c r="C69" s="897" t="s">
        <v>1365</v>
      </c>
      <c r="D69" s="898"/>
    </row>
    <row r="70" spans="1:4" ht="25.5">
      <c r="A70" s="888">
        <v>550</v>
      </c>
      <c r="B70" s="889" t="s">
        <v>1427</v>
      </c>
      <c r="C70" s="895" t="s">
        <v>1428</v>
      </c>
      <c r="D70" s="896">
        <f>D71-D72</f>
        <v>0</v>
      </c>
    </row>
    <row r="71" spans="1:4" ht="25.5">
      <c r="A71" s="888">
        <v>560</v>
      </c>
      <c r="B71" s="889" t="s">
        <v>1429</v>
      </c>
      <c r="C71" s="897" t="s">
        <v>1430</v>
      </c>
      <c r="D71" s="898"/>
    </row>
    <row r="72" spans="1:4">
      <c r="A72" s="888">
        <v>570</v>
      </c>
      <c r="B72" s="889" t="s">
        <v>1431</v>
      </c>
      <c r="C72" s="897" t="s">
        <v>1371</v>
      </c>
      <c r="D72" s="898"/>
    </row>
    <row r="73" spans="1:4" ht="25.5">
      <c r="A73" s="900" t="s">
        <v>1432</v>
      </c>
      <c r="B73" s="889" t="s">
        <v>1433</v>
      </c>
      <c r="C73" s="895" t="s">
        <v>1434</v>
      </c>
      <c r="D73" s="896">
        <f>D74-D75</f>
        <v>0</v>
      </c>
    </row>
    <row r="74" spans="1:4" ht="25.5">
      <c r="A74" s="900" t="s">
        <v>1435</v>
      </c>
      <c r="B74" s="889" t="s">
        <v>1436</v>
      </c>
      <c r="C74" s="897" t="s">
        <v>1437</v>
      </c>
      <c r="D74" s="898"/>
    </row>
    <row r="75" spans="1:4">
      <c r="A75" s="900" t="s">
        <v>1438</v>
      </c>
      <c r="B75" s="889" t="s">
        <v>1439</v>
      </c>
      <c r="C75" s="897" t="s">
        <v>1380</v>
      </c>
      <c r="D75" s="898"/>
    </row>
    <row r="76" spans="1:4" ht="25.5">
      <c r="A76" s="892">
        <v>580</v>
      </c>
      <c r="B76" s="881">
        <v>17</v>
      </c>
      <c r="C76" s="893" t="s">
        <v>1440</v>
      </c>
      <c r="D76" s="894">
        <f>SUM(D77,D80,D83)</f>
        <v>0</v>
      </c>
    </row>
    <row r="77" spans="1:4">
      <c r="A77" s="892">
        <v>590</v>
      </c>
      <c r="B77" s="881" t="s">
        <v>1441</v>
      </c>
      <c r="C77" s="895" t="s">
        <v>1442</v>
      </c>
      <c r="D77" s="896">
        <f>D78-D79</f>
        <v>0</v>
      </c>
    </row>
    <row r="78" spans="1:4" ht="25.5">
      <c r="A78" s="892">
        <v>600</v>
      </c>
      <c r="B78" s="881" t="s">
        <v>1443</v>
      </c>
      <c r="C78" s="897" t="s">
        <v>1444</v>
      </c>
      <c r="D78" s="898"/>
    </row>
    <row r="79" spans="1:4">
      <c r="A79" s="892">
        <v>610</v>
      </c>
      <c r="B79" s="881" t="s">
        <v>1445</v>
      </c>
      <c r="C79" s="897" t="s">
        <v>1365</v>
      </c>
      <c r="D79" s="898"/>
    </row>
    <row r="80" spans="1:4">
      <c r="A80" s="892">
        <v>620</v>
      </c>
      <c r="B80" s="881" t="s">
        <v>1446</v>
      </c>
      <c r="C80" s="895" t="s">
        <v>1447</v>
      </c>
      <c r="D80" s="896">
        <f>D81-D82</f>
        <v>0</v>
      </c>
    </row>
    <row r="81" spans="1:4" ht="25.5">
      <c r="A81" s="892">
        <v>630</v>
      </c>
      <c r="B81" s="881" t="s">
        <v>1448</v>
      </c>
      <c r="C81" s="897" t="s">
        <v>1449</v>
      </c>
      <c r="D81" s="898"/>
    </row>
    <row r="82" spans="1:4">
      <c r="A82" s="892">
        <v>640</v>
      </c>
      <c r="B82" s="881" t="s">
        <v>1450</v>
      </c>
      <c r="C82" s="897" t="s">
        <v>1392</v>
      </c>
      <c r="D82" s="898"/>
    </row>
    <row r="83" spans="1:4">
      <c r="A83" s="899" t="s">
        <v>1451</v>
      </c>
      <c r="B83" s="881" t="s">
        <v>1452</v>
      </c>
      <c r="C83" s="895" t="s">
        <v>1453</v>
      </c>
      <c r="D83" s="896">
        <f>D84-D85</f>
        <v>0</v>
      </c>
    </row>
    <row r="84" spans="1:4" ht="25.5">
      <c r="A84" s="899" t="s">
        <v>1454</v>
      </c>
      <c r="B84" s="881" t="s">
        <v>1455</v>
      </c>
      <c r="C84" s="897" t="s">
        <v>1456</v>
      </c>
      <c r="D84" s="898"/>
    </row>
    <row r="85" spans="1:4">
      <c r="A85" s="899" t="s">
        <v>1457</v>
      </c>
      <c r="B85" s="881" t="s">
        <v>1458</v>
      </c>
      <c r="C85" s="897" t="s">
        <v>1380</v>
      </c>
      <c r="D85" s="901"/>
    </row>
    <row r="86" spans="1:4">
      <c r="A86" s="4462" t="s">
        <v>1459</v>
      </c>
      <c r="B86" s="4463"/>
      <c r="C86" s="4463"/>
      <c r="D86" s="4464"/>
    </row>
    <row r="87" spans="1:4" ht="25.5">
      <c r="A87" s="888">
        <v>650</v>
      </c>
      <c r="B87" s="889">
        <v>18</v>
      </c>
      <c r="C87" s="893" t="s">
        <v>1460</v>
      </c>
      <c r="D87" s="902"/>
    </row>
    <row r="88" spans="1:4" ht="25.5">
      <c r="A88" s="888">
        <v>660</v>
      </c>
      <c r="B88" s="889">
        <v>19</v>
      </c>
      <c r="C88" s="893" t="s">
        <v>1461</v>
      </c>
      <c r="D88" s="891"/>
    </row>
    <row r="89" spans="1:4" ht="26.25" thickBot="1">
      <c r="A89" s="903">
        <v>670</v>
      </c>
      <c r="B89" s="904">
        <v>20</v>
      </c>
      <c r="C89" s="905" t="s">
        <v>1462</v>
      </c>
      <c r="D89" s="906"/>
    </row>
    <row r="90" spans="1:4">
      <c r="A90" s="4465" t="s">
        <v>1463</v>
      </c>
      <c r="B90" s="4466"/>
      <c r="C90" s="4466"/>
      <c r="D90" s="4467"/>
    </row>
    <row r="91" spans="1:4" ht="15.75" thickBot="1">
      <c r="A91" s="903">
        <v>820</v>
      </c>
      <c r="B91" s="904">
        <v>28</v>
      </c>
      <c r="C91" s="905" t="s">
        <v>4974</v>
      </c>
      <c r="D91" s="906"/>
    </row>
    <row r="92" spans="1:4">
      <c r="A92" s="907"/>
      <c r="B92" s="907"/>
      <c r="C92" s="907"/>
      <c r="D92" s="908"/>
    </row>
    <row r="93" spans="1:4">
      <c r="A93" s="907"/>
      <c r="B93" s="907"/>
      <c r="C93" s="907"/>
      <c r="D93" s="908"/>
    </row>
  </sheetData>
  <mergeCells count="9">
    <mergeCell ref="A55:D55"/>
    <mergeCell ref="A86:D86"/>
    <mergeCell ref="A90:D90"/>
    <mergeCell ref="B2:C2"/>
    <mergeCell ref="A7:D7"/>
    <mergeCell ref="A8:D8"/>
    <mergeCell ref="A10:D10"/>
    <mergeCell ref="A20:D20"/>
    <mergeCell ref="A24:D2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84"/>
  <sheetViews>
    <sheetView topLeftCell="C94" zoomScale="99" zoomScaleNormal="99" workbookViewId="0">
      <selection activeCell="T102" sqref="T102"/>
    </sheetView>
  </sheetViews>
  <sheetFormatPr defaultRowHeight="15"/>
  <cols>
    <col min="1" max="1" width="23.28515625" style="32" customWidth="1"/>
    <col min="2" max="2" width="94.5703125" style="32" customWidth="1"/>
    <col min="3" max="3" width="28.28515625" style="32" customWidth="1"/>
    <col min="4" max="4" width="9.140625" style="32"/>
    <col min="5" max="5" width="13.140625" style="32" customWidth="1"/>
    <col min="6" max="6" width="12.85546875" style="32" customWidth="1"/>
    <col min="7" max="7" width="16.5703125" style="32" customWidth="1"/>
    <col min="8" max="8" width="10.85546875" style="32" customWidth="1"/>
    <col min="9" max="11" width="9.140625" style="32"/>
    <col min="12" max="12" width="16.5703125" style="32" customWidth="1"/>
    <col min="13" max="13" width="16.28515625" style="32" customWidth="1"/>
    <col min="14" max="14" width="14" style="32" customWidth="1"/>
    <col min="15" max="257" width="9.140625" style="32"/>
    <col min="258" max="258" width="24.28515625" style="32" bestFit="1" customWidth="1"/>
    <col min="259" max="259" width="87" style="32" customWidth="1"/>
    <col min="260" max="260" width="28.28515625" style="32" customWidth="1"/>
    <col min="261" max="261" width="9.140625" style="32"/>
    <col min="262" max="262" width="13.140625" style="32" customWidth="1"/>
    <col min="263" max="263" width="12.85546875" style="32" customWidth="1"/>
    <col min="264" max="268" width="9.140625" style="32"/>
    <col min="269" max="269" width="16.5703125" style="32" customWidth="1"/>
    <col min="270" max="513" width="9.140625" style="32"/>
    <col min="514" max="514" width="24.28515625" style="32" bestFit="1" customWidth="1"/>
    <col min="515" max="515" width="87" style="32" customWidth="1"/>
    <col min="516" max="516" width="28.28515625" style="32" customWidth="1"/>
    <col min="517" max="517" width="9.140625" style="32"/>
    <col min="518" max="518" width="13.140625" style="32" customWidth="1"/>
    <col min="519" max="519" width="12.85546875" style="32" customWidth="1"/>
    <col min="520" max="524" width="9.140625" style="32"/>
    <col min="525" max="525" width="16.5703125" style="32" customWidth="1"/>
    <col min="526" max="769" width="9.140625" style="32"/>
    <col min="770" max="770" width="24.28515625" style="32" bestFit="1" customWidth="1"/>
    <col min="771" max="771" width="87" style="32" customWidth="1"/>
    <col min="772" max="772" width="28.28515625" style="32" customWidth="1"/>
    <col min="773" max="773" width="9.140625" style="32"/>
    <col min="774" max="774" width="13.140625" style="32" customWidth="1"/>
    <col min="775" max="775" width="12.85546875" style="32" customWidth="1"/>
    <col min="776" max="780" width="9.140625" style="32"/>
    <col min="781" max="781" width="16.5703125" style="32" customWidth="1"/>
    <col min="782" max="1025" width="9.140625" style="32"/>
    <col min="1026" max="1026" width="24.28515625" style="32" bestFit="1" customWidth="1"/>
    <col min="1027" max="1027" width="87" style="32" customWidth="1"/>
    <col min="1028" max="1028" width="28.28515625" style="32" customWidth="1"/>
    <col min="1029" max="1029" width="9.140625" style="32"/>
    <col min="1030" max="1030" width="13.140625" style="32" customWidth="1"/>
    <col min="1031" max="1031" width="12.85546875" style="32" customWidth="1"/>
    <col min="1032" max="1036" width="9.140625" style="32"/>
    <col min="1037" max="1037" width="16.5703125" style="32" customWidth="1"/>
    <col min="1038" max="1281" width="9.140625" style="32"/>
    <col min="1282" max="1282" width="24.28515625" style="32" bestFit="1" customWidth="1"/>
    <col min="1283" max="1283" width="87" style="32" customWidth="1"/>
    <col min="1284" max="1284" width="28.28515625" style="32" customWidth="1"/>
    <col min="1285" max="1285" width="9.140625" style="32"/>
    <col min="1286" max="1286" width="13.140625" style="32" customWidth="1"/>
    <col min="1287" max="1287" width="12.85546875" style="32" customWidth="1"/>
    <col min="1288" max="1292" width="9.140625" style="32"/>
    <col min="1293" max="1293" width="16.5703125" style="32" customWidth="1"/>
    <col min="1294" max="1537" width="9.140625" style="32"/>
    <col min="1538" max="1538" width="24.28515625" style="32" bestFit="1" customWidth="1"/>
    <col min="1539" max="1539" width="87" style="32" customWidth="1"/>
    <col min="1540" max="1540" width="28.28515625" style="32" customWidth="1"/>
    <col min="1541" max="1541" width="9.140625" style="32"/>
    <col min="1542" max="1542" width="13.140625" style="32" customWidth="1"/>
    <col min="1543" max="1543" width="12.85546875" style="32" customWidth="1"/>
    <col min="1544" max="1548" width="9.140625" style="32"/>
    <col min="1549" max="1549" width="16.5703125" style="32" customWidth="1"/>
    <col min="1550" max="1793" width="9.140625" style="32"/>
    <col min="1794" max="1794" width="24.28515625" style="32" bestFit="1" customWidth="1"/>
    <col min="1795" max="1795" width="87" style="32" customWidth="1"/>
    <col min="1796" max="1796" width="28.28515625" style="32" customWidth="1"/>
    <col min="1797" max="1797" width="9.140625" style="32"/>
    <col min="1798" max="1798" width="13.140625" style="32" customWidth="1"/>
    <col min="1799" max="1799" width="12.85546875" style="32" customWidth="1"/>
    <col min="1800" max="1804" width="9.140625" style="32"/>
    <col min="1805" max="1805" width="16.5703125" style="32" customWidth="1"/>
    <col min="1806" max="2049" width="9.140625" style="32"/>
    <col min="2050" max="2050" width="24.28515625" style="32" bestFit="1" customWidth="1"/>
    <col min="2051" max="2051" width="87" style="32" customWidth="1"/>
    <col min="2052" max="2052" width="28.28515625" style="32" customWidth="1"/>
    <col min="2053" max="2053" width="9.140625" style="32"/>
    <col min="2054" max="2054" width="13.140625" style="32" customWidth="1"/>
    <col min="2055" max="2055" width="12.85546875" style="32" customWidth="1"/>
    <col min="2056" max="2060" width="9.140625" style="32"/>
    <col min="2061" max="2061" width="16.5703125" style="32" customWidth="1"/>
    <col min="2062" max="2305" width="9.140625" style="32"/>
    <col min="2306" max="2306" width="24.28515625" style="32" bestFit="1" customWidth="1"/>
    <col min="2307" max="2307" width="87" style="32" customWidth="1"/>
    <col min="2308" max="2308" width="28.28515625" style="32" customWidth="1"/>
    <col min="2309" max="2309" width="9.140625" style="32"/>
    <col min="2310" max="2310" width="13.140625" style="32" customWidth="1"/>
    <col min="2311" max="2311" width="12.85546875" style="32" customWidth="1"/>
    <col min="2312" max="2316" width="9.140625" style="32"/>
    <col min="2317" max="2317" width="16.5703125" style="32" customWidth="1"/>
    <col min="2318" max="2561" width="9.140625" style="32"/>
    <col min="2562" max="2562" width="24.28515625" style="32" bestFit="1" customWidth="1"/>
    <col min="2563" max="2563" width="87" style="32" customWidth="1"/>
    <col min="2564" max="2564" width="28.28515625" style="32" customWidth="1"/>
    <col min="2565" max="2565" width="9.140625" style="32"/>
    <col min="2566" max="2566" width="13.140625" style="32" customWidth="1"/>
    <col min="2567" max="2567" width="12.85546875" style="32" customWidth="1"/>
    <col min="2568" max="2572" width="9.140625" style="32"/>
    <col min="2573" max="2573" width="16.5703125" style="32" customWidth="1"/>
    <col min="2574" max="2817" width="9.140625" style="32"/>
    <col min="2818" max="2818" width="24.28515625" style="32" bestFit="1" customWidth="1"/>
    <col min="2819" max="2819" width="87" style="32" customWidth="1"/>
    <col min="2820" max="2820" width="28.28515625" style="32" customWidth="1"/>
    <col min="2821" max="2821" width="9.140625" style="32"/>
    <col min="2822" max="2822" width="13.140625" style="32" customWidth="1"/>
    <col min="2823" max="2823" width="12.85546875" style="32" customWidth="1"/>
    <col min="2824" max="2828" width="9.140625" style="32"/>
    <col min="2829" max="2829" width="16.5703125" style="32" customWidth="1"/>
    <col min="2830" max="3073" width="9.140625" style="32"/>
    <col min="3074" max="3074" width="24.28515625" style="32" bestFit="1" customWidth="1"/>
    <col min="3075" max="3075" width="87" style="32" customWidth="1"/>
    <col min="3076" max="3076" width="28.28515625" style="32" customWidth="1"/>
    <col min="3077" max="3077" width="9.140625" style="32"/>
    <col min="3078" max="3078" width="13.140625" style="32" customWidth="1"/>
    <col min="3079" max="3079" width="12.85546875" style="32" customWidth="1"/>
    <col min="3080" max="3084" width="9.140625" style="32"/>
    <col min="3085" max="3085" width="16.5703125" style="32" customWidth="1"/>
    <col min="3086" max="3329" width="9.140625" style="32"/>
    <col min="3330" max="3330" width="24.28515625" style="32" bestFit="1" customWidth="1"/>
    <col min="3331" max="3331" width="87" style="32" customWidth="1"/>
    <col min="3332" max="3332" width="28.28515625" style="32" customWidth="1"/>
    <col min="3333" max="3333" width="9.140625" style="32"/>
    <col min="3334" max="3334" width="13.140625" style="32" customWidth="1"/>
    <col min="3335" max="3335" width="12.85546875" style="32" customWidth="1"/>
    <col min="3336" max="3340" width="9.140625" style="32"/>
    <col min="3341" max="3341" width="16.5703125" style="32" customWidth="1"/>
    <col min="3342" max="3585" width="9.140625" style="32"/>
    <col min="3586" max="3586" width="24.28515625" style="32" bestFit="1" customWidth="1"/>
    <col min="3587" max="3587" width="87" style="32" customWidth="1"/>
    <col min="3588" max="3588" width="28.28515625" style="32" customWidth="1"/>
    <col min="3589" max="3589" width="9.140625" style="32"/>
    <col min="3590" max="3590" width="13.140625" style="32" customWidth="1"/>
    <col min="3591" max="3591" width="12.85546875" style="32" customWidth="1"/>
    <col min="3592" max="3596" width="9.140625" style="32"/>
    <col min="3597" max="3597" width="16.5703125" style="32" customWidth="1"/>
    <col min="3598" max="3841" width="9.140625" style="32"/>
    <col min="3842" max="3842" width="24.28515625" style="32" bestFit="1" customWidth="1"/>
    <col min="3843" max="3843" width="87" style="32" customWidth="1"/>
    <col min="3844" max="3844" width="28.28515625" style="32" customWidth="1"/>
    <col min="3845" max="3845" width="9.140625" style="32"/>
    <col min="3846" max="3846" width="13.140625" style="32" customWidth="1"/>
    <col min="3847" max="3847" width="12.85546875" style="32" customWidth="1"/>
    <col min="3848" max="3852" width="9.140625" style="32"/>
    <col min="3853" max="3853" width="16.5703125" style="32" customWidth="1"/>
    <col min="3854" max="4097" width="9.140625" style="32"/>
    <col min="4098" max="4098" width="24.28515625" style="32" bestFit="1" customWidth="1"/>
    <col min="4099" max="4099" width="87" style="32" customWidth="1"/>
    <col min="4100" max="4100" width="28.28515625" style="32" customWidth="1"/>
    <col min="4101" max="4101" width="9.140625" style="32"/>
    <col min="4102" max="4102" width="13.140625" style="32" customWidth="1"/>
    <col min="4103" max="4103" width="12.85546875" style="32" customWidth="1"/>
    <col min="4104" max="4108" width="9.140625" style="32"/>
    <col min="4109" max="4109" width="16.5703125" style="32" customWidth="1"/>
    <col min="4110" max="4353" width="9.140625" style="32"/>
    <col min="4354" max="4354" width="24.28515625" style="32" bestFit="1" customWidth="1"/>
    <col min="4355" max="4355" width="87" style="32" customWidth="1"/>
    <col min="4356" max="4356" width="28.28515625" style="32" customWidth="1"/>
    <col min="4357" max="4357" width="9.140625" style="32"/>
    <col min="4358" max="4358" width="13.140625" style="32" customWidth="1"/>
    <col min="4359" max="4359" width="12.85546875" style="32" customWidth="1"/>
    <col min="4360" max="4364" width="9.140625" style="32"/>
    <col min="4365" max="4365" width="16.5703125" style="32" customWidth="1"/>
    <col min="4366" max="4609" width="9.140625" style="32"/>
    <col min="4610" max="4610" width="24.28515625" style="32" bestFit="1" customWidth="1"/>
    <col min="4611" max="4611" width="87" style="32" customWidth="1"/>
    <col min="4612" max="4612" width="28.28515625" style="32" customWidth="1"/>
    <col min="4613" max="4613" width="9.140625" style="32"/>
    <col min="4614" max="4614" width="13.140625" style="32" customWidth="1"/>
    <col min="4615" max="4615" width="12.85546875" style="32" customWidth="1"/>
    <col min="4616" max="4620" width="9.140625" style="32"/>
    <col min="4621" max="4621" width="16.5703125" style="32" customWidth="1"/>
    <col min="4622" max="4865" width="9.140625" style="32"/>
    <col min="4866" max="4866" width="24.28515625" style="32" bestFit="1" customWidth="1"/>
    <col min="4867" max="4867" width="87" style="32" customWidth="1"/>
    <col min="4868" max="4868" width="28.28515625" style="32" customWidth="1"/>
    <col min="4869" max="4869" width="9.140625" style="32"/>
    <col min="4870" max="4870" width="13.140625" style="32" customWidth="1"/>
    <col min="4871" max="4871" width="12.85546875" style="32" customWidth="1"/>
    <col min="4872" max="4876" width="9.140625" style="32"/>
    <col min="4877" max="4877" width="16.5703125" style="32" customWidth="1"/>
    <col min="4878" max="5121" width="9.140625" style="32"/>
    <col min="5122" max="5122" width="24.28515625" style="32" bestFit="1" customWidth="1"/>
    <col min="5123" max="5123" width="87" style="32" customWidth="1"/>
    <col min="5124" max="5124" width="28.28515625" style="32" customWidth="1"/>
    <col min="5125" max="5125" width="9.140625" style="32"/>
    <col min="5126" max="5126" width="13.140625" style="32" customWidth="1"/>
    <col min="5127" max="5127" width="12.85546875" style="32" customWidth="1"/>
    <col min="5128" max="5132" width="9.140625" style="32"/>
    <col min="5133" max="5133" width="16.5703125" style="32" customWidth="1"/>
    <col min="5134" max="5377" width="9.140625" style="32"/>
    <col min="5378" max="5378" width="24.28515625" style="32" bestFit="1" customWidth="1"/>
    <col min="5379" max="5379" width="87" style="32" customWidth="1"/>
    <col min="5380" max="5380" width="28.28515625" style="32" customWidth="1"/>
    <col min="5381" max="5381" width="9.140625" style="32"/>
    <col min="5382" max="5382" width="13.140625" style="32" customWidth="1"/>
    <col min="5383" max="5383" width="12.85546875" style="32" customWidth="1"/>
    <col min="5384" max="5388" width="9.140625" style="32"/>
    <col min="5389" max="5389" width="16.5703125" style="32" customWidth="1"/>
    <col min="5390" max="5633" width="9.140625" style="32"/>
    <col min="5634" max="5634" width="24.28515625" style="32" bestFit="1" customWidth="1"/>
    <col min="5635" max="5635" width="87" style="32" customWidth="1"/>
    <col min="5636" max="5636" width="28.28515625" style="32" customWidth="1"/>
    <col min="5637" max="5637" width="9.140625" style="32"/>
    <col min="5638" max="5638" width="13.140625" style="32" customWidth="1"/>
    <col min="5639" max="5639" width="12.85546875" style="32" customWidth="1"/>
    <col min="5640" max="5644" width="9.140625" style="32"/>
    <col min="5645" max="5645" width="16.5703125" style="32" customWidth="1"/>
    <col min="5646" max="5889" width="9.140625" style="32"/>
    <col min="5890" max="5890" width="24.28515625" style="32" bestFit="1" customWidth="1"/>
    <col min="5891" max="5891" width="87" style="32" customWidth="1"/>
    <col min="5892" max="5892" width="28.28515625" style="32" customWidth="1"/>
    <col min="5893" max="5893" width="9.140625" style="32"/>
    <col min="5894" max="5894" width="13.140625" style="32" customWidth="1"/>
    <col min="5895" max="5895" width="12.85546875" style="32" customWidth="1"/>
    <col min="5896" max="5900" width="9.140625" style="32"/>
    <col min="5901" max="5901" width="16.5703125" style="32" customWidth="1"/>
    <col min="5902" max="6145" width="9.140625" style="32"/>
    <col min="6146" max="6146" width="24.28515625" style="32" bestFit="1" customWidth="1"/>
    <col min="6147" max="6147" width="87" style="32" customWidth="1"/>
    <col min="6148" max="6148" width="28.28515625" style="32" customWidth="1"/>
    <col min="6149" max="6149" width="9.140625" style="32"/>
    <col min="6150" max="6150" width="13.140625" style="32" customWidth="1"/>
    <col min="6151" max="6151" width="12.85546875" style="32" customWidth="1"/>
    <col min="6152" max="6156" width="9.140625" style="32"/>
    <col min="6157" max="6157" width="16.5703125" style="32" customWidth="1"/>
    <col min="6158" max="6401" width="9.140625" style="32"/>
    <col min="6402" max="6402" width="24.28515625" style="32" bestFit="1" customWidth="1"/>
    <col min="6403" max="6403" width="87" style="32" customWidth="1"/>
    <col min="6404" max="6404" width="28.28515625" style="32" customWidth="1"/>
    <col min="6405" max="6405" width="9.140625" style="32"/>
    <col min="6406" max="6406" width="13.140625" style="32" customWidth="1"/>
    <col min="6407" max="6407" width="12.85546875" style="32" customWidth="1"/>
    <col min="6408" max="6412" width="9.140625" style="32"/>
    <col min="6413" max="6413" width="16.5703125" style="32" customWidth="1"/>
    <col min="6414" max="6657" width="9.140625" style="32"/>
    <col min="6658" max="6658" width="24.28515625" style="32" bestFit="1" customWidth="1"/>
    <col min="6659" max="6659" width="87" style="32" customWidth="1"/>
    <col min="6660" max="6660" width="28.28515625" style="32" customWidth="1"/>
    <col min="6661" max="6661" width="9.140625" style="32"/>
    <col min="6662" max="6662" width="13.140625" style="32" customWidth="1"/>
    <col min="6663" max="6663" width="12.85546875" style="32" customWidth="1"/>
    <col min="6664" max="6668" width="9.140625" style="32"/>
    <col min="6669" max="6669" width="16.5703125" style="32" customWidth="1"/>
    <col min="6670" max="6913" width="9.140625" style="32"/>
    <col min="6914" max="6914" width="24.28515625" style="32" bestFit="1" customWidth="1"/>
    <col min="6915" max="6915" width="87" style="32" customWidth="1"/>
    <col min="6916" max="6916" width="28.28515625" style="32" customWidth="1"/>
    <col min="6917" max="6917" width="9.140625" style="32"/>
    <col min="6918" max="6918" width="13.140625" style="32" customWidth="1"/>
    <col min="6919" max="6919" width="12.85546875" style="32" customWidth="1"/>
    <col min="6920" max="6924" width="9.140625" style="32"/>
    <col min="6925" max="6925" width="16.5703125" style="32" customWidth="1"/>
    <col min="6926" max="7169" width="9.140625" style="32"/>
    <col min="7170" max="7170" width="24.28515625" style="32" bestFit="1" customWidth="1"/>
    <col min="7171" max="7171" width="87" style="32" customWidth="1"/>
    <col min="7172" max="7172" width="28.28515625" style="32" customWidth="1"/>
    <col min="7173" max="7173" width="9.140625" style="32"/>
    <col min="7174" max="7174" width="13.140625" style="32" customWidth="1"/>
    <col min="7175" max="7175" width="12.85546875" style="32" customWidth="1"/>
    <col min="7176" max="7180" width="9.140625" style="32"/>
    <col min="7181" max="7181" width="16.5703125" style="32" customWidth="1"/>
    <col min="7182" max="7425" width="9.140625" style="32"/>
    <col min="7426" max="7426" width="24.28515625" style="32" bestFit="1" customWidth="1"/>
    <col min="7427" max="7427" width="87" style="32" customWidth="1"/>
    <col min="7428" max="7428" width="28.28515625" style="32" customWidth="1"/>
    <col min="7429" max="7429" width="9.140625" style="32"/>
    <col min="7430" max="7430" width="13.140625" style="32" customWidth="1"/>
    <col min="7431" max="7431" width="12.85546875" style="32" customWidth="1"/>
    <col min="7432" max="7436" width="9.140625" style="32"/>
    <col min="7437" max="7437" width="16.5703125" style="32" customWidth="1"/>
    <col min="7438" max="7681" width="9.140625" style="32"/>
    <col min="7682" max="7682" width="24.28515625" style="32" bestFit="1" customWidth="1"/>
    <col min="7683" max="7683" width="87" style="32" customWidth="1"/>
    <col min="7684" max="7684" width="28.28515625" style="32" customWidth="1"/>
    <col min="7685" max="7685" width="9.140625" style="32"/>
    <col min="7686" max="7686" width="13.140625" style="32" customWidth="1"/>
    <col min="7687" max="7687" width="12.85546875" style="32" customWidth="1"/>
    <col min="7688" max="7692" width="9.140625" style="32"/>
    <col min="7693" max="7693" width="16.5703125" style="32" customWidth="1"/>
    <col min="7694" max="7937" width="9.140625" style="32"/>
    <col min="7938" max="7938" width="24.28515625" style="32" bestFit="1" customWidth="1"/>
    <col min="7939" max="7939" width="87" style="32" customWidth="1"/>
    <col min="7940" max="7940" width="28.28515625" style="32" customWidth="1"/>
    <col min="7941" max="7941" width="9.140625" style="32"/>
    <col min="7942" max="7942" width="13.140625" style="32" customWidth="1"/>
    <col min="7943" max="7943" width="12.85546875" style="32" customWidth="1"/>
    <col min="7944" max="7948" width="9.140625" style="32"/>
    <col min="7949" max="7949" width="16.5703125" style="32" customWidth="1"/>
    <col min="7950" max="8193" width="9.140625" style="32"/>
    <col min="8194" max="8194" width="24.28515625" style="32" bestFit="1" customWidth="1"/>
    <col min="8195" max="8195" width="87" style="32" customWidth="1"/>
    <col min="8196" max="8196" width="28.28515625" style="32" customWidth="1"/>
    <col min="8197" max="8197" width="9.140625" style="32"/>
    <col min="8198" max="8198" width="13.140625" style="32" customWidth="1"/>
    <col min="8199" max="8199" width="12.85546875" style="32" customWidth="1"/>
    <col min="8200" max="8204" width="9.140625" style="32"/>
    <col min="8205" max="8205" width="16.5703125" style="32" customWidth="1"/>
    <col min="8206" max="8449" width="9.140625" style="32"/>
    <col min="8450" max="8450" width="24.28515625" style="32" bestFit="1" customWidth="1"/>
    <col min="8451" max="8451" width="87" style="32" customWidth="1"/>
    <col min="8452" max="8452" width="28.28515625" style="32" customWidth="1"/>
    <col min="8453" max="8453" width="9.140625" style="32"/>
    <col min="8454" max="8454" width="13.140625" style="32" customWidth="1"/>
    <col min="8455" max="8455" width="12.85546875" style="32" customWidth="1"/>
    <col min="8456" max="8460" width="9.140625" style="32"/>
    <col min="8461" max="8461" width="16.5703125" style="32" customWidth="1"/>
    <col min="8462" max="8705" width="9.140625" style="32"/>
    <col min="8706" max="8706" width="24.28515625" style="32" bestFit="1" customWidth="1"/>
    <col min="8707" max="8707" width="87" style="32" customWidth="1"/>
    <col min="8708" max="8708" width="28.28515625" style="32" customWidth="1"/>
    <col min="8709" max="8709" width="9.140625" style="32"/>
    <col min="8710" max="8710" width="13.140625" style="32" customWidth="1"/>
    <col min="8711" max="8711" width="12.85546875" style="32" customWidth="1"/>
    <col min="8712" max="8716" width="9.140625" style="32"/>
    <col min="8717" max="8717" width="16.5703125" style="32" customWidth="1"/>
    <col min="8718" max="8961" width="9.140625" style="32"/>
    <col min="8962" max="8962" width="24.28515625" style="32" bestFit="1" customWidth="1"/>
    <col min="8963" max="8963" width="87" style="32" customWidth="1"/>
    <col min="8964" max="8964" width="28.28515625" style="32" customWidth="1"/>
    <col min="8965" max="8965" width="9.140625" style="32"/>
    <col min="8966" max="8966" width="13.140625" style="32" customWidth="1"/>
    <col min="8967" max="8967" width="12.85546875" style="32" customWidth="1"/>
    <col min="8968" max="8972" width="9.140625" style="32"/>
    <col min="8973" max="8973" width="16.5703125" style="32" customWidth="1"/>
    <col min="8974" max="9217" width="9.140625" style="32"/>
    <col min="9218" max="9218" width="24.28515625" style="32" bestFit="1" customWidth="1"/>
    <col min="9219" max="9219" width="87" style="32" customWidth="1"/>
    <col min="9220" max="9220" width="28.28515625" style="32" customWidth="1"/>
    <col min="9221" max="9221" width="9.140625" style="32"/>
    <col min="9222" max="9222" width="13.140625" style="32" customWidth="1"/>
    <col min="9223" max="9223" width="12.85546875" style="32" customWidth="1"/>
    <col min="9224" max="9228" width="9.140625" style="32"/>
    <col min="9229" max="9229" width="16.5703125" style="32" customWidth="1"/>
    <col min="9230" max="9473" width="9.140625" style="32"/>
    <col min="9474" max="9474" width="24.28515625" style="32" bestFit="1" customWidth="1"/>
    <col min="9475" max="9475" width="87" style="32" customWidth="1"/>
    <col min="9476" max="9476" width="28.28515625" style="32" customWidth="1"/>
    <col min="9477" max="9477" width="9.140625" style="32"/>
    <col min="9478" max="9478" width="13.140625" style="32" customWidth="1"/>
    <col min="9479" max="9479" width="12.85546875" style="32" customWidth="1"/>
    <col min="9480" max="9484" width="9.140625" style="32"/>
    <col min="9485" max="9485" width="16.5703125" style="32" customWidth="1"/>
    <col min="9486" max="9729" width="9.140625" style="32"/>
    <col min="9730" max="9730" width="24.28515625" style="32" bestFit="1" customWidth="1"/>
    <col min="9731" max="9731" width="87" style="32" customWidth="1"/>
    <col min="9732" max="9732" width="28.28515625" style="32" customWidth="1"/>
    <col min="9733" max="9733" width="9.140625" style="32"/>
    <col min="9734" max="9734" width="13.140625" style="32" customWidth="1"/>
    <col min="9735" max="9735" width="12.85546875" style="32" customWidth="1"/>
    <col min="9736" max="9740" width="9.140625" style="32"/>
    <col min="9741" max="9741" width="16.5703125" style="32" customWidth="1"/>
    <col min="9742" max="9985" width="9.140625" style="32"/>
    <col min="9986" max="9986" width="24.28515625" style="32" bestFit="1" customWidth="1"/>
    <col min="9987" max="9987" width="87" style="32" customWidth="1"/>
    <col min="9988" max="9988" width="28.28515625" style="32" customWidth="1"/>
    <col min="9989" max="9989" width="9.140625" style="32"/>
    <col min="9990" max="9990" width="13.140625" style="32" customWidth="1"/>
    <col min="9991" max="9991" width="12.85546875" style="32" customWidth="1"/>
    <col min="9992" max="9996" width="9.140625" style="32"/>
    <col min="9997" max="9997" width="16.5703125" style="32" customWidth="1"/>
    <col min="9998" max="10241" width="9.140625" style="32"/>
    <col min="10242" max="10242" width="24.28515625" style="32" bestFit="1" customWidth="1"/>
    <col min="10243" max="10243" width="87" style="32" customWidth="1"/>
    <col min="10244" max="10244" width="28.28515625" style="32" customWidth="1"/>
    <col min="10245" max="10245" width="9.140625" style="32"/>
    <col min="10246" max="10246" width="13.140625" style="32" customWidth="1"/>
    <col min="10247" max="10247" width="12.85546875" style="32" customWidth="1"/>
    <col min="10248" max="10252" width="9.140625" style="32"/>
    <col min="10253" max="10253" width="16.5703125" style="32" customWidth="1"/>
    <col min="10254" max="10497" width="9.140625" style="32"/>
    <col min="10498" max="10498" width="24.28515625" style="32" bestFit="1" customWidth="1"/>
    <col min="10499" max="10499" width="87" style="32" customWidth="1"/>
    <col min="10500" max="10500" width="28.28515625" style="32" customWidth="1"/>
    <col min="10501" max="10501" width="9.140625" style="32"/>
    <col min="10502" max="10502" width="13.140625" style="32" customWidth="1"/>
    <col min="10503" max="10503" width="12.85546875" style="32" customWidth="1"/>
    <col min="10504" max="10508" width="9.140625" style="32"/>
    <col min="10509" max="10509" width="16.5703125" style="32" customWidth="1"/>
    <col min="10510" max="10753" width="9.140625" style="32"/>
    <col min="10754" max="10754" width="24.28515625" style="32" bestFit="1" customWidth="1"/>
    <col min="10755" max="10755" width="87" style="32" customWidth="1"/>
    <col min="10756" max="10756" width="28.28515625" style="32" customWidth="1"/>
    <col min="10757" max="10757" width="9.140625" style="32"/>
    <col min="10758" max="10758" width="13.140625" style="32" customWidth="1"/>
    <col min="10759" max="10759" width="12.85546875" style="32" customWidth="1"/>
    <col min="10760" max="10764" width="9.140625" style="32"/>
    <col min="10765" max="10765" width="16.5703125" style="32" customWidth="1"/>
    <col min="10766" max="11009" width="9.140625" style="32"/>
    <col min="11010" max="11010" width="24.28515625" style="32" bestFit="1" customWidth="1"/>
    <col min="11011" max="11011" width="87" style="32" customWidth="1"/>
    <col min="11012" max="11012" width="28.28515625" style="32" customWidth="1"/>
    <col min="11013" max="11013" width="9.140625" style="32"/>
    <col min="11014" max="11014" width="13.140625" style="32" customWidth="1"/>
    <col min="11015" max="11015" width="12.85546875" style="32" customWidth="1"/>
    <col min="11016" max="11020" width="9.140625" style="32"/>
    <col min="11021" max="11021" width="16.5703125" style="32" customWidth="1"/>
    <col min="11022" max="11265" width="9.140625" style="32"/>
    <col min="11266" max="11266" width="24.28515625" style="32" bestFit="1" customWidth="1"/>
    <col min="11267" max="11267" width="87" style="32" customWidth="1"/>
    <col min="11268" max="11268" width="28.28515625" style="32" customWidth="1"/>
    <col min="11269" max="11269" width="9.140625" style="32"/>
    <col min="11270" max="11270" width="13.140625" style="32" customWidth="1"/>
    <col min="11271" max="11271" width="12.85546875" style="32" customWidth="1"/>
    <col min="11272" max="11276" width="9.140625" style="32"/>
    <col min="11277" max="11277" width="16.5703125" style="32" customWidth="1"/>
    <col min="11278" max="11521" width="9.140625" style="32"/>
    <col min="11522" max="11522" width="24.28515625" style="32" bestFit="1" customWidth="1"/>
    <col min="11523" max="11523" width="87" style="32" customWidth="1"/>
    <col min="11524" max="11524" width="28.28515625" style="32" customWidth="1"/>
    <col min="11525" max="11525" width="9.140625" style="32"/>
    <col min="11526" max="11526" width="13.140625" style="32" customWidth="1"/>
    <col min="11527" max="11527" width="12.85546875" style="32" customWidth="1"/>
    <col min="11528" max="11532" width="9.140625" style="32"/>
    <col min="11533" max="11533" width="16.5703125" style="32" customWidth="1"/>
    <col min="11534" max="11777" width="9.140625" style="32"/>
    <col min="11778" max="11778" width="24.28515625" style="32" bestFit="1" customWidth="1"/>
    <col min="11779" max="11779" width="87" style="32" customWidth="1"/>
    <col min="11780" max="11780" width="28.28515625" style="32" customWidth="1"/>
    <col min="11781" max="11781" width="9.140625" style="32"/>
    <col min="11782" max="11782" width="13.140625" style="32" customWidth="1"/>
    <col min="11783" max="11783" width="12.85546875" style="32" customWidth="1"/>
    <col min="11784" max="11788" width="9.140625" style="32"/>
    <col min="11789" max="11789" width="16.5703125" style="32" customWidth="1"/>
    <col min="11790" max="12033" width="9.140625" style="32"/>
    <col min="12034" max="12034" width="24.28515625" style="32" bestFit="1" customWidth="1"/>
    <col min="12035" max="12035" width="87" style="32" customWidth="1"/>
    <col min="12036" max="12036" width="28.28515625" style="32" customWidth="1"/>
    <col min="12037" max="12037" width="9.140625" style="32"/>
    <col min="12038" max="12038" width="13.140625" style="32" customWidth="1"/>
    <col min="12039" max="12039" width="12.85546875" style="32" customWidth="1"/>
    <col min="12040" max="12044" width="9.140625" style="32"/>
    <col min="12045" max="12045" width="16.5703125" style="32" customWidth="1"/>
    <col min="12046" max="12289" width="9.140625" style="32"/>
    <col min="12290" max="12290" width="24.28515625" style="32" bestFit="1" customWidth="1"/>
    <col min="12291" max="12291" width="87" style="32" customWidth="1"/>
    <col min="12292" max="12292" width="28.28515625" style="32" customWidth="1"/>
    <col min="12293" max="12293" width="9.140625" style="32"/>
    <col min="12294" max="12294" width="13.140625" style="32" customWidth="1"/>
    <col min="12295" max="12295" width="12.85546875" style="32" customWidth="1"/>
    <col min="12296" max="12300" width="9.140625" style="32"/>
    <col min="12301" max="12301" width="16.5703125" style="32" customWidth="1"/>
    <col min="12302" max="12545" width="9.140625" style="32"/>
    <col min="12546" max="12546" width="24.28515625" style="32" bestFit="1" customWidth="1"/>
    <col min="12547" max="12547" width="87" style="32" customWidth="1"/>
    <col min="12548" max="12548" width="28.28515625" style="32" customWidth="1"/>
    <col min="12549" max="12549" width="9.140625" style="32"/>
    <col min="12550" max="12550" width="13.140625" style="32" customWidth="1"/>
    <col min="12551" max="12551" width="12.85546875" style="32" customWidth="1"/>
    <col min="12552" max="12556" width="9.140625" style="32"/>
    <col min="12557" max="12557" width="16.5703125" style="32" customWidth="1"/>
    <col min="12558" max="12801" width="9.140625" style="32"/>
    <col min="12802" max="12802" width="24.28515625" style="32" bestFit="1" customWidth="1"/>
    <col min="12803" max="12803" width="87" style="32" customWidth="1"/>
    <col min="12804" max="12804" width="28.28515625" style="32" customWidth="1"/>
    <col min="12805" max="12805" width="9.140625" style="32"/>
    <col min="12806" max="12806" width="13.140625" style="32" customWidth="1"/>
    <col min="12807" max="12807" width="12.85546875" style="32" customWidth="1"/>
    <col min="12808" max="12812" width="9.140625" style="32"/>
    <col min="12813" max="12813" width="16.5703125" style="32" customWidth="1"/>
    <col min="12814" max="13057" width="9.140625" style="32"/>
    <col min="13058" max="13058" width="24.28515625" style="32" bestFit="1" customWidth="1"/>
    <col min="13059" max="13059" width="87" style="32" customWidth="1"/>
    <col min="13060" max="13060" width="28.28515625" style="32" customWidth="1"/>
    <col min="13061" max="13061" width="9.140625" style="32"/>
    <col min="13062" max="13062" width="13.140625" style="32" customWidth="1"/>
    <col min="13063" max="13063" width="12.85546875" style="32" customWidth="1"/>
    <col min="13064" max="13068" width="9.140625" style="32"/>
    <col min="13069" max="13069" width="16.5703125" style="32" customWidth="1"/>
    <col min="13070" max="13313" width="9.140625" style="32"/>
    <col min="13314" max="13314" width="24.28515625" style="32" bestFit="1" customWidth="1"/>
    <col min="13315" max="13315" width="87" style="32" customWidth="1"/>
    <col min="13316" max="13316" width="28.28515625" style="32" customWidth="1"/>
    <col min="13317" max="13317" width="9.140625" style="32"/>
    <col min="13318" max="13318" width="13.140625" style="32" customWidth="1"/>
    <col min="13319" max="13319" width="12.85546875" style="32" customWidth="1"/>
    <col min="13320" max="13324" width="9.140625" style="32"/>
    <col min="13325" max="13325" width="16.5703125" style="32" customWidth="1"/>
    <col min="13326" max="13569" width="9.140625" style="32"/>
    <col min="13570" max="13570" width="24.28515625" style="32" bestFit="1" customWidth="1"/>
    <col min="13571" max="13571" width="87" style="32" customWidth="1"/>
    <col min="13572" max="13572" width="28.28515625" style="32" customWidth="1"/>
    <col min="13573" max="13573" width="9.140625" style="32"/>
    <col min="13574" max="13574" width="13.140625" style="32" customWidth="1"/>
    <col min="13575" max="13575" width="12.85546875" style="32" customWidth="1"/>
    <col min="13576" max="13580" width="9.140625" style="32"/>
    <col min="13581" max="13581" width="16.5703125" style="32" customWidth="1"/>
    <col min="13582" max="13825" width="9.140625" style="32"/>
    <col min="13826" max="13826" width="24.28515625" style="32" bestFit="1" customWidth="1"/>
    <col min="13827" max="13827" width="87" style="32" customWidth="1"/>
    <col min="13828" max="13828" width="28.28515625" style="32" customWidth="1"/>
    <col min="13829" max="13829" width="9.140625" style="32"/>
    <col min="13830" max="13830" width="13.140625" style="32" customWidth="1"/>
    <col min="13831" max="13831" width="12.85546875" style="32" customWidth="1"/>
    <col min="13832" max="13836" width="9.140625" style="32"/>
    <col min="13837" max="13837" width="16.5703125" style="32" customWidth="1"/>
    <col min="13838" max="14081" width="9.140625" style="32"/>
    <col min="14082" max="14082" width="24.28515625" style="32" bestFit="1" customWidth="1"/>
    <col min="14083" max="14083" width="87" style="32" customWidth="1"/>
    <col min="14084" max="14084" width="28.28515625" style="32" customWidth="1"/>
    <col min="14085" max="14085" width="9.140625" style="32"/>
    <col min="14086" max="14086" width="13.140625" style="32" customWidth="1"/>
    <col min="14087" max="14087" width="12.85546875" style="32" customWidth="1"/>
    <col min="14088" max="14092" width="9.140625" style="32"/>
    <col min="14093" max="14093" width="16.5703125" style="32" customWidth="1"/>
    <col min="14094" max="14337" width="9.140625" style="32"/>
    <col min="14338" max="14338" width="24.28515625" style="32" bestFit="1" customWidth="1"/>
    <col min="14339" max="14339" width="87" style="32" customWidth="1"/>
    <col min="14340" max="14340" width="28.28515625" style="32" customWidth="1"/>
    <col min="14341" max="14341" width="9.140625" style="32"/>
    <col min="14342" max="14342" width="13.140625" style="32" customWidth="1"/>
    <col min="14343" max="14343" width="12.85546875" style="32" customWidth="1"/>
    <col min="14344" max="14348" width="9.140625" style="32"/>
    <col min="14349" max="14349" width="16.5703125" style="32" customWidth="1"/>
    <col min="14350" max="14593" width="9.140625" style="32"/>
    <col min="14594" max="14594" width="24.28515625" style="32" bestFit="1" customWidth="1"/>
    <col min="14595" max="14595" width="87" style="32" customWidth="1"/>
    <col min="14596" max="14596" width="28.28515625" style="32" customWidth="1"/>
    <col min="14597" max="14597" width="9.140625" style="32"/>
    <col min="14598" max="14598" width="13.140625" style="32" customWidth="1"/>
    <col min="14599" max="14599" width="12.85546875" style="32" customWidth="1"/>
    <col min="14600" max="14604" width="9.140625" style="32"/>
    <col min="14605" max="14605" width="16.5703125" style="32" customWidth="1"/>
    <col min="14606" max="14849" width="9.140625" style="32"/>
    <col min="14850" max="14850" width="24.28515625" style="32" bestFit="1" customWidth="1"/>
    <col min="14851" max="14851" width="87" style="32" customWidth="1"/>
    <col min="14852" max="14852" width="28.28515625" style="32" customWidth="1"/>
    <col min="14853" max="14853" width="9.140625" style="32"/>
    <col min="14854" max="14854" width="13.140625" style="32" customWidth="1"/>
    <col min="14855" max="14855" width="12.85546875" style="32" customWidth="1"/>
    <col min="14856" max="14860" width="9.140625" style="32"/>
    <col min="14861" max="14861" width="16.5703125" style="32" customWidth="1"/>
    <col min="14862" max="15105" width="9.140625" style="32"/>
    <col min="15106" max="15106" width="24.28515625" style="32" bestFit="1" customWidth="1"/>
    <col min="15107" max="15107" width="87" style="32" customWidth="1"/>
    <col min="15108" max="15108" width="28.28515625" style="32" customWidth="1"/>
    <col min="15109" max="15109" width="9.140625" style="32"/>
    <col min="15110" max="15110" width="13.140625" style="32" customWidth="1"/>
    <col min="15111" max="15111" width="12.85546875" style="32" customWidth="1"/>
    <col min="15112" max="15116" width="9.140625" style="32"/>
    <col min="15117" max="15117" width="16.5703125" style="32" customWidth="1"/>
    <col min="15118" max="15361" width="9.140625" style="32"/>
    <col min="15362" max="15362" width="24.28515625" style="32" bestFit="1" customWidth="1"/>
    <col min="15363" max="15363" width="87" style="32" customWidth="1"/>
    <col min="15364" max="15364" width="28.28515625" style="32" customWidth="1"/>
    <col min="15365" max="15365" width="9.140625" style="32"/>
    <col min="15366" max="15366" width="13.140625" style="32" customWidth="1"/>
    <col min="15367" max="15367" width="12.85546875" style="32" customWidth="1"/>
    <col min="15368" max="15372" width="9.140625" style="32"/>
    <col min="15373" max="15373" width="16.5703125" style="32" customWidth="1"/>
    <col min="15374" max="15617" width="9.140625" style="32"/>
    <col min="15618" max="15618" width="24.28515625" style="32" bestFit="1" customWidth="1"/>
    <col min="15619" max="15619" width="87" style="32" customWidth="1"/>
    <col min="15620" max="15620" width="28.28515625" style="32" customWidth="1"/>
    <col min="15621" max="15621" width="9.140625" style="32"/>
    <col min="15622" max="15622" width="13.140625" style="32" customWidth="1"/>
    <col min="15623" max="15623" width="12.85546875" style="32" customWidth="1"/>
    <col min="15624" max="15628" width="9.140625" style="32"/>
    <col min="15629" max="15629" width="16.5703125" style="32" customWidth="1"/>
    <col min="15630" max="15873" width="9.140625" style="32"/>
    <col min="15874" max="15874" width="24.28515625" style="32" bestFit="1" customWidth="1"/>
    <col min="15875" max="15875" width="87" style="32" customWidth="1"/>
    <col min="15876" max="15876" width="28.28515625" style="32" customWidth="1"/>
    <col min="15877" max="15877" width="9.140625" style="32"/>
    <col min="15878" max="15878" width="13.140625" style="32" customWidth="1"/>
    <col min="15879" max="15879" width="12.85546875" style="32" customWidth="1"/>
    <col min="15880" max="15884" width="9.140625" style="32"/>
    <col min="15885" max="15885" width="16.5703125" style="32" customWidth="1"/>
    <col min="15886" max="16129" width="9.140625" style="32"/>
    <col min="16130" max="16130" width="24.28515625" style="32" bestFit="1" customWidth="1"/>
    <col min="16131" max="16131" width="87" style="32" customWidth="1"/>
    <col min="16132" max="16132" width="28.28515625" style="32" customWidth="1"/>
    <col min="16133" max="16133" width="9.140625" style="32"/>
    <col min="16134" max="16134" width="13.140625" style="32" customWidth="1"/>
    <col min="16135" max="16135" width="12.85546875" style="32" customWidth="1"/>
    <col min="16136" max="16140" width="9.140625" style="32"/>
    <col min="16141" max="16141" width="16.5703125" style="32" customWidth="1"/>
    <col min="16142" max="16384" width="9.140625" style="32"/>
  </cols>
  <sheetData>
    <row r="1" spans="1:23">
      <c r="A1" s="32" t="s">
        <v>120</v>
      </c>
      <c r="B1" s="95">
        <v>31</v>
      </c>
    </row>
    <row r="2" spans="1:23">
      <c r="A2" s="32" t="s">
        <v>106</v>
      </c>
      <c r="B2" s="13" t="s">
        <v>1464</v>
      </c>
    </row>
    <row r="3" spans="1:23">
      <c r="A3" s="32" t="s">
        <v>108</v>
      </c>
      <c r="B3" s="32" t="s">
        <v>109</v>
      </c>
    </row>
    <row r="4" spans="1:23">
      <c r="A4" s="32" t="s">
        <v>110</v>
      </c>
      <c r="B4" s="32" t="s">
        <v>4</v>
      </c>
    </row>
    <row r="5" spans="1:23">
      <c r="A5" s="32" t="s">
        <v>111</v>
      </c>
      <c r="B5" s="32" t="s">
        <v>124</v>
      </c>
    </row>
    <row r="6" spans="1:23" ht="15.75" thickBot="1"/>
    <row r="7" spans="1:23">
      <c r="A7" s="909"/>
      <c r="B7" s="910" t="s">
        <v>1465</v>
      </c>
      <c r="C7" s="911"/>
      <c r="D7" s="911"/>
      <c r="E7" s="911"/>
      <c r="F7" s="911"/>
      <c r="G7" s="911"/>
      <c r="H7" s="911"/>
      <c r="I7" s="911"/>
      <c r="J7" s="911"/>
      <c r="K7" s="912"/>
      <c r="L7" s="911"/>
      <c r="M7" s="911"/>
      <c r="N7" s="913"/>
      <c r="O7" s="914"/>
      <c r="P7" s="4500" t="s">
        <v>174</v>
      </c>
      <c r="Q7" s="685"/>
      <c r="R7" s="685"/>
      <c r="S7" s="685"/>
      <c r="T7" s="685"/>
      <c r="U7" s="685"/>
      <c r="V7" s="685"/>
      <c r="W7" s="685"/>
    </row>
    <row r="8" spans="1:23" ht="15.75" thickBot="1">
      <c r="A8" s="915"/>
      <c r="B8" s="916" t="s">
        <v>1466</v>
      </c>
      <c r="C8" s="917" t="s">
        <v>6</v>
      </c>
      <c r="D8" s="918" t="s">
        <v>7</v>
      </c>
      <c r="E8" s="918" t="s">
        <v>8</v>
      </c>
      <c r="F8" s="918" t="s">
        <v>9</v>
      </c>
      <c r="G8" s="918" t="s">
        <v>10</v>
      </c>
      <c r="H8" s="919" t="s">
        <v>12</v>
      </c>
      <c r="I8" s="919" t="s">
        <v>11</v>
      </c>
      <c r="J8" s="919" t="s">
        <v>1467</v>
      </c>
      <c r="K8" s="920" t="s">
        <v>14</v>
      </c>
      <c r="L8" s="919" t="s">
        <v>13</v>
      </c>
      <c r="M8" s="919" t="s">
        <v>15</v>
      </c>
      <c r="N8" s="918" t="s">
        <v>779</v>
      </c>
      <c r="O8" s="1052" t="s">
        <v>18</v>
      </c>
      <c r="P8" s="4501" t="s">
        <v>842</v>
      </c>
      <c r="Q8" s="685"/>
      <c r="R8" s="685"/>
      <c r="S8" s="685"/>
      <c r="T8" s="685"/>
      <c r="U8" s="685"/>
      <c r="V8" s="685"/>
      <c r="W8" s="685"/>
    </row>
    <row r="9" spans="1:23">
      <c r="A9" s="921">
        <v>1</v>
      </c>
      <c r="B9" s="758" t="s">
        <v>180</v>
      </c>
      <c r="C9" s="755"/>
      <c r="D9" s="701"/>
      <c r="E9" s="701"/>
      <c r="F9" s="701"/>
      <c r="G9" s="701"/>
      <c r="H9" s="701"/>
      <c r="I9" s="701"/>
      <c r="J9" s="701"/>
      <c r="K9" s="701"/>
      <c r="L9" s="701"/>
      <c r="M9" s="922"/>
      <c r="N9" s="701"/>
      <c r="O9" s="731"/>
      <c r="P9" s="1053">
        <f t="shared" ref="P9:P33" si="0">(C9*$J$137+D9*$J$138+E9*$J$139+F9*$J$140+G9*$J$141+H9*$J$142+I9*$J$143+J9*$J$144+K9*$J$145+L9*$J$146+M9*$J$147+N9*$J$149+O9*$J$150)/1000000</f>
        <v>0</v>
      </c>
      <c r="Q9" s="685"/>
      <c r="R9" s="685"/>
      <c r="S9" s="685"/>
      <c r="T9" s="685"/>
      <c r="U9" s="685"/>
      <c r="V9" s="685"/>
      <c r="W9" s="685"/>
    </row>
    <row r="10" spans="1:23">
      <c r="A10" s="923">
        <v>2</v>
      </c>
      <c r="B10" s="924" t="s">
        <v>1468</v>
      </c>
      <c r="C10" s="755"/>
      <c r="D10" s="701"/>
      <c r="E10" s="701"/>
      <c r="F10" s="701"/>
      <c r="G10" s="701"/>
      <c r="H10" s="701"/>
      <c r="I10" s="701"/>
      <c r="J10" s="701"/>
      <c r="K10" s="701"/>
      <c r="L10" s="701"/>
      <c r="M10" s="701"/>
      <c r="N10" s="701"/>
      <c r="O10" s="731"/>
      <c r="P10" s="1053">
        <f t="shared" si="0"/>
        <v>0</v>
      </c>
      <c r="Q10" s="685"/>
      <c r="R10" s="685"/>
      <c r="S10" s="685"/>
      <c r="T10" s="685"/>
      <c r="U10" s="685"/>
      <c r="V10" s="685"/>
      <c r="W10" s="685"/>
    </row>
    <row r="11" spans="1:23">
      <c r="A11" s="923">
        <v>3</v>
      </c>
      <c r="B11" s="925" t="s">
        <v>1469</v>
      </c>
      <c r="C11" s="755"/>
      <c r="D11" s="701"/>
      <c r="E11" s="701"/>
      <c r="F11" s="701"/>
      <c r="G11" s="701"/>
      <c r="H11" s="701"/>
      <c r="I11" s="701"/>
      <c r="J11" s="701"/>
      <c r="K11" s="701"/>
      <c r="L11" s="701"/>
      <c r="M11" s="701"/>
      <c r="N11" s="701"/>
      <c r="O11" s="731"/>
      <c r="P11" s="1053">
        <f t="shared" si="0"/>
        <v>0</v>
      </c>
      <c r="Q11" s="685"/>
      <c r="R11" s="685"/>
      <c r="S11" s="685"/>
      <c r="T11" s="685"/>
      <c r="U11" s="685"/>
      <c r="V11" s="685"/>
      <c r="W11" s="685"/>
    </row>
    <row r="12" spans="1:23">
      <c r="A12" s="923">
        <v>4</v>
      </c>
      <c r="B12" s="925" t="s">
        <v>1470</v>
      </c>
      <c r="C12" s="753">
        <f>+C13+C14</f>
        <v>0</v>
      </c>
      <c r="D12" s="753">
        <f t="shared" ref="D12:O12" si="1">+D13+D14</f>
        <v>0</v>
      </c>
      <c r="E12" s="753">
        <f t="shared" si="1"/>
        <v>0</v>
      </c>
      <c r="F12" s="753">
        <f t="shared" si="1"/>
        <v>0</v>
      </c>
      <c r="G12" s="753">
        <f t="shared" si="1"/>
        <v>0</v>
      </c>
      <c r="H12" s="753">
        <f t="shared" si="1"/>
        <v>0</v>
      </c>
      <c r="I12" s="753">
        <f t="shared" si="1"/>
        <v>0</v>
      </c>
      <c r="J12" s="753">
        <f t="shared" si="1"/>
        <v>0</v>
      </c>
      <c r="K12" s="753">
        <f t="shared" si="1"/>
        <v>0</v>
      </c>
      <c r="L12" s="753">
        <f t="shared" si="1"/>
        <v>0</v>
      </c>
      <c r="M12" s="753">
        <f t="shared" si="1"/>
        <v>0</v>
      </c>
      <c r="N12" s="702">
        <f t="shared" si="1"/>
        <v>0</v>
      </c>
      <c r="O12" s="753">
        <f t="shared" si="1"/>
        <v>0</v>
      </c>
      <c r="P12" s="1053">
        <f t="shared" si="0"/>
        <v>0</v>
      </c>
      <c r="Q12" s="685"/>
      <c r="R12" s="685"/>
      <c r="S12" s="685"/>
      <c r="T12" s="685"/>
      <c r="U12" s="685"/>
      <c r="V12" s="685"/>
      <c r="W12" s="685"/>
    </row>
    <row r="13" spans="1:23">
      <c r="A13" s="923"/>
      <c r="B13" s="926" t="s">
        <v>1471</v>
      </c>
      <c r="C13" s="755"/>
      <c r="D13" s="701"/>
      <c r="E13" s="701"/>
      <c r="F13" s="701"/>
      <c r="G13" s="701"/>
      <c r="H13" s="701"/>
      <c r="I13" s="701"/>
      <c r="J13" s="701"/>
      <c r="K13" s="701"/>
      <c r="L13" s="701"/>
      <c r="M13" s="701"/>
      <c r="N13" s="701"/>
      <c r="O13" s="755"/>
      <c r="P13" s="1053">
        <f t="shared" si="0"/>
        <v>0</v>
      </c>
      <c r="Q13" s="685"/>
      <c r="R13" s="685"/>
      <c r="S13" s="685"/>
      <c r="T13" s="685"/>
      <c r="U13" s="685"/>
      <c r="V13" s="685"/>
      <c r="W13" s="685"/>
    </row>
    <row r="14" spans="1:23">
      <c r="A14" s="923"/>
      <c r="B14" s="926" t="s">
        <v>1472</v>
      </c>
      <c r="C14" s="755"/>
      <c r="D14" s="701"/>
      <c r="E14" s="701"/>
      <c r="F14" s="701"/>
      <c r="G14" s="701"/>
      <c r="H14" s="701"/>
      <c r="I14" s="701"/>
      <c r="J14" s="701"/>
      <c r="K14" s="701"/>
      <c r="L14" s="701"/>
      <c r="M14" s="701"/>
      <c r="N14" s="701"/>
      <c r="O14" s="755"/>
      <c r="P14" s="1053">
        <f t="shared" si="0"/>
        <v>0</v>
      </c>
      <c r="Q14" s="685"/>
      <c r="R14" s="685"/>
      <c r="S14" s="685"/>
      <c r="T14" s="685"/>
      <c r="U14" s="685"/>
      <c r="V14" s="685"/>
      <c r="W14" s="685"/>
    </row>
    <row r="15" spans="1:23">
      <c r="A15" s="923">
        <v>5</v>
      </c>
      <c r="B15" s="925" t="s">
        <v>1473</v>
      </c>
      <c r="C15" s="755"/>
      <c r="D15" s="701"/>
      <c r="E15" s="701"/>
      <c r="F15" s="701"/>
      <c r="G15" s="701"/>
      <c r="H15" s="701"/>
      <c r="I15" s="701"/>
      <c r="J15" s="701"/>
      <c r="K15" s="701"/>
      <c r="L15" s="701"/>
      <c r="M15" s="701"/>
      <c r="N15" s="701"/>
      <c r="O15" s="755"/>
      <c r="P15" s="1053">
        <f t="shared" si="0"/>
        <v>0</v>
      </c>
      <c r="Q15" s="685"/>
      <c r="R15" s="685"/>
      <c r="S15" s="685"/>
      <c r="T15" s="685"/>
      <c r="U15" s="685"/>
      <c r="V15" s="685"/>
      <c r="W15" s="685"/>
    </row>
    <row r="16" spans="1:23">
      <c r="A16" s="923">
        <v>6</v>
      </c>
      <c r="B16" s="925" t="s">
        <v>279</v>
      </c>
      <c r="C16" s="755"/>
      <c r="D16" s="701"/>
      <c r="E16" s="701"/>
      <c r="F16" s="701"/>
      <c r="G16" s="701"/>
      <c r="H16" s="701"/>
      <c r="I16" s="701"/>
      <c r="J16" s="701"/>
      <c r="K16" s="701"/>
      <c r="L16" s="701"/>
      <c r="M16" s="701"/>
      <c r="N16" s="701"/>
      <c r="O16" s="755"/>
      <c r="P16" s="1053">
        <f t="shared" si="0"/>
        <v>0</v>
      </c>
      <c r="Q16" s="685"/>
      <c r="R16" s="685"/>
      <c r="S16" s="685"/>
      <c r="T16" s="685"/>
      <c r="U16" s="685"/>
      <c r="V16" s="685"/>
      <c r="W16" s="685"/>
    </row>
    <row r="17" spans="1:23">
      <c r="A17" s="923">
        <v>7</v>
      </c>
      <c r="B17" s="758" t="s">
        <v>1474</v>
      </c>
      <c r="C17" s="753">
        <f>+C18+C19+C20-C21</f>
        <v>0</v>
      </c>
      <c r="D17" s="753">
        <f t="shared" ref="D17:O17" si="2">+D18+D19+D20-D21</f>
        <v>0</v>
      </c>
      <c r="E17" s="753">
        <f t="shared" si="2"/>
        <v>0</v>
      </c>
      <c r="F17" s="753">
        <f t="shared" si="2"/>
        <v>0</v>
      </c>
      <c r="G17" s="753">
        <f t="shared" si="2"/>
        <v>0</v>
      </c>
      <c r="H17" s="753">
        <f t="shared" si="2"/>
        <v>0</v>
      </c>
      <c r="I17" s="753">
        <f t="shared" si="2"/>
        <v>0</v>
      </c>
      <c r="J17" s="753">
        <f t="shared" si="2"/>
        <v>0</v>
      </c>
      <c r="K17" s="753">
        <f t="shared" si="2"/>
        <v>0</v>
      </c>
      <c r="L17" s="753">
        <f t="shared" si="2"/>
        <v>0</v>
      </c>
      <c r="M17" s="753">
        <f t="shared" si="2"/>
        <v>0</v>
      </c>
      <c r="N17" s="702">
        <f t="shared" si="2"/>
        <v>0</v>
      </c>
      <c r="O17" s="753">
        <f t="shared" si="2"/>
        <v>0</v>
      </c>
      <c r="P17" s="1053">
        <f t="shared" si="0"/>
        <v>0</v>
      </c>
      <c r="Q17" s="685"/>
      <c r="R17" s="685"/>
      <c r="S17" s="685"/>
      <c r="T17" s="685"/>
      <c r="U17" s="685"/>
      <c r="V17" s="685"/>
      <c r="W17" s="685"/>
    </row>
    <row r="18" spans="1:23">
      <c r="A18" s="923"/>
      <c r="B18" s="926" t="s">
        <v>1475</v>
      </c>
      <c r="C18" s="755"/>
      <c r="D18" s="701"/>
      <c r="E18" s="701"/>
      <c r="F18" s="701"/>
      <c r="G18" s="701"/>
      <c r="H18" s="701"/>
      <c r="I18" s="701"/>
      <c r="J18" s="701"/>
      <c r="K18" s="701"/>
      <c r="L18" s="701"/>
      <c r="M18" s="701"/>
      <c r="N18" s="701"/>
      <c r="O18" s="755"/>
      <c r="P18" s="1053">
        <f t="shared" si="0"/>
        <v>0</v>
      </c>
      <c r="Q18" s="685"/>
      <c r="R18" s="685"/>
      <c r="S18" s="685"/>
      <c r="T18" s="685"/>
      <c r="U18" s="685"/>
      <c r="V18" s="685"/>
      <c r="W18" s="685"/>
    </row>
    <row r="19" spans="1:23">
      <c r="A19" s="923"/>
      <c r="B19" s="926" t="s">
        <v>1476</v>
      </c>
      <c r="C19" s="755"/>
      <c r="D19" s="701"/>
      <c r="E19" s="701"/>
      <c r="F19" s="701"/>
      <c r="G19" s="701"/>
      <c r="H19" s="701"/>
      <c r="I19" s="701"/>
      <c r="J19" s="701"/>
      <c r="K19" s="701"/>
      <c r="L19" s="701"/>
      <c r="M19" s="701"/>
      <c r="N19" s="701"/>
      <c r="O19" s="755"/>
      <c r="P19" s="1053">
        <f t="shared" si="0"/>
        <v>0</v>
      </c>
      <c r="Q19" s="685"/>
      <c r="R19" s="685"/>
      <c r="S19" s="685"/>
      <c r="T19" s="685"/>
      <c r="U19" s="685"/>
      <c r="V19" s="685"/>
      <c r="W19" s="685"/>
    </row>
    <row r="20" spans="1:23">
      <c r="A20" s="923"/>
      <c r="B20" s="926" t="s">
        <v>1477</v>
      </c>
      <c r="C20" s="755"/>
      <c r="D20" s="701"/>
      <c r="E20" s="701"/>
      <c r="F20" s="701"/>
      <c r="G20" s="701"/>
      <c r="H20" s="701"/>
      <c r="I20" s="701"/>
      <c r="J20" s="701"/>
      <c r="K20" s="701"/>
      <c r="L20" s="701"/>
      <c r="M20" s="701"/>
      <c r="N20" s="701"/>
      <c r="O20" s="755"/>
      <c r="P20" s="1053">
        <f t="shared" si="0"/>
        <v>0</v>
      </c>
      <c r="Q20" s="685"/>
      <c r="R20" s="685"/>
      <c r="S20" s="685"/>
      <c r="T20" s="685"/>
      <c r="U20" s="685"/>
      <c r="V20" s="685"/>
      <c r="W20" s="685"/>
    </row>
    <row r="21" spans="1:23">
      <c r="A21" s="923"/>
      <c r="B21" s="927" t="s">
        <v>1478</v>
      </c>
      <c r="C21" s="755"/>
      <c r="D21" s="701"/>
      <c r="E21" s="701"/>
      <c r="F21" s="701"/>
      <c r="G21" s="701"/>
      <c r="H21" s="701"/>
      <c r="I21" s="701"/>
      <c r="J21" s="701"/>
      <c r="K21" s="701"/>
      <c r="L21" s="701"/>
      <c r="M21" s="701"/>
      <c r="N21" s="701"/>
      <c r="O21" s="755"/>
      <c r="P21" s="1053">
        <f t="shared" si="0"/>
        <v>0</v>
      </c>
      <c r="Q21" s="685"/>
      <c r="R21" s="685"/>
      <c r="S21" s="685"/>
      <c r="T21" s="685"/>
      <c r="U21" s="685"/>
      <c r="V21" s="685"/>
      <c r="W21" s="685"/>
    </row>
    <row r="22" spans="1:23">
      <c r="A22" s="923">
        <v>8</v>
      </c>
      <c r="B22" s="758" t="s">
        <v>1479</v>
      </c>
      <c r="C22" s="755"/>
      <c r="D22" s="701"/>
      <c r="E22" s="701"/>
      <c r="F22" s="701"/>
      <c r="G22" s="701"/>
      <c r="H22" s="701"/>
      <c r="I22" s="701"/>
      <c r="J22" s="701"/>
      <c r="K22" s="701"/>
      <c r="L22" s="701"/>
      <c r="M22" s="701"/>
      <c r="N22" s="701"/>
      <c r="O22" s="755"/>
      <c r="P22" s="1053">
        <f t="shared" si="0"/>
        <v>0</v>
      </c>
      <c r="Q22" s="685"/>
      <c r="R22" s="685"/>
      <c r="S22" s="685"/>
      <c r="T22" s="685"/>
      <c r="U22" s="685"/>
      <c r="V22" s="685"/>
      <c r="W22" s="685"/>
    </row>
    <row r="23" spans="1:23">
      <c r="A23" s="923">
        <v>9</v>
      </c>
      <c r="B23" s="758" t="s">
        <v>1480</v>
      </c>
      <c r="C23" s="755"/>
      <c r="D23" s="701"/>
      <c r="E23" s="701"/>
      <c r="F23" s="701"/>
      <c r="G23" s="701"/>
      <c r="H23" s="701"/>
      <c r="I23" s="701"/>
      <c r="J23" s="701"/>
      <c r="K23" s="701"/>
      <c r="L23" s="701"/>
      <c r="M23" s="701"/>
      <c r="N23" s="701"/>
      <c r="O23" s="755"/>
      <c r="P23" s="1053">
        <f t="shared" si="0"/>
        <v>0</v>
      </c>
      <c r="Q23" s="685"/>
      <c r="R23" s="685"/>
      <c r="S23" s="685"/>
      <c r="T23" s="685"/>
      <c r="U23" s="685"/>
      <c r="V23" s="685"/>
      <c r="W23" s="685"/>
    </row>
    <row r="24" spans="1:23">
      <c r="A24" s="923">
        <v>10</v>
      </c>
      <c r="B24" s="925" t="s">
        <v>1481</v>
      </c>
      <c r="C24" s="755"/>
      <c r="D24" s="701"/>
      <c r="E24" s="701"/>
      <c r="F24" s="701"/>
      <c r="G24" s="701"/>
      <c r="H24" s="701"/>
      <c r="I24" s="701"/>
      <c r="J24" s="701"/>
      <c r="K24" s="701"/>
      <c r="L24" s="701"/>
      <c r="M24" s="701"/>
      <c r="N24" s="701"/>
      <c r="O24" s="755"/>
      <c r="P24" s="1053">
        <f t="shared" si="0"/>
        <v>0</v>
      </c>
      <c r="Q24" s="685"/>
      <c r="R24" s="685"/>
      <c r="S24" s="685"/>
      <c r="T24" s="685"/>
      <c r="U24" s="685"/>
      <c r="V24" s="685"/>
      <c r="W24" s="685"/>
    </row>
    <row r="25" spans="1:23">
      <c r="A25" s="923">
        <v>11</v>
      </c>
      <c r="B25" s="758" t="s">
        <v>413</v>
      </c>
      <c r="C25" s="753">
        <f>+C26+C27</f>
        <v>0</v>
      </c>
      <c r="D25" s="753">
        <f t="shared" ref="D25:O25" si="3">+D26+D27</f>
        <v>0</v>
      </c>
      <c r="E25" s="753">
        <f t="shared" si="3"/>
        <v>0</v>
      </c>
      <c r="F25" s="753">
        <f t="shared" si="3"/>
        <v>0</v>
      </c>
      <c r="G25" s="753">
        <f t="shared" si="3"/>
        <v>0</v>
      </c>
      <c r="H25" s="753">
        <f t="shared" si="3"/>
        <v>0</v>
      </c>
      <c r="I25" s="753">
        <f t="shared" si="3"/>
        <v>0</v>
      </c>
      <c r="J25" s="753">
        <f t="shared" si="3"/>
        <v>0</v>
      </c>
      <c r="K25" s="753">
        <f t="shared" si="3"/>
        <v>0</v>
      </c>
      <c r="L25" s="753">
        <f t="shared" si="3"/>
        <v>0</v>
      </c>
      <c r="M25" s="753">
        <f t="shared" si="3"/>
        <v>0</v>
      </c>
      <c r="N25" s="702">
        <f t="shared" si="3"/>
        <v>0</v>
      </c>
      <c r="O25" s="753">
        <f t="shared" si="3"/>
        <v>0</v>
      </c>
      <c r="P25" s="1053">
        <f t="shared" si="0"/>
        <v>0</v>
      </c>
      <c r="Q25" s="685"/>
      <c r="R25" s="685"/>
      <c r="S25" s="685"/>
      <c r="T25" s="685"/>
      <c r="U25" s="685"/>
      <c r="V25" s="685"/>
      <c r="W25" s="685"/>
    </row>
    <row r="26" spans="1:23">
      <c r="A26" s="923"/>
      <c r="B26" s="926" t="s">
        <v>1482</v>
      </c>
      <c r="C26" s="755"/>
      <c r="D26" s="701"/>
      <c r="E26" s="701"/>
      <c r="F26" s="701"/>
      <c r="G26" s="701"/>
      <c r="H26" s="701"/>
      <c r="I26" s="701"/>
      <c r="J26" s="701"/>
      <c r="K26" s="701"/>
      <c r="L26" s="701"/>
      <c r="M26" s="701"/>
      <c r="N26" s="701"/>
      <c r="O26" s="755"/>
      <c r="P26" s="1053">
        <f t="shared" si="0"/>
        <v>0</v>
      </c>
      <c r="Q26" s="685"/>
      <c r="R26" s="685"/>
      <c r="S26" s="685"/>
      <c r="T26" s="685"/>
      <c r="U26" s="685"/>
      <c r="V26" s="685"/>
      <c r="W26" s="685"/>
    </row>
    <row r="27" spans="1:23">
      <c r="A27" s="923"/>
      <c r="B27" s="926" t="s">
        <v>1483</v>
      </c>
      <c r="C27" s="755"/>
      <c r="D27" s="701"/>
      <c r="E27" s="701"/>
      <c r="F27" s="701"/>
      <c r="G27" s="701"/>
      <c r="H27" s="701"/>
      <c r="I27" s="701"/>
      <c r="J27" s="701"/>
      <c r="K27" s="701"/>
      <c r="L27" s="701"/>
      <c r="M27" s="701"/>
      <c r="N27" s="701"/>
      <c r="O27" s="755"/>
      <c r="P27" s="1053">
        <f t="shared" si="0"/>
        <v>0</v>
      </c>
      <c r="Q27" s="685"/>
      <c r="R27" s="685"/>
      <c r="S27" s="685"/>
      <c r="T27" s="685"/>
      <c r="U27" s="685"/>
      <c r="V27" s="685"/>
      <c r="W27" s="685"/>
    </row>
    <row r="28" spans="1:23">
      <c r="A28" s="923">
        <v>12</v>
      </c>
      <c r="B28" s="925" t="s">
        <v>1484</v>
      </c>
      <c r="C28" s="755"/>
      <c r="D28" s="701"/>
      <c r="E28" s="701"/>
      <c r="F28" s="701"/>
      <c r="G28" s="701"/>
      <c r="H28" s="701"/>
      <c r="I28" s="701"/>
      <c r="J28" s="701"/>
      <c r="K28" s="701"/>
      <c r="L28" s="701"/>
      <c r="M28" s="701"/>
      <c r="N28" s="701"/>
      <c r="O28" s="755"/>
      <c r="P28" s="1053">
        <f t="shared" si="0"/>
        <v>0</v>
      </c>
      <c r="Q28" s="685"/>
      <c r="R28" s="685"/>
      <c r="S28" s="685"/>
      <c r="T28" s="685"/>
      <c r="U28" s="685"/>
      <c r="V28" s="685"/>
      <c r="W28" s="685"/>
    </row>
    <row r="29" spans="1:23">
      <c r="A29" s="923">
        <v>13</v>
      </c>
      <c r="B29" s="925" t="s">
        <v>1485</v>
      </c>
      <c r="C29" s="755"/>
      <c r="D29" s="701"/>
      <c r="E29" s="701"/>
      <c r="F29" s="701"/>
      <c r="G29" s="701"/>
      <c r="H29" s="701"/>
      <c r="I29" s="701"/>
      <c r="J29" s="701"/>
      <c r="K29" s="701"/>
      <c r="L29" s="701"/>
      <c r="M29" s="701"/>
      <c r="N29" s="701"/>
      <c r="O29" s="755"/>
      <c r="P29" s="1053">
        <f t="shared" si="0"/>
        <v>0</v>
      </c>
      <c r="Q29" s="685"/>
      <c r="R29" s="685"/>
      <c r="S29" s="685"/>
      <c r="T29" s="685"/>
      <c r="U29" s="685"/>
      <c r="V29" s="685"/>
      <c r="W29" s="685"/>
    </row>
    <row r="30" spans="1:23" ht="15.75" thickBot="1">
      <c r="A30" s="923">
        <v>14</v>
      </c>
      <c r="B30" s="758" t="s">
        <v>1486</v>
      </c>
      <c r="C30" s="755"/>
      <c r="D30" s="701"/>
      <c r="E30" s="701"/>
      <c r="F30" s="701"/>
      <c r="G30" s="701"/>
      <c r="H30" s="701"/>
      <c r="I30" s="701"/>
      <c r="J30" s="701"/>
      <c r="K30" s="701"/>
      <c r="L30" s="701"/>
      <c r="M30" s="701"/>
      <c r="N30" s="701"/>
      <c r="O30" s="755"/>
      <c r="P30" s="1054">
        <f t="shared" si="0"/>
        <v>0</v>
      </c>
      <c r="Q30" s="685"/>
      <c r="R30" s="685"/>
      <c r="S30" s="685"/>
      <c r="T30" s="685"/>
      <c r="U30" s="685"/>
      <c r="V30" s="685"/>
      <c r="W30" s="685"/>
    </row>
    <row r="31" spans="1:23" ht="15.75" thickBot="1">
      <c r="A31" s="928" t="s">
        <v>739</v>
      </c>
      <c r="B31" s="929" t="s">
        <v>1487</v>
      </c>
      <c r="C31" s="930">
        <f>C9+C10+C11+C12+C15+C16+C17+C22+C23+C24+C25+C28+C29+C30</f>
        <v>0</v>
      </c>
      <c r="D31" s="930">
        <f t="shared" ref="D31:O31" si="4">D9+D10+D11+D12+D15+D16+D17+D22+D23+D24+D25+D28+D29+D30</f>
        <v>0</v>
      </c>
      <c r="E31" s="930">
        <f t="shared" si="4"/>
        <v>0</v>
      </c>
      <c r="F31" s="930">
        <f t="shared" si="4"/>
        <v>0</v>
      </c>
      <c r="G31" s="930">
        <f t="shared" si="4"/>
        <v>0</v>
      </c>
      <c r="H31" s="930">
        <f t="shared" si="4"/>
        <v>0</v>
      </c>
      <c r="I31" s="930">
        <f t="shared" si="4"/>
        <v>0</v>
      </c>
      <c r="J31" s="930">
        <f t="shared" si="4"/>
        <v>0</v>
      </c>
      <c r="K31" s="930">
        <f t="shared" si="4"/>
        <v>0</v>
      </c>
      <c r="L31" s="930">
        <f t="shared" si="4"/>
        <v>0</v>
      </c>
      <c r="M31" s="930">
        <f t="shared" si="4"/>
        <v>0</v>
      </c>
      <c r="N31" s="930">
        <f t="shared" si="4"/>
        <v>0</v>
      </c>
      <c r="O31" s="934">
        <f t="shared" si="4"/>
        <v>0</v>
      </c>
      <c r="P31" s="1054">
        <f t="shared" si="0"/>
        <v>0</v>
      </c>
      <c r="Q31" s="685"/>
      <c r="R31" s="685"/>
      <c r="S31" s="685"/>
      <c r="T31" s="685"/>
      <c r="U31" s="685"/>
      <c r="V31" s="685"/>
      <c r="W31" s="685"/>
    </row>
    <row r="32" spans="1:23" ht="15.75" thickBot="1">
      <c r="A32" s="923">
        <v>15</v>
      </c>
      <c r="B32" s="931" t="s">
        <v>1488</v>
      </c>
      <c r="C32" s="932"/>
      <c r="D32" s="932"/>
      <c r="E32" s="932"/>
      <c r="F32" s="932"/>
      <c r="G32" s="932"/>
      <c r="H32" s="932"/>
      <c r="I32" s="932"/>
      <c r="J32" s="932"/>
      <c r="K32" s="932"/>
      <c r="L32" s="932"/>
      <c r="M32" s="932"/>
      <c r="N32" s="932"/>
      <c r="O32" s="933"/>
      <c r="P32" s="1054">
        <f t="shared" si="0"/>
        <v>0</v>
      </c>
      <c r="Q32" s="685"/>
      <c r="R32" s="685"/>
      <c r="S32" s="685"/>
      <c r="T32" s="685"/>
      <c r="U32" s="685"/>
      <c r="V32" s="685"/>
      <c r="W32" s="685"/>
    </row>
    <row r="33" spans="1:23" ht="15.75" thickBot="1">
      <c r="A33" s="928" t="s">
        <v>741</v>
      </c>
      <c r="B33" s="929" t="s">
        <v>1489</v>
      </c>
      <c r="C33" s="934">
        <f>C31+C32</f>
        <v>0</v>
      </c>
      <c r="D33" s="930">
        <f t="shared" ref="D33:O33" si="5">D31+D32</f>
        <v>0</v>
      </c>
      <c r="E33" s="930">
        <f t="shared" si="5"/>
        <v>0</v>
      </c>
      <c r="F33" s="930">
        <f t="shared" si="5"/>
        <v>0</v>
      </c>
      <c r="G33" s="930">
        <f t="shared" si="5"/>
        <v>0</v>
      </c>
      <c r="H33" s="930">
        <f t="shared" si="5"/>
        <v>0</v>
      </c>
      <c r="I33" s="930">
        <f t="shared" si="5"/>
        <v>0</v>
      </c>
      <c r="J33" s="930">
        <f t="shared" si="5"/>
        <v>0</v>
      </c>
      <c r="K33" s="930">
        <f t="shared" si="5"/>
        <v>0</v>
      </c>
      <c r="L33" s="930">
        <f t="shared" si="5"/>
        <v>0</v>
      </c>
      <c r="M33" s="930">
        <f t="shared" si="5"/>
        <v>0</v>
      </c>
      <c r="N33" s="930">
        <f t="shared" si="5"/>
        <v>0</v>
      </c>
      <c r="O33" s="934">
        <f t="shared" si="5"/>
        <v>0</v>
      </c>
      <c r="P33" s="1054">
        <f t="shared" si="0"/>
        <v>0</v>
      </c>
      <c r="Q33" s="685"/>
      <c r="R33" s="685"/>
      <c r="S33" s="685"/>
      <c r="T33" s="685"/>
      <c r="U33" s="685"/>
      <c r="V33" s="685"/>
      <c r="W33" s="685"/>
    </row>
    <row r="34" spans="1:23" ht="15.75" thickBot="1">
      <c r="A34" s="935" t="s">
        <v>743</v>
      </c>
      <c r="B34" s="936" t="s">
        <v>1490</v>
      </c>
      <c r="C34" s="937">
        <f>(C33*J137)/1000000</f>
        <v>0</v>
      </c>
      <c r="D34" s="938">
        <f>(D33*J138)/1000000</f>
        <v>0</v>
      </c>
      <c r="E34" s="938">
        <f>(E33*J139)/1000000</f>
        <v>0</v>
      </c>
      <c r="F34" s="938">
        <f>(F33*J140)/1000000</f>
        <v>0</v>
      </c>
      <c r="G34" s="938">
        <f>(G33*J141)/1000000</f>
        <v>0</v>
      </c>
      <c r="H34" s="938">
        <f>(H33*J142)/1000000</f>
        <v>0</v>
      </c>
      <c r="I34" s="938">
        <f>(I33*J143)/1000000</f>
        <v>0</v>
      </c>
      <c r="J34" s="938">
        <f>(J33*J144)/1000000</f>
        <v>0</v>
      </c>
      <c r="K34" s="938">
        <f>(K33*J145)/1000000</f>
        <v>0</v>
      </c>
      <c r="L34" s="938">
        <f>(L33*J146)/1000000</f>
        <v>0</v>
      </c>
      <c r="M34" s="938">
        <f>(M33*J147)/1000000</f>
        <v>0</v>
      </c>
      <c r="N34" s="938">
        <f>(N33*J149)/1000000</f>
        <v>0</v>
      </c>
      <c r="O34" s="937">
        <f>(O33*J150)/1000000</f>
        <v>0</v>
      </c>
      <c r="P34" s="1055">
        <f>SUM(C34:O34)</f>
        <v>0</v>
      </c>
      <c r="Q34" s="685"/>
      <c r="R34" s="685"/>
      <c r="S34" s="685"/>
      <c r="T34" s="685"/>
      <c r="U34" s="685"/>
      <c r="V34" s="685"/>
      <c r="W34" s="685"/>
    </row>
    <row r="35" spans="1:23" ht="15.75" thickBot="1">
      <c r="A35" s="685"/>
      <c r="B35" s="939"/>
      <c r="C35" s="940"/>
      <c r="D35" s="940"/>
      <c r="E35" s="940"/>
      <c r="F35" s="940"/>
      <c r="G35" s="940"/>
      <c r="H35" s="940"/>
      <c r="I35" s="940"/>
      <c r="J35" s="940"/>
      <c r="K35" s="940"/>
      <c r="L35" s="940"/>
      <c r="M35" s="940"/>
      <c r="N35" s="940"/>
      <c r="O35" s="941"/>
      <c r="P35" s="941"/>
      <c r="Q35" s="685"/>
      <c r="R35" s="685"/>
      <c r="S35" s="685"/>
      <c r="T35" s="685"/>
      <c r="U35" s="685"/>
      <c r="V35" s="685"/>
      <c r="W35" s="685"/>
    </row>
    <row r="36" spans="1:23">
      <c r="A36" s="909"/>
      <c r="B36" s="4504" t="s">
        <v>1491</v>
      </c>
      <c r="C36" s="911"/>
      <c r="D36" s="911"/>
      <c r="E36" s="911"/>
      <c r="F36" s="911"/>
      <c r="G36" s="911"/>
      <c r="H36" s="911"/>
      <c r="I36" s="911"/>
      <c r="J36" s="911"/>
      <c r="K36" s="912"/>
      <c r="L36" s="911"/>
      <c r="M36" s="911"/>
      <c r="N36" s="913"/>
      <c r="O36" s="914"/>
      <c r="P36" s="4500" t="s">
        <v>174</v>
      </c>
      <c r="Q36" s="685"/>
      <c r="R36" s="685"/>
      <c r="S36" s="685"/>
      <c r="T36" s="685"/>
      <c r="U36" s="685"/>
      <c r="V36" s="685"/>
      <c r="W36" s="685"/>
    </row>
    <row r="37" spans="1:23" ht="15.75" thickBot="1">
      <c r="A37" s="915"/>
      <c r="B37" s="4505"/>
      <c r="C37" s="917" t="s">
        <v>6</v>
      </c>
      <c r="D37" s="918" t="s">
        <v>7</v>
      </c>
      <c r="E37" s="918" t="s">
        <v>8</v>
      </c>
      <c r="F37" s="918" t="s">
        <v>9</v>
      </c>
      <c r="G37" s="918" t="s">
        <v>10</v>
      </c>
      <c r="H37" s="919" t="s">
        <v>12</v>
      </c>
      <c r="I37" s="919" t="s">
        <v>11</v>
      </c>
      <c r="J37" s="919" t="s">
        <v>1467</v>
      </c>
      <c r="K37" s="920" t="s">
        <v>14</v>
      </c>
      <c r="L37" s="919" t="s">
        <v>13</v>
      </c>
      <c r="M37" s="919" t="s">
        <v>15</v>
      </c>
      <c r="N37" s="918" t="s">
        <v>779</v>
      </c>
      <c r="O37" s="1052" t="s">
        <v>18</v>
      </c>
      <c r="P37" s="4501" t="s">
        <v>842</v>
      </c>
      <c r="Q37" s="685"/>
      <c r="R37" s="685"/>
      <c r="S37" s="685"/>
      <c r="T37" s="685"/>
      <c r="U37" s="685"/>
      <c r="V37" s="685"/>
      <c r="W37" s="685"/>
    </row>
    <row r="38" spans="1:23">
      <c r="A38" s="921">
        <v>1</v>
      </c>
      <c r="B38" s="925" t="s">
        <v>185</v>
      </c>
      <c r="C38" s="701"/>
      <c r="D38" s="701"/>
      <c r="E38" s="701"/>
      <c r="F38" s="701"/>
      <c r="G38" s="701"/>
      <c r="H38" s="701"/>
      <c r="I38" s="701"/>
      <c r="J38" s="701"/>
      <c r="K38" s="701"/>
      <c r="L38" s="701"/>
      <c r="M38" s="701"/>
      <c r="N38" s="701"/>
      <c r="O38" s="731"/>
      <c r="P38" s="1053">
        <f t="shared" ref="P38:P59" si="6">(C38*$J$137+D38*$J$138+E38*$J$139+F38*$J$140+G38*$J$141+H38*$J$142+I38*$J$143+J38*$J$144+K38*$J$145+L38*$J$146+M38*$J$147+N38*$J$149+O38*$J$150)/1000000</f>
        <v>0</v>
      </c>
      <c r="Q38" s="685"/>
      <c r="R38" s="685"/>
      <c r="S38" s="685"/>
      <c r="T38" s="685"/>
      <c r="U38" s="685"/>
      <c r="V38" s="685"/>
      <c r="W38" s="685"/>
    </row>
    <row r="39" spans="1:23">
      <c r="A39" s="923">
        <v>2</v>
      </c>
      <c r="B39" s="925" t="s">
        <v>1492</v>
      </c>
      <c r="C39" s="701"/>
      <c r="D39" s="701"/>
      <c r="E39" s="701"/>
      <c r="F39" s="701"/>
      <c r="G39" s="701"/>
      <c r="H39" s="701"/>
      <c r="I39" s="701"/>
      <c r="J39" s="701"/>
      <c r="K39" s="701"/>
      <c r="L39" s="701"/>
      <c r="M39" s="701"/>
      <c r="N39" s="701"/>
      <c r="O39" s="731"/>
      <c r="P39" s="1053">
        <f t="shared" si="6"/>
        <v>0</v>
      </c>
      <c r="Q39" s="685"/>
      <c r="R39" s="685"/>
      <c r="S39" s="685"/>
      <c r="T39" s="685"/>
      <c r="U39" s="685"/>
      <c r="V39" s="685"/>
      <c r="W39" s="685"/>
    </row>
    <row r="40" spans="1:23">
      <c r="A40" s="923">
        <v>3</v>
      </c>
      <c r="B40" s="925" t="s">
        <v>1469</v>
      </c>
      <c r="C40" s="701"/>
      <c r="D40" s="701"/>
      <c r="E40" s="701"/>
      <c r="F40" s="701"/>
      <c r="G40" s="701"/>
      <c r="H40" s="701"/>
      <c r="I40" s="701"/>
      <c r="J40" s="701"/>
      <c r="K40" s="701"/>
      <c r="L40" s="701"/>
      <c r="M40" s="701"/>
      <c r="N40" s="701"/>
      <c r="O40" s="731"/>
      <c r="P40" s="1053">
        <f t="shared" si="6"/>
        <v>0</v>
      </c>
      <c r="Q40" s="685"/>
      <c r="R40" s="685"/>
      <c r="S40" s="685"/>
      <c r="T40" s="685"/>
      <c r="U40" s="685"/>
      <c r="V40" s="685"/>
      <c r="W40" s="685"/>
    </row>
    <row r="41" spans="1:23">
      <c r="A41" s="923">
        <v>4</v>
      </c>
      <c r="B41" s="925" t="s">
        <v>443</v>
      </c>
      <c r="C41" s="702">
        <f>+C42+C43</f>
        <v>0</v>
      </c>
      <c r="D41" s="702">
        <f t="shared" ref="D41:O41" si="7">+D42+D43</f>
        <v>0</v>
      </c>
      <c r="E41" s="702">
        <f t="shared" si="7"/>
        <v>0</v>
      </c>
      <c r="F41" s="702">
        <f t="shared" si="7"/>
        <v>0</v>
      </c>
      <c r="G41" s="702">
        <f t="shared" si="7"/>
        <v>0</v>
      </c>
      <c r="H41" s="702">
        <f t="shared" si="7"/>
        <v>0</v>
      </c>
      <c r="I41" s="702">
        <f t="shared" si="7"/>
        <v>0</v>
      </c>
      <c r="J41" s="702">
        <f t="shared" si="7"/>
        <v>0</v>
      </c>
      <c r="K41" s="702">
        <f t="shared" si="7"/>
        <v>0</v>
      </c>
      <c r="L41" s="702">
        <f t="shared" si="7"/>
        <v>0</v>
      </c>
      <c r="M41" s="702">
        <f t="shared" si="7"/>
        <v>0</v>
      </c>
      <c r="N41" s="702">
        <f t="shared" si="7"/>
        <v>0</v>
      </c>
      <c r="O41" s="753">
        <f t="shared" si="7"/>
        <v>0</v>
      </c>
      <c r="P41" s="1053">
        <f t="shared" si="6"/>
        <v>0</v>
      </c>
      <c r="Q41" s="685"/>
      <c r="R41" s="685"/>
      <c r="S41" s="685"/>
      <c r="T41" s="685"/>
      <c r="U41" s="685"/>
      <c r="V41" s="685"/>
      <c r="W41" s="685"/>
    </row>
    <row r="42" spans="1:23">
      <c r="A42" s="923"/>
      <c r="B42" s="926" t="s">
        <v>1493</v>
      </c>
      <c r="C42" s="701"/>
      <c r="D42" s="701"/>
      <c r="E42" s="701"/>
      <c r="F42" s="701"/>
      <c r="G42" s="701"/>
      <c r="H42" s="701"/>
      <c r="I42" s="701"/>
      <c r="J42" s="701"/>
      <c r="K42" s="701"/>
      <c r="L42" s="701"/>
      <c r="M42" s="701"/>
      <c r="N42" s="701"/>
      <c r="O42" s="755"/>
      <c r="P42" s="1053">
        <f t="shared" si="6"/>
        <v>0</v>
      </c>
      <c r="Q42" s="685"/>
      <c r="R42" s="685"/>
      <c r="S42" s="685"/>
      <c r="T42" s="685"/>
      <c r="U42" s="685"/>
      <c r="V42" s="685"/>
      <c r="W42" s="685"/>
    </row>
    <row r="43" spans="1:23">
      <c r="A43" s="923"/>
      <c r="B43" s="926" t="s">
        <v>849</v>
      </c>
      <c r="C43" s="701"/>
      <c r="D43" s="701"/>
      <c r="E43" s="701"/>
      <c r="F43" s="701"/>
      <c r="G43" s="701"/>
      <c r="H43" s="701"/>
      <c r="I43" s="701"/>
      <c r="J43" s="701"/>
      <c r="K43" s="701"/>
      <c r="L43" s="701"/>
      <c r="M43" s="701"/>
      <c r="N43" s="701"/>
      <c r="O43" s="755"/>
      <c r="P43" s="1053">
        <f t="shared" si="6"/>
        <v>0</v>
      </c>
      <c r="Q43" s="685"/>
      <c r="R43" s="685"/>
      <c r="S43" s="685"/>
      <c r="T43" s="685"/>
      <c r="U43" s="685"/>
      <c r="V43" s="685"/>
      <c r="W43" s="685"/>
    </row>
    <row r="44" spans="1:23">
      <c r="A44" s="923">
        <v>5</v>
      </c>
      <c r="B44" s="925" t="s">
        <v>1494</v>
      </c>
      <c r="C44" s="701"/>
      <c r="D44" s="701"/>
      <c r="E44" s="701"/>
      <c r="F44" s="701"/>
      <c r="G44" s="701"/>
      <c r="H44" s="701"/>
      <c r="I44" s="701"/>
      <c r="J44" s="701"/>
      <c r="K44" s="701"/>
      <c r="L44" s="701"/>
      <c r="M44" s="701"/>
      <c r="N44" s="701"/>
      <c r="O44" s="755"/>
      <c r="P44" s="1053">
        <f t="shared" si="6"/>
        <v>0</v>
      </c>
      <c r="Q44" s="685"/>
      <c r="R44" s="685"/>
      <c r="S44" s="685"/>
      <c r="T44" s="685"/>
      <c r="U44" s="685"/>
      <c r="V44" s="685"/>
      <c r="W44" s="685"/>
    </row>
    <row r="45" spans="1:23">
      <c r="A45" s="923">
        <v>6</v>
      </c>
      <c r="B45" s="758" t="s">
        <v>1495</v>
      </c>
      <c r="C45" s="701"/>
      <c r="D45" s="701"/>
      <c r="E45" s="701"/>
      <c r="F45" s="701"/>
      <c r="G45" s="701"/>
      <c r="H45" s="701"/>
      <c r="I45" s="701"/>
      <c r="J45" s="701"/>
      <c r="K45" s="701"/>
      <c r="L45" s="701"/>
      <c r="M45" s="701"/>
      <c r="N45" s="701"/>
      <c r="O45" s="755"/>
      <c r="P45" s="1053">
        <f t="shared" si="6"/>
        <v>0</v>
      </c>
      <c r="Q45" s="685"/>
      <c r="R45" s="685"/>
      <c r="S45" s="685"/>
      <c r="T45" s="685"/>
      <c r="U45" s="685"/>
      <c r="V45" s="685"/>
      <c r="W45" s="685"/>
    </row>
    <row r="46" spans="1:23">
      <c r="A46" s="923"/>
      <c r="B46" s="926" t="s">
        <v>1496</v>
      </c>
      <c r="C46" s="701"/>
      <c r="D46" s="701"/>
      <c r="E46" s="701"/>
      <c r="F46" s="701"/>
      <c r="G46" s="701"/>
      <c r="H46" s="701"/>
      <c r="I46" s="701"/>
      <c r="J46" s="701"/>
      <c r="K46" s="701"/>
      <c r="L46" s="701"/>
      <c r="M46" s="701"/>
      <c r="N46" s="701"/>
      <c r="O46" s="755"/>
      <c r="P46" s="1053">
        <f t="shared" si="6"/>
        <v>0</v>
      </c>
      <c r="Q46" s="685"/>
      <c r="R46" s="685"/>
      <c r="S46" s="685"/>
      <c r="T46" s="685"/>
      <c r="U46" s="685"/>
      <c r="V46" s="685"/>
      <c r="W46" s="685"/>
    </row>
    <row r="47" spans="1:23">
      <c r="A47" s="923">
        <v>7</v>
      </c>
      <c r="B47" s="758" t="s">
        <v>1497</v>
      </c>
      <c r="C47" s="701"/>
      <c r="D47" s="701"/>
      <c r="E47" s="701"/>
      <c r="F47" s="701"/>
      <c r="G47" s="701"/>
      <c r="H47" s="701"/>
      <c r="I47" s="701"/>
      <c r="J47" s="701"/>
      <c r="K47" s="701"/>
      <c r="L47" s="701"/>
      <c r="M47" s="701"/>
      <c r="N47" s="701"/>
      <c r="O47" s="755"/>
      <c r="P47" s="1053">
        <f t="shared" si="6"/>
        <v>0</v>
      </c>
      <c r="Q47" s="685"/>
      <c r="R47" s="685"/>
      <c r="S47" s="685"/>
      <c r="T47" s="685"/>
      <c r="U47" s="685"/>
      <c r="V47" s="685"/>
      <c r="W47" s="685"/>
    </row>
    <row r="48" spans="1:23">
      <c r="A48" s="923">
        <v>8</v>
      </c>
      <c r="B48" s="758" t="s">
        <v>1498</v>
      </c>
      <c r="C48" s="701"/>
      <c r="D48" s="701"/>
      <c r="E48" s="701"/>
      <c r="F48" s="701"/>
      <c r="G48" s="701"/>
      <c r="H48" s="701"/>
      <c r="I48" s="701"/>
      <c r="J48" s="701"/>
      <c r="K48" s="701"/>
      <c r="L48" s="701"/>
      <c r="M48" s="701"/>
      <c r="N48" s="701"/>
      <c r="O48" s="755"/>
      <c r="P48" s="1053">
        <f t="shared" si="6"/>
        <v>0</v>
      </c>
      <c r="Q48" s="685"/>
      <c r="R48" s="685"/>
      <c r="S48" s="685"/>
      <c r="T48" s="685"/>
      <c r="U48" s="685"/>
      <c r="V48" s="685"/>
      <c r="W48" s="685"/>
    </row>
    <row r="49" spans="1:23">
      <c r="A49" s="923"/>
      <c r="B49" s="927" t="s">
        <v>1478</v>
      </c>
      <c r="C49" s="701"/>
      <c r="D49" s="701"/>
      <c r="E49" s="701"/>
      <c r="F49" s="701"/>
      <c r="G49" s="701"/>
      <c r="H49" s="701"/>
      <c r="I49" s="701"/>
      <c r="J49" s="701"/>
      <c r="K49" s="701"/>
      <c r="L49" s="701"/>
      <c r="M49" s="701"/>
      <c r="N49" s="701"/>
      <c r="O49" s="755"/>
      <c r="P49" s="1053">
        <f t="shared" si="6"/>
        <v>0</v>
      </c>
      <c r="Q49" s="685"/>
      <c r="R49" s="685"/>
      <c r="S49" s="685"/>
      <c r="T49" s="685"/>
      <c r="U49" s="685"/>
      <c r="V49" s="685"/>
      <c r="W49" s="685"/>
    </row>
    <row r="50" spans="1:23">
      <c r="A50" s="923">
        <v>9</v>
      </c>
      <c r="B50" s="758" t="s">
        <v>1499</v>
      </c>
      <c r="C50" s="701"/>
      <c r="D50" s="701"/>
      <c r="E50" s="701"/>
      <c r="F50" s="701"/>
      <c r="G50" s="701"/>
      <c r="H50" s="701"/>
      <c r="I50" s="701"/>
      <c r="J50" s="701"/>
      <c r="K50" s="701"/>
      <c r="L50" s="701"/>
      <c r="M50" s="701"/>
      <c r="N50" s="701"/>
      <c r="O50" s="755"/>
      <c r="P50" s="1053">
        <f t="shared" si="6"/>
        <v>0</v>
      </c>
      <c r="Q50" s="685"/>
      <c r="R50" s="685"/>
      <c r="S50" s="685"/>
      <c r="T50" s="685"/>
      <c r="U50" s="685"/>
      <c r="V50" s="685"/>
      <c r="W50" s="685"/>
    </row>
    <row r="51" spans="1:23">
      <c r="A51" s="923">
        <v>10</v>
      </c>
      <c r="B51" s="758" t="s">
        <v>1500</v>
      </c>
      <c r="C51" s="701"/>
      <c r="D51" s="701"/>
      <c r="E51" s="701"/>
      <c r="F51" s="701"/>
      <c r="G51" s="701"/>
      <c r="H51" s="701"/>
      <c r="I51" s="701"/>
      <c r="J51" s="701"/>
      <c r="K51" s="701"/>
      <c r="L51" s="701"/>
      <c r="M51" s="701"/>
      <c r="N51" s="701"/>
      <c r="O51" s="755"/>
      <c r="P51" s="1053">
        <f t="shared" si="6"/>
        <v>0</v>
      </c>
      <c r="Q51" s="685"/>
      <c r="R51" s="685"/>
      <c r="S51" s="685"/>
      <c r="T51" s="685"/>
      <c r="U51" s="685"/>
      <c r="V51" s="685"/>
      <c r="W51" s="685"/>
    </row>
    <row r="52" spans="1:23">
      <c r="A52" s="923">
        <v>11</v>
      </c>
      <c r="B52" s="758" t="s">
        <v>85</v>
      </c>
      <c r="C52" s="701"/>
      <c r="D52" s="701"/>
      <c r="E52" s="701"/>
      <c r="F52" s="701"/>
      <c r="G52" s="701"/>
      <c r="H52" s="701"/>
      <c r="I52" s="701"/>
      <c r="J52" s="701"/>
      <c r="K52" s="701"/>
      <c r="L52" s="701"/>
      <c r="M52" s="701"/>
      <c r="N52" s="701"/>
      <c r="O52" s="755"/>
      <c r="P52" s="1053">
        <f t="shared" si="6"/>
        <v>0</v>
      </c>
      <c r="Q52" s="685"/>
      <c r="R52" s="685"/>
      <c r="S52" s="685"/>
      <c r="T52" s="685"/>
      <c r="U52" s="685"/>
      <c r="V52" s="685"/>
      <c r="W52" s="685"/>
    </row>
    <row r="53" spans="1:23">
      <c r="A53" s="923">
        <v>12</v>
      </c>
      <c r="B53" s="758" t="s">
        <v>1501</v>
      </c>
      <c r="C53" s="697">
        <f>+C54+C55</f>
        <v>0</v>
      </c>
      <c r="D53" s="697">
        <f t="shared" ref="D53:O53" si="8">+D54+D55</f>
        <v>0</v>
      </c>
      <c r="E53" s="697">
        <f t="shared" si="8"/>
        <v>0</v>
      </c>
      <c r="F53" s="697">
        <f t="shared" si="8"/>
        <v>0</v>
      </c>
      <c r="G53" s="697">
        <f t="shared" si="8"/>
        <v>0</v>
      </c>
      <c r="H53" s="697">
        <f t="shared" si="8"/>
        <v>0</v>
      </c>
      <c r="I53" s="697">
        <f t="shared" si="8"/>
        <v>0</v>
      </c>
      <c r="J53" s="697">
        <f t="shared" si="8"/>
        <v>0</v>
      </c>
      <c r="K53" s="697">
        <f t="shared" si="8"/>
        <v>0</v>
      </c>
      <c r="L53" s="697">
        <f t="shared" si="8"/>
        <v>0</v>
      </c>
      <c r="M53" s="697">
        <f t="shared" si="8"/>
        <v>0</v>
      </c>
      <c r="N53" s="697">
        <f t="shared" si="8"/>
        <v>0</v>
      </c>
      <c r="O53" s="754">
        <f t="shared" si="8"/>
        <v>0</v>
      </c>
      <c r="P53" s="1053">
        <f t="shared" si="6"/>
        <v>0</v>
      </c>
      <c r="Q53" s="685"/>
      <c r="R53" s="685"/>
      <c r="S53" s="685"/>
      <c r="T53" s="685"/>
      <c r="U53" s="685"/>
      <c r="V53" s="685"/>
      <c r="W53" s="685"/>
    </row>
    <row r="54" spans="1:23">
      <c r="A54" s="923"/>
      <c r="B54" s="926" t="s">
        <v>1502</v>
      </c>
      <c r="C54" s="701"/>
      <c r="D54" s="701"/>
      <c r="E54" s="701"/>
      <c r="F54" s="701"/>
      <c r="G54" s="701"/>
      <c r="H54" s="701"/>
      <c r="I54" s="701"/>
      <c r="J54" s="701"/>
      <c r="K54" s="701"/>
      <c r="L54" s="701"/>
      <c r="M54" s="701"/>
      <c r="N54" s="701"/>
      <c r="O54" s="731"/>
      <c r="P54" s="1053">
        <f t="shared" si="6"/>
        <v>0</v>
      </c>
      <c r="Q54" s="685"/>
      <c r="R54" s="685"/>
      <c r="S54" s="685"/>
      <c r="T54" s="685"/>
      <c r="U54" s="685"/>
      <c r="V54" s="685"/>
      <c r="W54" s="685"/>
    </row>
    <row r="55" spans="1:23">
      <c r="A55" s="923"/>
      <c r="B55" s="926" t="s">
        <v>1503</v>
      </c>
      <c r="C55" s="701"/>
      <c r="D55" s="701"/>
      <c r="E55" s="701"/>
      <c r="F55" s="701"/>
      <c r="G55" s="701"/>
      <c r="H55" s="701"/>
      <c r="I55" s="701"/>
      <c r="J55" s="701"/>
      <c r="K55" s="701"/>
      <c r="L55" s="701"/>
      <c r="M55" s="701"/>
      <c r="N55" s="701"/>
      <c r="O55" s="731"/>
      <c r="P55" s="1053">
        <f t="shared" si="6"/>
        <v>0</v>
      </c>
      <c r="Q55" s="685"/>
      <c r="R55" s="685"/>
      <c r="S55" s="685"/>
      <c r="T55" s="685"/>
      <c r="U55" s="685"/>
      <c r="V55" s="685"/>
      <c r="W55" s="685"/>
    </row>
    <row r="56" spans="1:23" ht="15.75" thickBot="1">
      <c r="A56" s="923">
        <v>13</v>
      </c>
      <c r="B56" s="942" t="s">
        <v>1504</v>
      </c>
      <c r="C56" s="701"/>
      <c r="D56" s="701"/>
      <c r="E56" s="701"/>
      <c r="F56" s="701"/>
      <c r="G56" s="701"/>
      <c r="H56" s="701"/>
      <c r="I56" s="701"/>
      <c r="J56" s="701"/>
      <c r="K56" s="701"/>
      <c r="L56" s="701"/>
      <c r="M56" s="701"/>
      <c r="N56" s="701"/>
      <c r="O56" s="731"/>
      <c r="P56" s="1054">
        <f t="shared" si="6"/>
        <v>0</v>
      </c>
      <c r="Q56" s="685"/>
      <c r="R56" s="685"/>
      <c r="S56" s="685"/>
      <c r="T56" s="685"/>
      <c r="U56" s="685"/>
      <c r="V56" s="685"/>
      <c r="W56" s="685"/>
    </row>
    <row r="57" spans="1:23" ht="15.75" thickBot="1">
      <c r="A57" s="928" t="s">
        <v>739</v>
      </c>
      <c r="B57" s="936" t="s">
        <v>1505</v>
      </c>
      <c r="C57" s="943">
        <f>C38+C39+C40+C41+C44+C45+C47+C48+C50+C51+C52+C53+C56</f>
        <v>0</v>
      </c>
      <c r="D57" s="943">
        <f t="shared" ref="D57:O57" si="9">D38+D39+D40+D41+D44+D45+D47+D48+D50+D51+D52+D53+D56</f>
        <v>0</v>
      </c>
      <c r="E57" s="943">
        <f t="shared" si="9"/>
        <v>0</v>
      </c>
      <c r="F57" s="943">
        <f t="shared" si="9"/>
        <v>0</v>
      </c>
      <c r="G57" s="943">
        <f t="shared" si="9"/>
        <v>0</v>
      </c>
      <c r="H57" s="943">
        <f t="shared" si="9"/>
        <v>0</v>
      </c>
      <c r="I57" s="943">
        <f t="shared" si="9"/>
        <v>0</v>
      </c>
      <c r="J57" s="943">
        <f t="shared" si="9"/>
        <v>0</v>
      </c>
      <c r="K57" s="943">
        <f t="shared" si="9"/>
        <v>0</v>
      </c>
      <c r="L57" s="943">
        <f t="shared" si="9"/>
        <v>0</v>
      </c>
      <c r="M57" s="943">
        <f t="shared" si="9"/>
        <v>0</v>
      </c>
      <c r="N57" s="943">
        <f t="shared" si="9"/>
        <v>0</v>
      </c>
      <c r="O57" s="987">
        <f t="shared" si="9"/>
        <v>0</v>
      </c>
      <c r="P57" s="1054">
        <f t="shared" si="6"/>
        <v>0</v>
      </c>
      <c r="Q57" s="685"/>
      <c r="R57" s="685"/>
      <c r="S57" s="685"/>
      <c r="T57" s="685"/>
      <c r="U57" s="685"/>
      <c r="V57" s="685"/>
      <c r="W57" s="685"/>
    </row>
    <row r="58" spans="1:23" ht="15.75" thickBot="1">
      <c r="A58" s="923">
        <v>14</v>
      </c>
      <c r="B58" s="931" t="s">
        <v>1506</v>
      </c>
      <c r="C58" s="712"/>
      <c r="D58" s="712"/>
      <c r="E58" s="712"/>
      <c r="F58" s="712"/>
      <c r="G58" s="712"/>
      <c r="H58" s="712"/>
      <c r="I58" s="712"/>
      <c r="J58" s="712"/>
      <c r="K58" s="712"/>
      <c r="L58" s="712"/>
      <c r="M58" s="712"/>
      <c r="N58" s="712"/>
      <c r="O58" s="944"/>
      <c r="P58" s="1056">
        <f t="shared" si="6"/>
        <v>0</v>
      </c>
      <c r="Q58" s="685"/>
      <c r="R58" s="685"/>
      <c r="S58" s="685"/>
      <c r="T58" s="685"/>
      <c r="U58" s="685"/>
      <c r="V58" s="685"/>
      <c r="W58" s="685"/>
    </row>
    <row r="59" spans="1:23" ht="15.75" thickBot="1">
      <c r="A59" s="928" t="s">
        <v>741</v>
      </c>
      <c r="B59" s="929" t="s">
        <v>1507</v>
      </c>
      <c r="C59" s="943">
        <f>C57+C58</f>
        <v>0</v>
      </c>
      <c r="D59" s="943">
        <f t="shared" ref="D59:M59" si="10">D57+D58</f>
        <v>0</v>
      </c>
      <c r="E59" s="943">
        <f t="shared" si="10"/>
        <v>0</v>
      </c>
      <c r="F59" s="943">
        <f t="shared" si="10"/>
        <v>0</v>
      </c>
      <c r="G59" s="943">
        <f t="shared" si="10"/>
        <v>0</v>
      </c>
      <c r="H59" s="943">
        <f t="shared" si="10"/>
        <v>0</v>
      </c>
      <c r="I59" s="943">
        <f t="shared" si="10"/>
        <v>0</v>
      </c>
      <c r="J59" s="943">
        <f t="shared" si="10"/>
        <v>0</v>
      </c>
      <c r="K59" s="943">
        <f t="shared" si="10"/>
        <v>0</v>
      </c>
      <c r="L59" s="943">
        <f t="shared" si="10"/>
        <v>0</v>
      </c>
      <c r="M59" s="943">
        <f t="shared" si="10"/>
        <v>0</v>
      </c>
      <c r="N59" s="943">
        <f>N57+N58</f>
        <v>0</v>
      </c>
      <c r="O59" s="987">
        <f>O57+O58</f>
        <v>0</v>
      </c>
      <c r="P59" s="1054">
        <f t="shared" si="6"/>
        <v>0</v>
      </c>
      <c r="Q59" s="685"/>
      <c r="R59" s="685"/>
      <c r="S59" s="685"/>
      <c r="T59" s="685"/>
      <c r="U59" s="685"/>
      <c r="V59" s="685"/>
      <c r="W59" s="685"/>
    </row>
    <row r="60" spans="1:23" ht="15.75" thickBot="1">
      <c r="A60" s="935" t="s">
        <v>743</v>
      </c>
      <c r="B60" s="929" t="s">
        <v>1508</v>
      </c>
      <c r="C60" s="945">
        <f>(C59*J137)/1000000</f>
        <v>0</v>
      </c>
      <c r="D60" s="946">
        <f>(D59*J138)/1000000</f>
        <v>0</v>
      </c>
      <c r="E60" s="946">
        <f>(E59*J139)/1000000</f>
        <v>0</v>
      </c>
      <c r="F60" s="946">
        <f>(F59*J140)/1000000</f>
        <v>0</v>
      </c>
      <c r="G60" s="946">
        <f>(G59*J141)/1000000</f>
        <v>0</v>
      </c>
      <c r="H60" s="946">
        <f>(H59*J142)/1000000</f>
        <v>0</v>
      </c>
      <c r="I60" s="946">
        <f>(I59*J143)/1000000</f>
        <v>0</v>
      </c>
      <c r="J60" s="946">
        <f>(J59*J144)/1000000</f>
        <v>0</v>
      </c>
      <c r="K60" s="946">
        <f>(K59*J145)/1000000</f>
        <v>0</v>
      </c>
      <c r="L60" s="946">
        <f>(L59*J146)/1000000</f>
        <v>0</v>
      </c>
      <c r="M60" s="946">
        <f>(M59*J147)/1000000</f>
        <v>0</v>
      </c>
      <c r="N60" s="946">
        <f>(N59*J149)/1000000</f>
        <v>0</v>
      </c>
      <c r="O60" s="945">
        <f>(O59*J150)/1000000</f>
        <v>0</v>
      </c>
      <c r="P60" s="1054">
        <f>SUM(C60:O60)</f>
        <v>0</v>
      </c>
      <c r="Q60" s="685"/>
      <c r="R60" s="685"/>
      <c r="S60" s="685"/>
      <c r="T60" s="685"/>
      <c r="U60" s="685"/>
      <c r="V60" s="685"/>
      <c r="W60" s="685"/>
    </row>
    <row r="61" spans="1:23">
      <c r="A61" s="32" t="s">
        <v>120</v>
      </c>
      <c r="B61" s="95" t="s">
        <v>1509</v>
      </c>
      <c r="C61" s="947"/>
      <c r="D61" s="947"/>
      <c r="E61" s="947"/>
      <c r="F61" s="947"/>
      <c r="G61" s="947"/>
      <c r="H61" s="947"/>
      <c r="I61" s="947"/>
      <c r="J61" s="947"/>
      <c r="K61" s="947"/>
      <c r="L61" s="947"/>
      <c r="M61" s="947"/>
      <c r="N61" s="948"/>
      <c r="O61" s="949"/>
      <c r="P61" s="949"/>
      <c r="Q61" s="685"/>
      <c r="R61" s="685"/>
      <c r="S61" s="685"/>
      <c r="T61" s="685"/>
      <c r="U61" s="685"/>
      <c r="V61" s="685"/>
      <c r="W61" s="685"/>
    </row>
    <row r="62" spans="1:23" ht="15.75" thickBot="1">
      <c r="A62" s="32" t="s">
        <v>106</v>
      </c>
      <c r="B62" s="13" t="s">
        <v>1510</v>
      </c>
      <c r="C62" s="947"/>
      <c r="D62" s="947"/>
      <c r="E62" s="947"/>
      <c r="F62" s="947"/>
      <c r="G62" s="947"/>
      <c r="H62" s="947"/>
      <c r="I62" s="947"/>
      <c r="J62" s="947"/>
      <c r="K62" s="947"/>
      <c r="L62" s="947"/>
      <c r="M62" s="947"/>
      <c r="N62" s="948"/>
      <c r="O62" s="949"/>
      <c r="P62" s="949"/>
      <c r="Q62" s="685"/>
      <c r="R62" s="685"/>
      <c r="S62" s="685"/>
      <c r="T62" s="685"/>
      <c r="U62" s="950"/>
      <c r="V62" s="950"/>
      <c r="W62" s="950"/>
    </row>
    <row r="63" spans="1:23" s="690" customFormat="1" ht="12.75">
      <c r="A63" s="909"/>
      <c r="B63" s="910" t="s">
        <v>1511</v>
      </c>
      <c r="C63" s="951"/>
      <c r="D63" s="951"/>
      <c r="E63" s="951"/>
      <c r="F63" s="951"/>
      <c r="G63" s="951"/>
      <c r="H63" s="951"/>
      <c r="I63" s="951"/>
      <c r="J63" s="951"/>
      <c r="K63" s="952"/>
      <c r="L63" s="951"/>
      <c r="M63" s="951"/>
      <c r="N63" s="951"/>
      <c r="O63" s="953"/>
      <c r="P63" s="4506" t="s">
        <v>174</v>
      </c>
      <c r="Q63" s="685"/>
      <c r="R63" s="685"/>
      <c r="S63" s="685"/>
      <c r="T63" s="685"/>
      <c r="U63" s="950"/>
      <c r="V63" s="950"/>
      <c r="W63" s="950"/>
    </row>
    <row r="64" spans="1:23" s="690" customFormat="1" ht="13.5" thickBot="1">
      <c r="A64" s="915"/>
      <c r="B64" s="916" t="s">
        <v>1512</v>
      </c>
      <c r="C64" s="917" t="s">
        <v>6</v>
      </c>
      <c r="D64" s="918" t="s">
        <v>7</v>
      </c>
      <c r="E64" s="918" t="s">
        <v>8</v>
      </c>
      <c r="F64" s="918" t="s">
        <v>9</v>
      </c>
      <c r="G64" s="918" t="s">
        <v>10</v>
      </c>
      <c r="H64" s="919" t="s">
        <v>12</v>
      </c>
      <c r="I64" s="919" t="s">
        <v>11</v>
      </c>
      <c r="J64" s="919" t="s">
        <v>1467</v>
      </c>
      <c r="K64" s="920" t="s">
        <v>14</v>
      </c>
      <c r="L64" s="919" t="s">
        <v>13</v>
      </c>
      <c r="M64" s="919" t="s">
        <v>15</v>
      </c>
      <c r="N64" s="918" t="s">
        <v>779</v>
      </c>
      <c r="O64" s="1052" t="s">
        <v>18</v>
      </c>
      <c r="P64" s="4501" t="s">
        <v>842</v>
      </c>
      <c r="Q64" s="685"/>
      <c r="R64" s="685"/>
      <c r="S64" s="685"/>
      <c r="T64" s="685"/>
      <c r="U64" s="954"/>
      <c r="V64" s="954"/>
      <c r="W64" s="954"/>
    </row>
    <row r="65" spans="1:23" s="690" customFormat="1" ht="12.75">
      <c r="A65" s="921">
        <v>1</v>
      </c>
      <c r="B65" s="931" t="s">
        <v>1513</v>
      </c>
      <c r="C65" s="701"/>
      <c r="D65" s="701"/>
      <c r="E65" s="701"/>
      <c r="F65" s="701"/>
      <c r="G65" s="701"/>
      <c r="H65" s="701"/>
      <c r="I65" s="701"/>
      <c r="J65" s="701"/>
      <c r="K65" s="701"/>
      <c r="L65" s="701"/>
      <c r="M65" s="731"/>
      <c r="N65" s="922"/>
      <c r="O65" s="955"/>
      <c r="P65" s="1053">
        <f t="shared" ref="P65:P70" si="11">(C65*$J$137+D65*$J$138+E65*$J$139+F65*$J$140+G65*$J$141+H65*$J$142+I65*$J$143+J65*$J$144+K65*$J$145+L65*$J$146+M65*$J$147+N65*$J$149+O65*$J$150)/1000000</f>
        <v>0</v>
      </c>
      <c r="Q65" s="685"/>
      <c r="R65" s="685"/>
      <c r="S65" s="685"/>
      <c r="T65" s="685"/>
      <c r="U65" s="950"/>
      <c r="V65" s="950"/>
      <c r="W65" s="950"/>
    </row>
    <row r="66" spans="1:23" s="690" customFormat="1" ht="12.75">
      <c r="A66" s="923">
        <v>2</v>
      </c>
      <c r="B66" s="931" t="s">
        <v>1514</v>
      </c>
      <c r="C66" s="701"/>
      <c r="D66" s="701"/>
      <c r="E66" s="701"/>
      <c r="F66" s="701"/>
      <c r="G66" s="701"/>
      <c r="H66" s="701"/>
      <c r="I66" s="701"/>
      <c r="J66" s="701"/>
      <c r="K66" s="701"/>
      <c r="L66" s="701"/>
      <c r="M66" s="731"/>
      <c r="N66" s="701"/>
      <c r="O66" s="956"/>
      <c r="P66" s="1053">
        <f t="shared" si="11"/>
        <v>0</v>
      </c>
      <c r="Q66" s="685"/>
      <c r="R66" s="685"/>
      <c r="S66" s="685"/>
      <c r="T66" s="685"/>
      <c r="U66" s="950"/>
      <c r="V66" s="950"/>
      <c r="W66" s="950"/>
    </row>
    <row r="67" spans="1:23" s="690" customFormat="1" ht="12.75">
      <c r="A67" s="923">
        <v>3</v>
      </c>
      <c r="B67" s="931" t="s">
        <v>1515</v>
      </c>
      <c r="C67" s="701"/>
      <c r="D67" s="701"/>
      <c r="E67" s="701"/>
      <c r="F67" s="701"/>
      <c r="G67" s="701"/>
      <c r="H67" s="701"/>
      <c r="I67" s="701"/>
      <c r="J67" s="701"/>
      <c r="K67" s="701"/>
      <c r="L67" s="701"/>
      <c r="M67" s="731"/>
      <c r="N67" s="701"/>
      <c r="O67" s="956"/>
      <c r="P67" s="1053">
        <f t="shared" si="11"/>
        <v>0</v>
      </c>
      <c r="Q67" s="685"/>
      <c r="R67" s="685"/>
      <c r="S67" s="685"/>
      <c r="T67" s="685"/>
      <c r="U67" s="950"/>
      <c r="V67" s="950"/>
      <c r="W67" s="950"/>
    </row>
    <row r="68" spans="1:23" s="690" customFormat="1" ht="12.75">
      <c r="A68" s="923">
        <v>4</v>
      </c>
      <c r="B68" s="931" t="s">
        <v>1516</v>
      </c>
      <c r="C68" s="701"/>
      <c r="D68" s="701"/>
      <c r="E68" s="701"/>
      <c r="F68" s="701"/>
      <c r="G68" s="701"/>
      <c r="H68" s="701"/>
      <c r="I68" s="701"/>
      <c r="J68" s="701"/>
      <c r="K68" s="701"/>
      <c r="L68" s="701"/>
      <c r="M68" s="731"/>
      <c r="N68" s="701"/>
      <c r="O68" s="956"/>
      <c r="P68" s="1053">
        <f t="shared" si="11"/>
        <v>0</v>
      </c>
      <c r="Q68" s="685"/>
      <c r="R68" s="685"/>
      <c r="S68" s="685"/>
      <c r="T68" s="685"/>
      <c r="U68" s="950"/>
      <c r="V68" s="950"/>
      <c r="W68" s="950"/>
    </row>
    <row r="69" spans="1:23" s="690" customFormat="1" ht="13.5" thickBot="1">
      <c r="A69" s="923">
        <v>5</v>
      </c>
      <c r="B69" s="942" t="s">
        <v>1517</v>
      </c>
      <c r="C69" s="701"/>
      <c r="D69" s="701"/>
      <c r="E69" s="701"/>
      <c r="F69" s="701"/>
      <c r="G69" s="701"/>
      <c r="H69" s="701"/>
      <c r="I69" s="701"/>
      <c r="J69" s="701"/>
      <c r="K69" s="701"/>
      <c r="L69" s="701"/>
      <c r="M69" s="731"/>
      <c r="N69" s="957"/>
      <c r="O69" s="956"/>
      <c r="P69" s="1054">
        <f t="shared" si="11"/>
        <v>0</v>
      </c>
      <c r="Q69" s="685"/>
      <c r="R69" s="685"/>
      <c r="S69" s="685"/>
      <c r="T69" s="685"/>
      <c r="U69" s="950"/>
      <c r="V69" s="950"/>
      <c r="W69" s="950"/>
    </row>
    <row r="70" spans="1:23" s="690" customFormat="1" ht="13.5" thickBot="1">
      <c r="A70" s="928" t="s">
        <v>739</v>
      </c>
      <c r="B70" s="936" t="s">
        <v>1518</v>
      </c>
      <c r="C70" s="930">
        <f>SUM(C65:C69)</f>
        <v>0</v>
      </c>
      <c r="D70" s="930">
        <f t="shared" ref="D70:O70" si="12">SUM(D65:D69)</f>
        <v>0</v>
      </c>
      <c r="E70" s="930">
        <f t="shared" si="12"/>
        <v>0</v>
      </c>
      <c r="F70" s="930">
        <f t="shared" si="12"/>
        <v>0</v>
      </c>
      <c r="G70" s="930">
        <f t="shared" si="12"/>
        <v>0</v>
      </c>
      <c r="H70" s="930">
        <f t="shared" si="12"/>
        <v>0</v>
      </c>
      <c r="I70" s="930">
        <f t="shared" si="12"/>
        <v>0</v>
      </c>
      <c r="J70" s="930">
        <f t="shared" si="12"/>
        <v>0</v>
      </c>
      <c r="K70" s="930">
        <f t="shared" si="12"/>
        <v>0</v>
      </c>
      <c r="L70" s="930">
        <f t="shared" si="12"/>
        <v>0</v>
      </c>
      <c r="M70" s="958">
        <f t="shared" si="12"/>
        <v>0</v>
      </c>
      <c r="N70" s="930">
        <f t="shared" si="12"/>
        <v>0</v>
      </c>
      <c r="O70" s="1057">
        <f t="shared" si="12"/>
        <v>0</v>
      </c>
      <c r="P70" s="1054">
        <f t="shared" si="11"/>
        <v>0</v>
      </c>
      <c r="Q70" s="685"/>
      <c r="R70" s="685"/>
      <c r="S70" s="685"/>
      <c r="T70" s="685"/>
      <c r="U70" s="950"/>
      <c r="V70" s="950"/>
      <c r="W70" s="950"/>
    </row>
    <row r="71" spans="1:23" s="690" customFormat="1" ht="13.5" thickBot="1">
      <c r="A71" s="935" t="s">
        <v>741</v>
      </c>
      <c r="B71" s="936" t="s">
        <v>1519</v>
      </c>
      <c r="C71" s="938">
        <f>(C70*J137)/1000000</f>
        <v>0</v>
      </c>
      <c r="D71" s="938">
        <f>(D70*J138)/1000000</f>
        <v>0</v>
      </c>
      <c r="E71" s="938">
        <f>(E70*J139)/1000000</f>
        <v>0</v>
      </c>
      <c r="F71" s="938">
        <f>(F70*J140)/1000000</f>
        <v>0</v>
      </c>
      <c r="G71" s="938">
        <f>(G70*J141)/1000000</f>
        <v>0</v>
      </c>
      <c r="H71" s="938">
        <f>(H70*J142)/1000000</f>
        <v>0</v>
      </c>
      <c r="I71" s="938">
        <f>(I70*J143)/1000000</f>
        <v>0</v>
      </c>
      <c r="J71" s="938">
        <f>(J70*J144)/1000000</f>
        <v>0</v>
      </c>
      <c r="K71" s="938">
        <f>(K70*J145)/1000000</f>
        <v>0</v>
      </c>
      <c r="L71" s="938">
        <f>(L70*J146)/1000000</f>
        <v>0</v>
      </c>
      <c r="M71" s="959">
        <f>(M70*J147)/1000000</f>
        <v>0</v>
      </c>
      <c r="N71" s="938">
        <f>(N70*J149)/1000000</f>
        <v>0</v>
      </c>
      <c r="O71" s="1058">
        <f>(O70*J150)/1000000</f>
        <v>0</v>
      </c>
      <c r="P71" s="1054">
        <f>SUM(C71:O71)</f>
        <v>0</v>
      </c>
      <c r="Q71" s="685"/>
      <c r="R71" s="685"/>
      <c r="S71" s="685"/>
      <c r="T71" s="685"/>
      <c r="U71" s="950"/>
      <c r="V71" s="950"/>
      <c r="W71" s="950"/>
    </row>
    <row r="72" spans="1:23">
      <c r="A72" s="32" t="s">
        <v>120</v>
      </c>
      <c r="B72" s="95" t="s">
        <v>1520</v>
      </c>
      <c r="C72" s="960"/>
      <c r="D72" s="960"/>
      <c r="E72" s="960"/>
      <c r="F72" s="960"/>
      <c r="G72" s="960"/>
      <c r="H72" s="960"/>
      <c r="I72" s="960"/>
      <c r="J72" s="960"/>
      <c r="K72" s="960"/>
      <c r="L72" s="960"/>
      <c r="M72" s="960"/>
      <c r="N72" s="961"/>
      <c r="O72" s="962"/>
      <c r="P72" s="963"/>
      <c r="Q72" s="703"/>
      <c r="R72" s="685"/>
      <c r="S72" s="685"/>
      <c r="T72" s="685"/>
      <c r="U72" s="950"/>
      <c r="V72" s="950"/>
      <c r="W72" s="950"/>
    </row>
    <row r="73" spans="1:23" ht="15.75" thickBot="1">
      <c r="A73" s="32" t="s">
        <v>106</v>
      </c>
      <c r="B73" s="13" t="s">
        <v>1521</v>
      </c>
      <c r="C73" s="947"/>
      <c r="D73" s="947"/>
      <c r="E73" s="947"/>
      <c r="F73" s="947"/>
      <c r="G73" s="947"/>
      <c r="H73" s="947"/>
      <c r="I73" s="947"/>
      <c r="J73" s="947"/>
      <c r="K73" s="947"/>
      <c r="L73" s="947"/>
      <c r="M73" s="947"/>
      <c r="N73" s="948"/>
      <c r="O73" s="949"/>
      <c r="P73" s="949"/>
      <c r="Q73" s="685"/>
      <c r="R73" s="685"/>
      <c r="S73" s="685"/>
      <c r="T73" s="685"/>
      <c r="U73" s="954"/>
      <c r="V73" s="954"/>
      <c r="W73" s="954"/>
    </row>
    <row r="74" spans="1:23" s="690" customFormat="1" ht="12.75">
      <c r="A74" s="909"/>
      <c r="B74" s="4504" t="s">
        <v>1522</v>
      </c>
      <c r="C74" s="951"/>
      <c r="D74" s="951"/>
      <c r="E74" s="951"/>
      <c r="F74" s="951"/>
      <c r="G74" s="951"/>
      <c r="H74" s="951"/>
      <c r="I74" s="951"/>
      <c r="J74" s="951"/>
      <c r="K74" s="952"/>
      <c r="L74" s="951"/>
      <c r="M74" s="951"/>
      <c r="N74" s="951"/>
      <c r="O74" s="914"/>
      <c r="P74" s="4500" t="s">
        <v>174</v>
      </c>
      <c r="Q74" s="685"/>
      <c r="R74" s="685"/>
      <c r="S74" s="685"/>
      <c r="T74" s="685"/>
      <c r="U74" s="950"/>
      <c r="V74" s="950"/>
      <c r="W74" s="950"/>
    </row>
    <row r="75" spans="1:23" s="690" customFormat="1" ht="13.5" thickBot="1">
      <c r="A75" s="915"/>
      <c r="B75" s="4507"/>
      <c r="C75" s="917" t="s">
        <v>6</v>
      </c>
      <c r="D75" s="918" t="s">
        <v>7</v>
      </c>
      <c r="E75" s="918" t="s">
        <v>8</v>
      </c>
      <c r="F75" s="918" t="s">
        <v>9</v>
      </c>
      <c r="G75" s="918" t="s">
        <v>10</v>
      </c>
      <c r="H75" s="919" t="s">
        <v>12</v>
      </c>
      <c r="I75" s="919" t="s">
        <v>11</v>
      </c>
      <c r="J75" s="919" t="s">
        <v>1467</v>
      </c>
      <c r="K75" s="920" t="s">
        <v>14</v>
      </c>
      <c r="L75" s="919" t="s">
        <v>13</v>
      </c>
      <c r="M75" s="919" t="s">
        <v>15</v>
      </c>
      <c r="N75" s="918" t="s">
        <v>779</v>
      </c>
      <c r="O75" s="1052" t="s">
        <v>18</v>
      </c>
      <c r="P75" s="4501" t="s">
        <v>842</v>
      </c>
      <c r="Q75" s="685"/>
      <c r="R75" s="685"/>
      <c r="S75" s="685"/>
      <c r="T75" s="685"/>
      <c r="U75" s="950"/>
      <c r="V75" s="950"/>
      <c r="W75" s="950"/>
    </row>
    <row r="76" spans="1:23" s="690" customFormat="1" ht="12.75">
      <c r="A76" s="921">
        <v>1</v>
      </c>
      <c r="B76" s="931" t="s">
        <v>1523</v>
      </c>
      <c r="C76" s="964"/>
      <c r="D76" s="701"/>
      <c r="E76" s="701"/>
      <c r="F76" s="701"/>
      <c r="G76" s="701"/>
      <c r="H76" s="701"/>
      <c r="I76" s="701"/>
      <c r="J76" s="701"/>
      <c r="K76" s="701"/>
      <c r="L76" s="701"/>
      <c r="M76" s="731"/>
      <c r="N76" s="922"/>
      <c r="O76" s="965"/>
      <c r="P76" s="1053">
        <f t="shared" ref="P76:P81" si="13">(C76*$J$137+D76*$J$138+E76*$J$139+F76*$J$140+G76*$J$141+H76*$J$142+I76*$J$143+J76*$J$144+K76*$J$145+L76*$J$146+M76*$J$147+N76*$J$149+O76*$J$150)/1000000</f>
        <v>0</v>
      </c>
      <c r="Q76" s="685"/>
      <c r="R76" s="685"/>
      <c r="S76" s="685"/>
      <c r="T76" s="685"/>
      <c r="U76" s="950"/>
      <c r="V76" s="950"/>
      <c r="W76" s="950"/>
    </row>
    <row r="77" spans="1:23" s="690" customFormat="1" ht="12.75">
      <c r="A77" s="923">
        <v>2</v>
      </c>
      <c r="B77" s="931" t="s">
        <v>1524</v>
      </c>
      <c r="C77" s="701"/>
      <c r="D77" s="701"/>
      <c r="E77" s="701"/>
      <c r="F77" s="701"/>
      <c r="G77" s="701"/>
      <c r="H77" s="701"/>
      <c r="I77" s="701"/>
      <c r="J77" s="701"/>
      <c r="K77" s="701"/>
      <c r="L77" s="701"/>
      <c r="M77" s="731"/>
      <c r="N77" s="701"/>
      <c r="O77" s="731"/>
      <c r="P77" s="1053">
        <f t="shared" si="13"/>
        <v>0</v>
      </c>
      <c r="Q77" s="685"/>
      <c r="R77" s="685"/>
      <c r="S77" s="685"/>
      <c r="T77" s="685"/>
      <c r="U77" s="950"/>
      <c r="V77" s="950"/>
      <c r="W77" s="950"/>
    </row>
    <row r="78" spans="1:23" s="690" customFormat="1" ht="12.75">
      <c r="A78" s="923">
        <v>3</v>
      </c>
      <c r="B78" s="931" t="s">
        <v>1515</v>
      </c>
      <c r="C78" s="701"/>
      <c r="D78" s="701"/>
      <c r="E78" s="701"/>
      <c r="F78" s="701"/>
      <c r="G78" s="701"/>
      <c r="H78" s="701"/>
      <c r="I78" s="701"/>
      <c r="J78" s="701"/>
      <c r="K78" s="701"/>
      <c r="L78" s="701"/>
      <c r="M78" s="731"/>
      <c r="N78" s="701"/>
      <c r="O78" s="731"/>
      <c r="P78" s="1053">
        <f t="shared" si="13"/>
        <v>0</v>
      </c>
      <c r="Q78" s="685"/>
      <c r="R78" s="685"/>
      <c r="S78" s="685"/>
      <c r="T78" s="685"/>
      <c r="U78" s="950"/>
      <c r="V78" s="950"/>
      <c r="W78" s="950"/>
    </row>
    <row r="79" spans="1:23" s="690" customFormat="1" ht="12.75">
      <c r="A79" s="923">
        <v>4</v>
      </c>
      <c r="B79" s="931" t="s">
        <v>1516</v>
      </c>
      <c r="C79" s="701"/>
      <c r="D79" s="701"/>
      <c r="E79" s="701"/>
      <c r="F79" s="701"/>
      <c r="G79" s="701"/>
      <c r="H79" s="701"/>
      <c r="I79" s="701"/>
      <c r="J79" s="701"/>
      <c r="K79" s="701"/>
      <c r="L79" s="701"/>
      <c r="M79" s="731"/>
      <c r="N79" s="701"/>
      <c r="O79" s="731"/>
      <c r="P79" s="1053">
        <f t="shared" si="13"/>
        <v>0</v>
      </c>
      <c r="Q79" s="685"/>
      <c r="R79" s="685"/>
      <c r="S79" s="685"/>
      <c r="T79" s="685"/>
      <c r="U79" s="950"/>
      <c r="V79" s="950"/>
      <c r="W79" s="950"/>
    </row>
    <row r="80" spans="1:23" s="690" customFormat="1" ht="13.5" thickBot="1">
      <c r="A80" s="923">
        <v>5</v>
      </c>
      <c r="B80" s="942" t="s">
        <v>1517</v>
      </c>
      <c r="C80" s="701"/>
      <c r="D80" s="701"/>
      <c r="E80" s="701"/>
      <c r="F80" s="701"/>
      <c r="G80" s="701"/>
      <c r="H80" s="701"/>
      <c r="I80" s="701"/>
      <c r="J80" s="701"/>
      <c r="K80" s="701"/>
      <c r="L80" s="701"/>
      <c r="M80" s="731"/>
      <c r="N80" s="957"/>
      <c r="O80" s="966"/>
      <c r="P80" s="1054">
        <f t="shared" si="13"/>
        <v>0</v>
      </c>
      <c r="Q80" s="685"/>
      <c r="R80" s="685"/>
      <c r="S80" s="685"/>
      <c r="T80" s="685"/>
      <c r="U80" s="950"/>
      <c r="V80" s="950"/>
      <c r="W80" s="950"/>
    </row>
    <row r="81" spans="1:23" s="690" customFormat="1" ht="13.5" thickBot="1">
      <c r="A81" s="928" t="s">
        <v>739</v>
      </c>
      <c r="B81" s="936" t="s">
        <v>1525</v>
      </c>
      <c r="C81" s="930">
        <f>SUM(C76:C80)</f>
        <v>0</v>
      </c>
      <c r="D81" s="930">
        <f t="shared" ref="D81:O81" si="14">SUM(D76:D80)</f>
        <v>0</v>
      </c>
      <c r="E81" s="930">
        <f t="shared" si="14"/>
        <v>0</v>
      </c>
      <c r="F81" s="930">
        <f t="shared" si="14"/>
        <v>0</v>
      </c>
      <c r="G81" s="930">
        <f t="shared" si="14"/>
        <v>0</v>
      </c>
      <c r="H81" s="930">
        <f t="shared" si="14"/>
        <v>0</v>
      </c>
      <c r="I81" s="930">
        <f t="shared" si="14"/>
        <v>0</v>
      </c>
      <c r="J81" s="930">
        <f t="shared" si="14"/>
        <v>0</v>
      </c>
      <c r="K81" s="930">
        <f t="shared" si="14"/>
        <v>0</v>
      </c>
      <c r="L81" s="930">
        <f t="shared" si="14"/>
        <v>0</v>
      </c>
      <c r="M81" s="958">
        <f t="shared" si="14"/>
        <v>0</v>
      </c>
      <c r="N81" s="934">
        <f t="shared" si="14"/>
        <v>0</v>
      </c>
      <c r="O81" s="934">
        <f t="shared" si="14"/>
        <v>0</v>
      </c>
      <c r="P81" s="1054">
        <f t="shared" si="13"/>
        <v>0</v>
      </c>
      <c r="Q81" s="685"/>
      <c r="R81" s="685"/>
      <c r="S81" s="685"/>
      <c r="T81" s="685"/>
      <c r="U81" s="950"/>
      <c r="V81" s="950"/>
      <c r="W81" s="950"/>
    </row>
    <row r="82" spans="1:23" s="690" customFormat="1" ht="13.5" thickBot="1">
      <c r="A82" s="935" t="s">
        <v>741</v>
      </c>
      <c r="B82" s="936" t="s">
        <v>1526</v>
      </c>
      <c r="C82" s="938">
        <f>(C81*J137)/1000000</f>
        <v>0</v>
      </c>
      <c r="D82" s="938">
        <f>(D81*J138)/1000000</f>
        <v>0</v>
      </c>
      <c r="E82" s="938">
        <f>(E81*J139)/1000000</f>
        <v>0</v>
      </c>
      <c r="F82" s="938">
        <f>(F81*J140)/1000000</f>
        <v>0</v>
      </c>
      <c r="G82" s="938">
        <f>(G81*J141)/1000000</f>
        <v>0</v>
      </c>
      <c r="H82" s="938">
        <f>(H81*J142)/1000000</f>
        <v>0</v>
      </c>
      <c r="I82" s="938">
        <f>(I81*J143)/1000000</f>
        <v>0</v>
      </c>
      <c r="J82" s="938">
        <f>(J81*J144)/1000000</f>
        <v>0</v>
      </c>
      <c r="K82" s="938">
        <f>(K81*J145)/1000000</f>
        <v>0</v>
      </c>
      <c r="L82" s="938">
        <f>(L81*J146)/1000000</f>
        <v>0</v>
      </c>
      <c r="M82" s="959">
        <f>(M81*J147)/1000000</f>
        <v>0</v>
      </c>
      <c r="N82" s="937">
        <f>(N81*J149)/1000000</f>
        <v>0</v>
      </c>
      <c r="O82" s="937">
        <f>(O81*J150)/1000000</f>
        <v>0</v>
      </c>
      <c r="P82" s="1058">
        <f>SUM(C82:O82)</f>
        <v>0</v>
      </c>
      <c r="Q82" s="685"/>
      <c r="R82" s="685"/>
      <c r="S82" s="685"/>
      <c r="T82" s="685"/>
      <c r="U82" s="950"/>
      <c r="V82" s="950"/>
      <c r="W82" s="950"/>
    </row>
    <row r="83" spans="1:23">
      <c r="A83" s="32" t="s">
        <v>120</v>
      </c>
      <c r="B83" s="95" t="s">
        <v>1527</v>
      </c>
      <c r="C83" s="947"/>
      <c r="D83" s="947"/>
      <c r="E83" s="947"/>
      <c r="F83" s="947"/>
      <c r="G83" s="947"/>
      <c r="H83" s="947"/>
      <c r="I83" s="947"/>
      <c r="J83" s="947"/>
      <c r="K83" s="947"/>
      <c r="L83" s="947"/>
      <c r="M83" s="947"/>
      <c r="N83" s="947"/>
      <c r="O83" s="949"/>
      <c r="P83" s="949"/>
      <c r="Q83" s="685"/>
      <c r="R83" s="685"/>
      <c r="S83" s="685"/>
      <c r="T83" s="685"/>
      <c r="U83" s="954"/>
      <c r="V83" s="954"/>
      <c r="W83" s="954"/>
    </row>
    <row r="84" spans="1:23" ht="15.75" thickBot="1">
      <c r="A84" s="32" t="s">
        <v>106</v>
      </c>
      <c r="B84" s="13" t="s">
        <v>1528</v>
      </c>
      <c r="C84" s="947"/>
      <c r="D84" s="947"/>
      <c r="E84" s="947"/>
      <c r="F84" s="947"/>
      <c r="G84" s="947"/>
      <c r="H84" s="947"/>
      <c r="I84" s="947"/>
      <c r="J84" s="947"/>
      <c r="K84" s="947"/>
      <c r="L84" s="947"/>
      <c r="M84" s="947"/>
      <c r="N84" s="967"/>
      <c r="O84" s="968"/>
      <c r="P84" s="949"/>
      <c r="Q84" s="685"/>
      <c r="R84" s="685"/>
      <c r="S84" s="685"/>
      <c r="T84" s="685"/>
      <c r="U84" s="950"/>
      <c r="V84" s="950"/>
      <c r="W84" s="950"/>
    </row>
    <row r="85" spans="1:23" s="690" customFormat="1" ht="13.5" thickBot="1">
      <c r="A85" s="969"/>
      <c r="B85" s="970" t="s">
        <v>1529</v>
      </c>
      <c r="C85" s="971" t="s">
        <v>6</v>
      </c>
      <c r="D85" s="972" t="s">
        <v>7</v>
      </c>
      <c r="E85" s="972" t="s">
        <v>8</v>
      </c>
      <c r="F85" s="972" t="s">
        <v>9</v>
      </c>
      <c r="G85" s="972" t="s">
        <v>10</v>
      </c>
      <c r="H85" s="973" t="s">
        <v>12</v>
      </c>
      <c r="I85" s="973" t="s">
        <v>11</v>
      </c>
      <c r="J85" s="973" t="s">
        <v>1467</v>
      </c>
      <c r="K85" s="974" t="s">
        <v>14</v>
      </c>
      <c r="L85" s="973" t="s">
        <v>13</v>
      </c>
      <c r="M85" s="972" t="s">
        <v>15</v>
      </c>
      <c r="N85" s="972" t="s">
        <v>779</v>
      </c>
      <c r="O85" s="994" t="s">
        <v>18</v>
      </c>
      <c r="P85" s="975" t="s">
        <v>174</v>
      </c>
      <c r="Q85" s="685"/>
      <c r="R85" s="685"/>
      <c r="S85" s="685"/>
      <c r="T85" s="685"/>
      <c r="U85" s="950"/>
      <c r="V85" s="950"/>
      <c r="W85" s="950"/>
    </row>
    <row r="86" spans="1:23" s="690" customFormat="1" ht="12.75">
      <c r="A86" s="921">
        <v>1</v>
      </c>
      <c r="B86" s="931" t="s">
        <v>1530</v>
      </c>
      <c r="C86" s="701"/>
      <c r="D86" s="701"/>
      <c r="E86" s="755"/>
      <c r="F86" s="755"/>
      <c r="G86" s="755"/>
      <c r="H86" s="755"/>
      <c r="I86" s="755"/>
      <c r="J86" s="755"/>
      <c r="K86" s="755"/>
      <c r="L86" s="755"/>
      <c r="M86" s="701"/>
      <c r="N86" s="701"/>
      <c r="O86" s="731"/>
      <c r="P86" s="1053">
        <f>(C86*$J$137+D86*$J$138+E86*$J$139+F86*$J$140+G86*$J$141+H86*$J$142+I86*$J$143+J86*$J$144+K86*$J$145+L86*$J$146+M86*$J$147+N86*$J$149+O86*$J$150)/1000000</f>
        <v>0</v>
      </c>
      <c r="Q86" s="685"/>
      <c r="R86" s="685"/>
      <c r="S86" s="685"/>
      <c r="T86" s="685"/>
      <c r="U86" s="950"/>
      <c r="V86" s="950"/>
      <c r="W86" s="950"/>
    </row>
    <row r="87" spans="1:23" s="690" customFormat="1" ht="12.75">
      <c r="A87" s="923">
        <v>2</v>
      </c>
      <c r="B87" s="931" t="s">
        <v>1531</v>
      </c>
      <c r="C87" s="701"/>
      <c r="D87" s="701"/>
      <c r="E87" s="755"/>
      <c r="F87" s="755"/>
      <c r="G87" s="755"/>
      <c r="H87" s="755"/>
      <c r="I87" s="755"/>
      <c r="J87" s="755"/>
      <c r="K87" s="755"/>
      <c r="L87" s="755"/>
      <c r="M87" s="701"/>
      <c r="N87" s="701"/>
      <c r="O87" s="731"/>
      <c r="P87" s="1053">
        <f>(C87*$J$137+D87*$J$138+E87*$J$139+F87*$J$140+G87*$J$141+H87*$J$142+I87*$J$143+J87*$J$144+K87*$J$145+L87*$J$146+M87*$J$147+N87*$J$149+O87*$J$150)/1000000</f>
        <v>0</v>
      </c>
      <c r="Q87" s="685"/>
      <c r="R87" s="685"/>
      <c r="S87" s="685"/>
      <c r="T87" s="685"/>
      <c r="U87" s="954"/>
      <c r="V87" s="954"/>
      <c r="W87" s="954"/>
    </row>
    <row r="88" spans="1:23" s="690" customFormat="1" ht="12.75">
      <c r="A88" s="923">
        <v>3</v>
      </c>
      <c r="B88" s="976" t="s">
        <v>1532</v>
      </c>
      <c r="C88" s="701"/>
      <c r="D88" s="701"/>
      <c r="E88" s="755"/>
      <c r="F88" s="755"/>
      <c r="G88" s="755"/>
      <c r="H88" s="755"/>
      <c r="I88" s="755"/>
      <c r="J88" s="755"/>
      <c r="K88" s="755"/>
      <c r="L88" s="755"/>
      <c r="M88" s="701"/>
      <c r="N88" s="701"/>
      <c r="O88" s="731"/>
      <c r="P88" s="1053">
        <f>(C88*$J$137+D88*$J$138+E88*$J$139+F88*$J$140+G88*$J$141+H88*$J$142+I88*$J$143+J88*$J$144+K88*$J$145+L88*$J$146+M88*$J$147+N88*$J$149+O88*$J$150)/1000000</f>
        <v>0</v>
      </c>
      <c r="Q88" s="685"/>
      <c r="R88" s="685"/>
      <c r="S88" s="685"/>
      <c r="T88" s="685"/>
      <c r="U88" s="954"/>
      <c r="V88" s="954"/>
      <c r="W88" s="954"/>
    </row>
    <row r="89" spans="1:23" s="690" customFormat="1" ht="13.5" thickBot="1">
      <c r="A89" s="923">
        <v>4</v>
      </c>
      <c r="B89" s="976" t="s">
        <v>1533</v>
      </c>
      <c r="C89" s="701"/>
      <c r="D89" s="701"/>
      <c r="E89" s="755"/>
      <c r="F89" s="755"/>
      <c r="G89" s="755"/>
      <c r="H89" s="755"/>
      <c r="I89" s="755"/>
      <c r="J89" s="755"/>
      <c r="K89" s="755"/>
      <c r="L89" s="755"/>
      <c r="M89" s="701"/>
      <c r="N89" s="701"/>
      <c r="O89" s="977"/>
      <c r="P89" s="1054">
        <f>(C89*$J$137+D89*$J$138+E89*$J$139+F89*$J$140+G89*$J$141+H89*$J$142+I89*$J$143+J89*$J$144+K89*$J$145+L89*$J$146+M89*$J$147+N89*$J$149+O89*$J$150)/1000000</f>
        <v>0</v>
      </c>
      <c r="Q89" s="685"/>
      <c r="R89" s="978"/>
      <c r="S89" s="978"/>
      <c r="T89" s="978"/>
      <c r="U89" s="979"/>
      <c r="V89" s="979"/>
      <c r="W89" s="979"/>
    </row>
    <row r="90" spans="1:23" s="690" customFormat="1" ht="13.5" thickBot="1">
      <c r="A90" s="928" t="s">
        <v>739</v>
      </c>
      <c r="B90" s="929" t="s">
        <v>1534</v>
      </c>
      <c r="C90" s="930">
        <f>(C86+C87)-(C88+C89)</f>
        <v>0</v>
      </c>
      <c r="D90" s="930">
        <f t="shared" ref="D90:O90" si="15">(D86+D87)-(D88+D89)</f>
        <v>0</v>
      </c>
      <c r="E90" s="934">
        <f t="shared" si="15"/>
        <v>0</v>
      </c>
      <c r="F90" s="934">
        <f t="shared" si="15"/>
        <v>0</v>
      </c>
      <c r="G90" s="934">
        <f t="shared" si="15"/>
        <v>0</v>
      </c>
      <c r="H90" s="934">
        <f t="shared" si="15"/>
        <v>0</v>
      </c>
      <c r="I90" s="934">
        <f t="shared" si="15"/>
        <v>0</v>
      </c>
      <c r="J90" s="934">
        <f t="shared" si="15"/>
        <v>0</v>
      </c>
      <c r="K90" s="934">
        <f t="shared" si="15"/>
        <v>0</v>
      </c>
      <c r="L90" s="934">
        <f t="shared" si="15"/>
        <v>0</v>
      </c>
      <c r="M90" s="930">
        <f t="shared" si="15"/>
        <v>0</v>
      </c>
      <c r="N90" s="930">
        <f t="shared" si="15"/>
        <v>0</v>
      </c>
      <c r="O90" s="934">
        <f t="shared" si="15"/>
        <v>0</v>
      </c>
      <c r="P90" s="1054">
        <f>(C90*$J$137+D90*$J$138+E90*$J$139+F90*$J$140+G90*$J$141+H90*$J$142+I90*$J$143+J90*$J$144+K90*$J$145+L90*$J$146+M90*$J$147+N90*$J$149+O90*$J$150)/1000000</f>
        <v>0</v>
      </c>
      <c r="Q90" s="685"/>
      <c r="R90" s="685"/>
      <c r="S90" s="685"/>
      <c r="T90" s="685"/>
      <c r="U90" s="979"/>
      <c r="V90" s="979"/>
      <c r="W90" s="979"/>
    </row>
    <row r="91" spans="1:23" s="690" customFormat="1" ht="13.5" thickBot="1">
      <c r="A91" s="935" t="s">
        <v>741</v>
      </c>
      <c r="B91" s="936" t="s">
        <v>1535</v>
      </c>
      <c r="C91" s="938">
        <f>(C90*J137)/1000000</f>
        <v>0</v>
      </c>
      <c r="D91" s="938">
        <f>(D90*J138)/1000000</f>
        <v>0</v>
      </c>
      <c r="E91" s="938">
        <f>(E90*J139)/1000000</f>
        <v>0</v>
      </c>
      <c r="F91" s="938">
        <f>(F90*J140)/1000000</f>
        <v>0</v>
      </c>
      <c r="G91" s="938">
        <f>(G90*J141)/1000000</f>
        <v>0</v>
      </c>
      <c r="H91" s="938">
        <f>(H90*J142)/1000000</f>
        <v>0</v>
      </c>
      <c r="I91" s="938">
        <f>(I90*J143)/1000000</f>
        <v>0</v>
      </c>
      <c r="J91" s="938">
        <f>(J90*J144)/1000000</f>
        <v>0</v>
      </c>
      <c r="K91" s="938">
        <f>(K90*J145)/1000000</f>
        <v>0</v>
      </c>
      <c r="L91" s="938">
        <f>(L90*J146)/1000000</f>
        <v>0</v>
      </c>
      <c r="M91" s="938">
        <f>(M90*J147)/1000000</f>
        <v>0</v>
      </c>
      <c r="N91" s="938">
        <f>(N90*J149)/1000000</f>
        <v>0</v>
      </c>
      <c r="O91" s="937">
        <f>(O90*J150)/1000000</f>
        <v>0</v>
      </c>
      <c r="P91" s="1055">
        <f>SUM(C91:O91)</f>
        <v>0</v>
      </c>
      <c r="Q91" s="685"/>
      <c r="R91" s="685"/>
      <c r="S91" s="685"/>
      <c r="T91" s="685"/>
      <c r="U91" s="979"/>
      <c r="V91" s="979"/>
      <c r="W91" s="979"/>
    </row>
    <row r="92" spans="1:23">
      <c r="A92" s="32" t="s">
        <v>120</v>
      </c>
      <c r="B92" s="95" t="s">
        <v>1536</v>
      </c>
      <c r="C92" s="947"/>
      <c r="D92" s="947"/>
      <c r="E92" s="947"/>
      <c r="F92" s="947"/>
      <c r="G92" s="947"/>
      <c r="H92" s="947"/>
      <c r="I92" s="947"/>
      <c r="J92" s="947"/>
      <c r="K92" s="947"/>
      <c r="L92" s="947"/>
      <c r="M92" s="947"/>
      <c r="N92" s="947"/>
      <c r="O92" s="949"/>
      <c r="P92" s="949"/>
      <c r="Q92" s="685"/>
      <c r="R92" s="685"/>
      <c r="S92" s="685"/>
      <c r="T92" s="685"/>
      <c r="U92" s="979"/>
      <c r="V92" s="979"/>
      <c r="W92" s="979"/>
    </row>
    <row r="93" spans="1:23" ht="15.75" thickBot="1">
      <c r="A93" s="32" t="s">
        <v>106</v>
      </c>
      <c r="B93" s="13" t="s">
        <v>1537</v>
      </c>
      <c r="C93" s="980"/>
      <c r="D93" s="981"/>
      <c r="E93" s="981"/>
      <c r="F93" s="981"/>
      <c r="G93" s="981"/>
      <c r="H93" s="981"/>
      <c r="I93" s="981"/>
      <c r="J93" s="981"/>
      <c r="K93" s="981"/>
      <c r="L93" s="981"/>
      <c r="M93" s="981"/>
      <c r="N93" s="980"/>
      <c r="O93" s="982"/>
      <c r="P93" s="982"/>
      <c r="Q93" s="685"/>
      <c r="R93" s="685"/>
      <c r="S93" s="685"/>
      <c r="T93" s="685"/>
      <c r="U93" s="979"/>
      <c r="V93" s="979"/>
      <c r="W93" s="979"/>
    </row>
    <row r="94" spans="1:23" s="690" customFormat="1" ht="13.5" thickBot="1">
      <c r="A94" s="909"/>
      <c r="B94" s="983" t="s">
        <v>1538</v>
      </c>
      <c r="C94" s="951"/>
      <c r="D94" s="951"/>
      <c r="E94" s="951"/>
      <c r="F94" s="951"/>
      <c r="G94" s="951"/>
      <c r="H94" s="951"/>
      <c r="I94" s="951"/>
      <c r="J94" s="951"/>
      <c r="K94" s="952"/>
      <c r="L94" s="951"/>
      <c r="M94" s="951"/>
      <c r="N94" s="951"/>
      <c r="O94" s="914"/>
      <c r="P94" s="4500" t="s">
        <v>174</v>
      </c>
      <c r="Q94" s="685"/>
      <c r="R94" s="685"/>
      <c r="S94" s="685"/>
      <c r="T94" s="685"/>
      <c r="U94" s="685"/>
      <c r="V94" s="685"/>
      <c r="W94" s="685"/>
    </row>
    <row r="95" spans="1:23" s="690" customFormat="1" ht="13.5" thickBot="1">
      <c r="A95" s="915"/>
      <c r="B95" s="917" t="s">
        <v>1539</v>
      </c>
      <c r="C95" s="917" t="s">
        <v>6</v>
      </c>
      <c r="D95" s="918" t="s">
        <v>7</v>
      </c>
      <c r="E95" s="918" t="s">
        <v>8</v>
      </c>
      <c r="F95" s="918" t="s">
        <v>9</v>
      </c>
      <c r="G95" s="918" t="s">
        <v>10</v>
      </c>
      <c r="H95" s="919" t="s">
        <v>12</v>
      </c>
      <c r="I95" s="919" t="s">
        <v>11</v>
      </c>
      <c r="J95" s="919" t="s">
        <v>1467</v>
      </c>
      <c r="K95" s="920" t="s">
        <v>14</v>
      </c>
      <c r="L95" s="919" t="s">
        <v>13</v>
      </c>
      <c r="M95" s="919" t="s">
        <v>15</v>
      </c>
      <c r="N95" s="918" t="s">
        <v>779</v>
      </c>
      <c r="O95" s="1052" t="s">
        <v>18</v>
      </c>
      <c r="P95" s="4501" t="s">
        <v>842</v>
      </c>
      <c r="Q95" s="685"/>
      <c r="R95" s="685"/>
      <c r="S95" s="685"/>
      <c r="T95" s="685"/>
      <c r="U95" s="685"/>
      <c r="V95" s="685"/>
      <c r="W95" s="685"/>
    </row>
    <row r="96" spans="1:23" s="690" customFormat="1" ht="12.75">
      <c r="A96" s="921">
        <v>1</v>
      </c>
      <c r="B96" s="758" t="s">
        <v>1540</v>
      </c>
      <c r="C96" s="984">
        <f>C97+C98</f>
        <v>0</v>
      </c>
      <c r="D96" s="984">
        <f t="shared" ref="D96:O96" si="16">D97+D98</f>
        <v>0</v>
      </c>
      <c r="E96" s="984">
        <f t="shared" si="16"/>
        <v>0</v>
      </c>
      <c r="F96" s="984">
        <f t="shared" si="16"/>
        <v>0</v>
      </c>
      <c r="G96" s="984">
        <f t="shared" si="16"/>
        <v>0</v>
      </c>
      <c r="H96" s="984">
        <f t="shared" si="16"/>
        <v>0</v>
      </c>
      <c r="I96" s="984">
        <f t="shared" si="16"/>
        <v>0</v>
      </c>
      <c r="J96" s="984">
        <f t="shared" si="16"/>
        <v>0</v>
      </c>
      <c r="K96" s="984">
        <f t="shared" si="16"/>
        <v>0</v>
      </c>
      <c r="L96" s="984">
        <f t="shared" si="16"/>
        <v>0</v>
      </c>
      <c r="M96" s="984">
        <f t="shared" si="16"/>
        <v>0</v>
      </c>
      <c r="N96" s="985">
        <f t="shared" si="16"/>
        <v>0</v>
      </c>
      <c r="O96" s="984">
        <f t="shared" si="16"/>
        <v>0</v>
      </c>
      <c r="P96" s="1053">
        <f t="shared" ref="P96:P107" si="17">(C96*$J$137+D96*$J$138+E96*$J$139+F96*$J$140+G96*$J$141+H96*$J$142+I96*$J$143+J96*$J$144+K96*$J$145+L96*$J$146+M96*$J$147+N96*$J$149+O96*$J$150)/1000000</f>
        <v>0</v>
      </c>
      <c r="Q96" s="685"/>
      <c r="R96" s="685"/>
      <c r="S96" s="685"/>
      <c r="T96" s="685"/>
      <c r="U96" s="685"/>
      <c r="V96" s="685"/>
      <c r="W96" s="685"/>
    </row>
    <row r="97" spans="1:23" s="690" customFormat="1" ht="12.75">
      <c r="A97" s="923"/>
      <c r="B97" s="926" t="s">
        <v>1541</v>
      </c>
      <c r="C97" s="755"/>
      <c r="D97" s="701"/>
      <c r="E97" s="701"/>
      <c r="F97" s="701"/>
      <c r="G97" s="701"/>
      <c r="H97" s="701"/>
      <c r="I97" s="701"/>
      <c r="J97" s="701"/>
      <c r="K97" s="701"/>
      <c r="L97" s="701"/>
      <c r="M97" s="701"/>
      <c r="N97" s="701"/>
      <c r="O97" s="755"/>
      <c r="P97" s="1053">
        <f t="shared" si="17"/>
        <v>0</v>
      </c>
      <c r="Q97" s="685"/>
      <c r="R97" s="685"/>
      <c r="S97" s="685"/>
      <c r="T97" s="685"/>
      <c r="U97" s="685"/>
      <c r="V97" s="685"/>
      <c r="W97" s="685"/>
    </row>
    <row r="98" spans="1:23" s="690" customFormat="1" ht="12.75">
      <c r="A98" s="923"/>
      <c r="B98" s="926" t="s">
        <v>1542</v>
      </c>
      <c r="C98" s="755"/>
      <c r="D98" s="701"/>
      <c r="E98" s="701"/>
      <c r="F98" s="701"/>
      <c r="G98" s="701"/>
      <c r="H98" s="701"/>
      <c r="I98" s="701"/>
      <c r="J98" s="701"/>
      <c r="K98" s="701"/>
      <c r="L98" s="701"/>
      <c r="M98" s="701"/>
      <c r="N98" s="701"/>
      <c r="O98" s="755"/>
      <c r="P98" s="1053">
        <f t="shared" si="17"/>
        <v>0</v>
      </c>
      <c r="Q98" s="685"/>
      <c r="R98" s="685"/>
      <c r="S98" s="685"/>
      <c r="T98" s="685"/>
      <c r="U98" s="685"/>
      <c r="V98" s="685"/>
      <c r="W98" s="685"/>
    </row>
    <row r="99" spans="1:23" s="690" customFormat="1" ht="12.75">
      <c r="A99" s="923">
        <v>2</v>
      </c>
      <c r="B99" s="758" t="s">
        <v>1543</v>
      </c>
      <c r="C99" s="984">
        <f>C100+C101</f>
        <v>0</v>
      </c>
      <c r="D99" s="984">
        <f t="shared" ref="D99:O99" si="18">D100+D101</f>
        <v>0</v>
      </c>
      <c r="E99" s="984">
        <f t="shared" si="18"/>
        <v>0</v>
      </c>
      <c r="F99" s="984">
        <f t="shared" si="18"/>
        <v>0</v>
      </c>
      <c r="G99" s="984">
        <f t="shared" si="18"/>
        <v>0</v>
      </c>
      <c r="H99" s="984">
        <f t="shared" si="18"/>
        <v>0</v>
      </c>
      <c r="I99" s="984">
        <f t="shared" si="18"/>
        <v>0</v>
      </c>
      <c r="J99" s="984">
        <f t="shared" si="18"/>
        <v>0</v>
      </c>
      <c r="K99" s="984">
        <f t="shared" si="18"/>
        <v>0</v>
      </c>
      <c r="L99" s="984">
        <f t="shared" si="18"/>
        <v>0</v>
      </c>
      <c r="M99" s="984">
        <f t="shared" si="18"/>
        <v>0</v>
      </c>
      <c r="N99" s="985">
        <f t="shared" si="18"/>
        <v>0</v>
      </c>
      <c r="O99" s="984">
        <f t="shared" si="18"/>
        <v>0</v>
      </c>
      <c r="P99" s="1053">
        <f t="shared" si="17"/>
        <v>0</v>
      </c>
      <c r="Q99" s="685"/>
      <c r="R99" s="685"/>
      <c r="S99" s="685"/>
      <c r="T99" s="685"/>
      <c r="U99" s="685"/>
      <c r="V99" s="685"/>
      <c r="W99" s="685"/>
    </row>
    <row r="100" spans="1:23" s="690" customFormat="1" ht="12.75">
      <c r="A100" s="923"/>
      <c r="B100" s="926" t="s">
        <v>1541</v>
      </c>
      <c r="C100" s="755"/>
      <c r="D100" s="701"/>
      <c r="E100" s="701"/>
      <c r="F100" s="701"/>
      <c r="G100" s="701"/>
      <c r="H100" s="701"/>
      <c r="I100" s="701"/>
      <c r="J100" s="701"/>
      <c r="K100" s="701"/>
      <c r="L100" s="701"/>
      <c r="M100" s="701"/>
      <c r="N100" s="701"/>
      <c r="O100" s="731"/>
      <c r="P100" s="1053">
        <f t="shared" si="17"/>
        <v>0</v>
      </c>
      <c r="Q100" s="685"/>
      <c r="R100" s="685"/>
      <c r="S100" s="685"/>
      <c r="T100" s="685"/>
      <c r="U100" s="685"/>
      <c r="V100" s="685"/>
      <c r="W100" s="685"/>
    </row>
    <row r="101" spans="1:23" s="690" customFormat="1" ht="12.75">
      <c r="A101" s="923"/>
      <c r="B101" s="926" t="s">
        <v>1542</v>
      </c>
      <c r="C101" s="755"/>
      <c r="D101" s="701"/>
      <c r="E101" s="701"/>
      <c r="F101" s="701"/>
      <c r="G101" s="701"/>
      <c r="H101" s="701"/>
      <c r="I101" s="701"/>
      <c r="J101" s="701"/>
      <c r="K101" s="701"/>
      <c r="L101" s="701"/>
      <c r="M101" s="701"/>
      <c r="N101" s="701"/>
      <c r="O101" s="731"/>
      <c r="P101" s="1053">
        <f t="shared" si="17"/>
        <v>0</v>
      </c>
      <c r="Q101" s="685"/>
      <c r="R101" s="986"/>
      <c r="S101" s="685"/>
      <c r="T101" s="685"/>
      <c r="U101" s="685"/>
      <c r="V101" s="685"/>
      <c r="W101" s="685"/>
    </row>
    <row r="102" spans="1:23" s="690" customFormat="1" ht="12.75">
      <c r="A102" s="923">
        <v>3</v>
      </c>
      <c r="B102" s="758" t="s">
        <v>1544</v>
      </c>
      <c r="C102" s="755"/>
      <c r="D102" s="701"/>
      <c r="E102" s="701"/>
      <c r="F102" s="701"/>
      <c r="G102" s="701"/>
      <c r="H102" s="701"/>
      <c r="I102" s="701"/>
      <c r="J102" s="701"/>
      <c r="K102" s="701"/>
      <c r="L102" s="701"/>
      <c r="M102" s="701"/>
      <c r="N102" s="701"/>
      <c r="O102" s="731"/>
      <c r="P102" s="1053">
        <f t="shared" si="17"/>
        <v>0</v>
      </c>
      <c r="Q102" s="986"/>
      <c r="R102" s="986"/>
      <c r="S102" s="685"/>
      <c r="T102" s="685"/>
      <c r="U102" s="685"/>
      <c r="V102" s="685"/>
      <c r="W102" s="685"/>
    </row>
    <row r="103" spans="1:23" s="690" customFormat="1" ht="12.75">
      <c r="A103" s="923">
        <v>4</v>
      </c>
      <c r="B103" s="758" t="s">
        <v>1545</v>
      </c>
      <c r="C103" s="755"/>
      <c r="D103" s="701"/>
      <c r="E103" s="701"/>
      <c r="F103" s="701"/>
      <c r="G103" s="701"/>
      <c r="H103" s="701"/>
      <c r="I103" s="701"/>
      <c r="J103" s="701"/>
      <c r="K103" s="701"/>
      <c r="L103" s="701"/>
      <c r="M103" s="701"/>
      <c r="N103" s="701"/>
      <c r="O103" s="731"/>
      <c r="P103" s="1053">
        <f t="shared" si="17"/>
        <v>0</v>
      </c>
      <c r="Q103" s="986"/>
      <c r="R103" s="986"/>
      <c r="S103" s="685"/>
      <c r="T103" s="685"/>
      <c r="U103" s="685"/>
      <c r="V103" s="685"/>
      <c r="W103" s="685"/>
    </row>
    <row r="104" spans="1:23" s="690" customFormat="1" ht="12.75">
      <c r="A104" s="923">
        <v>5</v>
      </c>
      <c r="B104" s="758" t="s">
        <v>1546</v>
      </c>
      <c r="C104" s="755"/>
      <c r="D104" s="701"/>
      <c r="E104" s="701"/>
      <c r="F104" s="701"/>
      <c r="G104" s="701"/>
      <c r="H104" s="701"/>
      <c r="I104" s="701"/>
      <c r="J104" s="701"/>
      <c r="K104" s="701"/>
      <c r="L104" s="701"/>
      <c r="M104" s="701"/>
      <c r="N104" s="701"/>
      <c r="O104" s="731"/>
      <c r="P104" s="1053">
        <f t="shared" si="17"/>
        <v>0</v>
      </c>
      <c r="Q104" s="986"/>
      <c r="R104" s="986"/>
      <c r="S104" s="685"/>
      <c r="T104" s="685"/>
      <c r="U104" s="685"/>
      <c r="V104" s="685"/>
      <c r="W104" s="685"/>
    </row>
    <row r="105" spans="1:23" s="690" customFormat="1" ht="12.75">
      <c r="A105" s="923">
        <v>6</v>
      </c>
      <c r="B105" s="758" t="s">
        <v>1547</v>
      </c>
      <c r="C105" s="755"/>
      <c r="D105" s="701"/>
      <c r="E105" s="701"/>
      <c r="F105" s="701"/>
      <c r="G105" s="701"/>
      <c r="H105" s="701"/>
      <c r="I105" s="701"/>
      <c r="J105" s="701"/>
      <c r="K105" s="701"/>
      <c r="L105" s="701"/>
      <c r="M105" s="701"/>
      <c r="N105" s="701"/>
      <c r="O105" s="731"/>
      <c r="P105" s="1053">
        <f t="shared" si="17"/>
        <v>0</v>
      </c>
      <c r="Q105" s="986"/>
      <c r="R105" s="986"/>
      <c r="S105" s="685"/>
      <c r="T105" s="685"/>
      <c r="U105" s="685"/>
      <c r="V105" s="685"/>
      <c r="W105" s="685"/>
    </row>
    <row r="106" spans="1:23" s="690" customFormat="1" ht="13.5" thickBot="1">
      <c r="A106" s="923">
        <v>7</v>
      </c>
      <c r="B106" s="942" t="s">
        <v>1548</v>
      </c>
      <c r="C106" s="755"/>
      <c r="D106" s="701"/>
      <c r="E106" s="701"/>
      <c r="F106" s="701"/>
      <c r="G106" s="701"/>
      <c r="H106" s="701"/>
      <c r="I106" s="701"/>
      <c r="J106" s="701"/>
      <c r="K106" s="701"/>
      <c r="L106" s="701"/>
      <c r="M106" s="701"/>
      <c r="N106" s="701"/>
      <c r="O106" s="977"/>
      <c r="P106" s="1054">
        <f t="shared" si="17"/>
        <v>0</v>
      </c>
      <c r="Q106" s="986"/>
      <c r="R106" s="986"/>
      <c r="S106" s="685"/>
      <c r="T106" s="685"/>
      <c r="U106" s="685"/>
      <c r="V106" s="685"/>
      <c r="W106" s="685"/>
    </row>
    <row r="107" spans="1:23" s="690" customFormat="1" ht="13.5" thickBot="1">
      <c r="A107" s="928"/>
      <c r="B107" s="936" t="s">
        <v>1549</v>
      </c>
      <c r="C107" s="987">
        <f>C96+C99+C102+C103+C104+C105+C106</f>
        <v>0</v>
      </c>
      <c r="D107" s="943">
        <f t="shared" ref="D107:O107" si="19">D96+D99+D102+D103+D104+D105+D106</f>
        <v>0</v>
      </c>
      <c r="E107" s="943">
        <f t="shared" si="19"/>
        <v>0</v>
      </c>
      <c r="F107" s="943">
        <f t="shared" si="19"/>
        <v>0</v>
      </c>
      <c r="G107" s="943">
        <f t="shared" si="19"/>
        <v>0</v>
      </c>
      <c r="H107" s="943">
        <f t="shared" si="19"/>
        <v>0</v>
      </c>
      <c r="I107" s="943">
        <f t="shared" si="19"/>
        <v>0</v>
      </c>
      <c r="J107" s="943">
        <f t="shared" si="19"/>
        <v>0</v>
      </c>
      <c r="K107" s="943">
        <f t="shared" si="19"/>
        <v>0</v>
      </c>
      <c r="L107" s="943">
        <f t="shared" si="19"/>
        <v>0</v>
      </c>
      <c r="M107" s="943">
        <f t="shared" si="19"/>
        <v>0</v>
      </c>
      <c r="N107" s="943">
        <f t="shared" si="19"/>
        <v>0</v>
      </c>
      <c r="O107" s="987">
        <f t="shared" si="19"/>
        <v>0</v>
      </c>
      <c r="P107" s="1054">
        <f t="shared" si="17"/>
        <v>0</v>
      </c>
      <c r="Q107" s="986"/>
      <c r="R107" s="986"/>
      <c r="S107" s="685"/>
      <c r="T107" s="685"/>
      <c r="U107" s="685"/>
      <c r="V107" s="685"/>
      <c r="W107" s="685"/>
    </row>
    <row r="108" spans="1:23" s="690" customFormat="1" ht="13.5" thickBot="1">
      <c r="A108" s="935" t="s">
        <v>749</v>
      </c>
      <c r="B108" s="988" t="s">
        <v>1550</v>
      </c>
      <c r="C108" s="946">
        <f>(C107*J137)/1000000</f>
        <v>0</v>
      </c>
      <c r="D108" s="946">
        <f>(D107*J138)/1000000</f>
        <v>0</v>
      </c>
      <c r="E108" s="946">
        <f>(E107*J139)/1000000</f>
        <v>0</v>
      </c>
      <c r="F108" s="946">
        <f>(F107*J140)/1000000</f>
        <v>0</v>
      </c>
      <c r="G108" s="946">
        <f>(G107*J141)/1000000</f>
        <v>0</v>
      </c>
      <c r="H108" s="946">
        <f>(H107*J142)/1000000</f>
        <v>0</v>
      </c>
      <c r="I108" s="946">
        <f>(I107*J143)/1000000</f>
        <v>0</v>
      </c>
      <c r="J108" s="946">
        <f>(J107*J144)/1000000</f>
        <v>0</v>
      </c>
      <c r="K108" s="946">
        <f>(K107*J145)/1000000</f>
        <v>0</v>
      </c>
      <c r="L108" s="946">
        <f>(L107*J146)/1000000</f>
        <v>0</v>
      </c>
      <c r="M108" s="989">
        <f>(M107*J147)/1000000</f>
        <v>0</v>
      </c>
      <c r="N108" s="946">
        <f>(N107*J149)/1000000</f>
        <v>0</v>
      </c>
      <c r="O108" s="945">
        <f>(O107*J150)/1000000</f>
        <v>0</v>
      </c>
      <c r="P108" s="1055">
        <f>SUM(C108:O108)</f>
        <v>0</v>
      </c>
      <c r="Q108" s="986"/>
      <c r="R108" s="986"/>
      <c r="S108" s="685"/>
      <c r="T108" s="685"/>
      <c r="U108" s="685"/>
      <c r="V108" s="685"/>
      <c r="W108" s="685"/>
    </row>
    <row r="109" spans="1:23" s="690" customFormat="1" ht="13.5" thickBot="1">
      <c r="A109" s="685"/>
      <c r="B109" s="990"/>
      <c r="C109" s="991"/>
      <c r="D109" s="991"/>
      <c r="E109" s="991"/>
      <c r="F109" s="991"/>
      <c r="G109" s="991"/>
      <c r="H109" s="991"/>
      <c r="I109" s="991"/>
      <c r="J109" s="991"/>
      <c r="K109" s="991"/>
      <c r="L109" s="991"/>
      <c r="M109" s="991"/>
      <c r="N109" s="992"/>
      <c r="O109" s="993"/>
      <c r="P109" s="993"/>
      <c r="Q109" s="986"/>
      <c r="R109" s="986"/>
      <c r="S109" s="685"/>
      <c r="T109" s="685"/>
      <c r="U109" s="685"/>
      <c r="V109" s="685"/>
      <c r="W109" s="685"/>
    </row>
    <row r="110" spans="1:23" s="690" customFormat="1" ht="13.5" thickBot="1">
      <c r="A110" s="969"/>
      <c r="B110" s="983" t="s">
        <v>1551</v>
      </c>
      <c r="C110" s="971" t="s">
        <v>6</v>
      </c>
      <c r="D110" s="972" t="s">
        <v>7</v>
      </c>
      <c r="E110" s="972" t="s">
        <v>8</v>
      </c>
      <c r="F110" s="972" t="s">
        <v>9</v>
      </c>
      <c r="G110" s="972" t="s">
        <v>10</v>
      </c>
      <c r="H110" s="973" t="s">
        <v>12</v>
      </c>
      <c r="I110" s="973" t="s">
        <v>11</v>
      </c>
      <c r="J110" s="973" t="s">
        <v>1467</v>
      </c>
      <c r="K110" s="974" t="s">
        <v>14</v>
      </c>
      <c r="L110" s="973" t="s">
        <v>13</v>
      </c>
      <c r="M110" s="973" t="s">
        <v>15</v>
      </c>
      <c r="N110" s="972" t="s">
        <v>779</v>
      </c>
      <c r="O110" s="994" t="s">
        <v>18</v>
      </c>
      <c r="P110" s="995" t="s">
        <v>174</v>
      </c>
      <c r="Q110" s="986"/>
      <c r="R110" s="986"/>
      <c r="S110" s="685"/>
      <c r="T110" s="685"/>
      <c r="U110" s="685"/>
      <c r="V110" s="685"/>
      <c r="W110" s="685"/>
    </row>
    <row r="111" spans="1:23" s="690" customFormat="1" ht="12.75">
      <c r="A111" s="921">
        <v>1</v>
      </c>
      <c r="B111" s="758" t="s">
        <v>1552</v>
      </c>
      <c r="C111" s="985">
        <f>C112+C113</f>
        <v>0</v>
      </c>
      <c r="D111" s="985">
        <f t="shared" ref="D111:O111" si="20">D112+D113</f>
        <v>0</v>
      </c>
      <c r="E111" s="985">
        <f t="shared" si="20"/>
        <v>0</v>
      </c>
      <c r="F111" s="985">
        <f t="shared" si="20"/>
        <v>0</v>
      </c>
      <c r="G111" s="985">
        <f t="shared" si="20"/>
        <v>0</v>
      </c>
      <c r="H111" s="985">
        <f t="shared" si="20"/>
        <v>0</v>
      </c>
      <c r="I111" s="985">
        <f t="shared" si="20"/>
        <v>0</v>
      </c>
      <c r="J111" s="985">
        <f t="shared" si="20"/>
        <v>0</v>
      </c>
      <c r="K111" s="985">
        <f t="shared" si="20"/>
        <v>0</v>
      </c>
      <c r="L111" s="985">
        <f t="shared" si="20"/>
        <v>0</v>
      </c>
      <c r="M111" s="985">
        <f t="shared" si="20"/>
        <v>0</v>
      </c>
      <c r="N111" s="996">
        <f t="shared" si="20"/>
        <v>0</v>
      </c>
      <c r="O111" s="1059">
        <f t="shared" si="20"/>
        <v>0</v>
      </c>
      <c r="P111" s="1053">
        <f t="shared" ref="P111:P122" si="21">(C111*$J$137+D111*$J$138+E111*$J$139+F111*$J$140+G111*$J$141+H111*$J$142+I111*$J$143+J111*$J$144+K111*$J$145+L111*$J$146+M111*$J$147+N111*$J$149+O111*$J$150)/1000000</f>
        <v>0</v>
      </c>
      <c r="Q111" s="986"/>
      <c r="R111" s="986"/>
      <c r="S111" s="685"/>
      <c r="T111" s="685"/>
      <c r="U111" s="685"/>
      <c r="V111" s="685"/>
      <c r="W111" s="685"/>
    </row>
    <row r="112" spans="1:23" s="690" customFormat="1" ht="12.75">
      <c r="A112" s="923"/>
      <c r="B112" s="997" t="s">
        <v>1553</v>
      </c>
      <c r="C112" s="701"/>
      <c r="D112" s="701"/>
      <c r="E112" s="701"/>
      <c r="F112" s="701"/>
      <c r="G112" s="701"/>
      <c r="H112" s="701"/>
      <c r="I112" s="701"/>
      <c r="J112" s="701"/>
      <c r="K112" s="701"/>
      <c r="L112" s="701"/>
      <c r="M112" s="731"/>
      <c r="N112" s="701"/>
      <c r="O112" s="755"/>
      <c r="P112" s="1053">
        <f t="shared" si="21"/>
        <v>0</v>
      </c>
      <c r="Q112" s="986"/>
      <c r="R112" s="986"/>
      <c r="S112" s="685"/>
      <c r="T112" s="685"/>
      <c r="U112" s="685"/>
      <c r="V112" s="685"/>
      <c r="W112" s="685"/>
    </row>
    <row r="113" spans="1:23" s="690" customFormat="1" ht="12.75">
      <c r="A113" s="923"/>
      <c r="B113" s="997" t="s">
        <v>1554</v>
      </c>
      <c r="C113" s="701"/>
      <c r="D113" s="701"/>
      <c r="E113" s="701"/>
      <c r="F113" s="701"/>
      <c r="G113" s="701"/>
      <c r="H113" s="701"/>
      <c r="I113" s="701"/>
      <c r="J113" s="701"/>
      <c r="K113" s="701"/>
      <c r="L113" s="701"/>
      <c r="M113" s="731"/>
      <c r="N113" s="701"/>
      <c r="O113" s="755"/>
      <c r="P113" s="1053">
        <f t="shared" si="21"/>
        <v>0</v>
      </c>
      <c r="Q113" s="986"/>
      <c r="R113" s="986"/>
      <c r="S113" s="685"/>
      <c r="T113" s="685"/>
      <c r="U113" s="685"/>
      <c r="V113" s="685"/>
      <c r="W113" s="685"/>
    </row>
    <row r="114" spans="1:23" s="690" customFormat="1" ht="12.75">
      <c r="A114" s="923">
        <v>2</v>
      </c>
      <c r="B114" s="758" t="s">
        <v>1555</v>
      </c>
      <c r="C114" s="985">
        <f>C115+C116</f>
        <v>0</v>
      </c>
      <c r="D114" s="985">
        <f t="shared" ref="D114:O114" si="22">D115+D116</f>
        <v>0</v>
      </c>
      <c r="E114" s="985">
        <f t="shared" si="22"/>
        <v>0</v>
      </c>
      <c r="F114" s="985">
        <f t="shared" si="22"/>
        <v>0</v>
      </c>
      <c r="G114" s="985">
        <f t="shared" si="22"/>
        <v>0</v>
      </c>
      <c r="H114" s="985">
        <f t="shared" si="22"/>
        <v>0</v>
      </c>
      <c r="I114" s="985">
        <f t="shared" si="22"/>
        <v>0</v>
      </c>
      <c r="J114" s="985">
        <f t="shared" si="22"/>
        <v>0</v>
      </c>
      <c r="K114" s="985">
        <f t="shared" si="22"/>
        <v>0</v>
      </c>
      <c r="L114" s="985">
        <f t="shared" si="22"/>
        <v>0</v>
      </c>
      <c r="M114" s="985">
        <f t="shared" si="22"/>
        <v>0</v>
      </c>
      <c r="N114" s="985">
        <f t="shared" si="22"/>
        <v>0</v>
      </c>
      <c r="O114" s="984">
        <f t="shared" si="22"/>
        <v>0</v>
      </c>
      <c r="P114" s="1053">
        <f t="shared" si="21"/>
        <v>0</v>
      </c>
      <c r="Q114" s="986"/>
      <c r="R114" s="986"/>
      <c r="S114" s="685"/>
      <c r="T114" s="685"/>
      <c r="U114" s="685"/>
      <c r="V114" s="685"/>
      <c r="W114" s="685"/>
    </row>
    <row r="115" spans="1:23" s="690" customFormat="1" ht="12.75">
      <c r="A115" s="923"/>
      <c r="B115" s="997" t="s">
        <v>1553</v>
      </c>
      <c r="C115" s="701"/>
      <c r="D115" s="701"/>
      <c r="E115" s="701"/>
      <c r="F115" s="701"/>
      <c r="G115" s="701"/>
      <c r="H115" s="701"/>
      <c r="I115" s="701"/>
      <c r="J115" s="701"/>
      <c r="K115" s="701"/>
      <c r="L115" s="701"/>
      <c r="M115" s="731"/>
      <c r="N115" s="701"/>
      <c r="O115" s="731"/>
      <c r="P115" s="1053">
        <f t="shared" si="21"/>
        <v>0</v>
      </c>
      <c r="Q115" s="986"/>
      <c r="R115" s="986"/>
      <c r="S115" s="685"/>
      <c r="T115" s="685"/>
      <c r="U115" s="685"/>
      <c r="V115" s="685"/>
      <c r="W115" s="685"/>
    </row>
    <row r="116" spans="1:23" s="690" customFormat="1" ht="12.75">
      <c r="A116" s="923"/>
      <c r="B116" s="997" t="s">
        <v>1554</v>
      </c>
      <c r="C116" s="701"/>
      <c r="D116" s="701"/>
      <c r="E116" s="701"/>
      <c r="F116" s="701"/>
      <c r="G116" s="701"/>
      <c r="H116" s="701"/>
      <c r="I116" s="701"/>
      <c r="J116" s="701"/>
      <c r="K116" s="701"/>
      <c r="L116" s="701"/>
      <c r="M116" s="731"/>
      <c r="N116" s="701"/>
      <c r="O116" s="731"/>
      <c r="P116" s="1053">
        <f t="shared" si="21"/>
        <v>0</v>
      </c>
      <c r="Q116" s="986"/>
      <c r="R116" s="986"/>
      <c r="S116" s="685"/>
      <c r="T116" s="685"/>
      <c r="U116" s="685"/>
      <c r="V116" s="685"/>
      <c r="W116" s="685"/>
    </row>
    <row r="117" spans="1:23" s="690" customFormat="1" ht="12.75">
      <c r="A117" s="923">
        <v>3</v>
      </c>
      <c r="B117" s="758" t="s">
        <v>1556</v>
      </c>
      <c r="C117" s="701"/>
      <c r="D117" s="701"/>
      <c r="E117" s="701"/>
      <c r="F117" s="701"/>
      <c r="G117" s="701"/>
      <c r="H117" s="701"/>
      <c r="I117" s="701"/>
      <c r="J117" s="701"/>
      <c r="K117" s="701"/>
      <c r="L117" s="701"/>
      <c r="M117" s="731"/>
      <c r="N117" s="701"/>
      <c r="O117" s="731"/>
      <c r="P117" s="1053">
        <f t="shared" si="21"/>
        <v>0</v>
      </c>
      <c r="Q117" s="986"/>
      <c r="R117" s="986"/>
      <c r="S117" s="685"/>
      <c r="T117" s="685"/>
      <c r="U117" s="685"/>
      <c r="V117" s="685"/>
      <c r="W117" s="685"/>
    </row>
    <row r="118" spans="1:23" s="690" customFormat="1" ht="12.75">
      <c r="A118" s="923">
        <v>4</v>
      </c>
      <c r="B118" s="758" t="s">
        <v>1557</v>
      </c>
      <c r="C118" s="701"/>
      <c r="D118" s="701"/>
      <c r="E118" s="701"/>
      <c r="F118" s="701"/>
      <c r="G118" s="701"/>
      <c r="H118" s="701"/>
      <c r="I118" s="701"/>
      <c r="J118" s="701"/>
      <c r="K118" s="701"/>
      <c r="L118" s="701"/>
      <c r="M118" s="731"/>
      <c r="N118" s="701"/>
      <c r="O118" s="731"/>
      <c r="P118" s="1053">
        <f t="shared" si="21"/>
        <v>0</v>
      </c>
      <c r="Q118" s="986"/>
      <c r="R118" s="986"/>
      <c r="S118" s="685"/>
      <c r="T118" s="685"/>
      <c r="U118" s="685"/>
      <c r="V118" s="685"/>
      <c r="W118" s="685"/>
    </row>
    <row r="119" spans="1:23" s="690" customFormat="1" ht="12.75">
      <c r="A119" s="923">
        <v>5</v>
      </c>
      <c r="B119" s="758" t="s">
        <v>1558</v>
      </c>
      <c r="C119" s="701"/>
      <c r="D119" s="701"/>
      <c r="E119" s="701"/>
      <c r="F119" s="701"/>
      <c r="G119" s="701"/>
      <c r="H119" s="701"/>
      <c r="I119" s="701"/>
      <c r="J119" s="701"/>
      <c r="K119" s="701"/>
      <c r="L119" s="701"/>
      <c r="M119" s="731"/>
      <c r="N119" s="701"/>
      <c r="O119" s="731"/>
      <c r="P119" s="1053">
        <f t="shared" si="21"/>
        <v>0</v>
      </c>
      <c r="Q119" s="986"/>
      <c r="R119" s="986"/>
      <c r="S119" s="685"/>
      <c r="T119" s="685"/>
      <c r="U119" s="685"/>
      <c r="V119" s="685"/>
      <c r="W119" s="685"/>
    </row>
    <row r="120" spans="1:23" s="690" customFormat="1" ht="12.75">
      <c r="A120" s="923">
        <v>6</v>
      </c>
      <c r="B120" s="758" t="s">
        <v>1547</v>
      </c>
      <c r="C120" s="701"/>
      <c r="D120" s="701"/>
      <c r="E120" s="701"/>
      <c r="F120" s="701"/>
      <c r="G120" s="701"/>
      <c r="H120" s="701"/>
      <c r="I120" s="701"/>
      <c r="J120" s="701"/>
      <c r="K120" s="701"/>
      <c r="L120" s="701"/>
      <c r="M120" s="731"/>
      <c r="N120" s="701"/>
      <c r="O120" s="731"/>
      <c r="P120" s="1053">
        <f t="shared" si="21"/>
        <v>0</v>
      </c>
      <c r="Q120" s="986"/>
      <c r="R120" s="986"/>
      <c r="S120" s="685"/>
      <c r="T120" s="685"/>
      <c r="U120" s="685"/>
      <c r="V120" s="685"/>
      <c r="W120" s="685"/>
    </row>
    <row r="121" spans="1:23" s="690" customFormat="1" ht="13.5" thickBot="1">
      <c r="A121" s="923">
        <v>7</v>
      </c>
      <c r="B121" s="942" t="s">
        <v>1559</v>
      </c>
      <c r="C121" s="701"/>
      <c r="D121" s="701"/>
      <c r="E121" s="701"/>
      <c r="F121" s="701"/>
      <c r="G121" s="701"/>
      <c r="H121" s="701"/>
      <c r="I121" s="701"/>
      <c r="J121" s="701"/>
      <c r="K121" s="701"/>
      <c r="L121" s="701"/>
      <c r="M121" s="731"/>
      <c r="N121" s="701"/>
      <c r="O121" s="977"/>
      <c r="P121" s="1054">
        <f t="shared" si="21"/>
        <v>0</v>
      </c>
      <c r="Q121" s="986"/>
      <c r="R121" s="986"/>
      <c r="S121" s="685"/>
      <c r="T121" s="685"/>
      <c r="U121" s="685"/>
      <c r="V121" s="685"/>
      <c r="W121" s="685"/>
    </row>
    <row r="122" spans="1:23" s="690" customFormat="1" ht="13.5" thickBot="1">
      <c r="A122" s="928"/>
      <c r="B122" s="929" t="s">
        <v>1560</v>
      </c>
      <c r="C122" s="998">
        <f>C111+C114+C117+C118+C119+C120+C121</f>
        <v>0</v>
      </c>
      <c r="D122" s="998">
        <f t="shared" ref="D122:O122" si="23">D111+D114+D117+D118+D119+D120+D121</f>
        <v>0</v>
      </c>
      <c r="E122" s="998">
        <f t="shared" si="23"/>
        <v>0</v>
      </c>
      <c r="F122" s="998">
        <f t="shared" si="23"/>
        <v>0</v>
      </c>
      <c r="G122" s="998">
        <f t="shared" si="23"/>
        <v>0</v>
      </c>
      <c r="H122" s="998">
        <f t="shared" si="23"/>
        <v>0</v>
      </c>
      <c r="I122" s="998">
        <f t="shared" si="23"/>
        <v>0</v>
      </c>
      <c r="J122" s="998">
        <f t="shared" si="23"/>
        <v>0</v>
      </c>
      <c r="K122" s="998">
        <f t="shared" si="23"/>
        <v>0</v>
      </c>
      <c r="L122" s="998">
        <f t="shared" si="23"/>
        <v>0</v>
      </c>
      <c r="M122" s="999">
        <f t="shared" si="23"/>
        <v>0</v>
      </c>
      <c r="N122" s="998">
        <f t="shared" si="23"/>
        <v>0</v>
      </c>
      <c r="O122" s="934">
        <f t="shared" si="23"/>
        <v>0</v>
      </c>
      <c r="P122" s="1054">
        <f t="shared" si="21"/>
        <v>0</v>
      </c>
      <c r="Q122" s="986"/>
      <c r="R122" s="986"/>
      <c r="S122" s="685"/>
      <c r="T122" s="685"/>
      <c r="U122" s="685"/>
      <c r="V122" s="685"/>
      <c r="W122" s="685"/>
    </row>
    <row r="123" spans="1:23" s="690" customFormat="1" ht="13.5" thickBot="1">
      <c r="A123" s="935" t="s">
        <v>751</v>
      </c>
      <c r="B123" s="988" t="s">
        <v>1561</v>
      </c>
      <c r="C123" s="1000">
        <f>(C122*J137)/1000000</f>
        <v>0</v>
      </c>
      <c r="D123" s="1000">
        <f>(D122*J138)/1000000</f>
        <v>0</v>
      </c>
      <c r="E123" s="1000">
        <f>(E122*J139)/1000000</f>
        <v>0</v>
      </c>
      <c r="F123" s="1000">
        <f>(F122*J140)/1000000</f>
        <v>0</v>
      </c>
      <c r="G123" s="1000">
        <f>(G122*J141)/1000000</f>
        <v>0</v>
      </c>
      <c r="H123" s="1000">
        <f>(H122*J142)/1000000</f>
        <v>0</v>
      </c>
      <c r="I123" s="1000">
        <f>(I122*J143)/1000000</f>
        <v>0</v>
      </c>
      <c r="J123" s="1000">
        <f>(J122*J144)/1000000</f>
        <v>0</v>
      </c>
      <c r="K123" s="1000">
        <f>(K122*J145)/1000000</f>
        <v>0</v>
      </c>
      <c r="L123" s="1000">
        <f>(L122*J146)/1000000</f>
        <v>0</v>
      </c>
      <c r="M123" s="1001">
        <f>(M122*J147)/1000000</f>
        <v>0</v>
      </c>
      <c r="N123" s="1000">
        <f>(N122*J149)/1000000</f>
        <v>0</v>
      </c>
      <c r="O123" s="937">
        <f>(O122*J150)/1000000</f>
        <v>0</v>
      </c>
      <c r="P123" s="1055">
        <f>SUM(C123:O123)</f>
        <v>0</v>
      </c>
      <c r="Q123" s="986"/>
      <c r="R123" s="986"/>
      <c r="S123" s="685"/>
      <c r="T123" s="685"/>
      <c r="U123" s="685"/>
      <c r="V123" s="685"/>
      <c r="W123" s="685"/>
    </row>
    <row r="124" spans="1:23" s="690" customFormat="1" ht="13.5" thickBot="1">
      <c r="A124" s="1002" t="s">
        <v>753</v>
      </c>
      <c r="B124" s="1003" t="s">
        <v>1562</v>
      </c>
      <c r="C124" s="1004">
        <f>C108-C123</f>
        <v>0</v>
      </c>
      <c r="D124" s="998">
        <f t="shared" ref="D124:O124" si="24">D108-D123</f>
        <v>0</v>
      </c>
      <c r="E124" s="998">
        <f t="shared" si="24"/>
        <v>0</v>
      </c>
      <c r="F124" s="998">
        <f t="shared" si="24"/>
        <v>0</v>
      </c>
      <c r="G124" s="998">
        <f t="shared" si="24"/>
        <v>0</v>
      </c>
      <c r="H124" s="998">
        <f t="shared" si="24"/>
        <v>0</v>
      </c>
      <c r="I124" s="998">
        <f t="shared" si="24"/>
        <v>0</v>
      </c>
      <c r="J124" s="998">
        <f t="shared" si="24"/>
        <v>0</v>
      </c>
      <c r="K124" s="998">
        <f t="shared" si="24"/>
        <v>0</v>
      </c>
      <c r="L124" s="998">
        <f t="shared" si="24"/>
        <v>0</v>
      </c>
      <c r="M124" s="999">
        <f t="shared" si="24"/>
        <v>0</v>
      </c>
      <c r="N124" s="998">
        <f t="shared" si="24"/>
        <v>0</v>
      </c>
      <c r="O124" s="934">
        <f t="shared" si="24"/>
        <v>0</v>
      </c>
      <c r="P124" s="1056">
        <f>P108-P123</f>
        <v>0</v>
      </c>
      <c r="Q124" s="986"/>
      <c r="R124" s="986"/>
      <c r="S124" s="685"/>
      <c r="T124" s="685"/>
      <c r="U124" s="685"/>
      <c r="V124" s="685"/>
      <c r="W124" s="685"/>
    </row>
    <row r="125" spans="1:23">
      <c r="A125" s="685"/>
      <c r="B125" s="986"/>
      <c r="C125" s="986"/>
      <c r="D125" s="986"/>
      <c r="E125" s="986"/>
      <c r="F125" s="986"/>
      <c r="G125" s="986"/>
      <c r="H125" s="986"/>
      <c r="I125" s="986"/>
      <c r="J125" s="986"/>
      <c r="K125" s="986"/>
      <c r="L125" s="986"/>
      <c r="M125" s="986"/>
      <c r="N125" s="986"/>
      <c r="O125" s="986"/>
      <c r="P125" s="986"/>
      <c r="Q125" s="986"/>
      <c r="R125" s="986"/>
      <c r="S125" s="685"/>
      <c r="T125" s="685"/>
      <c r="U125" s="685"/>
      <c r="V125" s="685"/>
      <c r="W125" s="685"/>
    </row>
    <row r="126" spans="1:23">
      <c r="A126" s="685"/>
      <c r="B126" s="1005"/>
      <c r="C126" s="1005"/>
      <c r="D126" s="1006"/>
      <c r="E126" s="1006"/>
      <c r="F126" s="1006"/>
      <c r="G126" s="1006"/>
      <c r="H126" s="1006"/>
      <c r="I126" s="1006"/>
      <c r="J126" s="1006"/>
      <c r="K126" s="1006"/>
      <c r="L126" s="1006"/>
      <c r="M126" s="1006"/>
      <c r="N126" s="1005"/>
      <c r="O126" s="1005"/>
      <c r="P126" s="991"/>
      <c r="Q126" s="986"/>
      <c r="R126" s="986"/>
      <c r="S126" s="685"/>
      <c r="T126" s="685"/>
      <c r="U126" s="685"/>
      <c r="V126" s="685"/>
      <c r="W126" s="685"/>
    </row>
    <row r="127" spans="1:23">
      <c r="A127" s="32" t="s">
        <v>120</v>
      </c>
      <c r="B127" s="95">
        <v>32</v>
      </c>
      <c r="C127" s="1005"/>
      <c r="D127" s="1006"/>
      <c r="E127" s="1006"/>
      <c r="F127" s="1006"/>
      <c r="G127" s="1006"/>
      <c r="H127" s="1006"/>
      <c r="I127" s="1006"/>
      <c r="J127" s="1006"/>
      <c r="K127" s="1006"/>
      <c r="L127" s="1006"/>
      <c r="M127" s="1006"/>
      <c r="N127" s="1005"/>
      <c r="O127" s="1005"/>
      <c r="P127" s="991"/>
      <c r="Q127" s="986"/>
      <c r="R127" s="986"/>
      <c r="S127" s="685"/>
      <c r="T127" s="685"/>
      <c r="U127" s="685"/>
      <c r="V127" s="685"/>
      <c r="W127" s="685"/>
    </row>
    <row r="128" spans="1:23">
      <c r="A128" s="32" t="s">
        <v>106</v>
      </c>
      <c r="B128" s="14" t="s">
        <v>1563</v>
      </c>
      <c r="C128" s="1005"/>
      <c r="D128" s="1006"/>
      <c r="E128" s="1006"/>
      <c r="F128" s="1006"/>
      <c r="G128" s="1006"/>
      <c r="H128" s="1006"/>
      <c r="I128" s="1006"/>
      <c r="J128" s="1006"/>
      <c r="K128" s="1006"/>
      <c r="L128" s="1006"/>
      <c r="M128" s="1006"/>
      <c r="N128" s="1005"/>
      <c r="O128" s="1005"/>
      <c r="P128" s="991"/>
      <c r="Q128" s="986"/>
      <c r="R128" s="986"/>
      <c r="S128" s="685"/>
      <c r="T128" s="685"/>
      <c r="U128" s="685"/>
      <c r="V128" s="685"/>
      <c r="W128" s="685"/>
    </row>
    <row r="129" spans="1:23">
      <c r="A129" s="32" t="s">
        <v>108</v>
      </c>
      <c r="B129" s="32" t="s">
        <v>109</v>
      </c>
      <c r="C129" s="1005"/>
      <c r="D129" s="1006"/>
      <c r="E129" s="1006"/>
      <c r="F129" s="1006"/>
      <c r="G129" s="1006"/>
      <c r="H129" s="1006"/>
      <c r="I129" s="1006"/>
      <c r="J129" s="1006"/>
      <c r="K129" s="1006"/>
      <c r="L129" s="1006"/>
      <c r="M129" s="1006"/>
      <c r="N129" s="1005"/>
      <c r="O129" s="1005"/>
      <c r="P129" s="991"/>
      <c r="Q129" s="986"/>
      <c r="R129" s="986"/>
      <c r="S129" s="685"/>
      <c r="T129" s="685"/>
      <c r="U129" s="685"/>
      <c r="V129" s="685"/>
      <c r="W129" s="685"/>
    </row>
    <row r="130" spans="1:23">
      <c r="A130" s="32" t="s">
        <v>110</v>
      </c>
      <c r="B130" s="32" t="s">
        <v>4</v>
      </c>
      <c r="C130" s="1005"/>
      <c r="D130" s="1006"/>
      <c r="E130" s="1006"/>
      <c r="F130" s="1006"/>
      <c r="G130" s="1006"/>
      <c r="H130" s="1006"/>
      <c r="I130" s="1006"/>
      <c r="J130" s="1006"/>
      <c r="K130" s="1006"/>
      <c r="L130" s="1006"/>
      <c r="M130" s="1006"/>
      <c r="N130" s="1005"/>
      <c r="O130" s="1005"/>
      <c r="P130" s="991"/>
      <c r="Q130" s="986"/>
      <c r="R130" s="986"/>
      <c r="S130" s="685"/>
      <c r="T130" s="685"/>
      <c r="U130" s="685"/>
      <c r="V130" s="685"/>
      <c r="W130" s="685"/>
    </row>
    <row r="131" spans="1:23">
      <c r="A131" s="32" t="s">
        <v>111</v>
      </c>
      <c r="B131" s="32" t="s">
        <v>124</v>
      </c>
      <c r="C131" s="1005"/>
      <c r="D131" s="1006"/>
      <c r="E131" s="1006"/>
      <c r="F131" s="1006"/>
      <c r="G131" s="1006"/>
      <c r="H131" s="1006"/>
      <c r="I131" s="1006"/>
      <c r="J131" s="1006"/>
      <c r="K131" s="1006"/>
      <c r="L131" s="1006"/>
      <c r="M131" s="1006"/>
      <c r="N131" s="1005"/>
      <c r="O131" s="1005"/>
      <c r="P131" s="991"/>
      <c r="Q131" s="986"/>
      <c r="R131" s="986"/>
      <c r="S131" s="685"/>
      <c r="T131" s="685"/>
      <c r="U131" s="685"/>
      <c r="V131" s="685"/>
      <c r="W131" s="685"/>
    </row>
    <row r="132" spans="1:23" ht="15.75" thickBot="1">
      <c r="A132" s="685"/>
      <c r="B132" s="685"/>
      <c r="C132" s="1005"/>
      <c r="D132" s="1006"/>
      <c r="E132" s="1006"/>
      <c r="F132" s="1006"/>
      <c r="G132" s="1006"/>
      <c r="H132" s="1006"/>
      <c r="I132" s="1006"/>
      <c r="J132" s="1006"/>
      <c r="K132" s="1006"/>
      <c r="L132" s="1006"/>
      <c r="M132" s="1006"/>
      <c r="N132" s="1005"/>
      <c r="O132" s="1005"/>
      <c r="P132" s="991"/>
      <c r="Q132" s="986"/>
      <c r="R132" s="986"/>
      <c r="S132" s="685"/>
      <c r="T132" s="685"/>
      <c r="U132" s="685"/>
      <c r="V132" s="685"/>
      <c r="W132" s="685"/>
    </row>
    <row r="133" spans="1:23" s="690" customFormat="1" ht="27" customHeight="1" thickBot="1">
      <c r="A133" s="909"/>
      <c r="B133" s="1007" t="s">
        <v>1564</v>
      </c>
      <c r="C133" s="4502" t="s">
        <v>1565</v>
      </c>
      <c r="D133" s="4503"/>
      <c r="E133" s="4502" t="s">
        <v>1566</v>
      </c>
      <c r="F133" s="4503"/>
      <c r="G133" s="4490" t="s">
        <v>1567</v>
      </c>
      <c r="H133" s="4490" t="s">
        <v>1568</v>
      </c>
      <c r="I133" s="4490" t="s">
        <v>1569</v>
      </c>
      <c r="J133" s="4495" t="s">
        <v>1570</v>
      </c>
      <c r="K133" s="4495" t="s">
        <v>1571</v>
      </c>
      <c r="L133" s="4495" t="s">
        <v>1572</v>
      </c>
    </row>
    <row r="134" spans="1:23" s="690" customFormat="1" ht="27" customHeight="1">
      <c r="A134" s="1008"/>
      <c r="B134" s="4477" t="s">
        <v>86</v>
      </c>
      <c r="C134" s="4479" t="s">
        <v>102</v>
      </c>
      <c r="D134" s="4481" t="s">
        <v>103</v>
      </c>
      <c r="E134" s="4483" t="s">
        <v>1573</v>
      </c>
      <c r="F134" s="4485" t="s">
        <v>1574</v>
      </c>
      <c r="G134" s="4493"/>
      <c r="H134" s="4493"/>
      <c r="I134" s="4493"/>
      <c r="J134" s="4496"/>
      <c r="K134" s="4496"/>
      <c r="L134" s="4496"/>
    </row>
    <row r="135" spans="1:23" s="690" customFormat="1" ht="30.75" customHeight="1" thickBot="1">
      <c r="A135" s="1008"/>
      <c r="B135" s="4478"/>
      <c r="C135" s="4480"/>
      <c r="D135" s="4482"/>
      <c r="E135" s="4484"/>
      <c r="F135" s="4486"/>
      <c r="G135" s="4494"/>
      <c r="H135" s="4494"/>
      <c r="I135" s="4494"/>
      <c r="J135" s="4497"/>
      <c r="K135" s="4497"/>
      <c r="L135" s="4497"/>
    </row>
    <row r="136" spans="1:23" s="690" customFormat="1" ht="12.75">
      <c r="A136" s="1009"/>
      <c r="B136" s="1010" t="s">
        <v>1575</v>
      </c>
      <c r="C136" s="1011" t="s">
        <v>1576</v>
      </c>
      <c r="D136" s="1012" t="s">
        <v>1577</v>
      </c>
      <c r="E136" s="1011" t="s">
        <v>1578</v>
      </c>
      <c r="F136" s="1012" t="s">
        <v>1579</v>
      </c>
      <c r="G136" s="1013" t="s">
        <v>1580</v>
      </c>
      <c r="H136" s="1013" t="s">
        <v>1581</v>
      </c>
      <c r="I136" s="1013" t="s">
        <v>1582</v>
      </c>
      <c r="J136" s="1013" t="s">
        <v>1583</v>
      </c>
      <c r="K136" s="1014" t="s">
        <v>1584</v>
      </c>
      <c r="L136" s="1013" t="s">
        <v>1585</v>
      </c>
    </row>
    <row r="137" spans="1:23" s="690" customFormat="1" ht="12.75">
      <c r="A137" s="923"/>
      <c r="B137" s="991" t="s">
        <v>6</v>
      </c>
      <c r="C137" s="1015">
        <f>C33</f>
        <v>0</v>
      </c>
      <c r="D137" s="1016">
        <f>C59</f>
        <v>0</v>
      </c>
      <c r="E137" s="1017">
        <f>C70</f>
        <v>0</v>
      </c>
      <c r="F137" s="1018">
        <f>C81</f>
        <v>0</v>
      </c>
      <c r="G137" s="1019">
        <f>C137-D137+E137-F137</f>
        <v>0</v>
      </c>
      <c r="H137" s="1019">
        <f>C90</f>
        <v>0</v>
      </c>
      <c r="I137" s="1019">
        <f>G137+H137</f>
        <v>0</v>
      </c>
      <c r="J137" s="1020"/>
      <c r="K137" s="1019">
        <f>I137*J137/1000000</f>
        <v>0</v>
      </c>
      <c r="L137" s="1019" t="e">
        <f t="shared" ref="L137:L149" si="25">K137/$L$153*100</f>
        <v>#DIV/0!</v>
      </c>
    </row>
    <row r="138" spans="1:23" s="690" customFormat="1" ht="12.75">
      <c r="A138" s="923"/>
      <c r="B138" s="991" t="s">
        <v>7</v>
      </c>
      <c r="C138" s="1015">
        <f>D33</f>
        <v>0</v>
      </c>
      <c r="D138" s="1016">
        <f>D59</f>
        <v>0</v>
      </c>
      <c r="E138" s="1017">
        <f>D70</f>
        <v>0</v>
      </c>
      <c r="F138" s="1018">
        <f>D81</f>
        <v>0</v>
      </c>
      <c r="G138" s="1019">
        <f t="shared" ref="G138:G149" si="26">C138-D138+E138-F138</f>
        <v>0</v>
      </c>
      <c r="H138" s="1019">
        <f>D90</f>
        <v>0</v>
      </c>
      <c r="I138" s="1019">
        <f>G138+H138</f>
        <v>0</v>
      </c>
      <c r="J138" s="1020"/>
      <c r="K138" s="1019">
        <f t="shared" ref="K138:K149" si="27">I138*J138/1000000</f>
        <v>0</v>
      </c>
      <c r="L138" s="1019" t="e">
        <f t="shared" si="25"/>
        <v>#DIV/0!</v>
      </c>
    </row>
    <row r="139" spans="1:23" s="690" customFormat="1" ht="12.75">
      <c r="A139" s="923"/>
      <c r="B139" s="991" t="s">
        <v>8</v>
      </c>
      <c r="C139" s="1015">
        <f>E33</f>
        <v>0</v>
      </c>
      <c r="D139" s="1016">
        <f>E59</f>
        <v>0</v>
      </c>
      <c r="E139" s="1017">
        <f>E70</f>
        <v>0</v>
      </c>
      <c r="F139" s="1018">
        <f>E81</f>
        <v>0</v>
      </c>
      <c r="G139" s="1019">
        <f t="shared" si="26"/>
        <v>0</v>
      </c>
      <c r="H139" s="1019">
        <f>E90</f>
        <v>0</v>
      </c>
      <c r="I139" s="1019">
        <f t="shared" ref="I139:I149" si="28">G139+H139</f>
        <v>0</v>
      </c>
      <c r="J139" s="1020"/>
      <c r="K139" s="1019">
        <f t="shared" si="27"/>
        <v>0</v>
      </c>
      <c r="L139" s="1019" t="e">
        <f t="shared" si="25"/>
        <v>#DIV/0!</v>
      </c>
    </row>
    <row r="140" spans="1:23" s="690" customFormat="1" ht="12.75">
      <c r="A140" s="923"/>
      <c r="B140" s="991" t="s">
        <v>9</v>
      </c>
      <c r="C140" s="1015">
        <f>F33</f>
        <v>0</v>
      </c>
      <c r="D140" s="1016">
        <f>F59</f>
        <v>0</v>
      </c>
      <c r="E140" s="1017">
        <f>F70</f>
        <v>0</v>
      </c>
      <c r="F140" s="1018">
        <f>F81</f>
        <v>0</v>
      </c>
      <c r="G140" s="1019">
        <f t="shared" si="26"/>
        <v>0</v>
      </c>
      <c r="H140" s="1019">
        <f>F90</f>
        <v>0</v>
      </c>
      <c r="I140" s="1019">
        <f t="shared" si="28"/>
        <v>0</v>
      </c>
      <c r="J140" s="1020"/>
      <c r="K140" s="1019">
        <f t="shared" si="27"/>
        <v>0</v>
      </c>
      <c r="L140" s="1019" t="e">
        <f t="shared" si="25"/>
        <v>#DIV/0!</v>
      </c>
    </row>
    <row r="141" spans="1:23" s="690" customFormat="1" ht="12.75">
      <c r="A141" s="923"/>
      <c r="B141" s="991" t="s">
        <v>10</v>
      </c>
      <c r="C141" s="1015">
        <f>G33</f>
        <v>0</v>
      </c>
      <c r="D141" s="1016">
        <f>G59</f>
        <v>0</v>
      </c>
      <c r="E141" s="1017">
        <f>G70</f>
        <v>0</v>
      </c>
      <c r="F141" s="1018">
        <f>G81</f>
        <v>0</v>
      </c>
      <c r="G141" s="1019">
        <f t="shared" si="26"/>
        <v>0</v>
      </c>
      <c r="H141" s="1019">
        <f>G90</f>
        <v>0</v>
      </c>
      <c r="I141" s="1019">
        <f t="shared" si="28"/>
        <v>0</v>
      </c>
      <c r="J141" s="1020"/>
      <c r="K141" s="1019">
        <f t="shared" si="27"/>
        <v>0</v>
      </c>
      <c r="L141" s="1019" t="e">
        <f t="shared" si="25"/>
        <v>#DIV/0!</v>
      </c>
    </row>
    <row r="142" spans="1:23" s="690" customFormat="1" ht="12.75">
      <c r="A142" s="923"/>
      <c r="B142" s="991" t="s">
        <v>12</v>
      </c>
      <c r="C142" s="1015">
        <f>H33</f>
        <v>0</v>
      </c>
      <c r="D142" s="1016">
        <f>H59</f>
        <v>0</v>
      </c>
      <c r="E142" s="1017">
        <f>H70</f>
        <v>0</v>
      </c>
      <c r="F142" s="1018">
        <f>H81</f>
        <v>0</v>
      </c>
      <c r="G142" s="1019">
        <f t="shared" si="26"/>
        <v>0</v>
      </c>
      <c r="H142" s="1019">
        <f>H90</f>
        <v>0</v>
      </c>
      <c r="I142" s="1019">
        <f t="shared" si="28"/>
        <v>0</v>
      </c>
      <c r="J142" s="1020"/>
      <c r="K142" s="1019">
        <f t="shared" si="27"/>
        <v>0</v>
      </c>
      <c r="L142" s="1019" t="e">
        <f t="shared" si="25"/>
        <v>#DIV/0!</v>
      </c>
    </row>
    <row r="143" spans="1:23" s="690" customFormat="1" ht="12.75">
      <c r="A143" s="923"/>
      <c r="B143" s="991" t="s">
        <v>11</v>
      </c>
      <c r="C143" s="1015">
        <f>I33</f>
        <v>0</v>
      </c>
      <c r="D143" s="1016">
        <f>I59</f>
        <v>0</v>
      </c>
      <c r="E143" s="1017">
        <f>I70</f>
        <v>0</v>
      </c>
      <c r="F143" s="1018">
        <f>I81</f>
        <v>0</v>
      </c>
      <c r="G143" s="1019">
        <f t="shared" si="26"/>
        <v>0</v>
      </c>
      <c r="H143" s="1019">
        <f>I90</f>
        <v>0</v>
      </c>
      <c r="I143" s="1019">
        <f t="shared" si="28"/>
        <v>0</v>
      </c>
      <c r="J143" s="1020"/>
      <c r="K143" s="1019">
        <f t="shared" si="27"/>
        <v>0</v>
      </c>
      <c r="L143" s="1019" t="e">
        <f t="shared" si="25"/>
        <v>#DIV/0!</v>
      </c>
    </row>
    <row r="144" spans="1:23" s="690" customFormat="1" ht="12.75">
      <c r="A144" s="923"/>
      <c r="B144" s="991" t="s">
        <v>19</v>
      </c>
      <c r="C144" s="1015">
        <f>J33</f>
        <v>0</v>
      </c>
      <c r="D144" s="1016">
        <f>J59</f>
        <v>0</v>
      </c>
      <c r="E144" s="1017">
        <f>J70</f>
        <v>0</v>
      </c>
      <c r="F144" s="1018">
        <f>J81</f>
        <v>0</v>
      </c>
      <c r="G144" s="1019">
        <f t="shared" si="26"/>
        <v>0</v>
      </c>
      <c r="H144" s="1019">
        <f>J90</f>
        <v>0</v>
      </c>
      <c r="I144" s="1019">
        <f t="shared" si="28"/>
        <v>0</v>
      </c>
      <c r="J144" s="1020"/>
      <c r="K144" s="1019">
        <f t="shared" si="27"/>
        <v>0</v>
      </c>
      <c r="L144" s="1019" t="e">
        <f t="shared" si="25"/>
        <v>#DIV/0!</v>
      </c>
    </row>
    <row r="145" spans="1:15" s="690" customFormat="1" ht="12.75">
      <c r="A145" s="923"/>
      <c r="B145" s="991" t="s">
        <v>14</v>
      </c>
      <c r="C145" s="1015">
        <f>K33</f>
        <v>0</v>
      </c>
      <c r="D145" s="1016">
        <f>K59</f>
        <v>0</v>
      </c>
      <c r="E145" s="1017">
        <f>K70</f>
        <v>0</v>
      </c>
      <c r="F145" s="1018">
        <f>K81</f>
        <v>0</v>
      </c>
      <c r="G145" s="1019">
        <f t="shared" si="26"/>
        <v>0</v>
      </c>
      <c r="H145" s="1019">
        <f>K90</f>
        <v>0</v>
      </c>
      <c r="I145" s="1019">
        <f t="shared" si="28"/>
        <v>0</v>
      </c>
      <c r="J145" s="1020"/>
      <c r="K145" s="1019">
        <f t="shared" si="27"/>
        <v>0</v>
      </c>
      <c r="L145" s="1019" t="e">
        <f t="shared" si="25"/>
        <v>#DIV/0!</v>
      </c>
    </row>
    <row r="146" spans="1:15" s="690" customFormat="1" ht="12.75">
      <c r="A146" s="923"/>
      <c r="B146" s="991" t="s">
        <v>13</v>
      </c>
      <c r="C146" s="1015">
        <f>L33</f>
        <v>0</v>
      </c>
      <c r="D146" s="1016">
        <f>L59</f>
        <v>0</v>
      </c>
      <c r="E146" s="1017">
        <f>L70</f>
        <v>0</v>
      </c>
      <c r="F146" s="1018">
        <f>L81</f>
        <v>0</v>
      </c>
      <c r="G146" s="1019">
        <f t="shared" si="26"/>
        <v>0</v>
      </c>
      <c r="H146" s="1019">
        <f>L90</f>
        <v>0</v>
      </c>
      <c r="I146" s="1019">
        <f t="shared" si="28"/>
        <v>0</v>
      </c>
      <c r="J146" s="1020"/>
      <c r="K146" s="1019">
        <f t="shared" si="27"/>
        <v>0</v>
      </c>
      <c r="L146" s="1019" t="e">
        <f t="shared" si="25"/>
        <v>#DIV/0!</v>
      </c>
    </row>
    <row r="147" spans="1:15" s="690" customFormat="1" ht="12.75">
      <c r="A147" s="923"/>
      <c r="B147" s="991" t="s">
        <v>15</v>
      </c>
      <c r="C147" s="1015">
        <f>M33</f>
        <v>0</v>
      </c>
      <c r="D147" s="1016">
        <f>M59</f>
        <v>0</v>
      </c>
      <c r="E147" s="1017">
        <f>M70</f>
        <v>0</v>
      </c>
      <c r="F147" s="1018">
        <f>M81</f>
        <v>0</v>
      </c>
      <c r="G147" s="1019">
        <f t="shared" si="26"/>
        <v>0</v>
      </c>
      <c r="H147" s="1019">
        <f>M90</f>
        <v>0</v>
      </c>
      <c r="I147" s="1019">
        <f t="shared" si="28"/>
        <v>0</v>
      </c>
      <c r="J147" s="1020"/>
      <c r="K147" s="1019">
        <f t="shared" si="27"/>
        <v>0</v>
      </c>
      <c r="L147" s="1019" t="e">
        <f t="shared" si="25"/>
        <v>#DIV/0!</v>
      </c>
    </row>
    <row r="148" spans="1:15" s="690" customFormat="1" ht="12.75">
      <c r="A148" s="923"/>
      <c r="B148" s="1021" t="s">
        <v>779</v>
      </c>
      <c r="C148" s="1015">
        <f>N33</f>
        <v>0</v>
      </c>
      <c r="D148" s="1016">
        <f>N59</f>
        <v>0</v>
      </c>
      <c r="E148" s="1017">
        <f>N70</f>
        <v>0</v>
      </c>
      <c r="F148" s="1018">
        <f>N81</f>
        <v>0</v>
      </c>
      <c r="G148" s="1019">
        <f t="shared" si="26"/>
        <v>0</v>
      </c>
      <c r="H148" s="1019">
        <f>N90</f>
        <v>0</v>
      </c>
      <c r="I148" s="1019">
        <f t="shared" si="28"/>
        <v>0</v>
      </c>
      <c r="J148" s="1020"/>
      <c r="K148" s="1019">
        <f t="shared" si="27"/>
        <v>0</v>
      </c>
      <c r="L148" s="1019" t="e">
        <f t="shared" si="25"/>
        <v>#DIV/0!</v>
      </c>
    </row>
    <row r="149" spans="1:15" s="690" customFormat="1" ht="13.5" thickBot="1">
      <c r="A149" s="923"/>
      <c r="B149" s="1021" t="s">
        <v>18</v>
      </c>
      <c r="C149" s="1015">
        <f>O33</f>
        <v>0</v>
      </c>
      <c r="D149" s="1016">
        <f>O59</f>
        <v>0</v>
      </c>
      <c r="E149" s="1017">
        <f>O70</f>
        <v>0</v>
      </c>
      <c r="F149" s="1018">
        <f>O81</f>
        <v>0</v>
      </c>
      <c r="G149" s="1019">
        <f t="shared" si="26"/>
        <v>0</v>
      </c>
      <c r="H149" s="1019">
        <f>O90</f>
        <v>0</v>
      </c>
      <c r="I149" s="1019">
        <f t="shared" si="28"/>
        <v>0</v>
      </c>
      <c r="J149" s="1020"/>
      <c r="K149" s="1019">
        <f t="shared" si="27"/>
        <v>0</v>
      </c>
      <c r="L149" s="1019" t="e">
        <f t="shared" si="25"/>
        <v>#DIV/0!</v>
      </c>
    </row>
    <row r="150" spans="1:15" s="690" customFormat="1" ht="12.75">
      <c r="A150" s="1009">
        <v>12</v>
      </c>
      <c r="B150" s="1022" t="s">
        <v>1586</v>
      </c>
      <c r="C150" s="1023"/>
      <c r="D150" s="1023"/>
      <c r="E150" s="1023"/>
      <c r="F150" s="1023"/>
      <c r="G150" s="1023"/>
      <c r="H150" s="1023"/>
      <c r="I150" s="1023"/>
      <c r="J150" s="1024"/>
      <c r="K150" s="1023"/>
      <c r="L150" s="1060">
        <f>SUMIF(K137:K149,"&gt;0",K137:K149)</f>
        <v>0</v>
      </c>
    </row>
    <row r="151" spans="1:15" s="690" customFormat="1" ht="12.75">
      <c r="A151" s="1025">
        <v>13</v>
      </c>
      <c r="B151" s="1022" t="s">
        <v>1587</v>
      </c>
      <c r="C151" s="1026"/>
      <c r="D151" s="1026"/>
      <c r="E151" s="1026"/>
      <c r="F151" s="1026"/>
      <c r="G151" s="1026"/>
      <c r="H151" s="1026"/>
      <c r="I151" s="1026"/>
      <c r="J151" s="638"/>
      <c r="K151" s="1026"/>
      <c r="L151" s="1061">
        <f>SUMIF(K137:K149,"&lt;0",K137:K149)</f>
        <v>0</v>
      </c>
    </row>
    <row r="152" spans="1:15" s="690" customFormat="1" ht="12.75">
      <c r="A152" s="1025">
        <v>14</v>
      </c>
      <c r="B152" s="1022" t="s">
        <v>1588</v>
      </c>
      <c r="C152" s="1026"/>
      <c r="D152" s="1026"/>
      <c r="E152" s="1026"/>
      <c r="F152" s="1026"/>
      <c r="G152" s="1026"/>
      <c r="H152" s="1026"/>
      <c r="I152" s="1026"/>
      <c r="J152" s="638"/>
      <c r="K152" s="1026"/>
      <c r="L152" s="1061">
        <f>IF(ABS(L150)&gt;ABS(L151),L150,L151)</f>
        <v>0</v>
      </c>
    </row>
    <row r="153" spans="1:15" s="690" customFormat="1" ht="12.75">
      <c r="A153" s="1025">
        <v>15</v>
      </c>
      <c r="B153" s="1022" t="s">
        <v>1589</v>
      </c>
      <c r="C153" s="1026"/>
      <c r="D153" s="1027"/>
      <c r="E153" s="1027"/>
      <c r="F153" s="1026"/>
      <c r="G153" s="1026"/>
      <c r="H153" s="1026"/>
      <c r="I153" s="1026"/>
      <c r="J153" s="638"/>
      <c r="K153" s="1026"/>
      <c r="L153" s="1061">
        <f>'F30'!D10/1000000</f>
        <v>0</v>
      </c>
      <c r="M153" s="160"/>
      <c r="N153" s="160"/>
      <c r="O153" s="160"/>
    </row>
    <row r="154" spans="1:15" s="690" customFormat="1" ht="12.75">
      <c r="A154" s="1025">
        <v>16</v>
      </c>
      <c r="B154" s="1022" t="s">
        <v>1590</v>
      </c>
      <c r="C154" s="1026"/>
      <c r="D154" s="1027"/>
      <c r="E154" s="1027"/>
      <c r="F154" s="1026"/>
      <c r="G154" s="1026"/>
      <c r="H154" s="1026"/>
      <c r="I154" s="1026"/>
      <c r="J154" s="638"/>
      <c r="K154" s="1026"/>
      <c r="L154" s="1061" t="e">
        <f>L152/L153*100</f>
        <v>#DIV/0!</v>
      </c>
    </row>
    <row r="155" spans="1:15" s="690" customFormat="1" ht="12.75">
      <c r="A155" s="1025">
        <v>17</v>
      </c>
      <c r="B155" s="1022" t="s">
        <v>1591</v>
      </c>
      <c r="C155" s="1026"/>
      <c r="D155" s="1027"/>
      <c r="E155" s="1027"/>
      <c r="F155" s="1026"/>
      <c r="G155" s="1026"/>
      <c r="H155" s="1026"/>
      <c r="I155" s="1026"/>
      <c r="J155" s="638"/>
      <c r="K155" s="1026"/>
      <c r="L155" s="1028">
        <v>20</v>
      </c>
    </row>
    <row r="156" spans="1:15" s="690" customFormat="1" ht="13.5" thickBot="1">
      <c r="A156" s="1029">
        <v>18</v>
      </c>
      <c r="B156" s="1030" t="s">
        <v>1592</v>
      </c>
      <c r="C156" s="1031"/>
      <c r="D156" s="1032"/>
      <c r="E156" s="1032"/>
      <c r="F156" s="1031"/>
      <c r="G156" s="1031"/>
      <c r="H156" s="1031"/>
      <c r="I156" s="1031"/>
      <c r="J156" s="1033"/>
      <c r="K156" s="1031"/>
      <c r="L156" s="1034">
        <v>30</v>
      </c>
    </row>
    <row r="157" spans="1:15" s="690" customFormat="1" ht="12.75"/>
    <row r="158" spans="1:15" s="690" customFormat="1" ht="13.5" thickBot="1"/>
    <row r="159" spans="1:15" s="690" customFormat="1" ht="31.5" customHeight="1">
      <c r="A159" s="909"/>
      <c r="B159" s="1007" t="s">
        <v>1564</v>
      </c>
      <c r="C159" s="4487" t="s">
        <v>1593</v>
      </c>
      <c r="D159" s="4490" t="s">
        <v>1594</v>
      </c>
      <c r="E159" s="4490" t="s">
        <v>1595</v>
      </c>
      <c r="F159" s="4495" t="s">
        <v>1596</v>
      </c>
    </row>
    <row r="160" spans="1:15" s="690" customFormat="1" ht="33" customHeight="1">
      <c r="A160" s="1008"/>
      <c r="B160" s="4498" t="s">
        <v>86</v>
      </c>
      <c r="C160" s="4488"/>
      <c r="D160" s="4491"/>
      <c r="E160" s="4493"/>
      <c r="F160" s="4496"/>
    </row>
    <row r="161" spans="1:6" s="690" customFormat="1" ht="33" customHeight="1" thickBot="1">
      <c r="A161" s="915"/>
      <c r="B161" s="4499"/>
      <c r="C161" s="4489"/>
      <c r="D161" s="4492"/>
      <c r="E161" s="4494"/>
      <c r="F161" s="4497"/>
    </row>
    <row r="162" spans="1:6" s="690" customFormat="1" ht="12.75">
      <c r="A162" s="921"/>
      <c r="B162" s="1035" t="s">
        <v>1575</v>
      </c>
      <c r="C162" s="1036" t="s">
        <v>1576</v>
      </c>
      <c r="D162" s="1035" t="s">
        <v>1577</v>
      </c>
      <c r="E162" s="1037" t="s">
        <v>1597</v>
      </c>
      <c r="F162" s="1035" t="s">
        <v>1598</v>
      </c>
    </row>
    <row r="163" spans="1:6" s="690" customFormat="1" ht="12.75">
      <c r="A163" s="923"/>
      <c r="B163" s="1038" t="s">
        <v>6</v>
      </c>
      <c r="C163" s="1039">
        <f t="shared" ref="C163:C175" si="29">K137</f>
        <v>0</v>
      </c>
      <c r="D163" s="1019">
        <f>C124</f>
        <v>0</v>
      </c>
      <c r="E163" s="1040">
        <f>C163+D163</f>
        <v>0</v>
      </c>
      <c r="F163" s="1019" t="e">
        <f t="shared" ref="F163:F175" si="30">E163/$F$179*100</f>
        <v>#DIV/0!</v>
      </c>
    </row>
    <row r="164" spans="1:6" s="690" customFormat="1" ht="12.75">
      <c r="A164" s="923"/>
      <c r="B164" s="1038" t="s">
        <v>7</v>
      </c>
      <c r="C164" s="1039">
        <f t="shared" si="29"/>
        <v>0</v>
      </c>
      <c r="D164" s="1019">
        <f>D124</f>
        <v>0</v>
      </c>
      <c r="E164" s="1040">
        <f t="shared" ref="E164:E175" si="31">C164+D164</f>
        <v>0</v>
      </c>
      <c r="F164" s="1019" t="e">
        <f t="shared" si="30"/>
        <v>#DIV/0!</v>
      </c>
    </row>
    <row r="165" spans="1:6" s="690" customFormat="1" ht="12.75">
      <c r="A165" s="923"/>
      <c r="B165" s="1038" t="s">
        <v>8</v>
      </c>
      <c r="C165" s="1039">
        <f t="shared" si="29"/>
        <v>0</v>
      </c>
      <c r="D165" s="1019">
        <f>E124</f>
        <v>0</v>
      </c>
      <c r="E165" s="1040">
        <f t="shared" si="31"/>
        <v>0</v>
      </c>
      <c r="F165" s="1019" t="e">
        <f t="shared" si="30"/>
        <v>#DIV/0!</v>
      </c>
    </row>
    <row r="166" spans="1:6" s="690" customFormat="1" ht="12.75">
      <c r="A166" s="923"/>
      <c r="B166" s="1038" t="s">
        <v>9</v>
      </c>
      <c r="C166" s="1039">
        <f t="shared" si="29"/>
        <v>0</v>
      </c>
      <c r="D166" s="1019">
        <f>F124</f>
        <v>0</v>
      </c>
      <c r="E166" s="1040">
        <f t="shared" si="31"/>
        <v>0</v>
      </c>
      <c r="F166" s="1019" t="e">
        <f t="shared" si="30"/>
        <v>#DIV/0!</v>
      </c>
    </row>
    <row r="167" spans="1:6" s="690" customFormat="1" ht="12.75">
      <c r="A167" s="923"/>
      <c r="B167" s="1038" t="s">
        <v>10</v>
      </c>
      <c r="C167" s="1039">
        <f t="shared" si="29"/>
        <v>0</v>
      </c>
      <c r="D167" s="1019">
        <f>G124</f>
        <v>0</v>
      </c>
      <c r="E167" s="1040">
        <f t="shared" si="31"/>
        <v>0</v>
      </c>
      <c r="F167" s="1019" t="e">
        <f t="shared" si="30"/>
        <v>#DIV/0!</v>
      </c>
    </row>
    <row r="168" spans="1:6" s="690" customFormat="1" ht="12.75">
      <c r="A168" s="923"/>
      <c r="B168" s="1038" t="s">
        <v>12</v>
      </c>
      <c r="C168" s="1039">
        <f t="shared" si="29"/>
        <v>0</v>
      </c>
      <c r="D168" s="1019">
        <f>H124</f>
        <v>0</v>
      </c>
      <c r="E168" s="1040">
        <f t="shared" si="31"/>
        <v>0</v>
      </c>
      <c r="F168" s="1019" t="e">
        <f t="shared" si="30"/>
        <v>#DIV/0!</v>
      </c>
    </row>
    <row r="169" spans="1:6" s="690" customFormat="1" ht="12.75">
      <c r="A169" s="923"/>
      <c r="B169" s="1038" t="s">
        <v>11</v>
      </c>
      <c r="C169" s="1039">
        <f t="shared" si="29"/>
        <v>0</v>
      </c>
      <c r="D169" s="1019">
        <f>I124</f>
        <v>0</v>
      </c>
      <c r="E169" s="1040">
        <f t="shared" si="31"/>
        <v>0</v>
      </c>
      <c r="F169" s="1019" t="e">
        <f t="shared" si="30"/>
        <v>#DIV/0!</v>
      </c>
    </row>
    <row r="170" spans="1:6" s="690" customFormat="1" ht="12.75">
      <c r="A170" s="923"/>
      <c r="B170" s="1038" t="s">
        <v>19</v>
      </c>
      <c r="C170" s="1039">
        <f t="shared" si="29"/>
        <v>0</v>
      </c>
      <c r="D170" s="1019">
        <f>J124</f>
        <v>0</v>
      </c>
      <c r="E170" s="1040">
        <f t="shared" si="31"/>
        <v>0</v>
      </c>
      <c r="F170" s="1019" t="e">
        <f t="shared" si="30"/>
        <v>#DIV/0!</v>
      </c>
    </row>
    <row r="171" spans="1:6" s="690" customFormat="1" ht="12.75">
      <c r="A171" s="923"/>
      <c r="B171" s="1038" t="s">
        <v>14</v>
      </c>
      <c r="C171" s="1039">
        <f t="shared" si="29"/>
        <v>0</v>
      </c>
      <c r="D171" s="1019">
        <f>K124</f>
        <v>0</v>
      </c>
      <c r="E171" s="1040">
        <f t="shared" si="31"/>
        <v>0</v>
      </c>
      <c r="F171" s="1019" t="e">
        <f t="shared" si="30"/>
        <v>#DIV/0!</v>
      </c>
    </row>
    <row r="172" spans="1:6" s="690" customFormat="1" ht="12.75">
      <c r="A172" s="923"/>
      <c r="B172" s="1038" t="s">
        <v>13</v>
      </c>
      <c r="C172" s="1039">
        <f t="shared" si="29"/>
        <v>0</v>
      </c>
      <c r="D172" s="1019">
        <f>L124</f>
        <v>0</v>
      </c>
      <c r="E172" s="1040">
        <f t="shared" si="31"/>
        <v>0</v>
      </c>
      <c r="F172" s="1019" t="e">
        <f t="shared" si="30"/>
        <v>#DIV/0!</v>
      </c>
    </row>
    <row r="173" spans="1:6" s="690" customFormat="1" ht="12.75">
      <c r="A173" s="923"/>
      <c r="B173" s="1038" t="s">
        <v>15</v>
      </c>
      <c r="C173" s="1039">
        <f t="shared" si="29"/>
        <v>0</v>
      </c>
      <c r="D173" s="1019">
        <f>M124</f>
        <v>0</v>
      </c>
      <c r="E173" s="1040">
        <f t="shared" si="31"/>
        <v>0</v>
      </c>
      <c r="F173" s="1019" t="e">
        <f t="shared" si="30"/>
        <v>#DIV/0!</v>
      </c>
    </row>
    <row r="174" spans="1:6" s="690" customFormat="1" ht="12.75">
      <c r="A174" s="923"/>
      <c r="B174" s="1021" t="s">
        <v>779</v>
      </c>
      <c r="C174" s="1019">
        <f t="shared" si="29"/>
        <v>0</v>
      </c>
      <c r="D174" s="1019">
        <f>N124</f>
        <v>0</v>
      </c>
      <c r="E174" s="1040">
        <f t="shared" si="31"/>
        <v>0</v>
      </c>
      <c r="F174" s="1019" t="e">
        <f t="shared" si="30"/>
        <v>#DIV/0!</v>
      </c>
    </row>
    <row r="175" spans="1:6" s="690" customFormat="1" ht="13.5" thickBot="1">
      <c r="A175" s="923"/>
      <c r="B175" s="1021" t="s">
        <v>18</v>
      </c>
      <c r="C175" s="1062">
        <f t="shared" si="29"/>
        <v>0</v>
      </c>
      <c r="D175" s="1062">
        <f>O124</f>
        <v>0</v>
      </c>
      <c r="E175" s="1063">
        <f t="shared" si="31"/>
        <v>0</v>
      </c>
      <c r="F175" s="1062" t="e">
        <f t="shared" si="30"/>
        <v>#DIV/0!</v>
      </c>
    </row>
    <row r="176" spans="1:6" s="690" customFormat="1" ht="12.75">
      <c r="A176" s="1041">
        <v>6</v>
      </c>
      <c r="B176" s="1042" t="s">
        <v>1586</v>
      </c>
      <c r="C176" s="1043"/>
      <c r="D176" s="1043"/>
      <c r="E176" s="1043"/>
      <c r="F176" s="1064">
        <f>SUMIF(E163:E175,"&gt;0",E163:E175)</f>
        <v>0</v>
      </c>
    </row>
    <row r="177" spans="1:8" s="690" customFormat="1" ht="12.75">
      <c r="A177" s="1041">
        <v>7</v>
      </c>
      <c r="B177" s="1042" t="s">
        <v>1587</v>
      </c>
      <c r="C177" s="1044"/>
      <c r="D177" s="1044"/>
      <c r="E177" s="1044"/>
      <c r="F177" s="1065">
        <f>SUMIF(E163:E175,"&lt;0",E163:E175)</f>
        <v>0</v>
      </c>
    </row>
    <row r="178" spans="1:8" s="690" customFormat="1" ht="12.75">
      <c r="A178" s="1041">
        <v>8</v>
      </c>
      <c r="B178" s="1042" t="s">
        <v>1599</v>
      </c>
      <c r="C178" s="1044"/>
      <c r="D178" s="1044"/>
      <c r="E178" s="1044"/>
      <c r="F178" s="1065">
        <f>IF(ABS(F176)&gt;ABS(F177),F176,F177)</f>
        <v>0</v>
      </c>
    </row>
    <row r="179" spans="1:8" s="690" customFormat="1" ht="12.75">
      <c r="A179" s="1041">
        <v>9</v>
      </c>
      <c r="B179" s="1042" t="s">
        <v>1083</v>
      </c>
      <c r="C179" s="1044"/>
      <c r="D179" s="1045"/>
      <c r="E179" s="1045"/>
      <c r="F179" s="1065">
        <f>'F30'!D10/1000000</f>
        <v>0</v>
      </c>
      <c r="G179" s="160"/>
      <c r="H179" s="160"/>
    </row>
    <row r="180" spans="1:8" s="690" customFormat="1" ht="13.5" thickBot="1">
      <c r="A180" s="1041">
        <v>10</v>
      </c>
      <c r="B180" s="1042" t="s">
        <v>1600</v>
      </c>
      <c r="C180" s="1046"/>
      <c r="D180" s="1047"/>
      <c r="E180" s="1047"/>
      <c r="F180" s="1066" t="e">
        <f>F178/F179*100</f>
        <v>#DIV/0!</v>
      </c>
    </row>
    <row r="181" spans="1:8">
      <c r="A181" s="685"/>
      <c r="B181" s="1005"/>
      <c r="C181" s="1005"/>
      <c r="D181" s="1006"/>
      <c r="E181" s="1006"/>
      <c r="F181" s="1006"/>
    </row>
    <row r="182" spans="1:8">
      <c r="A182" s="685"/>
      <c r="B182" s="1048" t="s">
        <v>1601</v>
      </c>
      <c r="C182" s="1005"/>
      <c r="D182" s="1006"/>
      <c r="E182" s="1006"/>
      <c r="F182" s="1006"/>
    </row>
    <row r="183" spans="1:8">
      <c r="A183" s="685"/>
      <c r="B183" s="1005" t="s">
        <v>1602</v>
      </c>
      <c r="C183" s="1005"/>
      <c r="D183" s="1006"/>
      <c r="E183" s="1006"/>
      <c r="F183" s="1006"/>
    </row>
    <row r="184" spans="1:8">
      <c r="A184" s="685"/>
      <c r="B184" s="1005" t="s">
        <v>1603</v>
      </c>
      <c r="C184" s="1005"/>
      <c r="D184" s="1006"/>
      <c r="E184" s="1006"/>
      <c r="F184" s="1006"/>
    </row>
  </sheetData>
  <mergeCells count="25">
    <mergeCell ref="P7:P8"/>
    <mergeCell ref="B36:B37"/>
    <mergeCell ref="P36:P37"/>
    <mergeCell ref="P63:P64"/>
    <mergeCell ref="B74:B75"/>
    <mergeCell ref="P74:P75"/>
    <mergeCell ref="P94:P95"/>
    <mergeCell ref="C133:D133"/>
    <mergeCell ref="E133:F133"/>
    <mergeCell ref="G133:G135"/>
    <mergeCell ref="H133:H135"/>
    <mergeCell ref="I133:I135"/>
    <mergeCell ref="J133:J135"/>
    <mergeCell ref="K133:K135"/>
    <mergeCell ref="L133:L135"/>
    <mergeCell ref="C159:C161"/>
    <mergeCell ref="D159:D161"/>
    <mergeCell ref="E159:E161"/>
    <mergeCell ref="F159:F161"/>
    <mergeCell ref="B160:B161"/>
    <mergeCell ref="B134:B135"/>
    <mergeCell ref="C134:C135"/>
    <mergeCell ref="D134:D135"/>
    <mergeCell ref="E134:E135"/>
    <mergeCell ref="F134:F135"/>
  </mergeCells>
  <pageMargins left="0.75" right="0.75" top="1" bottom="1" header="0.5" footer="0.5"/>
  <pageSetup orientation="landscape"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topLeftCell="A11" workbookViewId="0">
      <selection activeCell="A46" sqref="A46"/>
    </sheetView>
  </sheetViews>
  <sheetFormatPr defaultRowHeight="15"/>
  <cols>
    <col min="1" max="1" width="73" style="32" customWidth="1"/>
    <col min="2" max="2" width="13.7109375" style="32" customWidth="1"/>
    <col min="3" max="3" width="12.28515625" style="32" bestFit="1" customWidth="1"/>
    <col min="4" max="4" width="13.28515625" style="32" customWidth="1"/>
    <col min="5" max="5" width="9.42578125" style="32" bestFit="1" customWidth="1"/>
    <col min="6" max="6" width="14" style="32" bestFit="1" customWidth="1"/>
    <col min="7" max="7" width="9.5703125" style="32" bestFit="1" customWidth="1"/>
    <col min="8" max="8" width="12.140625" style="32" bestFit="1" customWidth="1"/>
    <col min="9" max="9" width="11.42578125" style="32" bestFit="1" customWidth="1"/>
    <col min="10" max="10" width="14" style="32" bestFit="1" customWidth="1"/>
    <col min="11" max="11" width="9.5703125" style="32" bestFit="1" customWidth="1"/>
    <col min="12" max="12" width="9.140625" style="32"/>
    <col min="13" max="13" width="14" style="32" bestFit="1" customWidth="1"/>
    <col min="14" max="14" width="15.28515625" style="32" customWidth="1"/>
    <col min="15" max="15" width="11" style="32" customWidth="1"/>
    <col min="16" max="256" width="9.140625" style="32"/>
    <col min="257" max="257" width="73" style="32" customWidth="1"/>
    <col min="258" max="258" width="13.7109375" style="32" customWidth="1"/>
    <col min="259" max="259" width="12.28515625" style="32" bestFit="1" customWidth="1"/>
    <col min="260" max="260" width="13.28515625" style="32" customWidth="1"/>
    <col min="261" max="261" width="9.42578125" style="32" bestFit="1" customWidth="1"/>
    <col min="262" max="262" width="14" style="32" bestFit="1" customWidth="1"/>
    <col min="263" max="263" width="9.5703125" style="32" bestFit="1" customWidth="1"/>
    <col min="264" max="264" width="12.140625" style="32" bestFit="1" customWidth="1"/>
    <col min="265" max="265" width="11.42578125" style="32" bestFit="1" customWidth="1"/>
    <col min="266" max="266" width="14" style="32" bestFit="1" customWidth="1"/>
    <col min="267" max="267" width="9.5703125" style="32" bestFit="1" customWidth="1"/>
    <col min="268" max="268" width="9.140625" style="32"/>
    <col min="269" max="269" width="14" style="32" bestFit="1" customWidth="1"/>
    <col min="270" max="270" width="15.28515625" style="32" customWidth="1"/>
    <col min="271" max="271" width="11" style="32" customWidth="1"/>
    <col min="272" max="512" width="9.140625" style="32"/>
    <col min="513" max="513" width="73" style="32" customWidth="1"/>
    <col min="514" max="514" width="13.7109375" style="32" customWidth="1"/>
    <col min="515" max="515" width="12.28515625" style="32" bestFit="1" customWidth="1"/>
    <col min="516" max="516" width="13.28515625" style="32" customWidth="1"/>
    <col min="517" max="517" width="9.42578125" style="32" bestFit="1" customWidth="1"/>
    <col min="518" max="518" width="14" style="32" bestFit="1" customWidth="1"/>
    <col min="519" max="519" width="9.5703125" style="32" bestFit="1" customWidth="1"/>
    <col min="520" max="520" width="12.140625" style="32" bestFit="1" customWidth="1"/>
    <col min="521" max="521" width="11.42578125" style="32" bestFit="1" customWidth="1"/>
    <col min="522" max="522" width="14" style="32" bestFit="1" customWidth="1"/>
    <col min="523" max="523" width="9.5703125" style="32" bestFit="1" customWidth="1"/>
    <col min="524" max="524" width="9.140625" style="32"/>
    <col min="525" max="525" width="14" style="32" bestFit="1" customWidth="1"/>
    <col min="526" max="526" width="15.28515625" style="32" customWidth="1"/>
    <col min="527" max="527" width="11" style="32" customWidth="1"/>
    <col min="528" max="768" width="9.140625" style="32"/>
    <col min="769" max="769" width="73" style="32" customWidth="1"/>
    <col min="770" max="770" width="13.7109375" style="32" customWidth="1"/>
    <col min="771" max="771" width="12.28515625" style="32" bestFit="1" customWidth="1"/>
    <col min="772" max="772" width="13.28515625" style="32" customWidth="1"/>
    <col min="773" max="773" width="9.42578125" style="32" bestFit="1" customWidth="1"/>
    <col min="774" max="774" width="14" style="32" bestFit="1" customWidth="1"/>
    <col min="775" max="775" width="9.5703125" style="32" bestFit="1" customWidth="1"/>
    <col min="776" max="776" width="12.140625" style="32" bestFit="1" customWidth="1"/>
    <col min="777" max="777" width="11.42578125" style="32" bestFit="1" customWidth="1"/>
    <col min="778" max="778" width="14" style="32" bestFit="1" customWidth="1"/>
    <col min="779" max="779" width="9.5703125" style="32" bestFit="1" customWidth="1"/>
    <col min="780" max="780" width="9.140625" style="32"/>
    <col min="781" max="781" width="14" style="32" bestFit="1" customWidth="1"/>
    <col min="782" max="782" width="15.28515625" style="32" customWidth="1"/>
    <col min="783" max="783" width="11" style="32" customWidth="1"/>
    <col min="784" max="1024" width="9.140625" style="32"/>
    <col min="1025" max="1025" width="73" style="32" customWidth="1"/>
    <col min="1026" max="1026" width="13.7109375" style="32" customWidth="1"/>
    <col min="1027" max="1027" width="12.28515625" style="32" bestFit="1" customWidth="1"/>
    <col min="1028" max="1028" width="13.28515625" style="32" customWidth="1"/>
    <col min="1029" max="1029" width="9.42578125" style="32" bestFit="1" customWidth="1"/>
    <col min="1030" max="1030" width="14" style="32" bestFit="1" customWidth="1"/>
    <col min="1031" max="1031" width="9.5703125" style="32" bestFit="1" customWidth="1"/>
    <col min="1032" max="1032" width="12.140625" style="32" bestFit="1" customWidth="1"/>
    <col min="1033" max="1033" width="11.42578125" style="32" bestFit="1" customWidth="1"/>
    <col min="1034" max="1034" width="14" style="32" bestFit="1" customWidth="1"/>
    <col min="1035" max="1035" width="9.5703125" style="32" bestFit="1" customWidth="1"/>
    <col min="1036" max="1036" width="9.140625" style="32"/>
    <col min="1037" max="1037" width="14" style="32" bestFit="1" customWidth="1"/>
    <col min="1038" max="1038" width="15.28515625" style="32" customWidth="1"/>
    <col min="1039" max="1039" width="11" style="32" customWidth="1"/>
    <col min="1040" max="1280" width="9.140625" style="32"/>
    <col min="1281" max="1281" width="73" style="32" customWidth="1"/>
    <col min="1282" max="1282" width="13.7109375" style="32" customWidth="1"/>
    <col min="1283" max="1283" width="12.28515625" style="32" bestFit="1" customWidth="1"/>
    <col min="1284" max="1284" width="13.28515625" style="32" customWidth="1"/>
    <col min="1285" max="1285" width="9.42578125" style="32" bestFit="1" customWidth="1"/>
    <col min="1286" max="1286" width="14" style="32" bestFit="1" customWidth="1"/>
    <col min="1287" max="1287" width="9.5703125" style="32" bestFit="1" customWidth="1"/>
    <col min="1288" max="1288" width="12.140625" style="32" bestFit="1" customWidth="1"/>
    <col min="1289" max="1289" width="11.42578125" style="32" bestFit="1" customWidth="1"/>
    <col min="1290" max="1290" width="14" style="32" bestFit="1" customWidth="1"/>
    <col min="1291" max="1291" width="9.5703125" style="32" bestFit="1" customWidth="1"/>
    <col min="1292" max="1292" width="9.140625" style="32"/>
    <col min="1293" max="1293" width="14" style="32" bestFit="1" customWidth="1"/>
    <col min="1294" max="1294" width="15.28515625" style="32" customWidth="1"/>
    <col min="1295" max="1295" width="11" style="32" customWidth="1"/>
    <col min="1296" max="1536" width="9.140625" style="32"/>
    <col min="1537" max="1537" width="73" style="32" customWidth="1"/>
    <col min="1538" max="1538" width="13.7109375" style="32" customWidth="1"/>
    <col min="1539" max="1539" width="12.28515625" style="32" bestFit="1" customWidth="1"/>
    <col min="1540" max="1540" width="13.28515625" style="32" customWidth="1"/>
    <col min="1541" max="1541" width="9.42578125" style="32" bestFit="1" customWidth="1"/>
    <col min="1542" max="1542" width="14" style="32" bestFit="1" customWidth="1"/>
    <col min="1543" max="1543" width="9.5703125" style="32" bestFit="1" customWidth="1"/>
    <col min="1544" max="1544" width="12.140625" style="32" bestFit="1" customWidth="1"/>
    <col min="1545" max="1545" width="11.42578125" style="32" bestFit="1" customWidth="1"/>
    <col min="1546" max="1546" width="14" style="32" bestFit="1" customWidth="1"/>
    <col min="1547" max="1547" width="9.5703125" style="32" bestFit="1" customWidth="1"/>
    <col min="1548" max="1548" width="9.140625" style="32"/>
    <col min="1549" max="1549" width="14" style="32" bestFit="1" customWidth="1"/>
    <col min="1550" max="1550" width="15.28515625" style="32" customWidth="1"/>
    <col min="1551" max="1551" width="11" style="32" customWidth="1"/>
    <col min="1552" max="1792" width="9.140625" style="32"/>
    <col min="1793" max="1793" width="73" style="32" customWidth="1"/>
    <col min="1794" max="1794" width="13.7109375" style="32" customWidth="1"/>
    <col min="1795" max="1795" width="12.28515625" style="32" bestFit="1" customWidth="1"/>
    <col min="1796" max="1796" width="13.28515625" style="32" customWidth="1"/>
    <col min="1797" max="1797" width="9.42578125" style="32" bestFit="1" customWidth="1"/>
    <col min="1798" max="1798" width="14" style="32" bestFit="1" customWidth="1"/>
    <col min="1799" max="1799" width="9.5703125" style="32" bestFit="1" customWidth="1"/>
    <col min="1800" max="1800" width="12.140625" style="32" bestFit="1" customWidth="1"/>
    <col min="1801" max="1801" width="11.42578125" style="32" bestFit="1" customWidth="1"/>
    <col min="1802" max="1802" width="14" style="32" bestFit="1" customWidth="1"/>
    <col min="1803" max="1803" width="9.5703125" style="32" bestFit="1" customWidth="1"/>
    <col min="1804" max="1804" width="9.140625" style="32"/>
    <col min="1805" max="1805" width="14" style="32" bestFit="1" customWidth="1"/>
    <col min="1806" max="1806" width="15.28515625" style="32" customWidth="1"/>
    <col min="1807" max="1807" width="11" style="32" customWidth="1"/>
    <col min="1808" max="2048" width="9.140625" style="32"/>
    <col min="2049" max="2049" width="73" style="32" customWidth="1"/>
    <col min="2050" max="2050" width="13.7109375" style="32" customWidth="1"/>
    <col min="2051" max="2051" width="12.28515625" style="32" bestFit="1" customWidth="1"/>
    <col min="2052" max="2052" width="13.28515625" style="32" customWidth="1"/>
    <col min="2053" max="2053" width="9.42578125" style="32" bestFit="1" customWidth="1"/>
    <col min="2054" max="2054" width="14" style="32" bestFit="1" customWidth="1"/>
    <col min="2055" max="2055" width="9.5703125" style="32" bestFit="1" customWidth="1"/>
    <col min="2056" max="2056" width="12.140625" style="32" bestFit="1" customWidth="1"/>
    <col min="2057" max="2057" width="11.42578125" style="32" bestFit="1" customWidth="1"/>
    <col min="2058" max="2058" width="14" style="32" bestFit="1" customWidth="1"/>
    <col min="2059" max="2059" width="9.5703125" style="32" bestFit="1" customWidth="1"/>
    <col min="2060" max="2060" width="9.140625" style="32"/>
    <col min="2061" max="2061" width="14" style="32" bestFit="1" customWidth="1"/>
    <col min="2062" max="2062" width="15.28515625" style="32" customWidth="1"/>
    <col min="2063" max="2063" width="11" style="32" customWidth="1"/>
    <col min="2064" max="2304" width="9.140625" style="32"/>
    <col min="2305" max="2305" width="73" style="32" customWidth="1"/>
    <col min="2306" max="2306" width="13.7109375" style="32" customWidth="1"/>
    <col min="2307" max="2307" width="12.28515625" style="32" bestFit="1" customWidth="1"/>
    <col min="2308" max="2308" width="13.28515625" style="32" customWidth="1"/>
    <col min="2309" max="2309" width="9.42578125" style="32" bestFit="1" customWidth="1"/>
    <col min="2310" max="2310" width="14" style="32" bestFit="1" customWidth="1"/>
    <col min="2311" max="2311" width="9.5703125" style="32" bestFit="1" customWidth="1"/>
    <col min="2312" max="2312" width="12.140625" style="32" bestFit="1" customWidth="1"/>
    <col min="2313" max="2313" width="11.42578125" style="32" bestFit="1" customWidth="1"/>
    <col min="2314" max="2314" width="14" style="32" bestFit="1" customWidth="1"/>
    <col min="2315" max="2315" width="9.5703125" style="32" bestFit="1" customWidth="1"/>
    <col min="2316" max="2316" width="9.140625" style="32"/>
    <col min="2317" max="2317" width="14" style="32" bestFit="1" customWidth="1"/>
    <col min="2318" max="2318" width="15.28515625" style="32" customWidth="1"/>
    <col min="2319" max="2319" width="11" style="32" customWidth="1"/>
    <col min="2320" max="2560" width="9.140625" style="32"/>
    <col min="2561" max="2561" width="73" style="32" customWidth="1"/>
    <col min="2562" max="2562" width="13.7109375" style="32" customWidth="1"/>
    <col min="2563" max="2563" width="12.28515625" style="32" bestFit="1" customWidth="1"/>
    <col min="2564" max="2564" width="13.28515625" style="32" customWidth="1"/>
    <col min="2565" max="2565" width="9.42578125" style="32" bestFit="1" customWidth="1"/>
    <col min="2566" max="2566" width="14" style="32" bestFit="1" customWidth="1"/>
    <col min="2567" max="2567" width="9.5703125" style="32" bestFit="1" customWidth="1"/>
    <col min="2568" max="2568" width="12.140625" style="32" bestFit="1" customWidth="1"/>
    <col min="2569" max="2569" width="11.42578125" style="32" bestFit="1" customWidth="1"/>
    <col min="2570" max="2570" width="14" style="32" bestFit="1" customWidth="1"/>
    <col min="2571" max="2571" width="9.5703125" style="32" bestFit="1" customWidth="1"/>
    <col min="2572" max="2572" width="9.140625" style="32"/>
    <col min="2573" max="2573" width="14" style="32" bestFit="1" customWidth="1"/>
    <col min="2574" max="2574" width="15.28515625" style="32" customWidth="1"/>
    <col min="2575" max="2575" width="11" style="32" customWidth="1"/>
    <col min="2576" max="2816" width="9.140625" style="32"/>
    <col min="2817" max="2817" width="73" style="32" customWidth="1"/>
    <col min="2818" max="2818" width="13.7109375" style="32" customWidth="1"/>
    <col min="2819" max="2819" width="12.28515625" style="32" bestFit="1" customWidth="1"/>
    <col min="2820" max="2820" width="13.28515625" style="32" customWidth="1"/>
    <col min="2821" max="2821" width="9.42578125" style="32" bestFit="1" customWidth="1"/>
    <col min="2822" max="2822" width="14" style="32" bestFit="1" customWidth="1"/>
    <col min="2823" max="2823" width="9.5703125" style="32" bestFit="1" customWidth="1"/>
    <col min="2824" max="2824" width="12.140625" style="32" bestFit="1" customWidth="1"/>
    <col min="2825" max="2825" width="11.42578125" style="32" bestFit="1" customWidth="1"/>
    <col min="2826" max="2826" width="14" style="32" bestFit="1" customWidth="1"/>
    <col min="2827" max="2827" width="9.5703125" style="32" bestFit="1" customWidth="1"/>
    <col min="2828" max="2828" width="9.140625" style="32"/>
    <col min="2829" max="2829" width="14" style="32" bestFit="1" customWidth="1"/>
    <col min="2830" max="2830" width="15.28515625" style="32" customWidth="1"/>
    <col min="2831" max="2831" width="11" style="32" customWidth="1"/>
    <col min="2832" max="3072" width="9.140625" style="32"/>
    <col min="3073" max="3073" width="73" style="32" customWidth="1"/>
    <col min="3074" max="3074" width="13.7109375" style="32" customWidth="1"/>
    <col min="3075" max="3075" width="12.28515625" style="32" bestFit="1" customWidth="1"/>
    <col min="3076" max="3076" width="13.28515625" style="32" customWidth="1"/>
    <col min="3077" max="3077" width="9.42578125" style="32" bestFit="1" customWidth="1"/>
    <col min="3078" max="3078" width="14" style="32" bestFit="1" customWidth="1"/>
    <col min="3079" max="3079" width="9.5703125" style="32" bestFit="1" customWidth="1"/>
    <col min="3080" max="3080" width="12.140625" style="32" bestFit="1" customWidth="1"/>
    <col min="3081" max="3081" width="11.42578125" style="32" bestFit="1" customWidth="1"/>
    <col min="3082" max="3082" width="14" style="32" bestFit="1" customWidth="1"/>
    <col min="3083" max="3083" width="9.5703125" style="32" bestFit="1" customWidth="1"/>
    <col min="3084" max="3084" width="9.140625" style="32"/>
    <col min="3085" max="3085" width="14" style="32" bestFit="1" customWidth="1"/>
    <col min="3086" max="3086" width="15.28515625" style="32" customWidth="1"/>
    <col min="3087" max="3087" width="11" style="32" customWidth="1"/>
    <col min="3088" max="3328" width="9.140625" style="32"/>
    <col min="3329" max="3329" width="73" style="32" customWidth="1"/>
    <col min="3330" max="3330" width="13.7109375" style="32" customWidth="1"/>
    <col min="3331" max="3331" width="12.28515625" style="32" bestFit="1" customWidth="1"/>
    <col min="3332" max="3332" width="13.28515625" style="32" customWidth="1"/>
    <col min="3333" max="3333" width="9.42578125" style="32" bestFit="1" customWidth="1"/>
    <col min="3334" max="3334" width="14" style="32" bestFit="1" customWidth="1"/>
    <col min="3335" max="3335" width="9.5703125" style="32" bestFit="1" customWidth="1"/>
    <col min="3336" max="3336" width="12.140625" style="32" bestFit="1" customWidth="1"/>
    <col min="3337" max="3337" width="11.42578125" style="32" bestFit="1" customWidth="1"/>
    <col min="3338" max="3338" width="14" style="32" bestFit="1" customWidth="1"/>
    <col min="3339" max="3339" width="9.5703125" style="32" bestFit="1" customWidth="1"/>
    <col min="3340" max="3340" width="9.140625" style="32"/>
    <col min="3341" max="3341" width="14" style="32" bestFit="1" customWidth="1"/>
    <col min="3342" max="3342" width="15.28515625" style="32" customWidth="1"/>
    <col min="3343" max="3343" width="11" style="32" customWidth="1"/>
    <col min="3344" max="3584" width="9.140625" style="32"/>
    <col min="3585" max="3585" width="73" style="32" customWidth="1"/>
    <col min="3586" max="3586" width="13.7109375" style="32" customWidth="1"/>
    <col min="3587" max="3587" width="12.28515625" style="32" bestFit="1" customWidth="1"/>
    <col min="3588" max="3588" width="13.28515625" style="32" customWidth="1"/>
    <col min="3589" max="3589" width="9.42578125" style="32" bestFit="1" customWidth="1"/>
    <col min="3590" max="3590" width="14" style="32" bestFit="1" customWidth="1"/>
    <col min="3591" max="3591" width="9.5703125" style="32" bestFit="1" customWidth="1"/>
    <col min="3592" max="3592" width="12.140625" style="32" bestFit="1" customWidth="1"/>
    <col min="3593" max="3593" width="11.42578125" style="32" bestFit="1" customWidth="1"/>
    <col min="3594" max="3594" width="14" style="32" bestFit="1" customWidth="1"/>
    <col min="3595" max="3595" width="9.5703125" style="32" bestFit="1" customWidth="1"/>
    <col min="3596" max="3596" width="9.140625" style="32"/>
    <col min="3597" max="3597" width="14" style="32" bestFit="1" customWidth="1"/>
    <col min="3598" max="3598" width="15.28515625" style="32" customWidth="1"/>
    <col min="3599" max="3599" width="11" style="32" customWidth="1"/>
    <col min="3600" max="3840" width="9.140625" style="32"/>
    <col min="3841" max="3841" width="73" style="32" customWidth="1"/>
    <col min="3842" max="3842" width="13.7109375" style="32" customWidth="1"/>
    <col min="3843" max="3843" width="12.28515625" style="32" bestFit="1" customWidth="1"/>
    <col min="3844" max="3844" width="13.28515625" style="32" customWidth="1"/>
    <col min="3845" max="3845" width="9.42578125" style="32" bestFit="1" customWidth="1"/>
    <col min="3846" max="3846" width="14" style="32" bestFit="1" customWidth="1"/>
    <col min="3847" max="3847" width="9.5703125" style="32" bestFit="1" customWidth="1"/>
    <col min="3848" max="3848" width="12.140625" style="32" bestFit="1" customWidth="1"/>
    <col min="3849" max="3849" width="11.42578125" style="32" bestFit="1" customWidth="1"/>
    <col min="3850" max="3850" width="14" style="32" bestFit="1" customWidth="1"/>
    <col min="3851" max="3851" width="9.5703125" style="32" bestFit="1" customWidth="1"/>
    <col min="3852" max="3852" width="9.140625" style="32"/>
    <col min="3853" max="3853" width="14" style="32" bestFit="1" customWidth="1"/>
    <col min="3854" max="3854" width="15.28515625" style="32" customWidth="1"/>
    <col min="3855" max="3855" width="11" style="32" customWidth="1"/>
    <col min="3856" max="4096" width="9.140625" style="32"/>
    <col min="4097" max="4097" width="73" style="32" customWidth="1"/>
    <col min="4098" max="4098" width="13.7109375" style="32" customWidth="1"/>
    <col min="4099" max="4099" width="12.28515625" style="32" bestFit="1" customWidth="1"/>
    <col min="4100" max="4100" width="13.28515625" style="32" customWidth="1"/>
    <col min="4101" max="4101" width="9.42578125" style="32" bestFit="1" customWidth="1"/>
    <col min="4102" max="4102" width="14" style="32" bestFit="1" customWidth="1"/>
    <col min="4103" max="4103" width="9.5703125" style="32" bestFit="1" customWidth="1"/>
    <col min="4104" max="4104" width="12.140625" style="32" bestFit="1" customWidth="1"/>
    <col min="4105" max="4105" width="11.42578125" style="32" bestFit="1" customWidth="1"/>
    <col min="4106" max="4106" width="14" style="32" bestFit="1" customWidth="1"/>
    <col min="4107" max="4107" width="9.5703125" style="32" bestFit="1" customWidth="1"/>
    <col min="4108" max="4108" width="9.140625" style="32"/>
    <col min="4109" max="4109" width="14" style="32" bestFit="1" customWidth="1"/>
    <col min="4110" max="4110" width="15.28515625" style="32" customWidth="1"/>
    <col min="4111" max="4111" width="11" style="32" customWidth="1"/>
    <col min="4112" max="4352" width="9.140625" style="32"/>
    <col min="4353" max="4353" width="73" style="32" customWidth="1"/>
    <col min="4354" max="4354" width="13.7109375" style="32" customWidth="1"/>
    <col min="4355" max="4355" width="12.28515625" style="32" bestFit="1" customWidth="1"/>
    <col min="4356" max="4356" width="13.28515625" style="32" customWidth="1"/>
    <col min="4357" max="4357" width="9.42578125" style="32" bestFit="1" customWidth="1"/>
    <col min="4358" max="4358" width="14" style="32" bestFit="1" customWidth="1"/>
    <col min="4359" max="4359" width="9.5703125" style="32" bestFit="1" customWidth="1"/>
    <col min="4360" max="4360" width="12.140625" style="32" bestFit="1" customWidth="1"/>
    <col min="4361" max="4361" width="11.42578125" style="32" bestFit="1" customWidth="1"/>
    <col min="4362" max="4362" width="14" style="32" bestFit="1" customWidth="1"/>
    <col min="4363" max="4363" width="9.5703125" style="32" bestFit="1" customWidth="1"/>
    <col min="4364" max="4364" width="9.140625" style="32"/>
    <col min="4365" max="4365" width="14" style="32" bestFit="1" customWidth="1"/>
    <col min="4366" max="4366" width="15.28515625" style="32" customWidth="1"/>
    <col min="4367" max="4367" width="11" style="32" customWidth="1"/>
    <col min="4368" max="4608" width="9.140625" style="32"/>
    <col min="4609" max="4609" width="73" style="32" customWidth="1"/>
    <col min="4610" max="4610" width="13.7109375" style="32" customWidth="1"/>
    <col min="4611" max="4611" width="12.28515625" style="32" bestFit="1" customWidth="1"/>
    <col min="4612" max="4612" width="13.28515625" style="32" customWidth="1"/>
    <col min="4613" max="4613" width="9.42578125" style="32" bestFit="1" customWidth="1"/>
    <col min="4614" max="4614" width="14" style="32" bestFit="1" customWidth="1"/>
    <col min="4615" max="4615" width="9.5703125" style="32" bestFit="1" customWidth="1"/>
    <col min="4616" max="4616" width="12.140625" style="32" bestFit="1" customWidth="1"/>
    <col min="4617" max="4617" width="11.42578125" style="32" bestFit="1" customWidth="1"/>
    <col min="4618" max="4618" width="14" style="32" bestFit="1" customWidth="1"/>
    <col min="4619" max="4619" width="9.5703125" style="32" bestFit="1" customWidth="1"/>
    <col min="4620" max="4620" width="9.140625" style="32"/>
    <col min="4621" max="4621" width="14" style="32" bestFit="1" customWidth="1"/>
    <col min="4622" max="4622" width="15.28515625" style="32" customWidth="1"/>
    <col min="4623" max="4623" width="11" style="32" customWidth="1"/>
    <col min="4624" max="4864" width="9.140625" style="32"/>
    <col min="4865" max="4865" width="73" style="32" customWidth="1"/>
    <col min="4866" max="4866" width="13.7109375" style="32" customWidth="1"/>
    <col min="4867" max="4867" width="12.28515625" style="32" bestFit="1" customWidth="1"/>
    <col min="4868" max="4868" width="13.28515625" style="32" customWidth="1"/>
    <col min="4869" max="4869" width="9.42578125" style="32" bestFit="1" customWidth="1"/>
    <col min="4870" max="4870" width="14" style="32" bestFit="1" customWidth="1"/>
    <col min="4871" max="4871" width="9.5703125" style="32" bestFit="1" customWidth="1"/>
    <col min="4872" max="4872" width="12.140625" style="32" bestFit="1" customWidth="1"/>
    <col min="4873" max="4873" width="11.42578125" style="32" bestFit="1" customWidth="1"/>
    <col min="4874" max="4874" width="14" style="32" bestFit="1" customWidth="1"/>
    <col min="4875" max="4875" width="9.5703125" style="32" bestFit="1" customWidth="1"/>
    <col min="4876" max="4876" width="9.140625" style="32"/>
    <col min="4877" max="4877" width="14" style="32" bestFit="1" customWidth="1"/>
    <col min="4878" max="4878" width="15.28515625" style="32" customWidth="1"/>
    <col min="4879" max="4879" width="11" style="32" customWidth="1"/>
    <col min="4880" max="5120" width="9.140625" style="32"/>
    <col min="5121" max="5121" width="73" style="32" customWidth="1"/>
    <col min="5122" max="5122" width="13.7109375" style="32" customWidth="1"/>
    <col min="5123" max="5123" width="12.28515625" style="32" bestFit="1" customWidth="1"/>
    <col min="5124" max="5124" width="13.28515625" style="32" customWidth="1"/>
    <col min="5125" max="5125" width="9.42578125" style="32" bestFit="1" customWidth="1"/>
    <col min="5126" max="5126" width="14" style="32" bestFit="1" customWidth="1"/>
    <col min="5127" max="5127" width="9.5703125" style="32" bestFit="1" customWidth="1"/>
    <col min="5128" max="5128" width="12.140625" style="32" bestFit="1" customWidth="1"/>
    <col min="5129" max="5129" width="11.42578125" style="32" bestFit="1" customWidth="1"/>
    <col min="5130" max="5130" width="14" style="32" bestFit="1" customWidth="1"/>
    <col min="5131" max="5131" width="9.5703125" style="32" bestFit="1" customWidth="1"/>
    <col min="5132" max="5132" width="9.140625" style="32"/>
    <col min="5133" max="5133" width="14" style="32" bestFit="1" customWidth="1"/>
    <col min="5134" max="5134" width="15.28515625" style="32" customWidth="1"/>
    <col min="5135" max="5135" width="11" style="32" customWidth="1"/>
    <col min="5136" max="5376" width="9.140625" style="32"/>
    <col min="5377" max="5377" width="73" style="32" customWidth="1"/>
    <col min="5378" max="5378" width="13.7109375" style="32" customWidth="1"/>
    <col min="5379" max="5379" width="12.28515625" style="32" bestFit="1" customWidth="1"/>
    <col min="5380" max="5380" width="13.28515625" style="32" customWidth="1"/>
    <col min="5381" max="5381" width="9.42578125" style="32" bestFit="1" customWidth="1"/>
    <col min="5382" max="5382" width="14" style="32" bestFit="1" customWidth="1"/>
    <col min="5383" max="5383" width="9.5703125" style="32" bestFit="1" customWidth="1"/>
    <col min="5384" max="5384" width="12.140625" style="32" bestFit="1" customWidth="1"/>
    <col min="5385" max="5385" width="11.42578125" style="32" bestFit="1" customWidth="1"/>
    <col min="5386" max="5386" width="14" style="32" bestFit="1" customWidth="1"/>
    <col min="5387" max="5387" width="9.5703125" style="32" bestFit="1" customWidth="1"/>
    <col min="5388" max="5388" width="9.140625" style="32"/>
    <col min="5389" max="5389" width="14" style="32" bestFit="1" customWidth="1"/>
    <col min="5390" max="5390" width="15.28515625" style="32" customWidth="1"/>
    <col min="5391" max="5391" width="11" style="32" customWidth="1"/>
    <col min="5392" max="5632" width="9.140625" style="32"/>
    <col min="5633" max="5633" width="73" style="32" customWidth="1"/>
    <col min="5634" max="5634" width="13.7109375" style="32" customWidth="1"/>
    <col min="5635" max="5635" width="12.28515625" style="32" bestFit="1" customWidth="1"/>
    <col min="5636" max="5636" width="13.28515625" style="32" customWidth="1"/>
    <col min="5637" max="5637" width="9.42578125" style="32" bestFit="1" customWidth="1"/>
    <col min="5638" max="5638" width="14" style="32" bestFit="1" customWidth="1"/>
    <col min="5639" max="5639" width="9.5703125" style="32" bestFit="1" customWidth="1"/>
    <col min="5640" max="5640" width="12.140625" style="32" bestFit="1" customWidth="1"/>
    <col min="5641" max="5641" width="11.42578125" style="32" bestFit="1" customWidth="1"/>
    <col min="5642" max="5642" width="14" style="32" bestFit="1" customWidth="1"/>
    <col min="5643" max="5643" width="9.5703125" style="32" bestFit="1" customWidth="1"/>
    <col min="5644" max="5644" width="9.140625" style="32"/>
    <col min="5645" max="5645" width="14" style="32" bestFit="1" customWidth="1"/>
    <col min="5646" max="5646" width="15.28515625" style="32" customWidth="1"/>
    <col min="5647" max="5647" width="11" style="32" customWidth="1"/>
    <col min="5648" max="5888" width="9.140625" style="32"/>
    <col min="5889" max="5889" width="73" style="32" customWidth="1"/>
    <col min="5890" max="5890" width="13.7109375" style="32" customWidth="1"/>
    <col min="5891" max="5891" width="12.28515625" style="32" bestFit="1" customWidth="1"/>
    <col min="5892" max="5892" width="13.28515625" style="32" customWidth="1"/>
    <col min="5893" max="5893" width="9.42578125" style="32" bestFit="1" customWidth="1"/>
    <col min="5894" max="5894" width="14" style="32" bestFit="1" customWidth="1"/>
    <col min="5895" max="5895" width="9.5703125" style="32" bestFit="1" customWidth="1"/>
    <col min="5896" max="5896" width="12.140625" style="32" bestFit="1" customWidth="1"/>
    <col min="5897" max="5897" width="11.42578125" style="32" bestFit="1" customWidth="1"/>
    <col min="5898" max="5898" width="14" style="32" bestFit="1" customWidth="1"/>
    <col min="5899" max="5899" width="9.5703125" style="32" bestFit="1" customWidth="1"/>
    <col min="5900" max="5900" width="9.140625" style="32"/>
    <col min="5901" max="5901" width="14" style="32" bestFit="1" customWidth="1"/>
    <col min="5902" max="5902" width="15.28515625" style="32" customWidth="1"/>
    <col min="5903" max="5903" width="11" style="32" customWidth="1"/>
    <col min="5904" max="6144" width="9.140625" style="32"/>
    <col min="6145" max="6145" width="73" style="32" customWidth="1"/>
    <col min="6146" max="6146" width="13.7109375" style="32" customWidth="1"/>
    <col min="6147" max="6147" width="12.28515625" style="32" bestFit="1" customWidth="1"/>
    <col min="6148" max="6148" width="13.28515625" style="32" customWidth="1"/>
    <col min="6149" max="6149" width="9.42578125" style="32" bestFit="1" customWidth="1"/>
    <col min="6150" max="6150" width="14" style="32" bestFit="1" customWidth="1"/>
    <col min="6151" max="6151" width="9.5703125" style="32" bestFit="1" customWidth="1"/>
    <col min="6152" max="6152" width="12.140625" style="32" bestFit="1" customWidth="1"/>
    <col min="6153" max="6153" width="11.42578125" style="32" bestFit="1" customWidth="1"/>
    <col min="6154" max="6154" width="14" style="32" bestFit="1" customWidth="1"/>
    <col min="6155" max="6155" width="9.5703125" style="32" bestFit="1" customWidth="1"/>
    <col min="6156" max="6156" width="9.140625" style="32"/>
    <col min="6157" max="6157" width="14" style="32" bestFit="1" customWidth="1"/>
    <col min="6158" max="6158" width="15.28515625" style="32" customWidth="1"/>
    <col min="6159" max="6159" width="11" style="32" customWidth="1"/>
    <col min="6160" max="6400" width="9.140625" style="32"/>
    <col min="6401" max="6401" width="73" style="32" customWidth="1"/>
    <col min="6402" max="6402" width="13.7109375" style="32" customWidth="1"/>
    <col min="6403" max="6403" width="12.28515625" style="32" bestFit="1" customWidth="1"/>
    <col min="6404" max="6404" width="13.28515625" style="32" customWidth="1"/>
    <col min="6405" max="6405" width="9.42578125" style="32" bestFit="1" customWidth="1"/>
    <col min="6406" max="6406" width="14" style="32" bestFit="1" customWidth="1"/>
    <col min="6407" max="6407" width="9.5703125" style="32" bestFit="1" customWidth="1"/>
    <col min="6408" max="6408" width="12.140625" style="32" bestFit="1" customWidth="1"/>
    <col min="6409" max="6409" width="11.42578125" style="32" bestFit="1" customWidth="1"/>
    <col min="6410" max="6410" width="14" style="32" bestFit="1" customWidth="1"/>
    <col min="6411" max="6411" width="9.5703125" style="32" bestFit="1" customWidth="1"/>
    <col min="6412" max="6412" width="9.140625" style="32"/>
    <col min="6413" max="6413" width="14" style="32" bestFit="1" customWidth="1"/>
    <col min="6414" max="6414" width="15.28515625" style="32" customWidth="1"/>
    <col min="6415" max="6415" width="11" style="32" customWidth="1"/>
    <col min="6416" max="6656" width="9.140625" style="32"/>
    <col min="6657" max="6657" width="73" style="32" customWidth="1"/>
    <col min="6658" max="6658" width="13.7109375" style="32" customWidth="1"/>
    <col min="6659" max="6659" width="12.28515625" style="32" bestFit="1" customWidth="1"/>
    <col min="6660" max="6660" width="13.28515625" style="32" customWidth="1"/>
    <col min="6661" max="6661" width="9.42578125" style="32" bestFit="1" customWidth="1"/>
    <col min="6662" max="6662" width="14" style="32" bestFit="1" customWidth="1"/>
    <col min="6663" max="6663" width="9.5703125" style="32" bestFit="1" customWidth="1"/>
    <col min="6664" max="6664" width="12.140625" style="32" bestFit="1" customWidth="1"/>
    <col min="6665" max="6665" width="11.42578125" style="32" bestFit="1" customWidth="1"/>
    <col min="6666" max="6666" width="14" style="32" bestFit="1" customWidth="1"/>
    <col min="6667" max="6667" width="9.5703125" style="32" bestFit="1" customWidth="1"/>
    <col min="6668" max="6668" width="9.140625" style="32"/>
    <col min="6669" max="6669" width="14" style="32" bestFit="1" customWidth="1"/>
    <col min="6670" max="6670" width="15.28515625" style="32" customWidth="1"/>
    <col min="6671" max="6671" width="11" style="32" customWidth="1"/>
    <col min="6672" max="6912" width="9.140625" style="32"/>
    <col min="6913" max="6913" width="73" style="32" customWidth="1"/>
    <col min="6914" max="6914" width="13.7109375" style="32" customWidth="1"/>
    <col min="6915" max="6915" width="12.28515625" style="32" bestFit="1" customWidth="1"/>
    <col min="6916" max="6916" width="13.28515625" style="32" customWidth="1"/>
    <col min="6917" max="6917" width="9.42578125" style="32" bestFit="1" customWidth="1"/>
    <col min="6918" max="6918" width="14" style="32" bestFit="1" customWidth="1"/>
    <col min="6919" max="6919" width="9.5703125" style="32" bestFit="1" customWidth="1"/>
    <col min="6920" max="6920" width="12.140625" style="32" bestFit="1" customWidth="1"/>
    <col min="6921" max="6921" width="11.42578125" style="32" bestFit="1" customWidth="1"/>
    <col min="6922" max="6922" width="14" style="32" bestFit="1" customWidth="1"/>
    <col min="6923" max="6923" width="9.5703125" style="32" bestFit="1" customWidth="1"/>
    <col min="6924" max="6924" width="9.140625" style="32"/>
    <col min="6925" max="6925" width="14" style="32" bestFit="1" customWidth="1"/>
    <col min="6926" max="6926" width="15.28515625" style="32" customWidth="1"/>
    <col min="6927" max="6927" width="11" style="32" customWidth="1"/>
    <col min="6928" max="7168" width="9.140625" style="32"/>
    <col min="7169" max="7169" width="73" style="32" customWidth="1"/>
    <col min="7170" max="7170" width="13.7109375" style="32" customWidth="1"/>
    <col min="7171" max="7171" width="12.28515625" style="32" bestFit="1" customWidth="1"/>
    <col min="7172" max="7172" width="13.28515625" style="32" customWidth="1"/>
    <col min="7173" max="7173" width="9.42578125" style="32" bestFit="1" customWidth="1"/>
    <col min="7174" max="7174" width="14" style="32" bestFit="1" customWidth="1"/>
    <col min="7175" max="7175" width="9.5703125" style="32" bestFit="1" customWidth="1"/>
    <col min="7176" max="7176" width="12.140625" style="32" bestFit="1" customWidth="1"/>
    <col min="7177" max="7177" width="11.42578125" style="32" bestFit="1" customWidth="1"/>
    <col min="7178" max="7178" width="14" style="32" bestFit="1" customWidth="1"/>
    <col min="7179" max="7179" width="9.5703125" style="32" bestFit="1" customWidth="1"/>
    <col min="7180" max="7180" width="9.140625" style="32"/>
    <col min="7181" max="7181" width="14" style="32" bestFit="1" customWidth="1"/>
    <col min="7182" max="7182" width="15.28515625" style="32" customWidth="1"/>
    <col min="7183" max="7183" width="11" style="32" customWidth="1"/>
    <col min="7184" max="7424" width="9.140625" style="32"/>
    <col min="7425" max="7425" width="73" style="32" customWidth="1"/>
    <col min="7426" max="7426" width="13.7109375" style="32" customWidth="1"/>
    <col min="7427" max="7427" width="12.28515625" style="32" bestFit="1" customWidth="1"/>
    <col min="7428" max="7428" width="13.28515625" style="32" customWidth="1"/>
    <col min="7429" max="7429" width="9.42578125" style="32" bestFit="1" customWidth="1"/>
    <col min="7430" max="7430" width="14" style="32" bestFit="1" customWidth="1"/>
    <col min="7431" max="7431" width="9.5703125" style="32" bestFit="1" customWidth="1"/>
    <col min="7432" max="7432" width="12.140625" style="32" bestFit="1" customWidth="1"/>
    <col min="7433" max="7433" width="11.42578125" style="32" bestFit="1" customWidth="1"/>
    <col min="7434" max="7434" width="14" style="32" bestFit="1" customWidth="1"/>
    <col min="7435" max="7435" width="9.5703125" style="32" bestFit="1" customWidth="1"/>
    <col min="7436" max="7436" width="9.140625" style="32"/>
    <col min="7437" max="7437" width="14" style="32" bestFit="1" customWidth="1"/>
    <col min="7438" max="7438" width="15.28515625" style="32" customWidth="1"/>
    <col min="7439" max="7439" width="11" style="32" customWidth="1"/>
    <col min="7440" max="7680" width="9.140625" style="32"/>
    <col min="7681" max="7681" width="73" style="32" customWidth="1"/>
    <col min="7682" max="7682" width="13.7109375" style="32" customWidth="1"/>
    <col min="7683" max="7683" width="12.28515625" style="32" bestFit="1" customWidth="1"/>
    <col min="7684" max="7684" width="13.28515625" style="32" customWidth="1"/>
    <col min="7685" max="7685" width="9.42578125" style="32" bestFit="1" customWidth="1"/>
    <col min="7686" max="7686" width="14" style="32" bestFit="1" customWidth="1"/>
    <col min="7687" max="7687" width="9.5703125" style="32" bestFit="1" customWidth="1"/>
    <col min="7688" max="7688" width="12.140625" style="32" bestFit="1" customWidth="1"/>
    <col min="7689" max="7689" width="11.42578125" style="32" bestFit="1" customWidth="1"/>
    <col min="7690" max="7690" width="14" style="32" bestFit="1" customWidth="1"/>
    <col min="7691" max="7691" width="9.5703125" style="32" bestFit="1" customWidth="1"/>
    <col min="7692" max="7692" width="9.140625" style="32"/>
    <col min="7693" max="7693" width="14" style="32" bestFit="1" customWidth="1"/>
    <col min="7694" max="7694" width="15.28515625" style="32" customWidth="1"/>
    <col min="7695" max="7695" width="11" style="32" customWidth="1"/>
    <col min="7696" max="7936" width="9.140625" style="32"/>
    <col min="7937" max="7937" width="73" style="32" customWidth="1"/>
    <col min="7938" max="7938" width="13.7109375" style="32" customWidth="1"/>
    <col min="7939" max="7939" width="12.28515625" style="32" bestFit="1" customWidth="1"/>
    <col min="7940" max="7940" width="13.28515625" style="32" customWidth="1"/>
    <col min="7941" max="7941" width="9.42578125" style="32" bestFit="1" customWidth="1"/>
    <col min="7942" max="7942" width="14" style="32" bestFit="1" customWidth="1"/>
    <col min="7943" max="7943" width="9.5703125" style="32" bestFit="1" customWidth="1"/>
    <col min="7944" max="7944" width="12.140625" style="32" bestFit="1" customWidth="1"/>
    <col min="7945" max="7945" width="11.42578125" style="32" bestFit="1" customWidth="1"/>
    <col min="7946" max="7946" width="14" style="32" bestFit="1" customWidth="1"/>
    <col min="7947" max="7947" width="9.5703125" style="32" bestFit="1" customWidth="1"/>
    <col min="7948" max="7948" width="9.140625" style="32"/>
    <col min="7949" max="7949" width="14" style="32" bestFit="1" customWidth="1"/>
    <col min="7950" max="7950" width="15.28515625" style="32" customWidth="1"/>
    <col min="7951" max="7951" width="11" style="32" customWidth="1"/>
    <col min="7952" max="8192" width="9.140625" style="32"/>
    <col min="8193" max="8193" width="73" style="32" customWidth="1"/>
    <col min="8194" max="8194" width="13.7109375" style="32" customWidth="1"/>
    <col min="8195" max="8195" width="12.28515625" style="32" bestFit="1" customWidth="1"/>
    <col min="8196" max="8196" width="13.28515625" style="32" customWidth="1"/>
    <col min="8197" max="8197" width="9.42578125" style="32" bestFit="1" customWidth="1"/>
    <col min="8198" max="8198" width="14" style="32" bestFit="1" customWidth="1"/>
    <col min="8199" max="8199" width="9.5703125" style="32" bestFit="1" customWidth="1"/>
    <col min="8200" max="8200" width="12.140625" style="32" bestFit="1" customWidth="1"/>
    <col min="8201" max="8201" width="11.42578125" style="32" bestFit="1" customWidth="1"/>
    <col min="8202" max="8202" width="14" style="32" bestFit="1" customWidth="1"/>
    <col min="8203" max="8203" width="9.5703125" style="32" bestFit="1" customWidth="1"/>
    <col min="8204" max="8204" width="9.140625" style="32"/>
    <col min="8205" max="8205" width="14" style="32" bestFit="1" customWidth="1"/>
    <col min="8206" max="8206" width="15.28515625" style="32" customWidth="1"/>
    <col min="8207" max="8207" width="11" style="32" customWidth="1"/>
    <col min="8208" max="8448" width="9.140625" style="32"/>
    <col min="8449" max="8449" width="73" style="32" customWidth="1"/>
    <col min="8450" max="8450" width="13.7109375" style="32" customWidth="1"/>
    <col min="8451" max="8451" width="12.28515625" style="32" bestFit="1" customWidth="1"/>
    <col min="8452" max="8452" width="13.28515625" style="32" customWidth="1"/>
    <col min="8453" max="8453" width="9.42578125" style="32" bestFit="1" customWidth="1"/>
    <col min="8454" max="8454" width="14" style="32" bestFit="1" customWidth="1"/>
    <col min="8455" max="8455" width="9.5703125" style="32" bestFit="1" customWidth="1"/>
    <col min="8456" max="8456" width="12.140625" style="32" bestFit="1" customWidth="1"/>
    <col min="8457" max="8457" width="11.42578125" style="32" bestFit="1" customWidth="1"/>
    <col min="8458" max="8458" width="14" style="32" bestFit="1" customWidth="1"/>
    <col min="8459" max="8459" width="9.5703125" style="32" bestFit="1" customWidth="1"/>
    <col min="8460" max="8460" width="9.140625" style="32"/>
    <col min="8461" max="8461" width="14" style="32" bestFit="1" customWidth="1"/>
    <col min="8462" max="8462" width="15.28515625" style="32" customWidth="1"/>
    <col min="8463" max="8463" width="11" style="32" customWidth="1"/>
    <col min="8464" max="8704" width="9.140625" style="32"/>
    <col min="8705" max="8705" width="73" style="32" customWidth="1"/>
    <col min="8706" max="8706" width="13.7109375" style="32" customWidth="1"/>
    <col min="8707" max="8707" width="12.28515625" style="32" bestFit="1" customWidth="1"/>
    <col min="8708" max="8708" width="13.28515625" style="32" customWidth="1"/>
    <col min="8709" max="8709" width="9.42578125" style="32" bestFit="1" customWidth="1"/>
    <col min="8710" max="8710" width="14" style="32" bestFit="1" customWidth="1"/>
    <col min="8711" max="8711" width="9.5703125" style="32" bestFit="1" customWidth="1"/>
    <col min="8712" max="8712" width="12.140625" style="32" bestFit="1" customWidth="1"/>
    <col min="8713" max="8713" width="11.42578125" style="32" bestFit="1" customWidth="1"/>
    <col min="8714" max="8714" width="14" style="32" bestFit="1" customWidth="1"/>
    <col min="8715" max="8715" width="9.5703125" style="32" bestFit="1" customWidth="1"/>
    <col min="8716" max="8716" width="9.140625" style="32"/>
    <col min="8717" max="8717" width="14" style="32" bestFit="1" customWidth="1"/>
    <col min="8718" max="8718" width="15.28515625" style="32" customWidth="1"/>
    <col min="8719" max="8719" width="11" style="32" customWidth="1"/>
    <col min="8720" max="8960" width="9.140625" style="32"/>
    <col min="8961" max="8961" width="73" style="32" customWidth="1"/>
    <col min="8962" max="8962" width="13.7109375" style="32" customWidth="1"/>
    <col min="8963" max="8963" width="12.28515625" style="32" bestFit="1" customWidth="1"/>
    <col min="8964" max="8964" width="13.28515625" style="32" customWidth="1"/>
    <col min="8965" max="8965" width="9.42578125" style="32" bestFit="1" customWidth="1"/>
    <col min="8966" max="8966" width="14" style="32" bestFit="1" customWidth="1"/>
    <col min="8967" max="8967" width="9.5703125" style="32" bestFit="1" customWidth="1"/>
    <col min="8968" max="8968" width="12.140625" style="32" bestFit="1" customWidth="1"/>
    <col min="8969" max="8969" width="11.42578125" style="32" bestFit="1" customWidth="1"/>
    <col min="8970" max="8970" width="14" style="32" bestFit="1" customWidth="1"/>
    <col min="8971" max="8971" width="9.5703125" style="32" bestFit="1" customWidth="1"/>
    <col min="8972" max="8972" width="9.140625" style="32"/>
    <col min="8973" max="8973" width="14" style="32" bestFit="1" customWidth="1"/>
    <col min="8974" max="8974" width="15.28515625" style="32" customWidth="1"/>
    <col min="8975" max="8975" width="11" style="32" customWidth="1"/>
    <col min="8976" max="9216" width="9.140625" style="32"/>
    <col min="9217" max="9217" width="73" style="32" customWidth="1"/>
    <col min="9218" max="9218" width="13.7109375" style="32" customWidth="1"/>
    <col min="9219" max="9219" width="12.28515625" style="32" bestFit="1" customWidth="1"/>
    <col min="9220" max="9220" width="13.28515625" style="32" customWidth="1"/>
    <col min="9221" max="9221" width="9.42578125" style="32" bestFit="1" customWidth="1"/>
    <col min="9222" max="9222" width="14" style="32" bestFit="1" customWidth="1"/>
    <col min="9223" max="9223" width="9.5703125" style="32" bestFit="1" customWidth="1"/>
    <col min="9224" max="9224" width="12.140625" style="32" bestFit="1" customWidth="1"/>
    <col min="9225" max="9225" width="11.42578125" style="32" bestFit="1" customWidth="1"/>
    <col min="9226" max="9226" width="14" style="32" bestFit="1" customWidth="1"/>
    <col min="9227" max="9227" width="9.5703125" style="32" bestFit="1" customWidth="1"/>
    <col min="9228" max="9228" width="9.140625" style="32"/>
    <col min="9229" max="9229" width="14" style="32" bestFit="1" customWidth="1"/>
    <col min="9230" max="9230" width="15.28515625" style="32" customWidth="1"/>
    <col min="9231" max="9231" width="11" style="32" customWidth="1"/>
    <col min="9232" max="9472" width="9.140625" style="32"/>
    <col min="9473" max="9473" width="73" style="32" customWidth="1"/>
    <col min="9474" max="9474" width="13.7109375" style="32" customWidth="1"/>
    <col min="9475" max="9475" width="12.28515625" style="32" bestFit="1" customWidth="1"/>
    <col min="9476" max="9476" width="13.28515625" style="32" customWidth="1"/>
    <col min="9477" max="9477" width="9.42578125" style="32" bestFit="1" customWidth="1"/>
    <col min="9478" max="9478" width="14" style="32" bestFit="1" customWidth="1"/>
    <col min="9479" max="9479" width="9.5703125" style="32" bestFit="1" customWidth="1"/>
    <col min="9480" max="9480" width="12.140625" style="32" bestFit="1" customWidth="1"/>
    <col min="9481" max="9481" width="11.42578125" style="32" bestFit="1" customWidth="1"/>
    <col min="9482" max="9482" width="14" style="32" bestFit="1" customWidth="1"/>
    <col min="9483" max="9483" width="9.5703125" style="32" bestFit="1" customWidth="1"/>
    <col min="9484" max="9484" width="9.140625" style="32"/>
    <col min="9485" max="9485" width="14" style="32" bestFit="1" customWidth="1"/>
    <col min="9486" max="9486" width="15.28515625" style="32" customWidth="1"/>
    <col min="9487" max="9487" width="11" style="32" customWidth="1"/>
    <col min="9488" max="9728" width="9.140625" style="32"/>
    <col min="9729" max="9729" width="73" style="32" customWidth="1"/>
    <col min="9730" max="9730" width="13.7109375" style="32" customWidth="1"/>
    <col min="9731" max="9731" width="12.28515625" style="32" bestFit="1" customWidth="1"/>
    <col min="9732" max="9732" width="13.28515625" style="32" customWidth="1"/>
    <col min="9733" max="9733" width="9.42578125" style="32" bestFit="1" customWidth="1"/>
    <col min="9734" max="9734" width="14" style="32" bestFit="1" customWidth="1"/>
    <col min="9735" max="9735" width="9.5703125" style="32" bestFit="1" customWidth="1"/>
    <col min="9736" max="9736" width="12.140625" style="32" bestFit="1" customWidth="1"/>
    <col min="9737" max="9737" width="11.42578125" style="32" bestFit="1" customWidth="1"/>
    <col min="9738" max="9738" width="14" style="32" bestFit="1" customWidth="1"/>
    <col min="9739" max="9739" width="9.5703125" style="32" bestFit="1" customWidth="1"/>
    <col min="9740" max="9740" width="9.140625" style="32"/>
    <col min="9741" max="9741" width="14" style="32" bestFit="1" customWidth="1"/>
    <col min="9742" max="9742" width="15.28515625" style="32" customWidth="1"/>
    <col min="9743" max="9743" width="11" style="32" customWidth="1"/>
    <col min="9744" max="9984" width="9.140625" style="32"/>
    <col min="9985" max="9985" width="73" style="32" customWidth="1"/>
    <col min="9986" max="9986" width="13.7109375" style="32" customWidth="1"/>
    <col min="9987" max="9987" width="12.28515625" style="32" bestFit="1" customWidth="1"/>
    <col min="9988" max="9988" width="13.28515625" style="32" customWidth="1"/>
    <col min="9989" max="9989" width="9.42578125" style="32" bestFit="1" customWidth="1"/>
    <col min="9990" max="9990" width="14" style="32" bestFit="1" customWidth="1"/>
    <col min="9991" max="9991" width="9.5703125" style="32" bestFit="1" customWidth="1"/>
    <col min="9992" max="9992" width="12.140625" style="32" bestFit="1" customWidth="1"/>
    <col min="9993" max="9993" width="11.42578125" style="32" bestFit="1" customWidth="1"/>
    <col min="9994" max="9994" width="14" style="32" bestFit="1" customWidth="1"/>
    <col min="9995" max="9995" width="9.5703125" style="32" bestFit="1" customWidth="1"/>
    <col min="9996" max="9996" width="9.140625" style="32"/>
    <col min="9997" max="9997" width="14" style="32" bestFit="1" customWidth="1"/>
    <col min="9998" max="9998" width="15.28515625" style="32" customWidth="1"/>
    <col min="9999" max="9999" width="11" style="32" customWidth="1"/>
    <col min="10000" max="10240" width="9.140625" style="32"/>
    <col min="10241" max="10241" width="73" style="32" customWidth="1"/>
    <col min="10242" max="10242" width="13.7109375" style="32" customWidth="1"/>
    <col min="10243" max="10243" width="12.28515625" style="32" bestFit="1" customWidth="1"/>
    <col min="10244" max="10244" width="13.28515625" style="32" customWidth="1"/>
    <col min="10245" max="10245" width="9.42578125" style="32" bestFit="1" customWidth="1"/>
    <col min="10246" max="10246" width="14" style="32" bestFit="1" customWidth="1"/>
    <col min="10247" max="10247" width="9.5703125" style="32" bestFit="1" customWidth="1"/>
    <col min="10248" max="10248" width="12.140625" style="32" bestFit="1" customWidth="1"/>
    <col min="10249" max="10249" width="11.42578125" style="32" bestFit="1" customWidth="1"/>
    <col min="10250" max="10250" width="14" style="32" bestFit="1" customWidth="1"/>
    <col min="10251" max="10251" width="9.5703125" style="32" bestFit="1" customWidth="1"/>
    <col min="10252" max="10252" width="9.140625" style="32"/>
    <col min="10253" max="10253" width="14" style="32" bestFit="1" customWidth="1"/>
    <col min="10254" max="10254" width="15.28515625" style="32" customWidth="1"/>
    <col min="10255" max="10255" width="11" style="32" customWidth="1"/>
    <col min="10256" max="10496" width="9.140625" style="32"/>
    <col min="10497" max="10497" width="73" style="32" customWidth="1"/>
    <col min="10498" max="10498" width="13.7109375" style="32" customWidth="1"/>
    <col min="10499" max="10499" width="12.28515625" style="32" bestFit="1" customWidth="1"/>
    <col min="10500" max="10500" width="13.28515625" style="32" customWidth="1"/>
    <col min="10501" max="10501" width="9.42578125" style="32" bestFit="1" customWidth="1"/>
    <col min="10502" max="10502" width="14" style="32" bestFit="1" customWidth="1"/>
    <col min="10503" max="10503" width="9.5703125" style="32" bestFit="1" customWidth="1"/>
    <col min="10504" max="10504" width="12.140625" style="32" bestFit="1" customWidth="1"/>
    <col min="10505" max="10505" width="11.42578125" style="32" bestFit="1" customWidth="1"/>
    <col min="10506" max="10506" width="14" style="32" bestFit="1" customWidth="1"/>
    <col min="10507" max="10507" width="9.5703125" style="32" bestFit="1" customWidth="1"/>
    <col min="10508" max="10508" width="9.140625" style="32"/>
    <col min="10509" max="10509" width="14" style="32" bestFit="1" customWidth="1"/>
    <col min="10510" max="10510" width="15.28515625" style="32" customWidth="1"/>
    <col min="10511" max="10511" width="11" style="32" customWidth="1"/>
    <col min="10512" max="10752" width="9.140625" style="32"/>
    <col min="10753" max="10753" width="73" style="32" customWidth="1"/>
    <col min="10754" max="10754" width="13.7109375" style="32" customWidth="1"/>
    <col min="10755" max="10755" width="12.28515625" style="32" bestFit="1" customWidth="1"/>
    <col min="10756" max="10756" width="13.28515625" style="32" customWidth="1"/>
    <col min="10757" max="10757" width="9.42578125" style="32" bestFit="1" customWidth="1"/>
    <col min="10758" max="10758" width="14" style="32" bestFit="1" customWidth="1"/>
    <col min="10759" max="10759" width="9.5703125" style="32" bestFit="1" customWidth="1"/>
    <col min="10760" max="10760" width="12.140625" style="32" bestFit="1" customWidth="1"/>
    <col min="10761" max="10761" width="11.42578125" style="32" bestFit="1" customWidth="1"/>
    <col min="10762" max="10762" width="14" style="32" bestFit="1" customWidth="1"/>
    <col min="10763" max="10763" width="9.5703125" style="32" bestFit="1" customWidth="1"/>
    <col min="10764" max="10764" width="9.140625" style="32"/>
    <col min="10765" max="10765" width="14" style="32" bestFit="1" customWidth="1"/>
    <col min="10766" max="10766" width="15.28515625" style="32" customWidth="1"/>
    <col min="10767" max="10767" width="11" style="32" customWidth="1"/>
    <col min="10768" max="11008" width="9.140625" style="32"/>
    <col min="11009" max="11009" width="73" style="32" customWidth="1"/>
    <col min="11010" max="11010" width="13.7109375" style="32" customWidth="1"/>
    <col min="11011" max="11011" width="12.28515625" style="32" bestFit="1" customWidth="1"/>
    <col min="11012" max="11012" width="13.28515625" style="32" customWidth="1"/>
    <col min="11013" max="11013" width="9.42578125" style="32" bestFit="1" customWidth="1"/>
    <col min="11014" max="11014" width="14" style="32" bestFit="1" customWidth="1"/>
    <col min="11015" max="11015" width="9.5703125" style="32" bestFit="1" customWidth="1"/>
    <col min="11016" max="11016" width="12.140625" style="32" bestFit="1" customWidth="1"/>
    <col min="11017" max="11017" width="11.42578125" style="32" bestFit="1" customWidth="1"/>
    <col min="11018" max="11018" width="14" style="32" bestFit="1" customWidth="1"/>
    <col min="11019" max="11019" width="9.5703125" style="32" bestFit="1" customWidth="1"/>
    <col min="11020" max="11020" width="9.140625" style="32"/>
    <col min="11021" max="11021" width="14" style="32" bestFit="1" customWidth="1"/>
    <col min="11022" max="11022" width="15.28515625" style="32" customWidth="1"/>
    <col min="11023" max="11023" width="11" style="32" customWidth="1"/>
    <col min="11024" max="11264" width="9.140625" style="32"/>
    <col min="11265" max="11265" width="73" style="32" customWidth="1"/>
    <col min="11266" max="11266" width="13.7109375" style="32" customWidth="1"/>
    <col min="11267" max="11267" width="12.28515625" style="32" bestFit="1" customWidth="1"/>
    <col min="11268" max="11268" width="13.28515625" style="32" customWidth="1"/>
    <col min="11269" max="11269" width="9.42578125" style="32" bestFit="1" customWidth="1"/>
    <col min="11270" max="11270" width="14" style="32" bestFit="1" customWidth="1"/>
    <col min="11271" max="11271" width="9.5703125" style="32" bestFit="1" customWidth="1"/>
    <col min="11272" max="11272" width="12.140625" style="32" bestFit="1" customWidth="1"/>
    <col min="11273" max="11273" width="11.42578125" style="32" bestFit="1" customWidth="1"/>
    <col min="11274" max="11274" width="14" style="32" bestFit="1" customWidth="1"/>
    <col min="11275" max="11275" width="9.5703125" style="32" bestFit="1" customWidth="1"/>
    <col min="11276" max="11276" width="9.140625" style="32"/>
    <col min="11277" max="11277" width="14" style="32" bestFit="1" customWidth="1"/>
    <col min="11278" max="11278" width="15.28515625" style="32" customWidth="1"/>
    <col min="11279" max="11279" width="11" style="32" customWidth="1"/>
    <col min="11280" max="11520" width="9.140625" style="32"/>
    <col min="11521" max="11521" width="73" style="32" customWidth="1"/>
    <col min="11522" max="11522" width="13.7109375" style="32" customWidth="1"/>
    <col min="11523" max="11523" width="12.28515625" style="32" bestFit="1" customWidth="1"/>
    <col min="11524" max="11524" width="13.28515625" style="32" customWidth="1"/>
    <col min="11525" max="11525" width="9.42578125" style="32" bestFit="1" customWidth="1"/>
    <col min="11526" max="11526" width="14" style="32" bestFit="1" customWidth="1"/>
    <col min="11527" max="11527" width="9.5703125" style="32" bestFit="1" customWidth="1"/>
    <col min="11528" max="11528" width="12.140625" style="32" bestFit="1" customWidth="1"/>
    <col min="11529" max="11529" width="11.42578125" style="32" bestFit="1" customWidth="1"/>
    <col min="11530" max="11530" width="14" style="32" bestFit="1" customWidth="1"/>
    <col min="11531" max="11531" width="9.5703125" style="32" bestFit="1" customWidth="1"/>
    <col min="11532" max="11532" width="9.140625" style="32"/>
    <col min="11533" max="11533" width="14" style="32" bestFit="1" customWidth="1"/>
    <col min="11534" max="11534" width="15.28515625" style="32" customWidth="1"/>
    <col min="11535" max="11535" width="11" style="32" customWidth="1"/>
    <col min="11536" max="11776" width="9.140625" style="32"/>
    <col min="11777" max="11777" width="73" style="32" customWidth="1"/>
    <col min="11778" max="11778" width="13.7109375" style="32" customWidth="1"/>
    <col min="11779" max="11779" width="12.28515625" style="32" bestFit="1" customWidth="1"/>
    <col min="11780" max="11780" width="13.28515625" style="32" customWidth="1"/>
    <col min="11781" max="11781" width="9.42578125" style="32" bestFit="1" customWidth="1"/>
    <col min="11782" max="11782" width="14" style="32" bestFit="1" customWidth="1"/>
    <col min="11783" max="11783" width="9.5703125" style="32" bestFit="1" customWidth="1"/>
    <col min="11784" max="11784" width="12.140625" style="32" bestFit="1" customWidth="1"/>
    <col min="11785" max="11785" width="11.42578125" style="32" bestFit="1" customWidth="1"/>
    <col min="11786" max="11786" width="14" style="32" bestFit="1" customWidth="1"/>
    <col min="11787" max="11787" width="9.5703125" style="32" bestFit="1" customWidth="1"/>
    <col min="11788" max="11788" width="9.140625" style="32"/>
    <col min="11789" max="11789" width="14" style="32" bestFit="1" customWidth="1"/>
    <col min="11790" max="11790" width="15.28515625" style="32" customWidth="1"/>
    <col min="11791" max="11791" width="11" style="32" customWidth="1"/>
    <col min="11792" max="12032" width="9.140625" style="32"/>
    <col min="12033" max="12033" width="73" style="32" customWidth="1"/>
    <col min="12034" max="12034" width="13.7109375" style="32" customWidth="1"/>
    <col min="12035" max="12035" width="12.28515625" style="32" bestFit="1" customWidth="1"/>
    <col min="12036" max="12036" width="13.28515625" style="32" customWidth="1"/>
    <col min="12037" max="12037" width="9.42578125" style="32" bestFit="1" customWidth="1"/>
    <col min="12038" max="12038" width="14" style="32" bestFit="1" customWidth="1"/>
    <col min="12039" max="12039" width="9.5703125" style="32" bestFit="1" customWidth="1"/>
    <col min="12040" max="12040" width="12.140625" style="32" bestFit="1" customWidth="1"/>
    <col min="12041" max="12041" width="11.42578125" style="32" bestFit="1" customWidth="1"/>
    <col min="12042" max="12042" width="14" style="32" bestFit="1" customWidth="1"/>
    <col min="12043" max="12043" width="9.5703125" style="32" bestFit="1" customWidth="1"/>
    <col min="12044" max="12044" width="9.140625" style="32"/>
    <col min="12045" max="12045" width="14" style="32" bestFit="1" customWidth="1"/>
    <col min="12046" max="12046" width="15.28515625" style="32" customWidth="1"/>
    <col min="12047" max="12047" width="11" style="32" customWidth="1"/>
    <col min="12048" max="12288" width="9.140625" style="32"/>
    <col min="12289" max="12289" width="73" style="32" customWidth="1"/>
    <col min="12290" max="12290" width="13.7109375" style="32" customWidth="1"/>
    <col min="12291" max="12291" width="12.28515625" style="32" bestFit="1" customWidth="1"/>
    <col min="12292" max="12292" width="13.28515625" style="32" customWidth="1"/>
    <col min="12293" max="12293" width="9.42578125" style="32" bestFit="1" customWidth="1"/>
    <col min="12294" max="12294" width="14" style="32" bestFit="1" customWidth="1"/>
    <col min="12295" max="12295" width="9.5703125" style="32" bestFit="1" customWidth="1"/>
    <col min="12296" max="12296" width="12.140625" style="32" bestFit="1" customWidth="1"/>
    <col min="12297" max="12297" width="11.42578125" style="32" bestFit="1" customWidth="1"/>
    <col min="12298" max="12298" width="14" style="32" bestFit="1" customWidth="1"/>
    <col min="12299" max="12299" width="9.5703125" style="32" bestFit="1" customWidth="1"/>
    <col min="12300" max="12300" width="9.140625" style="32"/>
    <col min="12301" max="12301" width="14" style="32" bestFit="1" customWidth="1"/>
    <col min="12302" max="12302" width="15.28515625" style="32" customWidth="1"/>
    <col min="12303" max="12303" width="11" style="32" customWidth="1"/>
    <col min="12304" max="12544" width="9.140625" style="32"/>
    <col min="12545" max="12545" width="73" style="32" customWidth="1"/>
    <col min="12546" max="12546" width="13.7109375" style="32" customWidth="1"/>
    <col min="12547" max="12547" width="12.28515625" style="32" bestFit="1" customWidth="1"/>
    <col min="12548" max="12548" width="13.28515625" style="32" customWidth="1"/>
    <col min="12549" max="12549" width="9.42578125" style="32" bestFit="1" customWidth="1"/>
    <col min="12550" max="12550" width="14" style="32" bestFit="1" customWidth="1"/>
    <col min="12551" max="12551" width="9.5703125" style="32" bestFit="1" customWidth="1"/>
    <col min="12552" max="12552" width="12.140625" style="32" bestFit="1" customWidth="1"/>
    <col min="12553" max="12553" width="11.42578125" style="32" bestFit="1" customWidth="1"/>
    <col min="12554" max="12554" width="14" style="32" bestFit="1" customWidth="1"/>
    <col min="12555" max="12555" width="9.5703125" style="32" bestFit="1" customWidth="1"/>
    <col min="12556" max="12556" width="9.140625" style="32"/>
    <col min="12557" max="12557" width="14" style="32" bestFit="1" customWidth="1"/>
    <col min="12558" max="12558" width="15.28515625" style="32" customWidth="1"/>
    <col min="12559" max="12559" width="11" style="32" customWidth="1"/>
    <col min="12560" max="12800" width="9.140625" style="32"/>
    <col min="12801" max="12801" width="73" style="32" customWidth="1"/>
    <col min="12802" max="12802" width="13.7109375" style="32" customWidth="1"/>
    <col min="12803" max="12803" width="12.28515625" style="32" bestFit="1" customWidth="1"/>
    <col min="12804" max="12804" width="13.28515625" style="32" customWidth="1"/>
    <col min="12805" max="12805" width="9.42578125" style="32" bestFit="1" customWidth="1"/>
    <col min="12806" max="12806" width="14" style="32" bestFit="1" customWidth="1"/>
    <col min="12807" max="12807" width="9.5703125" style="32" bestFit="1" customWidth="1"/>
    <col min="12808" max="12808" width="12.140625" style="32" bestFit="1" customWidth="1"/>
    <col min="12809" max="12809" width="11.42578125" style="32" bestFit="1" customWidth="1"/>
    <col min="12810" max="12810" width="14" style="32" bestFit="1" customWidth="1"/>
    <col min="12811" max="12811" width="9.5703125" style="32" bestFit="1" customWidth="1"/>
    <col min="12812" max="12812" width="9.140625" style="32"/>
    <col min="12813" max="12813" width="14" style="32" bestFit="1" customWidth="1"/>
    <col min="12814" max="12814" width="15.28515625" style="32" customWidth="1"/>
    <col min="12815" max="12815" width="11" style="32" customWidth="1"/>
    <col min="12816" max="13056" width="9.140625" style="32"/>
    <col min="13057" max="13057" width="73" style="32" customWidth="1"/>
    <col min="13058" max="13058" width="13.7109375" style="32" customWidth="1"/>
    <col min="13059" max="13059" width="12.28515625" style="32" bestFit="1" customWidth="1"/>
    <col min="13060" max="13060" width="13.28515625" style="32" customWidth="1"/>
    <col min="13061" max="13061" width="9.42578125" style="32" bestFit="1" customWidth="1"/>
    <col min="13062" max="13062" width="14" style="32" bestFit="1" customWidth="1"/>
    <col min="13063" max="13063" width="9.5703125" style="32" bestFit="1" customWidth="1"/>
    <col min="13064" max="13064" width="12.140625" style="32" bestFit="1" customWidth="1"/>
    <col min="13065" max="13065" width="11.42578125" style="32" bestFit="1" customWidth="1"/>
    <col min="13066" max="13066" width="14" style="32" bestFit="1" customWidth="1"/>
    <col min="13067" max="13067" width="9.5703125" style="32" bestFit="1" customWidth="1"/>
    <col min="13068" max="13068" width="9.140625" style="32"/>
    <col min="13069" max="13069" width="14" style="32" bestFit="1" customWidth="1"/>
    <col min="13070" max="13070" width="15.28515625" style="32" customWidth="1"/>
    <col min="13071" max="13071" width="11" style="32" customWidth="1"/>
    <col min="13072" max="13312" width="9.140625" style="32"/>
    <col min="13313" max="13313" width="73" style="32" customWidth="1"/>
    <col min="13314" max="13314" width="13.7109375" style="32" customWidth="1"/>
    <col min="13315" max="13315" width="12.28515625" style="32" bestFit="1" customWidth="1"/>
    <col min="13316" max="13316" width="13.28515625" style="32" customWidth="1"/>
    <col min="13317" max="13317" width="9.42578125" style="32" bestFit="1" customWidth="1"/>
    <col min="13318" max="13318" width="14" style="32" bestFit="1" customWidth="1"/>
    <col min="13319" max="13319" width="9.5703125" style="32" bestFit="1" customWidth="1"/>
    <col min="13320" max="13320" width="12.140625" style="32" bestFit="1" customWidth="1"/>
    <col min="13321" max="13321" width="11.42578125" style="32" bestFit="1" customWidth="1"/>
    <col min="13322" max="13322" width="14" style="32" bestFit="1" customWidth="1"/>
    <col min="13323" max="13323" width="9.5703125" style="32" bestFit="1" customWidth="1"/>
    <col min="13324" max="13324" width="9.140625" style="32"/>
    <col min="13325" max="13325" width="14" style="32" bestFit="1" customWidth="1"/>
    <col min="13326" max="13326" width="15.28515625" style="32" customWidth="1"/>
    <col min="13327" max="13327" width="11" style="32" customWidth="1"/>
    <col min="13328" max="13568" width="9.140625" style="32"/>
    <col min="13569" max="13569" width="73" style="32" customWidth="1"/>
    <col min="13570" max="13570" width="13.7109375" style="32" customWidth="1"/>
    <col min="13571" max="13571" width="12.28515625" style="32" bestFit="1" customWidth="1"/>
    <col min="13572" max="13572" width="13.28515625" style="32" customWidth="1"/>
    <col min="13573" max="13573" width="9.42578125" style="32" bestFit="1" customWidth="1"/>
    <col min="13574" max="13574" width="14" style="32" bestFit="1" customWidth="1"/>
    <col min="13575" max="13575" width="9.5703125" style="32" bestFit="1" customWidth="1"/>
    <col min="13576" max="13576" width="12.140625" style="32" bestFit="1" customWidth="1"/>
    <col min="13577" max="13577" width="11.42578125" style="32" bestFit="1" customWidth="1"/>
    <col min="13578" max="13578" width="14" style="32" bestFit="1" customWidth="1"/>
    <col min="13579" max="13579" width="9.5703125" style="32" bestFit="1" customWidth="1"/>
    <col min="13580" max="13580" width="9.140625" style="32"/>
    <col min="13581" max="13581" width="14" style="32" bestFit="1" customWidth="1"/>
    <col min="13582" max="13582" width="15.28515625" style="32" customWidth="1"/>
    <col min="13583" max="13583" width="11" style="32" customWidth="1"/>
    <col min="13584" max="13824" width="9.140625" style="32"/>
    <col min="13825" max="13825" width="73" style="32" customWidth="1"/>
    <col min="13826" max="13826" width="13.7109375" style="32" customWidth="1"/>
    <col min="13827" max="13827" width="12.28515625" style="32" bestFit="1" customWidth="1"/>
    <col min="13828" max="13828" width="13.28515625" style="32" customWidth="1"/>
    <col min="13829" max="13829" width="9.42578125" style="32" bestFit="1" customWidth="1"/>
    <col min="13830" max="13830" width="14" style="32" bestFit="1" customWidth="1"/>
    <col min="13831" max="13831" width="9.5703125" style="32" bestFit="1" customWidth="1"/>
    <col min="13832" max="13832" width="12.140625" style="32" bestFit="1" customWidth="1"/>
    <col min="13833" max="13833" width="11.42578125" style="32" bestFit="1" customWidth="1"/>
    <col min="13834" max="13834" width="14" style="32" bestFit="1" customWidth="1"/>
    <col min="13835" max="13835" width="9.5703125" style="32" bestFit="1" customWidth="1"/>
    <col min="13836" max="13836" width="9.140625" style="32"/>
    <col min="13837" max="13837" width="14" style="32" bestFit="1" customWidth="1"/>
    <col min="13838" max="13838" width="15.28515625" style="32" customWidth="1"/>
    <col min="13839" max="13839" width="11" style="32" customWidth="1"/>
    <col min="13840" max="14080" width="9.140625" style="32"/>
    <col min="14081" max="14081" width="73" style="32" customWidth="1"/>
    <col min="14082" max="14082" width="13.7109375" style="32" customWidth="1"/>
    <col min="14083" max="14083" width="12.28515625" style="32" bestFit="1" customWidth="1"/>
    <col min="14084" max="14084" width="13.28515625" style="32" customWidth="1"/>
    <col min="14085" max="14085" width="9.42578125" style="32" bestFit="1" customWidth="1"/>
    <col min="14086" max="14086" width="14" style="32" bestFit="1" customWidth="1"/>
    <col min="14087" max="14087" width="9.5703125" style="32" bestFit="1" customWidth="1"/>
    <col min="14088" max="14088" width="12.140625" style="32" bestFit="1" customWidth="1"/>
    <col min="14089" max="14089" width="11.42578125" style="32" bestFit="1" customWidth="1"/>
    <col min="14090" max="14090" width="14" style="32" bestFit="1" customWidth="1"/>
    <col min="14091" max="14091" width="9.5703125" style="32" bestFit="1" customWidth="1"/>
    <col min="14092" max="14092" width="9.140625" style="32"/>
    <col min="14093" max="14093" width="14" style="32" bestFit="1" customWidth="1"/>
    <col min="14094" max="14094" width="15.28515625" style="32" customWidth="1"/>
    <col min="14095" max="14095" width="11" style="32" customWidth="1"/>
    <col min="14096" max="14336" width="9.140625" style="32"/>
    <col min="14337" max="14337" width="73" style="32" customWidth="1"/>
    <col min="14338" max="14338" width="13.7109375" style="32" customWidth="1"/>
    <col min="14339" max="14339" width="12.28515625" style="32" bestFit="1" customWidth="1"/>
    <col min="14340" max="14340" width="13.28515625" style="32" customWidth="1"/>
    <col min="14341" max="14341" width="9.42578125" style="32" bestFit="1" customWidth="1"/>
    <col min="14342" max="14342" width="14" style="32" bestFit="1" customWidth="1"/>
    <col min="14343" max="14343" width="9.5703125" style="32" bestFit="1" customWidth="1"/>
    <col min="14344" max="14344" width="12.140625" style="32" bestFit="1" customWidth="1"/>
    <col min="14345" max="14345" width="11.42578125" style="32" bestFit="1" customWidth="1"/>
    <col min="14346" max="14346" width="14" style="32" bestFit="1" customWidth="1"/>
    <col min="14347" max="14347" width="9.5703125" style="32" bestFit="1" customWidth="1"/>
    <col min="14348" max="14348" width="9.140625" style="32"/>
    <col min="14349" max="14349" width="14" style="32" bestFit="1" customWidth="1"/>
    <col min="14350" max="14350" width="15.28515625" style="32" customWidth="1"/>
    <col min="14351" max="14351" width="11" style="32" customWidth="1"/>
    <col min="14352" max="14592" width="9.140625" style="32"/>
    <col min="14593" max="14593" width="73" style="32" customWidth="1"/>
    <col min="14594" max="14594" width="13.7109375" style="32" customWidth="1"/>
    <col min="14595" max="14595" width="12.28515625" style="32" bestFit="1" customWidth="1"/>
    <col min="14596" max="14596" width="13.28515625" style="32" customWidth="1"/>
    <col min="14597" max="14597" width="9.42578125" style="32" bestFit="1" customWidth="1"/>
    <col min="14598" max="14598" width="14" style="32" bestFit="1" customWidth="1"/>
    <col min="14599" max="14599" width="9.5703125" style="32" bestFit="1" customWidth="1"/>
    <col min="14600" max="14600" width="12.140625" style="32" bestFit="1" customWidth="1"/>
    <col min="14601" max="14601" width="11.42578125" style="32" bestFit="1" customWidth="1"/>
    <col min="14602" max="14602" width="14" style="32" bestFit="1" customWidth="1"/>
    <col min="14603" max="14603" width="9.5703125" style="32" bestFit="1" customWidth="1"/>
    <col min="14604" max="14604" width="9.140625" style="32"/>
    <col min="14605" max="14605" width="14" style="32" bestFit="1" customWidth="1"/>
    <col min="14606" max="14606" width="15.28515625" style="32" customWidth="1"/>
    <col min="14607" max="14607" width="11" style="32" customWidth="1"/>
    <col min="14608" max="14848" width="9.140625" style="32"/>
    <col min="14849" max="14849" width="73" style="32" customWidth="1"/>
    <col min="14850" max="14850" width="13.7109375" style="32" customWidth="1"/>
    <col min="14851" max="14851" width="12.28515625" style="32" bestFit="1" customWidth="1"/>
    <col min="14852" max="14852" width="13.28515625" style="32" customWidth="1"/>
    <col min="14853" max="14853" width="9.42578125" style="32" bestFit="1" customWidth="1"/>
    <col min="14854" max="14854" width="14" style="32" bestFit="1" customWidth="1"/>
    <col min="14855" max="14855" width="9.5703125" style="32" bestFit="1" customWidth="1"/>
    <col min="14856" max="14856" width="12.140625" style="32" bestFit="1" customWidth="1"/>
    <col min="14857" max="14857" width="11.42578125" style="32" bestFit="1" customWidth="1"/>
    <col min="14858" max="14858" width="14" style="32" bestFit="1" customWidth="1"/>
    <col min="14859" max="14859" width="9.5703125" style="32" bestFit="1" customWidth="1"/>
    <col min="14860" max="14860" width="9.140625" style="32"/>
    <col min="14861" max="14861" width="14" style="32" bestFit="1" customWidth="1"/>
    <col min="14862" max="14862" width="15.28515625" style="32" customWidth="1"/>
    <col min="14863" max="14863" width="11" style="32" customWidth="1"/>
    <col min="14864" max="15104" width="9.140625" style="32"/>
    <col min="15105" max="15105" width="73" style="32" customWidth="1"/>
    <col min="15106" max="15106" width="13.7109375" style="32" customWidth="1"/>
    <col min="15107" max="15107" width="12.28515625" style="32" bestFit="1" customWidth="1"/>
    <col min="15108" max="15108" width="13.28515625" style="32" customWidth="1"/>
    <col min="15109" max="15109" width="9.42578125" style="32" bestFit="1" customWidth="1"/>
    <col min="15110" max="15110" width="14" style="32" bestFit="1" customWidth="1"/>
    <col min="15111" max="15111" width="9.5703125" style="32" bestFit="1" customWidth="1"/>
    <col min="15112" max="15112" width="12.140625" style="32" bestFit="1" customWidth="1"/>
    <col min="15113" max="15113" width="11.42578125" style="32" bestFit="1" customWidth="1"/>
    <col min="15114" max="15114" width="14" style="32" bestFit="1" customWidth="1"/>
    <col min="15115" max="15115" width="9.5703125" style="32" bestFit="1" customWidth="1"/>
    <col min="15116" max="15116" width="9.140625" style="32"/>
    <col min="15117" max="15117" width="14" style="32" bestFit="1" customWidth="1"/>
    <col min="15118" max="15118" width="15.28515625" style="32" customWidth="1"/>
    <col min="15119" max="15119" width="11" style="32" customWidth="1"/>
    <col min="15120" max="15360" width="9.140625" style="32"/>
    <col min="15361" max="15361" width="73" style="32" customWidth="1"/>
    <col min="15362" max="15362" width="13.7109375" style="32" customWidth="1"/>
    <col min="15363" max="15363" width="12.28515625" style="32" bestFit="1" customWidth="1"/>
    <col min="15364" max="15364" width="13.28515625" style="32" customWidth="1"/>
    <col min="15365" max="15365" width="9.42578125" style="32" bestFit="1" customWidth="1"/>
    <col min="15366" max="15366" width="14" style="32" bestFit="1" customWidth="1"/>
    <col min="15367" max="15367" width="9.5703125" style="32" bestFit="1" customWidth="1"/>
    <col min="15368" max="15368" width="12.140625" style="32" bestFit="1" customWidth="1"/>
    <col min="15369" max="15369" width="11.42578125" style="32" bestFit="1" customWidth="1"/>
    <col min="15370" max="15370" width="14" style="32" bestFit="1" customWidth="1"/>
    <col min="15371" max="15371" width="9.5703125" style="32" bestFit="1" customWidth="1"/>
    <col min="15372" max="15372" width="9.140625" style="32"/>
    <col min="15373" max="15373" width="14" style="32" bestFit="1" customWidth="1"/>
    <col min="15374" max="15374" width="15.28515625" style="32" customWidth="1"/>
    <col min="15375" max="15375" width="11" style="32" customWidth="1"/>
    <col min="15376" max="15616" width="9.140625" style="32"/>
    <col min="15617" max="15617" width="73" style="32" customWidth="1"/>
    <col min="15618" max="15618" width="13.7109375" style="32" customWidth="1"/>
    <col min="15619" max="15619" width="12.28515625" style="32" bestFit="1" customWidth="1"/>
    <col min="15620" max="15620" width="13.28515625" style="32" customWidth="1"/>
    <col min="15621" max="15621" width="9.42578125" style="32" bestFit="1" customWidth="1"/>
    <col min="15622" max="15622" width="14" style="32" bestFit="1" customWidth="1"/>
    <col min="15623" max="15623" width="9.5703125" style="32" bestFit="1" customWidth="1"/>
    <col min="15624" max="15624" width="12.140625" style="32" bestFit="1" customWidth="1"/>
    <col min="15625" max="15625" width="11.42578125" style="32" bestFit="1" customWidth="1"/>
    <col min="15626" max="15626" width="14" style="32" bestFit="1" customWidth="1"/>
    <col min="15627" max="15627" width="9.5703125" style="32" bestFit="1" customWidth="1"/>
    <col min="15628" max="15628" width="9.140625" style="32"/>
    <col min="15629" max="15629" width="14" style="32" bestFit="1" customWidth="1"/>
    <col min="15630" max="15630" width="15.28515625" style="32" customWidth="1"/>
    <col min="15631" max="15631" width="11" style="32" customWidth="1"/>
    <col min="15632" max="15872" width="9.140625" style="32"/>
    <col min="15873" max="15873" width="73" style="32" customWidth="1"/>
    <col min="15874" max="15874" width="13.7109375" style="32" customWidth="1"/>
    <col min="15875" max="15875" width="12.28515625" style="32" bestFit="1" customWidth="1"/>
    <col min="15876" max="15876" width="13.28515625" style="32" customWidth="1"/>
    <col min="15877" max="15877" width="9.42578125" style="32" bestFit="1" customWidth="1"/>
    <col min="15878" max="15878" width="14" style="32" bestFit="1" customWidth="1"/>
    <col min="15879" max="15879" width="9.5703125" style="32" bestFit="1" customWidth="1"/>
    <col min="15880" max="15880" width="12.140625" style="32" bestFit="1" customWidth="1"/>
    <col min="15881" max="15881" width="11.42578125" style="32" bestFit="1" customWidth="1"/>
    <col min="15882" max="15882" width="14" style="32" bestFit="1" customWidth="1"/>
    <col min="15883" max="15883" width="9.5703125" style="32" bestFit="1" customWidth="1"/>
    <col min="15884" max="15884" width="9.140625" style="32"/>
    <col min="15885" max="15885" width="14" style="32" bestFit="1" customWidth="1"/>
    <col min="15886" max="15886" width="15.28515625" style="32" customWidth="1"/>
    <col min="15887" max="15887" width="11" style="32" customWidth="1"/>
    <col min="15888" max="16128" width="9.140625" style="32"/>
    <col min="16129" max="16129" width="73" style="32" customWidth="1"/>
    <col min="16130" max="16130" width="13.7109375" style="32" customWidth="1"/>
    <col min="16131" max="16131" width="12.28515625" style="32" bestFit="1" customWidth="1"/>
    <col min="16132" max="16132" width="13.28515625" style="32" customWidth="1"/>
    <col min="16133" max="16133" width="9.42578125" style="32" bestFit="1" customWidth="1"/>
    <col min="16134" max="16134" width="14" style="32" bestFit="1" customWidth="1"/>
    <col min="16135" max="16135" width="9.5703125" style="32" bestFit="1" customWidth="1"/>
    <col min="16136" max="16136" width="12.140625" style="32" bestFit="1" customWidth="1"/>
    <col min="16137" max="16137" width="11.42578125" style="32" bestFit="1" customWidth="1"/>
    <col min="16138" max="16138" width="14" style="32" bestFit="1" customWidth="1"/>
    <col min="16139" max="16139" width="9.5703125" style="32" bestFit="1" customWidth="1"/>
    <col min="16140" max="16140" width="9.140625" style="32"/>
    <col min="16141" max="16141" width="14" style="32" bestFit="1" customWidth="1"/>
    <col min="16142" max="16142" width="15.28515625" style="32" customWidth="1"/>
    <col min="16143" max="16143" width="11" style="32" customWidth="1"/>
    <col min="16144" max="16384" width="9.140625" style="32"/>
  </cols>
  <sheetData>
    <row r="1" spans="1:16">
      <c r="A1" s="32" t="s">
        <v>120</v>
      </c>
      <c r="B1" s="327" t="s">
        <v>1619</v>
      </c>
    </row>
    <row r="2" spans="1:16">
      <c r="A2" s="32" t="s">
        <v>106</v>
      </c>
      <c r="B2" s="327" t="s">
        <v>1620</v>
      </c>
    </row>
    <row r="3" spans="1:16">
      <c r="A3" s="32" t="s">
        <v>108</v>
      </c>
      <c r="B3" s="14" t="s">
        <v>883</v>
      </c>
    </row>
    <row r="4" spans="1:16">
      <c r="A4" s="32" t="s">
        <v>110</v>
      </c>
      <c r="B4" s="14" t="s">
        <v>4</v>
      </c>
    </row>
    <row r="5" spans="1:16">
      <c r="A5" s="32" t="s">
        <v>111</v>
      </c>
      <c r="B5" s="32" t="s">
        <v>124</v>
      </c>
    </row>
    <row r="7" spans="1:16">
      <c r="A7" s="762" t="s">
        <v>1621</v>
      </c>
      <c r="B7" s="4509" t="s">
        <v>333</v>
      </c>
      <c r="C7" s="4509"/>
      <c r="D7" s="4509"/>
      <c r="E7" s="4510"/>
      <c r="F7" s="4511" t="s">
        <v>1622</v>
      </c>
      <c r="G7" s="4512"/>
      <c r="H7" s="4512"/>
      <c r="I7" s="1067"/>
      <c r="J7" s="4508" t="s">
        <v>222</v>
      </c>
      <c r="K7" s="4509"/>
      <c r="L7" s="4510"/>
      <c r="M7" s="4508" t="s">
        <v>1623</v>
      </c>
      <c r="N7" s="4510"/>
      <c r="O7" s="1067"/>
      <c r="P7" s="685"/>
    </row>
    <row r="8" spans="1:16">
      <c r="A8" s="1068"/>
      <c r="B8" s="1069" t="s">
        <v>1624</v>
      </c>
      <c r="C8" s="1070" t="s">
        <v>1625</v>
      </c>
      <c r="D8" s="1071" t="s">
        <v>1626</v>
      </c>
      <c r="E8" s="1071" t="s">
        <v>1627</v>
      </c>
      <c r="F8" s="1070" t="s">
        <v>1624</v>
      </c>
      <c r="G8" s="1071" t="s">
        <v>1625</v>
      </c>
      <c r="H8" s="1072" t="s">
        <v>1626</v>
      </c>
      <c r="I8" s="744" t="s">
        <v>174</v>
      </c>
      <c r="J8" s="1069" t="s">
        <v>1624</v>
      </c>
      <c r="K8" s="1070" t="s">
        <v>1625</v>
      </c>
      <c r="L8" s="1071" t="s">
        <v>1627</v>
      </c>
      <c r="M8" s="1069" t="s">
        <v>1624</v>
      </c>
      <c r="N8" s="1070" t="s">
        <v>1625</v>
      </c>
      <c r="O8" s="744" t="s">
        <v>174</v>
      </c>
      <c r="P8" s="685"/>
    </row>
    <row r="9" spans="1:16">
      <c r="A9" s="109" t="s">
        <v>1628</v>
      </c>
      <c r="B9" s="1073" t="s">
        <v>1629</v>
      </c>
      <c r="C9" s="1074" t="s">
        <v>1630</v>
      </c>
      <c r="D9" s="109" t="s">
        <v>1631</v>
      </c>
      <c r="E9" s="109" t="s">
        <v>1632</v>
      </c>
      <c r="F9" s="1074" t="s">
        <v>1629</v>
      </c>
      <c r="G9" s="109" t="s">
        <v>1630</v>
      </c>
      <c r="H9" s="1075" t="s">
        <v>1631</v>
      </c>
      <c r="I9" s="109"/>
      <c r="J9" s="1073" t="s">
        <v>1629</v>
      </c>
      <c r="K9" s="1074" t="s">
        <v>1630</v>
      </c>
      <c r="L9" s="109" t="s">
        <v>1632</v>
      </c>
      <c r="M9" s="1073" t="s">
        <v>1629</v>
      </c>
      <c r="N9" s="1074" t="s">
        <v>1630</v>
      </c>
      <c r="O9" s="109"/>
      <c r="P9" s="685"/>
    </row>
    <row r="10" spans="1:16">
      <c r="A10" s="758" t="s">
        <v>1633</v>
      </c>
      <c r="B10" s="793"/>
      <c r="C10" s="771"/>
      <c r="D10" s="771"/>
      <c r="E10" s="771">
        <v>0.01</v>
      </c>
      <c r="F10" s="1076">
        <f t="shared" ref="F10:F16" si="0">B10*E10</f>
        <v>0</v>
      </c>
      <c r="G10" s="1077">
        <f t="shared" ref="G10:G16" si="1">C10*E10</f>
        <v>0</v>
      </c>
      <c r="H10" s="1077">
        <f t="shared" ref="H10:H16" si="2">D10*E10</f>
        <v>0</v>
      </c>
      <c r="I10" s="1078">
        <f t="shared" ref="I10:I16" si="3">F10+G10+H10</f>
        <v>0</v>
      </c>
      <c r="J10" s="771"/>
      <c r="K10" s="771"/>
      <c r="L10" s="771">
        <v>0.01</v>
      </c>
      <c r="M10" s="1076">
        <f t="shared" ref="M10:M16" si="4">J10*L10</f>
        <v>0</v>
      </c>
      <c r="N10" s="1077">
        <f t="shared" ref="N10:N16" si="5">K10*L10</f>
        <v>0</v>
      </c>
      <c r="O10" s="1078">
        <f t="shared" ref="O10:O16" si="6">M10+N10</f>
        <v>0</v>
      </c>
      <c r="P10" s="685"/>
    </row>
    <row r="11" spans="1:16">
      <c r="A11" s="758" t="s">
        <v>1634</v>
      </c>
      <c r="B11" s="793"/>
      <c r="C11" s="771"/>
      <c r="D11" s="771"/>
      <c r="E11" s="771">
        <v>0.1</v>
      </c>
      <c r="F11" s="1079">
        <f t="shared" si="0"/>
        <v>0</v>
      </c>
      <c r="G11" s="1080">
        <f t="shared" si="1"/>
        <v>0</v>
      </c>
      <c r="H11" s="1080">
        <f t="shared" si="2"/>
        <v>0</v>
      </c>
      <c r="I11" s="1081">
        <f t="shared" si="3"/>
        <v>0</v>
      </c>
      <c r="J11" s="771"/>
      <c r="K11" s="771"/>
      <c r="L11" s="771">
        <v>0.1</v>
      </c>
      <c r="M11" s="1079">
        <f t="shared" si="4"/>
        <v>0</v>
      </c>
      <c r="N11" s="1080">
        <f t="shared" si="5"/>
        <v>0</v>
      </c>
      <c r="O11" s="1081">
        <f t="shared" si="6"/>
        <v>0</v>
      </c>
      <c r="P11" s="685"/>
    </row>
    <row r="12" spans="1:16">
      <c r="A12" s="758" t="s">
        <v>650</v>
      </c>
      <c r="B12" s="793"/>
      <c r="C12" s="771"/>
      <c r="D12" s="771"/>
      <c r="E12" s="771">
        <v>0.05</v>
      </c>
      <c r="F12" s="1079">
        <f t="shared" si="0"/>
        <v>0</v>
      </c>
      <c r="G12" s="1080">
        <f t="shared" si="1"/>
        <v>0</v>
      </c>
      <c r="H12" s="1080">
        <f t="shared" si="2"/>
        <v>0</v>
      </c>
      <c r="I12" s="1081">
        <f t="shared" si="3"/>
        <v>0</v>
      </c>
      <c r="J12" s="771"/>
      <c r="K12" s="771"/>
      <c r="L12" s="771">
        <v>0.05</v>
      </c>
      <c r="M12" s="1079">
        <f t="shared" si="4"/>
        <v>0</v>
      </c>
      <c r="N12" s="1080">
        <f t="shared" si="5"/>
        <v>0</v>
      </c>
      <c r="O12" s="1081">
        <f t="shared" si="6"/>
        <v>0</v>
      </c>
      <c r="P12" s="685"/>
    </row>
    <row r="13" spans="1:16">
      <c r="A13" s="758" t="s">
        <v>1635</v>
      </c>
      <c r="B13" s="793"/>
      <c r="C13" s="771"/>
      <c r="D13" s="771"/>
      <c r="E13" s="771">
        <v>0.1</v>
      </c>
      <c r="F13" s="1079">
        <f t="shared" si="0"/>
        <v>0</v>
      </c>
      <c r="G13" s="1080">
        <f t="shared" si="1"/>
        <v>0</v>
      </c>
      <c r="H13" s="1080">
        <f t="shared" si="2"/>
        <v>0</v>
      </c>
      <c r="I13" s="1081">
        <f t="shared" si="3"/>
        <v>0</v>
      </c>
      <c r="J13" s="771"/>
      <c r="K13" s="771"/>
      <c r="L13" s="771">
        <v>0.1</v>
      </c>
      <c r="M13" s="1079">
        <f t="shared" si="4"/>
        <v>0</v>
      </c>
      <c r="N13" s="1080">
        <f t="shared" si="5"/>
        <v>0</v>
      </c>
      <c r="O13" s="1081">
        <f t="shared" si="6"/>
        <v>0</v>
      </c>
      <c r="P13" s="685"/>
    </row>
    <row r="14" spans="1:16">
      <c r="A14" s="758" t="s">
        <v>331</v>
      </c>
      <c r="B14" s="793"/>
      <c r="C14" s="771"/>
      <c r="D14" s="771"/>
      <c r="E14" s="771">
        <v>0.2</v>
      </c>
      <c r="F14" s="1079">
        <f t="shared" si="0"/>
        <v>0</v>
      </c>
      <c r="G14" s="1080">
        <f t="shared" si="1"/>
        <v>0</v>
      </c>
      <c r="H14" s="1080">
        <f t="shared" si="2"/>
        <v>0</v>
      </c>
      <c r="I14" s="1081">
        <f t="shared" si="3"/>
        <v>0</v>
      </c>
      <c r="J14" s="771"/>
      <c r="K14" s="771"/>
      <c r="L14" s="771">
        <v>1</v>
      </c>
      <c r="M14" s="1079">
        <f t="shared" si="4"/>
        <v>0</v>
      </c>
      <c r="N14" s="1080">
        <f t="shared" si="5"/>
        <v>0</v>
      </c>
      <c r="O14" s="1081">
        <f t="shared" si="6"/>
        <v>0</v>
      </c>
      <c r="P14" s="685"/>
    </row>
    <row r="15" spans="1:16">
      <c r="A15" s="758" t="s">
        <v>334</v>
      </c>
      <c r="B15" s="793"/>
      <c r="C15" s="771"/>
      <c r="D15" s="771"/>
      <c r="E15" s="771">
        <v>0.5</v>
      </c>
      <c r="F15" s="1079">
        <f t="shared" si="0"/>
        <v>0</v>
      </c>
      <c r="G15" s="1080">
        <f t="shared" si="1"/>
        <v>0</v>
      </c>
      <c r="H15" s="1080">
        <f t="shared" si="2"/>
        <v>0</v>
      </c>
      <c r="I15" s="1081">
        <f t="shared" si="3"/>
        <v>0</v>
      </c>
      <c r="J15" s="771"/>
      <c r="K15" s="771"/>
      <c r="L15" s="771">
        <v>1</v>
      </c>
      <c r="M15" s="1079">
        <f t="shared" si="4"/>
        <v>0</v>
      </c>
      <c r="N15" s="1080">
        <f t="shared" si="5"/>
        <v>0</v>
      </c>
      <c r="O15" s="1081">
        <f t="shared" si="6"/>
        <v>0</v>
      </c>
      <c r="P15" s="685"/>
    </row>
    <row r="16" spans="1:16">
      <c r="A16" s="758" t="s">
        <v>1636</v>
      </c>
      <c r="B16" s="793"/>
      <c r="C16" s="771"/>
      <c r="D16" s="771"/>
      <c r="E16" s="771">
        <v>1</v>
      </c>
      <c r="F16" s="1082">
        <f t="shared" si="0"/>
        <v>0</v>
      </c>
      <c r="G16" s="1083">
        <f t="shared" si="1"/>
        <v>0</v>
      </c>
      <c r="H16" s="1083">
        <f t="shared" si="2"/>
        <v>0</v>
      </c>
      <c r="I16" s="1084">
        <f t="shared" si="3"/>
        <v>0</v>
      </c>
      <c r="J16" s="771"/>
      <c r="K16" s="771"/>
      <c r="L16" s="771">
        <v>1</v>
      </c>
      <c r="M16" s="1082">
        <f t="shared" si="4"/>
        <v>0</v>
      </c>
      <c r="N16" s="1083">
        <f t="shared" si="5"/>
        <v>0</v>
      </c>
      <c r="O16" s="1084">
        <f t="shared" si="6"/>
        <v>0</v>
      </c>
      <c r="P16" s="685"/>
    </row>
    <row r="17" spans="1:16">
      <c r="A17" s="1085" t="s">
        <v>5</v>
      </c>
      <c r="B17" s="1086">
        <f>SUM(B10:B16)</f>
        <v>0</v>
      </c>
      <c r="C17" s="1087">
        <f>SUM(C10:C16)</f>
        <v>0</v>
      </c>
      <c r="D17" s="1087">
        <f>SUM(D10:D16)</f>
        <v>0</v>
      </c>
      <c r="E17" s="1088"/>
      <c r="F17" s="1086">
        <f>SUM(F10:F16)</f>
        <v>0</v>
      </c>
      <c r="G17" s="1087">
        <f>SUM(G10:G16)</f>
        <v>0</v>
      </c>
      <c r="H17" s="1087">
        <f>SUM(H10:H16)</f>
        <v>0</v>
      </c>
      <c r="I17" s="1089">
        <f>F17+G17+H17</f>
        <v>0</v>
      </c>
      <c r="J17" s="1086">
        <f>SUM(J10:J16)</f>
        <v>0</v>
      </c>
      <c r="K17" s="1087">
        <f>SUM(K10:K16)</f>
        <v>0</v>
      </c>
      <c r="L17" s="1088"/>
      <c r="M17" s="1083">
        <f>SUM(M10:M16)</f>
        <v>0</v>
      </c>
      <c r="N17" s="1083">
        <f>SUM(N10:N16)</f>
        <v>0</v>
      </c>
      <c r="O17" s="1084">
        <f>M17+N17</f>
        <v>0</v>
      </c>
      <c r="P17" s="685"/>
    </row>
    <row r="18" spans="1:16">
      <c r="A18" s="671"/>
      <c r="B18" s="1090"/>
      <c r="C18" s="1090"/>
      <c r="D18" s="1090"/>
      <c r="E18" s="671"/>
      <c r="F18" s="1090"/>
      <c r="G18" s="1090"/>
      <c r="H18" s="1090"/>
      <c r="I18" s="1090"/>
      <c r="J18" s="1090"/>
      <c r="K18" s="1090"/>
      <c r="L18" s="671"/>
      <c r="M18" s="1090"/>
      <c r="N18" s="1090"/>
      <c r="O18" s="1090"/>
      <c r="P18" s="685"/>
    </row>
    <row r="19" spans="1:16">
      <c r="A19" s="685"/>
      <c r="B19" s="685"/>
      <c r="C19" s="685"/>
      <c r="D19" s="685"/>
      <c r="E19" s="685"/>
      <c r="F19" s="685"/>
      <c r="G19" s="685"/>
      <c r="H19" s="685"/>
      <c r="I19" s="685"/>
      <c r="J19" s="685"/>
      <c r="K19" s="685"/>
      <c r="L19" s="685"/>
      <c r="M19" s="685"/>
      <c r="N19" s="685"/>
      <c r="O19" s="685"/>
      <c r="P19" s="685"/>
    </row>
    <row r="20" spans="1:16">
      <c r="A20" s="1067"/>
      <c r="B20" s="4509" t="s">
        <v>1637</v>
      </c>
      <c r="C20" s="4509"/>
      <c r="D20" s="4509"/>
      <c r="E20" s="4510"/>
      <c r="F20" s="4508" t="s">
        <v>1638</v>
      </c>
      <c r="G20" s="4509"/>
      <c r="H20" s="4510"/>
      <c r="I20" s="1067"/>
      <c r="J20" s="1071" t="s">
        <v>1639</v>
      </c>
      <c r="K20" s="685"/>
      <c r="L20" s="685"/>
      <c r="M20" s="685"/>
      <c r="N20" s="685"/>
      <c r="O20" s="685"/>
      <c r="P20" s="685"/>
    </row>
    <row r="21" spans="1:16">
      <c r="A21" s="109" t="s">
        <v>1628</v>
      </c>
      <c r="B21" s="1069" t="s">
        <v>1624</v>
      </c>
      <c r="C21" s="1070" t="s">
        <v>1625</v>
      </c>
      <c r="D21" s="1071" t="s">
        <v>1626</v>
      </c>
      <c r="E21" s="1071" t="s">
        <v>1640</v>
      </c>
      <c r="F21" s="1070" t="s">
        <v>1624</v>
      </c>
      <c r="G21" s="1071" t="s">
        <v>1625</v>
      </c>
      <c r="H21" s="1072" t="s">
        <v>1641</v>
      </c>
      <c r="I21" s="744" t="s">
        <v>174</v>
      </c>
      <c r="J21" s="1068" t="s">
        <v>1642</v>
      </c>
      <c r="K21" s="685"/>
      <c r="L21" s="685"/>
      <c r="M21" s="685"/>
      <c r="N21" s="685"/>
      <c r="O21" s="685"/>
      <c r="P21" s="685"/>
    </row>
    <row r="22" spans="1:16">
      <c r="A22" s="1091"/>
      <c r="B22" s="1073" t="s">
        <v>1629</v>
      </c>
      <c r="C22" s="1074" t="s">
        <v>1630</v>
      </c>
      <c r="D22" s="109" t="s">
        <v>1631</v>
      </c>
      <c r="E22" s="109" t="s">
        <v>1643</v>
      </c>
      <c r="F22" s="1074" t="s">
        <v>1629</v>
      </c>
      <c r="G22" s="109" t="s">
        <v>1630</v>
      </c>
      <c r="H22" s="1075" t="s">
        <v>1644</v>
      </c>
      <c r="I22" s="1068"/>
      <c r="J22" s="1091"/>
      <c r="K22" s="685"/>
      <c r="L22" s="685"/>
      <c r="M22" s="685"/>
      <c r="N22" s="685"/>
      <c r="O22" s="685"/>
      <c r="P22" s="685"/>
    </row>
    <row r="23" spans="1:16">
      <c r="A23" s="758" t="s">
        <v>1633</v>
      </c>
      <c r="B23" s="771"/>
      <c r="C23" s="771"/>
      <c r="D23" s="771"/>
      <c r="E23" s="1092">
        <f t="shared" ref="E23:E29" si="7">B23+C23+D23</f>
        <v>0</v>
      </c>
      <c r="F23" s="771"/>
      <c r="G23" s="771"/>
      <c r="H23" s="1076">
        <f t="shared" ref="H23:H29" si="8">F23+G23</f>
        <v>0</v>
      </c>
      <c r="I23" s="1078">
        <f t="shared" ref="I23:I29" si="9">E23+H23</f>
        <v>0</v>
      </c>
      <c r="J23" s="1093"/>
      <c r="K23" s="685"/>
      <c r="L23" s="685"/>
      <c r="M23" s="685"/>
      <c r="N23" s="685"/>
      <c r="O23" s="685"/>
      <c r="P23" s="685"/>
    </row>
    <row r="24" spans="1:16">
      <c r="A24" s="758" t="s">
        <v>1634</v>
      </c>
      <c r="B24" s="771"/>
      <c r="C24" s="771"/>
      <c r="D24" s="771"/>
      <c r="E24" s="1094">
        <f t="shared" si="7"/>
        <v>0</v>
      </c>
      <c r="F24" s="771"/>
      <c r="G24" s="771"/>
      <c r="H24" s="1079">
        <f t="shared" si="8"/>
        <v>0</v>
      </c>
      <c r="I24" s="1081">
        <f t="shared" si="9"/>
        <v>0</v>
      </c>
      <c r="J24" s="767"/>
      <c r="K24" s="685"/>
      <c r="L24" s="685"/>
      <c r="M24" s="685"/>
      <c r="N24" s="685"/>
      <c r="O24" s="685"/>
      <c r="P24" s="685"/>
    </row>
    <row r="25" spans="1:16">
      <c r="A25" s="758" t="s">
        <v>650</v>
      </c>
      <c r="B25" s="771"/>
      <c r="C25" s="771"/>
      <c r="D25" s="771"/>
      <c r="E25" s="1094">
        <f t="shared" si="7"/>
        <v>0</v>
      </c>
      <c r="F25" s="771"/>
      <c r="G25" s="771"/>
      <c r="H25" s="1079">
        <f t="shared" si="8"/>
        <v>0</v>
      </c>
      <c r="I25" s="1081">
        <f t="shared" si="9"/>
        <v>0</v>
      </c>
      <c r="J25" s="767"/>
      <c r="K25" s="685"/>
      <c r="L25" s="685"/>
      <c r="M25" s="685"/>
      <c r="N25" s="685"/>
      <c r="O25" s="685"/>
      <c r="P25" s="685"/>
    </row>
    <row r="26" spans="1:16">
      <c r="A26" s="758" t="s">
        <v>1635</v>
      </c>
      <c r="B26" s="771"/>
      <c r="C26" s="771"/>
      <c r="D26" s="771"/>
      <c r="E26" s="1094">
        <f t="shared" si="7"/>
        <v>0</v>
      </c>
      <c r="F26" s="771"/>
      <c r="G26" s="771"/>
      <c r="H26" s="1079">
        <f t="shared" si="8"/>
        <v>0</v>
      </c>
      <c r="I26" s="1081">
        <f t="shared" si="9"/>
        <v>0</v>
      </c>
      <c r="J26" s="767"/>
      <c r="K26" s="685"/>
      <c r="L26" s="685"/>
      <c r="M26" s="685"/>
      <c r="N26" s="685"/>
      <c r="O26" s="685"/>
      <c r="P26" s="685"/>
    </row>
    <row r="27" spans="1:16">
      <c r="A27" s="758" t="s">
        <v>331</v>
      </c>
      <c r="B27" s="771"/>
      <c r="C27" s="771"/>
      <c r="D27" s="771"/>
      <c r="E27" s="1094">
        <f t="shared" si="7"/>
        <v>0</v>
      </c>
      <c r="F27" s="771"/>
      <c r="G27" s="771"/>
      <c r="H27" s="1079">
        <f t="shared" si="8"/>
        <v>0</v>
      </c>
      <c r="I27" s="1081">
        <f t="shared" si="9"/>
        <v>0</v>
      </c>
      <c r="J27" s="767"/>
      <c r="K27" s="685"/>
      <c r="L27" s="685"/>
      <c r="M27" s="685"/>
      <c r="N27" s="685"/>
      <c r="O27" s="685"/>
      <c r="P27" s="685"/>
    </row>
    <row r="28" spans="1:16">
      <c r="A28" s="758" t="s">
        <v>334</v>
      </c>
      <c r="B28" s="771"/>
      <c r="C28" s="771"/>
      <c r="D28" s="771"/>
      <c r="E28" s="1094">
        <f t="shared" si="7"/>
        <v>0</v>
      </c>
      <c r="F28" s="771"/>
      <c r="G28" s="771"/>
      <c r="H28" s="1079">
        <f t="shared" si="8"/>
        <v>0</v>
      </c>
      <c r="I28" s="1081">
        <f t="shared" si="9"/>
        <v>0</v>
      </c>
      <c r="J28" s="767"/>
      <c r="K28" s="685"/>
      <c r="L28" s="685"/>
      <c r="M28" s="685"/>
      <c r="N28" s="685"/>
      <c r="O28" s="685"/>
      <c r="P28" s="685"/>
    </row>
    <row r="29" spans="1:16">
      <c r="A29" s="758" t="s">
        <v>1636</v>
      </c>
      <c r="B29" s="771"/>
      <c r="C29" s="771"/>
      <c r="D29" s="771"/>
      <c r="E29" s="1095">
        <f t="shared" si="7"/>
        <v>0</v>
      </c>
      <c r="F29" s="771"/>
      <c r="G29" s="771"/>
      <c r="H29" s="1082">
        <f t="shared" si="8"/>
        <v>0</v>
      </c>
      <c r="I29" s="1084">
        <f t="shared" si="9"/>
        <v>0</v>
      </c>
      <c r="J29" s="1096"/>
      <c r="K29" s="685"/>
      <c r="L29" s="685"/>
      <c r="M29" s="685"/>
      <c r="N29" s="685"/>
      <c r="O29" s="685"/>
      <c r="P29" s="685"/>
    </row>
    <row r="30" spans="1:16">
      <c r="A30" s="1085" t="s">
        <v>5</v>
      </c>
      <c r="B30" s="1086">
        <f>SUM(B23:B29)</f>
        <v>0</v>
      </c>
      <c r="C30" s="1087">
        <f>SUM(C23:C29)</f>
        <v>0</v>
      </c>
      <c r="D30" s="1087">
        <f>SUM(D23:D29)</f>
        <v>0</v>
      </c>
      <c r="E30" s="1083">
        <f>B30+C30+D30</f>
        <v>0</v>
      </c>
      <c r="F30" s="1086">
        <f>SUM(F23:F29)</f>
        <v>0</v>
      </c>
      <c r="G30" s="1089">
        <f>SUM(G23:G29)</f>
        <v>0</v>
      </c>
      <c r="H30" s="1082">
        <f>F30+G30</f>
        <v>0</v>
      </c>
      <c r="I30" s="1084">
        <f>E30+H30</f>
        <v>0</v>
      </c>
      <c r="J30" s="1089">
        <f>SUM(J23:J29)</f>
        <v>0</v>
      </c>
      <c r="K30" s="685"/>
      <c r="L30" s="685"/>
      <c r="M30" s="685"/>
      <c r="N30" s="685"/>
      <c r="O30" s="685"/>
      <c r="P30" s="685"/>
    </row>
    <row r="31" spans="1:16">
      <c r="A31" s="685"/>
      <c r="B31" s="685"/>
      <c r="C31" s="685"/>
      <c r="D31" s="685"/>
      <c r="E31" s="685"/>
      <c r="F31" s="685"/>
      <c r="G31" s="685"/>
      <c r="H31" s="685"/>
      <c r="I31" s="685"/>
      <c r="J31" s="685"/>
      <c r="K31" s="685"/>
      <c r="L31" s="685"/>
      <c r="M31" s="685"/>
      <c r="N31" s="685"/>
      <c r="O31" s="685"/>
      <c r="P31" s="685"/>
    </row>
    <row r="32" spans="1:16">
      <c r="A32" s="685"/>
      <c r="B32" s="685"/>
      <c r="C32" s="685"/>
      <c r="D32" s="685"/>
      <c r="E32" s="685"/>
      <c r="F32" s="685"/>
      <c r="G32" s="685"/>
      <c r="H32" s="685"/>
      <c r="I32" s="685"/>
      <c r="J32" s="685"/>
      <c r="K32" s="685"/>
      <c r="L32" s="685"/>
      <c r="M32" s="685"/>
      <c r="N32" s="685"/>
      <c r="O32" s="685"/>
      <c r="P32" s="685"/>
    </row>
    <row r="33" spans="1:16">
      <c r="A33" s="762" t="s">
        <v>1645</v>
      </c>
      <c r="B33" s="4508" t="s">
        <v>333</v>
      </c>
      <c r="C33" s="4509"/>
      <c r="D33" s="4509"/>
      <c r="E33" s="4510"/>
      <c r="F33" s="4511" t="s">
        <v>1622</v>
      </c>
      <c r="G33" s="4512"/>
      <c r="H33" s="4513"/>
      <c r="I33" s="1067"/>
      <c r="J33" s="4508" t="s">
        <v>222</v>
      </c>
      <c r="K33" s="4509"/>
      <c r="L33" s="4510"/>
      <c r="M33" s="4508" t="s">
        <v>1646</v>
      </c>
      <c r="N33" s="4510"/>
      <c r="O33" s="1067"/>
      <c r="P33" s="685"/>
    </row>
    <row r="34" spans="1:16">
      <c r="A34" s="1068"/>
      <c r="B34" s="1069" t="s">
        <v>1624</v>
      </c>
      <c r="C34" s="1070" t="s">
        <v>1625</v>
      </c>
      <c r="D34" s="1071" t="s">
        <v>1626</v>
      </c>
      <c r="E34" s="1071" t="s">
        <v>1627</v>
      </c>
      <c r="F34" s="1070" t="s">
        <v>1624</v>
      </c>
      <c r="G34" s="1071" t="s">
        <v>1625</v>
      </c>
      <c r="H34" s="1072" t="s">
        <v>1626</v>
      </c>
      <c r="I34" s="744" t="s">
        <v>174</v>
      </c>
      <c r="J34" s="1069" t="s">
        <v>1624</v>
      </c>
      <c r="K34" s="1070" t="s">
        <v>1625</v>
      </c>
      <c r="L34" s="1071" t="s">
        <v>1627</v>
      </c>
      <c r="M34" s="1070" t="s">
        <v>1624</v>
      </c>
      <c r="N34" s="1072" t="s">
        <v>1625</v>
      </c>
      <c r="O34" s="744" t="s">
        <v>174</v>
      </c>
      <c r="P34" s="685"/>
    </row>
    <row r="35" spans="1:16">
      <c r="A35" s="109" t="s">
        <v>1628</v>
      </c>
      <c r="B35" s="1073" t="s">
        <v>1629</v>
      </c>
      <c r="C35" s="1074" t="s">
        <v>1630</v>
      </c>
      <c r="D35" s="109" t="s">
        <v>1631</v>
      </c>
      <c r="E35" s="109" t="s">
        <v>1632</v>
      </c>
      <c r="F35" s="1074" t="s">
        <v>1629</v>
      </c>
      <c r="G35" s="109" t="s">
        <v>1630</v>
      </c>
      <c r="H35" s="1075" t="s">
        <v>1631</v>
      </c>
      <c r="I35" s="109"/>
      <c r="J35" s="1073" t="s">
        <v>1629</v>
      </c>
      <c r="K35" s="1074" t="s">
        <v>1630</v>
      </c>
      <c r="L35" s="109" t="s">
        <v>1632</v>
      </c>
      <c r="M35" s="1074" t="s">
        <v>1629</v>
      </c>
      <c r="N35" s="1075" t="s">
        <v>1630</v>
      </c>
      <c r="O35" s="109"/>
      <c r="P35" s="685"/>
    </row>
    <row r="36" spans="1:16">
      <c r="A36" s="758" t="s">
        <v>1633</v>
      </c>
      <c r="B36" s="1097"/>
      <c r="C36" s="1098"/>
      <c r="D36" s="1098"/>
      <c r="E36" s="1099" t="e">
        <f>F36/B36</f>
        <v>#DIV/0!</v>
      </c>
      <c r="F36" s="1100"/>
      <c r="G36" s="1101" t="e">
        <f t="shared" ref="G36:G42" si="10">C36*(F36/B36)</f>
        <v>#DIV/0!</v>
      </c>
      <c r="H36" s="1101" t="e">
        <f t="shared" ref="H36:H42" si="11">D36*(F36/B36)</f>
        <v>#DIV/0!</v>
      </c>
      <c r="I36" s="1078" t="e">
        <f t="shared" ref="I36:I42" si="12">F36+G36+H36</f>
        <v>#DIV/0!</v>
      </c>
      <c r="J36" s="1097"/>
      <c r="K36" s="1098"/>
      <c r="L36" s="1099" t="e">
        <f>M36/J36</f>
        <v>#DIV/0!</v>
      </c>
      <c r="M36" s="1100"/>
      <c r="N36" s="1101" t="e">
        <f t="shared" ref="N36:N42" si="13">K36*(M36/J36)</f>
        <v>#DIV/0!</v>
      </c>
      <c r="O36" s="1078" t="e">
        <f t="shared" ref="O36:O42" si="14">M36+N36</f>
        <v>#DIV/0!</v>
      </c>
      <c r="P36" s="685"/>
    </row>
    <row r="37" spans="1:16">
      <c r="A37" s="758" t="s">
        <v>1634</v>
      </c>
      <c r="B37" s="1097"/>
      <c r="C37" s="1098"/>
      <c r="D37" s="1098"/>
      <c r="E37" s="1099" t="e">
        <f t="shared" ref="E37:E42" si="15">F37/B37</f>
        <v>#DIV/0!</v>
      </c>
      <c r="F37" s="1102"/>
      <c r="G37" s="1103" t="e">
        <f t="shared" si="10"/>
        <v>#DIV/0!</v>
      </c>
      <c r="H37" s="1103" t="e">
        <f t="shared" si="11"/>
        <v>#DIV/0!</v>
      </c>
      <c r="I37" s="1081" t="e">
        <f t="shared" si="12"/>
        <v>#DIV/0!</v>
      </c>
      <c r="J37" s="1097"/>
      <c r="K37" s="1098"/>
      <c r="L37" s="1099" t="e">
        <f t="shared" ref="L37:L42" si="16">M37/J37</f>
        <v>#DIV/0!</v>
      </c>
      <c r="M37" s="1102"/>
      <c r="N37" s="1103" t="e">
        <f t="shared" si="13"/>
        <v>#DIV/0!</v>
      </c>
      <c r="O37" s="1081" t="e">
        <f t="shared" si="14"/>
        <v>#DIV/0!</v>
      </c>
      <c r="P37" s="685"/>
    </row>
    <row r="38" spans="1:16">
      <c r="A38" s="758" t="s">
        <v>650</v>
      </c>
      <c r="B38" s="1097"/>
      <c r="C38" s="1098"/>
      <c r="D38" s="1098"/>
      <c r="E38" s="1099" t="e">
        <f t="shared" si="15"/>
        <v>#DIV/0!</v>
      </c>
      <c r="F38" s="1102"/>
      <c r="G38" s="1103" t="e">
        <f t="shared" si="10"/>
        <v>#DIV/0!</v>
      </c>
      <c r="H38" s="1103" t="e">
        <f t="shared" si="11"/>
        <v>#DIV/0!</v>
      </c>
      <c r="I38" s="1081" t="e">
        <f t="shared" si="12"/>
        <v>#DIV/0!</v>
      </c>
      <c r="J38" s="1097"/>
      <c r="K38" s="1098"/>
      <c r="L38" s="1099" t="e">
        <f t="shared" si="16"/>
        <v>#DIV/0!</v>
      </c>
      <c r="M38" s="1102"/>
      <c r="N38" s="1103" t="e">
        <f t="shared" si="13"/>
        <v>#DIV/0!</v>
      </c>
      <c r="O38" s="1081" t="e">
        <f t="shared" si="14"/>
        <v>#DIV/0!</v>
      </c>
      <c r="P38" s="685"/>
    </row>
    <row r="39" spans="1:16">
      <c r="A39" s="758" t="s">
        <v>1635</v>
      </c>
      <c r="B39" s="1097"/>
      <c r="C39" s="1098"/>
      <c r="D39" s="1098"/>
      <c r="E39" s="1099" t="e">
        <f t="shared" si="15"/>
        <v>#DIV/0!</v>
      </c>
      <c r="F39" s="1102"/>
      <c r="G39" s="1103" t="e">
        <f t="shared" si="10"/>
        <v>#DIV/0!</v>
      </c>
      <c r="H39" s="1103" t="e">
        <f t="shared" si="11"/>
        <v>#DIV/0!</v>
      </c>
      <c r="I39" s="1081" t="e">
        <f t="shared" si="12"/>
        <v>#DIV/0!</v>
      </c>
      <c r="J39" s="1097"/>
      <c r="K39" s="1098"/>
      <c r="L39" s="1099" t="e">
        <f t="shared" si="16"/>
        <v>#DIV/0!</v>
      </c>
      <c r="M39" s="1102"/>
      <c r="N39" s="1103" t="e">
        <f t="shared" si="13"/>
        <v>#DIV/0!</v>
      </c>
      <c r="O39" s="1081" t="e">
        <f t="shared" si="14"/>
        <v>#DIV/0!</v>
      </c>
      <c r="P39" s="685"/>
    </row>
    <row r="40" spans="1:16">
      <c r="A40" s="758" t="s">
        <v>331</v>
      </c>
      <c r="B40" s="1097"/>
      <c r="C40" s="1098"/>
      <c r="D40" s="1098"/>
      <c r="E40" s="1099" t="e">
        <f t="shared" si="15"/>
        <v>#DIV/0!</v>
      </c>
      <c r="F40" s="1102"/>
      <c r="G40" s="1103" t="e">
        <f t="shared" si="10"/>
        <v>#DIV/0!</v>
      </c>
      <c r="H40" s="1103" t="e">
        <f t="shared" si="11"/>
        <v>#DIV/0!</v>
      </c>
      <c r="I40" s="1081" t="e">
        <f t="shared" si="12"/>
        <v>#DIV/0!</v>
      </c>
      <c r="J40" s="1097"/>
      <c r="K40" s="1098"/>
      <c r="L40" s="1099" t="e">
        <f t="shared" si="16"/>
        <v>#DIV/0!</v>
      </c>
      <c r="M40" s="1102"/>
      <c r="N40" s="1103" t="e">
        <f t="shared" si="13"/>
        <v>#DIV/0!</v>
      </c>
      <c r="O40" s="1081" t="e">
        <f t="shared" si="14"/>
        <v>#DIV/0!</v>
      </c>
      <c r="P40" s="685"/>
    </row>
    <row r="41" spans="1:16">
      <c r="A41" s="758" t="s">
        <v>334</v>
      </c>
      <c r="B41" s="1097"/>
      <c r="C41" s="1098"/>
      <c r="D41" s="1098"/>
      <c r="E41" s="1099" t="e">
        <f t="shared" si="15"/>
        <v>#DIV/0!</v>
      </c>
      <c r="F41" s="1102"/>
      <c r="G41" s="1103" t="e">
        <f t="shared" si="10"/>
        <v>#DIV/0!</v>
      </c>
      <c r="H41" s="1103" t="e">
        <f t="shared" si="11"/>
        <v>#DIV/0!</v>
      </c>
      <c r="I41" s="1081" t="e">
        <f t="shared" si="12"/>
        <v>#DIV/0!</v>
      </c>
      <c r="J41" s="1097"/>
      <c r="K41" s="1098"/>
      <c r="L41" s="1099" t="e">
        <f t="shared" si="16"/>
        <v>#DIV/0!</v>
      </c>
      <c r="M41" s="1102"/>
      <c r="N41" s="1103" t="e">
        <f t="shared" si="13"/>
        <v>#DIV/0!</v>
      </c>
      <c r="O41" s="1081" t="e">
        <f t="shared" si="14"/>
        <v>#DIV/0!</v>
      </c>
      <c r="P41" s="685"/>
    </row>
    <row r="42" spans="1:16">
      <c r="A42" s="758" t="s">
        <v>1636</v>
      </c>
      <c r="B42" s="1097"/>
      <c r="C42" s="1098"/>
      <c r="D42" s="1098"/>
      <c r="E42" s="1099" t="e">
        <f t="shared" si="15"/>
        <v>#DIV/0!</v>
      </c>
      <c r="F42" s="1104"/>
      <c r="G42" s="1103" t="e">
        <f t="shared" si="10"/>
        <v>#DIV/0!</v>
      </c>
      <c r="H42" s="1105" t="e">
        <f t="shared" si="11"/>
        <v>#DIV/0!</v>
      </c>
      <c r="I42" s="1084" t="e">
        <f t="shared" si="12"/>
        <v>#DIV/0!</v>
      </c>
      <c r="J42" s="1097"/>
      <c r="K42" s="1098"/>
      <c r="L42" s="1099" t="e">
        <f t="shared" si="16"/>
        <v>#DIV/0!</v>
      </c>
      <c r="M42" s="1104"/>
      <c r="N42" s="1105" t="e">
        <f t="shared" si="13"/>
        <v>#DIV/0!</v>
      </c>
      <c r="O42" s="1084" t="e">
        <f t="shared" si="14"/>
        <v>#DIV/0!</v>
      </c>
      <c r="P42" s="685"/>
    </row>
    <row r="43" spans="1:16">
      <c r="A43" s="1085" t="s">
        <v>5</v>
      </c>
      <c r="B43" s="1106">
        <f>SUM(B36:B42)</f>
        <v>0</v>
      </c>
      <c r="C43" s="1107">
        <f>SUM(C36:C42)</f>
        <v>0</v>
      </c>
      <c r="D43" s="1107">
        <f>SUM(D36:D42)</f>
        <v>0</v>
      </c>
      <c r="E43" s="1108"/>
      <c r="F43" s="1086">
        <f>SUM(F36:F42)</f>
        <v>0</v>
      </c>
      <c r="G43" s="1087" t="e">
        <f>SUM(G36:G42)</f>
        <v>#DIV/0!</v>
      </c>
      <c r="H43" s="1087" t="e">
        <f>SUM(H36:H42)</f>
        <v>#DIV/0!</v>
      </c>
      <c r="I43" s="1089" t="e">
        <f>F43+G43+H43</f>
        <v>#DIV/0!</v>
      </c>
      <c r="J43" s="1106">
        <f>SUM(J36:J42)</f>
        <v>0</v>
      </c>
      <c r="K43" s="1109">
        <f>SUM(K36:K42)</f>
        <v>0</v>
      </c>
      <c r="L43" s="1108"/>
      <c r="M43" s="1083">
        <f>SUM(M36:M42)</f>
        <v>0</v>
      </c>
      <c r="N43" s="1083" t="e">
        <f>SUM(N36:N42)</f>
        <v>#DIV/0!</v>
      </c>
      <c r="O43" s="1084" t="e">
        <f>M43+N43</f>
        <v>#DIV/0!</v>
      </c>
      <c r="P43" s="685"/>
    </row>
    <row r="44" spans="1:16">
      <c r="A44" s="685"/>
      <c r="B44" s="1110"/>
      <c r="C44" s="1110"/>
      <c r="D44" s="1110"/>
      <c r="E44" s="1110"/>
      <c r="F44" s="685"/>
      <c r="G44" s="685"/>
      <c r="H44" s="685"/>
      <c r="I44" s="685"/>
      <c r="J44" s="685"/>
      <c r="K44" s="685"/>
      <c r="L44" s="685"/>
      <c r="M44" s="685"/>
      <c r="N44" s="685"/>
      <c r="O44" s="685"/>
      <c r="P44" s="685"/>
    </row>
    <row r="45" spans="1:16">
      <c r="A45" s="685"/>
      <c r="B45" s="685"/>
      <c r="C45" s="685"/>
      <c r="D45" s="685"/>
      <c r="E45" s="685"/>
      <c r="F45" s="685"/>
      <c r="G45" s="685"/>
      <c r="H45" s="685"/>
      <c r="I45" s="685"/>
      <c r="J45" s="685"/>
      <c r="K45" s="685"/>
      <c r="L45" s="685"/>
      <c r="M45" s="685"/>
      <c r="N45" s="685"/>
      <c r="O45" s="685"/>
      <c r="P45" s="685"/>
    </row>
    <row r="46" spans="1:16">
      <c r="A46" s="762" t="s">
        <v>1647</v>
      </c>
      <c r="B46" s="1071" t="s">
        <v>1648</v>
      </c>
      <c r="C46" s="1071" t="s">
        <v>1648</v>
      </c>
      <c r="D46" s="1071" t="s">
        <v>1648</v>
      </c>
      <c r="E46" s="685"/>
      <c r="F46" s="685"/>
      <c r="G46" s="685"/>
      <c r="H46" s="685"/>
      <c r="I46" s="685"/>
      <c r="J46" s="685"/>
      <c r="K46" s="685"/>
      <c r="L46" s="685"/>
      <c r="M46" s="685"/>
      <c r="N46" s="685"/>
      <c r="O46" s="685"/>
      <c r="P46" s="685"/>
    </row>
    <row r="47" spans="1:16">
      <c r="A47" s="1068"/>
      <c r="B47" s="1068" t="s">
        <v>1649</v>
      </c>
      <c r="C47" s="1068" t="s">
        <v>1649</v>
      </c>
      <c r="D47" s="1068" t="s">
        <v>1649</v>
      </c>
      <c r="E47" s="685"/>
      <c r="F47" s="685"/>
      <c r="G47" s="685"/>
      <c r="H47" s="685"/>
      <c r="I47" s="685"/>
      <c r="J47" s="685"/>
      <c r="K47" s="685"/>
      <c r="L47" s="685"/>
      <c r="M47" s="685"/>
      <c r="N47" s="685"/>
      <c r="O47" s="685"/>
      <c r="P47" s="685"/>
    </row>
    <row r="48" spans="1:16">
      <c r="A48" s="109" t="s">
        <v>1628</v>
      </c>
      <c r="B48" s="109" t="s">
        <v>1650</v>
      </c>
      <c r="C48" s="1074" t="s">
        <v>1651</v>
      </c>
      <c r="D48" s="1068"/>
      <c r="E48" s="685"/>
      <c r="F48" s="685"/>
      <c r="G48" s="685"/>
      <c r="H48" s="685"/>
      <c r="I48" s="685"/>
      <c r="J48" s="685"/>
      <c r="K48" s="685"/>
      <c r="L48" s="685"/>
      <c r="M48" s="685"/>
      <c r="N48" s="685"/>
      <c r="O48" s="685"/>
      <c r="P48" s="685"/>
    </row>
    <row r="49" spans="1:16">
      <c r="A49" s="758" t="s">
        <v>1633</v>
      </c>
      <c r="B49" s="1076" t="e">
        <f t="shared" ref="B49:B56" si="17">I36-I10</f>
        <v>#DIV/0!</v>
      </c>
      <c r="C49" s="1077" t="e">
        <f t="shared" ref="C49:C56" si="18">O36-O10</f>
        <v>#DIV/0!</v>
      </c>
      <c r="D49" s="1078" t="e">
        <f t="shared" ref="D49:D55" si="19">B49+C49</f>
        <v>#DIV/0!</v>
      </c>
      <c r="E49" s="685"/>
      <c r="F49" s="685"/>
      <c r="G49" s="685"/>
      <c r="H49" s="685"/>
      <c r="I49" s="685"/>
      <c r="J49" s="685"/>
      <c r="K49" s="685"/>
      <c r="L49" s="685"/>
      <c r="M49" s="685"/>
      <c r="N49" s="685"/>
      <c r="O49" s="685"/>
      <c r="P49" s="685"/>
    </row>
    <row r="50" spans="1:16">
      <c r="A50" s="758" t="s">
        <v>1634</v>
      </c>
      <c r="B50" s="1079" t="e">
        <f t="shared" si="17"/>
        <v>#DIV/0!</v>
      </c>
      <c r="C50" s="1080" t="e">
        <f t="shared" si="18"/>
        <v>#DIV/0!</v>
      </c>
      <c r="D50" s="1081" t="e">
        <f t="shared" si="19"/>
        <v>#DIV/0!</v>
      </c>
      <c r="E50" s="685"/>
      <c r="F50" s="685"/>
      <c r="G50" s="685"/>
      <c r="H50" s="685"/>
      <c r="I50" s="685"/>
      <c r="J50" s="685"/>
      <c r="K50" s="685"/>
      <c r="L50" s="685"/>
      <c r="M50" s="685"/>
      <c r="N50" s="685"/>
      <c r="O50" s="685"/>
      <c r="P50" s="685"/>
    </row>
    <row r="51" spans="1:16">
      <c r="A51" s="758" t="s">
        <v>650</v>
      </c>
      <c r="B51" s="1079" t="e">
        <f t="shared" si="17"/>
        <v>#DIV/0!</v>
      </c>
      <c r="C51" s="1080" t="e">
        <f t="shared" si="18"/>
        <v>#DIV/0!</v>
      </c>
      <c r="D51" s="1081" t="e">
        <f t="shared" si="19"/>
        <v>#DIV/0!</v>
      </c>
      <c r="E51" s="685"/>
      <c r="F51" s="685"/>
      <c r="G51" s="685"/>
      <c r="H51" s="685"/>
      <c r="I51" s="685"/>
      <c r="J51" s="685"/>
      <c r="K51" s="685"/>
      <c r="L51" s="685"/>
      <c r="M51" s="685"/>
      <c r="N51" s="685"/>
      <c r="O51" s="685"/>
      <c r="P51" s="685"/>
    </row>
    <row r="52" spans="1:16">
      <c r="A52" s="758" t="s">
        <v>1635</v>
      </c>
      <c r="B52" s="1079" t="e">
        <f t="shared" si="17"/>
        <v>#DIV/0!</v>
      </c>
      <c r="C52" s="1080" t="e">
        <f t="shared" si="18"/>
        <v>#DIV/0!</v>
      </c>
      <c r="D52" s="1081" t="e">
        <f t="shared" si="19"/>
        <v>#DIV/0!</v>
      </c>
      <c r="E52" s="685"/>
      <c r="F52" s="685"/>
      <c r="G52" s="685"/>
      <c r="H52" s="685"/>
      <c r="I52" s="685"/>
      <c r="J52" s="685"/>
      <c r="K52" s="685"/>
      <c r="L52" s="685"/>
      <c r="M52" s="685"/>
      <c r="N52" s="685"/>
      <c r="O52" s="685"/>
      <c r="P52" s="685"/>
    </row>
    <row r="53" spans="1:16">
      <c r="A53" s="758" t="s">
        <v>331</v>
      </c>
      <c r="B53" s="1079" t="e">
        <f t="shared" si="17"/>
        <v>#DIV/0!</v>
      </c>
      <c r="C53" s="1080" t="e">
        <f t="shared" si="18"/>
        <v>#DIV/0!</v>
      </c>
      <c r="D53" s="1081" t="e">
        <f t="shared" si="19"/>
        <v>#DIV/0!</v>
      </c>
      <c r="E53" s="685"/>
      <c r="F53" s="685"/>
      <c r="G53" s="685"/>
      <c r="H53" s="685"/>
      <c r="I53" s="685"/>
      <c r="J53" s="685"/>
      <c r="K53" s="685"/>
      <c r="L53" s="685"/>
      <c r="M53" s="685"/>
      <c r="N53" s="685"/>
      <c r="O53" s="685"/>
      <c r="P53" s="685"/>
    </row>
    <row r="54" spans="1:16">
      <c r="A54" s="758" t="s">
        <v>334</v>
      </c>
      <c r="B54" s="1079" t="e">
        <f t="shared" si="17"/>
        <v>#DIV/0!</v>
      </c>
      <c r="C54" s="1080" t="e">
        <f t="shared" si="18"/>
        <v>#DIV/0!</v>
      </c>
      <c r="D54" s="1081" t="e">
        <f t="shared" si="19"/>
        <v>#DIV/0!</v>
      </c>
      <c r="E54" s="685"/>
      <c r="F54" s="685"/>
      <c r="G54" s="685"/>
      <c r="H54" s="685"/>
      <c r="I54" s="685"/>
      <c r="J54" s="685"/>
      <c r="K54" s="685"/>
      <c r="L54" s="685"/>
      <c r="M54" s="685"/>
      <c r="N54" s="685"/>
      <c r="O54" s="685"/>
      <c r="P54" s="685"/>
    </row>
    <row r="55" spans="1:16">
      <c r="A55" s="758" t="s">
        <v>1636</v>
      </c>
      <c r="B55" s="1079" t="e">
        <f t="shared" si="17"/>
        <v>#DIV/0!</v>
      </c>
      <c r="C55" s="1080" t="e">
        <f t="shared" si="18"/>
        <v>#DIV/0!</v>
      </c>
      <c r="D55" s="1081" t="e">
        <f t="shared" si="19"/>
        <v>#DIV/0!</v>
      </c>
      <c r="E55" s="685"/>
      <c r="F55" s="685"/>
      <c r="G55" s="685"/>
      <c r="H55" s="685"/>
      <c r="I55" s="685"/>
      <c r="J55" s="685"/>
      <c r="K55" s="685"/>
      <c r="L55" s="685"/>
      <c r="M55" s="685"/>
      <c r="N55" s="685"/>
      <c r="O55" s="685"/>
      <c r="P55" s="685"/>
    </row>
    <row r="56" spans="1:16">
      <c r="A56" s="1085" t="s">
        <v>5</v>
      </c>
      <c r="B56" s="1086" t="e">
        <f t="shared" si="17"/>
        <v>#DIV/0!</v>
      </c>
      <c r="C56" s="1087" t="e">
        <f t="shared" si="18"/>
        <v>#DIV/0!</v>
      </c>
      <c r="D56" s="1089" t="e">
        <f>B56+C56</f>
        <v>#DIV/0!</v>
      </c>
      <c r="E56" s="685"/>
      <c r="F56" s="685"/>
      <c r="G56" s="685"/>
      <c r="H56" s="685"/>
      <c r="I56" s="685"/>
      <c r="J56" s="685"/>
      <c r="K56" s="685"/>
      <c r="L56" s="685"/>
      <c r="M56" s="685"/>
      <c r="N56" s="685"/>
      <c r="O56" s="685"/>
      <c r="P56" s="685"/>
    </row>
  </sheetData>
  <mergeCells count="10">
    <mergeCell ref="B33:E33"/>
    <mergeCell ref="F33:H33"/>
    <mergeCell ref="J33:L33"/>
    <mergeCell ref="M33:N33"/>
    <mergeCell ref="B7:E7"/>
    <mergeCell ref="F7:H7"/>
    <mergeCell ref="J7:L7"/>
    <mergeCell ref="M7:N7"/>
    <mergeCell ref="B20:E20"/>
    <mergeCell ref="F20:H20"/>
  </mergeCells>
  <pageMargins left="0.75" right="0.75" top="1" bottom="1" header="0.5" footer="0.5"/>
  <pageSetup paperSize="9" orientation="portrait" horizontalDpi="4294967295" verticalDpi="4294967295"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heetViews>
  <sheetFormatPr defaultRowHeight="15"/>
  <cols>
    <col min="1" max="1" width="18.140625" style="38" customWidth="1"/>
    <col min="2" max="2" width="75.140625" style="38" customWidth="1"/>
    <col min="3" max="3" width="20.28515625" style="38" bestFit="1" customWidth="1"/>
    <col min="4" max="4" width="13" style="38" customWidth="1"/>
    <col min="5" max="5" width="13.5703125" style="38" customWidth="1"/>
    <col min="6" max="6" width="15.7109375" style="38" customWidth="1"/>
    <col min="7" max="7" width="19.140625" style="38" customWidth="1"/>
    <col min="8" max="8" width="13.85546875" style="38" customWidth="1"/>
    <col min="9" max="256" width="9.140625" style="38"/>
    <col min="257" max="257" width="18.140625" style="38" customWidth="1"/>
    <col min="258" max="258" width="75.140625" style="38" customWidth="1"/>
    <col min="259" max="259" width="20.28515625" style="38" bestFit="1" customWidth="1"/>
    <col min="260" max="260" width="13" style="38" customWidth="1"/>
    <col min="261" max="261" width="13.5703125" style="38" customWidth="1"/>
    <col min="262" max="262" width="15.7109375" style="38" customWidth="1"/>
    <col min="263" max="263" width="19.140625" style="38" customWidth="1"/>
    <col min="264" max="264" width="13.85546875" style="38" customWidth="1"/>
    <col min="265" max="512" width="9.140625" style="38"/>
    <col min="513" max="513" width="18.140625" style="38" customWidth="1"/>
    <col min="514" max="514" width="75.140625" style="38" customWidth="1"/>
    <col min="515" max="515" width="20.28515625" style="38" bestFit="1" customWidth="1"/>
    <col min="516" max="516" width="13" style="38" customWidth="1"/>
    <col min="517" max="517" width="13.5703125" style="38" customWidth="1"/>
    <col min="518" max="518" width="15.7109375" style="38" customWidth="1"/>
    <col min="519" max="519" width="19.140625" style="38" customWidth="1"/>
    <col min="520" max="520" width="13.85546875" style="38" customWidth="1"/>
    <col min="521" max="768" width="9.140625" style="38"/>
    <col min="769" max="769" width="18.140625" style="38" customWidth="1"/>
    <col min="770" max="770" width="75.140625" style="38" customWidth="1"/>
    <col min="771" max="771" width="20.28515625" style="38" bestFit="1" customWidth="1"/>
    <col min="772" max="772" width="13" style="38" customWidth="1"/>
    <col min="773" max="773" width="13.5703125" style="38" customWidth="1"/>
    <col min="774" max="774" width="15.7109375" style="38" customWidth="1"/>
    <col min="775" max="775" width="19.140625" style="38" customWidth="1"/>
    <col min="776" max="776" width="13.85546875" style="38" customWidth="1"/>
    <col min="777" max="1024" width="9.140625" style="38"/>
    <col min="1025" max="1025" width="18.140625" style="38" customWidth="1"/>
    <col min="1026" max="1026" width="75.140625" style="38" customWidth="1"/>
    <col min="1027" max="1027" width="20.28515625" style="38" bestFit="1" customWidth="1"/>
    <col min="1028" max="1028" width="13" style="38" customWidth="1"/>
    <col min="1029" max="1029" width="13.5703125" style="38" customWidth="1"/>
    <col min="1030" max="1030" width="15.7109375" style="38" customWidth="1"/>
    <col min="1031" max="1031" width="19.140625" style="38" customWidth="1"/>
    <col min="1032" max="1032" width="13.85546875" style="38" customWidth="1"/>
    <col min="1033" max="1280" width="9.140625" style="38"/>
    <col min="1281" max="1281" width="18.140625" style="38" customWidth="1"/>
    <col min="1282" max="1282" width="75.140625" style="38" customWidth="1"/>
    <col min="1283" max="1283" width="20.28515625" style="38" bestFit="1" customWidth="1"/>
    <col min="1284" max="1284" width="13" style="38" customWidth="1"/>
    <col min="1285" max="1285" width="13.5703125" style="38" customWidth="1"/>
    <col min="1286" max="1286" width="15.7109375" style="38" customWidth="1"/>
    <col min="1287" max="1287" width="19.140625" style="38" customWidth="1"/>
    <col min="1288" max="1288" width="13.85546875" style="38" customWidth="1"/>
    <col min="1289" max="1536" width="9.140625" style="38"/>
    <col min="1537" max="1537" width="18.140625" style="38" customWidth="1"/>
    <col min="1538" max="1538" width="75.140625" style="38" customWidth="1"/>
    <col min="1539" max="1539" width="20.28515625" style="38" bestFit="1" customWidth="1"/>
    <col min="1540" max="1540" width="13" style="38" customWidth="1"/>
    <col min="1541" max="1541" width="13.5703125" style="38" customWidth="1"/>
    <col min="1542" max="1542" width="15.7109375" style="38" customWidth="1"/>
    <col min="1543" max="1543" width="19.140625" style="38" customWidth="1"/>
    <col min="1544" max="1544" width="13.85546875" style="38" customWidth="1"/>
    <col min="1545" max="1792" width="9.140625" style="38"/>
    <col min="1793" max="1793" width="18.140625" style="38" customWidth="1"/>
    <col min="1794" max="1794" width="75.140625" style="38" customWidth="1"/>
    <col min="1795" max="1795" width="20.28515625" style="38" bestFit="1" customWidth="1"/>
    <col min="1796" max="1796" width="13" style="38" customWidth="1"/>
    <col min="1797" max="1797" width="13.5703125" style="38" customWidth="1"/>
    <col min="1798" max="1798" width="15.7109375" style="38" customWidth="1"/>
    <col min="1799" max="1799" width="19.140625" style="38" customWidth="1"/>
    <col min="1800" max="1800" width="13.85546875" style="38" customWidth="1"/>
    <col min="1801" max="2048" width="9.140625" style="38"/>
    <col min="2049" max="2049" width="18.140625" style="38" customWidth="1"/>
    <col min="2050" max="2050" width="75.140625" style="38" customWidth="1"/>
    <col min="2051" max="2051" width="20.28515625" style="38" bestFit="1" customWidth="1"/>
    <col min="2052" max="2052" width="13" style="38" customWidth="1"/>
    <col min="2053" max="2053" width="13.5703125" style="38" customWidth="1"/>
    <col min="2054" max="2054" width="15.7109375" style="38" customWidth="1"/>
    <col min="2055" max="2055" width="19.140625" style="38" customWidth="1"/>
    <col min="2056" max="2056" width="13.85546875" style="38" customWidth="1"/>
    <col min="2057" max="2304" width="9.140625" style="38"/>
    <col min="2305" max="2305" width="18.140625" style="38" customWidth="1"/>
    <col min="2306" max="2306" width="75.140625" style="38" customWidth="1"/>
    <col min="2307" max="2307" width="20.28515625" style="38" bestFit="1" customWidth="1"/>
    <col min="2308" max="2308" width="13" style="38" customWidth="1"/>
    <col min="2309" max="2309" width="13.5703125" style="38" customWidth="1"/>
    <col min="2310" max="2310" width="15.7109375" style="38" customWidth="1"/>
    <col min="2311" max="2311" width="19.140625" style="38" customWidth="1"/>
    <col min="2312" max="2312" width="13.85546875" style="38" customWidth="1"/>
    <col min="2313" max="2560" width="9.140625" style="38"/>
    <col min="2561" max="2561" width="18.140625" style="38" customWidth="1"/>
    <col min="2562" max="2562" width="75.140625" style="38" customWidth="1"/>
    <col min="2563" max="2563" width="20.28515625" style="38" bestFit="1" customWidth="1"/>
    <col min="2564" max="2564" width="13" style="38" customWidth="1"/>
    <col min="2565" max="2565" width="13.5703125" style="38" customWidth="1"/>
    <col min="2566" max="2566" width="15.7109375" style="38" customWidth="1"/>
    <col min="2567" max="2567" width="19.140625" style="38" customWidth="1"/>
    <col min="2568" max="2568" width="13.85546875" style="38" customWidth="1"/>
    <col min="2569" max="2816" width="9.140625" style="38"/>
    <col min="2817" max="2817" width="18.140625" style="38" customWidth="1"/>
    <col min="2818" max="2818" width="75.140625" style="38" customWidth="1"/>
    <col min="2819" max="2819" width="20.28515625" style="38" bestFit="1" customWidth="1"/>
    <col min="2820" max="2820" width="13" style="38" customWidth="1"/>
    <col min="2821" max="2821" width="13.5703125" style="38" customWidth="1"/>
    <col min="2822" max="2822" width="15.7109375" style="38" customWidth="1"/>
    <col min="2823" max="2823" width="19.140625" style="38" customWidth="1"/>
    <col min="2824" max="2824" width="13.85546875" style="38" customWidth="1"/>
    <col min="2825" max="3072" width="9.140625" style="38"/>
    <col min="3073" max="3073" width="18.140625" style="38" customWidth="1"/>
    <col min="3074" max="3074" width="75.140625" style="38" customWidth="1"/>
    <col min="3075" max="3075" width="20.28515625" style="38" bestFit="1" customWidth="1"/>
    <col min="3076" max="3076" width="13" style="38" customWidth="1"/>
    <col min="3077" max="3077" width="13.5703125" style="38" customWidth="1"/>
    <col min="3078" max="3078" width="15.7109375" style="38" customWidth="1"/>
    <col min="3079" max="3079" width="19.140625" style="38" customWidth="1"/>
    <col min="3080" max="3080" width="13.85546875" style="38" customWidth="1"/>
    <col min="3081" max="3328" width="9.140625" style="38"/>
    <col min="3329" max="3329" width="18.140625" style="38" customWidth="1"/>
    <col min="3330" max="3330" width="75.140625" style="38" customWidth="1"/>
    <col min="3331" max="3331" width="20.28515625" style="38" bestFit="1" customWidth="1"/>
    <col min="3332" max="3332" width="13" style="38" customWidth="1"/>
    <col min="3333" max="3333" width="13.5703125" style="38" customWidth="1"/>
    <col min="3334" max="3334" width="15.7109375" style="38" customWidth="1"/>
    <col min="3335" max="3335" width="19.140625" style="38" customWidth="1"/>
    <col min="3336" max="3336" width="13.85546875" style="38" customWidth="1"/>
    <col min="3337" max="3584" width="9.140625" style="38"/>
    <col min="3585" max="3585" width="18.140625" style="38" customWidth="1"/>
    <col min="3586" max="3586" width="75.140625" style="38" customWidth="1"/>
    <col min="3587" max="3587" width="20.28515625" style="38" bestFit="1" customWidth="1"/>
    <col min="3588" max="3588" width="13" style="38" customWidth="1"/>
    <col min="3589" max="3589" width="13.5703125" style="38" customWidth="1"/>
    <col min="3590" max="3590" width="15.7109375" style="38" customWidth="1"/>
    <col min="3591" max="3591" width="19.140625" style="38" customWidth="1"/>
    <col min="3592" max="3592" width="13.85546875" style="38" customWidth="1"/>
    <col min="3593" max="3840" width="9.140625" style="38"/>
    <col min="3841" max="3841" width="18.140625" style="38" customWidth="1"/>
    <col min="3842" max="3842" width="75.140625" style="38" customWidth="1"/>
    <col min="3843" max="3843" width="20.28515625" style="38" bestFit="1" customWidth="1"/>
    <col min="3844" max="3844" width="13" style="38" customWidth="1"/>
    <col min="3845" max="3845" width="13.5703125" style="38" customWidth="1"/>
    <col min="3846" max="3846" width="15.7109375" style="38" customWidth="1"/>
    <col min="3847" max="3847" width="19.140625" style="38" customWidth="1"/>
    <col min="3848" max="3848" width="13.85546875" style="38" customWidth="1"/>
    <col min="3849" max="4096" width="9.140625" style="38"/>
    <col min="4097" max="4097" width="18.140625" style="38" customWidth="1"/>
    <col min="4098" max="4098" width="75.140625" style="38" customWidth="1"/>
    <col min="4099" max="4099" width="20.28515625" style="38" bestFit="1" customWidth="1"/>
    <col min="4100" max="4100" width="13" style="38" customWidth="1"/>
    <col min="4101" max="4101" width="13.5703125" style="38" customWidth="1"/>
    <col min="4102" max="4102" width="15.7109375" style="38" customWidth="1"/>
    <col min="4103" max="4103" width="19.140625" style="38" customWidth="1"/>
    <col min="4104" max="4104" width="13.85546875" style="38" customWidth="1"/>
    <col min="4105" max="4352" width="9.140625" style="38"/>
    <col min="4353" max="4353" width="18.140625" style="38" customWidth="1"/>
    <col min="4354" max="4354" width="75.140625" style="38" customWidth="1"/>
    <col min="4355" max="4355" width="20.28515625" style="38" bestFit="1" customWidth="1"/>
    <col min="4356" max="4356" width="13" style="38" customWidth="1"/>
    <col min="4357" max="4357" width="13.5703125" style="38" customWidth="1"/>
    <col min="4358" max="4358" width="15.7109375" style="38" customWidth="1"/>
    <col min="4359" max="4359" width="19.140625" style="38" customWidth="1"/>
    <col min="4360" max="4360" width="13.85546875" style="38" customWidth="1"/>
    <col min="4361" max="4608" width="9.140625" style="38"/>
    <col min="4609" max="4609" width="18.140625" style="38" customWidth="1"/>
    <col min="4610" max="4610" width="75.140625" style="38" customWidth="1"/>
    <col min="4611" max="4611" width="20.28515625" style="38" bestFit="1" customWidth="1"/>
    <col min="4612" max="4612" width="13" style="38" customWidth="1"/>
    <col min="4613" max="4613" width="13.5703125" style="38" customWidth="1"/>
    <col min="4614" max="4614" width="15.7109375" style="38" customWidth="1"/>
    <col min="4615" max="4615" width="19.140625" style="38" customWidth="1"/>
    <col min="4616" max="4616" width="13.85546875" style="38" customWidth="1"/>
    <col min="4617" max="4864" width="9.140625" style="38"/>
    <col min="4865" max="4865" width="18.140625" style="38" customWidth="1"/>
    <col min="4866" max="4866" width="75.140625" style="38" customWidth="1"/>
    <col min="4867" max="4867" width="20.28515625" style="38" bestFit="1" customWidth="1"/>
    <col min="4868" max="4868" width="13" style="38" customWidth="1"/>
    <col min="4869" max="4869" width="13.5703125" style="38" customWidth="1"/>
    <col min="4870" max="4870" width="15.7109375" style="38" customWidth="1"/>
    <col min="4871" max="4871" width="19.140625" style="38" customWidth="1"/>
    <col min="4872" max="4872" width="13.85546875" style="38" customWidth="1"/>
    <col min="4873" max="5120" width="9.140625" style="38"/>
    <col min="5121" max="5121" width="18.140625" style="38" customWidth="1"/>
    <col min="5122" max="5122" width="75.140625" style="38" customWidth="1"/>
    <col min="5123" max="5123" width="20.28515625" style="38" bestFit="1" customWidth="1"/>
    <col min="5124" max="5124" width="13" style="38" customWidth="1"/>
    <col min="5125" max="5125" width="13.5703125" style="38" customWidth="1"/>
    <col min="5126" max="5126" width="15.7109375" style="38" customWidth="1"/>
    <col min="5127" max="5127" width="19.140625" style="38" customWidth="1"/>
    <col min="5128" max="5128" width="13.85546875" style="38" customWidth="1"/>
    <col min="5129" max="5376" width="9.140625" style="38"/>
    <col min="5377" max="5377" width="18.140625" style="38" customWidth="1"/>
    <col min="5378" max="5378" width="75.140625" style="38" customWidth="1"/>
    <col min="5379" max="5379" width="20.28515625" style="38" bestFit="1" customWidth="1"/>
    <col min="5380" max="5380" width="13" style="38" customWidth="1"/>
    <col min="5381" max="5381" width="13.5703125" style="38" customWidth="1"/>
    <col min="5382" max="5382" width="15.7109375" style="38" customWidth="1"/>
    <col min="5383" max="5383" width="19.140625" style="38" customWidth="1"/>
    <col min="5384" max="5384" width="13.85546875" style="38" customWidth="1"/>
    <col min="5385" max="5632" width="9.140625" style="38"/>
    <col min="5633" max="5633" width="18.140625" style="38" customWidth="1"/>
    <col min="5634" max="5634" width="75.140625" style="38" customWidth="1"/>
    <col min="5635" max="5635" width="20.28515625" style="38" bestFit="1" customWidth="1"/>
    <col min="5636" max="5636" width="13" style="38" customWidth="1"/>
    <col min="5637" max="5637" width="13.5703125" style="38" customWidth="1"/>
    <col min="5638" max="5638" width="15.7109375" style="38" customWidth="1"/>
    <col min="5639" max="5639" width="19.140625" style="38" customWidth="1"/>
    <col min="5640" max="5640" width="13.85546875" style="38" customWidth="1"/>
    <col min="5641" max="5888" width="9.140625" style="38"/>
    <col min="5889" max="5889" width="18.140625" style="38" customWidth="1"/>
    <col min="5890" max="5890" width="75.140625" style="38" customWidth="1"/>
    <col min="5891" max="5891" width="20.28515625" style="38" bestFit="1" customWidth="1"/>
    <col min="5892" max="5892" width="13" style="38" customWidth="1"/>
    <col min="5893" max="5893" width="13.5703125" style="38" customWidth="1"/>
    <col min="5894" max="5894" width="15.7109375" style="38" customWidth="1"/>
    <col min="5895" max="5895" width="19.140625" style="38" customWidth="1"/>
    <col min="5896" max="5896" width="13.85546875" style="38" customWidth="1"/>
    <col min="5897" max="6144" width="9.140625" style="38"/>
    <col min="6145" max="6145" width="18.140625" style="38" customWidth="1"/>
    <col min="6146" max="6146" width="75.140625" style="38" customWidth="1"/>
    <col min="6147" max="6147" width="20.28515625" style="38" bestFit="1" customWidth="1"/>
    <col min="6148" max="6148" width="13" style="38" customWidth="1"/>
    <col min="6149" max="6149" width="13.5703125" style="38" customWidth="1"/>
    <col min="6150" max="6150" width="15.7109375" style="38" customWidth="1"/>
    <col min="6151" max="6151" width="19.140625" style="38" customWidth="1"/>
    <col min="6152" max="6152" width="13.85546875" style="38" customWidth="1"/>
    <col min="6153" max="6400" width="9.140625" style="38"/>
    <col min="6401" max="6401" width="18.140625" style="38" customWidth="1"/>
    <col min="6402" max="6402" width="75.140625" style="38" customWidth="1"/>
    <col min="6403" max="6403" width="20.28515625" style="38" bestFit="1" customWidth="1"/>
    <col min="6404" max="6404" width="13" style="38" customWidth="1"/>
    <col min="6405" max="6405" width="13.5703125" style="38" customWidth="1"/>
    <col min="6406" max="6406" width="15.7109375" style="38" customWidth="1"/>
    <col min="6407" max="6407" width="19.140625" style="38" customWidth="1"/>
    <col min="6408" max="6408" width="13.85546875" style="38" customWidth="1"/>
    <col min="6409" max="6656" width="9.140625" style="38"/>
    <col min="6657" max="6657" width="18.140625" style="38" customWidth="1"/>
    <col min="6658" max="6658" width="75.140625" style="38" customWidth="1"/>
    <col min="6659" max="6659" width="20.28515625" style="38" bestFit="1" customWidth="1"/>
    <col min="6660" max="6660" width="13" style="38" customWidth="1"/>
    <col min="6661" max="6661" width="13.5703125" style="38" customWidth="1"/>
    <col min="6662" max="6662" width="15.7109375" style="38" customWidth="1"/>
    <col min="6663" max="6663" width="19.140625" style="38" customWidth="1"/>
    <col min="6664" max="6664" width="13.85546875" style="38" customWidth="1"/>
    <col min="6665" max="6912" width="9.140625" style="38"/>
    <col min="6913" max="6913" width="18.140625" style="38" customWidth="1"/>
    <col min="6914" max="6914" width="75.140625" style="38" customWidth="1"/>
    <col min="6915" max="6915" width="20.28515625" style="38" bestFit="1" customWidth="1"/>
    <col min="6916" max="6916" width="13" style="38" customWidth="1"/>
    <col min="6917" max="6917" width="13.5703125" style="38" customWidth="1"/>
    <col min="6918" max="6918" width="15.7109375" style="38" customWidth="1"/>
    <col min="6919" max="6919" width="19.140625" style="38" customWidth="1"/>
    <col min="6920" max="6920" width="13.85546875" style="38" customWidth="1"/>
    <col min="6921" max="7168" width="9.140625" style="38"/>
    <col min="7169" max="7169" width="18.140625" style="38" customWidth="1"/>
    <col min="7170" max="7170" width="75.140625" style="38" customWidth="1"/>
    <col min="7171" max="7171" width="20.28515625" style="38" bestFit="1" customWidth="1"/>
    <col min="7172" max="7172" width="13" style="38" customWidth="1"/>
    <col min="7173" max="7173" width="13.5703125" style="38" customWidth="1"/>
    <col min="7174" max="7174" width="15.7109375" style="38" customWidth="1"/>
    <col min="7175" max="7175" width="19.140625" style="38" customWidth="1"/>
    <col min="7176" max="7176" width="13.85546875" style="38" customWidth="1"/>
    <col min="7177" max="7424" width="9.140625" style="38"/>
    <col min="7425" max="7425" width="18.140625" style="38" customWidth="1"/>
    <col min="7426" max="7426" width="75.140625" style="38" customWidth="1"/>
    <col min="7427" max="7427" width="20.28515625" style="38" bestFit="1" customWidth="1"/>
    <col min="7428" max="7428" width="13" style="38" customWidth="1"/>
    <col min="7429" max="7429" width="13.5703125" style="38" customWidth="1"/>
    <col min="7430" max="7430" width="15.7109375" style="38" customWidth="1"/>
    <col min="7431" max="7431" width="19.140625" style="38" customWidth="1"/>
    <col min="7432" max="7432" width="13.85546875" style="38" customWidth="1"/>
    <col min="7433" max="7680" width="9.140625" style="38"/>
    <col min="7681" max="7681" width="18.140625" style="38" customWidth="1"/>
    <col min="7682" max="7682" width="75.140625" style="38" customWidth="1"/>
    <col min="7683" max="7683" width="20.28515625" style="38" bestFit="1" customWidth="1"/>
    <col min="7684" max="7684" width="13" style="38" customWidth="1"/>
    <col min="7685" max="7685" width="13.5703125" style="38" customWidth="1"/>
    <col min="7686" max="7686" width="15.7109375" style="38" customWidth="1"/>
    <col min="7687" max="7687" width="19.140625" style="38" customWidth="1"/>
    <col min="7688" max="7688" width="13.85546875" style="38" customWidth="1"/>
    <col min="7689" max="7936" width="9.140625" style="38"/>
    <col min="7937" max="7937" width="18.140625" style="38" customWidth="1"/>
    <col min="7938" max="7938" width="75.140625" style="38" customWidth="1"/>
    <col min="7939" max="7939" width="20.28515625" style="38" bestFit="1" customWidth="1"/>
    <col min="7940" max="7940" width="13" style="38" customWidth="1"/>
    <col min="7941" max="7941" width="13.5703125" style="38" customWidth="1"/>
    <col min="7942" max="7942" width="15.7109375" style="38" customWidth="1"/>
    <col min="7943" max="7943" width="19.140625" style="38" customWidth="1"/>
    <col min="7944" max="7944" width="13.85546875" style="38" customWidth="1"/>
    <col min="7945" max="8192" width="9.140625" style="38"/>
    <col min="8193" max="8193" width="18.140625" style="38" customWidth="1"/>
    <col min="8194" max="8194" width="75.140625" style="38" customWidth="1"/>
    <col min="8195" max="8195" width="20.28515625" style="38" bestFit="1" customWidth="1"/>
    <col min="8196" max="8196" width="13" style="38" customWidth="1"/>
    <col min="8197" max="8197" width="13.5703125" style="38" customWidth="1"/>
    <col min="8198" max="8198" width="15.7109375" style="38" customWidth="1"/>
    <col min="8199" max="8199" width="19.140625" style="38" customWidth="1"/>
    <col min="8200" max="8200" width="13.85546875" style="38" customWidth="1"/>
    <col min="8201" max="8448" width="9.140625" style="38"/>
    <col min="8449" max="8449" width="18.140625" style="38" customWidth="1"/>
    <col min="8450" max="8450" width="75.140625" style="38" customWidth="1"/>
    <col min="8451" max="8451" width="20.28515625" style="38" bestFit="1" customWidth="1"/>
    <col min="8452" max="8452" width="13" style="38" customWidth="1"/>
    <col min="8453" max="8453" width="13.5703125" style="38" customWidth="1"/>
    <col min="8454" max="8454" width="15.7109375" style="38" customWidth="1"/>
    <col min="8455" max="8455" width="19.140625" style="38" customWidth="1"/>
    <col min="8456" max="8456" width="13.85546875" style="38" customWidth="1"/>
    <col min="8457" max="8704" width="9.140625" style="38"/>
    <col min="8705" max="8705" width="18.140625" style="38" customWidth="1"/>
    <col min="8706" max="8706" width="75.140625" style="38" customWidth="1"/>
    <col min="8707" max="8707" width="20.28515625" style="38" bestFit="1" customWidth="1"/>
    <col min="8708" max="8708" width="13" style="38" customWidth="1"/>
    <col min="8709" max="8709" width="13.5703125" style="38" customWidth="1"/>
    <col min="8710" max="8710" width="15.7109375" style="38" customWidth="1"/>
    <col min="8711" max="8711" width="19.140625" style="38" customWidth="1"/>
    <col min="8712" max="8712" width="13.85546875" style="38" customWidth="1"/>
    <col min="8713" max="8960" width="9.140625" style="38"/>
    <col min="8961" max="8961" width="18.140625" style="38" customWidth="1"/>
    <col min="8962" max="8962" width="75.140625" style="38" customWidth="1"/>
    <col min="8963" max="8963" width="20.28515625" style="38" bestFit="1" customWidth="1"/>
    <col min="8964" max="8964" width="13" style="38" customWidth="1"/>
    <col min="8965" max="8965" width="13.5703125" style="38" customWidth="1"/>
    <col min="8966" max="8966" width="15.7109375" style="38" customWidth="1"/>
    <col min="8967" max="8967" width="19.140625" style="38" customWidth="1"/>
    <col min="8968" max="8968" width="13.85546875" style="38" customWidth="1"/>
    <col min="8969" max="9216" width="9.140625" style="38"/>
    <col min="9217" max="9217" width="18.140625" style="38" customWidth="1"/>
    <col min="9218" max="9218" width="75.140625" style="38" customWidth="1"/>
    <col min="9219" max="9219" width="20.28515625" style="38" bestFit="1" customWidth="1"/>
    <col min="9220" max="9220" width="13" style="38" customWidth="1"/>
    <col min="9221" max="9221" width="13.5703125" style="38" customWidth="1"/>
    <col min="9222" max="9222" width="15.7109375" style="38" customWidth="1"/>
    <col min="9223" max="9223" width="19.140625" style="38" customWidth="1"/>
    <col min="9224" max="9224" width="13.85546875" style="38" customWidth="1"/>
    <col min="9225" max="9472" width="9.140625" style="38"/>
    <col min="9473" max="9473" width="18.140625" style="38" customWidth="1"/>
    <col min="9474" max="9474" width="75.140625" style="38" customWidth="1"/>
    <col min="9475" max="9475" width="20.28515625" style="38" bestFit="1" customWidth="1"/>
    <col min="9476" max="9476" width="13" style="38" customWidth="1"/>
    <col min="9477" max="9477" width="13.5703125" style="38" customWidth="1"/>
    <col min="9478" max="9478" width="15.7109375" style="38" customWidth="1"/>
    <col min="9479" max="9479" width="19.140625" style="38" customWidth="1"/>
    <col min="9480" max="9480" width="13.85546875" style="38" customWidth="1"/>
    <col min="9481" max="9728" width="9.140625" style="38"/>
    <col min="9729" max="9729" width="18.140625" style="38" customWidth="1"/>
    <col min="9730" max="9730" width="75.140625" style="38" customWidth="1"/>
    <col min="9731" max="9731" width="20.28515625" style="38" bestFit="1" customWidth="1"/>
    <col min="9732" max="9732" width="13" style="38" customWidth="1"/>
    <col min="9733" max="9733" width="13.5703125" style="38" customWidth="1"/>
    <col min="9734" max="9734" width="15.7109375" style="38" customWidth="1"/>
    <col min="9735" max="9735" width="19.140625" style="38" customWidth="1"/>
    <col min="9736" max="9736" width="13.85546875" style="38" customWidth="1"/>
    <col min="9737" max="9984" width="9.140625" style="38"/>
    <col min="9985" max="9985" width="18.140625" style="38" customWidth="1"/>
    <col min="9986" max="9986" width="75.140625" style="38" customWidth="1"/>
    <col min="9987" max="9987" width="20.28515625" style="38" bestFit="1" customWidth="1"/>
    <col min="9988" max="9988" width="13" style="38" customWidth="1"/>
    <col min="9989" max="9989" width="13.5703125" style="38" customWidth="1"/>
    <col min="9990" max="9990" width="15.7109375" style="38" customWidth="1"/>
    <col min="9991" max="9991" width="19.140625" style="38" customWidth="1"/>
    <col min="9992" max="9992" width="13.85546875" style="38" customWidth="1"/>
    <col min="9993" max="10240" width="9.140625" style="38"/>
    <col min="10241" max="10241" width="18.140625" style="38" customWidth="1"/>
    <col min="10242" max="10242" width="75.140625" style="38" customWidth="1"/>
    <col min="10243" max="10243" width="20.28515625" style="38" bestFit="1" customWidth="1"/>
    <col min="10244" max="10244" width="13" style="38" customWidth="1"/>
    <col min="10245" max="10245" width="13.5703125" style="38" customWidth="1"/>
    <col min="10246" max="10246" width="15.7109375" style="38" customWidth="1"/>
    <col min="10247" max="10247" width="19.140625" style="38" customWidth="1"/>
    <col min="10248" max="10248" width="13.85546875" style="38" customWidth="1"/>
    <col min="10249" max="10496" width="9.140625" style="38"/>
    <col min="10497" max="10497" width="18.140625" style="38" customWidth="1"/>
    <col min="10498" max="10498" width="75.140625" style="38" customWidth="1"/>
    <col min="10499" max="10499" width="20.28515625" style="38" bestFit="1" customWidth="1"/>
    <col min="10500" max="10500" width="13" style="38" customWidth="1"/>
    <col min="10501" max="10501" width="13.5703125" style="38" customWidth="1"/>
    <col min="10502" max="10502" width="15.7109375" style="38" customWidth="1"/>
    <col min="10503" max="10503" width="19.140625" style="38" customWidth="1"/>
    <col min="10504" max="10504" width="13.85546875" style="38" customWidth="1"/>
    <col min="10505" max="10752" width="9.140625" style="38"/>
    <col min="10753" max="10753" width="18.140625" style="38" customWidth="1"/>
    <col min="10754" max="10754" width="75.140625" style="38" customWidth="1"/>
    <col min="10755" max="10755" width="20.28515625" style="38" bestFit="1" customWidth="1"/>
    <col min="10756" max="10756" width="13" style="38" customWidth="1"/>
    <col min="10757" max="10757" width="13.5703125" style="38" customWidth="1"/>
    <col min="10758" max="10758" width="15.7109375" style="38" customWidth="1"/>
    <col min="10759" max="10759" width="19.140625" style="38" customWidth="1"/>
    <col min="10760" max="10760" width="13.85546875" style="38" customWidth="1"/>
    <col min="10761" max="11008" width="9.140625" style="38"/>
    <col min="11009" max="11009" width="18.140625" style="38" customWidth="1"/>
    <col min="11010" max="11010" width="75.140625" style="38" customWidth="1"/>
    <col min="11011" max="11011" width="20.28515625" style="38" bestFit="1" customWidth="1"/>
    <col min="11012" max="11012" width="13" style="38" customWidth="1"/>
    <col min="11013" max="11013" width="13.5703125" style="38" customWidth="1"/>
    <col min="11014" max="11014" width="15.7109375" style="38" customWidth="1"/>
    <col min="11015" max="11015" width="19.140625" style="38" customWidth="1"/>
    <col min="11016" max="11016" width="13.85546875" style="38" customWidth="1"/>
    <col min="11017" max="11264" width="9.140625" style="38"/>
    <col min="11265" max="11265" width="18.140625" style="38" customWidth="1"/>
    <col min="11266" max="11266" width="75.140625" style="38" customWidth="1"/>
    <col min="11267" max="11267" width="20.28515625" style="38" bestFit="1" customWidth="1"/>
    <col min="11268" max="11268" width="13" style="38" customWidth="1"/>
    <col min="11269" max="11269" width="13.5703125" style="38" customWidth="1"/>
    <col min="11270" max="11270" width="15.7109375" style="38" customWidth="1"/>
    <col min="11271" max="11271" width="19.140625" style="38" customWidth="1"/>
    <col min="11272" max="11272" width="13.85546875" style="38" customWidth="1"/>
    <col min="11273" max="11520" width="9.140625" style="38"/>
    <col min="11521" max="11521" width="18.140625" style="38" customWidth="1"/>
    <col min="11522" max="11522" width="75.140625" style="38" customWidth="1"/>
    <col min="11523" max="11523" width="20.28515625" style="38" bestFit="1" customWidth="1"/>
    <col min="11524" max="11524" width="13" style="38" customWidth="1"/>
    <col min="11525" max="11525" width="13.5703125" style="38" customWidth="1"/>
    <col min="11526" max="11526" width="15.7109375" style="38" customWidth="1"/>
    <col min="11527" max="11527" width="19.140625" style="38" customWidth="1"/>
    <col min="11528" max="11528" width="13.85546875" style="38" customWidth="1"/>
    <col min="11529" max="11776" width="9.140625" style="38"/>
    <col min="11777" max="11777" width="18.140625" style="38" customWidth="1"/>
    <col min="11778" max="11778" width="75.140625" style="38" customWidth="1"/>
    <col min="11779" max="11779" width="20.28515625" style="38" bestFit="1" customWidth="1"/>
    <col min="11780" max="11780" width="13" style="38" customWidth="1"/>
    <col min="11781" max="11781" width="13.5703125" style="38" customWidth="1"/>
    <col min="11782" max="11782" width="15.7109375" style="38" customWidth="1"/>
    <col min="11783" max="11783" width="19.140625" style="38" customWidth="1"/>
    <col min="11784" max="11784" width="13.85546875" style="38" customWidth="1"/>
    <col min="11785" max="12032" width="9.140625" style="38"/>
    <col min="12033" max="12033" width="18.140625" style="38" customWidth="1"/>
    <col min="12034" max="12034" width="75.140625" style="38" customWidth="1"/>
    <col min="12035" max="12035" width="20.28515625" style="38" bestFit="1" customWidth="1"/>
    <col min="12036" max="12036" width="13" style="38" customWidth="1"/>
    <col min="12037" max="12037" width="13.5703125" style="38" customWidth="1"/>
    <col min="12038" max="12038" width="15.7109375" style="38" customWidth="1"/>
    <col min="12039" max="12039" width="19.140625" style="38" customWidth="1"/>
    <col min="12040" max="12040" width="13.85546875" style="38" customWidth="1"/>
    <col min="12041" max="12288" width="9.140625" style="38"/>
    <col min="12289" max="12289" width="18.140625" style="38" customWidth="1"/>
    <col min="12290" max="12290" width="75.140625" style="38" customWidth="1"/>
    <col min="12291" max="12291" width="20.28515625" style="38" bestFit="1" customWidth="1"/>
    <col min="12292" max="12292" width="13" style="38" customWidth="1"/>
    <col min="12293" max="12293" width="13.5703125" style="38" customWidth="1"/>
    <col min="12294" max="12294" width="15.7109375" style="38" customWidth="1"/>
    <col min="12295" max="12295" width="19.140625" style="38" customWidth="1"/>
    <col min="12296" max="12296" width="13.85546875" style="38" customWidth="1"/>
    <col min="12297" max="12544" width="9.140625" style="38"/>
    <col min="12545" max="12545" width="18.140625" style="38" customWidth="1"/>
    <col min="12546" max="12546" width="75.140625" style="38" customWidth="1"/>
    <col min="12547" max="12547" width="20.28515625" style="38" bestFit="1" customWidth="1"/>
    <col min="12548" max="12548" width="13" style="38" customWidth="1"/>
    <col min="12549" max="12549" width="13.5703125" style="38" customWidth="1"/>
    <col min="12550" max="12550" width="15.7109375" style="38" customWidth="1"/>
    <col min="12551" max="12551" width="19.140625" style="38" customWidth="1"/>
    <col min="12552" max="12552" width="13.85546875" style="38" customWidth="1"/>
    <col min="12553" max="12800" width="9.140625" style="38"/>
    <col min="12801" max="12801" width="18.140625" style="38" customWidth="1"/>
    <col min="12802" max="12802" width="75.140625" style="38" customWidth="1"/>
    <col min="12803" max="12803" width="20.28515625" style="38" bestFit="1" customWidth="1"/>
    <col min="12804" max="12804" width="13" style="38" customWidth="1"/>
    <col min="12805" max="12805" width="13.5703125" style="38" customWidth="1"/>
    <col min="12806" max="12806" width="15.7109375" style="38" customWidth="1"/>
    <col min="12807" max="12807" width="19.140625" style="38" customWidth="1"/>
    <col min="12808" max="12808" width="13.85546875" style="38" customWidth="1"/>
    <col min="12809" max="13056" width="9.140625" style="38"/>
    <col min="13057" max="13057" width="18.140625" style="38" customWidth="1"/>
    <col min="13058" max="13058" width="75.140625" style="38" customWidth="1"/>
    <col min="13059" max="13059" width="20.28515625" style="38" bestFit="1" customWidth="1"/>
    <col min="13060" max="13060" width="13" style="38" customWidth="1"/>
    <col min="13061" max="13061" width="13.5703125" style="38" customWidth="1"/>
    <col min="13062" max="13062" width="15.7109375" style="38" customWidth="1"/>
    <col min="13063" max="13063" width="19.140625" style="38" customWidth="1"/>
    <col min="13064" max="13064" width="13.85546875" style="38" customWidth="1"/>
    <col min="13065" max="13312" width="9.140625" style="38"/>
    <col min="13313" max="13313" width="18.140625" style="38" customWidth="1"/>
    <col min="13314" max="13314" width="75.140625" style="38" customWidth="1"/>
    <col min="13315" max="13315" width="20.28515625" style="38" bestFit="1" customWidth="1"/>
    <col min="13316" max="13316" width="13" style="38" customWidth="1"/>
    <col min="13317" max="13317" width="13.5703125" style="38" customWidth="1"/>
    <col min="13318" max="13318" width="15.7109375" style="38" customWidth="1"/>
    <col min="13319" max="13319" width="19.140625" style="38" customWidth="1"/>
    <col min="13320" max="13320" width="13.85546875" style="38" customWidth="1"/>
    <col min="13321" max="13568" width="9.140625" style="38"/>
    <col min="13569" max="13569" width="18.140625" style="38" customWidth="1"/>
    <col min="13570" max="13570" width="75.140625" style="38" customWidth="1"/>
    <col min="13571" max="13571" width="20.28515625" style="38" bestFit="1" customWidth="1"/>
    <col min="13572" max="13572" width="13" style="38" customWidth="1"/>
    <col min="13573" max="13573" width="13.5703125" style="38" customWidth="1"/>
    <col min="13574" max="13574" width="15.7109375" style="38" customWidth="1"/>
    <col min="13575" max="13575" width="19.140625" style="38" customWidth="1"/>
    <col min="13576" max="13576" width="13.85546875" style="38" customWidth="1"/>
    <col min="13577" max="13824" width="9.140625" style="38"/>
    <col min="13825" max="13825" width="18.140625" style="38" customWidth="1"/>
    <col min="13826" max="13826" width="75.140625" style="38" customWidth="1"/>
    <col min="13827" max="13827" width="20.28515625" style="38" bestFit="1" customWidth="1"/>
    <col min="13828" max="13828" width="13" style="38" customWidth="1"/>
    <col min="13829" max="13829" width="13.5703125" style="38" customWidth="1"/>
    <col min="13830" max="13830" width="15.7109375" style="38" customWidth="1"/>
    <col min="13831" max="13831" width="19.140625" style="38" customWidth="1"/>
    <col min="13832" max="13832" width="13.85546875" style="38" customWidth="1"/>
    <col min="13833" max="14080" width="9.140625" style="38"/>
    <col min="14081" max="14081" width="18.140625" style="38" customWidth="1"/>
    <col min="14082" max="14082" width="75.140625" style="38" customWidth="1"/>
    <col min="14083" max="14083" width="20.28515625" style="38" bestFit="1" customWidth="1"/>
    <col min="14084" max="14084" width="13" style="38" customWidth="1"/>
    <col min="14085" max="14085" width="13.5703125" style="38" customWidth="1"/>
    <col min="14086" max="14086" width="15.7109375" style="38" customWidth="1"/>
    <col min="14087" max="14087" width="19.140625" style="38" customWidth="1"/>
    <col min="14088" max="14088" width="13.85546875" style="38" customWidth="1"/>
    <col min="14089" max="14336" width="9.140625" style="38"/>
    <col min="14337" max="14337" width="18.140625" style="38" customWidth="1"/>
    <col min="14338" max="14338" width="75.140625" style="38" customWidth="1"/>
    <col min="14339" max="14339" width="20.28515625" style="38" bestFit="1" customWidth="1"/>
    <col min="14340" max="14340" width="13" style="38" customWidth="1"/>
    <col min="14341" max="14341" width="13.5703125" style="38" customWidth="1"/>
    <col min="14342" max="14342" width="15.7109375" style="38" customWidth="1"/>
    <col min="14343" max="14343" width="19.140625" style="38" customWidth="1"/>
    <col min="14344" max="14344" width="13.85546875" style="38" customWidth="1"/>
    <col min="14345" max="14592" width="9.140625" style="38"/>
    <col min="14593" max="14593" width="18.140625" style="38" customWidth="1"/>
    <col min="14594" max="14594" width="75.140625" style="38" customWidth="1"/>
    <col min="14595" max="14595" width="20.28515625" style="38" bestFit="1" customWidth="1"/>
    <col min="14596" max="14596" width="13" style="38" customWidth="1"/>
    <col min="14597" max="14597" width="13.5703125" style="38" customWidth="1"/>
    <col min="14598" max="14598" width="15.7109375" style="38" customWidth="1"/>
    <col min="14599" max="14599" width="19.140625" style="38" customWidth="1"/>
    <col min="14600" max="14600" width="13.85546875" style="38" customWidth="1"/>
    <col min="14601" max="14848" width="9.140625" style="38"/>
    <col min="14849" max="14849" width="18.140625" style="38" customWidth="1"/>
    <col min="14850" max="14850" width="75.140625" style="38" customWidth="1"/>
    <col min="14851" max="14851" width="20.28515625" style="38" bestFit="1" customWidth="1"/>
    <col min="14852" max="14852" width="13" style="38" customWidth="1"/>
    <col min="14853" max="14853" width="13.5703125" style="38" customWidth="1"/>
    <col min="14854" max="14854" width="15.7109375" style="38" customWidth="1"/>
    <col min="14855" max="14855" width="19.140625" style="38" customWidth="1"/>
    <col min="14856" max="14856" width="13.85546875" style="38" customWidth="1"/>
    <col min="14857" max="15104" width="9.140625" style="38"/>
    <col min="15105" max="15105" width="18.140625" style="38" customWidth="1"/>
    <col min="15106" max="15106" width="75.140625" style="38" customWidth="1"/>
    <col min="15107" max="15107" width="20.28515625" style="38" bestFit="1" customWidth="1"/>
    <col min="15108" max="15108" width="13" style="38" customWidth="1"/>
    <col min="15109" max="15109" width="13.5703125" style="38" customWidth="1"/>
    <col min="15110" max="15110" width="15.7109375" style="38" customWidth="1"/>
    <col min="15111" max="15111" width="19.140625" style="38" customWidth="1"/>
    <col min="15112" max="15112" width="13.85546875" style="38" customWidth="1"/>
    <col min="15113" max="15360" width="9.140625" style="38"/>
    <col min="15361" max="15361" width="18.140625" style="38" customWidth="1"/>
    <col min="15362" max="15362" width="75.140625" style="38" customWidth="1"/>
    <col min="15363" max="15363" width="20.28515625" style="38" bestFit="1" customWidth="1"/>
    <col min="15364" max="15364" width="13" style="38" customWidth="1"/>
    <col min="15365" max="15365" width="13.5703125" style="38" customWidth="1"/>
    <col min="15366" max="15366" width="15.7109375" style="38" customWidth="1"/>
    <col min="15367" max="15367" width="19.140625" style="38" customWidth="1"/>
    <col min="15368" max="15368" width="13.85546875" style="38" customWidth="1"/>
    <col min="15369" max="15616" width="9.140625" style="38"/>
    <col min="15617" max="15617" width="18.140625" style="38" customWidth="1"/>
    <col min="15618" max="15618" width="75.140625" style="38" customWidth="1"/>
    <col min="15619" max="15619" width="20.28515625" style="38" bestFit="1" customWidth="1"/>
    <col min="15620" max="15620" width="13" style="38" customWidth="1"/>
    <col min="15621" max="15621" width="13.5703125" style="38" customWidth="1"/>
    <col min="15622" max="15622" width="15.7109375" style="38" customWidth="1"/>
    <col min="15623" max="15623" width="19.140625" style="38" customWidth="1"/>
    <col min="15624" max="15624" width="13.85546875" style="38" customWidth="1"/>
    <col min="15625" max="15872" width="9.140625" style="38"/>
    <col min="15873" max="15873" width="18.140625" style="38" customWidth="1"/>
    <col min="15874" max="15874" width="75.140625" style="38" customWidth="1"/>
    <col min="15875" max="15875" width="20.28515625" style="38" bestFit="1" customWidth="1"/>
    <col min="15876" max="15876" width="13" style="38" customWidth="1"/>
    <col min="15877" max="15877" width="13.5703125" style="38" customWidth="1"/>
    <col min="15878" max="15878" width="15.7109375" style="38" customWidth="1"/>
    <col min="15879" max="15879" width="19.140625" style="38" customWidth="1"/>
    <col min="15880" max="15880" width="13.85546875" style="38" customWidth="1"/>
    <col min="15881" max="16128" width="9.140625" style="38"/>
    <col min="16129" max="16129" width="18.140625" style="38" customWidth="1"/>
    <col min="16130" max="16130" width="75.140625" style="38" customWidth="1"/>
    <col min="16131" max="16131" width="20.28515625" style="38" bestFit="1" customWidth="1"/>
    <col min="16132" max="16132" width="13" style="38" customWidth="1"/>
    <col min="16133" max="16133" width="13.5703125" style="38" customWidth="1"/>
    <col min="16134" max="16134" width="15.7109375" style="38" customWidth="1"/>
    <col min="16135" max="16135" width="19.140625" style="38" customWidth="1"/>
    <col min="16136" max="16136" width="13.85546875" style="38" customWidth="1"/>
    <col min="16137" max="16384" width="9.140625" style="38"/>
  </cols>
  <sheetData>
    <row r="1" spans="1:8">
      <c r="A1" s="38" t="s">
        <v>120</v>
      </c>
      <c r="B1" s="327">
        <v>17</v>
      </c>
    </row>
    <row r="2" spans="1:8">
      <c r="A2" s="38" t="s">
        <v>106</v>
      </c>
      <c r="B2" s="14" t="s">
        <v>1652</v>
      </c>
    </row>
    <row r="3" spans="1:8">
      <c r="A3" s="38" t="s">
        <v>108</v>
      </c>
      <c r="B3" s="14" t="s">
        <v>883</v>
      </c>
    </row>
    <row r="4" spans="1:8">
      <c r="A4" s="38" t="s">
        <v>110</v>
      </c>
      <c r="B4" s="14" t="s">
        <v>4</v>
      </c>
    </row>
    <row r="5" spans="1:8">
      <c r="A5" s="38" t="s">
        <v>111</v>
      </c>
      <c r="B5" s="38" t="s">
        <v>124</v>
      </c>
    </row>
    <row r="7" spans="1:8">
      <c r="A7" s="1067"/>
      <c r="B7" s="762" t="s">
        <v>1653</v>
      </c>
      <c r="C7" s="1070" t="s">
        <v>1654</v>
      </c>
      <c r="D7" s="1071" t="s">
        <v>1655</v>
      </c>
      <c r="E7" s="1070" t="s">
        <v>1655</v>
      </c>
      <c r="F7" s="1071" t="s">
        <v>1656</v>
      </c>
      <c r="G7" s="1070" t="s">
        <v>1657</v>
      </c>
      <c r="H7" s="1071" t="s">
        <v>1658</v>
      </c>
    </row>
    <row r="8" spans="1:8">
      <c r="A8" s="109" t="s">
        <v>175</v>
      </c>
      <c r="B8" s="1111" t="s">
        <v>1659</v>
      </c>
      <c r="C8" s="1074" t="s">
        <v>1660</v>
      </c>
      <c r="D8" s="109" t="s">
        <v>1661</v>
      </c>
      <c r="E8" s="1074" t="s">
        <v>1662</v>
      </c>
      <c r="F8" s="109" t="s">
        <v>1663</v>
      </c>
      <c r="G8" s="1074" t="s">
        <v>1664</v>
      </c>
      <c r="H8" s="1074" t="s">
        <v>1665</v>
      </c>
    </row>
    <row r="9" spans="1:8">
      <c r="A9" s="1112">
        <v>128</v>
      </c>
      <c r="B9" s="1113" t="s">
        <v>1666</v>
      </c>
      <c r="C9" s="1114"/>
      <c r="D9" s="1114"/>
      <c r="E9" s="1114"/>
      <c r="F9" s="1093"/>
      <c r="G9" s="1114"/>
      <c r="H9" s="1114"/>
    </row>
    <row r="10" spans="1:8">
      <c r="A10" s="700">
        <v>198</v>
      </c>
      <c r="B10" s="1113" t="s">
        <v>304</v>
      </c>
      <c r="C10" s="819"/>
      <c r="D10" s="819"/>
      <c r="E10" s="819"/>
      <c r="F10" s="819"/>
      <c r="G10" s="819"/>
      <c r="H10" s="819"/>
    </row>
    <row r="11" spans="1:8">
      <c r="A11" s="700">
        <v>238</v>
      </c>
      <c r="B11" s="1113" t="s">
        <v>332</v>
      </c>
      <c r="C11" s="819"/>
      <c r="D11" s="819"/>
      <c r="E11" s="819"/>
      <c r="F11" s="819"/>
      <c r="G11" s="819"/>
      <c r="H11" s="819"/>
    </row>
    <row r="12" spans="1:8">
      <c r="A12" s="700">
        <v>248</v>
      </c>
      <c r="B12" s="1113" t="s">
        <v>335</v>
      </c>
      <c r="C12" s="819"/>
      <c r="D12" s="819"/>
      <c r="E12" s="819"/>
      <c r="F12" s="819"/>
      <c r="G12" s="819"/>
      <c r="H12" s="819"/>
    </row>
    <row r="13" spans="1:8">
      <c r="A13" s="700">
        <v>258</v>
      </c>
      <c r="B13" s="1113" t="s">
        <v>338</v>
      </c>
      <c r="C13" s="819"/>
      <c r="D13" s="819"/>
      <c r="E13" s="819"/>
      <c r="F13" s="819"/>
      <c r="G13" s="819"/>
      <c r="H13" s="819"/>
    </row>
    <row r="14" spans="1:8">
      <c r="A14" s="700">
        <v>268</v>
      </c>
      <c r="B14" s="1113" t="s">
        <v>363</v>
      </c>
      <c r="C14" s="819"/>
      <c r="D14" s="819"/>
      <c r="E14" s="819"/>
      <c r="F14" s="819"/>
      <c r="G14" s="819"/>
      <c r="H14" s="819"/>
    </row>
    <row r="15" spans="1:8">
      <c r="A15" s="700">
        <v>298</v>
      </c>
      <c r="B15" s="1113" t="s">
        <v>373</v>
      </c>
      <c r="C15" s="819"/>
      <c r="D15" s="819"/>
      <c r="E15" s="819"/>
      <c r="F15" s="819"/>
      <c r="G15" s="819"/>
      <c r="H15" s="819"/>
    </row>
    <row r="16" spans="1:8">
      <c r="A16" s="700">
        <v>3128</v>
      </c>
      <c r="B16" s="1113" t="s">
        <v>379</v>
      </c>
      <c r="C16" s="819"/>
      <c r="D16" s="819"/>
      <c r="E16" s="819"/>
      <c r="F16" s="819"/>
      <c r="G16" s="819"/>
      <c r="H16" s="819"/>
    </row>
    <row r="17" spans="1:8">
      <c r="A17" s="700">
        <v>3138</v>
      </c>
      <c r="B17" s="1113" t="s">
        <v>379</v>
      </c>
      <c r="C17" s="819"/>
      <c r="D17" s="819"/>
      <c r="E17" s="819"/>
      <c r="F17" s="819"/>
      <c r="G17" s="819"/>
      <c r="H17" s="819"/>
    </row>
    <row r="18" spans="1:8">
      <c r="A18" s="700">
        <v>3222</v>
      </c>
      <c r="B18" s="1113" t="s">
        <v>379</v>
      </c>
      <c r="C18" s="819"/>
      <c r="D18" s="819"/>
      <c r="E18" s="819"/>
      <c r="F18" s="819"/>
      <c r="G18" s="819"/>
      <c r="H18" s="819"/>
    </row>
    <row r="19" spans="1:8">
      <c r="A19" s="700">
        <v>418</v>
      </c>
      <c r="B19" s="1113" t="s">
        <v>399</v>
      </c>
      <c r="C19" s="819"/>
      <c r="D19" s="819"/>
      <c r="E19" s="819"/>
      <c r="F19" s="819"/>
      <c r="G19" s="819"/>
      <c r="H19" s="819"/>
    </row>
    <row r="20" spans="1:8">
      <c r="A20" s="700">
        <v>518</v>
      </c>
      <c r="B20" s="1113" t="s">
        <v>1667</v>
      </c>
      <c r="C20" s="819"/>
      <c r="D20" s="819"/>
      <c r="E20" s="819"/>
      <c r="F20" s="819"/>
      <c r="G20" s="819"/>
      <c r="H20" s="819"/>
    </row>
    <row r="21" spans="1:8">
      <c r="A21" s="700">
        <v>528</v>
      </c>
      <c r="B21" s="1113" t="s">
        <v>1668</v>
      </c>
      <c r="C21" s="819"/>
      <c r="D21" s="819"/>
      <c r="E21" s="819"/>
      <c r="F21" s="819"/>
      <c r="G21" s="819"/>
      <c r="H21" s="819"/>
    </row>
    <row r="22" spans="1:8">
      <c r="A22" s="700">
        <v>538</v>
      </c>
      <c r="B22" s="1113" t="s">
        <v>1669</v>
      </c>
      <c r="C22" s="819"/>
      <c r="D22" s="819"/>
      <c r="E22" s="819"/>
      <c r="F22" s="819"/>
      <c r="G22" s="819"/>
      <c r="H22" s="819"/>
    </row>
    <row r="23" spans="1:8">
      <c r="A23" s="700">
        <v>551</v>
      </c>
      <c r="B23" s="1113" t="s">
        <v>550</v>
      </c>
      <c r="C23" s="819"/>
      <c r="D23" s="819"/>
      <c r="E23" s="819"/>
      <c r="F23" s="819"/>
      <c r="G23" s="819"/>
      <c r="H23" s="819"/>
    </row>
    <row r="24" spans="1:8">
      <c r="A24" s="738">
        <v>558</v>
      </c>
      <c r="B24" s="798" t="s">
        <v>1670</v>
      </c>
      <c r="C24" s="1115"/>
      <c r="D24" s="1115"/>
      <c r="E24" s="1115"/>
      <c r="F24" s="1115"/>
      <c r="G24" s="1115"/>
      <c r="H24" s="1115"/>
    </row>
    <row r="25" spans="1:8">
      <c r="A25" s="1116"/>
      <c r="B25" s="1117" t="s">
        <v>5</v>
      </c>
      <c r="C25" s="1118">
        <f t="shared" ref="C25:H25" si="0">SUM(C9:C24)</f>
        <v>0</v>
      </c>
      <c r="D25" s="1118">
        <f t="shared" si="0"/>
        <v>0</v>
      </c>
      <c r="E25" s="1118">
        <f t="shared" si="0"/>
        <v>0</v>
      </c>
      <c r="F25" s="1118">
        <f t="shared" si="0"/>
        <v>0</v>
      </c>
      <c r="G25" s="1118">
        <f t="shared" si="0"/>
        <v>0</v>
      </c>
      <c r="H25" s="759">
        <f t="shared" si="0"/>
        <v>0</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9"/>
  <sheetViews>
    <sheetView zoomScale="85" zoomScaleNormal="85" workbookViewId="0">
      <selection activeCell="C27" sqref="C27"/>
    </sheetView>
  </sheetViews>
  <sheetFormatPr defaultRowHeight="15"/>
  <cols>
    <col min="1" max="1" width="56.7109375" style="18" customWidth="1"/>
    <col min="2" max="2" width="18.140625" style="115" customWidth="1"/>
    <col min="3" max="3" width="14.28515625" style="115" customWidth="1"/>
    <col min="4" max="4" width="24.5703125" style="115" customWidth="1"/>
    <col min="5" max="5" width="15" style="115" bestFit="1" customWidth="1"/>
    <col min="6" max="6" width="13.85546875" style="115" bestFit="1" customWidth="1"/>
    <col min="7" max="7" width="17" style="115" bestFit="1" customWidth="1"/>
    <col min="8" max="8" width="14.28515625" style="115" customWidth="1"/>
    <col min="9" max="9" width="9.140625" style="50" customWidth="1"/>
    <col min="10" max="10" width="9.140625" style="2" customWidth="1"/>
    <col min="11" max="16384" width="9.140625" style="2"/>
  </cols>
  <sheetData>
    <row r="1" spans="1:29">
      <c r="A1" s="18" t="s">
        <v>120</v>
      </c>
      <c r="B1" s="119" t="s">
        <v>1</v>
      </c>
    </row>
    <row r="2" spans="1:29">
      <c r="A2" s="18" t="s">
        <v>106</v>
      </c>
      <c r="B2" s="119" t="s">
        <v>584</v>
      </c>
    </row>
    <row r="3" spans="1:29">
      <c r="A3" s="15" t="s">
        <v>108</v>
      </c>
      <c r="B3" s="119" t="s">
        <v>122</v>
      </c>
    </row>
    <row r="4" spans="1:29">
      <c r="A4" s="15" t="s">
        <v>110</v>
      </c>
      <c r="B4" s="119" t="s">
        <v>4</v>
      </c>
    </row>
    <row r="5" spans="1:29">
      <c r="A5" s="15" t="s">
        <v>111</v>
      </c>
      <c r="B5" s="292" t="s">
        <v>124</v>
      </c>
    </row>
    <row r="7" spans="1:29" ht="28.5" customHeight="1">
      <c r="A7" s="4320" t="s">
        <v>584</v>
      </c>
      <c r="B7" s="4318" t="s">
        <v>585</v>
      </c>
      <c r="C7" s="4318" t="s">
        <v>488</v>
      </c>
      <c r="D7" s="4318" t="s">
        <v>586</v>
      </c>
      <c r="E7" s="4322" t="s">
        <v>587</v>
      </c>
      <c r="F7" s="4322"/>
      <c r="G7" s="4318" t="s">
        <v>588</v>
      </c>
      <c r="H7" s="4318" t="s">
        <v>488</v>
      </c>
    </row>
    <row r="8" spans="1:29" ht="49.5" customHeight="1">
      <c r="A8" s="4321"/>
      <c r="B8" s="4319"/>
      <c r="C8" s="4319"/>
      <c r="D8" s="4319"/>
      <c r="E8" s="507" t="s">
        <v>333</v>
      </c>
      <c r="F8" s="506" t="s">
        <v>589</v>
      </c>
      <c r="G8" s="4319"/>
      <c r="H8" s="4319"/>
    </row>
    <row r="9" spans="1:29">
      <c r="A9" s="508" t="s">
        <v>590</v>
      </c>
      <c r="B9" s="509">
        <f>B10+B29+B48+B105+B67+B86</f>
        <v>0</v>
      </c>
      <c r="C9" s="509" t="e">
        <f t="shared" ref="C9:H9" si="0">C10+C29+C48+C105+C67+C86</f>
        <v>#VALUE!</v>
      </c>
      <c r="D9" s="509">
        <f t="shared" si="0"/>
        <v>0</v>
      </c>
      <c r="E9" s="509">
        <f t="shared" si="0"/>
        <v>0</v>
      </c>
      <c r="F9" s="509">
        <f t="shared" si="0"/>
        <v>0</v>
      </c>
      <c r="G9" s="509">
        <f t="shared" si="0"/>
        <v>0</v>
      </c>
      <c r="H9" s="509">
        <f t="shared" si="0"/>
        <v>0</v>
      </c>
      <c r="R9" s="3"/>
      <c r="S9" s="3"/>
      <c r="T9" s="3"/>
      <c r="U9" s="3"/>
      <c r="V9" s="3"/>
      <c r="W9" s="3"/>
      <c r="X9" s="3"/>
      <c r="Y9" s="3"/>
      <c r="Z9" s="3"/>
      <c r="AA9" s="3"/>
      <c r="AB9" s="3"/>
      <c r="AC9" s="3"/>
    </row>
    <row r="10" spans="1:29">
      <c r="A10" s="114" t="s">
        <v>4</v>
      </c>
      <c r="B10" s="509">
        <f>SUM(B11:B22,B27,B28)</f>
        <v>0</v>
      </c>
      <c r="C10" s="509" t="e">
        <f t="shared" ref="C10:H10" si="1">SUM(C11:C22,C27,C28)</f>
        <v>#VALUE!</v>
      </c>
      <c r="D10" s="509">
        <f t="shared" si="1"/>
        <v>0</v>
      </c>
      <c r="E10" s="509">
        <f t="shared" si="1"/>
        <v>0</v>
      </c>
      <c r="F10" s="509">
        <f t="shared" si="1"/>
        <v>0</v>
      </c>
      <c r="G10" s="509">
        <f t="shared" si="1"/>
        <v>0</v>
      </c>
      <c r="H10" s="509">
        <f t="shared" si="1"/>
        <v>0</v>
      </c>
      <c r="R10" s="3"/>
      <c r="S10" s="3"/>
      <c r="T10" s="3"/>
      <c r="U10" s="3"/>
      <c r="V10" s="3"/>
      <c r="W10" s="3"/>
      <c r="X10" s="3"/>
      <c r="Y10" s="3"/>
      <c r="Z10" s="3"/>
      <c r="AA10" s="3"/>
      <c r="AB10" s="3"/>
      <c r="AC10" s="3"/>
    </row>
    <row r="11" spans="1:29">
      <c r="A11" s="140" t="s">
        <v>91</v>
      </c>
      <c r="B11" s="294"/>
      <c r="C11" s="294"/>
      <c r="D11" s="294"/>
      <c r="E11" s="294"/>
      <c r="F11" s="294"/>
      <c r="G11" s="294"/>
      <c r="H11" s="294"/>
      <c r="R11" s="3"/>
      <c r="S11" s="3"/>
      <c r="T11" s="3"/>
      <c r="U11" s="3"/>
      <c r="V11" s="3"/>
      <c r="W11" s="3"/>
      <c r="X11" s="3"/>
      <c r="Y11" s="3"/>
      <c r="Z11" s="3"/>
      <c r="AA11" s="3"/>
      <c r="AB11" s="3"/>
      <c r="AC11" s="3"/>
    </row>
    <row r="12" spans="1:29">
      <c r="A12" s="16" t="s">
        <v>92</v>
      </c>
      <c r="B12" s="294"/>
      <c r="C12" s="294"/>
      <c r="D12" s="294"/>
      <c r="E12" s="294"/>
      <c r="F12" s="294"/>
      <c r="G12" s="294"/>
      <c r="H12" s="294"/>
      <c r="R12" s="3"/>
      <c r="S12" s="3"/>
      <c r="T12" s="3"/>
      <c r="U12" s="3"/>
      <c r="V12" s="3"/>
      <c r="W12" s="3"/>
      <c r="X12" s="3"/>
      <c r="Y12" s="3"/>
      <c r="Z12" s="3"/>
      <c r="AA12" s="3"/>
      <c r="AB12" s="3"/>
      <c r="AC12" s="3"/>
    </row>
    <row r="13" spans="1:29">
      <c r="A13" s="10" t="s">
        <v>591</v>
      </c>
      <c r="B13" s="294"/>
      <c r="C13" s="294"/>
      <c r="D13" s="294"/>
      <c r="E13" s="294"/>
      <c r="F13" s="294"/>
      <c r="G13" s="294"/>
      <c r="H13" s="294"/>
      <c r="R13" s="3"/>
      <c r="S13" s="3"/>
      <c r="T13" s="3"/>
      <c r="U13" s="3"/>
      <c r="V13" s="3"/>
      <c r="W13" s="3"/>
      <c r="X13" s="3"/>
      <c r="Y13" s="3"/>
      <c r="Z13" s="3"/>
      <c r="AA13" s="3"/>
      <c r="AB13" s="3"/>
      <c r="AC13" s="3"/>
    </row>
    <row r="14" spans="1:29">
      <c r="A14" s="16" t="s">
        <v>592</v>
      </c>
      <c r="B14" s="294"/>
      <c r="C14" s="294"/>
      <c r="D14" s="294"/>
      <c r="E14" s="294"/>
      <c r="F14" s="294"/>
      <c r="G14" s="294"/>
      <c r="H14" s="294"/>
      <c r="R14" s="3"/>
      <c r="S14" s="3"/>
      <c r="T14" s="3"/>
      <c r="U14" s="3"/>
      <c r="V14" s="3"/>
      <c r="W14" s="3"/>
      <c r="X14" s="3"/>
      <c r="Y14" s="3"/>
      <c r="Z14" s="3"/>
      <c r="AA14" s="3"/>
      <c r="AB14" s="3"/>
      <c r="AC14" s="3"/>
    </row>
    <row r="15" spans="1:29">
      <c r="A15" s="16" t="s">
        <v>93</v>
      </c>
      <c r="B15" s="294"/>
      <c r="C15" s="294"/>
      <c r="D15" s="294"/>
      <c r="E15" s="294"/>
      <c r="F15" s="294"/>
      <c r="G15" s="294"/>
      <c r="H15" s="294"/>
      <c r="R15" s="3"/>
      <c r="S15" s="3"/>
      <c r="T15" s="3"/>
      <c r="U15" s="3"/>
      <c r="V15" s="3"/>
      <c r="W15" s="3"/>
      <c r="X15" s="3"/>
      <c r="Y15" s="3"/>
      <c r="Z15" s="3"/>
      <c r="AA15" s="3"/>
      <c r="AB15" s="3"/>
      <c r="AC15" s="3"/>
    </row>
    <row r="16" spans="1:29">
      <c r="A16" s="16" t="s">
        <v>94</v>
      </c>
      <c r="B16" s="294"/>
      <c r="C16" s="294"/>
      <c r="D16" s="294"/>
      <c r="E16" s="294"/>
      <c r="F16" s="294"/>
      <c r="G16" s="294"/>
      <c r="H16" s="294"/>
      <c r="R16" s="3"/>
      <c r="S16" s="3"/>
      <c r="T16" s="3"/>
      <c r="U16" s="3"/>
      <c r="V16" s="3"/>
      <c r="W16" s="3"/>
      <c r="X16" s="3"/>
      <c r="Y16" s="3"/>
      <c r="Z16" s="3"/>
      <c r="AA16" s="3"/>
      <c r="AB16" s="3"/>
      <c r="AC16" s="3"/>
    </row>
    <row r="17" spans="1:29">
      <c r="A17" s="10" t="s">
        <v>593</v>
      </c>
      <c r="B17" s="294"/>
      <c r="C17" s="294"/>
      <c r="D17" s="294"/>
      <c r="E17" s="294"/>
      <c r="F17" s="294"/>
      <c r="G17" s="294"/>
      <c r="H17" s="294"/>
      <c r="R17" s="3"/>
      <c r="S17" s="3"/>
      <c r="T17" s="3"/>
      <c r="U17" s="3"/>
      <c r="V17" s="3"/>
      <c r="W17" s="3"/>
      <c r="X17" s="3"/>
      <c r="Y17" s="3"/>
      <c r="Z17" s="3"/>
      <c r="AA17" s="3"/>
      <c r="AB17" s="3"/>
      <c r="AC17" s="3"/>
    </row>
    <row r="18" spans="1:29">
      <c r="A18" s="10" t="s">
        <v>594</v>
      </c>
      <c r="B18" s="294"/>
      <c r="C18" s="294"/>
      <c r="D18" s="294"/>
      <c r="E18" s="294"/>
      <c r="F18" s="294"/>
      <c r="G18" s="294"/>
      <c r="H18" s="294"/>
      <c r="R18" s="3"/>
      <c r="S18" s="3"/>
      <c r="T18" s="3"/>
      <c r="U18" s="3"/>
      <c r="V18" s="3"/>
      <c r="W18" s="3"/>
      <c r="X18" s="3"/>
      <c r="Y18" s="3"/>
      <c r="Z18" s="3"/>
      <c r="AA18" s="3"/>
      <c r="AB18" s="3"/>
      <c r="AC18" s="3"/>
    </row>
    <row r="19" spans="1:29">
      <c r="A19" s="10" t="s">
        <v>95</v>
      </c>
      <c r="B19" s="294"/>
      <c r="C19" s="294"/>
      <c r="D19" s="294"/>
      <c r="E19" s="294"/>
      <c r="F19" s="294"/>
      <c r="G19" s="294"/>
      <c r="H19" s="294"/>
      <c r="R19" s="3"/>
      <c r="S19" s="3"/>
      <c r="T19" s="3"/>
      <c r="U19" s="3"/>
      <c r="V19" s="3"/>
      <c r="W19" s="3"/>
      <c r="X19" s="3"/>
      <c r="Y19" s="3"/>
      <c r="Z19" s="3"/>
      <c r="AA19" s="3"/>
      <c r="AB19" s="3"/>
      <c r="AC19" s="3"/>
    </row>
    <row r="20" spans="1:29">
      <c r="A20" s="10" t="s">
        <v>595</v>
      </c>
      <c r="B20" s="294"/>
      <c r="C20" s="294"/>
      <c r="D20" s="294"/>
      <c r="E20" s="294"/>
      <c r="F20" s="294"/>
      <c r="G20" s="294"/>
      <c r="H20" s="294"/>
      <c r="R20" s="3"/>
      <c r="S20" s="3"/>
      <c r="T20" s="3"/>
      <c r="U20" s="3"/>
      <c r="V20" s="3"/>
      <c r="W20" s="3"/>
      <c r="X20" s="3"/>
      <c r="Y20" s="3"/>
      <c r="Z20" s="3"/>
      <c r="AA20" s="3"/>
      <c r="AB20" s="3"/>
      <c r="AC20" s="3"/>
    </row>
    <row r="21" spans="1:29">
      <c r="A21" s="10" t="s">
        <v>96</v>
      </c>
      <c r="B21" s="294"/>
      <c r="C21" s="294"/>
      <c r="D21" s="294"/>
      <c r="E21" s="294"/>
      <c r="F21" s="294"/>
      <c r="G21" s="294"/>
      <c r="H21" s="294"/>
      <c r="R21" s="3"/>
      <c r="S21" s="3"/>
      <c r="T21" s="3"/>
      <c r="U21" s="3"/>
      <c r="V21" s="3"/>
      <c r="W21" s="3"/>
      <c r="X21" s="3"/>
      <c r="Y21" s="3"/>
      <c r="Z21" s="3"/>
      <c r="AA21" s="3"/>
      <c r="AB21" s="3"/>
      <c r="AC21" s="3"/>
    </row>
    <row r="22" spans="1:29">
      <c r="A22" s="10" t="s">
        <v>97</v>
      </c>
      <c r="B22" s="295">
        <f>B23+B24+B25+B26</f>
        <v>0</v>
      </c>
      <c r="C22" s="295" t="e">
        <f t="shared" ref="C22:H22" si="2">C23+C24+C25+C26</f>
        <v>#VALUE!</v>
      </c>
      <c r="D22" s="295">
        <f t="shared" si="2"/>
        <v>0</v>
      </c>
      <c r="E22" s="295">
        <f t="shared" si="2"/>
        <v>0</v>
      </c>
      <c r="F22" s="295">
        <f t="shared" si="2"/>
        <v>0</v>
      </c>
      <c r="G22" s="295">
        <f t="shared" si="2"/>
        <v>0</v>
      </c>
      <c r="H22" s="295">
        <f t="shared" si="2"/>
        <v>0</v>
      </c>
      <c r="R22" s="3"/>
      <c r="S22" s="3"/>
      <c r="T22" s="3"/>
      <c r="U22" s="3"/>
      <c r="V22" s="3"/>
      <c r="W22" s="3"/>
      <c r="X22" s="3"/>
      <c r="Y22" s="3"/>
      <c r="Z22" s="3"/>
      <c r="AA22" s="3"/>
      <c r="AB22" s="3"/>
      <c r="AC22" s="3"/>
    </row>
    <row r="23" spans="1:29">
      <c r="A23" s="77" t="s">
        <v>596</v>
      </c>
      <c r="B23" s="294"/>
      <c r="C23" s="294"/>
      <c r="D23" s="294"/>
      <c r="E23" s="294"/>
      <c r="F23" s="294"/>
      <c r="G23" s="294"/>
      <c r="H23" s="294"/>
      <c r="R23" s="3"/>
      <c r="S23" s="3"/>
      <c r="T23" s="3"/>
      <c r="U23" s="3"/>
      <c r="V23" s="3"/>
      <c r="W23" s="3"/>
      <c r="X23" s="3"/>
      <c r="Y23" s="3"/>
      <c r="Z23" s="3"/>
      <c r="AA23" s="3"/>
      <c r="AB23" s="3"/>
      <c r="AC23" s="3"/>
    </row>
    <row r="24" spans="1:29">
      <c r="A24" s="6" t="s">
        <v>597</v>
      </c>
      <c r="B24" s="294"/>
      <c r="C24" s="1453" t="s">
        <v>2040</v>
      </c>
      <c r="D24" s="294"/>
      <c r="E24" s="294"/>
      <c r="F24" s="294"/>
      <c r="G24" s="294"/>
      <c r="H24" s="294"/>
      <c r="R24" s="3"/>
      <c r="S24" s="3"/>
      <c r="T24" s="3"/>
      <c r="U24" s="3"/>
      <c r="V24" s="3"/>
      <c r="W24" s="3"/>
      <c r="X24" s="3"/>
      <c r="Y24" s="3"/>
      <c r="Z24" s="3"/>
      <c r="AA24" s="3"/>
      <c r="AB24" s="3"/>
      <c r="AC24" s="3"/>
    </row>
    <row r="25" spans="1:29">
      <c r="A25" s="6" t="s">
        <v>598</v>
      </c>
      <c r="B25" s="294"/>
      <c r="C25" s="1453" t="s">
        <v>2038</v>
      </c>
      <c r="D25" s="294"/>
      <c r="E25" s="294"/>
      <c r="F25" s="294"/>
      <c r="G25" s="294"/>
      <c r="H25" s="294"/>
      <c r="R25" s="3"/>
      <c r="S25" s="3"/>
      <c r="T25" s="3"/>
      <c r="U25" s="3"/>
      <c r="V25" s="3"/>
      <c r="W25" s="3"/>
      <c r="X25" s="3"/>
      <c r="Y25" s="3"/>
      <c r="Z25" s="3"/>
      <c r="AA25" s="3"/>
      <c r="AB25" s="3"/>
      <c r="AC25" s="3"/>
    </row>
    <row r="26" spans="1:29">
      <c r="A26" s="6" t="s">
        <v>599</v>
      </c>
      <c r="B26" s="294"/>
      <c r="C26" s="1453" t="s">
        <v>2039</v>
      </c>
      <c r="D26" s="294"/>
      <c r="E26" s="294"/>
      <c r="F26" s="294"/>
      <c r="G26" s="294"/>
      <c r="H26" s="294"/>
      <c r="R26" s="3"/>
      <c r="S26" s="3"/>
      <c r="T26" s="3"/>
      <c r="U26" s="3"/>
      <c r="V26" s="3"/>
      <c r="W26" s="3"/>
      <c r="X26" s="3"/>
      <c r="Y26" s="3"/>
      <c r="Z26" s="3"/>
      <c r="AA26" s="3"/>
      <c r="AB26" s="3"/>
      <c r="AC26" s="3"/>
    </row>
    <row r="27" spans="1:29">
      <c r="A27" s="10" t="s">
        <v>98</v>
      </c>
      <c r="B27" s="294"/>
      <c r="C27" s="1453" t="s">
        <v>2041</v>
      </c>
      <c r="D27" s="294"/>
      <c r="E27" s="294"/>
      <c r="F27" s="294"/>
      <c r="G27" s="294"/>
      <c r="H27" s="294"/>
      <c r="R27" s="3"/>
      <c r="S27" s="3"/>
      <c r="T27" s="3"/>
      <c r="U27" s="3"/>
      <c r="V27" s="3"/>
      <c r="W27" s="3"/>
      <c r="X27" s="3"/>
      <c r="Y27" s="3"/>
      <c r="Z27" s="3"/>
      <c r="AA27" s="3"/>
      <c r="AB27" s="3"/>
      <c r="AC27" s="3"/>
    </row>
    <row r="28" spans="1:29">
      <c r="A28" s="10" t="s">
        <v>99</v>
      </c>
      <c r="B28" s="296"/>
      <c r="C28" s="1453" t="s">
        <v>2041</v>
      </c>
      <c r="D28" s="294"/>
      <c r="E28" s="297"/>
      <c r="F28" s="297"/>
      <c r="G28" s="297"/>
      <c r="H28" s="297"/>
      <c r="R28" s="3"/>
      <c r="S28" s="3"/>
      <c r="T28" s="3"/>
      <c r="U28" s="3"/>
      <c r="V28" s="3"/>
      <c r="W28" s="3"/>
      <c r="X28" s="3"/>
      <c r="Y28" s="3"/>
      <c r="Z28" s="3"/>
      <c r="AA28" s="3"/>
      <c r="AB28" s="3"/>
      <c r="AC28" s="3"/>
    </row>
    <row r="29" spans="1:29">
      <c r="A29" s="508" t="s">
        <v>7</v>
      </c>
      <c r="B29" s="509">
        <f>SUM(B30:B41,B46,B47)</f>
        <v>0</v>
      </c>
      <c r="C29" s="1453" t="s">
        <v>2041</v>
      </c>
      <c r="D29" s="509">
        <f t="shared" ref="D29:H29" si="3">SUM(D30:D41,D46,D47)</f>
        <v>0</v>
      </c>
      <c r="E29" s="509">
        <f t="shared" si="3"/>
        <v>0</v>
      </c>
      <c r="F29" s="509">
        <f t="shared" si="3"/>
        <v>0</v>
      </c>
      <c r="G29" s="509">
        <f t="shared" si="3"/>
        <v>0</v>
      </c>
      <c r="H29" s="509">
        <f t="shared" si="3"/>
        <v>0</v>
      </c>
      <c r="R29" s="3"/>
      <c r="S29" s="3"/>
      <c r="T29" s="3"/>
      <c r="U29" s="3"/>
      <c r="V29" s="3"/>
      <c r="W29" s="3"/>
      <c r="X29" s="3"/>
      <c r="Y29" s="3"/>
      <c r="Z29" s="3"/>
      <c r="AA29" s="3"/>
      <c r="AB29" s="3"/>
      <c r="AC29" s="3"/>
    </row>
    <row r="30" spans="1:29">
      <c r="A30" s="140" t="s">
        <v>91</v>
      </c>
      <c r="B30" s="294"/>
      <c r="C30" s="294"/>
      <c r="D30" s="294"/>
      <c r="E30" s="294"/>
      <c r="F30" s="294"/>
      <c r="G30" s="294"/>
      <c r="H30" s="294"/>
      <c r="R30" s="3"/>
      <c r="S30" s="3"/>
      <c r="T30" s="3"/>
      <c r="U30" s="3"/>
      <c r="V30" s="3"/>
      <c r="W30" s="3"/>
      <c r="X30" s="3"/>
      <c r="Y30" s="3"/>
      <c r="Z30" s="3"/>
      <c r="AA30" s="3"/>
      <c r="AB30" s="3"/>
      <c r="AC30" s="3"/>
    </row>
    <row r="31" spans="1:29">
      <c r="A31" s="16" t="s">
        <v>92</v>
      </c>
      <c r="B31" s="294"/>
      <c r="C31" s="294"/>
      <c r="D31" s="294"/>
      <c r="E31" s="294"/>
      <c r="F31" s="294"/>
      <c r="G31" s="294"/>
      <c r="H31" s="294"/>
      <c r="R31" s="3"/>
      <c r="S31" s="3"/>
      <c r="T31" s="3"/>
      <c r="U31" s="3"/>
      <c r="V31" s="3"/>
      <c r="W31" s="3"/>
      <c r="X31" s="3"/>
      <c r="Y31" s="3"/>
      <c r="Z31" s="3"/>
      <c r="AA31" s="3"/>
      <c r="AB31" s="3"/>
      <c r="AC31" s="3"/>
    </row>
    <row r="32" spans="1:29">
      <c r="A32" s="10" t="s">
        <v>591</v>
      </c>
      <c r="B32" s="294"/>
      <c r="C32" s="294"/>
      <c r="D32" s="294"/>
      <c r="E32" s="294"/>
      <c r="F32" s="294"/>
      <c r="G32" s="294"/>
      <c r="H32" s="294"/>
      <c r="R32" s="3"/>
      <c r="S32" s="3"/>
      <c r="T32" s="3"/>
      <c r="U32" s="3"/>
      <c r="V32" s="3"/>
      <c r="W32" s="3"/>
      <c r="X32" s="3"/>
      <c r="Y32" s="3"/>
      <c r="Z32" s="3"/>
      <c r="AA32" s="3"/>
      <c r="AB32" s="3"/>
      <c r="AC32" s="3"/>
    </row>
    <row r="33" spans="1:29">
      <c r="A33" s="16" t="s">
        <v>592</v>
      </c>
      <c r="B33" s="294"/>
      <c r="C33" s="294"/>
      <c r="D33" s="294"/>
      <c r="E33" s="294"/>
      <c r="F33" s="294"/>
      <c r="G33" s="294"/>
      <c r="H33" s="294"/>
      <c r="R33" s="3"/>
      <c r="S33" s="3"/>
      <c r="T33" s="3"/>
      <c r="U33" s="3"/>
      <c r="V33" s="3"/>
      <c r="W33" s="3"/>
      <c r="X33" s="3"/>
      <c r="Y33" s="3"/>
      <c r="Z33" s="3"/>
      <c r="AA33" s="3"/>
      <c r="AB33" s="3"/>
      <c r="AC33" s="3"/>
    </row>
    <row r="34" spans="1:29">
      <c r="A34" s="16" t="s">
        <v>93</v>
      </c>
      <c r="B34" s="294"/>
      <c r="C34" s="294"/>
      <c r="D34" s="294"/>
      <c r="E34" s="294"/>
      <c r="F34" s="294"/>
      <c r="G34" s="294"/>
      <c r="H34" s="294"/>
      <c r="R34" s="3"/>
      <c r="S34" s="3"/>
      <c r="T34" s="3"/>
      <c r="U34" s="3"/>
      <c r="V34" s="3"/>
      <c r="W34" s="3"/>
      <c r="X34" s="3"/>
      <c r="Y34" s="3"/>
      <c r="Z34" s="3"/>
      <c r="AA34" s="3"/>
      <c r="AB34" s="3"/>
      <c r="AC34" s="3"/>
    </row>
    <row r="35" spans="1:29">
      <c r="A35" s="16" t="s">
        <v>94</v>
      </c>
      <c r="B35" s="294"/>
      <c r="C35" s="294"/>
      <c r="D35" s="294"/>
      <c r="E35" s="294"/>
      <c r="F35" s="294"/>
      <c r="G35" s="294"/>
      <c r="H35" s="294"/>
      <c r="R35" s="3"/>
      <c r="S35" s="3"/>
      <c r="T35" s="3"/>
      <c r="U35" s="3"/>
      <c r="V35" s="3"/>
      <c r="W35" s="3"/>
      <c r="X35" s="3"/>
      <c r="Y35" s="3"/>
      <c r="Z35" s="3"/>
      <c r="AA35" s="3"/>
      <c r="AB35" s="3"/>
      <c r="AC35" s="3"/>
    </row>
    <row r="36" spans="1:29">
      <c r="A36" s="10" t="s">
        <v>593</v>
      </c>
      <c r="B36" s="294"/>
      <c r="C36" s="294"/>
      <c r="D36" s="294"/>
      <c r="E36" s="294"/>
      <c r="F36" s="294"/>
      <c r="G36" s="294"/>
      <c r="H36" s="294"/>
      <c r="R36" s="3"/>
      <c r="S36" s="3"/>
      <c r="T36" s="3"/>
      <c r="U36" s="3"/>
      <c r="V36" s="3"/>
      <c r="W36" s="3"/>
      <c r="X36" s="3"/>
      <c r="Y36" s="3"/>
      <c r="Z36" s="3"/>
      <c r="AA36" s="3"/>
      <c r="AB36" s="3"/>
      <c r="AC36" s="3"/>
    </row>
    <row r="37" spans="1:29">
      <c r="A37" s="10" t="s">
        <v>594</v>
      </c>
      <c r="B37" s="294"/>
      <c r="C37" s="294"/>
      <c r="D37" s="294"/>
      <c r="E37" s="294"/>
      <c r="F37" s="294"/>
      <c r="G37" s="294"/>
      <c r="H37" s="294"/>
      <c r="R37" s="3"/>
      <c r="S37" s="3"/>
      <c r="T37" s="3"/>
      <c r="U37" s="3"/>
      <c r="V37" s="3"/>
      <c r="W37" s="3"/>
      <c r="X37" s="3"/>
      <c r="Y37" s="3"/>
      <c r="Z37" s="3"/>
      <c r="AA37" s="3"/>
      <c r="AB37" s="3"/>
      <c r="AC37" s="3"/>
    </row>
    <row r="38" spans="1:29">
      <c r="A38" s="10" t="s">
        <v>95</v>
      </c>
      <c r="B38" s="294"/>
      <c r="C38" s="294"/>
      <c r="D38" s="294"/>
      <c r="E38" s="294"/>
      <c r="F38" s="294"/>
      <c r="G38" s="294"/>
      <c r="H38" s="294"/>
      <c r="R38" s="3"/>
      <c r="S38" s="3"/>
      <c r="T38" s="3"/>
      <c r="U38" s="3"/>
      <c r="V38" s="3"/>
      <c r="W38" s="3"/>
      <c r="X38" s="3"/>
      <c r="Y38" s="3"/>
      <c r="Z38" s="3"/>
      <c r="AA38" s="3"/>
      <c r="AB38" s="3"/>
      <c r="AC38" s="3"/>
    </row>
    <row r="39" spans="1:29">
      <c r="A39" s="10" t="s">
        <v>595</v>
      </c>
      <c r="B39" s="294"/>
      <c r="C39" s="294"/>
      <c r="D39" s="294"/>
      <c r="E39" s="294"/>
      <c r="F39" s="294"/>
      <c r="G39" s="294"/>
      <c r="H39" s="294"/>
      <c r="R39" s="3"/>
      <c r="S39" s="3"/>
      <c r="T39" s="3"/>
      <c r="U39" s="3"/>
      <c r="V39" s="3"/>
      <c r="W39" s="3"/>
      <c r="X39" s="3"/>
      <c r="Y39" s="3"/>
      <c r="Z39" s="3"/>
      <c r="AA39" s="3"/>
      <c r="AB39" s="3"/>
      <c r="AC39" s="3"/>
    </row>
    <row r="40" spans="1:29">
      <c r="A40" s="10" t="s">
        <v>96</v>
      </c>
      <c r="B40" s="294"/>
      <c r="C40" s="294"/>
      <c r="D40" s="294"/>
      <c r="E40" s="294"/>
      <c r="F40" s="294"/>
      <c r="G40" s="294"/>
      <c r="H40" s="294"/>
      <c r="R40" s="3"/>
      <c r="S40" s="3"/>
      <c r="T40" s="3"/>
      <c r="U40" s="3"/>
      <c r="V40" s="3"/>
      <c r="W40" s="3"/>
      <c r="X40" s="3"/>
      <c r="Y40" s="3"/>
      <c r="Z40" s="3"/>
      <c r="AA40" s="3"/>
      <c r="AB40" s="3"/>
      <c r="AC40" s="3"/>
    </row>
    <row r="41" spans="1:29">
      <c r="A41" s="10" t="s">
        <v>97</v>
      </c>
      <c r="B41" s="295">
        <f>B42+B43+B44+B45</f>
        <v>0</v>
      </c>
      <c r="C41" s="295">
        <f t="shared" ref="C41:H41" si="4">C42+C43+C44+C45</f>
        <v>0</v>
      </c>
      <c r="D41" s="295">
        <f t="shared" si="4"/>
        <v>0</v>
      </c>
      <c r="E41" s="295">
        <f t="shared" si="4"/>
        <v>0</v>
      </c>
      <c r="F41" s="295">
        <f t="shared" si="4"/>
        <v>0</v>
      </c>
      <c r="G41" s="295">
        <f t="shared" si="4"/>
        <v>0</v>
      </c>
      <c r="H41" s="295">
        <f t="shared" si="4"/>
        <v>0</v>
      </c>
      <c r="R41" s="3"/>
      <c r="S41" s="3"/>
      <c r="T41" s="3"/>
      <c r="U41" s="3"/>
      <c r="V41" s="3"/>
      <c r="W41" s="3"/>
      <c r="X41" s="3"/>
      <c r="Y41" s="3"/>
      <c r="Z41" s="3"/>
      <c r="AA41" s="3"/>
      <c r="AB41" s="3"/>
      <c r="AC41" s="3"/>
    </row>
    <row r="42" spans="1:29">
      <c r="A42" s="77" t="s">
        <v>596</v>
      </c>
      <c r="B42" s="294"/>
      <c r="C42" s="294"/>
      <c r="D42" s="294"/>
      <c r="E42" s="294"/>
      <c r="F42" s="294"/>
      <c r="G42" s="294"/>
      <c r="H42" s="294"/>
      <c r="R42" s="3"/>
      <c r="S42" s="3"/>
      <c r="T42" s="3"/>
      <c r="U42" s="3"/>
      <c r="V42" s="3"/>
      <c r="W42" s="3"/>
      <c r="X42" s="3"/>
      <c r="Y42" s="3"/>
      <c r="Z42" s="3"/>
      <c r="AA42" s="3"/>
      <c r="AB42" s="3"/>
      <c r="AC42" s="3"/>
    </row>
    <row r="43" spans="1:29">
      <c r="A43" s="6" t="s">
        <v>597</v>
      </c>
      <c r="B43" s="294"/>
      <c r="C43" s="294"/>
      <c r="D43" s="294"/>
      <c r="E43" s="294"/>
      <c r="F43" s="294"/>
      <c r="G43" s="294"/>
      <c r="H43" s="294"/>
      <c r="R43" s="3"/>
      <c r="S43" s="3"/>
      <c r="T43" s="3"/>
      <c r="U43" s="3"/>
      <c r="V43" s="3"/>
      <c r="W43" s="3"/>
      <c r="X43" s="3"/>
      <c r="Y43" s="3"/>
      <c r="Z43" s="3"/>
      <c r="AA43" s="3"/>
      <c r="AB43" s="3"/>
      <c r="AC43" s="3"/>
    </row>
    <row r="44" spans="1:29">
      <c r="A44" s="6" t="s">
        <v>598</v>
      </c>
      <c r="B44" s="294"/>
      <c r="C44" s="294"/>
      <c r="D44" s="294"/>
      <c r="E44" s="294"/>
      <c r="F44" s="294"/>
      <c r="G44" s="294"/>
      <c r="H44" s="294"/>
      <c r="R44" s="3"/>
      <c r="S44" s="3"/>
      <c r="T44" s="3"/>
      <c r="U44" s="3"/>
      <c r="V44" s="3"/>
      <c r="W44" s="3"/>
      <c r="X44" s="3"/>
      <c r="Y44" s="3"/>
      <c r="Z44" s="3"/>
      <c r="AA44" s="3"/>
      <c r="AB44" s="3"/>
      <c r="AC44" s="3"/>
    </row>
    <row r="45" spans="1:29">
      <c r="A45" s="6" t="s">
        <v>599</v>
      </c>
      <c r="B45" s="294"/>
      <c r="C45" s="294"/>
      <c r="D45" s="294"/>
      <c r="E45" s="294"/>
      <c r="F45" s="294"/>
      <c r="G45" s="294"/>
      <c r="H45" s="294"/>
      <c r="R45" s="3"/>
      <c r="S45" s="3"/>
      <c r="T45" s="3"/>
      <c r="U45" s="3"/>
      <c r="V45" s="3"/>
      <c r="W45" s="3"/>
      <c r="X45" s="3"/>
      <c r="Y45" s="3"/>
      <c r="Z45" s="3"/>
      <c r="AA45" s="3"/>
      <c r="AB45" s="3"/>
      <c r="AC45" s="3"/>
    </row>
    <row r="46" spans="1:29">
      <c r="A46" s="10" t="s">
        <v>98</v>
      </c>
      <c r="B46" s="294"/>
      <c r="C46" s="294"/>
      <c r="D46" s="294"/>
      <c r="E46" s="294"/>
      <c r="F46" s="294"/>
      <c r="G46" s="294"/>
      <c r="H46" s="294"/>
      <c r="R46" s="3"/>
      <c r="S46" s="3"/>
      <c r="T46" s="3"/>
      <c r="U46" s="3"/>
      <c r="V46" s="3"/>
      <c r="W46" s="3"/>
      <c r="X46" s="3"/>
      <c r="Y46" s="3"/>
      <c r="Z46" s="3"/>
      <c r="AA46" s="3"/>
      <c r="AB46" s="3"/>
      <c r="AC46" s="3"/>
    </row>
    <row r="47" spans="1:29">
      <c r="A47" s="10" t="s">
        <v>99</v>
      </c>
      <c r="B47" s="297"/>
      <c r="C47" s="297"/>
      <c r="D47" s="294"/>
      <c r="E47" s="297"/>
      <c r="F47" s="297"/>
      <c r="G47" s="297"/>
      <c r="H47" s="297"/>
      <c r="R47" s="3"/>
      <c r="S47" s="3"/>
      <c r="T47" s="3"/>
      <c r="U47" s="3"/>
      <c r="V47" s="3"/>
      <c r="W47" s="3"/>
      <c r="X47" s="3"/>
      <c r="Y47" s="3"/>
      <c r="Z47" s="3"/>
      <c r="AA47" s="3"/>
      <c r="AB47" s="3"/>
      <c r="AC47" s="3"/>
    </row>
    <row r="48" spans="1:29">
      <c r="A48" s="508" t="s">
        <v>6</v>
      </c>
      <c r="B48" s="509">
        <f>SUM(B49:B60,B65,B66)</f>
        <v>0</v>
      </c>
      <c r="C48" s="509">
        <f t="shared" ref="C48:H48" si="5">SUM(C49:C60,C65,C66)</f>
        <v>0</v>
      </c>
      <c r="D48" s="509">
        <f t="shared" si="5"/>
        <v>0</v>
      </c>
      <c r="E48" s="509">
        <f t="shared" si="5"/>
        <v>0</v>
      </c>
      <c r="F48" s="509">
        <f t="shared" si="5"/>
        <v>0</v>
      </c>
      <c r="G48" s="509">
        <f t="shared" si="5"/>
        <v>0</v>
      </c>
      <c r="H48" s="509">
        <f t="shared" si="5"/>
        <v>0</v>
      </c>
      <c r="R48" s="3"/>
      <c r="S48" s="3"/>
      <c r="T48" s="3"/>
      <c r="U48" s="3"/>
      <c r="V48" s="3"/>
      <c r="W48" s="3"/>
      <c r="X48" s="3"/>
      <c r="Y48" s="3"/>
      <c r="Z48" s="3"/>
      <c r="AA48" s="3"/>
      <c r="AB48" s="3"/>
      <c r="AC48" s="3"/>
    </row>
    <row r="49" spans="1:29">
      <c r="A49" s="140" t="s">
        <v>91</v>
      </c>
      <c r="B49" s="294"/>
      <c r="C49" s="294"/>
      <c r="D49" s="294"/>
      <c r="E49" s="294"/>
      <c r="F49" s="294"/>
      <c r="G49" s="294"/>
      <c r="H49" s="294"/>
      <c r="R49" s="3"/>
      <c r="S49" s="3"/>
      <c r="T49" s="3"/>
      <c r="U49" s="3"/>
      <c r="V49" s="3"/>
      <c r="W49" s="3"/>
      <c r="X49" s="3"/>
      <c r="Y49" s="3"/>
      <c r="Z49" s="3"/>
      <c r="AA49" s="3"/>
      <c r="AB49" s="3"/>
      <c r="AC49" s="3"/>
    </row>
    <row r="50" spans="1:29">
      <c r="A50" s="16" t="s">
        <v>92</v>
      </c>
      <c r="B50" s="294"/>
      <c r="C50" s="294"/>
      <c r="D50" s="294"/>
      <c r="E50" s="294"/>
      <c r="F50" s="294"/>
      <c r="G50" s="294"/>
      <c r="H50" s="294"/>
      <c r="R50" s="3"/>
      <c r="S50" s="3"/>
      <c r="T50" s="3"/>
      <c r="U50" s="3"/>
      <c r="V50" s="3"/>
      <c r="W50" s="3"/>
      <c r="X50" s="3"/>
      <c r="Y50" s="3"/>
      <c r="Z50" s="3"/>
      <c r="AA50" s="3"/>
      <c r="AB50" s="3"/>
      <c r="AC50" s="3"/>
    </row>
    <row r="51" spans="1:29">
      <c r="A51" s="10" t="s">
        <v>591</v>
      </c>
      <c r="B51" s="294"/>
      <c r="C51" s="294"/>
      <c r="D51" s="294"/>
      <c r="E51" s="294"/>
      <c r="F51" s="294"/>
      <c r="G51" s="294"/>
      <c r="H51" s="294"/>
      <c r="R51" s="3"/>
      <c r="S51" s="3"/>
      <c r="T51" s="3"/>
      <c r="U51" s="3"/>
      <c r="V51" s="3"/>
      <c r="W51" s="3"/>
      <c r="X51" s="3"/>
      <c r="Y51" s="3"/>
      <c r="Z51" s="3"/>
      <c r="AA51" s="3"/>
      <c r="AB51" s="3"/>
      <c r="AC51" s="3"/>
    </row>
    <row r="52" spans="1:29">
      <c r="A52" s="16" t="s">
        <v>592</v>
      </c>
      <c r="B52" s="294"/>
      <c r="C52" s="294"/>
      <c r="D52" s="294"/>
      <c r="E52" s="294"/>
      <c r="F52" s="294"/>
      <c r="G52" s="294"/>
      <c r="H52" s="294"/>
      <c r="R52" s="3"/>
      <c r="S52" s="3"/>
      <c r="T52" s="3"/>
      <c r="U52" s="3"/>
      <c r="V52" s="3"/>
      <c r="W52" s="3"/>
      <c r="X52" s="3"/>
      <c r="Y52" s="3"/>
      <c r="Z52" s="3"/>
      <c r="AA52" s="3"/>
      <c r="AB52" s="3"/>
      <c r="AC52" s="3"/>
    </row>
    <row r="53" spans="1:29">
      <c r="A53" s="16" t="s">
        <v>93</v>
      </c>
      <c r="B53" s="294"/>
      <c r="C53" s="294"/>
      <c r="D53" s="294"/>
      <c r="E53" s="294"/>
      <c r="F53" s="294"/>
      <c r="G53" s="294"/>
      <c r="H53" s="294"/>
      <c r="R53" s="3"/>
      <c r="S53" s="3"/>
      <c r="T53" s="3"/>
      <c r="U53" s="3"/>
      <c r="V53" s="3"/>
      <c r="W53" s="3"/>
      <c r="X53" s="3"/>
      <c r="Y53" s="3"/>
      <c r="Z53" s="3"/>
      <c r="AA53" s="3"/>
      <c r="AB53" s="3"/>
      <c r="AC53" s="3"/>
    </row>
    <row r="54" spans="1:29">
      <c r="A54" s="16" t="s">
        <v>94</v>
      </c>
      <c r="B54" s="294"/>
      <c r="C54" s="294"/>
      <c r="D54" s="294"/>
      <c r="E54" s="294"/>
      <c r="F54" s="294"/>
      <c r="G54" s="294"/>
      <c r="H54" s="294"/>
      <c r="R54" s="3"/>
      <c r="S54" s="3"/>
      <c r="T54" s="3"/>
      <c r="U54" s="3"/>
      <c r="V54" s="3"/>
      <c r="W54" s="3"/>
      <c r="X54" s="3"/>
      <c r="Y54" s="3"/>
      <c r="Z54" s="3"/>
      <c r="AA54" s="3"/>
      <c r="AB54" s="3"/>
      <c r="AC54" s="3"/>
    </row>
    <row r="55" spans="1:29">
      <c r="A55" s="10" t="s">
        <v>593</v>
      </c>
      <c r="B55" s="294"/>
      <c r="C55" s="294"/>
      <c r="D55" s="294"/>
      <c r="E55" s="294"/>
      <c r="F55" s="294"/>
      <c r="G55" s="294"/>
      <c r="H55" s="294"/>
      <c r="R55" s="3"/>
      <c r="S55" s="3"/>
      <c r="T55" s="3"/>
      <c r="U55" s="3"/>
      <c r="V55" s="3"/>
      <c r="W55" s="3"/>
      <c r="X55" s="3"/>
      <c r="Y55" s="3"/>
      <c r="Z55" s="3"/>
      <c r="AA55" s="3"/>
      <c r="AB55" s="3"/>
      <c r="AC55" s="3"/>
    </row>
    <row r="56" spans="1:29">
      <c r="A56" s="10" t="s">
        <v>594</v>
      </c>
      <c r="B56" s="294"/>
      <c r="C56" s="294"/>
      <c r="D56" s="294"/>
      <c r="E56" s="294"/>
      <c r="F56" s="294"/>
      <c r="G56" s="294"/>
      <c r="H56" s="294"/>
      <c r="R56" s="3"/>
      <c r="S56" s="3"/>
      <c r="T56" s="3"/>
      <c r="U56" s="3"/>
      <c r="V56" s="3"/>
      <c r="W56" s="3"/>
      <c r="X56" s="3"/>
      <c r="Y56" s="3"/>
      <c r="Z56" s="3"/>
      <c r="AA56" s="3"/>
      <c r="AB56" s="3"/>
      <c r="AC56" s="3"/>
    </row>
    <row r="57" spans="1:29">
      <c r="A57" s="10" t="s">
        <v>95</v>
      </c>
      <c r="B57" s="294"/>
      <c r="C57" s="294"/>
      <c r="D57" s="294"/>
      <c r="E57" s="294"/>
      <c r="F57" s="294"/>
      <c r="G57" s="294"/>
      <c r="H57" s="294"/>
      <c r="R57" s="3"/>
      <c r="S57" s="3"/>
      <c r="T57" s="3"/>
      <c r="U57" s="3"/>
      <c r="V57" s="3"/>
      <c r="W57" s="3"/>
      <c r="X57" s="3"/>
      <c r="Y57" s="3"/>
      <c r="Z57" s="3"/>
      <c r="AA57" s="3"/>
      <c r="AB57" s="3"/>
      <c r="AC57" s="3"/>
    </row>
    <row r="58" spans="1:29">
      <c r="A58" s="10" t="s">
        <v>595</v>
      </c>
      <c r="B58" s="294"/>
      <c r="C58" s="294"/>
      <c r="D58" s="294"/>
      <c r="E58" s="294"/>
      <c r="F58" s="294"/>
      <c r="G58" s="294"/>
      <c r="H58" s="294"/>
      <c r="R58" s="3"/>
      <c r="S58" s="3"/>
      <c r="T58" s="3"/>
      <c r="U58" s="3"/>
      <c r="V58" s="3"/>
      <c r="W58" s="3"/>
      <c r="X58" s="3"/>
      <c r="Y58" s="3"/>
      <c r="Z58" s="3"/>
      <c r="AA58" s="3"/>
      <c r="AB58" s="3"/>
      <c r="AC58" s="3"/>
    </row>
    <row r="59" spans="1:29" ht="13.5" customHeight="1">
      <c r="A59" s="10" t="s">
        <v>96</v>
      </c>
      <c r="B59" s="294"/>
      <c r="C59" s="294"/>
      <c r="D59" s="294"/>
      <c r="E59" s="294"/>
      <c r="F59" s="294"/>
      <c r="G59" s="294"/>
      <c r="H59" s="294"/>
      <c r="R59" s="3"/>
      <c r="S59" s="3"/>
      <c r="T59" s="3"/>
      <c r="U59" s="3"/>
      <c r="V59" s="3"/>
      <c r="W59" s="3"/>
      <c r="X59" s="3"/>
      <c r="Y59" s="3"/>
      <c r="Z59" s="3"/>
      <c r="AA59" s="3"/>
      <c r="AB59" s="3"/>
      <c r="AC59" s="3"/>
    </row>
    <row r="60" spans="1:29">
      <c r="A60" s="10" t="s">
        <v>97</v>
      </c>
      <c r="B60" s="295">
        <f>B61+B62+B63+B64</f>
        <v>0</v>
      </c>
      <c r="C60" s="295">
        <f t="shared" ref="C60:H60" si="6">C61+C62+C63+C64</f>
        <v>0</v>
      </c>
      <c r="D60" s="295">
        <f t="shared" si="6"/>
        <v>0</v>
      </c>
      <c r="E60" s="295">
        <f t="shared" si="6"/>
        <v>0</v>
      </c>
      <c r="F60" s="295">
        <f t="shared" si="6"/>
        <v>0</v>
      </c>
      <c r="G60" s="295">
        <f t="shared" si="6"/>
        <v>0</v>
      </c>
      <c r="H60" s="295">
        <f t="shared" si="6"/>
        <v>0</v>
      </c>
      <c r="R60" s="3"/>
      <c r="S60" s="3"/>
      <c r="T60" s="3"/>
      <c r="U60" s="3"/>
      <c r="V60" s="3"/>
      <c r="W60" s="3"/>
      <c r="X60" s="3"/>
      <c r="Y60" s="3"/>
      <c r="Z60" s="3"/>
      <c r="AA60" s="3"/>
      <c r="AB60" s="3"/>
      <c r="AC60" s="3"/>
    </row>
    <row r="61" spans="1:29">
      <c r="A61" s="77" t="s">
        <v>596</v>
      </c>
      <c r="B61" s="294"/>
      <c r="C61" s="294"/>
      <c r="D61" s="294"/>
      <c r="E61" s="294"/>
      <c r="F61" s="294"/>
      <c r="G61" s="294"/>
      <c r="H61" s="294"/>
      <c r="R61" s="3"/>
      <c r="S61" s="3"/>
      <c r="T61" s="3"/>
      <c r="U61" s="3"/>
      <c r="V61" s="3"/>
      <c r="W61" s="3"/>
      <c r="X61" s="3"/>
      <c r="Y61" s="3"/>
      <c r="Z61" s="3"/>
      <c r="AA61" s="3"/>
      <c r="AB61" s="3"/>
      <c r="AC61" s="3"/>
    </row>
    <row r="62" spans="1:29">
      <c r="A62" s="6" t="s">
        <v>597</v>
      </c>
      <c r="B62" s="294"/>
      <c r="C62" s="294"/>
      <c r="D62" s="294"/>
      <c r="E62" s="294"/>
      <c r="F62" s="294"/>
      <c r="G62" s="294"/>
      <c r="H62" s="294"/>
      <c r="R62" s="3"/>
      <c r="S62" s="3"/>
      <c r="T62" s="3"/>
      <c r="U62" s="3"/>
      <c r="V62" s="3"/>
      <c r="W62" s="3"/>
      <c r="X62" s="3"/>
      <c r="Y62" s="3"/>
      <c r="Z62" s="3"/>
      <c r="AA62" s="3"/>
      <c r="AB62" s="3"/>
      <c r="AC62" s="3"/>
    </row>
    <row r="63" spans="1:29">
      <c r="A63" s="6" t="s">
        <v>598</v>
      </c>
      <c r="B63" s="294"/>
      <c r="C63" s="294"/>
      <c r="D63" s="294"/>
      <c r="E63" s="294"/>
      <c r="F63" s="294"/>
      <c r="G63" s="294"/>
      <c r="H63" s="294"/>
      <c r="R63" s="3"/>
      <c r="S63" s="3"/>
      <c r="T63" s="3"/>
      <c r="U63" s="3"/>
      <c r="V63" s="3"/>
      <c r="W63" s="3"/>
      <c r="X63" s="3"/>
      <c r="Y63" s="3"/>
      <c r="Z63" s="3"/>
      <c r="AA63" s="3"/>
      <c r="AB63" s="3"/>
      <c r="AC63" s="3"/>
    </row>
    <row r="64" spans="1:29">
      <c r="A64" s="6" t="s">
        <v>599</v>
      </c>
      <c r="B64" s="294"/>
      <c r="C64" s="294"/>
      <c r="D64" s="294"/>
      <c r="E64" s="294"/>
      <c r="F64" s="294"/>
      <c r="G64" s="294"/>
      <c r="H64" s="294"/>
      <c r="R64" s="3"/>
      <c r="S64" s="3"/>
      <c r="T64" s="3"/>
      <c r="U64" s="3"/>
      <c r="V64" s="3"/>
      <c r="W64" s="3"/>
      <c r="X64" s="3"/>
      <c r="Y64" s="3"/>
      <c r="Z64" s="3"/>
      <c r="AA64" s="3"/>
      <c r="AB64" s="3"/>
      <c r="AC64" s="3"/>
    </row>
    <row r="65" spans="1:29">
      <c r="A65" s="10" t="s">
        <v>98</v>
      </c>
      <c r="B65" s="294"/>
      <c r="C65" s="294"/>
      <c r="D65" s="294"/>
      <c r="E65" s="294"/>
      <c r="F65" s="294"/>
      <c r="G65" s="294"/>
      <c r="H65" s="294"/>
      <c r="R65" s="3"/>
      <c r="S65" s="3"/>
      <c r="T65" s="3"/>
      <c r="U65" s="3"/>
      <c r="V65" s="3"/>
      <c r="W65" s="3"/>
      <c r="X65" s="3"/>
      <c r="Y65" s="3"/>
      <c r="Z65" s="3"/>
      <c r="AA65" s="3"/>
      <c r="AB65" s="3"/>
      <c r="AC65" s="3"/>
    </row>
    <row r="66" spans="1:29">
      <c r="A66" s="10" t="s">
        <v>99</v>
      </c>
      <c r="B66" s="297"/>
      <c r="C66" s="297"/>
      <c r="D66" s="294"/>
      <c r="E66" s="297"/>
      <c r="F66" s="297"/>
      <c r="G66" s="297"/>
      <c r="H66" s="297"/>
      <c r="R66" s="3"/>
      <c r="S66" s="3"/>
      <c r="T66" s="3"/>
      <c r="U66" s="3"/>
      <c r="V66" s="3"/>
      <c r="W66" s="3"/>
      <c r="X66" s="3"/>
      <c r="Y66" s="3"/>
      <c r="Z66" s="3"/>
      <c r="AA66" s="3"/>
      <c r="AB66" s="3"/>
      <c r="AC66" s="3"/>
    </row>
    <row r="67" spans="1:29">
      <c r="A67" s="508" t="s">
        <v>8</v>
      </c>
      <c r="B67" s="509">
        <f>SUM(B68:B79,B84,B85)</f>
        <v>0</v>
      </c>
      <c r="C67" s="509">
        <f t="shared" ref="C67:H67" si="7">SUM(C68:C79,C84,C85)</f>
        <v>0</v>
      </c>
      <c r="D67" s="509">
        <f t="shared" si="7"/>
        <v>0</v>
      </c>
      <c r="E67" s="509">
        <f t="shared" si="7"/>
        <v>0</v>
      </c>
      <c r="F67" s="509">
        <f t="shared" si="7"/>
        <v>0</v>
      </c>
      <c r="G67" s="509">
        <f t="shared" si="7"/>
        <v>0</v>
      </c>
      <c r="H67" s="509">
        <f t="shared" si="7"/>
        <v>0</v>
      </c>
      <c r="R67" s="3"/>
      <c r="S67" s="3"/>
      <c r="T67" s="3"/>
      <c r="U67" s="3"/>
      <c r="V67" s="3"/>
      <c r="W67" s="3"/>
      <c r="X67" s="3"/>
      <c r="Y67" s="3"/>
      <c r="Z67" s="3"/>
      <c r="AA67" s="3"/>
      <c r="AB67" s="3"/>
      <c r="AC67" s="3"/>
    </row>
    <row r="68" spans="1:29">
      <c r="A68" s="140" t="s">
        <v>91</v>
      </c>
      <c r="B68" s="294"/>
      <c r="C68" s="294"/>
      <c r="D68" s="294"/>
      <c r="E68" s="294"/>
      <c r="F68" s="294"/>
      <c r="G68" s="294"/>
      <c r="H68" s="294"/>
      <c r="R68" s="3"/>
      <c r="S68" s="3"/>
      <c r="T68" s="3"/>
      <c r="U68" s="3"/>
      <c r="V68" s="3"/>
      <c r="W68" s="3"/>
      <c r="X68" s="3"/>
      <c r="Y68" s="3"/>
      <c r="Z68" s="3"/>
      <c r="AA68" s="3"/>
      <c r="AB68" s="3"/>
      <c r="AC68" s="3"/>
    </row>
    <row r="69" spans="1:29">
      <c r="A69" s="16" t="s">
        <v>92</v>
      </c>
      <c r="B69" s="294"/>
      <c r="C69" s="294"/>
      <c r="D69" s="294"/>
      <c r="E69" s="294"/>
      <c r="F69" s="294"/>
      <c r="G69" s="294"/>
      <c r="H69" s="294"/>
      <c r="R69" s="3"/>
      <c r="S69" s="3"/>
      <c r="T69" s="3"/>
      <c r="U69" s="3"/>
      <c r="V69" s="3"/>
      <c r="W69" s="3"/>
      <c r="X69" s="3"/>
      <c r="Y69" s="3"/>
      <c r="Z69" s="3"/>
      <c r="AA69" s="3"/>
      <c r="AB69" s="3"/>
      <c r="AC69" s="3"/>
    </row>
    <row r="70" spans="1:29">
      <c r="A70" s="10" t="s">
        <v>591</v>
      </c>
      <c r="B70" s="294"/>
      <c r="C70" s="294"/>
      <c r="D70" s="294"/>
      <c r="E70" s="294"/>
      <c r="F70" s="294"/>
      <c r="G70" s="294"/>
      <c r="H70" s="294"/>
      <c r="R70" s="3"/>
      <c r="S70" s="3"/>
      <c r="T70" s="3"/>
      <c r="U70" s="3"/>
      <c r="V70" s="3"/>
      <c r="W70" s="3"/>
      <c r="X70" s="3"/>
      <c r="Y70" s="3"/>
      <c r="Z70" s="3"/>
      <c r="AA70" s="3"/>
      <c r="AB70" s="3"/>
      <c r="AC70" s="3"/>
    </row>
    <row r="71" spans="1:29">
      <c r="A71" s="16" t="s">
        <v>592</v>
      </c>
      <c r="B71" s="294"/>
      <c r="C71" s="294"/>
      <c r="D71" s="294"/>
      <c r="E71" s="294"/>
      <c r="F71" s="294"/>
      <c r="G71" s="294"/>
      <c r="H71" s="294"/>
      <c r="R71" s="3"/>
      <c r="S71" s="3"/>
      <c r="T71" s="3"/>
      <c r="U71" s="3"/>
      <c r="V71" s="3"/>
      <c r="W71" s="3"/>
      <c r="X71" s="3"/>
      <c r="Y71" s="3"/>
      <c r="Z71" s="3"/>
      <c r="AA71" s="3"/>
      <c r="AB71" s="3"/>
      <c r="AC71" s="3"/>
    </row>
    <row r="72" spans="1:29">
      <c r="A72" s="16" t="s">
        <v>93</v>
      </c>
      <c r="B72" s="294"/>
      <c r="C72" s="294"/>
      <c r="D72" s="294"/>
      <c r="E72" s="294"/>
      <c r="F72" s="294"/>
      <c r="G72" s="294"/>
      <c r="H72" s="294"/>
      <c r="R72" s="3"/>
      <c r="S72" s="3"/>
      <c r="T72" s="3"/>
      <c r="U72" s="3"/>
      <c r="V72" s="3"/>
      <c r="W72" s="3"/>
      <c r="X72" s="3"/>
      <c r="Y72" s="3"/>
      <c r="Z72" s="3"/>
      <c r="AA72" s="3"/>
      <c r="AB72" s="3"/>
      <c r="AC72" s="3"/>
    </row>
    <row r="73" spans="1:29">
      <c r="A73" s="16" t="s">
        <v>94</v>
      </c>
      <c r="B73" s="294"/>
      <c r="C73" s="294"/>
      <c r="D73" s="294"/>
      <c r="E73" s="294"/>
      <c r="F73" s="294"/>
      <c r="G73" s="294"/>
      <c r="H73" s="294"/>
      <c r="R73" s="3"/>
      <c r="S73" s="3"/>
      <c r="T73" s="3"/>
      <c r="U73" s="3"/>
      <c r="V73" s="3"/>
      <c r="W73" s="3"/>
      <c r="X73" s="3"/>
      <c r="Y73" s="3"/>
      <c r="Z73" s="3"/>
      <c r="AA73" s="3"/>
      <c r="AB73" s="3"/>
      <c r="AC73" s="3"/>
    </row>
    <row r="74" spans="1:29">
      <c r="A74" s="10" t="s">
        <v>593</v>
      </c>
      <c r="B74" s="294"/>
      <c r="C74" s="294"/>
      <c r="D74" s="294"/>
      <c r="E74" s="294"/>
      <c r="F74" s="294"/>
      <c r="G74" s="294"/>
      <c r="H74" s="294"/>
      <c r="R74" s="3"/>
      <c r="S74" s="3"/>
      <c r="T74" s="3"/>
      <c r="U74" s="3"/>
      <c r="V74" s="3"/>
      <c r="W74" s="3"/>
      <c r="X74" s="3"/>
      <c r="Y74" s="3"/>
      <c r="Z74" s="3"/>
      <c r="AA74" s="3"/>
      <c r="AB74" s="3"/>
      <c r="AC74" s="3"/>
    </row>
    <row r="75" spans="1:29">
      <c r="A75" s="10" t="s">
        <v>594</v>
      </c>
      <c r="B75" s="294"/>
      <c r="C75" s="294"/>
      <c r="D75" s="294"/>
      <c r="E75" s="294"/>
      <c r="F75" s="294"/>
      <c r="G75" s="294"/>
      <c r="H75" s="294"/>
      <c r="R75" s="3"/>
      <c r="S75" s="3"/>
      <c r="T75" s="3"/>
      <c r="U75" s="3"/>
      <c r="V75" s="3"/>
      <c r="W75" s="3"/>
      <c r="X75" s="3"/>
      <c r="Y75" s="3"/>
      <c r="Z75" s="3"/>
      <c r="AA75" s="3"/>
      <c r="AB75" s="3"/>
      <c r="AC75" s="3"/>
    </row>
    <row r="76" spans="1:29">
      <c r="A76" s="10" t="s">
        <v>95</v>
      </c>
      <c r="B76" s="294"/>
      <c r="C76" s="294"/>
      <c r="D76" s="294"/>
      <c r="E76" s="294"/>
      <c r="F76" s="294"/>
      <c r="G76" s="294"/>
      <c r="H76" s="294"/>
      <c r="R76" s="3"/>
      <c r="S76" s="3"/>
      <c r="T76" s="3"/>
      <c r="U76" s="3"/>
      <c r="V76" s="3"/>
      <c r="W76" s="3"/>
      <c r="X76" s="3"/>
      <c r="Y76" s="3"/>
      <c r="Z76" s="3"/>
      <c r="AA76" s="3"/>
      <c r="AB76" s="3"/>
      <c r="AC76" s="3"/>
    </row>
    <row r="77" spans="1:29">
      <c r="A77" s="10" t="s">
        <v>595</v>
      </c>
      <c r="B77" s="294"/>
      <c r="C77" s="294"/>
      <c r="D77" s="294"/>
      <c r="E77" s="294"/>
      <c r="F77" s="294"/>
      <c r="G77" s="294"/>
      <c r="H77" s="294"/>
      <c r="R77" s="3"/>
      <c r="S77" s="3"/>
      <c r="T77" s="3"/>
      <c r="U77" s="3"/>
      <c r="V77" s="3"/>
      <c r="W77" s="3"/>
      <c r="X77" s="3"/>
      <c r="Y77" s="3"/>
      <c r="Z77" s="3"/>
      <c r="AA77" s="3"/>
      <c r="AB77" s="3"/>
      <c r="AC77" s="3"/>
    </row>
    <row r="78" spans="1:29">
      <c r="A78" s="10" t="s">
        <v>96</v>
      </c>
      <c r="B78" s="294"/>
      <c r="C78" s="294"/>
      <c r="D78" s="294"/>
      <c r="E78" s="294"/>
      <c r="F78" s="294"/>
      <c r="G78" s="294"/>
      <c r="H78" s="294"/>
      <c r="R78" s="3"/>
      <c r="S78" s="3"/>
      <c r="T78" s="3"/>
      <c r="U78" s="3"/>
      <c r="V78" s="3"/>
      <c r="W78" s="3"/>
      <c r="X78" s="3"/>
      <c r="Y78" s="3"/>
      <c r="Z78" s="3"/>
      <c r="AA78" s="3"/>
      <c r="AB78" s="3"/>
      <c r="AC78" s="3"/>
    </row>
    <row r="79" spans="1:29">
      <c r="A79" s="10" t="s">
        <v>97</v>
      </c>
      <c r="B79" s="295">
        <f>B80+B81+B82+B83</f>
        <v>0</v>
      </c>
      <c r="C79" s="295">
        <f t="shared" ref="C79:H79" si="8">C80+C81+C82+C83</f>
        <v>0</v>
      </c>
      <c r="D79" s="295">
        <f t="shared" si="8"/>
        <v>0</v>
      </c>
      <c r="E79" s="295">
        <f t="shared" si="8"/>
        <v>0</v>
      </c>
      <c r="F79" s="295">
        <f t="shared" si="8"/>
        <v>0</v>
      </c>
      <c r="G79" s="295">
        <f t="shared" si="8"/>
        <v>0</v>
      </c>
      <c r="H79" s="295">
        <f t="shared" si="8"/>
        <v>0</v>
      </c>
      <c r="R79" s="3"/>
      <c r="S79" s="3"/>
      <c r="T79" s="3"/>
      <c r="U79" s="3"/>
      <c r="V79" s="3"/>
      <c r="W79" s="3"/>
      <c r="X79" s="3"/>
      <c r="Y79" s="3"/>
      <c r="Z79" s="3"/>
      <c r="AA79" s="3"/>
      <c r="AB79" s="3"/>
      <c r="AC79" s="3"/>
    </row>
    <row r="80" spans="1:29">
      <c r="A80" s="77" t="s">
        <v>596</v>
      </c>
      <c r="B80" s="294"/>
      <c r="C80" s="294"/>
      <c r="D80" s="294"/>
      <c r="E80" s="294"/>
      <c r="F80" s="294"/>
      <c r="G80" s="294"/>
      <c r="H80" s="294"/>
      <c r="R80" s="3"/>
      <c r="S80" s="3"/>
      <c r="T80" s="3"/>
      <c r="U80" s="3"/>
      <c r="V80" s="3"/>
      <c r="W80" s="3"/>
      <c r="X80" s="3"/>
      <c r="Y80" s="3"/>
      <c r="Z80" s="3"/>
      <c r="AA80" s="3"/>
      <c r="AB80" s="3"/>
      <c r="AC80" s="3"/>
    </row>
    <row r="81" spans="1:29">
      <c r="A81" s="6" t="s">
        <v>597</v>
      </c>
      <c r="B81" s="294"/>
      <c r="C81" s="294"/>
      <c r="D81" s="294"/>
      <c r="E81" s="294"/>
      <c r="F81" s="294"/>
      <c r="G81" s="294"/>
      <c r="H81" s="294"/>
      <c r="R81" s="3"/>
      <c r="S81" s="3"/>
      <c r="T81" s="3"/>
      <c r="U81" s="3"/>
      <c r="V81" s="3"/>
      <c r="W81" s="3"/>
      <c r="X81" s="3"/>
      <c r="Y81" s="3"/>
      <c r="Z81" s="3"/>
      <c r="AA81" s="3"/>
      <c r="AB81" s="3"/>
      <c r="AC81" s="3"/>
    </row>
    <row r="82" spans="1:29">
      <c r="A82" s="6" t="s">
        <v>598</v>
      </c>
      <c r="B82" s="294"/>
      <c r="C82" s="294"/>
      <c r="D82" s="294"/>
      <c r="E82" s="294"/>
      <c r="F82" s="294"/>
      <c r="G82" s="294"/>
      <c r="H82" s="294"/>
      <c r="R82" s="3"/>
      <c r="S82" s="3"/>
      <c r="T82" s="3"/>
      <c r="U82" s="3"/>
      <c r="V82" s="3"/>
      <c r="W82" s="3"/>
      <c r="X82" s="3"/>
      <c r="Y82" s="3"/>
      <c r="Z82" s="3"/>
      <c r="AA82" s="3"/>
      <c r="AB82" s="3"/>
      <c r="AC82" s="3"/>
    </row>
    <row r="83" spans="1:29">
      <c r="A83" s="6" t="s">
        <v>599</v>
      </c>
      <c r="B83" s="294"/>
      <c r="C83" s="294"/>
      <c r="D83" s="294"/>
      <c r="E83" s="294"/>
      <c r="F83" s="294"/>
      <c r="G83" s="294"/>
      <c r="H83" s="294"/>
      <c r="R83" s="3"/>
      <c r="S83" s="3"/>
      <c r="T83" s="3"/>
      <c r="U83" s="3"/>
      <c r="V83" s="3"/>
      <c r="W83" s="3"/>
      <c r="X83" s="3"/>
      <c r="Y83" s="3"/>
      <c r="Z83" s="3"/>
      <c r="AA83" s="3"/>
      <c r="AB83" s="3"/>
      <c r="AC83" s="3"/>
    </row>
    <row r="84" spans="1:29">
      <c r="A84" s="10" t="s">
        <v>98</v>
      </c>
      <c r="B84" s="294"/>
      <c r="C84" s="294"/>
      <c r="D84" s="294"/>
      <c r="E84" s="294"/>
      <c r="F84" s="294"/>
      <c r="G84" s="294"/>
      <c r="H84" s="294"/>
      <c r="R84" s="3"/>
      <c r="S84" s="3"/>
      <c r="T84" s="3"/>
      <c r="U84" s="3"/>
      <c r="V84" s="3"/>
      <c r="W84" s="3"/>
      <c r="X84" s="3"/>
      <c r="Y84" s="3"/>
      <c r="Z84" s="3"/>
      <c r="AA84" s="3"/>
      <c r="AB84" s="3"/>
      <c r="AC84" s="3"/>
    </row>
    <row r="85" spans="1:29">
      <c r="A85" s="10" t="s">
        <v>99</v>
      </c>
      <c r="B85" s="297"/>
      <c r="C85" s="297"/>
      <c r="D85" s="294"/>
      <c r="E85" s="297"/>
      <c r="F85" s="297"/>
      <c r="G85" s="297"/>
      <c r="H85" s="297"/>
      <c r="R85" s="3"/>
      <c r="S85" s="3"/>
      <c r="T85" s="3"/>
      <c r="U85" s="3"/>
      <c r="V85" s="3"/>
      <c r="W85" s="3"/>
      <c r="X85" s="3"/>
      <c r="Y85" s="3"/>
      <c r="Z85" s="3"/>
      <c r="AA85" s="3"/>
      <c r="AB85" s="3"/>
      <c r="AC85" s="3"/>
    </row>
    <row r="86" spans="1:29">
      <c r="A86" s="508" t="s">
        <v>9</v>
      </c>
      <c r="B86" s="509">
        <f>SUM(B87:B98,B103,B104)</f>
        <v>0</v>
      </c>
      <c r="C86" s="509">
        <f t="shared" ref="C86:H86" si="9">SUM(C87:C98,C103,C104)</f>
        <v>0</v>
      </c>
      <c r="D86" s="509">
        <f t="shared" si="9"/>
        <v>0</v>
      </c>
      <c r="E86" s="509">
        <f t="shared" si="9"/>
        <v>0</v>
      </c>
      <c r="F86" s="509">
        <f t="shared" si="9"/>
        <v>0</v>
      </c>
      <c r="G86" s="509">
        <f t="shared" si="9"/>
        <v>0</v>
      </c>
      <c r="H86" s="509">
        <f t="shared" si="9"/>
        <v>0</v>
      </c>
      <c r="R86" s="3"/>
      <c r="S86" s="3"/>
      <c r="T86" s="3"/>
      <c r="U86" s="3"/>
      <c r="V86" s="3"/>
      <c r="W86" s="3"/>
      <c r="X86" s="3"/>
      <c r="Y86" s="3"/>
      <c r="Z86" s="3"/>
      <c r="AA86" s="3"/>
      <c r="AB86" s="3"/>
      <c r="AC86" s="3"/>
    </row>
    <row r="87" spans="1:29">
      <c r="A87" s="140" t="s">
        <v>91</v>
      </c>
      <c r="B87" s="294"/>
      <c r="C87" s="294"/>
      <c r="D87" s="294"/>
      <c r="E87" s="294"/>
      <c r="F87" s="294"/>
      <c r="G87" s="294"/>
      <c r="H87" s="294"/>
      <c r="R87" s="3"/>
      <c r="S87" s="3"/>
      <c r="T87" s="3"/>
      <c r="U87" s="3"/>
      <c r="V87" s="3"/>
      <c r="W87" s="3"/>
      <c r="X87" s="3"/>
      <c r="Y87" s="3"/>
      <c r="Z87" s="3"/>
      <c r="AA87" s="3"/>
      <c r="AB87" s="3"/>
      <c r="AC87" s="3"/>
    </row>
    <row r="88" spans="1:29">
      <c r="A88" s="16" t="s">
        <v>92</v>
      </c>
      <c r="B88" s="294"/>
      <c r="C88" s="294"/>
      <c r="D88" s="294"/>
      <c r="E88" s="294"/>
      <c r="F88" s="294"/>
      <c r="G88" s="294"/>
      <c r="H88" s="294"/>
      <c r="R88" s="3"/>
      <c r="S88" s="3"/>
      <c r="T88" s="3"/>
      <c r="U88" s="3"/>
      <c r="V88" s="3"/>
      <c r="W88" s="3"/>
      <c r="X88" s="3"/>
      <c r="Y88" s="3"/>
      <c r="Z88" s="3"/>
      <c r="AA88" s="3"/>
      <c r="AB88" s="3"/>
      <c r="AC88" s="3"/>
    </row>
    <row r="89" spans="1:29">
      <c r="A89" s="10" t="s">
        <v>591</v>
      </c>
      <c r="B89" s="294"/>
      <c r="C89" s="294"/>
      <c r="D89" s="294"/>
      <c r="E89" s="294"/>
      <c r="F89" s="294"/>
      <c r="G89" s="294"/>
      <c r="H89" s="294"/>
      <c r="R89" s="3"/>
      <c r="S89" s="3"/>
      <c r="T89" s="3"/>
      <c r="U89" s="3"/>
      <c r="V89" s="3"/>
      <c r="W89" s="3"/>
      <c r="X89" s="3"/>
      <c r="Y89" s="3"/>
      <c r="Z89" s="3"/>
      <c r="AA89" s="3"/>
      <c r="AB89" s="3"/>
      <c r="AC89" s="3"/>
    </row>
    <row r="90" spans="1:29">
      <c r="A90" s="16" t="s">
        <v>592</v>
      </c>
      <c r="B90" s="294"/>
      <c r="C90" s="294"/>
      <c r="D90" s="294"/>
      <c r="E90" s="294"/>
      <c r="F90" s="294"/>
      <c r="G90" s="294"/>
      <c r="H90" s="294"/>
      <c r="R90" s="3"/>
      <c r="S90" s="3"/>
      <c r="T90" s="3"/>
      <c r="U90" s="3"/>
      <c r="V90" s="3"/>
      <c r="W90" s="3"/>
      <c r="X90" s="3"/>
      <c r="Y90" s="3"/>
      <c r="Z90" s="3"/>
      <c r="AA90" s="3"/>
      <c r="AB90" s="3"/>
      <c r="AC90" s="3"/>
    </row>
    <row r="91" spans="1:29">
      <c r="A91" s="16" t="s">
        <v>93</v>
      </c>
      <c r="B91" s="294"/>
      <c r="C91" s="294"/>
      <c r="D91" s="294"/>
      <c r="E91" s="294"/>
      <c r="F91" s="294"/>
      <c r="G91" s="294"/>
      <c r="H91" s="294"/>
      <c r="R91" s="3"/>
      <c r="S91" s="3"/>
      <c r="T91" s="3"/>
      <c r="U91" s="3"/>
      <c r="V91" s="3"/>
      <c r="W91" s="3"/>
      <c r="X91" s="3"/>
      <c r="Y91" s="3"/>
      <c r="Z91" s="3"/>
      <c r="AA91" s="3"/>
      <c r="AB91" s="3"/>
      <c r="AC91" s="3"/>
    </row>
    <row r="92" spans="1:29">
      <c r="A92" s="16" t="s">
        <v>94</v>
      </c>
      <c r="B92" s="294"/>
      <c r="C92" s="294"/>
      <c r="D92" s="294"/>
      <c r="E92" s="294"/>
      <c r="F92" s="294"/>
      <c r="G92" s="294"/>
      <c r="H92" s="294"/>
      <c r="R92" s="3"/>
      <c r="S92" s="3"/>
      <c r="T92" s="3"/>
      <c r="U92" s="3"/>
      <c r="V92" s="3"/>
      <c r="W92" s="3"/>
      <c r="X92" s="3"/>
      <c r="Y92" s="3"/>
      <c r="Z92" s="3"/>
      <c r="AA92" s="3"/>
      <c r="AB92" s="3"/>
      <c r="AC92" s="3"/>
    </row>
    <row r="93" spans="1:29">
      <c r="A93" s="10" t="s">
        <v>593</v>
      </c>
      <c r="B93" s="294"/>
      <c r="C93" s="294"/>
      <c r="D93" s="294"/>
      <c r="E93" s="294"/>
      <c r="F93" s="294"/>
      <c r="G93" s="294"/>
      <c r="H93" s="294"/>
      <c r="R93" s="3"/>
      <c r="S93" s="3"/>
      <c r="T93" s="3"/>
      <c r="U93" s="3"/>
      <c r="V93" s="3"/>
      <c r="W93" s="3"/>
      <c r="X93" s="3"/>
      <c r="Y93" s="3"/>
      <c r="Z93" s="3"/>
      <c r="AA93" s="3"/>
      <c r="AB93" s="3"/>
      <c r="AC93" s="3"/>
    </row>
    <row r="94" spans="1:29">
      <c r="A94" s="10" t="s">
        <v>594</v>
      </c>
      <c r="B94" s="294"/>
      <c r="C94" s="294"/>
      <c r="D94" s="294"/>
      <c r="E94" s="294"/>
      <c r="F94" s="294"/>
      <c r="G94" s="294"/>
      <c r="H94" s="294"/>
      <c r="R94" s="3"/>
      <c r="S94" s="3"/>
      <c r="T94" s="3"/>
      <c r="U94" s="3"/>
      <c r="V94" s="3"/>
      <c r="W94" s="3"/>
      <c r="X94" s="3"/>
      <c r="Y94" s="3"/>
      <c r="Z94" s="3"/>
      <c r="AA94" s="3"/>
      <c r="AB94" s="3"/>
      <c r="AC94" s="3"/>
    </row>
    <row r="95" spans="1:29">
      <c r="A95" s="10" t="s">
        <v>95</v>
      </c>
      <c r="B95" s="294"/>
      <c r="C95" s="294"/>
      <c r="D95" s="294"/>
      <c r="E95" s="294"/>
      <c r="F95" s="294"/>
      <c r="G95" s="294"/>
      <c r="H95" s="294"/>
      <c r="R95" s="3"/>
      <c r="S95" s="3"/>
      <c r="T95" s="3"/>
      <c r="U95" s="3"/>
      <c r="V95" s="3"/>
      <c r="W95" s="3"/>
      <c r="X95" s="3"/>
      <c r="Y95" s="3"/>
      <c r="Z95" s="3"/>
      <c r="AA95" s="3"/>
      <c r="AB95" s="3"/>
      <c r="AC95" s="3"/>
    </row>
    <row r="96" spans="1:29">
      <c r="A96" s="10" t="s">
        <v>595</v>
      </c>
      <c r="B96" s="294"/>
      <c r="C96" s="294"/>
      <c r="D96" s="294"/>
      <c r="E96" s="294"/>
      <c r="F96" s="294"/>
      <c r="G96" s="294"/>
      <c r="H96" s="294"/>
      <c r="R96" s="3"/>
      <c r="S96" s="3"/>
      <c r="T96" s="3"/>
      <c r="U96" s="3"/>
      <c r="V96" s="3"/>
      <c r="W96" s="3"/>
      <c r="X96" s="3"/>
      <c r="Y96" s="3"/>
      <c r="Z96" s="3"/>
      <c r="AA96" s="3"/>
      <c r="AB96" s="3"/>
      <c r="AC96" s="3"/>
    </row>
    <row r="97" spans="1:29">
      <c r="A97" s="10" t="s">
        <v>96</v>
      </c>
      <c r="B97" s="294"/>
      <c r="C97" s="294"/>
      <c r="D97" s="294"/>
      <c r="E97" s="294"/>
      <c r="F97" s="294"/>
      <c r="G97" s="294"/>
      <c r="H97" s="294"/>
      <c r="R97" s="3"/>
      <c r="S97" s="3"/>
      <c r="T97" s="3"/>
      <c r="U97" s="3"/>
      <c r="V97" s="3"/>
      <c r="W97" s="3"/>
      <c r="X97" s="3"/>
      <c r="Y97" s="3"/>
      <c r="Z97" s="3"/>
      <c r="AA97" s="3"/>
      <c r="AB97" s="3"/>
      <c r="AC97" s="3"/>
    </row>
    <row r="98" spans="1:29">
      <c r="A98" s="10" t="s">
        <v>97</v>
      </c>
      <c r="B98" s="295">
        <f>B99+B100+B101+B102</f>
        <v>0</v>
      </c>
      <c r="C98" s="295">
        <f t="shared" ref="C98:H98" si="10">C99+C100+C101+C102</f>
        <v>0</v>
      </c>
      <c r="D98" s="295">
        <f t="shared" si="10"/>
        <v>0</v>
      </c>
      <c r="E98" s="295">
        <f t="shared" si="10"/>
        <v>0</v>
      </c>
      <c r="F98" s="295">
        <f t="shared" si="10"/>
        <v>0</v>
      </c>
      <c r="G98" s="295">
        <f t="shared" si="10"/>
        <v>0</v>
      </c>
      <c r="H98" s="295">
        <f t="shared" si="10"/>
        <v>0</v>
      </c>
      <c r="R98" s="3"/>
      <c r="S98" s="3"/>
      <c r="T98" s="3"/>
      <c r="U98" s="3"/>
      <c r="V98" s="3"/>
      <c r="W98" s="3"/>
      <c r="X98" s="3"/>
      <c r="Y98" s="3"/>
      <c r="Z98" s="3"/>
      <c r="AA98" s="3"/>
      <c r="AB98" s="3"/>
      <c r="AC98" s="3"/>
    </row>
    <row r="99" spans="1:29">
      <c r="A99" s="77" t="s">
        <v>596</v>
      </c>
      <c r="B99" s="294"/>
      <c r="C99" s="294"/>
      <c r="D99" s="294"/>
      <c r="E99" s="294"/>
      <c r="F99" s="294"/>
      <c r="G99" s="294"/>
      <c r="H99" s="294"/>
      <c r="R99" s="3"/>
      <c r="S99" s="3"/>
      <c r="T99" s="3"/>
      <c r="U99" s="3"/>
      <c r="V99" s="3"/>
      <c r="W99" s="3"/>
      <c r="X99" s="3"/>
      <c r="Y99" s="3"/>
      <c r="Z99" s="3"/>
      <c r="AA99" s="3"/>
      <c r="AB99" s="3"/>
      <c r="AC99" s="3"/>
    </row>
    <row r="100" spans="1:29">
      <c r="A100" s="6" t="s">
        <v>597</v>
      </c>
      <c r="B100" s="294"/>
      <c r="C100" s="294"/>
      <c r="D100" s="294"/>
      <c r="E100" s="294"/>
      <c r="F100" s="294"/>
      <c r="G100" s="294"/>
      <c r="H100" s="294"/>
      <c r="R100" s="3"/>
      <c r="S100" s="3"/>
      <c r="T100" s="3"/>
      <c r="U100" s="3"/>
      <c r="V100" s="3"/>
      <c r="W100" s="3"/>
      <c r="X100" s="3"/>
      <c r="Y100" s="3"/>
      <c r="Z100" s="3"/>
      <c r="AA100" s="3"/>
      <c r="AB100" s="3"/>
      <c r="AC100" s="3"/>
    </row>
    <row r="101" spans="1:29">
      <c r="A101" s="6" t="s">
        <v>598</v>
      </c>
      <c r="B101" s="294"/>
      <c r="C101" s="294"/>
      <c r="D101" s="294"/>
      <c r="E101" s="294"/>
      <c r="F101" s="294"/>
      <c r="G101" s="294"/>
      <c r="H101" s="294"/>
      <c r="R101" s="3"/>
      <c r="S101" s="3"/>
      <c r="T101" s="3"/>
      <c r="U101" s="3"/>
      <c r="V101" s="3"/>
      <c r="W101" s="3"/>
      <c r="X101" s="3"/>
      <c r="Y101" s="3"/>
      <c r="Z101" s="3"/>
      <c r="AA101" s="3"/>
      <c r="AB101" s="3"/>
      <c r="AC101" s="3"/>
    </row>
    <row r="102" spans="1:29">
      <c r="A102" s="6" t="s">
        <v>599</v>
      </c>
      <c r="B102" s="294"/>
      <c r="C102" s="294"/>
      <c r="D102" s="294"/>
      <c r="E102" s="294"/>
      <c r="F102" s="294"/>
      <c r="G102" s="294"/>
      <c r="H102" s="294"/>
      <c r="R102" s="3"/>
      <c r="S102" s="3"/>
      <c r="T102" s="3"/>
      <c r="U102" s="3"/>
      <c r="V102" s="3"/>
      <c r="W102" s="3"/>
      <c r="X102" s="3"/>
      <c r="Y102" s="3"/>
      <c r="Z102" s="3"/>
      <c r="AA102" s="3"/>
      <c r="AB102" s="3"/>
      <c r="AC102" s="3"/>
    </row>
    <row r="103" spans="1:29">
      <c r="A103" s="10" t="s">
        <v>98</v>
      </c>
      <c r="B103" s="294"/>
      <c r="C103" s="294"/>
      <c r="D103" s="294"/>
      <c r="E103" s="294"/>
      <c r="F103" s="294"/>
      <c r="G103" s="294"/>
      <c r="H103" s="294"/>
      <c r="R103" s="3"/>
      <c r="S103" s="3"/>
      <c r="T103" s="3"/>
      <c r="U103" s="3"/>
      <c r="V103" s="3"/>
      <c r="W103" s="3"/>
      <c r="X103" s="3"/>
      <c r="Y103" s="3"/>
      <c r="Z103" s="3"/>
      <c r="AA103" s="3"/>
      <c r="AB103" s="3"/>
      <c r="AC103" s="3"/>
    </row>
    <row r="104" spans="1:29">
      <c r="A104" s="10" t="s">
        <v>99</v>
      </c>
      <c r="B104" s="297"/>
      <c r="C104" s="297"/>
      <c r="D104" s="294"/>
      <c r="E104" s="297"/>
      <c r="F104" s="297"/>
      <c r="G104" s="297"/>
      <c r="H104" s="297"/>
      <c r="R104" s="3"/>
      <c r="S104" s="3"/>
      <c r="T104" s="3"/>
      <c r="U104" s="3"/>
      <c r="V104" s="3"/>
      <c r="W104" s="3"/>
      <c r="X104" s="3"/>
      <c r="Y104" s="3"/>
      <c r="Z104" s="3"/>
      <c r="AA104" s="3"/>
      <c r="AB104" s="3"/>
      <c r="AC104" s="3"/>
    </row>
    <row r="105" spans="1:29">
      <c r="A105" s="508" t="s">
        <v>600</v>
      </c>
      <c r="B105" s="509">
        <f>SUM(B106:B117,B122,B123)</f>
        <v>0</v>
      </c>
      <c r="C105" s="509">
        <f t="shared" ref="C105:H105" si="11">SUM(C106:C117,C122,C123)</f>
        <v>0</v>
      </c>
      <c r="D105" s="509">
        <f t="shared" si="11"/>
        <v>0</v>
      </c>
      <c r="E105" s="509">
        <f t="shared" si="11"/>
        <v>0</v>
      </c>
      <c r="F105" s="509">
        <f t="shared" si="11"/>
        <v>0</v>
      </c>
      <c r="G105" s="509">
        <f t="shared" si="11"/>
        <v>0</v>
      </c>
      <c r="H105" s="509">
        <f t="shared" si="11"/>
        <v>0</v>
      </c>
      <c r="R105" s="3"/>
      <c r="S105" s="3"/>
      <c r="T105" s="3"/>
      <c r="U105" s="3"/>
      <c r="V105" s="3"/>
      <c r="W105" s="3"/>
      <c r="X105" s="3"/>
      <c r="Y105" s="3"/>
      <c r="Z105" s="3"/>
      <c r="AA105" s="3"/>
      <c r="AB105" s="3"/>
      <c r="AC105" s="3"/>
    </row>
    <row r="106" spans="1:29">
      <c r="A106" s="140" t="s">
        <v>91</v>
      </c>
      <c r="B106" s="294"/>
      <c r="C106" s="294"/>
      <c r="D106" s="294"/>
      <c r="E106" s="294"/>
      <c r="F106" s="294"/>
      <c r="G106" s="294"/>
      <c r="H106" s="294"/>
      <c r="R106" s="3"/>
      <c r="S106" s="3"/>
      <c r="T106" s="3"/>
      <c r="U106" s="3"/>
      <c r="V106" s="3"/>
      <c r="W106" s="3"/>
      <c r="X106" s="3"/>
      <c r="Y106" s="3"/>
      <c r="Z106" s="3"/>
      <c r="AA106" s="3"/>
      <c r="AB106" s="3"/>
      <c r="AC106" s="3"/>
    </row>
    <row r="107" spans="1:29">
      <c r="A107" s="16" t="s">
        <v>92</v>
      </c>
      <c r="B107" s="294"/>
      <c r="C107" s="294"/>
      <c r="D107" s="294"/>
      <c r="E107" s="294"/>
      <c r="F107" s="294"/>
      <c r="G107" s="294"/>
      <c r="H107" s="294"/>
      <c r="R107" s="3"/>
      <c r="S107" s="3"/>
      <c r="T107" s="3"/>
      <c r="U107" s="3"/>
      <c r="V107" s="3"/>
      <c r="W107" s="3"/>
      <c r="X107" s="3"/>
      <c r="Y107" s="3"/>
      <c r="Z107" s="3"/>
      <c r="AA107" s="3"/>
      <c r="AB107" s="3"/>
      <c r="AC107" s="3"/>
    </row>
    <row r="108" spans="1:29">
      <c r="A108" s="10" t="s">
        <v>591</v>
      </c>
      <c r="B108" s="294"/>
      <c r="C108" s="294"/>
      <c r="D108" s="294"/>
      <c r="E108" s="294"/>
      <c r="F108" s="294"/>
      <c r="G108" s="294"/>
      <c r="H108" s="294"/>
      <c r="R108" s="3"/>
      <c r="S108" s="3"/>
      <c r="T108" s="3"/>
      <c r="U108" s="3"/>
      <c r="V108" s="3"/>
      <c r="W108" s="3"/>
      <c r="X108" s="3"/>
      <c r="Y108" s="3"/>
      <c r="Z108" s="3"/>
      <c r="AA108" s="3"/>
      <c r="AB108" s="3"/>
      <c r="AC108" s="3"/>
    </row>
    <row r="109" spans="1:29">
      <c r="A109" s="16" t="s">
        <v>592</v>
      </c>
      <c r="B109" s="294"/>
      <c r="C109" s="294"/>
      <c r="D109" s="294"/>
      <c r="E109" s="294"/>
      <c r="F109" s="294"/>
      <c r="G109" s="294"/>
      <c r="H109" s="294"/>
      <c r="R109" s="3"/>
      <c r="S109" s="3"/>
      <c r="T109" s="3"/>
      <c r="U109" s="3"/>
      <c r="V109" s="3"/>
      <c r="W109" s="3"/>
      <c r="X109" s="3"/>
      <c r="Y109" s="3"/>
      <c r="Z109" s="3"/>
      <c r="AA109" s="3"/>
      <c r="AB109" s="3"/>
      <c r="AC109" s="3"/>
    </row>
    <row r="110" spans="1:29">
      <c r="A110" s="16" t="s">
        <v>93</v>
      </c>
      <c r="B110" s="294"/>
      <c r="C110" s="294"/>
      <c r="D110" s="294"/>
      <c r="E110" s="294"/>
      <c r="F110" s="294"/>
      <c r="G110" s="294"/>
      <c r="H110" s="294"/>
      <c r="R110" s="3"/>
      <c r="S110" s="3"/>
      <c r="T110" s="3"/>
      <c r="U110" s="3"/>
      <c r="V110" s="3"/>
      <c r="W110" s="3"/>
      <c r="X110" s="3"/>
      <c r="Y110" s="3"/>
      <c r="Z110" s="3"/>
      <c r="AA110" s="3"/>
      <c r="AB110" s="3"/>
      <c r="AC110" s="3"/>
    </row>
    <row r="111" spans="1:29">
      <c r="A111" s="16" t="s">
        <v>94</v>
      </c>
      <c r="B111" s="294"/>
      <c r="C111" s="294"/>
      <c r="D111" s="294"/>
      <c r="E111" s="294"/>
      <c r="F111" s="294"/>
      <c r="G111" s="294"/>
      <c r="H111" s="294"/>
      <c r="R111" s="3"/>
      <c r="S111" s="3"/>
      <c r="T111" s="3"/>
      <c r="U111" s="3"/>
      <c r="V111" s="3"/>
      <c r="W111" s="3"/>
      <c r="X111" s="3"/>
      <c r="Y111" s="3"/>
      <c r="Z111" s="3"/>
      <c r="AA111" s="3"/>
      <c r="AB111" s="3"/>
      <c r="AC111" s="3"/>
    </row>
    <row r="112" spans="1:29">
      <c r="A112" s="10" t="s">
        <v>593</v>
      </c>
      <c r="B112" s="294"/>
      <c r="C112" s="294"/>
      <c r="D112" s="294"/>
      <c r="E112" s="294"/>
      <c r="F112" s="294"/>
      <c r="G112" s="294"/>
      <c r="H112" s="294"/>
      <c r="R112" s="3"/>
      <c r="S112" s="3"/>
      <c r="T112" s="3"/>
      <c r="U112" s="3"/>
      <c r="V112" s="3"/>
      <c r="W112" s="3"/>
      <c r="X112" s="3"/>
      <c r="Y112" s="3"/>
      <c r="Z112" s="3"/>
      <c r="AA112" s="3"/>
      <c r="AB112" s="3"/>
      <c r="AC112" s="3"/>
    </row>
    <row r="113" spans="1:29">
      <c r="A113" s="10" t="s">
        <v>594</v>
      </c>
      <c r="B113" s="294"/>
      <c r="C113" s="294"/>
      <c r="D113" s="294"/>
      <c r="E113" s="294"/>
      <c r="F113" s="294"/>
      <c r="G113" s="294"/>
      <c r="H113" s="294"/>
      <c r="R113" s="3"/>
      <c r="S113" s="3"/>
      <c r="T113" s="3"/>
      <c r="U113" s="3"/>
      <c r="V113" s="3"/>
      <c r="W113" s="3"/>
      <c r="X113" s="3"/>
      <c r="Y113" s="3"/>
      <c r="Z113" s="3"/>
      <c r="AA113" s="3"/>
      <c r="AB113" s="3"/>
      <c r="AC113" s="3"/>
    </row>
    <row r="114" spans="1:29">
      <c r="A114" s="10" t="s">
        <v>95</v>
      </c>
      <c r="B114" s="294"/>
      <c r="C114" s="294"/>
      <c r="D114" s="294"/>
      <c r="E114" s="294"/>
      <c r="F114" s="294"/>
      <c r="G114" s="294"/>
      <c r="H114" s="294"/>
      <c r="R114" s="3"/>
      <c r="S114" s="3"/>
      <c r="T114" s="3"/>
      <c r="U114" s="3"/>
      <c r="V114" s="3"/>
      <c r="W114" s="3"/>
      <c r="X114" s="3"/>
      <c r="Y114" s="3"/>
      <c r="Z114" s="3"/>
      <c r="AA114" s="3"/>
      <c r="AB114" s="3"/>
      <c r="AC114" s="3"/>
    </row>
    <row r="115" spans="1:29">
      <c r="A115" s="10" t="s">
        <v>595</v>
      </c>
      <c r="B115" s="294"/>
      <c r="C115" s="294"/>
      <c r="D115" s="294"/>
      <c r="E115" s="294"/>
      <c r="F115" s="294"/>
      <c r="G115" s="294"/>
      <c r="H115" s="294"/>
      <c r="R115" s="3"/>
      <c r="S115" s="3"/>
      <c r="T115" s="3"/>
      <c r="U115" s="3"/>
      <c r="V115" s="3"/>
      <c r="W115" s="3"/>
      <c r="X115" s="3"/>
      <c r="Y115" s="3"/>
      <c r="Z115" s="3"/>
      <c r="AA115" s="3"/>
      <c r="AB115" s="3"/>
      <c r="AC115" s="3"/>
    </row>
    <row r="116" spans="1:29">
      <c r="A116" s="10" t="s">
        <v>96</v>
      </c>
      <c r="B116" s="294"/>
      <c r="C116" s="294"/>
      <c r="D116" s="294"/>
      <c r="E116" s="294"/>
      <c r="F116" s="294"/>
      <c r="G116" s="294"/>
      <c r="H116" s="294"/>
      <c r="R116" s="3"/>
      <c r="S116" s="3"/>
      <c r="T116" s="3"/>
      <c r="U116" s="3"/>
      <c r="V116" s="3"/>
      <c r="W116" s="3"/>
      <c r="X116" s="3"/>
      <c r="Y116" s="3"/>
      <c r="Z116" s="3"/>
      <c r="AA116" s="3"/>
      <c r="AB116" s="3"/>
      <c r="AC116" s="3"/>
    </row>
    <row r="117" spans="1:29">
      <c r="A117" s="10" t="s">
        <v>97</v>
      </c>
      <c r="B117" s="295">
        <f>B118+B119+B120+B121</f>
        <v>0</v>
      </c>
      <c r="C117" s="295">
        <f t="shared" ref="C117:H117" si="12">C118+C119+C120+C121</f>
        <v>0</v>
      </c>
      <c r="D117" s="295">
        <f t="shared" si="12"/>
        <v>0</v>
      </c>
      <c r="E117" s="295">
        <f t="shared" si="12"/>
        <v>0</v>
      </c>
      <c r="F117" s="295">
        <f t="shared" si="12"/>
        <v>0</v>
      </c>
      <c r="G117" s="295">
        <f t="shared" si="12"/>
        <v>0</v>
      </c>
      <c r="H117" s="295">
        <f t="shared" si="12"/>
        <v>0</v>
      </c>
      <c r="R117" s="3"/>
      <c r="S117" s="3"/>
      <c r="T117" s="3"/>
      <c r="U117" s="3"/>
      <c r="V117" s="3"/>
      <c r="W117" s="3"/>
      <c r="X117" s="3"/>
      <c r="Y117" s="3"/>
      <c r="Z117" s="3"/>
      <c r="AA117" s="3"/>
      <c r="AB117" s="3"/>
      <c r="AC117" s="3"/>
    </row>
    <row r="118" spans="1:29">
      <c r="A118" s="77" t="s">
        <v>596</v>
      </c>
      <c r="B118" s="294"/>
      <c r="C118" s="294"/>
      <c r="D118" s="294"/>
      <c r="E118" s="294"/>
      <c r="F118" s="294"/>
      <c r="G118" s="294"/>
      <c r="H118" s="294"/>
      <c r="R118" s="3"/>
      <c r="S118" s="3"/>
      <c r="T118" s="3"/>
      <c r="U118" s="3"/>
      <c r="V118" s="3"/>
      <c r="W118" s="3"/>
      <c r="X118" s="3"/>
      <c r="Y118" s="3"/>
      <c r="Z118" s="3"/>
      <c r="AA118" s="3"/>
      <c r="AB118" s="3"/>
      <c r="AC118" s="3"/>
    </row>
    <row r="119" spans="1:29">
      <c r="A119" s="6" t="s">
        <v>597</v>
      </c>
      <c r="B119" s="294"/>
      <c r="C119" s="294"/>
      <c r="D119" s="294"/>
      <c r="E119" s="294"/>
      <c r="F119" s="294"/>
      <c r="G119" s="294"/>
      <c r="H119" s="294"/>
      <c r="R119" s="3"/>
      <c r="S119" s="3"/>
      <c r="T119" s="3"/>
      <c r="U119" s="3"/>
      <c r="V119" s="3"/>
      <c r="W119" s="3"/>
      <c r="X119" s="3"/>
      <c r="Y119" s="3"/>
      <c r="Z119" s="3"/>
      <c r="AA119" s="3"/>
      <c r="AB119" s="3"/>
      <c r="AC119" s="3"/>
    </row>
    <row r="120" spans="1:29">
      <c r="A120" s="6" t="s">
        <v>598</v>
      </c>
      <c r="B120" s="294"/>
      <c r="C120" s="294"/>
      <c r="D120" s="294"/>
      <c r="E120" s="294"/>
      <c r="F120" s="294"/>
      <c r="G120" s="294"/>
      <c r="H120" s="294"/>
      <c r="R120" s="3"/>
      <c r="S120" s="3"/>
      <c r="T120" s="3"/>
      <c r="U120" s="3"/>
      <c r="V120" s="3"/>
      <c r="W120" s="3"/>
      <c r="X120" s="3"/>
      <c r="Y120" s="3"/>
      <c r="Z120" s="3"/>
      <c r="AA120" s="3"/>
      <c r="AB120" s="3"/>
      <c r="AC120" s="3"/>
    </row>
    <row r="121" spans="1:29">
      <c r="A121" s="6" t="s">
        <v>599</v>
      </c>
      <c r="B121" s="294"/>
      <c r="C121" s="294"/>
      <c r="D121" s="294"/>
      <c r="E121" s="294"/>
      <c r="F121" s="294"/>
      <c r="G121" s="294"/>
      <c r="H121" s="294"/>
      <c r="R121" s="3"/>
      <c r="S121" s="3"/>
      <c r="T121" s="3"/>
      <c r="U121" s="3"/>
      <c r="V121" s="3"/>
      <c r="W121" s="3"/>
      <c r="X121" s="3"/>
      <c r="Y121" s="3"/>
      <c r="Z121" s="3"/>
      <c r="AA121" s="3"/>
      <c r="AB121" s="3"/>
      <c r="AC121" s="3"/>
    </row>
    <row r="122" spans="1:29">
      <c r="A122" s="10" t="s">
        <v>98</v>
      </c>
      <c r="B122" s="294"/>
      <c r="C122" s="294"/>
      <c r="D122" s="294"/>
      <c r="E122" s="294"/>
      <c r="F122" s="294"/>
      <c r="G122" s="294"/>
      <c r="H122" s="294"/>
      <c r="R122" s="3"/>
      <c r="S122" s="3"/>
      <c r="T122" s="3"/>
      <c r="U122" s="3"/>
      <c r="V122" s="3"/>
      <c r="W122" s="3"/>
      <c r="X122" s="3"/>
      <c r="Y122" s="3"/>
      <c r="Z122" s="3"/>
      <c r="AA122" s="3"/>
      <c r="AB122" s="3"/>
      <c r="AC122" s="3"/>
    </row>
    <row r="123" spans="1:29">
      <c r="A123" s="10" t="s">
        <v>99</v>
      </c>
      <c r="B123" s="297"/>
      <c r="C123" s="297"/>
      <c r="D123" s="294"/>
      <c r="E123" s="297"/>
      <c r="F123" s="297"/>
      <c r="G123" s="297"/>
      <c r="H123" s="297"/>
      <c r="R123" s="3"/>
      <c r="S123" s="3"/>
      <c r="T123" s="3"/>
      <c r="U123" s="3"/>
      <c r="V123" s="3"/>
      <c r="W123" s="3"/>
      <c r="X123" s="3"/>
      <c r="Y123" s="3"/>
      <c r="Z123" s="3"/>
      <c r="AA123" s="3"/>
      <c r="AB123" s="3"/>
      <c r="AC123" s="3"/>
    </row>
    <row r="124" spans="1:29">
      <c r="A124" s="508" t="s">
        <v>601</v>
      </c>
      <c r="B124" s="509">
        <f>B125+B144+B163+B220+B182+B201</f>
        <v>0</v>
      </c>
      <c r="C124" s="509">
        <f t="shared" ref="C124:H124" si="13">C125+C144+C163+C220+C182+C201</f>
        <v>0</v>
      </c>
      <c r="D124" s="509">
        <f t="shared" si="13"/>
        <v>0</v>
      </c>
      <c r="E124" s="509">
        <f t="shared" si="13"/>
        <v>0</v>
      </c>
      <c r="F124" s="509">
        <f t="shared" si="13"/>
        <v>0</v>
      </c>
      <c r="G124" s="509">
        <f t="shared" si="13"/>
        <v>0</v>
      </c>
      <c r="H124" s="509">
        <f t="shared" si="13"/>
        <v>0</v>
      </c>
      <c r="R124" s="3"/>
      <c r="S124" s="3"/>
      <c r="T124" s="3"/>
      <c r="U124" s="3"/>
      <c r="V124" s="3"/>
      <c r="W124" s="3"/>
      <c r="X124" s="3"/>
      <c r="Y124" s="3"/>
      <c r="Z124" s="3"/>
      <c r="AA124" s="3"/>
      <c r="AB124" s="3"/>
      <c r="AC124" s="3"/>
    </row>
    <row r="125" spans="1:29">
      <c r="A125" s="114" t="s">
        <v>4</v>
      </c>
      <c r="B125" s="509">
        <f t="shared" ref="B125:H125" si="14">SUM(B126:B137,B142,B143)</f>
        <v>0</v>
      </c>
      <c r="C125" s="509">
        <f t="shared" si="14"/>
        <v>0</v>
      </c>
      <c r="D125" s="509">
        <f t="shared" si="14"/>
        <v>0</v>
      </c>
      <c r="E125" s="509">
        <f t="shared" si="14"/>
        <v>0</v>
      </c>
      <c r="F125" s="509">
        <f t="shared" si="14"/>
        <v>0</v>
      </c>
      <c r="G125" s="509">
        <f t="shared" si="14"/>
        <v>0</v>
      </c>
      <c r="H125" s="509">
        <f t="shared" si="14"/>
        <v>0</v>
      </c>
      <c r="R125" s="3"/>
      <c r="S125" s="3"/>
      <c r="T125" s="3"/>
      <c r="U125" s="3"/>
      <c r="V125" s="3"/>
      <c r="W125" s="3"/>
      <c r="X125" s="3"/>
      <c r="Y125" s="3"/>
      <c r="Z125" s="3"/>
      <c r="AA125" s="3"/>
      <c r="AB125" s="3"/>
      <c r="AC125" s="3"/>
    </row>
    <row r="126" spans="1:29">
      <c r="A126" s="140" t="s">
        <v>91</v>
      </c>
      <c r="B126" s="294"/>
      <c r="C126" s="294"/>
      <c r="D126" s="294"/>
      <c r="E126" s="294"/>
      <c r="F126" s="294"/>
      <c r="G126" s="294"/>
      <c r="H126" s="294"/>
      <c r="R126" s="3"/>
      <c r="S126" s="3"/>
      <c r="T126" s="3"/>
      <c r="U126" s="3"/>
      <c r="V126" s="3"/>
      <c r="W126" s="3"/>
      <c r="X126" s="3"/>
      <c r="Y126" s="3"/>
      <c r="Z126" s="3"/>
      <c r="AA126" s="3"/>
      <c r="AB126" s="3"/>
      <c r="AC126" s="3"/>
    </row>
    <row r="127" spans="1:29">
      <c r="A127" s="16" t="s">
        <v>92</v>
      </c>
      <c r="B127" s="294"/>
      <c r="C127" s="294"/>
      <c r="D127" s="294"/>
      <c r="E127" s="294"/>
      <c r="F127" s="294"/>
      <c r="G127" s="294"/>
      <c r="H127" s="294"/>
      <c r="R127" s="3"/>
      <c r="S127" s="3"/>
      <c r="T127" s="3"/>
      <c r="U127" s="3"/>
      <c r="V127" s="3"/>
      <c r="W127" s="3"/>
      <c r="X127" s="3"/>
      <c r="Y127" s="3"/>
      <c r="Z127" s="3"/>
      <c r="AA127" s="3"/>
      <c r="AB127" s="3"/>
      <c r="AC127" s="3"/>
    </row>
    <row r="128" spans="1:29">
      <c r="A128" s="10" t="s">
        <v>591</v>
      </c>
      <c r="B128" s="294"/>
      <c r="C128" s="294"/>
      <c r="D128" s="294"/>
      <c r="E128" s="294"/>
      <c r="F128" s="294"/>
      <c r="G128" s="294"/>
      <c r="H128" s="294"/>
      <c r="R128" s="3"/>
      <c r="S128" s="3"/>
      <c r="T128" s="3"/>
      <c r="U128" s="3"/>
      <c r="V128" s="3"/>
      <c r="W128" s="3"/>
      <c r="X128" s="3"/>
      <c r="Y128" s="3"/>
      <c r="Z128" s="3"/>
      <c r="AA128" s="3"/>
      <c r="AB128" s="3"/>
      <c r="AC128" s="3"/>
    </row>
    <row r="129" spans="1:29">
      <c r="A129" s="16" t="s">
        <v>592</v>
      </c>
      <c r="B129" s="294"/>
      <c r="C129" s="294"/>
      <c r="D129" s="294"/>
      <c r="E129" s="294"/>
      <c r="F129" s="294"/>
      <c r="G129" s="294"/>
      <c r="H129" s="294"/>
      <c r="R129" s="3"/>
      <c r="S129" s="3"/>
      <c r="T129" s="3"/>
      <c r="U129" s="3"/>
      <c r="V129" s="3"/>
      <c r="W129" s="3"/>
      <c r="X129" s="3"/>
      <c r="Y129" s="3"/>
      <c r="Z129" s="3"/>
      <c r="AA129" s="3"/>
      <c r="AB129" s="3"/>
      <c r="AC129" s="3"/>
    </row>
    <row r="130" spans="1:29">
      <c r="A130" s="16" t="s">
        <v>93</v>
      </c>
      <c r="B130" s="294"/>
      <c r="C130" s="294"/>
      <c r="D130" s="294"/>
      <c r="E130" s="294"/>
      <c r="F130" s="294"/>
      <c r="G130" s="294"/>
      <c r="H130" s="294"/>
      <c r="R130" s="3"/>
      <c r="S130" s="3"/>
      <c r="T130" s="3"/>
      <c r="U130" s="3"/>
      <c r="V130" s="3"/>
      <c r="W130" s="3"/>
      <c r="X130" s="3"/>
      <c r="Y130" s="3"/>
      <c r="Z130" s="3"/>
      <c r="AA130" s="3"/>
      <c r="AB130" s="3"/>
      <c r="AC130" s="3"/>
    </row>
    <row r="131" spans="1:29">
      <c r="A131" s="16" t="s">
        <v>94</v>
      </c>
      <c r="B131" s="294"/>
      <c r="C131" s="294"/>
      <c r="D131" s="294"/>
      <c r="E131" s="294"/>
      <c r="F131" s="294"/>
      <c r="G131" s="294"/>
      <c r="H131" s="294"/>
      <c r="R131" s="3"/>
      <c r="S131" s="3"/>
      <c r="T131" s="3"/>
      <c r="U131" s="3"/>
      <c r="V131" s="3"/>
      <c r="W131" s="3"/>
      <c r="X131" s="3"/>
      <c r="Y131" s="3"/>
      <c r="Z131" s="3"/>
      <c r="AA131" s="3"/>
      <c r="AB131" s="3"/>
      <c r="AC131" s="3"/>
    </row>
    <row r="132" spans="1:29">
      <c r="A132" s="10" t="s">
        <v>593</v>
      </c>
      <c r="B132" s="294"/>
      <c r="C132" s="294"/>
      <c r="D132" s="294"/>
      <c r="E132" s="294"/>
      <c r="F132" s="294"/>
      <c r="G132" s="294"/>
      <c r="H132" s="294"/>
      <c r="R132" s="3"/>
      <c r="S132" s="3"/>
      <c r="T132" s="3"/>
      <c r="U132" s="3"/>
      <c r="V132" s="3"/>
      <c r="W132" s="3"/>
      <c r="X132" s="3"/>
      <c r="Y132" s="3"/>
      <c r="Z132" s="3"/>
      <c r="AA132" s="3"/>
      <c r="AB132" s="3"/>
      <c r="AC132" s="3"/>
    </row>
    <row r="133" spans="1:29">
      <c r="A133" s="10" t="s">
        <v>594</v>
      </c>
      <c r="B133" s="294"/>
      <c r="C133" s="294"/>
      <c r="D133" s="294"/>
      <c r="E133" s="294"/>
      <c r="F133" s="294"/>
      <c r="G133" s="294"/>
      <c r="H133" s="294"/>
      <c r="R133" s="3"/>
      <c r="S133" s="3"/>
      <c r="T133" s="3"/>
      <c r="U133" s="3"/>
      <c r="V133" s="3"/>
      <c r="W133" s="3"/>
      <c r="X133" s="3"/>
      <c r="Y133" s="3"/>
      <c r="Z133" s="3"/>
      <c r="AA133" s="3"/>
      <c r="AB133" s="3"/>
      <c r="AC133" s="3"/>
    </row>
    <row r="134" spans="1:29">
      <c r="A134" s="10" t="s">
        <v>95</v>
      </c>
      <c r="B134" s="294"/>
      <c r="C134" s="294"/>
      <c r="D134" s="294"/>
      <c r="E134" s="294"/>
      <c r="F134" s="294"/>
      <c r="G134" s="294"/>
      <c r="H134" s="294"/>
      <c r="R134" s="3"/>
      <c r="S134" s="3"/>
      <c r="T134" s="3"/>
      <c r="U134" s="3"/>
      <c r="V134" s="3"/>
      <c r="W134" s="3"/>
      <c r="X134" s="3"/>
      <c r="Y134" s="3"/>
      <c r="Z134" s="3"/>
      <c r="AA134" s="3"/>
      <c r="AB134" s="3"/>
      <c r="AC134" s="3"/>
    </row>
    <row r="135" spans="1:29">
      <c r="A135" s="10" t="s">
        <v>595</v>
      </c>
      <c r="B135" s="294"/>
      <c r="C135" s="294"/>
      <c r="D135" s="294"/>
      <c r="E135" s="294"/>
      <c r="F135" s="294"/>
      <c r="G135" s="294"/>
      <c r="H135" s="294"/>
      <c r="R135" s="3"/>
      <c r="S135" s="3"/>
      <c r="T135" s="3"/>
      <c r="U135" s="3"/>
      <c r="V135" s="3"/>
      <c r="W135" s="3"/>
      <c r="X135" s="3"/>
      <c r="Y135" s="3"/>
      <c r="Z135" s="3"/>
      <c r="AA135" s="3"/>
      <c r="AB135" s="3"/>
      <c r="AC135" s="3"/>
    </row>
    <row r="136" spans="1:29">
      <c r="A136" s="10" t="s">
        <v>96</v>
      </c>
      <c r="B136" s="294"/>
      <c r="C136" s="294"/>
      <c r="D136" s="294"/>
      <c r="E136" s="294"/>
      <c r="F136" s="294"/>
      <c r="G136" s="294"/>
      <c r="H136" s="294"/>
      <c r="R136" s="3"/>
      <c r="S136" s="3"/>
      <c r="T136" s="3"/>
      <c r="U136" s="3"/>
      <c r="V136" s="3"/>
      <c r="W136" s="3"/>
      <c r="X136" s="3"/>
      <c r="Y136" s="3"/>
      <c r="Z136" s="3"/>
      <c r="AA136" s="3"/>
      <c r="AB136" s="3"/>
      <c r="AC136" s="3"/>
    </row>
    <row r="137" spans="1:29">
      <c r="A137" s="10" t="s">
        <v>97</v>
      </c>
      <c r="B137" s="295">
        <f>B138+B139+B140+B141</f>
        <v>0</v>
      </c>
      <c r="C137" s="295">
        <f t="shared" ref="C137:H137" si="15">C138+C139+C140+C141</f>
        <v>0</v>
      </c>
      <c r="D137" s="295">
        <f t="shared" si="15"/>
        <v>0</v>
      </c>
      <c r="E137" s="295">
        <f t="shared" si="15"/>
        <v>0</v>
      </c>
      <c r="F137" s="295">
        <f t="shared" si="15"/>
        <v>0</v>
      </c>
      <c r="G137" s="295">
        <f t="shared" si="15"/>
        <v>0</v>
      </c>
      <c r="H137" s="295">
        <f t="shared" si="15"/>
        <v>0</v>
      </c>
      <c r="R137" s="3"/>
      <c r="S137" s="3"/>
      <c r="T137" s="3"/>
      <c r="U137" s="3"/>
      <c r="V137" s="3"/>
      <c r="W137" s="3"/>
      <c r="X137" s="3"/>
      <c r="Y137" s="3"/>
      <c r="Z137" s="3"/>
      <c r="AA137" s="3"/>
      <c r="AB137" s="3"/>
      <c r="AC137" s="3"/>
    </row>
    <row r="138" spans="1:29">
      <c r="A138" s="77" t="s">
        <v>596</v>
      </c>
      <c r="B138" s="294"/>
      <c r="C138" s="294"/>
      <c r="D138" s="294"/>
      <c r="E138" s="294"/>
      <c r="F138" s="294"/>
      <c r="G138" s="294"/>
      <c r="H138" s="294"/>
      <c r="R138" s="3"/>
      <c r="S138" s="3"/>
      <c r="T138" s="3"/>
      <c r="U138" s="3"/>
      <c r="V138" s="3"/>
      <c r="W138" s="3"/>
      <c r="X138" s="3"/>
      <c r="Y138" s="3"/>
      <c r="Z138" s="3"/>
      <c r="AA138" s="3"/>
      <c r="AB138" s="3"/>
      <c r="AC138" s="3"/>
    </row>
    <row r="139" spans="1:29">
      <c r="A139" s="6" t="s">
        <v>597</v>
      </c>
      <c r="B139" s="294"/>
      <c r="C139" s="294"/>
      <c r="D139" s="294"/>
      <c r="E139" s="294"/>
      <c r="F139" s="294"/>
      <c r="G139" s="294"/>
      <c r="H139" s="294"/>
      <c r="R139" s="3"/>
      <c r="S139" s="3"/>
      <c r="T139" s="3"/>
      <c r="U139" s="3"/>
      <c r="V139" s="3"/>
      <c r="W139" s="3"/>
      <c r="X139" s="3"/>
      <c r="Y139" s="3"/>
      <c r="Z139" s="3"/>
      <c r="AA139" s="3"/>
      <c r="AB139" s="3"/>
      <c r="AC139" s="3"/>
    </row>
    <row r="140" spans="1:29">
      <c r="A140" s="6" t="s">
        <v>598</v>
      </c>
      <c r="B140" s="294"/>
      <c r="C140" s="294"/>
      <c r="D140" s="294"/>
      <c r="E140" s="294"/>
      <c r="F140" s="294"/>
      <c r="G140" s="294"/>
      <c r="H140" s="294"/>
      <c r="R140" s="3"/>
      <c r="S140" s="3"/>
      <c r="T140" s="3"/>
      <c r="U140" s="3"/>
      <c r="V140" s="3"/>
      <c r="W140" s="3"/>
      <c r="X140" s="3"/>
      <c r="Y140" s="3"/>
      <c r="Z140" s="3"/>
      <c r="AA140" s="3"/>
      <c r="AB140" s="3"/>
      <c r="AC140" s="3"/>
    </row>
    <row r="141" spans="1:29">
      <c r="A141" s="6" t="s">
        <v>599</v>
      </c>
      <c r="B141" s="294"/>
      <c r="C141" s="294"/>
      <c r="D141" s="294"/>
      <c r="E141" s="294"/>
      <c r="F141" s="294"/>
      <c r="G141" s="294"/>
      <c r="H141" s="294"/>
      <c r="R141" s="3"/>
      <c r="S141" s="3"/>
      <c r="T141" s="3"/>
      <c r="U141" s="3"/>
      <c r="V141" s="3"/>
      <c r="W141" s="3"/>
      <c r="X141" s="3"/>
      <c r="Y141" s="3"/>
      <c r="Z141" s="3"/>
      <c r="AA141" s="3"/>
      <c r="AB141" s="3"/>
      <c r="AC141" s="3"/>
    </row>
    <row r="142" spans="1:29">
      <c r="A142" s="10" t="s">
        <v>98</v>
      </c>
      <c r="B142" s="294"/>
      <c r="C142" s="294"/>
      <c r="D142" s="294"/>
      <c r="E142" s="294"/>
      <c r="F142" s="294"/>
      <c r="G142" s="294"/>
      <c r="H142" s="294"/>
      <c r="R142" s="3"/>
      <c r="S142" s="3"/>
      <c r="T142" s="3"/>
      <c r="U142" s="3"/>
      <c r="V142" s="3"/>
      <c r="W142" s="3"/>
      <c r="X142" s="3"/>
      <c r="Y142" s="3"/>
      <c r="Z142" s="3"/>
      <c r="AA142" s="3"/>
      <c r="AB142" s="3"/>
      <c r="AC142" s="3"/>
    </row>
    <row r="143" spans="1:29">
      <c r="A143" s="10" t="s">
        <v>99</v>
      </c>
      <c r="B143" s="297"/>
      <c r="C143" s="297"/>
      <c r="D143" s="294"/>
      <c r="E143" s="297"/>
      <c r="F143" s="297"/>
      <c r="G143" s="297"/>
      <c r="H143" s="297"/>
      <c r="R143" s="3"/>
      <c r="S143" s="3"/>
      <c r="T143" s="3"/>
      <c r="U143" s="3"/>
      <c r="V143" s="3"/>
      <c r="W143" s="3"/>
      <c r="X143" s="3"/>
      <c r="Y143" s="3"/>
      <c r="Z143" s="3"/>
      <c r="AA143" s="3"/>
      <c r="AB143" s="3"/>
      <c r="AC143" s="3"/>
    </row>
    <row r="144" spans="1:29">
      <c r="A144" s="508" t="s">
        <v>7</v>
      </c>
      <c r="B144" s="509">
        <f>SUM(B145:B156,B161,B162)</f>
        <v>0</v>
      </c>
      <c r="C144" s="509">
        <f t="shared" ref="C144:H144" si="16">SUM(C145:C156,C161,C162)</f>
        <v>0</v>
      </c>
      <c r="D144" s="509">
        <f t="shared" si="16"/>
        <v>0</v>
      </c>
      <c r="E144" s="509">
        <f t="shared" si="16"/>
        <v>0</v>
      </c>
      <c r="F144" s="509">
        <f t="shared" si="16"/>
        <v>0</v>
      </c>
      <c r="G144" s="509">
        <f t="shared" si="16"/>
        <v>0</v>
      </c>
      <c r="H144" s="509">
        <f t="shared" si="16"/>
        <v>0</v>
      </c>
      <c r="R144" s="3"/>
      <c r="S144" s="3"/>
      <c r="T144" s="3"/>
      <c r="U144" s="3"/>
      <c r="V144" s="3"/>
      <c r="W144" s="3"/>
      <c r="X144" s="3"/>
      <c r="Y144" s="3"/>
      <c r="Z144" s="3"/>
      <c r="AA144" s="3"/>
      <c r="AB144" s="3"/>
      <c r="AC144" s="3"/>
    </row>
    <row r="145" spans="1:29">
      <c r="A145" s="140" t="s">
        <v>91</v>
      </c>
      <c r="B145" s="294"/>
      <c r="C145" s="294"/>
      <c r="D145" s="294"/>
      <c r="E145" s="294"/>
      <c r="F145" s="294"/>
      <c r="G145" s="294"/>
      <c r="H145" s="294"/>
      <c r="R145" s="3"/>
      <c r="S145" s="3"/>
      <c r="T145" s="3"/>
      <c r="U145" s="3"/>
      <c r="V145" s="3"/>
      <c r="W145" s="3"/>
      <c r="X145" s="3"/>
      <c r="Y145" s="3"/>
      <c r="Z145" s="3"/>
      <c r="AA145" s="3"/>
      <c r="AB145" s="3"/>
      <c r="AC145" s="3"/>
    </row>
    <row r="146" spans="1:29">
      <c r="A146" s="16" t="s">
        <v>92</v>
      </c>
      <c r="B146" s="294"/>
      <c r="C146" s="294"/>
      <c r="D146" s="294"/>
      <c r="E146" s="294"/>
      <c r="F146" s="294"/>
      <c r="G146" s="294"/>
      <c r="H146" s="294"/>
      <c r="R146" s="3"/>
      <c r="S146" s="3"/>
      <c r="T146" s="3"/>
      <c r="U146" s="3"/>
      <c r="V146" s="3"/>
      <c r="W146" s="3"/>
      <c r="X146" s="3"/>
      <c r="Y146" s="3"/>
      <c r="Z146" s="3"/>
      <c r="AA146" s="3"/>
      <c r="AB146" s="3"/>
      <c r="AC146" s="3"/>
    </row>
    <row r="147" spans="1:29">
      <c r="A147" s="10" t="s">
        <v>591</v>
      </c>
      <c r="B147" s="294"/>
      <c r="C147" s="294"/>
      <c r="D147" s="294"/>
      <c r="E147" s="294"/>
      <c r="F147" s="294"/>
      <c r="G147" s="294"/>
      <c r="H147" s="294"/>
      <c r="R147" s="3"/>
      <c r="S147" s="3"/>
      <c r="T147" s="3"/>
      <c r="U147" s="3"/>
      <c r="V147" s="3"/>
      <c r="W147" s="3"/>
      <c r="X147" s="3"/>
      <c r="Y147" s="3"/>
      <c r="Z147" s="3"/>
      <c r="AA147" s="3"/>
      <c r="AB147" s="3"/>
      <c r="AC147" s="3"/>
    </row>
    <row r="148" spans="1:29">
      <c r="A148" s="16" t="s">
        <v>592</v>
      </c>
      <c r="B148" s="294"/>
      <c r="C148" s="294"/>
      <c r="D148" s="294"/>
      <c r="E148" s="294"/>
      <c r="F148" s="294"/>
      <c r="G148" s="294"/>
      <c r="H148" s="294"/>
      <c r="R148" s="3"/>
      <c r="S148" s="3"/>
      <c r="T148" s="3"/>
      <c r="U148" s="3"/>
      <c r="V148" s="3"/>
      <c r="W148" s="3"/>
      <c r="X148" s="3"/>
      <c r="Y148" s="3"/>
      <c r="Z148" s="3"/>
      <c r="AA148" s="3"/>
      <c r="AB148" s="3"/>
      <c r="AC148" s="3"/>
    </row>
    <row r="149" spans="1:29">
      <c r="A149" s="16" t="s">
        <v>93</v>
      </c>
      <c r="B149" s="294"/>
      <c r="C149" s="294"/>
      <c r="D149" s="294"/>
      <c r="E149" s="294"/>
      <c r="F149" s="294"/>
      <c r="G149" s="294"/>
      <c r="H149" s="294"/>
      <c r="R149" s="3"/>
      <c r="S149" s="3"/>
      <c r="T149" s="3"/>
      <c r="U149" s="3"/>
      <c r="V149" s="3"/>
      <c r="W149" s="3"/>
      <c r="X149" s="3"/>
      <c r="Y149" s="3"/>
      <c r="Z149" s="3"/>
      <c r="AA149" s="3"/>
      <c r="AB149" s="3"/>
      <c r="AC149" s="3"/>
    </row>
    <row r="150" spans="1:29">
      <c r="A150" s="16" t="s">
        <v>94</v>
      </c>
      <c r="B150" s="294"/>
      <c r="C150" s="294"/>
      <c r="D150" s="294"/>
      <c r="E150" s="294"/>
      <c r="F150" s="294"/>
      <c r="G150" s="294"/>
      <c r="H150" s="294"/>
      <c r="R150" s="3"/>
      <c r="S150" s="3"/>
      <c r="T150" s="3"/>
      <c r="U150" s="3"/>
      <c r="V150" s="3"/>
      <c r="W150" s="3"/>
      <c r="X150" s="3"/>
      <c r="Y150" s="3"/>
      <c r="Z150" s="3"/>
      <c r="AA150" s="3"/>
      <c r="AB150" s="3"/>
      <c r="AC150" s="3"/>
    </row>
    <row r="151" spans="1:29">
      <c r="A151" s="10" t="s">
        <v>593</v>
      </c>
      <c r="B151" s="294"/>
      <c r="C151" s="294"/>
      <c r="D151" s="294"/>
      <c r="E151" s="294"/>
      <c r="F151" s="294"/>
      <c r="G151" s="294"/>
      <c r="H151" s="294"/>
      <c r="R151" s="3"/>
      <c r="S151" s="3"/>
      <c r="T151" s="3"/>
      <c r="U151" s="3"/>
      <c r="V151" s="3"/>
      <c r="W151" s="3"/>
      <c r="X151" s="3"/>
      <c r="Y151" s="3"/>
      <c r="Z151" s="3"/>
      <c r="AA151" s="3"/>
      <c r="AB151" s="3"/>
      <c r="AC151" s="3"/>
    </row>
    <row r="152" spans="1:29">
      <c r="A152" s="10" t="s">
        <v>594</v>
      </c>
      <c r="B152" s="294"/>
      <c r="C152" s="294"/>
      <c r="D152" s="294"/>
      <c r="E152" s="294"/>
      <c r="F152" s="294"/>
      <c r="G152" s="294"/>
      <c r="H152" s="294"/>
      <c r="R152" s="3"/>
      <c r="S152" s="3"/>
      <c r="T152" s="3"/>
      <c r="U152" s="3"/>
      <c r="V152" s="3"/>
      <c r="W152" s="3"/>
      <c r="X152" s="3"/>
      <c r="Y152" s="3"/>
      <c r="Z152" s="3"/>
      <c r="AA152" s="3"/>
      <c r="AB152" s="3"/>
      <c r="AC152" s="3"/>
    </row>
    <row r="153" spans="1:29">
      <c r="A153" s="10" t="s">
        <v>95</v>
      </c>
      <c r="B153" s="294"/>
      <c r="C153" s="294"/>
      <c r="D153" s="294"/>
      <c r="E153" s="294"/>
      <c r="F153" s="294"/>
      <c r="G153" s="294"/>
      <c r="H153" s="294"/>
      <c r="R153" s="3"/>
      <c r="S153" s="3"/>
      <c r="T153" s="3"/>
      <c r="U153" s="3"/>
      <c r="V153" s="3"/>
      <c r="W153" s="3"/>
      <c r="X153" s="3"/>
      <c r="Y153" s="3"/>
      <c r="Z153" s="3"/>
      <c r="AA153" s="3"/>
      <c r="AB153" s="3"/>
      <c r="AC153" s="3"/>
    </row>
    <row r="154" spans="1:29">
      <c r="A154" s="10" t="s">
        <v>595</v>
      </c>
      <c r="B154" s="294"/>
      <c r="C154" s="294"/>
      <c r="D154" s="294"/>
      <c r="E154" s="294"/>
      <c r="F154" s="294"/>
      <c r="G154" s="294"/>
      <c r="H154" s="294"/>
      <c r="R154" s="3"/>
      <c r="S154" s="3"/>
      <c r="T154" s="3"/>
      <c r="U154" s="3"/>
      <c r="V154" s="3"/>
      <c r="W154" s="3"/>
      <c r="X154" s="3"/>
      <c r="Y154" s="3"/>
      <c r="Z154" s="3"/>
      <c r="AA154" s="3"/>
      <c r="AB154" s="3"/>
      <c r="AC154" s="3"/>
    </row>
    <row r="155" spans="1:29">
      <c r="A155" s="10" t="s">
        <v>96</v>
      </c>
      <c r="B155" s="294"/>
      <c r="C155" s="294"/>
      <c r="D155" s="294"/>
      <c r="E155" s="294"/>
      <c r="F155" s="294"/>
      <c r="G155" s="294"/>
      <c r="H155" s="294"/>
      <c r="R155" s="3"/>
      <c r="S155" s="3"/>
      <c r="T155" s="3"/>
      <c r="U155" s="3"/>
      <c r="V155" s="3"/>
      <c r="W155" s="3"/>
      <c r="X155" s="3"/>
      <c r="Y155" s="3"/>
      <c r="Z155" s="3"/>
      <c r="AA155" s="3"/>
      <c r="AB155" s="3"/>
      <c r="AC155" s="3"/>
    </row>
    <row r="156" spans="1:29">
      <c r="A156" s="10" t="s">
        <v>97</v>
      </c>
      <c r="B156" s="295">
        <f>B157+B158+B159+B160</f>
        <v>0</v>
      </c>
      <c r="C156" s="295">
        <f t="shared" ref="C156:H156" si="17">C157+C158+C159+C160</f>
        <v>0</v>
      </c>
      <c r="D156" s="295">
        <f t="shared" si="17"/>
        <v>0</v>
      </c>
      <c r="E156" s="295">
        <f t="shared" si="17"/>
        <v>0</v>
      </c>
      <c r="F156" s="295">
        <f t="shared" si="17"/>
        <v>0</v>
      </c>
      <c r="G156" s="295">
        <f t="shared" si="17"/>
        <v>0</v>
      </c>
      <c r="H156" s="295">
        <f t="shared" si="17"/>
        <v>0</v>
      </c>
      <c r="R156" s="3"/>
      <c r="S156" s="3"/>
      <c r="T156" s="3"/>
      <c r="U156" s="3"/>
      <c r="V156" s="3"/>
      <c r="W156" s="3"/>
      <c r="X156" s="3"/>
      <c r="Y156" s="3"/>
      <c r="Z156" s="3"/>
      <c r="AA156" s="3"/>
      <c r="AB156" s="3"/>
      <c r="AC156" s="3"/>
    </row>
    <row r="157" spans="1:29">
      <c r="A157" s="77" t="s">
        <v>596</v>
      </c>
      <c r="B157" s="294"/>
      <c r="C157" s="294"/>
      <c r="D157" s="294"/>
      <c r="E157" s="294"/>
      <c r="F157" s="294"/>
      <c r="G157" s="294"/>
      <c r="H157" s="294"/>
      <c r="R157" s="3"/>
      <c r="S157" s="3"/>
      <c r="T157" s="3"/>
      <c r="U157" s="3"/>
      <c r="V157" s="3"/>
      <c r="W157" s="3"/>
      <c r="X157" s="3"/>
      <c r="Y157" s="3"/>
      <c r="Z157" s="3"/>
      <c r="AA157" s="3"/>
      <c r="AB157" s="3"/>
      <c r="AC157" s="3"/>
    </row>
    <row r="158" spans="1:29">
      <c r="A158" s="6" t="s">
        <v>597</v>
      </c>
      <c r="B158" s="294"/>
      <c r="C158" s="294"/>
      <c r="D158" s="294"/>
      <c r="E158" s="294"/>
      <c r="F158" s="294"/>
      <c r="G158" s="294"/>
      <c r="H158" s="294"/>
      <c r="R158" s="3"/>
      <c r="S158" s="3"/>
      <c r="T158" s="3"/>
      <c r="U158" s="3"/>
      <c r="V158" s="3"/>
      <c r="W158" s="3"/>
      <c r="X158" s="3"/>
      <c r="Y158" s="3"/>
      <c r="Z158" s="3"/>
      <c r="AA158" s="3"/>
      <c r="AB158" s="3"/>
      <c r="AC158" s="3"/>
    </row>
    <row r="159" spans="1:29">
      <c r="A159" s="6" t="s">
        <v>598</v>
      </c>
      <c r="B159" s="294"/>
      <c r="C159" s="294"/>
      <c r="D159" s="294"/>
      <c r="E159" s="294"/>
      <c r="F159" s="294"/>
      <c r="G159" s="294"/>
      <c r="H159" s="294"/>
      <c r="R159" s="3"/>
      <c r="S159" s="3"/>
      <c r="T159" s="3"/>
      <c r="U159" s="3"/>
      <c r="V159" s="3"/>
      <c r="W159" s="3"/>
      <c r="X159" s="3"/>
      <c r="Y159" s="3"/>
      <c r="Z159" s="3"/>
      <c r="AA159" s="3"/>
      <c r="AB159" s="3"/>
      <c r="AC159" s="3"/>
    </row>
    <row r="160" spans="1:29">
      <c r="A160" s="6" t="s">
        <v>599</v>
      </c>
      <c r="B160" s="294"/>
      <c r="C160" s="294"/>
      <c r="D160" s="294"/>
      <c r="E160" s="294"/>
      <c r="F160" s="294"/>
      <c r="G160" s="294"/>
      <c r="H160" s="294"/>
      <c r="R160" s="3"/>
      <c r="S160" s="3"/>
      <c r="T160" s="3"/>
      <c r="U160" s="3"/>
      <c r="V160" s="3"/>
      <c r="W160" s="3"/>
      <c r="X160" s="3"/>
      <c r="Y160" s="3"/>
      <c r="Z160" s="3"/>
      <c r="AA160" s="3"/>
      <c r="AB160" s="3"/>
      <c r="AC160" s="3"/>
    </row>
    <row r="161" spans="1:29">
      <c r="A161" s="10" t="s">
        <v>98</v>
      </c>
      <c r="B161" s="294"/>
      <c r="C161" s="294"/>
      <c r="D161" s="294"/>
      <c r="E161" s="294"/>
      <c r="F161" s="294"/>
      <c r="G161" s="294"/>
      <c r="H161" s="294"/>
      <c r="R161" s="3"/>
      <c r="S161" s="3"/>
      <c r="T161" s="3"/>
      <c r="U161" s="3"/>
      <c r="V161" s="3"/>
      <c r="W161" s="3"/>
      <c r="X161" s="3"/>
      <c r="Y161" s="3"/>
      <c r="Z161" s="3"/>
      <c r="AA161" s="3"/>
      <c r="AB161" s="3"/>
      <c r="AC161" s="3"/>
    </row>
    <row r="162" spans="1:29">
      <c r="A162" s="10" t="s">
        <v>99</v>
      </c>
      <c r="B162" s="297"/>
      <c r="C162" s="297"/>
      <c r="D162" s="294"/>
      <c r="E162" s="297"/>
      <c r="F162" s="297"/>
      <c r="G162" s="297"/>
      <c r="H162" s="297"/>
      <c r="R162" s="3"/>
      <c r="S162" s="3"/>
      <c r="T162" s="3"/>
      <c r="U162" s="3"/>
      <c r="V162" s="3"/>
      <c r="W162" s="3"/>
      <c r="X162" s="3"/>
      <c r="Y162" s="3"/>
      <c r="Z162" s="3"/>
      <c r="AA162" s="3"/>
      <c r="AB162" s="3"/>
      <c r="AC162" s="3"/>
    </row>
    <row r="163" spans="1:29">
      <c r="A163" s="508" t="s">
        <v>6</v>
      </c>
      <c r="B163" s="509">
        <f t="shared" ref="B163:H163" si="18">SUM(B164:B175,B180,B181)</f>
        <v>0</v>
      </c>
      <c r="C163" s="509">
        <f t="shared" si="18"/>
        <v>0</v>
      </c>
      <c r="D163" s="509">
        <f t="shared" si="18"/>
        <v>0</v>
      </c>
      <c r="E163" s="509">
        <f t="shared" si="18"/>
        <v>0</v>
      </c>
      <c r="F163" s="509">
        <f t="shared" si="18"/>
        <v>0</v>
      </c>
      <c r="G163" s="509">
        <f t="shared" si="18"/>
        <v>0</v>
      </c>
      <c r="H163" s="509">
        <f t="shared" si="18"/>
        <v>0</v>
      </c>
      <c r="R163" s="3"/>
      <c r="S163" s="3"/>
      <c r="T163" s="3"/>
      <c r="U163" s="3"/>
      <c r="V163" s="3"/>
      <c r="W163" s="3"/>
      <c r="X163" s="3"/>
      <c r="Y163" s="3"/>
      <c r="Z163" s="3"/>
      <c r="AA163" s="3"/>
      <c r="AB163" s="3"/>
      <c r="AC163" s="3"/>
    </row>
    <row r="164" spans="1:29">
      <c r="A164" s="140" t="s">
        <v>91</v>
      </c>
      <c r="B164" s="294"/>
      <c r="C164" s="294"/>
      <c r="D164" s="294"/>
      <c r="E164" s="294"/>
      <c r="F164" s="294"/>
      <c r="G164" s="294"/>
      <c r="H164" s="294"/>
      <c r="R164" s="3"/>
      <c r="S164" s="3"/>
      <c r="T164" s="3"/>
      <c r="U164" s="3"/>
      <c r="V164" s="3"/>
      <c r="W164" s="3"/>
      <c r="X164" s="3"/>
      <c r="Y164" s="3"/>
      <c r="Z164" s="3"/>
      <c r="AA164" s="3"/>
      <c r="AB164" s="3"/>
      <c r="AC164" s="3"/>
    </row>
    <row r="165" spans="1:29">
      <c r="A165" s="16" t="s">
        <v>92</v>
      </c>
      <c r="B165" s="294"/>
      <c r="C165" s="294"/>
      <c r="D165" s="294"/>
      <c r="E165" s="294"/>
      <c r="F165" s="294"/>
      <c r="G165" s="294"/>
      <c r="H165" s="294"/>
      <c r="R165" s="3"/>
      <c r="S165" s="3"/>
      <c r="T165" s="3"/>
      <c r="U165" s="3"/>
      <c r="V165" s="3"/>
      <c r="W165" s="3"/>
      <c r="X165" s="3"/>
      <c r="Y165" s="3"/>
      <c r="Z165" s="3"/>
      <c r="AA165" s="3"/>
      <c r="AB165" s="3"/>
      <c r="AC165" s="3"/>
    </row>
    <row r="166" spans="1:29">
      <c r="A166" s="10" t="s">
        <v>591</v>
      </c>
      <c r="B166" s="294"/>
      <c r="C166" s="294"/>
      <c r="D166" s="294"/>
      <c r="E166" s="294"/>
      <c r="F166" s="294"/>
      <c r="G166" s="294"/>
      <c r="H166" s="294"/>
      <c r="R166" s="3"/>
      <c r="S166" s="3"/>
      <c r="T166" s="3"/>
      <c r="U166" s="3"/>
      <c r="V166" s="3"/>
      <c r="W166" s="3"/>
      <c r="X166" s="3"/>
      <c r="Y166" s="3"/>
      <c r="Z166" s="3"/>
      <c r="AA166" s="3"/>
      <c r="AB166" s="3"/>
      <c r="AC166" s="3"/>
    </row>
    <row r="167" spans="1:29">
      <c r="A167" s="16" t="s">
        <v>592</v>
      </c>
      <c r="B167" s="294"/>
      <c r="C167" s="294"/>
      <c r="D167" s="294"/>
      <c r="E167" s="294"/>
      <c r="F167" s="294"/>
      <c r="G167" s="294"/>
      <c r="H167" s="294"/>
      <c r="R167" s="3"/>
      <c r="S167" s="3"/>
      <c r="T167" s="3"/>
      <c r="U167" s="3"/>
      <c r="V167" s="3"/>
      <c r="W167" s="3"/>
      <c r="X167" s="3"/>
      <c r="Y167" s="3"/>
      <c r="Z167" s="3"/>
      <c r="AA167" s="3"/>
      <c r="AB167" s="3"/>
      <c r="AC167" s="3"/>
    </row>
    <row r="168" spans="1:29">
      <c r="A168" s="16" t="s">
        <v>93</v>
      </c>
      <c r="B168" s="294"/>
      <c r="C168" s="294"/>
      <c r="D168" s="294"/>
      <c r="E168" s="294"/>
      <c r="F168" s="294"/>
      <c r="G168" s="294"/>
      <c r="H168" s="294"/>
      <c r="R168" s="3"/>
      <c r="S168" s="3"/>
      <c r="T168" s="3"/>
      <c r="U168" s="3"/>
      <c r="V168" s="3"/>
      <c r="W168" s="3"/>
      <c r="X168" s="3"/>
      <c r="Y168" s="3"/>
      <c r="Z168" s="3"/>
      <c r="AA168" s="3"/>
      <c r="AB168" s="3"/>
      <c r="AC168" s="3"/>
    </row>
    <row r="169" spans="1:29">
      <c r="A169" s="16" t="s">
        <v>94</v>
      </c>
      <c r="B169" s="294"/>
      <c r="C169" s="294"/>
      <c r="D169" s="294"/>
      <c r="E169" s="294"/>
      <c r="F169" s="294"/>
      <c r="G169" s="294"/>
      <c r="H169" s="294"/>
      <c r="R169" s="3"/>
      <c r="S169" s="3"/>
      <c r="T169" s="3"/>
      <c r="U169" s="3"/>
      <c r="V169" s="3"/>
      <c r="W169" s="3"/>
      <c r="X169" s="3"/>
      <c r="Y169" s="3"/>
      <c r="Z169" s="3"/>
      <c r="AA169" s="3"/>
      <c r="AB169" s="3"/>
      <c r="AC169" s="3"/>
    </row>
    <row r="170" spans="1:29">
      <c r="A170" s="10" t="s">
        <v>593</v>
      </c>
      <c r="B170" s="294"/>
      <c r="C170" s="294"/>
      <c r="D170" s="294"/>
      <c r="E170" s="294"/>
      <c r="F170" s="294"/>
      <c r="G170" s="294"/>
      <c r="H170" s="294"/>
      <c r="R170" s="3"/>
      <c r="S170" s="3"/>
      <c r="T170" s="3"/>
      <c r="U170" s="3"/>
      <c r="V170" s="3"/>
      <c r="W170" s="3"/>
      <c r="X170" s="3"/>
      <c r="Y170" s="3"/>
      <c r="Z170" s="3"/>
      <c r="AA170" s="3"/>
      <c r="AB170" s="3"/>
      <c r="AC170" s="3"/>
    </row>
    <row r="171" spans="1:29">
      <c r="A171" s="10" t="s">
        <v>594</v>
      </c>
      <c r="B171" s="294"/>
      <c r="C171" s="294"/>
      <c r="D171" s="294"/>
      <c r="E171" s="294"/>
      <c r="F171" s="294"/>
      <c r="G171" s="294"/>
      <c r="H171" s="294"/>
      <c r="R171" s="3"/>
      <c r="S171" s="3"/>
      <c r="T171" s="3"/>
      <c r="U171" s="3"/>
      <c r="V171" s="3"/>
      <c r="W171" s="3"/>
      <c r="X171" s="3"/>
      <c r="Y171" s="3"/>
      <c r="Z171" s="3"/>
      <c r="AA171" s="3"/>
      <c r="AB171" s="3"/>
      <c r="AC171" s="3"/>
    </row>
    <row r="172" spans="1:29">
      <c r="A172" s="10" t="s">
        <v>95</v>
      </c>
      <c r="B172" s="294"/>
      <c r="C172" s="294"/>
      <c r="D172" s="294"/>
      <c r="E172" s="294"/>
      <c r="F172" s="294"/>
      <c r="G172" s="294"/>
      <c r="H172" s="294"/>
      <c r="R172" s="3"/>
      <c r="S172" s="3"/>
      <c r="T172" s="3"/>
      <c r="U172" s="3"/>
      <c r="V172" s="3"/>
      <c r="W172" s="3"/>
      <c r="X172" s="3"/>
      <c r="Y172" s="3"/>
      <c r="Z172" s="3"/>
      <c r="AA172" s="3"/>
      <c r="AB172" s="3"/>
      <c r="AC172" s="3"/>
    </row>
    <row r="173" spans="1:29">
      <c r="A173" s="10" t="s">
        <v>595</v>
      </c>
      <c r="B173" s="294"/>
      <c r="C173" s="294"/>
      <c r="D173" s="294"/>
      <c r="E173" s="294"/>
      <c r="F173" s="294"/>
      <c r="G173" s="294"/>
      <c r="H173" s="294"/>
      <c r="R173" s="3"/>
      <c r="S173" s="3"/>
      <c r="T173" s="3"/>
      <c r="U173" s="3"/>
      <c r="V173" s="3"/>
      <c r="W173" s="3"/>
      <c r="X173" s="3"/>
      <c r="Y173" s="3"/>
      <c r="Z173" s="3"/>
      <c r="AA173" s="3"/>
      <c r="AB173" s="3"/>
      <c r="AC173" s="3"/>
    </row>
    <row r="174" spans="1:29">
      <c r="A174" s="10" t="s">
        <v>96</v>
      </c>
      <c r="B174" s="294"/>
      <c r="C174" s="294"/>
      <c r="D174" s="294"/>
      <c r="E174" s="294"/>
      <c r="F174" s="294"/>
      <c r="G174" s="294"/>
      <c r="H174" s="294"/>
      <c r="R174" s="3"/>
      <c r="S174" s="3"/>
      <c r="T174" s="3"/>
      <c r="U174" s="3"/>
      <c r="V174" s="3"/>
      <c r="W174" s="3"/>
      <c r="X174" s="3"/>
      <c r="Y174" s="3"/>
      <c r="Z174" s="3"/>
      <c r="AA174" s="3"/>
      <c r="AB174" s="3"/>
      <c r="AC174" s="3"/>
    </row>
    <row r="175" spans="1:29">
      <c r="A175" s="10" t="s">
        <v>97</v>
      </c>
      <c r="B175" s="295">
        <f>B176+B177+B178+B179</f>
        <v>0</v>
      </c>
      <c r="C175" s="295">
        <f t="shared" ref="C175:H175" si="19">C176+C177+C178+C179</f>
        <v>0</v>
      </c>
      <c r="D175" s="295">
        <f t="shared" si="19"/>
        <v>0</v>
      </c>
      <c r="E175" s="295">
        <f t="shared" si="19"/>
        <v>0</v>
      </c>
      <c r="F175" s="295">
        <f t="shared" si="19"/>
        <v>0</v>
      </c>
      <c r="G175" s="295">
        <f t="shared" si="19"/>
        <v>0</v>
      </c>
      <c r="H175" s="295">
        <f t="shared" si="19"/>
        <v>0</v>
      </c>
      <c r="R175" s="3"/>
      <c r="S175" s="3"/>
      <c r="T175" s="3"/>
      <c r="U175" s="3"/>
      <c r="V175" s="3"/>
      <c r="W175" s="3"/>
      <c r="X175" s="3"/>
      <c r="Y175" s="3"/>
      <c r="Z175" s="3"/>
      <c r="AA175" s="3"/>
      <c r="AB175" s="3"/>
      <c r="AC175" s="3"/>
    </row>
    <row r="176" spans="1:29">
      <c r="A176" s="77" t="s">
        <v>596</v>
      </c>
      <c r="B176" s="294"/>
      <c r="C176" s="294"/>
      <c r="D176" s="294"/>
      <c r="E176" s="294"/>
      <c r="F176" s="294"/>
      <c r="G176" s="294"/>
      <c r="H176" s="294"/>
      <c r="R176" s="3"/>
      <c r="S176" s="3"/>
      <c r="T176" s="3"/>
      <c r="U176" s="3"/>
      <c r="V176" s="3"/>
      <c r="W176" s="3"/>
      <c r="X176" s="3"/>
      <c r="Y176" s="3"/>
      <c r="Z176" s="3"/>
      <c r="AA176" s="3"/>
      <c r="AB176" s="3"/>
      <c r="AC176" s="3"/>
    </row>
    <row r="177" spans="1:29">
      <c r="A177" s="6" t="s">
        <v>597</v>
      </c>
      <c r="B177" s="294"/>
      <c r="C177" s="294"/>
      <c r="D177" s="294"/>
      <c r="E177" s="294"/>
      <c r="F177" s="294"/>
      <c r="G177" s="294"/>
      <c r="H177" s="294"/>
      <c r="R177" s="3"/>
      <c r="S177" s="3"/>
      <c r="T177" s="3"/>
      <c r="U177" s="3"/>
      <c r="V177" s="3"/>
      <c r="W177" s="3"/>
      <c r="X177" s="3"/>
      <c r="Y177" s="3"/>
      <c r="Z177" s="3"/>
      <c r="AA177" s="3"/>
      <c r="AB177" s="3"/>
      <c r="AC177" s="3"/>
    </row>
    <row r="178" spans="1:29">
      <c r="A178" s="6" t="s">
        <v>598</v>
      </c>
      <c r="B178" s="294"/>
      <c r="C178" s="294"/>
      <c r="D178" s="294"/>
      <c r="E178" s="294"/>
      <c r="F178" s="294"/>
      <c r="G178" s="294"/>
      <c r="H178" s="294"/>
      <c r="R178" s="3"/>
      <c r="S178" s="3"/>
      <c r="T178" s="3"/>
      <c r="U178" s="3"/>
      <c r="V178" s="3"/>
      <c r="W178" s="3"/>
      <c r="X178" s="3"/>
      <c r="Y178" s="3"/>
      <c r="Z178" s="3"/>
      <c r="AA178" s="3"/>
      <c r="AB178" s="3"/>
      <c r="AC178" s="3"/>
    </row>
    <row r="179" spans="1:29">
      <c r="A179" s="6" t="s">
        <v>599</v>
      </c>
      <c r="B179" s="294"/>
      <c r="C179" s="294"/>
      <c r="D179" s="294"/>
      <c r="E179" s="294"/>
      <c r="F179" s="294"/>
      <c r="G179" s="294"/>
      <c r="H179" s="294"/>
      <c r="R179" s="3"/>
      <c r="S179" s="3"/>
      <c r="T179" s="3"/>
      <c r="U179" s="3"/>
      <c r="V179" s="3"/>
      <c r="W179" s="3"/>
      <c r="X179" s="3"/>
      <c r="Y179" s="3"/>
      <c r="Z179" s="3"/>
      <c r="AA179" s="3"/>
      <c r="AB179" s="3"/>
      <c r="AC179" s="3"/>
    </row>
    <row r="180" spans="1:29">
      <c r="A180" s="10" t="s">
        <v>98</v>
      </c>
      <c r="B180" s="294"/>
      <c r="C180" s="294"/>
      <c r="D180" s="294"/>
      <c r="E180" s="294"/>
      <c r="F180" s="294"/>
      <c r="G180" s="294"/>
      <c r="H180" s="294"/>
      <c r="R180" s="3"/>
      <c r="S180" s="3"/>
      <c r="T180" s="3"/>
      <c r="U180" s="3"/>
      <c r="V180" s="3"/>
      <c r="W180" s="3"/>
      <c r="X180" s="3"/>
      <c r="Y180" s="3"/>
      <c r="Z180" s="3"/>
      <c r="AA180" s="3"/>
      <c r="AB180" s="3"/>
      <c r="AC180" s="3"/>
    </row>
    <row r="181" spans="1:29">
      <c r="A181" s="10" t="s">
        <v>99</v>
      </c>
      <c r="B181" s="297"/>
      <c r="C181" s="297"/>
      <c r="D181" s="294"/>
      <c r="E181" s="297"/>
      <c r="F181" s="297"/>
      <c r="G181" s="297"/>
      <c r="H181" s="297"/>
      <c r="R181" s="3"/>
      <c r="S181" s="3"/>
      <c r="T181" s="3"/>
      <c r="U181" s="3"/>
      <c r="V181" s="3"/>
      <c r="W181" s="3"/>
      <c r="X181" s="3"/>
      <c r="Y181" s="3"/>
      <c r="Z181" s="3"/>
      <c r="AA181" s="3"/>
      <c r="AB181" s="3"/>
      <c r="AC181" s="3"/>
    </row>
    <row r="182" spans="1:29">
      <c r="A182" s="508" t="s">
        <v>8</v>
      </c>
      <c r="B182" s="509">
        <f>SUM(B183:B194,B199,B200)</f>
        <v>0</v>
      </c>
      <c r="C182" s="509">
        <f t="shared" ref="C182:H182" si="20">SUM(C183:C194,C199,C200)</f>
        <v>0</v>
      </c>
      <c r="D182" s="509">
        <f t="shared" si="20"/>
        <v>0</v>
      </c>
      <c r="E182" s="509">
        <f t="shared" si="20"/>
        <v>0</v>
      </c>
      <c r="F182" s="509">
        <f t="shared" si="20"/>
        <v>0</v>
      </c>
      <c r="G182" s="509">
        <f t="shared" si="20"/>
        <v>0</v>
      </c>
      <c r="H182" s="509">
        <f t="shared" si="20"/>
        <v>0</v>
      </c>
      <c r="R182" s="3"/>
      <c r="S182" s="3"/>
      <c r="T182" s="3"/>
      <c r="U182" s="3"/>
      <c r="V182" s="3"/>
      <c r="W182" s="3"/>
      <c r="X182" s="3"/>
      <c r="Y182" s="3"/>
      <c r="Z182" s="3"/>
      <c r="AA182" s="3"/>
      <c r="AB182" s="3"/>
      <c r="AC182" s="3"/>
    </row>
    <row r="183" spans="1:29">
      <c r="A183" s="140" t="s">
        <v>91</v>
      </c>
      <c r="B183" s="294"/>
      <c r="C183" s="294"/>
      <c r="D183" s="294"/>
      <c r="E183" s="294"/>
      <c r="F183" s="294"/>
      <c r="G183" s="294"/>
      <c r="H183" s="294"/>
      <c r="R183" s="3"/>
      <c r="S183" s="3"/>
      <c r="T183" s="3"/>
      <c r="U183" s="3"/>
      <c r="V183" s="3"/>
      <c r="W183" s="3"/>
      <c r="X183" s="3"/>
      <c r="Y183" s="3"/>
      <c r="Z183" s="3"/>
      <c r="AA183" s="3"/>
      <c r="AB183" s="3"/>
      <c r="AC183" s="3"/>
    </row>
    <row r="184" spans="1:29">
      <c r="A184" s="16" t="s">
        <v>92</v>
      </c>
      <c r="B184" s="294"/>
      <c r="C184" s="294"/>
      <c r="D184" s="294"/>
      <c r="E184" s="294"/>
      <c r="F184" s="294"/>
      <c r="G184" s="294"/>
      <c r="H184" s="294"/>
      <c r="R184" s="3"/>
      <c r="S184" s="3"/>
      <c r="T184" s="3"/>
      <c r="U184" s="3"/>
      <c r="V184" s="3"/>
      <c r="W184" s="3"/>
      <c r="X184" s="3"/>
      <c r="Y184" s="3"/>
      <c r="Z184" s="3"/>
      <c r="AA184" s="3"/>
      <c r="AB184" s="3"/>
      <c r="AC184" s="3"/>
    </row>
    <row r="185" spans="1:29">
      <c r="A185" s="10" t="s">
        <v>591</v>
      </c>
      <c r="B185" s="294"/>
      <c r="C185" s="294"/>
      <c r="D185" s="294"/>
      <c r="E185" s="294"/>
      <c r="F185" s="294"/>
      <c r="G185" s="294"/>
      <c r="H185" s="294"/>
      <c r="R185" s="3"/>
      <c r="S185" s="3"/>
      <c r="T185" s="3"/>
      <c r="U185" s="3"/>
      <c r="V185" s="3"/>
      <c r="W185" s="3"/>
      <c r="X185" s="3"/>
      <c r="Y185" s="3"/>
      <c r="Z185" s="3"/>
      <c r="AA185" s="3"/>
      <c r="AB185" s="3"/>
      <c r="AC185" s="3"/>
    </row>
    <row r="186" spans="1:29">
      <c r="A186" s="16" t="s">
        <v>592</v>
      </c>
      <c r="B186" s="294"/>
      <c r="C186" s="294"/>
      <c r="D186" s="294"/>
      <c r="E186" s="294"/>
      <c r="F186" s="294"/>
      <c r="G186" s="294"/>
      <c r="H186" s="294"/>
      <c r="R186" s="3"/>
      <c r="S186" s="3"/>
      <c r="T186" s="3"/>
      <c r="U186" s="3"/>
      <c r="V186" s="3"/>
      <c r="W186" s="3"/>
      <c r="X186" s="3"/>
      <c r="Y186" s="3"/>
      <c r="Z186" s="3"/>
      <c r="AA186" s="3"/>
      <c r="AB186" s="3"/>
      <c r="AC186" s="3"/>
    </row>
    <row r="187" spans="1:29">
      <c r="A187" s="16" t="s">
        <v>93</v>
      </c>
      <c r="B187" s="294"/>
      <c r="C187" s="294"/>
      <c r="D187" s="294"/>
      <c r="E187" s="294"/>
      <c r="F187" s="294"/>
      <c r="G187" s="294"/>
      <c r="H187" s="294"/>
      <c r="R187" s="3"/>
      <c r="S187" s="3"/>
      <c r="T187" s="3"/>
      <c r="U187" s="3"/>
      <c r="V187" s="3"/>
      <c r="W187" s="3"/>
      <c r="X187" s="3"/>
      <c r="Y187" s="3"/>
      <c r="Z187" s="3"/>
      <c r="AA187" s="3"/>
      <c r="AB187" s="3"/>
      <c r="AC187" s="3"/>
    </row>
    <row r="188" spans="1:29">
      <c r="A188" s="16" t="s">
        <v>94</v>
      </c>
      <c r="B188" s="294"/>
      <c r="C188" s="294"/>
      <c r="D188" s="294"/>
      <c r="E188" s="294"/>
      <c r="F188" s="294"/>
      <c r="G188" s="294"/>
      <c r="H188" s="294"/>
      <c r="R188" s="3"/>
      <c r="S188" s="3"/>
      <c r="T188" s="3"/>
      <c r="U188" s="3"/>
      <c r="V188" s="3"/>
      <c r="W188" s="3"/>
      <c r="X188" s="3"/>
      <c r="Y188" s="3"/>
      <c r="Z188" s="3"/>
      <c r="AA188" s="3"/>
      <c r="AB188" s="3"/>
      <c r="AC188" s="3"/>
    </row>
    <row r="189" spans="1:29">
      <c r="A189" s="10" t="s">
        <v>593</v>
      </c>
      <c r="B189" s="294"/>
      <c r="C189" s="294"/>
      <c r="D189" s="294"/>
      <c r="E189" s="294"/>
      <c r="F189" s="294"/>
      <c r="G189" s="294"/>
      <c r="H189" s="294"/>
      <c r="R189" s="3"/>
      <c r="S189" s="3"/>
      <c r="T189" s="3"/>
      <c r="U189" s="3"/>
      <c r="V189" s="3"/>
      <c r="W189" s="3"/>
      <c r="X189" s="3"/>
      <c r="Y189" s="3"/>
      <c r="Z189" s="3"/>
      <c r="AA189" s="3"/>
      <c r="AB189" s="3"/>
      <c r="AC189" s="3"/>
    </row>
    <row r="190" spans="1:29">
      <c r="A190" s="10" t="s">
        <v>594</v>
      </c>
      <c r="B190" s="294"/>
      <c r="C190" s="294"/>
      <c r="D190" s="294"/>
      <c r="E190" s="294"/>
      <c r="F190" s="294"/>
      <c r="G190" s="294"/>
      <c r="H190" s="294"/>
      <c r="R190" s="3"/>
      <c r="S190" s="3"/>
      <c r="T190" s="3"/>
      <c r="U190" s="3"/>
      <c r="V190" s="3"/>
      <c r="W190" s="3"/>
      <c r="X190" s="3"/>
      <c r="Y190" s="3"/>
      <c r="Z190" s="3"/>
      <c r="AA190" s="3"/>
      <c r="AB190" s="3"/>
      <c r="AC190" s="3"/>
    </row>
    <row r="191" spans="1:29">
      <c r="A191" s="10" t="s">
        <v>95</v>
      </c>
      <c r="B191" s="294"/>
      <c r="C191" s="294"/>
      <c r="D191" s="294"/>
      <c r="E191" s="294"/>
      <c r="F191" s="294"/>
      <c r="G191" s="294"/>
      <c r="H191" s="294"/>
      <c r="R191" s="3"/>
      <c r="S191" s="3"/>
      <c r="T191" s="3"/>
      <c r="U191" s="3"/>
      <c r="V191" s="3"/>
      <c r="W191" s="3"/>
      <c r="X191" s="3"/>
      <c r="Y191" s="3"/>
      <c r="Z191" s="3"/>
      <c r="AA191" s="3"/>
      <c r="AB191" s="3"/>
      <c r="AC191" s="3"/>
    </row>
    <row r="192" spans="1:29">
      <c r="A192" s="10" t="s">
        <v>595</v>
      </c>
      <c r="B192" s="294"/>
      <c r="C192" s="294"/>
      <c r="D192" s="294"/>
      <c r="E192" s="294"/>
      <c r="F192" s="294"/>
      <c r="G192" s="294"/>
      <c r="H192" s="294"/>
      <c r="R192" s="3"/>
      <c r="S192" s="3"/>
      <c r="T192" s="3"/>
      <c r="U192" s="3"/>
      <c r="V192" s="3"/>
      <c r="W192" s="3"/>
      <c r="X192" s="3"/>
      <c r="Y192" s="3"/>
      <c r="Z192" s="3"/>
      <c r="AA192" s="3"/>
      <c r="AB192" s="3"/>
      <c r="AC192" s="3"/>
    </row>
    <row r="193" spans="1:29">
      <c r="A193" s="10" t="s">
        <v>96</v>
      </c>
      <c r="B193" s="294"/>
      <c r="C193" s="294"/>
      <c r="D193" s="294"/>
      <c r="E193" s="294"/>
      <c r="F193" s="294"/>
      <c r="G193" s="294"/>
      <c r="H193" s="294"/>
      <c r="R193" s="3"/>
      <c r="S193" s="3"/>
      <c r="T193" s="3"/>
      <c r="U193" s="3"/>
      <c r="V193" s="3"/>
      <c r="W193" s="3"/>
      <c r="X193" s="3"/>
      <c r="Y193" s="3"/>
      <c r="Z193" s="3"/>
      <c r="AA193" s="3"/>
      <c r="AB193" s="3"/>
      <c r="AC193" s="3"/>
    </row>
    <row r="194" spans="1:29">
      <c r="A194" s="10" t="s">
        <v>97</v>
      </c>
      <c r="B194" s="295">
        <f>B195+B196+B197+B198</f>
        <v>0</v>
      </c>
      <c r="C194" s="295">
        <f t="shared" ref="C194:H194" si="21">C195+C196+C197+C198</f>
        <v>0</v>
      </c>
      <c r="D194" s="295">
        <f t="shared" si="21"/>
        <v>0</v>
      </c>
      <c r="E194" s="295">
        <f t="shared" si="21"/>
        <v>0</v>
      </c>
      <c r="F194" s="295">
        <f t="shared" si="21"/>
        <v>0</v>
      </c>
      <c r="G194" s="295">
        <f t="shared" si="21"/>
        <v>0</v>
      </c>
      <c r="H194" s="295">
        <f t="shared" si="21"/>
        <v>0</v>
      </c>
      <c r="R194" s="3"/>
      <c r="S194" s="3"/>
      <c r="T194" s="3"/>
      <c r="U194" s="3"/>
      <c r="V194" s="3"/>
      <c r="W194" s="3"/>
      <c r="X194" s="3"/>
      <c r="Y194" s="3"/>
      <c r="Z194" s="3"/>
      <c r="AA194" s="3"/>
      <c r="AB194" s="3"/>
      <c r="AC194" s="3"/>
    </row>
    <row r="195" spans="1:29">
      <c r="A195" s="77" t="s">
        <v>596</v>
      </c>
      <c r="B195" s="294"/>
      <c r="C195" s="294"/>
      <c r="D195" s="294"/>
      <c r="E195" s="294"/>
      <c r="F195" s="294"/>
      <c r="G195" s="294"/>
      <c r="H195" s="294"/>
      <c r="R195" s="3"/>
      <c r="S195" s="3"/>
      <c r="T195" s="3"/>
      <c r="U195" s="3"/>
      <c r="V195" s="3"/>
      <c r="W195" s="3"/>
      <c r="X195" s="3"/>
      <c r="Y195" s="3"/>
      <c r="Z195" s="3"/>
      <c r="AA195" s="3"/>
      <c r="AB195" s="3"/>
      <c r="AC195" s="3"/>
    </row>
    <row r="196" spans="1:29">
      <c r="A196" s="6" t="s">
        <v>597</v>
      </c>
      <c r="B196" s="294"/>
      <c r="C196" s="294"/>
      <c r="D196" s="294"/>
      <c r="E196" s="294"/>
      <c r="F196" s="294"/>
      <c r="G196" s="294"/>
      <c r="H196" s="294"/>
      <c r="R196" s="3"/>
      <c r="S196" s="3"/>
      <c r="T196" s="3"/>
      <c r="U196" s="3"/>
      <c r="V196" s="3"/>
      <c r="W196" s="3"/>
      <c r="X196" s="3"/>
      <c r="Y196" s="3"/>
      <c r="Z196" s="3"/>
      <c r="AA196" s="3"/>
      <c r="AB196" s="3"/>
      <c r="AC196" s="3"/>
    </row>
    <row r="197" spans="1:29">
      <c r="A197" s="6" t="s">
        <v>598</v>
      </c>
      <c r="B197" s="294"/>
      <c r="C197" s="294"/>
      <c r="D197" s="294"/>
      <c r="E197" s="294"/>
      <c r="F197" s="294"/>
      <c r="G197" s="294"/>
      <c r="H197" s="294"/>
      <c r="R197" s="3"/>
      <c r="S197" s="3"/>
      <c r="T197" s="3"/>
      <c r="U197" s="3"/>
      <c r="V197" s="3"/>
      <c r="W197" s="3"/>
      <c r="X197" s="3"/>
      <c r="Y197" s="3"/>
      <c r="Z197" s="3"/>
      <c r="AA197" s="3"/>
      <c r="AB197" s="3"/>
      <c r="AC197" s="3"/>
    </row>
    <row r="198" spans="1:29">
      <c r="A198" s="6" t="s">
        <v>599</v>
      </c>
      <c r="B198" s="294"/>
      <c r="C198" s="294"/>
      <c r="D198" s="294"/>
      <c r="E198" s="294"/>
      <c r="F198" s="294"/>
      <c r="G198" s="294"/>
      <c r="H198" s="294"/>
      <c r="R198" s="3"/>
      <c r="S198" s="3"/>
      <c r="T198" s="3"/>
      <c r="U198" s="3"/>
      <c r="V198" s="3"/>
      <c r="W198" s="3"/>
      <c r="X198" s="3"/>
      <c r="Y198" s="3"/>
      <c r="Z198" s="3"/>
      <c r="AA198" s="3"/>
      <c r="AB198" s="3"/>
      <c r="AC198" s="3"/>
    </row>
    <row r="199" spans="1:29">
      <c r="A199" s="10" t="s">
        <v>98</v>
      </c>
      <c r="B199" s="294"/>
      <c r="C199" s="294"/>
      <c r="D199" s="294"/>
      <c r="E199" s="294"/>
      <c r="F199" s="294"/>
      <c r="G199" s="294"/>
      <c r="H199" s="294"/>
      <c r="R199" s="3"/>
      <c r="S199" s="3"/>
      <c r="T199" s="3"/>
      <c r="U199" s="3"/>
      <c r="V199" s="3"/>
      <c r="W199" s="3"/>
      <c r="X199" s="3"/>
      <c r="Y199" s="3"/>
      <c r="Z199" s="3"/>
      <c r="AA199" s="3"/>
      <c r="AB199" s="3"/>
      <c r="AC199" s="3"/>
    </row>
    <row r="200" spans="1:29">
      <c r="A200" s="10" t="s">
        <v>99</v>
      </c>
      <c r="B200" s="297"/>
      <c r="C200" s="297"/>
      <c r="D200" s="294"/>
      <c r="E200" s="297"/>
      <c r="F200" s="297"/>
      <c r="G200" s="297"/>
      <c r="H200" s="297"/>
      <c r="R200" s="3"/>
      <c r="S200" s="3"/>
      <c r="T200" s="3"/>
      <c r="U200" s="3"/>
      <c r="V200" s="3"/>
      <c r="W200" s="3"/>
      <c r="X200" s="3"/>
      <c r="Y200" s="3"/>
      <c r="Z200" s="3"/>
      <c r="AA200" s="3"/>
      <c r="AB200" s="3"/>
      <c r="AC200" s="3"/>
    </row>
    <row r="201" spans="1:29">
      <c r="A201" s="508" t="s">
        <v>9</v>
      </c>
      <c r="B201" s="509">
        <f>SUM(B202:B213,B218,B219)</f>
        <v>0</v>
      </c>
      <c r="C201" s="509">
        <f t="shared" ref="C201:H201" si="22">SUM(C202:C213,C218,C219)</f>
        <v>0</v>
      </c>
      <c r="D201" s="509">
        <f t="shared" si="22"/>
        <v>0</v>
      </c>
      <c r="E201" s="509">
        <f t="shared" si="22"/>
        <v>0</v>
      </c>
      <c r="F201" s="509">
        <f t="shared" si="22"/>
        <v>0</v>
      </c>
      <c r="G201" s="509">
        <f t="shared" si="22"/>
        <v>0</v>
      </c>
      <c r="H201" s="509">
        <f t="shared" si="22"/>
        <v>0</v>
      </c>
      <c r="R201" s="3"/>
      <c r="S201" s="3"/>
      <c r="T201" s="3"/>
      <c r="U201" s="3"/>
      <c r="V201" s="3"/>
      <c r="W201" s="3"/>
      <c r="X201" s="3"/>
      <c r="Y201" s="3"/>
      <c r="Z201" s="3"/>
      <c r="AA201" s="3"/>
      <c r="AB201" s="3"/>
      <c r="AC201" s="3"/>
    </row>
    <row r="202" spans="1:29">
      <c r="A202" s="140" t="s">
        <v>91</v>
      </c>
      <c r="B202" s="294"/>
      <c r="C202" s="294"/>
      <c r="D202" s="294"/>
      <c r="E202" s="294"/>
      <c r="F202" s="294"/>
      <c r="G202" s="294"/>
      <c r="H202" s="294"/>
      <c r="R202" s="3"/>
      <c r="S202" s="3"/>
      <c r="T202" s="3"/>
      <c r="U202" s="3"/>
      <c r="V202" s="3"/>
      <c r="W202" s="3"/>
      <c r="X202" s="3"/>
      <c r="Y202" s="3"/>
      <c r="Z202" s="3"/>
      <c r="AA202" s="3"/>
      <c r="AB202" s="3"/>
      <c r="AC202" s="3"/>
    </row>
    <row r="203" spans="1:29">
      <c r="A203" s="16" t="s">
        <v>92</v>
      </c>
      <c r="B203" s="294"/>
      <c r="C203" s="294"/>
      <c r="D203" s="294"/>
      <c r="E203" s="294"/>
      <c r="F203" s="294"/>
      <c r="G203" s="294"/>
      <c r="H203" s="294"/>
      <c r="R203" s="3"/>
      <c r="S203" s="3"/>
      <c r="T203" s="3"/>
      <c r="U203" s="3"/>
      <c r="V203" s="3"/>
      <c r="W203" s="3"/>
      <c r="X203" s="3"/>
      <c r="Y203" s="3"/>
      <c r="Z203" s="3"/>
      <c r="AA203" s="3"/>
      <c r="AB203" s="3"/>
      <c r="AC203" s="3"/>
    </row>
    <row r="204" spans="1:29">
      <c r="A204" s="10" t="s">
        <v>591</v>
      </c>
      <c r="B204" s="294"/>
      <c r="C204" s="294"/>
      <c r="D204" s="294"/>
      <c r="E204" s="294"/>
      <c r="F204" s="294"/>
      <c r="G204" s="294"/>
      <c r="H204" s="294"/>
      <c r="R204" s="3"/>
      <c r="S204" s="3"/>
      <c r="T204" s="3"/>
      <c r="U204" s="3"/>
      <c r="V204" s="3"/>
      <c r="W204" s="3"/>
      <c r="X204" s="3"/>
      <c r="Y204" s="3"/>
      <c r="Z204" s="3"/>
      <c r="AA204" s="3"/>
      <c r="AB204" s="3"/>
      <c r="AC204" s="3"/>
    </row>
    <row r="205" spans="1:29">
      <c r="A205" s="16" t="s">
        <v>592</v>
      </c>
      <c r="B205" s="294"/>
      <c r="C205" s="294"/>
      <c r="D205" s="294"/>
      <c r="E205" s="294"/>
      <c r="F205" s="294"/>
      <c r="G205" s="294"/>
      <c r="H205" s="294"/>
      <c r="R205" s="3"/>
      <c r="S205" s="3"/>
      <c r="T205" s="3"/>
      <c r="U205" s="3"/>
      <c r="V205" s="3"/>
      <c r="W205" s="3"/>
      <c r="X205" s="3"/>
      <c r="Y205" s="3"/>
      <c r="Z205" s="3"/>
      <c r="AA205" s="3"/>
      <c r="AB205" s="3"/>
      <c r="AC205" s="3"/>
    </row>
    <row r="206" spans="1:29">
      <c r="A206" s="16" t="s">
        <v>93</v>
      </c>
      <c r="B206" s="294"/>
      <c r="C206" s="294"/>
      <c r="D206" s="294"/>
      <c r="E206" s="294"/>
      <c r="F206" s="294"/>
      <c r="G206" s="294"/>
      <c r="H206" s="294"/>
      <c r="R206" s="3"/>
      <c r="S206" s="3"/>
      <c r="T206" s="3"/>
      <c r="U206" s="3"/>
      <c r="V206" s="3"/>
      <c r="W206" s="3"/>
      <c r="X206" s="3"/>
      <c r="Y206" s="3"/>
      <c r="Z206" s="3"/>
      <c r="AA206" s="3"/>
      <c r="AB206" s="3"/>
      <c r="AC206" s="3"/>
    </row>
    <row r="207" spans="1:29">
      <c r="A207" s="16" t="s">
        <v>94</v>
      </c>
      <c r="B207" s="294"/>
      <c r="C207" s="294"/>
      <c r="D207" s="294"/>
      <c r="E207" s="294"/>
      <c r="F207" s="294"/>
      <c r="G207" s="294"/>
      <c r="H207" s="294"/>
      <c r="R207" s="3"/>
      <c r="S207" s="3"/>
      <c r="T207" s="3"/>
      <c r="U207" s="3"/>
      <c r="V207" s="3"/>
      <c r="W207" s="3"/>
      <c r="X207" s="3"/>
      <c r="Y207" s="3"/>
      <c r="Z207" s="3"/>
      <c r="AA207" s="3"/>
      <c r="AB207" s="3"/>
      <c r="AC207" s="3"/>
    </row>
    <row r="208" spans="1:29">
      <c r="A208" s="10" t="s">
        <v>593</v>
      </c>
      <c r="B208" s="294"/>
      <c r="C208" s="294"/>
      <c r="D208" s="294"/>
      <c r="E208" s="294"/>
      <c r="F208" s="294"/>
      <c r="G208" s="294"/>
      <c r="H208" s="294"/>
      <c r="R208" s="3"/>
      <c r="S208" s="3"/>
      <c r="T208" s="3"/>
      <c r="U208" s="3"/>
      <c r="V208" s="3"/>
      <c r="W208" s="3"/>
      <c r="X208" s="3"/>
      <c r="Y208" s="3"/>
      <c r="Z208" s="3"/>
      <c r="AA208" s="3"/>
      <c r="AB208" s="3"/>
      <c r="AC208" s="3"/>
    </row>
    <row r="209" spans="1:29">
      <c r="A209" s="10" t="s">
        <v>594</v>
      </c>
      <c r="B209" s="294"/>
      <c r="C209" s="294"/>
      <c r="D209" s="294"/>
      <c r="E209" s="294"/>
      <c r="F209" s="294"/>
      <c r="G209" s="294"/>
      <c r="H209" s="294"/>
      <c r="R209" s="3"/>
      <c r="S209" s="3"/>
      <c r="T209" s="3"/>
      <c r="U209" s="3"/>
      <c r="V209" s="3"/>
      <c r="W209" s="3"/>
      <c r="X209" s="3"/>
      <c r="Y209" s="3"/>
      <c r="Z209" s="3"/>
      <c r="AA209" s="3"/>
      <c r="AB209" s="3"/>
      <c r="AC209" s="3"/>
    </row>
    <row r="210" spans="1:29">
      <c r="A210" s="10" t="s">
        <v>95</v>
      </c>
      <c r="B210" s="294"/>
      <c r="C210" s="294"/>
      <c r="D210" s="294"/>
      <c r="E210" s="294"/>
      <c r="F210" s="294"/>
      <c r="G210" s="294"/>
      <c r="H210" s="294"/>
      <c r="R210" s="3"/>
      <c r="S210" s="3"/>
      <c r="T210" s="3"/>
      <c r="U210" s="3"/>
      <c r="V210" s="3"/>
      <c r="W210" s="3"/>
      <c r="X210" s="3"/>
      <c r="Y210" s="3"/>
      <c r="Z210" s="3"/>
      <c r="AA210" s="3"/>
      <c r="AB210" s="3"/>
      <c r="AC210" s="3"/>
    </row>
    <row r="211" spans="1:29">
      <c r="A211" s="10" t="s">
        <v>595</v>
      </c>
      <c r="B211" s="294"/>
      <c r="C211" s="294"/>
      <c r="D211" s="294"/>
      <c r="E211" s="294"/>
      <c r="F211" s="294"/>
      <c r="G211" s="294"/>
      <c r="H211" s="294"/>
      <c r="R211" s="3"/>
      <c r="S211" s="3"/>
      <c r="T211" s="3"/>
      <c r="U211" s="3"/>
      <c r="V211" s="3"/>
      <c r="W211" s="3"/>
      <c r="X211" s="3"/>
      <c r="Y211" s="3"/>
      <c r="Z211" s="3"/>
      <c r="AA211" s="3"/>
      <c r="AB211" s="3"/>
      <c r="AC211" s="3"/>
    </row>
    <row r="212" spans="1:29">
      <c r="A212" s="10" t="s">
        <v>96</v>
      </c>
      <c r="B212" s="294"/>
      <c r="C212" s="294"/>
      <c r="D212" s="294"/>
      <c r="E212" s="294"/>
      <c r="F212" s="294"/>
      <c r="G212" s="294"/>
      <c r="H212" s="294"/>
      <c r="R212" s="3"/>
      <c r="S212" s="3"/>
      <c r="T212" s="3"/>
      <c r="U212" s="3"/>
      <c r="V212" s="3"/>
      <c r="W212" s="3"/>
      <c r="X212" s="3"/>
      <c r="Y212" s="3"/>
      <c r="Z212" s="3"/>
      <c r="AA212" s="3"/>
      <c r="AB212" s="3"/>
      <c r="AC212" s="3"/>
    </row>
    <row r="213" spans="1:29">
      <c r="A213" s="10" t="s">
        <v>97</v>
      </c>
      <c r="B213" s="295">
        <f>B214+B215+B216+B217</f>
        <v>0</v>
      </c>
      <c r="C213" s="295">
        <f t="shared" ref="C213:H213" si="23">C214+C215+C216+C217</f>
        <v>0</v>
      </c>
      <c r="D213" s="295">
        <f t="shared" si="23"/>
        <v>0</v>
      </c>
      <c r="E213" s="295">
        <f t="shared" si="23"/>
        <v>0</v>
      </c>
      <c r="F213" s="295">
        <f t="shared" si="23"/>
        <v>0</v>
      </c>
      <c r="G213" s="295">
        <f t="shared" si="23"/>
        <v>0</v>
      </c>
      <c r="H213" s="295">
        <f t="shared" si="23"/>
        <v>0</v>
      </c>
      <c r="R213" s="3"/>
      <c r="S213" s="3"/>
      <c r="T213" s="3"/>
      <c r="U213" s="3"/>
      <c r="V213" s="3"/>
      <c r="W213" s="3"/>
      <c r="X213" s="3"/>
      <c r="Y213" s="3"/>
      <c r="Z213" s="3"/>
      <c r="AA213" s="3"/>
      <c r="AB213" s="3"/>
      <c r="AC213" s="3"/>
    </row>
    <row r="214" spans="1:29">
      <c r="A214" s="77" t="s">
        <v>596</v>
      </c>
      <c r="B214" s="294"/>
      <c r="C214" s="294"/>
      <c r="D214" s="294"/>
      <c r="E214" s="294"/>
      <c r="F214" s="294"/>
      <c r="G214" s="294"/>
      <c r="H214" s="294"/>
      <c r="R214" s="3"/>
      <c r="S214" s="3"/>
      <c r="T214" s="3"/>
      <c r="U214" s="3"/>
      <c r="V214" s="3"/>
      <c r="W214" s="3"/>
      <c r="X214" s="3"/>
      <c r="Y214" s="3"/>
      <c r="Z214" s="3"/>
      <c r="AA214" s="3"/>
      <c r="AB214" s="3"/>
      <c r="AC214" s="3"/>
    </row>
    <row r="215" spans="1:29">
      <c r="A215" s="6" t="s">
        <v>597</v>
      </c>
      <c r="B215" s="294"/>
      <c r="C215" s="294"/>
      <c r="D215" s="294"/>
      <c r="E215" s="294"/>
      <c r="F215" s="294"/>
      <c r="G215" s="294"/>
      <c r="H215" s="294"/>
      <c r="R215" s="3"/>
      <c r="S215" s="3"/>
      <c r="T215" s="3"/>
      <c r="U215" s="3"/>
      <c r="V215" s="3"/>
      <c r="W215" s="3"/>
      <c r="X215" s="3"/>
      <c r="Y215" s="3"/>
      <c r="Z215" s="3"/>
      <c r="AA215" s="3"/>
      <c r="AB215" s="3"/>
      <c r="AC215" s="3"/>
    </row>
    <row r="216" spans="1:29">
      <c r="A216" s="6" t="s">
        <v>598</v>
      </c>
      <c r="B216" s="294"/>
      <c r="C216" s="294"/>
      <c r="D216" s="294"/>
      <c r="E216" s="294"/>
      <c r="F216" s="294"/>
      <c r="G216" s="294"/>
      <c r="H216" s="294"/>
      <c r="R216" s="3"/>
      <c r="S216" s="3"/>
      <c r="T216" s="3"/>
      <c r="U216" s="3"/>
      <c r="V216" s="3"/>
      <c r="W216" s="3"/>
      <c r="X216" s="3"/>
      <c r="Y216" s="3"/>
      <c r="Z216" s="3"/>
      <c r="AA216" s="3"/>
      <c r="AB216" s="3"/>
      <c r="AC216" s="3"/>
    </row>
    <row r="217" spans="1:29">
      <c r="A217" s="6" t="s">
        <v>599</v>
      </c>
      <c r="B217" s="294"/>
      <c r="C217" s="294"/>
      <c r="D217" s="294"/>
      <c r="E217" s="294"/>
      <c r="F217" s="294"/>
      <c r="G217" s="294"/>
      <c r="H217" s="294"/>
      <c r="R217" s="3"/>
      <c r="S217" s="3"/>
      <c r="T217" s="3"/>
      <c r="U217" s="3"/>
      <c r="V217" s="3"/>
      <c r="W217" s="3"/>
      <c r="X217" s="3"/>
      <c r="Y217" s="3"/>
      <c r="Z217" s="3"/>
      <c r="AA217" s="3"/>
      <c r="AB217" s="3"/>
      <c r="AC217" s="3"/>
    </row>
    <row r="218" spans="1:29">
      <c r="A218" s="10" t="s">
        <v>98</v>
      </c>
      <c r="B218" s="294"/>
      <c r="C218" s="294"/>
      <c r="D218" s="294"/>
      <c r="E218" s="294"/>
      <c r="F218" s="294"/>
      <c r="G218" s="294"/>
      <c r="H218" s="294"/>
      <c r="R218" s="3"/>
      <c r="S218" s="3"/>
      <c r="T218" s="3"/>
      <c r="U218" s="3"/>
      <c r="V218" s="3"/>
      <c r="W218" s="3"/>
      <c r="X218" s="3"/>
      <c r="Y218" s="3"/>
      <c r="Z218" s="3"/>
      <c r="AA218" s="3"/>
      <c r="AB218" s="3"/>
      <c r="AC218" s="3"/>
    </row>
    <row r="219" spans="1:29">
      <c r="A219" s="10" t="s">
        <v>99</v>
      </c>
      <c r="B219" s="297"/>
      <c r="C219" s="297"/>
      <c r="D219" s="294"/>
      <c r="E219" s="297"/>
      <c r="F219" s="297"/>
      <c r="G219" s="297"/>
      <c r="H219" s="297"/>
      <c r="R219" s="3"/>
      <c r="S219" s="3"/>
      <c r="T219" s="3"/>
      <c r="U219" s="3"/>
      <c r="V219" s="3"/>
      <c r="W219" s="3"/>
      <c r="X219" s="3"/>
      <c r="Y219" s="3"/>
      <c r="Z219" s="3"/>
      <c r="AA219" s="3"/>
      <c r="AB219" s="3"/>
      <c r="AC219" s="3"/>
    </row>
    <row r="220" spans="1:29">
      <c r="A220" s="508" t="s">
        <v>600</v>
      </c>
      <c r="B220" s="509">
        <f>SUM(B221:B232,B237,B238)</f>
        <v>0</v>
      </c>
      <c r="C220" s="509">
        <f t="shared" ref="C220:H220" si="24">SUM(C221:C232,C237,C238)</f>
        <v>0</v>
      </c>
      <c r="D220" s="509">
        <f t="shared" si="24"/>
        <v>0</v>
      </c>
      <c r="E220" s="509">
        <f t="shared" si="24"/>
        <v>0</v>
      </c>
      <c r="F220" s="509">
        <f t="shared" si="24"/>
        <v>0</v>
      </c>
      <c r="G220" s="509">
        <f t="shared" si="24"/>
        <v>0</v>
      </c>
      <c r="H220" s="509">
        <f t="shared" si="24"/>
        <v>0</v>
      </c>
      <c r="R220" s="3"/>
      <c r="S220" s="3"/>
      <c r="T220" s="3"/>
      <c r="U220" s="3"/>
      <c r="V220" s="3"/>
      <c r="W220" s="3"/>
      <c r="X220" s="3"/>
      <c r="Y220" s="3"/>
      <c r="Z220" s="3"/>
      <c r="AA220" s="3"/>
      <c r="AB220" s="3"/>
      <c r="AC220" s="3"/>
    </row>
    <row r="221" spans="1:29">
      <c r="A221" s="140" t="s">
        <v>91</v>
      </c>
      <c r="B221" s="294"/>
      <c r="C221" s="294"/>
      <c r="D221" s="294"/>
      <c r="E221" s="294"/>
      <c r="F221" s="294"/>
      <c r="G221" s="294"/>
      <c r="H221" s="294"/>
      <c r="R221" s="3"/>
      <c r="S221" s="3"/>
      <c r="T221" s="3"/>
      <c r="U221" s="3"/>
      <c r="V221" s="3"/>
      <c r="W221" s="3"/>
      <c r="X221" s="3"/>
      <c r="Y221" s="3"/>
      <c r="Z221" s="3"/>
      <c r="AA221" s="3"/>
      <c r="AB221" s="3"/>
      <c r="AC221" s="3"/>
    </row>
    <row r="222" spans="1:29">
      <c r="A222" s="16" t="s">
        <v>92</v>
      </c>
      <c r="B222" s="294"/>
      <c r="C222" s="294"/>
      <c r="D222" s="294"/>
      <c r="E222" s="294"/>
      <c r="F222" s="294"/>
      <c r="G222" s="294"/>
      <c r="H222" s="294"/>
      <c r="R222" s="3"/>
      <c r="S222" s="3"/>
      <c r="T222" s="3"/>
      <c r="U222" s="3"/>
      <c r="V222" s="3"/>
      <c r="W222" s="3"/>
      <c r="X222" s="3"/>
      <c r="Y222" s="3"/>
      <c r="Z222" s="3"/>
      <c r="AA222" s="3"/>
      <c r="AB222" s="3"/>
      <c r="AC222" s="3"/>
    </row>
    <row r="223" spans="1:29">
      <c r="A223" s="10" t="s">
        <v>591</v>
      </c>
      <c r="B223" s="294"/>
      <c r="C223" s="294"/>
      <c r="D223" s="294"/>
      <c r="E223" s="294"/>
      <c r="F223" s="294"/>
      <c r="G223" s="294"/>
      <c r="H223" s="294"/>
      <c r="R223" s="3"/>
      <c r="S223" s="3"/>
      <c r="T223" s="3"/>
      <c r="U223" s="3"/>
      <c r="V223" s="3"/>
      <c r="W223" s="3"/>
      <c r="X223" s="3"/>
      <c r="Y223" s="3"/>
      <c r="Z223" s="3"/>
      <c r="AA223" s="3"/>
      <c r="AB223" s="3"/>
      <c r="AC223" s="3"/>
    </row>
    <row r="224" spans="1:29">
      <c r="A224" s="16" t="s">
        <v>592</v>
      </c>
      <c r="B224" s="294"/>
      <c r="C224" s="294"/>
      <c r="D224" s="294"/>
      <c r="E224" s="294"/>
      <c r="F224" s="294"/>
      <c r="G224" s="294"/>
      <c r="H224" s="294"/>
      <c r="R224" s="3"/>
      <c r="S224" s="3"/>
      <c r="T224" s="3"/>
      <c r="U224" s="3"/>
      <c r="V224" s="3"/>
      <c r="W224" s="3"/>
      <c r="X224" s="3"/>
      <c r="Y224" s="3"/>
      <c r="Z224" s="3"/>
      <c r="AA224" s="3"/>
      <c r="AB224" s="3"/>
      <c r="AC224" s="3"/>
    </row>
    <row r="225" spans="1:29">
      <c r="A225" s="16" t="s">
        <v>93</v>
      </c>
      <c r="B225" s="294"/>
      <c r="C225" s="294"/>
      <c r="D225" s="294"/>
      <c r="E225" s="294"/>
      <c r="F225" s="294"/>
      <c r="G225" s="294"/>
      <c r="H225" s="294"/>
      <c r="R225" s="3"/>
      <c r="S225" s="3"/>
      <c r="T225" s="3"/>
      <c r="U225" s="3"/>
      <c r="V225" s="3"/>
      <c r="W225" s="3"/>
      <c r="X225" s="3"/>
      <c r="Y225" s="3"/>
      <c r="Z225" s="3"/>
      <c r="AA225" s="3"/>
      <c r="AB225" s="3"/>
      <c r="AC225" s="3"/>
    </row>
    <row r="226" spans="1:29">
      <c r="A226" s="16" t="s">
        <v>94</v>
      </c>
      <c r="B226" s="294"/>
      <c r="C226" s="294"/>
      <c r="D226" s="294"/>
      <c r="E226" s="294"/>
      <c r="F226" s="294"/>
      <c r="G226" s="294"/>
      <c r="H226" s="294"/>
      <c r="R226" s="3"/>
      <c r="S226" s="3"/>
      <c r="T226" s="3"/>
      <c r="U226" s="3"/>
      <c r="V226" s="3"/>
      <c r="W226" s="3"/>
      <c r="X226" s="3"/>
      <c r="Y226" s="3"/>
      <c r="Z226" s="3"/>
      <c r="AA226" s="3"/>
      <c r="AB226" s="3"/>
      <c r="AC226" s="3"/>
    </row>
    <row r="227" spans="1:29">
      <c r="A227" s="10" t="s">
        <v>593</v>
      </c>
      <c r="B227" s="294"/>
      <c r="C227" s="294"/>
      <c r="D227" s="294"/>
      <c r="E227" s="294"/>
      <c r="F227" s="294"/>
      <c r="G227" s="294"/>
      <c r="H227" s="294"/>
      <c r="R227" s="3"/>
      <c r="S227" s="3"/>
      <c r="T227" s="3"/>
      <c r="U227" s="3"/>
      <c r="V227" s="3"/>
      <c r="W227" s="3"/>
      <c r="X227" s="3"/>
      <c r="Y227" s="3"/>
      <c r="Z227" s="3"/>
      <c r="AA227" s="3"/>
      <c r="AB227" s="3"/>
      <c r="AC227" s="3"/>
    </row>
    <row r="228" spans="1:29">
      <c r="A228" s="10" t="s">
        <v>594</v>
      </c>
      <c r="B228" s="294"/>
      <c r="C228" s="294"/>
      <c r="D228" s="294"/>
      <c r="E228" s="294"/>
      <c r="F228" s="294"/>
      <c r="G228" s="294"/>
      <c r="H228" s="294"/>
      <c r="R228" s="3"/>
      <c r="S228" s="3"/>
      <c r="T228" s="3"/>
      <c r="U228" s="3"/>
      <c r="V228" s="3"/>
      <c r="W228" s="3"/>
      <c r="X228" s="3"/>
      <c r="Y228" s="3"/>
      <c r="Z228" s="3"/>
      <c r="AA228" s="3"/>
      <c r="AB228" s="3"/>
      <c r="AC228" s="3"/>
    </row>
    <row r="229" spans="1:29">
      <c r="A229" s="10" t="s">
        <v>95</v>
      </c>
      <c r="B229" s="294"/>
      <c r="C229" s="294"/>
      <c r="D229" s="294"/>
      <c r="E229" s="294"/>
      <c r="F229" s="294"/>
      <c r="G229" s="294"/>
      <c r="H229" s="294"/>
      <c r="R229" s="3"/>
      <c r="S229" s="3"/>
      <c r="T229" s="3"/>
      <c r="U229" s="3"/>
      <c r="V229" s="3"/>
      <c r="W229" s="3"/>
      <c r="X229" s="3"/>
      <c r="Y229" s="3"/>
      <c r="Z229" s="3"/>
      <c r="AA229" s="3"/>
      <c r="AB229" s="3"/>
      <c r="AC229" s="3"/>
    </row>
    <row r="230" spans="1:29">
      <c r="A230" s="10" t="s">
        <v>595</v>
      </c>
      <c r="B230" s="294"/>
      <c r="C230" s="294"/>
      <c r="D230" s="294"/>
      <c r="E230" s="294"/>
      <c r="F230" s="294"/>
      <c r="G230" s="294"/>
      <c r="H230" s="294"/>
      <c r="R230" s="3"/>
      <c r="S230" s="3"/>
      <c r="T230" s="3"/>
      <c r="U230" s="3"/>
      <c r="V230" s="3"/>
      <c r="W230" s="3"/>
      <c r="X230" s="3"/>
      <c r="Y230" s="3"/>
      <c r="Z230" s="3"/>
      <c r="AA230" s="3"/>
      <c r="AB230" s="3"/>
      <c r="AC230" s="3"/>
    </row>
    <row r="231" spans="1:29">
      <c r="A231" s="10" t="s">
        <v>96</v>
      </c>
      <c r="B231" s="294"/>
      <c r="C231" s="294"/>
      <c r="D231" s="294"/>
      <c r="E231" s="294"/>
      <c r="F231" s="294"/>
      <c r="G231" s="294"/>
      <c r="H231" s="294"/>
      <c r="R231" s="3"/>
      <c r="S231" s="3"/>
      <c r="T231" s="3"/>
      <c r="U231" s="3"/>
      <c r="V231" s="3"/>
      <c r="W231" s="3"/>
      <c r="X231" s="3"/>
      <c r="Y231" s="3"/>
      <c r="Z231" s="3"/>
      <c r="AA231" s="3"/>
      <c r="AB231" s="3"/>
      <c r="AC231" s="3"/>
    </row>
    <row r="232" spans="1:29">
      <c r="A232" s="10" t="s">
        <v>97</v>
      </c>
      <c r="B232" s="295">
        <f>B233+B234+B235+B236</f>
        <v>0</v>
      </c>
      <c r="C232" s="295">
        <f t="shared" ref="C232:H232" si="25">C233+C234+C235+C236</f>
        <v>0</v>
      </c>
      <c r="D232" s="295">
        <f t="shared" si="25"/>
        <v>0</v>
      </c>
      <c r="E232" s="295">
        <f t="shared" si="25"/>
        <v>0</v>
      </c>
      <c r="F232" s="295">
        <f t="shared" si="25"/>
        <v>0</v>
      </c>
      <c r="G232" s="295">
        <f t="shared" si="25"/>
        <v>0</v>
      </c>
      <c r="H232" s="295">
        <f t="shared" si="25"/>
        <v>0</v>
      </c>
      <c r="R232" s="3"/>
      <c r="S232" s="3"/>
      <c r="T232" s="3"/>
      <c r="U232" s="3"/>
      <c r="V232" s="3"/>
      <c r="W232" s="3"/>
      <c r="X232" s="3"/>
      <c r="Y232" s="3"/>
      <c r="Z232" s="3"/>
      <c r="AA232" s="3"/>
      <c r="AB232" s="3"/>
      <c r="AC232" s="3"/>
    </row>
    <row r="233" spans="1:29">
      <c r="A233" s="77" t="s">
        <v>596</v>
      </c>
      <c r="B233" s="294"/>
      <c r="C233" s="294"/>
      <c r="D233" s="294"/>
      <c r="E233" s="294"/>
      <c r="F233" s="294"/>
      <c r="G233" s="294"/>
      <c r="H233" s="294"/>
      <c r="R233" s="3"/>
      <c r="S233" s="3"/>
      <c r="T233" s="3"/>
      <c r="U233" s="3"/>
      <c r="V233" s="3"/>
      <c r="W233" s="3"/>
      <c r="X233" s="3"/>
      <c r="Y233" s="3"/>
      <c r="Z233" s="3"/>
      <c r="AA233" s="3"/>
      <c r="AB233" s="3"/>
      <c r="AC233" s="3"/>
    </row>
    <row r="234" spans="1:29">
      <c r="A234" s="6" t="s">
        <v>597</v>
      </c>
      <c r="B234" s="294"/>
      <c r="C234" s="294"/>
      <c r="D234" s="294"/>
      <c r="E234" s="294"/>
      <c r="F234" s="294"/>
      <c r="G234" s="294"/>
      <c r="H234" s="294"/>
      <c r="R234" s="3"/>
      <c r="S234" s="3"/>
      <c r="T234" s="3"/>
      <c r="U234" s="3"/>
      <c r="V234" s="3"/>
      <c r="W234" s="3"/>
      <c r="X234" s="3"/>
      <c r="Y234" s="3"/>
      <c r="Z234" s="3"/>
      <c r="AA234" s="3"/>
      <c r="AB234" s="3"/>
      <c r="AC234" s="3"/>
    </row>
    <row r="235" spans="1:29">
      <c r="A235" s="6" t="s">
        <v>598</v>
      </c>
      <c r="B235" s="294"/>
      <c r="C235" s="294"/>
      <c r="D235" s="294"/>
      <c r="E235" s="294"/>
      <c r="F235" s="294"/>
      <c r="G235" s="294"/>
      <c r="H235" s="294"/>
      <c r="R235" s="3"/>
      <c r="S235" s="3"/>
      <c r="T235" s="3"/>
      <c r="U235" s="3"/>
      <c r="V235" s="3"/>
      <c r="W235" s="3"/>
      <c r="X235" s="3"/>
      <c r="Y235" s="3"/>
      <c r="Z235" s="3"/>
      <c r="AA235" s="3"/>
      <c r="AB235" s="3"/>
      <c r="AC235" s="3"/>
    </row>
    <row r="236" spans="1:29">
      <c r="A236" s="6" t="s">
        <v>599</v>
      </c>
      <c r="B236" s="294"/>
      <c r="C236" s="294"/>
      <c r="D236" s="294"/>
      <c r="E236" s="294"/>
      <c r="F236" s="294"/>
      <c r="G236" s="294"/>
      <c r="H236" s="294"/>
      <c r="R236" s="3"/>
      <c r="S236" s="3"/>
      <c r="T236" s="3"/>
      <c r="U236" s="3"/>
      <c r="V236" s="3"/>
      <c r="W236" s="3"/>
      <c r="X236" s="3"/>
      <c r="Y236" s="3"/>
      <c r="Z236" s="3"/>
      <c r="AA236" s="3"/>
      <c r="AB236" s="3"/>
      <c r="AC236" s="3"/>
    </row>
    <row r="237" spans="1:29">
      <c r="A237" s="10" t="s">
        <v>98</v>
      </c>
      <c r="B237" s="294"/>
      <c r="C237" s="294"/>
      <c r="D237" s="294"/>
      <c r="E237" s="294"/>
      <c r="F237" s="294"/>
      <c r="G237" s="294"/>
      <c r="H237" s="294"/>
      <c r="R237" s="3"/>
      <c r="S237" s="3"/>
      <c r="T237" s="3"/>
      <c r="U237" s="3"/>
      <c r="V237" s="3"/>
      <c r="W237" s="3"/>
      <c r="X237" s="3"/>
      <c r="Y237" s="3"/>
      <c r="Z237" s="3"/>
      <c r="AA237" s="3"/>
      <c r="AB237" s="3"/>
      <c r="AC237" s="3"/>
    </row>
    <row r="238" spans="1:29">
      <c r="A238" s="10" t="s">
        <v>99</v>
      </c>
      <c r="B238" s="297"/>
      <c r="C238" s="297"/>
      <c r="D238" s="294"/>
      <c r="E238" s="297"/>
      <c r="F238" s="297"/>
      <c r="G238" s="297"/>
      <c r="H238" s="297"/>
      <c r="R238" s="3"/>
      <c r="S238" s="3"/>
      <c r="T238" s="3"/>
      <c r="U238" s="3"/>
      <c r="V238" s="3"/>
      <c r="W238" s="3"/>
      <c r="X238" s="3"/>
      <c r="Y238" s="3"/>
      <c r="Z238" s="3"/>
      <c r="AA238" s="3"/>
      <c r="AB238" s="3"/>
      <c r="AC238" s="3"/>
    </row>
    <row r="239" spans="1:29">
      <c r="A239" s="508" t="s">
        <v>602</v>
      </c>
      <c r="B239" s="509">
        <f>B240+B259+B278+B335+B297+B316</f>
        <v>0</v>
      </c>
      <c r="C239" s="509">
        <f t="shared" ref="C239:H239" si="26">C240+C259+C278+C335+C297+C316</f>
        <v>0</v>
      </c>
      <c r="D239" s="509">
        <f t="shared" si="26"/>
        <v>0</v>
      </c>
      <c r="E239" s="509">
        <f t="shared" si="26"/>
        <v>0</v>
      </c>
      <c r="F239" s="509">
        <f t="shared" si="26"/>
        <v>0</v>
      </c>
      <c r="G239" s="509">
        <f t="shared" si="26"/>
        <v>0</v>
      </c>
      <c r="H239" s="509">
        <f t="shared" si="26"/>
        <v>0</v>
      </c>
      <c r="R239" s="3"/>
      <c r="S239" s="3"/>
      <c r="T239" s="3"/>
      <c r="U239" s="3"/>
      <c r="V239" s="3"/>
      <c r="W239" s="3"/>
      <c r="X239" s="3"/>
      <c r="Y239" s="3"/>
      <c r="Z239" s="3"/>
      <c r="AA239" s="3"/>
      <c r="AB239" s="3"/>
      <c r="AC239" s="3"/>
    </row>
    <row r="240" spans="1:29">
      <c r="A240" s="114" t="s">
        <v>4</v>
      </c>
      <c r="B240" s="509">
        <f>SUM(B241:B252,B257,B258)</f>
        <v>0</v>
      </c>
      <c r="C240" s="509">
        <f t="shared" ref="C240:H240" si="27">SUM(C241:C252,C257,C258)</f>
        <v>0</v>
      </c>
      <c r="D240" s="509">
        <f t="shared" si="27"/>
        <v>0</v>
      </c>
      <c r="E240" s="509">
        <f t="shared" si="27"/>
        <v>0</v>
      </c>
      <c r="F240" s="509">
        <f t="shared" si="27"/>
        <v>0</v>
      </c>
      <c r="G240" s="509">
        <f t="shared" si="27"/>
        <v>0</v>
      </c>
      <c r="H240" s="509">
        <f t="shared" si="27"/>
        <v>0</v>
      </c>
      <c r="R240" s="3"/>
      <c r="S240" s="3"/>
      <c r="T240" s="3"/>
      <c r="U240" s="3"/>
      <c r="V240" s="3"/>
      <c r="W240" s="3"/>
      <c r="X240" s="3"/>
      <c r="Y240" s="3"/>
      <c r="Z240" s="3"/>
      <c r="AA240" s="3"/>
      <c r="AB240" s="3"/>
      <c r="AC240" s="3"/>
    </row>
    <row r="241" spans="1:29">
      <c r="A241" s="140" t="s">
        <v>91</v>
      </c>
      <c r="B241" s="294"/>
      <c r="C241" s="294"/>
      <c r="D241" s="294"/>
      <c r="E241" s="294"/>
      <c r="F241" s="294"/>
      <c r="G241" s="294"/>
      <c r="H241" s="294"/>
      <c r="R241" s="3"/>
      <c r="S241" s="3"/>
      <c r="T241" s="3"/>
      <c r="U241" s="3"/>
      <c r="V241" s="3"/>
      <c r="W241" s="3"/>
      <c r="X241" s="3"/>
      <c r="Y241" s="3"/>
      <c r="Z241" s="3"/>
      <c r="AA241" s="3"/>
      <c r="AB241" s="3"/>
      <c r="AC241" s="3"/>
    </row>
    <row r="242" spans="1:29">
      <c r="A242" s="16" t="s">
        <v>92</v>
      </c>
      <c r="B242" s="294"/>
      <c r="C242" s="294"/>
      <c r="D242" s="294"/>
      <c r="E242" s="294"/>
      <c r="F242" s="294"/>
      <c r="G242" s="294"/>
      <c r="H242" s="294"/>
      <c r="R242" s="3"/>
      <c r="S242" s="3"/>
      <c r="T242" s="3"/>
      <c r="U242" s="3"/>
      <c r="V242" s="3"/>
      <c r="W242" s="3"/>
      <c r="X242" s="3"/>
      <c r="Y242" s="3"/>
      <c r="Z242" s="3"/>
      <c r="AA242" s="3"/>
      <c r="AB242" s="3"/>
      <c r="AC242" s="3"/>
    </row>
    <row r="243" spans="1:29">
      <c r="A243" s="10" t="s">
        <v>591</v>
      </c>
      <c r="B243" s="294"/>
      <c r="C243" s="294"/>
      <c r="D243" s="294"/>
      <c r="E243" s="294"/>
      <c r="F243" s="294"/>
      <c r="G243" s="294"/>
      <c r="H243" s="294"/>
      <c r="R243" s="3"/>
      <c r="S243" s="3"/>
      <c r="T243" s="3"/>
      <c r="U243" s="3"/>
      <c r="V243" s="3"/>
      <c r="W243" s="3"/>
      <c r="X243" s="3"/>
      <c r="Y243" s="3"/>
      <c r="Z243" s="3"/>
      <c r="AA243" s="3"/>
      <c r="AB243" s="3"/>
      <c r="AC243" s="3"/>
    </row>
    <row r="244" spans="1:29">
      <c r="A244" s="16" t="s">
        <v>592</v>
      </c>
      <c r="B244" s="294"/>
      <c r="C244" s="294"/>
      <c r="D244" s="294"/>
      <c r="E244" s="294"/>
      <c r="F244" s="294"/>
      <c r="G244" s="294"/>
      <c r="H244" s="294"/>
      <c r="R244" s="3"/>
      <c r="S244" s="3"/>
      <c r="T244" s="3"/>
      <c r="U244" s="3"/>
      <c r="V244" s="3"/>
      <c r="W244" s="3"/>
      <c r="X244" s="3"/>
      <c r="Y244" s="3"/>
      <c r="Z244" s="3"/>
      <c r="AA244" s="3"/>
      <c r="AB244" s="3"/>
      <c r="AC244" s="3"/>
    </row>
    <row r="245" spans="1:29">
      <c r="A245" s="16" t="s">
        <v>93</v>
      </c>
      <c r="B245" s="294"/>
      <c r="C245" s="294"/>
      <c r="D245" s="294"/>
      <c r="E245" s="294"/>
      <c r="F245" s="294"/>
      <c r="G245" s="294"/>
      <c r="H245" s="294"/>
      <c r="R245" s="3"/>
      <c r="S245" s="3"/>
      <c r="T245" s="3"/>
      <c r="U245" s="3"/>
      <c r="V245" s="3"/>
      <c r="W245" s="3"/>
      <c r="X245" s="3"/>
      <c r="Y245" s="3"/>
      <c r="Z245" s="3"/>
      <c r="AA245" s="3"/>
      <c r="AB245" s="3"/>
      <c r="AC245" s="3"/>
    </row>
    <row r="246" spans="1:29">
      <c r="A246" s="16" t="s">
        <v>94</v>
      </c>
      <c r="B246" s="294"/>
      <c r="C246" s="294"/>
      <c r="D246" s="294"/>
      <c r="E246" s="294"/>
      <c r="F246" s="294"/>
      <c r="G246" s="294"/>
      <c r="H246" s="294"/>
      <c r="R246" s="3"/>
      <c r="S246" s="3"/>
      <c r="T246" s="3"/>
      <c r="U246" s="3"/>
      <c r="V246" s="3"/>
      <c r="W246" s="3"/>
      <c r="X246" s="3"/>
      <c r="Y246" s="3"/>
      <c r="Z246" s="3"/>
      <c r="AA246" s="3"/>
      <c r="AB246" s="3"/>
      <c r="AC246" s="3"/>
    </row>
    <row r="247" spans="1:29">
      <c r="A247" s="10" t="s">
        <v>593</v>
      </c>
      <c r="B247" s="294"/>
      <c r="C247" s="294"/>
      <c r="D247" s="294"/>
      <c r="E247" s="294"/>
      <c r="F247" s="294"/>
      <c r="G247" s="294"/>
      <c r="H247" s="294"/>
      <c r="R247" s="3"/>
      <c r="S247" s="3"/>
      <c r="T247" s="3"/>
      <c r="U247" s="3"/>
      <c r="V247" s="3"/>
      <c r="W247" s="3"/>
      <c r="X247" s="3"/>
      <c r="Y247" s="3"/>
      <c r="Z247" s="3"/>
      <c r="AA247" s="3"/>
      <c r="AB247" s="3"/>
      <c r="AC247" s="3"/>
    </row>
    <row r="248" spans="1:29">
      <c r="A248" s="10" t="s">
        <v>594</v>
      </c>
      <c r="B248" s="294"/>
      <c r="C248" s="294"/>
      <c r="D248" s="294"/>
      <c r="E248" s="294"/>
      <c r="F248" s="294"/>
      <c r="G248" s="294"/>
      <c r="H248" s="294"/>
      <c r="R248" s="3"/>
      <c r="S248" s="3"/>
      <c r="T248" s="3"/>
      <c r="U248" s="3"/>
      <c r="V248" s="3"/>
      <c r="W248" s="3"/>
      <c r="X248" s="3"/>
      <c r="Y248" s="3"/>
      <c r="Z248" s="3"/>
      <c r="AA248" s="3"/>
      <c r="AB248" s="3"/>
      <c r="AC248" s="3"/>
    </row>
    <row r="249" spans="1:29">
      <c r="A249" s="10" t="s">
        <v>95</v>
      </c>
      <c r="B249" s="294"/>
      <c r="C249" s="294"/>
      <c r="D249" s="294"/>
      <c r="E249" s="294"/>
      <c r="F249" s="294"/>
      <c r="G249" s="294"/>
      <c r="H249" s="294"/>
      <c r="R249" s="3"/>
      <c r="S249" s="3"/>
      <c r="T249" s="3"/>
      <c r="U249" s="3"/>
      <c r="V249" s="3"/>
      <c r="W249" s="3"/>
      <c r="X249" s="3"/>
      <c r="Y249" s="3"/>
      <c r="Z249" s="3"/>
      <c r="AA249" s="3"/>
      <c r="AB249" s="3"/>
      <c r="AC249" s="3"/>
    </row>
    <row r="250" spans="1:29">
      <c r="A250" s="10" t="s">
        <v>595</v>
      </c>
      <c r="B250" s="294"/>
      <c r="C250" s="294"/>
      <c r="D250" s="294"/>
      <c r="E250" s="294"/>
      <c r="F250" s="294"/>
      <c r="G250" s="294"/>
      <c r="H250" s="294"/>
      <c r="R250" s="3"/>
      <c r="S250" s="3"/>
      <c r="T250" s="3"/>
      <c r="U250" s="3"/>
      <c r="V250" s="3"/>
      <c r="W250" s="3"/>
      <c r="X250" s="3"/>
      <c r="Y250" s="3"/>
      <c r="Z250" s="3"/>
      <c r="AA250" s="3"/>
      <c r="AB250" s="3"/>
      <c r="AC250" s="3"/>
    </row>
    <row r="251" spans="1:29">
      <c r="A251" s="10" t="s">
        <v>96</v>
      </c>
      <c r="B251" s="294"/>
      <c r="C251" s="294"/>
      <c r="D251" s="294"/>
      <c r="E251" s="294"/>
      <c r="F251" s="294"/>
      <c r="G251" s="294"/>
      <c r="H251" s="294"/>
      <c r="R251" s="3"/>
      <c r="S251" s="3"/>
      <c r="T251" s="3"/>
      <c r="U251" s="3"/>
      <c r="V251" s="3"/>
      <c r="W251" s="3"/>
      <c r="X251" s="3"/>
      <c r="Y251" s="3"/>
      <c r="Z251" s="3"/>
      <c r="AA251" s="3"/>
      <c r="AB251" s="3"/>
      <c r="AC251" s="3"/>
    </row>
    <row r="252" spans="1:29">
      <c r="A252" s="10" t="s">
        <v>97</v>
      </c>
      <c r="B252" s="295">
        <f>B253+B254+B255+B256</f>
        <v>0</v>
      </c>
      <c r="C252" s="295">
        <f t="shared" ref="C252:H252" si="28">C253+C254+C255+C256</f>
        <v>0</v>
      </c>
      <c r="D252" s="295">
        <f t="shared" si="28"/>
        <v>0</v>
      </c>
      <c r="E252" s="295">
        <f t="shared" si="28"/>
        <v>0</v>
      </c>
      <c r="F252" s="295">
        <f t="shared" si="28"/>
        <v>0</v>
      </c>
      <c r="G252" s="295">
        <f t="shared" si="28"/>
        <v>0</v>
      </c>
      <c r="H252" s="295">
        <f t="shared" si="28"/>
        <v>0</v>
      </c>
      <c r="R252" s="3"/>
      <c r="S252" s="3"/>
      <c r="T252" s="3"/>
      <c r="U252" s="3"/>
      <c r="V252" s="3"/>
      <c r="W252" s="3"/>
      <c r="X252" s="3"/>
      <c r="Y252" s="3"/>
      <c r="Z252" s="3"/>
      <c r="AA252" s="3"/>
      <c r="AB252" s="3"/>
      <c r="AC252" s="3"/>
    </row>
    <row r="253" spans="1:29">
      <c r="A253" s="77" t="s">
        <v>596</v>
      </c>
      <c r="B253" s="294"/>
      <c r="C253" s="294"/>
      <c r="D253" s="294"/>
      <c r="E253" s="294"/>
      <c r="F253" s="294"/>
      <c r="G253" s="294"/>
      <c r="H253" s="294"/>
      <c r="R253" s="3"/>
      <c r="S253" s="3"/>
      <c r="T253" s="3"/>
      <c r="U253" s="3"/>
      <c r="V253" s="3"/>
      <c r="W253" s="3"/>
      <c r="X253" s="3"/>
      <c r="Y253" s="3"/>
      <c r="Z253" s="3"/>
      <c r="AA253" s="3"/>
      <c r="AB253" s="3"/>
      <c r="AC253" s="3"/>
    </row>
    <row r="254" spans="1:29">
      <c r="A254" s="6" t="s">
        <v>597</v>
      </c>
      <c r="B254" s="294"/>
      <c r="C254" s="294"/>
      <c r="D254" s="294"/>
      <c r="E254" s="294"/>
      <c r="F254" s="294"/>
      <c r="G254" s="294"/>
      <c r="H254" s="294"/>
      <c r="R254" s="3"/>
      <c r="S254" s="3"/>
      <c r="T254" s="3"/>
      <c r="U254" s="3"/>
      <c r="V254" s="3"/>
      <c r="W254" s="3"/>
      <c r="X254" s="3"/>
      <c r="Y254" s="3"/>
      <c r="Z254" s="3"/>
      <c r="AA254" s="3"/>
      <c r="AB254" s="3"/>
      <c r="AC254" s="3"/>
    </row>
    <row r="255" spans="1:29">
      <c r="A255" s="6" t="s">
        <v>598</v>
      </c>
      <c r="B255" s="294"/>
      <c r="C255" s="294"/>
      <c r="D255" s="294"/>
      <c r="E255" s="294"/>
      <c r="F255" s="294"/>
      <c r="G255" s="294"/>
      <c r="H255" s="294"/>
      <c r="R255" s="3"/>
      <c r="S255" s="3"/>
      <c r="T255" s="3"/>
      <c r="U255" s="3"/>
      <c r="V255" s="3"/>
      <c r="W255" s="3"/>
      <c r="X255" s="3"/>
      <c r="Y255" s="3"/>
      <c r="Z255" s="3"/>
      <c r="AA255" s="3"/>
      <c r="AB255" s="3"/>
      <c r="AC255" s="3"/>
    </row>
    <row r="256" spans="1:29">
      <c r="A256" s="6" t="s">
        <v>599</v>
      </c>
      <c r="B256" s="294"/>
      <c r="C256" s="294"/>
      <c r="D256" s="294"/>
      <c r="E256" s="294"/>
      <c r="F256" s="294"/>
      <c r="G256" s="294"/>
      <c r="H256" s="294"/>
      <c r="R256" s="3"/>
      <c r="S256" s="3"/>
      <c r="T256" s="3"/>
      <c r="U256" s="3"/>
      <c r="V256" s="3"/>
      <c r="W256" s="3"/>
      <c r="X256" s="3"/>
      <c r="Y256" s="3"/>
      <c r="Z256" s="3"/>
      <c r="AA256" s="3"/>
      <c r="AB256" s="3"/>
      <c r="AC256" s="3"/>
    </row>
    <row r="257" spans="1:29">
      <c r="A257" s="10" t="s">
        <v>98</v>
      </c>
      <c r="B257" s="294"/>
      <c r="C257" s="294"/>
      <c r="D257" s="294"/>
      <c r="E257" s="294"/>
      <c r="F257" s="294"/>
      <c r="G257" s="294"/>
      <c r="H257" s="294"/>
      <c r="R257" s="3"/>
      <c r="S257" s="3"/>
      <c r="T257" s="3"/>
      <c r="U257" s="3"/>
      <c r="V257" s="3"/>
      <c r="W257" s="3"/>
      <c r="X257" s="3"/>
      <c r="Y257" s="3"/>
      <c r="Z257" s="3"/>
      <c r="AA257" s="3"/>
      <c r="AB257" s="3"/>
      <c r="AC257" s="3"/>
    </row>
    <row r="258" spans="1:29">
      <c r="A258" s="10" t="s">
        <v>99</v>
      </c>
      <c r="B258" s="297"/>
      <c r="C258" s="297"/>
      <c r="D258" s="294"/>
      <c r="E258" s="297"/>
      <c r="F258" s="297"/>
      <c r="G258" s="297"/>
      <c r="H258" s="297"/>
      <c r="R258" s="3"/>
      <c r="S258" s="3"/>
      <c r="T258" s="3"/>
      <c r="U258" s="3"/>
      <c r="V258" s="3"/>
      <c r="W258" s="3"/>
      <c r="X258" s="3"/>
      <c r="Y258" s="3"/>
      <c r="Z258" s="3"/>
      <c r="AA258" s="3"/>
      <c r="AB258" s="3"/>
      <c r="AC258" s="3"/>
    </row>
    <row r="259" spans="1:29">
      <c r="A259" s="508" t="s">
        <v>7</v>
      </c>
      <c r="B259" s="509">
        <f>SUM(B260:B271,B276,B277)</f>
        <v>0</v>
      </c>
      <c r="C259" s="509">
        <f t="shared" ref="C259:H259" si="29">SUM(C260:C271,C276,C277)</f>
        <v>0</v>
      </c>
      <c r="D259" s="509">
        <f t="shared" si="29"/>
        <v>0</v>
      </c>
      <c r="E259" s="509">
        <f t="shared" si="29"/>
        <v>0</v>
      </c>
      <c r="F259" s="509">
        <f t="shared" si="29"/>
        <v>0</v>
      </c>
      <c r="G259" s="509">
        <f t="shared" si="29"/>
        <v>0</v>
      </c>
      <c r="H259" s="509">
        <f t="shared" si="29"/>
        <v>0</v>
      </c>
      <c r="R259" s="3"/>
      <c r="S259" s="3"/>
      <c r="T259" s="3"/>
      <c r="U259" s="3"/>
      <c r="V259" s="3"/>
      <c r="W259" s="3"/>
      <c r="X259" s="3"/>
      <c r="Y259" s="3"/>
      <c r="Z259" s="3"/>
      <c r="AA259" s="3"/>
      <c r="AB259" s="3"/>
      <c r="AC259" s="3"/>
    </row>
    <row r="260" spans="1:29">
      <c r="A260" s="140" t="s">
        <v>91</v>
      </c>
      <c r="B260" s="294"/>
      <c r="C260" s="294"/>
      <c r="D260" s="294"/>
      <c r="E260" s="294"/>
      <c r="F260" s="294"/>
      <c r="G260" s="294"/>
      <c r="H260" s="294"/>
      <c r="R260" s="3"/>
      <c r="S260" s="3"/>
      <c r="T260" s="3"/>
      <c r="U260" s="3"/>
      <c r="V260" s="3"/>
      <c r="W260" s="3"/>
      <c r="X260" s="3"/>
      <c r="Y260" s="3"/>
      <c r="Z260" s="3"/>
      <c r="AA260" s="3"/>
      <c r="AB260" s="3"/>
      <c r="AC260" s="3"/>
    </row>
    <row r="261" spans="1:29">
      <c r="A261" s="16" t="s">
        <v>92</v>
      </c>
      <c r="B261" s="294"/>
      <c r="C261" s="294"/>
      <c r="D261" s="294"/>
      <c r="E261" s="294"/>
      <c r="F261" s="294"/>
      <c r="G261" s="294"/>
      <c r="H261" s="294"/>
      <c r="R261" s="3"/>
      <c r="S261" s="3"/>
      <c r="T261" s="3"/>
      <c r="U261" s="3"/>
      <c r="V261" s="3"/>
      <c r="W261" s="3"/>
      <c r="X261" s="3"/>
      <c r="Y261" s="3"/>
      <c r="Z261" s="3"/>
      <c r="AA261" s="3"/>
      <c r="AB261" s="3"/>
      <c r="AC261" s="3"/>
    </row>
    <row r="262" spans="1:29">
      <c r="A262" s="10" t="s">
        <v>591</v>
      </c>
      <c r="B262" s="294"/>
      <c r="C262" s="294"/>
      <c r="D262" s="294"/>
      <c r="E262" s="294"/>
      <c r="F262" s="294"/>
      <c r="G262" s="294"/>
      <c r="H262" s="294"/>
      <c r="R262" s="3"/>
      <c r="S262" s="3"/>
      <c r="T262" s="3"/>
      <c r="U262" s="3"/>
      <c r="V262" s="3"/>
      <c r="W262" s="3"/>
      <c r="X262" s="3"/>
      <c r="Y262" s="3"/>
      <c r="Z262" s="3"/>
      <c r="AA262" s="3"/>
      <c r="AB262" s="3"/>
      <c r="AC262" s="3"/>
    </row>
    <row r="263" spans="1:29">
      <c r="A263" s="16" t="s">
        <v>592</v>
      </c>
      <c r="B263" s="294"/>
      <c r="C263" s="294"/>
      <c r="D263" s="294"/>
      <c r="E263" s="294"/>
      <c r="F263" s="294"/>
      <c r="G263" s="294"/>
      <c r="H263" s="294"/>
      <c r="R263" s="3"/>
      <c r="S263" s="3"/>
      <c r="T263" s="3"/>
      <c r="U263" s="3"/>
      <c r="V263" s="3"/>
      <c r="W263" s="3"/>
      <c r="X263" s="3"/>
      <c r="Y263" s="3"/>
      <c r="Z263" s="3"/>
      <c r="AA263" s="3"/>
      <c r="AB263" s="3"/>
      <c r="AC263" s="3"/>
    </row>
    <row r="264" spans="1:29">
      <c r="A264" s="16" t="s">
        <v>93</v>
      </c>
      <c r="B264" s="294"/>
      <c r="C264" s="294"/>
      <c r="D264" s="294"/>
      <c r="E264" s="294"/>
      <c r="F264" s="294"/>
      <c r="G264" s="294"/>
      <c r="H264" s="294"/>
      <c r="R264" s="3"/>
      <c r="S264" s="3"/>
      <c r="T264" s="3"/>
      <c r="U264" s="3"/>
      <c r="V264" s="3"/>
      <c r="W264" s="3"/>
      <c r="X264" s="3"/>
      <c r="Y264" s="3"/>
      <c r="Z264" s="3"/>
      <c r="AA264" s="3"/>
      <c r="AB264" s="3"/>
      <c r="AC264" s="3"/>
    </row>
    <row r="265" spans="1:29">
      <c r="A265" s="16" t="s">
        <v>94</v>
      </c>
      <c r="B265" s="294"/>
      <c r="C265" s="294"/>
      <c r="D265" s="294"/>
      <c r="E265" s="294"/>
      <c r="F265" s="294"/>
      <c r="G265" s="294"/>
      <c r="H265" s="294"/>
      <c r="R265" s="3"/>
      <c r="S265" s="3"/>
      <c r="T265" s="3"/>
      <c r="U265" s="3"/>
      <c r="V265" s="3"/>
      <c r="W265" s="3"/>
      <c r="X265" s="3"/>
      <c r="Y265" s="3"/>
      <c r="Z265" s="3"/>
      <c r="AA265" s="3"/>
      <c r="AB265" s="3"/>
      <c r="AC265" s="3"/>
    </row>
    <row r="266" spans="1:29">
      <c r="A266" s="10" t="s">
        <v>593</v>
      </c>
      <c r="B266" s="294"/>
      <c r="C266" s="294"/>
      <c r="D266" s="294"/>
      <c r="E266" s="294"/>
      <c r="F266" s="294"/>
      <c r="G266" s="294"/>
      <c r="H266" s="294"/>
      <c r="R266" s="3"/>
      <c r="S266" s="3"/>
      <c r="T266" s="3"/>
      <c r="U266" s="3"/>
      <c r="V266" s="3"/>
      <c r="W266" s="3"/>
      <c r="X266" s="3"/>
      <c r="Y266" s="3"/>
      <c r="Z266" s="3"/>
      <c r="AA266" s="3"/>
      <c r="AB266" s="3"/>
      <c r="AC266" s="3"/>
    </row>
    <row r="267" spans="1:29">
      <c r="A267" s="10" t="s">
        <v>594</v>
      </c>
      <c r="B267" s="294"/>
      <c r="C267" s="294"/>
      <c r="D267" s="294"/>
      <c r="E267" s="294"/>
      <c r="F267" s="294"/>
      <c r="G267" s="294"/>
      <c r="H267" s="294"/>
      <c r="R267" s="3"/>
      <c r="S267" s="3"/>
      <c r="T267" s="3"/>
      <c r="U267" s="3"/>
      <c r="V267" s="3"/>
      <c r="W267" s="3"/>
      <c r="X267" s="3"/>
      <c r="Y267" s="3"/>
      <c r="Z267" s="3"/>
      <c r="AA267" s="3"/>
      <c r="AB267" s="3"/>
      <c r="AC267" s="3"/>
    </row>
    <row r="268" spans="1:29">
      <c r="A268" s="10" t="s">
        <v>95</v>
      </c>
      <c r="B268" s="294"/>
      <c r="C268" s="294"/>
      <c r="D268" s="294"/>
      <c r="E268" s="294"/>
      <c r="F268" s="294"/>
      <c r="G268" s="294"/>
      <c r="H268" s="294"/>
      <c r="R268" s="3"/>
      <c r="S268" s="3"/>
      <c r="T268" s="3"/>
      <c r="U268" s="3"/>
      <c r="V268" s="3"/>
      <c r="W268" s="3"/>
      <c r="X268" s="3"/>
      <c r="Y268" s="3"/>
      <c r="Z268" s="3"/>
      <c r="AA268" s="3"/>
      <c r="AB268" s="3"/>
      <c r="AC268" s="3"/>
    </row>
    <row r="269" spans="1:29">
      <c r="A269" s="10" t="s">
        <v>595</v>
      </c>
      <c r="B269" s="294"/>
      <c r="C269" s="294"/>
      <c r="D269" s="294"/>
      <c r="E269" s="294"/>
      <c r="F269" s="294"/>
      <c r="G269" s="294"/>
      <c r="H269" s="294"/>
      <c r="R269" s="3"/>
      <c r="S269" s="3"/>
      <c r="T269" s="3"/>
      <c r="U269" s="3"/>
      <c r="V269" s="3"/>
      <c r="W269" s="3"/>
      <c r="X269" s="3"/>
      <c r="Y269" s="3"/>
      <c r="Z269" s="3"/>
      <c r="AA269" s="3"/>
      <c r="AB269" s="3"/>
      <c r="AC269" s="3"/>
    </row>
    <row r="270" spans="1:29">
      <c r="A270" s="10" t="s">
        <v>96</v>
      </c>
      <c r="B270" s="294"/>
      <c r="C270" s="294"/>
      <c r="D270" s="294"/>
      <c r="E270" s="294"/>
      <c r="F270" s="294"/>
      <c r="G270" s="294"/>
      <c r="H270" s="294"/>
      <c r="R270" s="3"/>
      <c r="S270" s="3"/>
      <c r="T270" s="3"/>
      <c r="U270" s="3"/>
      <c r="V270" s="3"/>
      <c r="W270" s="3"/>
      <c r="X270" s="3"/>
      <c r="Y270" s="3"/>
      <c r="Z270" s="3"/>
      <c r="AA270" s="3"/>
      <c r="AB270" s="3"/>
      <c r="AC270" s="3"/>
    </row>
    <row r="271" spans="1:29">
      <c r="A271" s="10" t="s">
        <v>97</v>
      </c>
      <c r="B271" s="295">
        <f>B272+B273+B274+B275</f>
        <v>0</v>
      </c>
      <c r="C271" s="295">
        <f t="shared" ref="C271:H271" si="30">C272+C273+C274+C275</f>
        <v>0</v>
      </c>
      <c r="D271" s="295">
        <f t="shared" si="30"/>
        <v>0</v>
      </c>
      <c r="E271" s="295">
        <f t="shared" si="30"/>
        <v>0</v>
      </c>
      <c r="F271" s="295">
        <f t="shared" si="30"/>
        <v>0</v>
      </c>
      <c r="G271" s="295">
        <f t="shared" si="30"/>
        <v>0</v>
      </c>
      <c r="H271" s="295">
        <f t="shared" si="30"/>
        <v>0</v>
      </c>
      <c r="R271" s="3"/>
      <c r="S271" s="3"/>
      <c r="T271" s="3"/>
      <c r="U271" s="3"/>
      <c r="V271" s="3"/>
      <c r="W271" s="3"/>
      <c r="X271" s="3"/>
      <c r="Y271" s="3"/>
      <c r="Z271" s="3"/>
      <c r="AA271" s="3"/>
      <c r="AB271" s="3"/>
      <c r="AC271" s="3"/>
    </row>
    <row r="272" spans="1:29">
      <c r="A272" s="77" t="s">
        <v>596</v>
      </c>
      <c r="B272" s="294"/>
      <c r="C272" s="294"/>
      <c r="D272" s="294"/>
      <c r="E272" s="294"/>
      <c r="F272" s="294"/>
      <c r="G272" s="294"/>
      <c r="H272" s="294"/>
      <c r="R272" s="3"/>
      <c r="S272" s="3"/>
      <c r="T272" s="3"/>
      <c r="U272" s="3"/>
      <c r="V272" s="3"/>
      <c r="W272" s="3"/>
      <c r="X272" s="3"/>
      <c r="Y272" s="3"/>
      <c r="Z272" s="3"/>
      <c r="AA272" s="3"/>
      <c r="AB272" s="3"/>
      <c r="AC272" s="3"/>
    </row>
    <row r="273" spans="1:29">
      <c r="A273" s="6" t="s">
        <v>597</v>
      </c>
      <c r="B273" s="294"/>
      <c r="C273" s="294"/>
      <c r="D273" s="294"/>
      <c r="E273" s="294"/>
      <c r="F273" s="294"/>
      <c r="G273" s="294"/>
      <c r="H273" s="294"/>
      <c r="R273" s="3"/>
      <c r="S273" s="3"/>
      <c r="T273" s="3"/>
      <c r="U273" s="3"/>
      <c r="V273" s="3"/>
      <c r="W273" s="3"/>
      <c r="X273" s="3"/>
      <c r="Y273" s="3"/>
      <c r="Z273" s="3"/>
      <c r="AA273" s="3"/>
      <c r="AB273" s="3"/>
      <c r="AC273" s="3"/>
    </row>
    <row r="274" spans="1:29">
      <c r="A274" s="6" t="s">
        <v>598</v>
      </c>
      <c r="B274" s="294"/>
      <c r="C274" s="294"/>
      <c r="D274" s="294"/>
      <c r="E274" s="294"/>
      <c r="F274" s="294"/>
      <c r="G274" s="294"/>
      <c r="H274" s="294"/>
      <c r="R274" s="3"/>
      <c r="S274" s="3"/>
      <c r="T274" s="3"/>
      <c r="U274" s="3"/>
      <c r="V274" s="3"/>
      <c r="W274" s="3"/>
      <c r="X274" s="3"/>
      <c r="Y274" s="3"/>
      <c r="Z274" s="3"/>
      <c r="AA274" s="3"/>
      <c r="AB274" s="3"/>
      <c r="AC274" s="3"/>
    </row>
    <row r="275" spans="1:29">
      <c r="A275" s="6" t="s">
        <v>599</v>
      </c>
      <c r="B275" s="294"/>
      <c r="C275" s="294"/>
      <c r="D275" s="294"/>
      <c r="E275" s="294"/>
      <c r="F275" s="294"/>
      <c r="G275" s="294"/>
      <c r="H275" s="294"/>
      <c r="R275" s="3"/>
      <c r="S275" s="3"/>
      <c r="T275" s="3"/>
      <c r="U275" s="3"/>
      <c r="V275" s="3"/>
      <c r="W275" s="3"/>
      <c r="X275" s="3"/>
      <c r="Y275" s="3"/>
      <c r="Z275" s="3"/>
      <c r="AA275" s="3"/>
      <c r="AB275" s="3"/>
      <c r="AC275" s="3"/>
    </row>
    <row r="276" spans="1:29">
      <c r="A276" s="10" t="s">
        <v>98</v>
      </c>
      <c r="B276" s="294"/>
      <c r="C276" s="294"/>
      <c r="D276" s="294"/>
      <c r="E276" s="294"/>
      <c r="F276" s="294"/>
      <c r="G276" s="294"/>
      <c r="H276" s="294"/>
      <c r="R276" s="3"/>
      <c r="S276" s="3"/>
      <c r="T276" s="3"/>
      <c r="U276" s="3"/>
      <c r="V276" s="3"/>
      <c r="W276" s="3"/>
      <c r="X276" s="3"/>
      <c r="Y276" s="3"/>
      <c r="Z276" s="3"/>
      <c r="AA276" s="3"/>
      <c r="AB276" s="3"/>
      <c r="AC276" s="3"/>
    </row>
    <row r="277" spans="1:29">
      <c r="A277" s="10" t="s">
        <v>99</v>
      </c>
      <c r="B277" s="297"/>
      <c r="C277" s="297"/>
      <c r="D277" s="294"/>
      <c r="E277" s="297"/>
      <c r="F277" s="297"/>
      <c r="G277" s="297"/>
      <c r="H277" s="297"/>
      <c r="R277" s="3"/>
      <c r="S277" s="3"/>
      <c r="T277" s="3"/>
      <c r="U277" s="3"/>
      <c r="V277" s="3"/>
      <c r="W277" s="3"/>
      <c r="X277" s="3"/>
      <c r="Y277" s="3"/>
      <c r="Z277" s="3"/>
      <c r="AA277" s="3"/>
      <c r="AB277" s="3"/>
      <c r="AC277" s="3"/>
    </row>
    <row r="278" spans="1:29">
      <c r="A278" s="508" t="s">
        <v>6</v>
      </c>
      <c r="B278" s="509">
        <f>SUM(B279:B290,B295,B296)</f>
        <v>0</v>
      </c>
      <c r="C278" s="509">
        <f t="shared" ref="C278:H278" si="31">SUM(C279:C290,C295,C296)</f>
        <v>0</v>
      </c>
      <c r="D278" s="509">
        <f t="shared" si="31"/>
        <v>0</v>
      </c>
      <c r="E278" s="509">
        <f t="shared" si="31"/>
        <v>0</v>
      </c>
      <c r="F278" s="509">
        <f t="shared" si="31"/>
        <v>0</v>
      </c>
      <c r="G278" s="509">
        <f t="shared" si="31"/>
        <v>0</v>
      </c>
      <c r="H278" s="509">
        <f t="shared" si="31"/>
        <v>0</v>
      </c>
      <c r="R278" s="3"/>
      <c r="S278" s="3"/>
      <c r="T278" s="3"/>
      <c r="U278" s="3"/>
      <c r="V278" s="3"/>
      <c r="W278" s="3"/>
      <c r="X278" s="3"/>
      <c r="Y278" s="3"/>
      <c r="Z278" s="3"/>
      <c r="AA278" s="3"/>
      <c r="AB278" s="3"/>
      <c r="AC278" s="3"/>
    </row>
    <row r="279" spans="1:29">
      <c r="A279" s="140" t="s">
        <v>91</v>
      </c>
      <c r="B279" s="294"/>
      <c r="C279" s="294"/>
      <c r="D279" s="294"/>
      <c r="E279" s="294"/>
      <c r="F279" s="294"/>
      <c r="G279" s="294"/>
      <c r="H279" s="294"/>
      <c r="R279" s="3"/>
      <c r="S279" s="3"/>
      <c r="T279" s="3"/>
      <c r="U279" s="3"/>
      <c r="V279" s="3"/>
      <c r="W279" s="3"/>
      <c r="X279" s="3"/>
      <c r="Y279" s="3"/>
      <c r="Z279" s="3"/>
      <c r="AA279" s="3"/>
      <c r="AB279" s="3"/>
      <c r="AC279" s="3"/>
    </row>
    <row r="280" spans="1:29">
      <c r="A280" s="16" t="s">
        <v>92</v>
      </c>
      <c r="B280" s="294"/>
      <c r="C280" s="294"/>
      <c r="D280" s="294"/>
      <c r="E280" s="294"/>
      <c r="F280" s="294"/>
      <c r="G280" s="294"/>
      <c r="H280" s="294"/>
      <c r="R280" s="3"/>
      <c r="S280" s="3"/>
      <c r="T280" s="3"/>
      <c r="U280" s="3"/>
      <c r="V280" s="3"/>
      <c r="W280" s="3"/>
      <c r="X280" s="3"/>
      <c r="Y280" s="3"/>
      <c r="Z280" s="3"/>
      <c r="AA280" s="3"/>
      <c r="AB280" s="3"/>
      <c r="AC280" s="3"/>
    </row>
    <row r="281" spans="1:29">
      <c r="A281" s="10" t="s">
        <v>591</v>
      </c>
      <c r="B281" s="294"/>
      <c r="C281" s="294"/>
      <c r="D281" s="294"/>
      <c r="E281" s="294"/>
      <c r="F281" s="294"/>
      <c r="G281" s="294"/>
      <c r="H281" s="294"/>
      <c r="R281" s="3"/>
      <c r="S281" s="3"/>
      <c r="T281" s="3"/>
      <c r="U281" s="3"/>
      <c r="V281" s="3"/>
      <c r="W281" s="3"/>
      <c r="X281" s="3"/>
      <c r="Y281" s="3"/>
      <c r="Z281" s="3"/>
      <c r="AA281" s="3"/>
      <c r="AB281" s="3"/>
      <c r="AC281" s="3"/>
    </row>
    <row r="282" spans="1:29">
      <c r="A282" s="16" t="s">
        <v>592</v>
      </c>
      <c r="B282" s="294"/>
      <c r="C282" s="294"/>
      <c r="D282" s="294"/>
      <c r="E282" s="294"/>
      <c r="F282" s="294"/>
      <c r="G282" s="294"/>
      <c r="H282" s="294"/>
      <c r="R282" s="3"/>
      <c r="S282" s="3"/>
      <c r="T282" s="3"/>
      <c r="U282" s="3"/>
      <c r="V282" s="3"/>
      <c r="W282" s="3"/>
      <c r="X282" s="3"/>
      <c r="Y282" s="3"/>
      <c r="Z282" s="3"/>
      <c r="AA282" s="3"/>
      <c r="AB282" s="3"/>
      <c r="AC282" s="3"/>
    </row>
    <row r="283" spans="1:29">
      <c r="A283" s="16" t="s">
        <v>93</v>
      </c>
      <c r="B283" s="294"/>
      <c r="C283" s="294"/>
      <c r="D283" s="294"/>
      <c r="E283" s="294"/>
      <c r="F283" s="294"/>
      <c r="G283" s="294"/>
      <c r="H283" s="294"/>
      <c r="R283" s="3"/>
      <c r="S283" s="3"/>
      <c r="T283" s="3"/>
      <c r="U283" s="3"/>
      <c r="V283" s="3"/>
      <c r="W283" s="3"/>
      <c r="X283" s="3"/>
      <c r="Y283" s="3"/>
      <c r="Z283" s="3"/>
      <c r="AA283" s="3"/>
      <c r="AB283" s="3"/>
      <c r="AC283" s="3"/>
    </row>
    <row r="284" spans="1:29">
      <c r="A284" s="16" t="s">
        <v>94</v>
      </c>
      <c r="B284" s="294"/>
      <c r="C284" s="294"/>
      <c r="D284" s="294"/>
      <c r="E284" s="294"/>
      <c r="F284" s="294"/>
      <c r="G284" s="294"/>
      <c r="H284" s="294"/>
      <c r="R284" s="3"/>
      <c r="S284" s="3"/>
      <c r="T284" s="3"/>
      <c r="U284" s="3"/>
      <c r="V284" s="3"/>
      <c r="W284" s="3"/>
      <c r="X284" s="3"/>
      <c r="Y284" s="3"/>
      <c r="Z284" s="3"/>
      <c r="AA284" s="3"/>
      <c r="AB284" s="3"/>
      <c r="AC284" s="3"/>
    </row>
    <row r="285" spans="1:29">
      <c r="A285" s="10" t="s">
        <v>593</v>
      </c>
      <c r="B285" s="294"/>
      <c r="C285" s="294"/>
      <c r="D285" s="294"/>
      <c r="E285" s="294"/>
      <c r="F285" s="294"/>
      <c r="G285" s="294"/>
      <c r="H285" s="294"/>
      <c r="R285" s="3"/>
      <c r="S285" s="3"/>
      <c r="T285" s="3"/>
      <c r="U285" s="3"/>
      <c r="V285" s="3"/>
      <c r="W285" s="3"/>
      <c r="X285" s="3"/>
      <c r="Y285" s="3"/>
      <c r="Z285" s="3"/>
      <c r="AA285" s="3"/>
      <c r="AB285" s="3"/>
      <c r="AC285" s="3"/>
    </row>
    <row r="286" spans="1:29">
      <c r="A286" s="10" t="s">
        <v>594</v>
      </c>
      <c r="B286" s="294"/>
      <c r="C286" s="294"/>
      <c r="D286" s="294"/>
      <c r="E286" s="294"/>
      <c r="F286" s="294"/>
      <c r="G286" s="294"/>
      <c r="H286" s="294"/>
      <c r="R286" s="3"/>
      <c r="S286" s="3"/>
      <c r="T286" s="3"/>
      <c r="U286" s="3"/>
      <c r="V286" s="3"/>
      <c r="W286" s="3"/>
      <c r="X286" s="3"/>
      <c r="Y286" s="3"/>
      <c r="Z286" s="3"/>
      <c r="AA286" s="3"/>
      <c r="AB286" s="3"/>
      <c r="AC286" s="3"/>
    </row>
    <row r="287" spans="1:29">
      <c r="A287" s="10" t="s">
        <v>95</v>
      </c>
      <c r="B287" s="294"/>
      <c r="C287" s="294"/>
      <c r="D287" s="294"/>
      <c r="E287" s="294"/>
      <c r="F287" s="294"/>
      <c r="G287" s="294"/>
      <c r="H287" s="294"/>
      <c r="R287" s="3"/>
      <c r="S287" s="3"/>
      <c r="T287" s="3"/>
      <c r="U287" s="3"/>
      <c r="V287" s="3"/>
      <c r="W287" s="3"/>
      <c r="X287" s="3"/>
      <c r="Y287" s="3"/>
      <c r="Z287" s="3"/>
      <c r="AA287" s="3"/>
      <c r="AB287" s="3"/>
      <c r="AC287" s="3"/>
    </row>
    <row r="288" spans="1:29">
      <c r="A288" s="10" t="s">
        <v>595</v>
      </c>
      <c r="B288" s="294"/>
      <c r="C288" s="294"/>
      <c r="D288" s="294"/>
      <c r="E288" s="294"/>
      <c r="F288" s="294"/>
      <c r="G288" s="294"/>
      <c r="H288" s="294"/>
      <c r="R288" s="3"/>
      <c r="S288" s="3"/>
      <c r="T288" s="3"/>
      <c r="U288" s="3"/>
      <c r="V288" s="3"/>
      <c r="W288" s="3"/>
      <c r="X288" s="3"/>
      <c r="Y288" s="3"/>
      <c r="Z288" s="3"/>
      <c r="AA288" s="3"/>
      <c r="AB288" s="3"/>
      <c r="AC288" s="3"/>
    </row>
    <row r="289" spans="1:29">
      <c r="A289" s="10" t="s">
        <v>96</v>
      </c>
      <c r="B289" s="294"/>
      <c r="C289" s="294"/>
      <c r="D289" s="294"/>
      <c r="E289" s="294"/>
      <c r="F289" s="294"/>
      <c r="G289" s="294"/>
      <c r="H289" s="294"/>
      <c r="R289" s="3"/>
      <c r="S289" s="3"/>
      <c r="T289" s="3"/>
      <c r="U289" s="3"/>
      <c r="V289" s="3"/>
      <c r="W289" s="3"/>
      <c r="X289" s="3"/>
      <c r="Y289" s="3"/>
      <c r="Z289" s="3"/>
      <c r="AA289" s="3"/>
      <c r="AB289" s="3"/>
      <c r="AC289" s="3"/>
    </row>
    <row r="290" spans="1:29">
      <c r="A290" s="10" t="s">
        <v>97</v>
      </c>
      <c r="B290" s="295">
        <f>B291+B292+B293+B294</f>
        <v>0</v>
      </c>
      <c r="C290" s="295">
        <f t="shared" ref="C290:H290" si="32">C291+C292+C293+C294</f>
        <v>0</v>
      </c>
      <c r="D290" s="295">
        <f t="shared" si="32"/>
        <v>0</v>
      </c>
      <c r="E290" s="295">
        <f t="shared" si="32"/>
        <v>0</v>
      </c>
      <c r="F290" s="295">
        <f t="shared" si="32"/>
        <v>0</v>
      </c>
      <c r="G290" s="295">
        <f t="shared" si="32"/>
        <v>0</v>
      </c>
      <c r="H290" s="295">
        <f t="shared" si="32"/>
        <v>0</v>
      </c>
      <c r="R290" s="3"/>
      <c r="S290" s="3"/>
      <c r="T290" s="3"/>
      <c r="U290" s="3"/>
      <c r="V290" s="3"/>
      <c r="W290" s="3"/>
      <c r="X290" s="3"/>
      <c r="Y290" s="3"/>
      <c r="Z290" s="3"/>
      <c r="AA290" s="3"/>
      <c r="AB290" s="3"/>
      <c r="AC290" s="3"/>
    </row>
    <row r="291" spans="1:29">
      <c r="A291" s="77" t="s">
        <v>596</v>
      </c>
      <c r="B291" s="294"/>
      <c r="C291" s="294"/>
      <c r="D291" s="294"/>
      <c r="E291" s="294"/>
      <c r="F291" s="294"/>
      <c r="G291" s="294"/>
      <c r="H291" s="294"/>
      <c r="R291" s="3"/>
      <c r="S291" s="3"/>
      <c r="T291" s="3"/>
      <c r="U291" s="3"/>
      <c r="V291" s="3"/>
      <c r="W291" s="3"/>
      <c r="X291" s="3"/>
      <c r="Y291" s="3"/>
      <c r="Z291" s="3"/>
      <c r="AA291" s="3"/>
      <c r="AB291" s="3"/>
      <c r="AC291" s="3"/>
    </row>
    <row r="292" spans="1:29">
      <c r="A292" s="6" t="s">
        <v>597</v>
      </c>
      <c r="B292" s="294"/>
      <c r="C292" s="294"/>
      <c r="D292" s="294"/>
      <c r="E292" s="294"/>
      <c r="F292" s="294"/>
      <c r="G292" s="294"/>
      <c r="H292" s="294"/>
      <c r="R292" s="3"/>
      <c r="S292" s="3"/>
      <c r="T292" s="3"/>
      <c r="U292" s="3"/>
      <c r="V292" s="3"/>
      <c r="W292" s="3"/>
      <c r="X292" s="3"/>
      <c r="Y292" s="3"/>
      <c r="Z292" s="3"/>
      <c r="AA292" s="3"/>
      <c r="AB292" s="3"/>
      <c r="AC292" s="3"/>
    </row>
    <row r="293" spans="1:29">
      <c r="A293" s="6" t="s">
        <v>598</v>
      </c>
      <c r="B293" s="294"/>
      <c r="C293" s="294"/>
      <c r="D293" s="294"/>
      <c r="E293" s="294"/>
      <c r="F293" s="294"/>
      <c r="G293" s="294"/>
      <c r="H293" s="294"/>
      <c r="R293" s="3"/>
      <c r="S293" s="3"/>
      <c r="T293" s="3"/>
      <c r="U293" s="3"/>
      <c r="V293" s="3"/>
      <c r="W293" s="3"/>
      <c r="X293" s="3"/>
      <c r="Y293" s="3"/>
      <c r="Z293" s="3"/>
      <c r="AA293" s="3"/>
      <c r="AB293" s="3"/>
      <c r="AC293" s="3"/>
    </row>
    <row r="294" spans="1:29">
      <c r="A294" s="6" t="s">
        <v>599</v>
      </c>
      <c r="B294" s="294"/>
      <c r="C294" s="294"/>
      <c r="D294" s="294"/>
      <c r="E294" s="294"/>
      <c r="F294" s="294"/>
      <c r="G294" s="294"/>
      <c r="H294" s="294"/>
      <c r="R294" s="3"/>
      <c r="S294" s="3"/>
      <c r="T294" s="3"/>
      <c r="U294" s="3"/>
      <c r="V294" s="3"/>
      <c r="W294" s="3"/>
      <c r="X294" s="3"/>
      <c r="Y294" s="3"/>
      <c r="Z294" s="3"/>
      <c r="AA294" s="3"/>
      <c r="AB294" s="3"/>
      <c r="AC294" s="3"/>
    </row>
    <row r="295" spans="1:29">
      <c r="A295" s="10" t="s">
        <v>98</v>
      </c>
      <c r="B295" s="294"/>
      <c r="C295" s="294"/>
      <c r="D295" s="294"/>
      <c r="E295" s="294"/>
      <c r="F295" s="294"/>
      <c r="G295" s="294"/>
      <c r="H295" s="294"/>
      <c r="R295" s="3"/>
      <c r="S295" s="3"/>
      <c r="T295" s="3"/>
      <c r="U295" s="3"/>
      <c r="V295" s="3"/>
      <c r="W295" s="3"/>
      <c r="X295" s="3"/>
      <c r="Y295" s="3"/>
      <c r="Z295" s="3"/>
      <c r="AA295" s="3"/>
      <c r="AB295" s="3"/>
      <c r="AC295" s="3"/>
    </row>
    <row r="296" spans="1:29">
      <c r="A296" s="10" t="s">
        <v>99</v>
      </c>
      <c r="B296" s="297"/>
      <c r="C296" s="297"/>
      <c r="D296" s="294"/>
      <c r="E296" s="297"/>
      <c r="F296" s="297"/>
      <c r="G296" s="297"/>
      <c r="H296" s="297"/>
      <c r="R296" s="3"/>
      <c r="S296" s="3"/>
      <c r="T296" s="3"/>
      <c r="U296" s="3"/>
      <c r="V296" s="3"/>
      <c r="W296" s="3"/>
      <c r="X296" s="3"/>
      <c r="Y296" s="3"/>
      <c r="Z296" s="3"/>
      <c r="AA296" s="3"/>
      <c r="AB296" s="3"/>
      <c r="AC296" s="3"/>
    </row>
    <row r="297" spans="1:29">
      <c r="A297" s="508" t="s">
        <v>8</v>
      </c>
      <c r="B297" s="509">
        <f>SUM(B298:B309,B314,B315)</f>
        <v>0</v>
      </c>
      <c r="C297" s="509">
        <f t="shared" ref="C297:H297" si="33">SUM(C298:C309,C314,C315)</f>
        <v>0</v>
      </c>
      <c r="D297" s="509">
        <f t="shared" si="33"/>
        <v>0</v>
      </c>
      <c r="E297" s="509">
        <f t="shared" si="33"/>
        <v>0</v>
      </c>
      <c r="F297" s="509">
        <f t="shared" si="33"/>
        <v>0</v>
      </c>
      <c r="G297" s="509">
        <f t="shared" si="33"/>
        <v>0</v>
      </c>
      <c r="H297" s="509">
        <f t="shared" si="33"/>
        <v>0</v>
      </c>
      <c r="R297" s="3"/>
      <c r="S297" s="3"/>
      <c r="T297" s="3"/>
      <c r="U297" s="3"/>
      <c r="V297" s="3"/>
      <c r="W297" s="3"/>
      <c r="X297" s="3"/>
      <c r="Y297" s="3"/>
      <c r="Z297" s="3"/>
      <c r="AA297" s="3"/>
      <c r="AB297" s="3"/>
      <c r="AC297" s="3"/>
    </row>
    <row r="298" spans="1:29">
      <c r="A298" s="140" t="s">
        <v>91</v>
      </c>
      <c r="B298" s="294"/>
      <c r="C298" s="294"/>
      <c r="D298" s="294"/>
      <c r="E298" s="294"/>
      <c r="F298" s="294"/>
      <c r="G298" s="294"/>
      <c r="H298" s="294"/>
      <c r="R298" s="3"/>
      <c r="S298" s="3"/>
      <c r="T298" s="3"/>
      <c r="U298" s="3"/>
      <c r="V298" s="3"/>
      <c r="W298" s="3"/>
      <c r="X298" s="3"/>
      <c r="Y298" s="3"/>
      <c r="Z298" s="3"/>
      <c r="AA298" s="3"/>
      <c r="AB298" s="3"/>
      <c r="AC298" s="3"/>
    </row>
    <row r="299" spans="1:29">
      <c r="A299" s="16" t="s">
        <v>92</v>
      </c>
      <c r="B299" s="294"/>
      <c r="C299" s="294"/>
      <c r="D299" s="294"/>
      <c r="E299" s="294"/>
      <c r="F299" s="294"/>
      <c r="G299" s="294"/>
      <c r="H299" s="294"/>
      <c r="R299" s="3"/>
      <c r="S299" s="3"/>
      <c r="T299" s="3"/>
      <c r="U299" s="3"/>
      <c r="V299" s="3"/>
      <c r="W299" s="3"/>
      <c r="X299" s="3"/>
      <c r="Y299" s="3"/>
      <c r="Z299" s="3"/>
      <c r="AA299" s="3"/>
      <c r="AB299" s="3"/>
      <c r="AC299" s="3"/>
    </row>
    <row r="300" spans="1:29">
      <c r="A300" s="10" t="s">
        <v>591</v>
      </c>
      <c r="B300" s="294"/>
      <c r="C300" s="294"/>
      <c r="D300" s="294"/>
      <c r="E300" s="294"/>
      <c r="F300" s="294"/>
      <c r="G300" s="294"/>
      <c r="H300" s="294"/>
      <c r="R300" s="3"/>
      <c r="S300" s="3"/>
      <c r="T300" s="3"/>
      <c r="U300" s="3"/>
      <c r="V300" s="3"/>
      <c r="W300" s="3"/>
      <c r="X300" s="3"/>
      <c r="Y300" s="3"/>
      <c r="Z300" s="3"/>
      <c r="AA300" s="3"/>
      <c r="AB300" s="3"/>
      <c r="AC300" s="3"/>
    </row>
    <row r="301" spans="1:29">
      <c r="A301" s="16" t="s">
        <v>592</v>
      </c>
      <c r="B301" s="294"/>
      <c r="C301" s="294"/>
      <c r="D301" s="294"/>
      <c r="E301" s="294"/>
      <c r="F301" s="294"/>
      <c r="G301" s="294"/>
      <c r="H301" s="294"/>
      <c r="R301" s="3"/>
      <c r="S301" s="3"/>
      <c r="T301" s="3"/>
      <c r="U301" s="3"/>
      <c r="V301" s="3"/>
      <c r="W301" s="3"/>
      <c r="X301" s="3"/>
      <c r="Y301" s="3"/>
      <c r="Z301" s="3"/>
      <c r="AA301" s="3"/>
      <c r="AB301" s="3"/>
      <c r="AC301" s="3"/>
    </row>
    <row r="302" spans="1:29">
      <c r="A302" s="16" t="s">
        <v>93</v>
      </c>
      <c r="B302" s="294"/>
      <c r="C302" s="294"/>
      <c r="D302" s="294"/>
      <c r="E302" s="294"/>
      <c r="F302" s="294"/>
      <c r="G302" s="294"/>
      <c r="H302" s="294"/>
      <c r="R302" s="3"/>
      <c r="S302" s="3"/>
      <c r="T302" s="3"/>
      <c r="U302" s="3"/>
      <c r="V302" s="3"/>
      <c r="W302" s="3"/>
      <c r="X302" s="3"/>
      <c r="Y302" s="3"/>
      <c r="Z302" s="3"/>
      <c r="AA302" s="3"/>
      <c r="AB302" s="3"/>
      <c r="AC302" s="3"/>
    </row>
    <row r="303" spans="1:29">
      <c r="A303" s="16" t="s">
        <v>94</v>
      </c>
      <c r="B303" s="294"/>
      <c r="C303" s="294"/>
      <c r="D303" s="294"/>
      <c r="E303" s="294"/>
      <c r="F303" s="294"/>
      <c r="G303" s="294"/>
      <c r="H303" s="294"/>
      <c r="R303" s="3"/>
      <c r="S303" s="3"/>
      <c r="T303" s="3"/>
      <c r="U303" s="3"/>
      <c r="V303" s="3"/>
      <c r="W303" s="3"/>
      <c r="X303" s="3"/>
      <c r="Y303" s="3"/>
      <c r="Z303" s="3"/>
      <c r="AA303" s="3"/>
      <c r="AB303" s="3"/>
      <c r="AC303" s="3"/>
    </row>
    <row r="304" spans="1:29">
      <c r="A304" s="10" t="s">
        <v>593</v>
      </c>
      <c r="B304" s="294"/>
      <c r="C304" s="294"/>
      <c r="D304" s="294"/>
      <c r="E304" s="294"/>
      <c r="F304" s="294"/>
      <c r="G304" s="294"/>
      <c r="H304" s="294"/>
      <c r="R304" s="3"/>
      <c r="S304" s="3"/>
      <c r="T304" s="3"/>
      <c r="U304" s="3"/>
      <c r="V304" s="3"/>
      <c r="W304" s="3"/>
      <c r="X304" s="3"/>
      <c r="Y304" s="3"/>
      <c r="Z304" s="3"/>
      <c r="AA304" s="3"/>
      <c r="AB304" s="3"/>
      <c r="AC304" s="3"/>
    </row>
    <row r="305" spans="1:29">
      <c r="A305" s="10" t="s">
        <v>594</v>
      </c>
      <c r="B305" s="294"/>
      <c r="C305" s="294"/>
      <c r="D305" s="294"/>
      <c r="E305" s="294"/>
      <c r="F305" s="294"/>
      <c r="G305" s="294"/>
      <c r="H305" s="294"/>
      <c r="R305" s="3"/>
      <c r="S305" s="3"/>
      <c r="T305" s="3"/>
      <c r="U305" s="3"/>
      <c r="V305" s="3"/>
      <c r="W305" s="3"/>
      <c r="X305" s="3"/>
      <c r="Y305" s="3"/>
      <c r="Z305" s="3"/>
      <c r="AA305" s="3"/>
      <c r="AB305" s="3"/>
      <c r="AC305" s="3"/>
    </row>
    <row r="306" spans="1:29">
      <c r="A306" s="10" t="s">
        <v>95</v>
      </c>
      <c r="B306" s="294"/>
      <c r="C306" s="294"/>
      <c r="D306" s="294"/>
      <c r="E306" s="294"/>
      <c r="F306" s="294"/>
      <c r="G306" s="294"/>
      <c r="H306" s="294"/>
      <c r="R306" s="3"/>
      <c r="S306" s="3"/>
      <c r="T306" s="3"/>
      <c r="U306" s="3"/>
      <c r="V306" s="3"/>
      <c r="W306" s="3"/>
      <c r="X306" s="3"/>
      <c r="Y306" s="3"/>
      <c r="Z306" s="3"/>
      <c r="AA306" s="3"/>
      <c r="AB306" s="3"/>
      <c r="AC306" s="3"/>
    </row>
    <row r="307" spans="1:29">
      <c r="A307" s="10" t="s">
        <v>595</v>
      </c>
      <c r="B307" s="294"/>
      <c r="C307" s="294"/>
      <c r="D307" s="294"/>
      <c r="E307" s="294"/>
      <c r="F307" s="294"/>
      <c r="G307" s="294"/>
      <c r="H307" s="294"/>
      <c r="R307" s="3"/>
      <c r="S307" s="3"/>
      <c r="T307" s="3"/>
      <c r="U307" s="3"/>
      <c r="V307" s="3"/>
      <c r="W307" s="3"/>
      <c r="X307" s="3"/>
      <c r="Y307" s="3"/>
      <c r="Z307" s="3"/>
      <c r="AA307" s="3"/>
      <c r="AB307" s="3"/>
      <c r="AC307" s="3"/>
    </row>
    <row r="308" spans="1:29">
      <c r="A308" s="10" t="s">
        <v>96</v>
      </c>
      <c r="B308" s="294"/>
      <c r="C308" s="294"/>
      <c r="D308" s="294"/>
      <c r="E308" s="294"/>
      <c r="F308" s="294"/>
      <c r="G308" s="294"/>
      <c r="H308" s="294"/>
      <c r="R308" s="3"/>
      <c r="S308" s="3"/>
      <c r="T308" s="3"/>
      <c r="U308" s="3"/>
      <c r="V308" s="3"/>
      <c r="W308" s="3"/>
      <c r="X308" s="3"/>
      <c r="Y308" s="3"/>
      <c r="Z308" s="3"/>
      <c r="AA308" s="3"/>
      <c r="AB308" s="3"/>
      <c r="AC308" s="3"/>
    </row>
    <row r="309" spans="1:29">
      <c r="A309" s="10" t="s">
        <v>97</v>
      </c>
      <c r="B309" s="295">
        <f>B310+B311+B312+B313</f>
        <v>0</v>
      </c>
      <c r="C309" s="295">
        <f t="shared" ref="C309:H309" si="34">C310+C311+C312+C313</f>
        <v>0</v>
      </c>
      <c r="D309" s="295">
        <f t="shared" si="34"/>
        <v>0</v>
      </c>
      <c r="E309" s="295">
        <f t="shared" si="34"/>
        <v>0</v>
      </c>
      <c r="F309" s="295">
        <f t="shared" si="34"/>
        <v>0</v>
      </c>
      <c r="G309" s="295">
        <f t="shared" si="34"/>
        <v>0</v>
      </c>
      <c r="H309" s="295">
        <f t="shared" si="34"/>
        <v>0</v>
      </c>
      <c r="R309" s="3"/>
      <c r="S309" s="3"/>
      <c r="T309" s="3"/>
      <c r="U309" s="3"/>
      <c r="V309" s="3"/>
      <c r="W309" s="3"/>
      <c r="X309" s="3"/>
      <c r="Y309" s="3"/>
      <c r="Z309" s="3"/>
      <c r="AA309" s="3"/>
      <c r="AB309" s="3"/>
      <c r="AC309" s="3"/>
    </row>
    <row r="310" spans="1:29">
      <c r="A310" s="77" t="s">
        <v>596</v>
      </c>
      <c r="B310" s="294"/>
      <c r="C310" s="294"/>
      <c r="D310" s="294"/>
      <c r="E310" s="294"/>
      <c r="F310" s="294"/>
      <c r="G310" s="294"/>
      <c r="H310" s="294"/>
      <c r="R310" s="3"/>
      <c r="S310" s="3"/>
      <c r="T310" s="3"/>
      <c r="U310" s="3"/>
      <c r="V310" s="3"/>
      <c r="W310" s="3"/>
      <c r="X310" s="3"/>
      <c r="Y310" s="3"/>
      <c r="Z310" s="3"/>
      <c r="AA310" s="3"/>
      <c r="AB310" s="3"/>
      <c r="AC310" s="3"/>
    </row>
    <row r="311" spans="1:29">
      <c r="A311" s="6" t="s">
        <v>597</v>
      </c>
      <c r="B311" s="294"/>
      <c r="C311" s="294"/>
      <c r="D311" s="294"/>
      <c r="E311" s="294"/>
      <c r="F311" s="294"/>
      <c r="G311" s="294"/>
      <c r="H311" s="294"/>
      <c r="R311" s="3"/>
      <c r="S311" s="3"/>
      <c r="T311" s="3"/>
      <c r="U311" s="3"/>
      <c r="V311" s="3"/>
      <c r="W311" s="3"/>
      <c r="X311" s="3"/>
      <c r="Y311" s="3"/>
      <c r="Z311" s="3"/>
      <c r="AA311" s="3"/>
      <c r="AB311" s="3"/>
      <c r="AC311" s="3"/>
    </row>
    <row r="312" spans="1:29">
      <c r="A312" s="6" t="s">
        <v>598</v>
      </c>
      <c r="B312" s="294"/>
      <c r="C312" s="294"/>
      <c r="D312" s="294"/>
      <c r="E312" s="294"/>
      <c r="F312" s="294"/>
      <c r="G312" s="294"/>
      <c r="H312" s="294"/>
      <c r="R312" s="3"/>
      <c r="S312" s="3"/>
      <c r="T312" s="3"/>
      <c r="U312" s="3"/>
      <c r="V312" s="3"/>
      <c r="W312" s="3"/>
      <c r="X312" s="3"/>
      <c r="Y312" s="3"/>
      <c r="Z312" s="3"/>
      <c r="AA312" s="3"/>
      <c r="AB312" s="3"/>
      <c r="AC312" s="3"/>
    </row>
    <row r="313" spans="1:29">
      <c r="A313" s="6" t="s">
        <v>599</v>
      </c>
      <c r="B313" s="294"/>
      <c r="C313" s="294"/>
      <c r="D313" s="294"/>
      <c r="E313" s="294"/>
      <c r="F313" s="294"/>
      <c r="G313" s="294"/>
      <c r="H313" s="294"/>
      <c r="R313" s="3"/>
      <c r="S313" s="3"/>
      <c r="T313" s="3"/>
      <c r="U313" s="3"/>
      <c r="V313" s="3"/>
      <c r="W313" s="3"/>
      <c r="X313" s="3"/>
      <c r="Y313" s="3"/>
      <c r="Z313" s="3"/>
      <c r="AA313" s="3"/>
      <c r="AB313" s="3"/>
      <c r="AC313" s="3"/>
    </row>
    <row r="314" spans="1:29">
      <c r="A314" s="10" t="s">
        <v>98</v>
      </c>
      <c r="B314" s="294"/>
      <c r="C314" s="294"/>
      <c r="D314" s="294"/>
      <c r="E314" s="294"/>
      <c r="F314" s="294"/>
      <c r="G314" s="294"/>
      <c r="H314" s="294"/>
    </row>
    <row r="315" spans="1:29">
      <c r="A315" s="10" t="s">
        <v>99</v>
      </c>
      <c r="B315" s="297"/>
      <c r="C315" s="297"/>
      <c r="D315" s="294"/>
      <c r="E315" s="297"/>
      <c r="F315" s="297"/>
      <c r="G315" s="297"/>
      <c r="H315" s="297"/>
    </row>
    <row r="316" spans="1:29">
      <c r="A316" s="508" t="s">
        <v>9</v>
      </c>
      <c r="B316" s="509">
        <f>SUM(B317:B328,B333,B334)</f>
        <v>0</v>
      </c>
      <c r="C316" s="509">
        <f t="shared" ref="C316:H316" si="35">SUM(C317:C328,C333,C334)</f>
        <v>0</v>
      </c>
      <c r="D316" s="509">
        <f t="shared" si="35"/>
        <v>0</v>
      </c>
      <c r="E316" s="509">
        <f t="shared" si="35"/>
        <v>0</v>
      </c>
      <c r="F316" s="509">
        <f t="shared" si="35"/>
        <v>0</v>
      </c>
      <c r="G316" s="509">
        <f t="shared" si="35"/>
        <v>0</v>
      </c>
      <c r="H316" s="509">
        <f t="shared" si="35"/>
        <v>0</v>
      </c>
    </row>
    <row r="317" spans="1:29">
      <c r="A317" s="140" t="s">
        <v>91</v>
      </c>
      <c r="B317" s="294"/>
      <c r="C317" s="294"/>
      <c r="D317" s="294"/>
      <c r="E317" s="294"/>
      <c r="F317" s="294"/>
      <c r="G317" s="294"/>
      <c r="H317" s="294"/>
    </row>
    <row r="318" spans="1:29">
      <c r="A318" s="16" t="s">
        <v>92</v>
      </c>
      <c r="B318" s="294"/>
      <c r="C318" s="294"/>
      <c r="D318" s="294"/>
      <c r="E318" s="294"/>
      <c r="F318" s="294"/>
      <c r="G318" s="294"/>
      <c r="H318" s="294"/>
    </row>
    <row r="319" spans="1:29">
      <c r="A319" s="10" t="s">
        <v>591</v>
      </c>
      <c r="B319" s="294"/>
      <c r="C319" s="294"/>
      <c r="D319" s="294"/>
      <c r="E319" s="294"/>
      <c r="F319" s="294"/>
      <c r="G319" s="294"/>
      <c r="H319" s="294"/>
    </row>
    <row r="320" spans="1:29">
      <c r="A320" s="16" t="s">
        <v>592</v>
      </c>
      <c r="B320" s="294"/>
      <c r="C320" s="294"/>
      <c r="D320" s="294"/>
      <c r="E320" s="294"/>
      <c r="F320" s="294"/>
      <c r="G320" s="294"/>
      <c r="H320" s="294"/>
    </row>
    <row r="321" spans="1:8">
      <c r="A321" s="16" t="s">
        <v>93</v>
      </c>
      <c r="B321" s="294"/>
      <c r="C321" s="294"/>
      <c r="D321" s="294"/>
      <c r="E321" s="294"/>
      <c r="F321" s="294"/>
      <c r="G321" s="294"/>
      <c r="H321" s="294"/>
    </row>
    <row r="322" spans="1:8">
      <c r="A322" s="16" t="s">
        <v>94</v>
      </c>
      <c r="B322" s="294"/>
      <c r="C322" s="294"/>
      <c r="D322" s="294"/>
      <c r="E322" s="294"/>
      <c r="F322" s="294"/>
      <c r="G322" s="294"/>
      <c r="H322" s="294"/>
    </row>
    <row r="323" spans="1:8">
      <c r="A323" s="10" t="s">
        <v>593</v>
      </c>
      <c r="B323" s="294"/>
      <c r="C323" s="294"/>
      <c r="D323" s="294"/>
      <c r="E323" s="294"/>
      <c r="F323" s="294"/>
      <c r="G323" s="294"/>
      <c r="H323" s="294"/>
    </row>
    <row r="324" spans="1:8">
      <c r="A324" s="10" t="s">
        <v>594</v>
      </c>
      <c r="B324" s="294"/>
      <c r="C324" s="294"/>
      <c r="D324" s="294"/>
      <c r="E324" s="294"/>
      <c r="F324" s="294"/>
      <c r="G324" s="294"/>
      <c r="H324" s="294"/>
    </row>
    <row r="325" spans="1:8">
      <c r="A325" s="10" t="s">
        <v>95</v>
      </c>
      <c r="B325" s="294"/>
      <c r="C325" s="294"/>
      <c r="D325" s="294"/>
      <c r="E325" s="294"/>
      <c r="F325" s="294"/>
      <c r="G325" s="294"/>
      <c r="H325" s="294"/>
    </row>
    <row r="326" spans="1:8">
      <c r="A326" s="10" t="s">
        <v>595</v>
      </c>
      <c r="B326" s="294"/>
      <c r="C326" s="294"/>
      <c r="D326" s="294"/>
      <c r="E326" s="294"/>
      <c r="F326" s="294"/>
      <c r="G326" s="294"/>
      <c r="H326" s="294"/>
    </row>
    <row r="327" spans="1:8">
      <c r="A327" s="10" t="s">
        <v>96</v>
      </c>
      <c r="B327" s="294"/>
      <c r="C327" s="294"/>
      <c r="D327" s="294"/>
      <c r="E327" s="294"/>
      <c r="F327" s="294"/>
      <c r="G327" s="294"/>
      <c r="H327" s="294"/>
    </row>
    <row r="328" spans="1:8">
      <c r="A328" s="10" t="s">
        <v>97</v>
      </c>
      <c r="B328" s="295">
        <f>B329+B330+B331+B332</f>
        <v>0</v>
      </c>
      <c r="C328" s="295">
        <f t="shared" ref="C328:H328" si="36">C329+C330+C331+C332</f>
        <v>0</v>
      </c>
      <c r="D328" s="295">
        <f t="shared" si="36"/>
        <v>0</v>
      </c>
      <c r="E328" s="295">
        <f t="shared" si="36"/>
        <v>0</v>
      </c>
      <c r="F328" s="295">
        <f t="shared" si="36"/>
        <v>0</v>
      </c>
      <c r="G328" s="295">
        <f t="shared" si="36"/>
        <v>0</v>
      </c>
      <c r="H328" s="295">
        <f t="shared" si="36"/>
        <v>0</v>
      </c>
    </row>
    <row r="329" spans="1:8">
      <c r="A329" s="77" t="s">
        <v>596</v>
      </c>
      <c r="B329" s="294"/>
      <c r="C329" s="294"/>
      <c r="D329" s="294"/>
      <c r="E329" s="294"/>
      <c r="F329" s="294"/>
      <c r="G329" s="294"/>
      <c r="H329" s="294"/>
    </row>
    <row r="330" spans="1:8">
      <c r="A330" s="6" t="s">
        <v>597</v>
      </c>
      <c r="B330" s="294"/>
      <c r="C330" s="294"/>
      <c r="D330" s="294"/>
      <c r="E330" s="294"/>
      <c r="F330" s="294"/>
      <c r="G330" s="294"/>
      <c r="H330" s="294"/>
    </row>
    <row r="331" spans="1:8">
      <c r="A331" s="6" t="s">
        <v>598</v>
      </c>
      <c r="B331" s="294"/>
      <c r="C331" s="294"/>
      <c r="D331" s="294"/>
      <c r="E331" s="294"/>
      <c r="F331" s="294"/>
      <c r="G331" s="294"/>
      <c r="H331" s="294"/>
    </row>
    <row r="332" spans="1:8">
      <c r="A332" s="6" t="s">
        <v>599</v>
      </c>
      <c r="B332" s="294"/>
      <c r="C332" s="294"/>
      <c r="D332" s="294"/>
      <c r="E332" s="294"/>
      <c r="F332" s="294"/>
      <c r="G332" s="294"/>
      <c r="H332" s="294"/>
    </row>
    <row r="333" spans="1:8">
      <c r="A333" s="10" t="s">
        <v>98</v>
      </c>
      <c r="B333" s="294"/>
      <c r="C333" s="294"/>
      <c r="D333" s="294"/>
      <c r="E333" s="294"/>
      <c r="F333" s="294"/>
      <c r="G333" s="294"/>
      <c r="H333" s="294"/>
    </row>
    <row r="334" spans="1:8">
      <c r="A334" s="10" t="s">
        <v>99</v>
      </c>
      <c r="B334" s="297"/>
      <c r="C334" s="297"/>
      <c r="D334" s="294"/>
      <c r="E334" s="297"/>
      <c r="F334" s="297"/>
      <c r="G334" s="297"/>
      <c r="H334" s="297"/>
    </row>
    <row r="335" spans="1:8">
      <c r="A335" s="508" t="s">
        <v>600</v>
      </c>
      <c r="B335" s="509">
        <f>SUM(B336:B347,B352,B353)</f>
        <v>0</v>
      </c>
      <c r="C335" s="509">
        <f t="shared" ref="C335:H335" si="37">SUM(C336:C347,C352,C353)</f>
        <v>0</v>
      </c>
      <c r="D335" s="509">
        <f t="shared" si="37"/>
        <v>0</v>
      </c>
      <c r="E335" s="509">
        <f t="shared" si="37"/>
        <v>0</v>
      </c>
      <c r="F335" s="509">
        <f t="shared" si="37"/>
        <v>0</v>
      </c>
      <c r="G335" s="509">
        <f t="shared" si="37"/>
        <v>0</v>
      </c>
      <c r="H335" s="509">
        <f t="shared" si="37"/>
        <v>0</v>
      </c>
    </row>
    <row r="336" spans="1:8">
      <c r="A336" s="140" t="s">
        <v>91</v>
      </c>
      <c r="B336" s="294"/>
      <c r="C336" s="294"/>
      <c r="D336" s="294"/>
      <c r="E336" s="294"/>
      <c r="F336" s="294"/>
      <c r="G336" s="294"/>
      <c r="H336" s="294"/>
    </row>
    <row r="337" spans="1:8">
      <c r="A337" s="16" t="s">
        <v>92</v>
      </c>
      <c r="B337" s="294"/>
      <c r="C337" s="294"/>
      <c r="D337" s="294"/>
      <c r="E337" s="294"/>
      <c r="F337" s="294"/>
      <c r="G337" s="294"/>
      <c r="H337" s="294"/>
    </row>
    <row r="338" spans="1:8">
      <c r="A338" s="10" t="s">
        <v>591</v>
      </c>
      <c r="B338" s="294"/>
      <c r="C338" s="294"/>
      <c r="D338" s="294"/>
      <c r="E338" s="294"/>
      <c r="F338" s="294"/>
      <c r="G338" s="294"/>
      <c r="H338" s="294"/>
    </row>
    <row r="339" spans="1:8">
      <c r="A339" s="16" t="s">
        <v>592</v>
      </c>
      <c r="B339" s="294"/>
      <c r="C339" s="294"/>
      <c r="D339" s="294"/>
      <c r="E339" s="294"/>
      <c r="F339" s="294"/>
      <c r="G339" s="294"/>
      <c r="H339" s="294"/>
    </row>
    <row r="340" spans="1:8">
      <c r="A340" s="16" t="s">
        <v>93</v>
      </c>
      <c r="B340" s="294"/>
      <c r="C340" s="294"/>
      <c r="D340" s="294"/>
      <c r="E340" s="294"/>
      <c r="F340" s="294"/>
      <c r="G340" s="294"/>
      <c r="H340" s="294"/>
    </row>
    <row r="341" spans="1:8">
      <c r="A341" s="16" t="s">
        <v>94</v>
      </c>
      <c r="B341" s="294"/>
      <c r="C341" s="294"/>
      <c r="D341" s="294"/>
      <c r="E341" s="294"/>
      <c r="F341" s="294"/>
      <c r="G341" s="294"/>
      <c r="H341" s="294"/>
    </row>
    <row r="342" spans="1:8">
      <c r="A342" s="10" t="s">
        <v>593</v>
      </c>
      <c r="B342" s="294"/>
      <c r="C342" s="294"/>
      <c r="D342" s="294"/>
      <c r="E342" s="294"/>
      <c r="F342" s="294"/>
      <c r="G342" s="294"/>
      <c r="H342" s="294"/>
    </row>
    <row r="343" spans="1:8">
      <c r="A343" s="10" t="s">
        <v>594</v>
      </c>
      <c r="B343" s="294"/>
      <c r="C343" s="294"/>
      <c r="D343" s="294"/>
      <c r="E343" s="294"/>
      <c r="F343" s="294"/>
      <c r="G343" s="294"/>
      <c r="H343" s="294"/>
    </row>
    <row r="344" spans="1:8">
      <c r="A344" s="10" t="s">
        <v>95</v>
      </c>
      <c r="B344" s="294"/>
      <c r="C344" s="294"/>
      <c r="D344" s="294"/>
      <c r="E344" s="294"/>
      <c r="F344" s="294"/>
      <c r="G344" s="294"/>
      <c r="H344" s="294"/>
    </row>
    <row r="345" spans="1:8">
      <c r="A345" s="10" t="s">
        <v>595</v>
      </c>
      <c r="B345" s="294"/>
      <c r="C345" s="294"/>
      <c r="D345" s="294"/>
      <c r="E345" s="294"/>
      <c r="F345" s="294"/>
      <c r="G345" s="294"/>
      <c r="H345" s="294"/>
    </row>
    <row r="346" spans="1:8">
      <c r="A346" s="10" t="s">
        <v>96</v>
      </c>
      <c r="B346" s="294"/>
      <c r="C346" s="294"/>
      <c r="D346" s="294"/>
      <c r="E346" s="294"/>
      <c r="F346" s="294"/>
      <c r="G346" s="294"/>
      <c r="H346" s="294"/>
    </row>
    <row r="347" spans="1:8">
      <c r="A347" s="10" t="s">
        <v>97</v>
      </c>
      <c r="B347" s="295">
        <f>B348+B349+B350+B351</f>
        <v>0</v>
      </c>
      <c r="C347" s="295">
        <f t="shared" ref="C347:H347" si="38">C348+C349+C350+C351</f>
        <v>0</v>
      </c>
      <c r="D347" s="295">
        <f t="shared" si="38"/>
        <v>0</v>
      </c>
      <c r="E347" s="295">
        <f t="shared" si="38"/>
        <v>0</v>
      </c>
      <c r="F347" s="295">
        <f t="shared" si="38"/>
        <v>0</v>
      </c>
      <c r="G347" s="295">
        <f t="shared" si="38"/>
        <v>0</v>
      </c>
      <c r="H347" s="295">
        <f t="shared" si="38"/>
        <v>0</v>
      </c>
    </row>
    <row r="348" spans="1:8">
      <c r="A348" s="77" t="s">
        <v>596</v>
      </c>
      <c r="B348" s="294"/>
      <c r="C348" s="294"/>
      <c r="D348" s="294"/>
      <c r="E348" s="294"/>
      <c r="F348" s="294"/>
      <c r="G348" s="294"/>
      <c r="H348" s="294"/>
    </row>
    <row r="349" spans="1:8">
      <c r="A349" s="6" t="s">
        <v>597</v>
      </c>
      <c r="B349" s="294"/>
      <c r="C349" s="294"/>
      <c r="D349" s="294"/>
      <c r="E349" s="294"/>
      <c r="F349" s="294"/>
      <c r="G349" s="294"/>
      <c r="H349" s="294"/>
    </row>
    <row r="350" spans="1:8">
      <c r="A350" s="6" t="s">
        <v>598</v>
      </c>
      <c r="B350" s="294"/>
      <c r="C350" s="294"/>
      <c r="D350" s="294"/>
      <c r="E350" s="294"/>
      <c r="F350" s="294"/>
      <c r="G350" s="294"/>
      <c r="H350" s="294"/>
    </row>
    <row r="351" spans="1:8">
      <c r="A351" s="6" t="s">
        <v>599</v>
      </c>
      <c r="B351" s="294"/>
      <c r="C351" s="294"/>
      <c r="D351" s="294"/>
      <c r="E351" s="294"/>
      <c r="F351" s="294"/>
      <c r="G351" s="294"/>
      <c r="H351" s="294"/>
    </row>
    <row r="352" spans="1:8">
      <c r="A352" s="10" t="s">
        <v>98</v>
      </c>
      <c r="B352" s="294"/>
      <c r="C352" s="294"/>
      <c r="D352" s="294"/>
      <c r="E352" s="294"/>
      <c r="F352" s="294"/>
      <c r="G352" s="294"/>
      <c r="H352" s="294"/>
    </row>
    <row r="353" spans="1:8">
      <c r="A353" s="10" t="s">
        <v>99</v>
      </c>
      <c r="B353" s="297"/>
      <c r="C353" s="297"/>
      <c r="D353" s="294"/>
      <c r="E353" s="297"/>
      <c r="F353" s="297"/>
      <c r="G353" s="297"/>
      <c r="H353" s="297"/>
    </row>
    <row r="354" spans="1:8">
      <c r="A354" s="508" t="s">
        <v>5</v>
      </c>
      <c r="B354" s="509">
        <f t="shared" ref="B354:H354" si="39">B9+B124+B239</f>
        <v>0</v>
      </c>
      <c r="C354" s="509" t="e">
        <f t="shared" si="39"/>
        <v>#VALUE!</v>
      </c>
      <c r="D354" s="509">
        <f t="shared" si="39"/>
        <v>0</v>
      </c>
      <c r="E354" s="509">
        <f t="shared" si="39"/>
        <v>0</v>
      </c>
      <c r="F354" s="509">
        <f t="shared" si="39"/>
        <v>0</v>
      </c>
      <c r="G354" s="509">
        <f t="shared" si="39"/>
        <v>0</v>
      </c>
      <c r="H354" s="509">
        <f t="shared" si="39"/>
        <v>0</v>
      </c>
    </row>
    <row r="355" spans="1:8">
      <c r="A355" s="2"/>
      <c r="B355" s="2"/>
      <c r="C355" s="2"/>
      <c r="D355" s="2"/>
      <c r="E355" s="2"/>
      <c r="F355" s="2"/>
      <c r="G355" s="2"/>
      <c r="H355" s="2"/>
    </row>
    <row r="356" spans="1:8">
      <c r="A356" s="2"/>
      <c r="B356" s="2"/>
      <c r="C356" s="2"/>
      <c r="D356" s="2"/>
      <c r="E356" s="2"/>
      <c r="F356" s="2"/>
      <c r="G356" s="2"/>
      <c r="H356" s="2"/>
    </row>
    <row r="357" spans="1:8">
      <c r="A357" s="2"/>
      <c r="B357" s="2"/>
      <c r="C357" s="2"/>
      <c r="D357" s="2"/>
      <c r="E357" s="2"/>
      <c r="F357" s="2"/>
      <c r="G357" s="2"/>
      <c r="H357" s="2"/>
    </row>
    <row r="358" spans="1:8">
      <c r="A358" s="2"/>
      <c r="B358" s="2"/>
      <c r="C358" s="2"/>
      <c r="D358" s="2"/>
      <c r="E358" s="2"/>
      <c r="F358" s="2"/>
      <c r="G358" s="2"/>
      <c r="H358" s="2"/>
    </row>
    <row r="359" spans="1:8">
      <c r="A359" s="2"/>
      <c r="B359" s="2"/>
      <c r="C359" s="2"/>
      <c r="D359" s="2"/>
      <c r="E359" s="2"/>
      <c r="F359" s="2"/>
      <c r="G359" s="2"/>
      <c r="H359" s="2"/>
    </row>
    <row r="360" spans="1:8">
      <c r="A360" s="2"/>
      <c r="B360" s="2"/>
      <c r="C360" s="2"/>
      <c r="D360" s="2"/>
      <c r="E360" s="2"/>
      <c r="F360" s="2"/>
      <c r="G360" s="2"/>
      <c r="H360" s="2"/>
    </row>
    <row r="361" spans="1:8">
      <c r="A361" s="2"/>
      <c r="B361" s="2"/>
      <c r="C361" s="2"/>
      <c r="D361" s="2"/>
      <c r="E361" s="2"/>
      <c r="F361" s="2"/>
      <c r="G361" s="2"/>
      <c r="H361" s="2"/>
    </row>
    <row r="362" spans="1:8">
      <c r="A362" s="2"/>
      <c r="B362" s="2"/>
      <c r="C362" s="2"/>
      <c r="D362" s="2"/>
      <c r="E362" s="2"/>
      <c r="F362" s="2"/>
      <c r="G362" s="2"/>
      <c r="H362" s="2"/>
    </row>
    <row r="363" spans="1:8">
      <c r="A363" s="2"/>
      <c r="B363" s="2"/>
      <c r="C363" s="2"/>
      <c r="D363" s="2"/>
      <c r="E363" s="2"/>
      <c r="F363" s="2"/>
      <c r="G363" s="2"/>
      <c r="H363" s="2"/>
    </row>
    <row r="364" spans="1:8">
      <c r="A364" s="2"/>
      <c r="B364" s="2"/>
      <c r="C364" s="2"/>
      <c r="D364" s="2"/>
      <c r="E364" s="2"/>
      <c r="F364" s="2"/>
      <c r="G364" s="2"/>
      <c r="H364" s="2"/>
    </row>
    <row r="365" spans="1:8">
      <c r="A365" s="2"/>
      <c r="B365" s="2"/>
      <c r="C365" s="2"/>
      <c r="D365" s="2"/>
      <c r="E365" s="2"/>
      <c r="F365" s="2"/>
      <c r="G365" s="2"/>
      <c r="H365" s="2"/>
    </row>
    <row r="366" spans="1:8">
      <c r="A366" s="2"/>
      <c r="B366" s="2"/>
      <c r="C366" s="2"/>
      <c r="D366" s="2"/>
      <c r="E366" s="2"/>
      <c r="F366" s="2"/>
      <c r="G366" s="2"/>
      <c r="H366" s="2"/>
    </row>
    <row r="367" spans="1:8">
      <c r="A367" s="2"/>
      <c r="B367" s="2"/>
      <c r="C367" s="2"/>
      <c r="D367" s="2"/>
      <c r="E367" s="2"/>
      <c r="F367" s="2"/>
      <c r="G367" s="2"/>
      <c r="H367" s="2"/>
    </row>
    <row r="368" spans="1:8">
      <c r="A368" s="2"/>
      <c r="B368" s="2"/>
      <c r="C368" s="2"/>
      <c r="D368" s="2"/>
      <c r="E368" s="2"/>
      <c r="F368" s="2"/>
      <c r="G368" s="2"/>
      <c r="H368" s="2"/>
    </row>
    <row r="369" spans="1:8">
      <c r="A369" s="2"/>
      <c r="B369" s="2"/>
      <c r="C369" s="2"/>
      <c r="D369" s="2"/>
      <c r="E369" s="2"/>
      <c r="F369" s="2"/>
      <c r="G369" s="2"/>
      <c r="H369" s="2"/>
    </row>
    <row r="370" spans="1:8">
      <c r="A370" s="2"/>
      <c r="B370" s="2"/>
      <c r="C370" s="2"/>
      <c r="D370" s="2"/>
      <c r="E370" s="2"/>
      <c r="F370" s="2"/>
      <c r="G370" s="2"/>
      <c r="H370" s="2"/>
    </row>
    <row r="371" spans="1:8">
      <c r="A371" s="2"/>
      <c r="B371" s="2"/>
      <c r="C371" s="2"/>
      <c r="D371" s="2"/>
      <c r="E371" s="2"/>
      <c r="F371" s="2"/>
      <c r="G371" s="2"/>
      <c r="H371" s="2"/>
    </row>
    <row r="372" spans="1:8">
      <c r="A372" s="2"/>
      <c r="B372" s="2"/>
      <c r="C372" s="2"/>
      <c r="D372" s="2"/>
      <c r="E372" s="2"/>
      <c r="F372" s="2"/>
      <c r="G372" s="2"/>
      <c r="H372" s="2"/>
    </row>
    <row r="373" spans="1:8">
      <c r="A373" s="2"/>
      <c r="B373" s="2"/>
      <c r="C373" s="2"/>
      <c r="D373" s="2"/>
      <c r="E373" s="2"/>
      <c r="F373" s="2"/>
      <c r="G373" s="2"/>
      <c r="H373" s="2"/>
    </row>
    <row r="374" spans="1:8">
      <c r="A374" s="2"/>
      <c r="B374" s="2"/>
      <c r="C374" s="2"/>
      <c r="D374" s="2"/>
      <c r="E374" s="2"/>
      <c r="F374" s="2"/>
      <c r="G374" s="2"/>
      <c r="H374" s="2"/>
    </row>
    <row r="375" spans="1:8">
      <c r="A375" s="2"/>
      <c r="B375" s="2"/>
      <c r="C375" s="2"/>
      <c r="D375" s="2"/>
      <c r="E375" s="2"/>
      <c r="F375" s="2"/>
      <c r="G375" s="2"/>
      <c r="H375" s="2"/>
    </row>
    <row r="376" spans="1:8">
      <c r="A376" s="2"/>
      <c r="B376" s="2"/>
      <c r="C376" s="2"/>
      <c r="D376" s="2"/>
      <c r="E376" s="2"/>
      <c r="F376" s="2"/>
      <c r="G376" s="2"/>
      <c r="H376" s="2"/>
    </row>
    <row r="377" spans="1:8">
      <c r="A377" s="2"/>
      <c r="B377" s="2"/>
      <c r="C377" s="2"/>
      <c r="D377" s="2"/>
      <c r="E377" s="2"/>
      <c r="F377" s="2"/>
      <c r="G377" s="2"/>
      <c r="H377" s="2"/>
    </row>
    <row r="378" spans="1:8">
      <c r="A378" s="2"/>
      <c r="B378" s="2"/>
      <c r="C378" s="2"/>
      <c r="D378" s="2"/>
      <c r="E378" s="2"/>
      <c r="F378" s="2"/>
      <c r="G378" s="2"/>
      <c r="H378" s="2"/>
    </row>
    <row r="379" spans="1:8">
      <c r="A379" s="2"/>
      <c r="B379" s="2"/>
      <c r="C379" s="2"/>
      <c r="D379" s="2"/>
      <c r="E379" s="2"/>
      <c r="F379" s="2"/>
      <c r="G379" s="2"/>
      <c r="H379" s="2"/>
    </row>
    <row r="380" spans="1:8">
      <c r="A380" s="2"/>
      <c r="B380" s="2"/>
      <c r="C380" s="2"/>
      <c r="D380" s="2"/>
      <c r="E380" s="2"/>
      <c r="F380" s="2"/>
      <c r="G380" s="2"/>
      <c r="H380" s="2"/>
    </row>
    <row r="381" spans="1:8">
      <c r="A381" s="2"/>
      <c r="B381" s="2"/>
      <c r="C381" s="2"/>
      <c r="D381" s="2"/>
      <c r="E381" s="2"/>
      <c r="F381" s="2"/>
      <c r="G381" s="2"/>
      <c r="H381" s="2"/>
    </row>
    <row r="382" spans="1:8">
      <c r="A382" s="2"/>
      <c r="B382" s="2"/>
      <c r="C382" s="2"/>
      <c r="D382" s="2"/>
      <c r="E382" s="2"/>
      <c r="F382" s="2"/>
      <c r="G382" s="2"/>
      <c r="H382" s="2"/>
    </row>
    <row r="383" spans="1:8">
      <c r="A383" s="2"/>
      <c r="B383" s="2"/>
      <c r="C383" s="2"/>
      <c r="D383" s="2"/>
      <c r="E383" s="2"/>
      <c r="F383" s="2"/>
      <c r="G383" s="2"/>
      <c r="H383" s="2"/>
    </row>
    <row r="384" spans="1:8">
      <c r="A384" s="2"/>
      <c r="B384" s="2"/>
      <c r="C384" s="2"/>
      <c r="D384" s="2"/>
      <c r="E384" s="2"/>
      <c r="F384" s="2"/>
      <c r="G384" s="2"/>
      <c r="H384" s="2"/>
    </row>
    <row r="385" spans="1:8">
      <c r="A385" s="2"/>
      <c r="B385" s="2"/>
      <c r="C385" s="2"/>
      <c r="D385" s="2"/>
      <c r="E385" s="2"/>
      <c r="F385" s="2"/>
      <c r="G385" s="2"/>
      <c r="H385" s="2"/>
    </row>
    <row r="386" spans="1:8">
      <c r="A386" s="2"/>
      <c r="B386" s="2"/>
      <c r="C386" s="2"/>
      <c r="D386" s="2"/>
      <c r="E386" s="2"/>
      <c r="F386" s="2"/>
      <c r="G386" s="2"/>
      <c r="H386" s="2"/>
    </row>
    <row r="387" spans="1:8">
      <c r="A387" s="2"/>
      <c r="B387" s="2"/>
      <c r="C387" s="2"/>
      <c r="D387" s="2"/>
      <c r="E387" s="2"/>
      <c r="F387" s="2"/>
      <c r="G387" s="2"/>
      <c r="H387" s="2"/>
    </row>
    <row r="388" spans="1:8">
      <c r="A388" s="2"/>
      <c r="B388" s="2"/>
      <c r="C388" s="2"/>
      <c r="D388" s="2"/>
      <c r="E388" s="2"/>
      <c r="F388" s="2"/>
      <c r="G388" s="2"/>
      <c r="H388" s="2"/>
    </row>
    <row r="389" spans="1:8">
      <c r="A389" s="2"/>
      <c r="B389" s="2"/>
      <c r="C389" s="2"/>
      <c r="D389" s="2"/>
      <c r="E389" s="2"/>
      <c r="F389" s="2"/>
      <c r="G389" s="2"/>
      <c r="H389" s="2"/>
    </row>
  </sheetData>
  <mergeCells count="7">
    <mergeCell ref="H7:H8"/>
    <mergeCell ref="A7:A8"/>
    <mergeCell ref="B7:B8"/>
    <mergeCell ref="C7:C8"/>
    <mergeCell ref="D7:D8"/>
    <mergeCell ref="E7:F7"/>
    <mergeCell ref="G7:G8"/>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A11" sqref="A11"/>
    </sheetView>
  </sheetViews>
  <sheetFormatPr defaultRowHeight="15"/>
  <cols>
    <col min="1" max="1" width="74" style="32" customWidth="1"/>
    <col min="2" max="2" width="12.42578125" style="32" customWidth="1"/>
    <col min="3" max="3" width="13.28515625" style="32" customWidth="1"/>
    <col min="4" max="4" width="14.85546875" style="32" customWidth="1"/>
    <col min="5" max="5" width="13.140625" style="32" customWidth="1"/>
    <col min="6" max="6" width="18" style="32" customWidth="1"/>
    <col min="7" max="7" width="14.5703125" style="32" customWidth="1"/>
    <col min="8" max="8" width="22.85546875" style="32" bestFit="1" customWidth="1"/>
    <col min="9" max="256" width="9.140625" style="32"/>
    <col min="257" max="257" width="74" style="32" customWidth="1"/>
    <col min="258" max="258" width="12.42578125" style="32" customWidth="1"/>
    <col min="259" max="259" width="13.28515625" style="32" customWidth="1"/>
    <col min="260" max="260" width="14.85546875" style="32" customWidth="1"/>
    <col min="261" max="261" width="13.140625" style="32" customWidth="1"/>
    <col min="262" max="262" width="18" style="32" customWidth="1"/>
    <col min="263" max="263" width="14.5703125" style="32" customWidth="1"/>
    <col min="264" max="264" width="22.85546875" style="32" bestFit="1" customWidth="1"/>
    <col min="265" max="512" width="9.140625" style="32"/>
    <col min="513" max="513" width="74" style="32" customWidth="1"/>
    <col min="514" max="514" width="12.42578125" style="32" customWidth="1"/>
    <col min="515" max="515" width="13.28515625" style="32" customWidth="1"/>
    <col min="516" max="516" width="14.85546875" style="32" customWidth="1"/>
    <col min="517" max="517" width="13.140625" style="32" customWidth="1"/>
    <col min="518" max="518" width="18" style="32" customWidth="1"/>
    <col min="519" max="519" width="14.5703125" style="32" customWidth="1"/>
    <col min="520" max="520" width="22.85546875" style="32" bestFit="1" customWidth="1"/>
    <col min="521" max="768" width="9.140625" style="32"/>
    <col min="769" max="769" width="74" style="32" customWidth="1"/>
    <col min="770" max="770" width="12.42578125" style="32" customWidth="1"/>
    <col min="771" max="771" width="13.28515625" style="32" customWidth="1"/>
    <col min="772" max="772" width="14.85546875" style="32" customWidth="1"/>
    <col min="773" max="773" width="13.140625" style="32" customWidth="1"/>
    <col min="774" max="774" width="18" style="32" customWidth="1"/>
    <col min="775" max="775" width="14.5703125" style="32" customWidth="1"/>
    <col min="776" max="776" width="22.85546875" style="32" bestFit="1" customWidth="1"/>
    <col min="777" max="1024" width="9.140625" style="32"/>
    <col min="1025" max="1025" width="74" style="32" customWidth="1"/>
    <col min="1026" max="1026" width="12.42578125" style="32" customWidth="1"/>
    <col min="1027" max="1027" width="13.28515625" style="32" customWidth="1"/>
    <col min="1028" max="1028" width="14.85546875" style="32" customWidth="1"/>
    <col min="1029" max="1029" width="13.140625" style="32" customWidth="1"/>
    <col min="1030" max="1030" width="18" style="32" customWidth="1"/>
    <col min="1031" max="1031" width="14.5703125" style="32" customWidth="1"/>
    <col min="1032" max="1032" width="22.85546875" style="32" bestFit="1" customWidth="1"/>
    <col min="1033" max="1280" width="9.140625" style="32"/>
    <col min="1281" max="1281" width="74" style="32" customWidth="1"/>
    <col min="1282" max="1282" width="12.42578125" style="32" customWidth="1"/>
    <col min="1283" max="1283" width="13.28515625" style="32" customWidth="1"/>
    <col min="1284" max="1284" width="14.85546875" style="32" customWidth="1"/>
    <col min="1285" max="1285" width="13.140625" style="32" customWidth="1"/>
    <col min="1286" max="1286" width="18" style="32" customWidth="1"/>
    <col min="1287" max="1287" width="14.5703125" style="32" customWidth="1"/>
    <col min="1288" max="1288" width="22.85546875" style="32" bestFit="1" customWidth="1"/>
    <col min="1289" max="1536" width="9.140625" style="32"/>
    <col min="1537" max="1537" width="74" style="32" customWidth="1"/>
    <col min="1538" max="1538" width="12.42578125" style="32" customWidth="1"/>
    <col min="1539" max="1539" width="13.28515625" style="32" customWidth="1"/>
    <col min="1540" max="1540" width="14.85546875" style="32" customWidth="1"/>
    <col min="1541" max="1541" width="13.140625" style="32" customWidth="1"/>
    <col min="1542" max="1542" width="18" style="32" customWidth="1"/>
    <col min="1543" max="1543" width="14.5703125" style="32" customWidth="1"/>
    <col min="1544" max="1544" width="22.85546875" style="32" bestFit="1" customWidth="1"/>
    <col min="1545" max="1792" width="9.140625" style="32"/>
    <col min="1793" max="1793" width="74" style="32" customWidth="1"/>
    <col min="1794" max="1794" width="12.42578125" style="32" customWidth="1"/>
    <col min="1795" max="1795" width="13.28515625" style="32" customWidth="1"/>
    <col min="1796" max="1796" width="14.85546875" style="32" customWidth="1"/>
    <col min="1797" max="1797" width="13.140625" style="32" customWidth="1"/>
    <col min="1798" max="1798" width="18" style="32" customWidth="1"/>
    <col min="1799" max="1799" width="14.5703125" style="32" customWidth="1"/>
    <col min="1800" max="1800" width="22.85546875" style="32" bestFit="1" customWidth="1"/>
    <col min="1801" max="2048" width="9.140625" style="32"/>
    <col min="2049" max="2049" width="74" style="32" customWidth="1"/>
    <col min="2050" max="2050" width="12.42578125" style="32" customWidth="1"/>
    <col min="2051" max="2051" width="13.28515625" style="32" customWidth="1"/>
    <col min="2052" max="2052" width="14.85546875" style="32" customWidth="1"/>
    <col min="2053" max="2053" width="13.140625" style="32" customWidth="1"/>
    <col min="2054" max="2054" width="18" style="32" customWidth="1"/>
    <col min="2055" max="2055" width="14.5703125" style="32" customWidth="1"/>
    <col min="2056" max="2056" width="22.85546875" style="32" bestFit="1" customWidth="1"/>
    <col min="2057" max="2304" width="9.140625" style="32"/>
    <col min="2305" max="2305" width="74" style="32" customWidth="1"/>
    <col min="2306" max="2306" width="12.42578125" style="32" customWidth="1"/>
    <col min="2307" max="2307" width="13.28515625" style="32" customWidth="1"/>
    <col min="2308" max="2308" width="14.85546875" style="32" customWidth="1"/>
    <col min="2309" max="2309" width="13.140625" style="32" customWidth="1"/>
    <col min="2310" max="2310" width="18" style="32" customWidth="1"/>
    <col min="2311" max="2311" width="14.5703125" style="32" customWidth="1"/>
    <col min="2312" max="2312" width="22.85546875" style="32" bestFit="1" customWidth="1"/>
    <col min="2313" max="2560" width="9.140625" style="32"/>
    <col min="2561" max="2561" width="74" style="32" customWidth="1"/>
    <col min="2562" max="2562" width="12.42578125" style="32" customWidth="1"/>
    <col min="2563" max="2563" width="13.28515625" style="32" customWidth="1"/>
    <col min="2564" max="2564" width="14.85546875" style="32" customWidth="1"/>
    <col min="2565" max="2565" width="13.140625" style="32" customWidth="1"/>
    <col min="2566" max="2566" width="18" style="32" customWidth="1"/>
    <col min="2567" max="2567" width="14.5703125" style="32" customWidth="1"/>
    <col min="2568" max="2568" width="22.85546875" style="32" bestFit="1" customWidth="1"/>
    <col min="2569" max="2816" width="9.140625" style="32"/>
    <col min="2817" max="2817" width="74" style="32" customWidth="1"/>
    <col min="2818" max="2818" width="12.42578125" style="32" customWidth="1"/>
    <col min="2819" max="2819" width="13.28515625" style="32" customWidth="1"/>
    <col min="2820" max="2820" width="14.85546875" style="32" customWidth="1"/>
    <col min="2821" max="2821" width="13.140625" style="32" customWidth="1"/>
    <col min="2822" max="2822" width="18" style="32" customWidth="1"/>
    <col min="2823" max="2823" width="14.5703125" style="32" customWidth="1"/>
    <col min="2824" max="2824" width="22.85546875" style="32" bestFit="1" customWidth="1"/>
    <col min="2825" max="3072" width="9.140625" style="32"/>
    <col min="3073" max="3073" width="74" style="32" customWidth="1"/>
    <col min="3074" max="3074" width="12.42578125" style="32" customWidth="1"/>
    <col min="3075" max="3075" width="13.28515625" style="32" customWidth="1"/>
    <col min="3076" max="3076" width="14.85546875" style="32" customWidth="1"/>
    <col min="3077" max="3077" width="13.140625" style="32" customWidth="1"/>
    <col min="3078" max="3078" width="18" style="32" customWidth="1"/>
    <col min="3079" max="3079" width="14.5703125" style="32" customWidth="1"/>
    <col min="3080" max="3080" width="22.85546875" style="32" bestFit="1" customWidth="1"/>
    <col min="3081" max="3328" width="9.140625" style="32"/>
    <col min="3329" max="3329" width="74" style="32" customWidth="1"/>
    <col min="3330" max="3330" width="12.42578125" style="32" customWidth="1"/>
    <col min="3331" max="3331" width="13.28515625" style="32" customWidth="1"/>
    <col min="3332" max="3332" width="14.85546875" style="32" customWidth="1"/>
    <col min="3333" max="3333" width="13.140625" style="32" customWidth="1"/>
    <col min="3334" max="3334" width="18" style="32" customWidth="1"/>
    <col min="3335" max="3335" width="14.5703125" style="32" customWidth="1"/>
    <col min="3336" max="3336" width="22.85546875" style="32" bestFit="1" customWidth="1"/>
    <col min="3337" max="3584" width="9.140625" style="32"/>
    <col min="3585" max="3585" width="74" style="32" customWidth="1"/>
    <col min="3586" max="3586" width="12.42578125" style="32" customWidth="1"/>
    <col min="3587" max="3587" width="13.28515625" style="32" customWidth="1"/>
    <col min="3588" max="3588" width="14.85546875" style="32" customWidth="1"/>
    <col min="3589" max="3589" width="13.140625" style="32" customWidth="1"/>
    <col min="3590" max="3590" width="18" style="32" customWidth="1"/>
    <col min="3591" max="3591" width="14.5703125" style="32" customWidth="1"/>
    <col min="3592" max="3592" width="22.85546875" style="32" bestFit="1" customWidth="1"/>
    <col min="3593" max="3840" width="9.140625" style="32"/>
    <col min="3841" max="3841" width="74" style="32" customWidth="1"/>
    <col min="3842" max="3842" width="12.42578125" style="32" customWidth="1"/>
    <col min="3843" max="3843" width="13.28515625" style="32" customWidth="1"/>
    <col min="3844" max="3844" width="14.85546875" style="32" customWidth="1"/>
    <col min="3845" max="3845" width="13.140625" style="32" customWidth="1"/>
    <col min="3846" max="3846" width="18" style="32" customWidth="1"/>
    <col min="3847" max="3847" width="14.5703125" style="32" customWidth="1"/>
    <col min="3848" max="3848" width="22.85546875" style="32" bestFit="1" customWidth="1"/>
    <col min="3849" max="4096" width="9.140625" style="32"/>
    <col min="4097" max="4097" width="74" style="32" customWidth="1"/>
    <col min="4098" max="4098" width="12.42578125" style="32" customWidth="1"/>
    <col min="4099" max="4099" width="13.28515625" style="32" customWidth="1"/>
    <col min="4100" max="4100" width="14.85546875" style="32" customWidth="1"/>
    <col min="4101" max="4101" width="13.140625" style="32" customWidth="1"/>
    <col min="4102" max="4102" width="18" style="32" customWidth="1"/>
    <col min="4103" max="4103" width="14.5703125" style="32" customWidth="1"/>
    <col min="4104" max="4104" width="22.85546875" style="32" bestFit="1" customWidth="1"/>
    <col min="4105" max="4352" width="9.140625" style="32"/>
    <col min="4353" max="4353" width="74" style="32" customWidth="1"/>
    <col min="4354" max="4354" width="12.42578125" style="32" customWidth="1"/>
    <col min="4355" max="4355" width="13.28515625" style="32" customWidth="1"/>
    <col min="4356" max="4356" width="14.85546875" style="32" customWidth="1"/>
    <col min="4357" max="4357" width="13.140625" style="32" customWidth="1"/>
    <col min="4358" max="4358" width="18" style="32" customWidth="1"/>
    <col min="4359" max="4359" width="14.5703125" style="32" customWidth="1"/>
    <col min="4360" max="4360" width="22.85546875" style="32" bestFit="1" customWidth="1"/>
    <col min="4361" max="4608" width="9.140625" style="32"/>
    <col min="4609" max="4609" width="74" style="32" customWidth="1"/>
    <col min="4610" max="4610" width="12.42578125" style="32" customWidth="1"/>
    <col min="4611" max="4611" width="13.28515625" style="32" customWidth="1"/>
    <col min="4612" max="4612" width="14.85546875" style="32" customWidth="1"/>
    <col min="4613" max="4613" width="13.140625" style="32" customWidth="1"/>
    <col min="4614" max="4614" width="18" style="32" customWidth="1"/>
    <col min="4615" max="4615" width="14.5703125" style="32" customWidth="1"/>
    <col min="4616" max="4616" width="22.85546875" style="32" bestFit="1" customWidth="1"/>
    <col min="4617" max="4864" width="9.140625" style="32"/>
    <col min="4865" max="4865" width="74" style="32" customWidth="1"/>
    <col min="4866" max="4866" width="12.42578125" style="32" customWidth="1"/>
    <col min="4867" max="4867" width="13.28515625" style="32" customWidth="1"/>
    <col min="4868" max="4868" width="14.85546875" style="32" customWidth="1"/>
    <col min="4869" max="4869" width="13.140625" style="32" customWidth="1"/>
    <col min="4870" max="4870" width="18" style="32" customWidth="1"/>
    <col min="4871" max="4871" width="14.5703125" style="32" customWidth="1"/>
    <col min="4872" max="4872" width="22.85546875" style="32" bestFit="1" customWidth="1"/>
    <col min="4873" max="5120" width="9.140625" style="32"/>
    <col min="5121" max="5121" width="74" style="32" customWidth="1"/>
    <col min="5122" max="5122" width="12.42578125" style="32" customWidth="1"/>
    <col min="5123" max="5123" width="13.28515625" style="32" customWidth="1"/>
    <col min="5124" max="5124" width="14.85546875" style="32" customWidth="1"/>
    <col min="5125" max="5125" width="13.140625" style="32" customWidth="1"/>
    <col min="5126" max="5126" width="18" style="32" customWidth="1"/>
    <col min="5127" max="5127" width="14.5703125" style="32" customWidth="1"/>
    <col min="5128" max="5128" width="22.85546875" style="32" bestFit="1" customWidth="1"/>
    <col min="5129" max="5376" width="9.140625" style="32"/>
    <col min="5377" max="5377" width="74" style="32" customWidth="1"/>
    <col min="5378" max="5378" width="12.42578125" style="32" customWidth="1"/>
    <col min="5379" max="5379" width="13.28515625" style="32" customWidth="1"/>
    <col min="5380" max="5380" width="14.85546875" style="32" customWidth="1"/>
    <col min="5381" max="5381" width="13.140625" style="32" customWidth="1"/>
    <col min="5382" max="5382" width="18" style="32" customWidth="1"/>
    <col min="5383" max="5383" width="14.5703125" style="32" customWidth="1"/>
    <col min="5384" max="5384" width="22.85546875" style="32" bestFit="1" customWidth="1"/>
    <col min="5385" max="5632" width="9.140625" style="32"/>
    <col min="5633" max="5633" width="74" style="32" customWidth="1"/>
    <col min="5634" max="5634" width="12.42578125" style="32" customWidth="1"/>
    <col min="5635" max="5635" width="13.28515625" style="32" customWidth="1"/>
    <col min="5636" max="5636" width="14.85546875" style="32" customWidth="1"/>
    <col min="5637" max="5637" width="13.140625" style="32" customWidth="1"/>
    <col min="5638" max="5638" width="18" style="32" customWidth="1"/>
    <col min="5639" max="5639" width="14.5703125" style="32" customWidth="1"/>
    <col min="5640" max="5640" width="22.85546875" style="32" bestFit="1" customWidth="1"/>
    <col min="5641" max="5888" width="9.140625" style="32"/>
    <col min="5889" max="5889" width="74" style="32" customWidth="1"/>
    <col min="5890" max="5890" width="12.42578125" style="32" customWidth="1"/>
    <col min="5891" max="5891" width="13.28515625" style="32" customWidth="1"/>
    <col min="5892" max="5892" width="14.85546875" style="32" customWidth="1"/>
    <col min="5893" max="5893" width="13.140625" style="32" customWidth="1"/>
    <col min="5894" max="5894" width="18" style="32" customWidth="1"/>
    <col min="5895" max="5895" width="14.5703125" style="32" customWidth="1"/>
    <col min="5896" max="5896" width="22.85546875" style="32" bestFit="1" customWidth="1"/>
    <col min="5897" max="6144" width="9.140625" style="32"/>
    <col min="6145" max="6145" width="74" style="32" customWidth="1"/>
    <col min="6146" max="6146" width="12.42578125" style="32" customWidth="1"/>
    <col min="6147" max="6147" width="13.28515625" style="32" customWidth="1"/>
    <col min="6148" max="6148" width="14.85546875" style="32" customWidth="1"/>
    <col min="6149" max="6149" width="13.140625" style="32" customWidth="1"/>
    <col min="6150" max="6150" width="18" style="32" customWidth="1"/>
    <col min="6151" max="6151" width="14.5703125" style="32" customWidth="1"/>
    <col min="6152" max="6152" width="22.85546875" style="32" bestFit="1" customWidth="1"/>
    <col min="6153" max="6400" width="9.140625" style="32"/>
    <col min="6401" max="6401" width="74" style="32" customWidth="1"/>
    <col min="6402" max="6402" width="12.42578125" style="32" customWidth="1"/>
    <col min="6403" max="6403" width="13.28515625" style="32" customWidth="1"/>
    <col min="6404" max="6404" width="14.85546875" style="32" customWidth="1"/>
    <col min="6405" max="6405" width="13.140625" style="32" customWidth="1"/>
    <col min="6406" max="6406" width="18" style="32" customWidth="1"/>
    <col min="6407" max="6407" width="14.5703125" style="32" customWidth="1"/>
    <col min="6408" max="6408" width="22.85546875" style="32" bestFit="1" customWidth="1"/>
    <col min="6409" max="6656" width="9.140625" style="32"/>
    <col min="6657" max="6657" width="74" style="32" customWidth="1"/>
    <col min="6658" max="6658" width="12.42578125" style="32" customWidth="1"/>
    <col min="6659" max="6659" width="13.28515625" style="32" customWidth="1"/>
    <col min="6660" max="6660" width="14.85546875" style="32" customWidth="1"/>
    <col min="6661" max="6661" width="13.140625" style="32" customWidth="1"/>
    <col min="6662" max="6662" width="18" style="32" customWidth="1"/>
    <col min="6663" max="6663" width="14.5703125" style="32" customWidth="1"/>
    <col min="6664" max="6664" width="22.85546875" style="32" bestFit="1" customWidth="1"/>
    <col min="6665" max="6912" width="9.140625" style="32"/>
    <col min="6913" max="6913" width="74" style="32" customWidth="1"/>
    <col min="6914" max="6914" width="12.42578125" style="32" customWidth="1"/>
    <col min="6915" max="6915" width="13.28515625" style="32" customWidth="1"/>
    <col min="6916" max="6916" width="14.85546875" style="32" customWidth="1"/>
    <col min="6917" max="6917" width="13.140625" style="32" customWidth="1"/>
    <col min="6918" max="6918" width="18" style="32" customWidth="1"/>
    <col min="6919" max="6919" width="14.5703125" style="32" customWidth="1"/>
    <col min="6920" max="6920" width="22.85546875" style="32" bestFit="1" customWidth="1"/>
    <col min="6921" max="7168" width="9.140625" style="32"/>
    <col min="7169" max="7169" width="74" style="32" customWidth="1"/>
    <col min="7170" max="7170" width="12.42578125" style="32" customWidth="1"/>
    <col min="7171" max="7171" width="13.28515625" style="32" customWidth="1"/>
    <col min="7172" max="7172" width="14.85546875" style="32" customWidth="1"/>
    <col min="7173" max="7173" width="13.140625" style="32" customWidth="1"/>
    <col min="7174" max="7174" width="18" style="32" customWidth="1"/>
    <col min="7175" max="7175" width="14.5703125" style="32" customWidth="1"/>
    <col min="7176" max="7176" width="22.85546875" style="32" bestFit="1" customWidth="1"/>
    <col min="7177" max="7424" width="9.140625" style="32"/>
    <col min="7425" max="7425" width="74" style="32" customWidth="1"/>
    <col min="7426" max="7426" width="12.42578125" style="32" customWidth="1"/>
    <col min="7427" max="7427" width="13.28515625" style="32" customWidth="1"/>
    <col min="7428" max="7428" width="14.85546875" style="32" customWidth="1"/>
    <col min="7429" max="7429" width="13.140625" style="32" customWidth="1"/>
    <col min="7430" max="7430" width="18" style="32" customWidth="1"/>
    <col min="7431" max="7431" width="14.5703125" style="32" customWidth="1"/>
    <col min="7432" max="7432" width="22.85546875" style="32" bestFit="1" customWidth="1"/>
    <col min="7433" max="7680" width="9.140625" style="32"/>
    <col min="7681" max="7681" width="74" style="32" customWidth="1"/>
    <col min="7682" max="7682" width="12.42578125" style="32" customWidth="1"/>
    <col min="7683" max="7683" width="13.28515625" style="32" customWidth="1"/>
    <col min="7684" max="7684" width="14.85546875" style="32" customWidth="1"/>
    <col min="7685" max="7685" width="13.140625" style="32" customWidth="1"/>
    <col min="7686" max="7686" width="18" style="32" customWidth="1"/>
    <col min="7687" max="7687" width="14.5703125" style="32" customWidth="1"/>
    <col min="7688" max="7688" width="22.85546875" style="32" bestFit="1" customWidth="1"/>
    <col min="7689" max="7936" width="9.140625" style="32"/>
    <col min="7937" max="7937" width="74" style="32" customWidth="1"/>
    <col min="7938" max="7938" width="12.42578125" style="32" customWidth="1"/>
    <col min="7939" max="7939" width="13.28515625" style="32" customWidth="1"/>
    <col min="7940" max="7940" width="14.85546875" style="32" customWidth="1"/>
    <col min="7941" max="7941" width="13.140625" style="32" customWidth="1"/>
    <col min="7942" max="7942" width="18" style="32" customWidth="1"/>
    <col min="7943" max="7943" width="14.5703125" style="32" customWidth="1"/>
    <col min="7944" max="7944" width="22.85546875" style="32" bestFit="1" customWidth="1"/>
    <col min="7945" max="8192" width="9.140625" style="32"/>
    <col min="8193" max="8193" width="74" style="32" customWidth="1"/>
    <col min="8194" max="8194" width="12.42578125" style="32" customWidth="1"/>
    <col min="8195" max="8195" width="13.28515625" style="32" customWidth="1"/>
    <col min="8196" max="8196" width="14.85546875" style="32" customWidth="1"/>
    <col min="8197" max="8197" width="13.140625" style="32" customWidth="1"/>
    <col min="8198" max="8198" width="18" style="32" customWidth="1"/>
    <col min="8199" max="8199" width="14.5703125" style="32" customWidth="1"/>
    <col min="8200" max="8200" width="22.85546875" style="32" bestFit="1" customWidth="1"/>
    <col min="8201" max="8448" width="9.140625" style="32"/>
    <col min="8449" max="8449" width="74" style="32" customWidth="1"/>
    <col min="8450" max="8450" width="12.42578125" style="32" customWidth="1"/>
    <col min="8451" max="8451" width="13.28515625" style="32" customWidth="1"/>
    <col min="8452" max="8452" width="14.85546875" style="32" customWidth="1"/>
    <col min="8453" max="8453" width="13.140625" style="32" customWidth="1"/>
    <col min="8454" max="8454" width="18" style="32" customWidth="1"/>
    <col min="8455" max="8455" width="14.5703125" style="32" customWidth="1"/>
    <col min="8456" max="8456" width="22.85546875" style="32" bestFit="1" customWidth="1"/>
    <col min="8457" max="8704" width="9.140625" style="32"/>
    <col min="8705" max="8705" width="74" style="32" customWidth="1"/>
    <col min="8706" max="8706" width="12.42578125" style="32" customWidth="1"/>
    <col min="8707" max="8707" width="13.28515625" style="32" customWidth="1"/>
    <col min="8708" max="8708" width="14.85546875" style="32" customWidth="1"/>
    <col min="8709" max="8709" width="13.140625" style="32" customWidth="1"/>
    <col min="8710" max="8710" width="18" style="32" customWidth="1"/>
    <col min="8711" max="8711" width="14.5703125" style="32" customWidth="1"/>
    <col min="8712" max="8712" width="22.85546875" style="32" bestFit="1" customWidth="1"/>
    <col min="8713" max="8960" width="9.140625" style="32"/>
    <col min="8961" max="8961" width="74" style="32" customWidth="1"/>
    <col min="8962" max="8962" width="12.42578125" style="32" customWidth="1"/>
    <col min="8963" max="8963" width="13.28515625" style="32" customWidth="1"/>
    <col min="8964" max="8964" width="14.85546875" style="32" customWidth="1"/>
    <col min="8965" max="8965" width="13.140625" style="32" customWidth="1"/>
    <col min="8966" max="8966" width="18" style="32" customWidth="1"/>
    <col min="8967" max="8967" width="14.5703125" style="32" customWidth="1"/>
    <col min="8968" max="8968" width="22.85546875" style="32" bestFit="1" customWidth="1"/>
    <col min="8969" max="9216" width="9.140625" style="32"/>
    <col min="9217" max="9217" width="74" style="32" customWidth="1"/>
    <col min="9218" max="9218" width="12.42578125" style="32" customWidth="1"/>
    <col min="9219" max="9219" width="13.28515625" style="32" customWidth="1"/>
    <col min="9220" max="9220" width="14.85546875" style="32" customWidth="1"/>
    <col min="9221" max="9221" width="13.140625" style="32" customWidth="1"/>
    <col min="9222" max="9222" width="18" style="32" customWidth="1"/>
    <col min="9223" max="9223" width="14.5703125" style="32" customWidth="1"/>
    <col min="9224" max="9224" width="22.85546875" style="32" bestFit="1" customWidth="1"/>
    <col min="9225" max="9472" width="9.140625" style="32"/>
    <col min="9473" max="9473" width="74" style="32" customWidth="1"/>
    <col min="9474" max="9474" width="12.42578125" style="32" customWidth="1"/>
    <col min="9475" max="9475" width="13.28515625" style="32" customWidth="1"/>
    <col min="9476" max="9476" width="14.85546875" style="32" customWidth="1"/>
    <col min="9477" max="9477" width="13.140625" style="32" customWidth="1"/>
    <col min="9478" max="9478" width="18" style="32" customWidth="1"/>
    <col min="9479" max="9479" width="14.5703125" style="32" customWidth="1"/>
    <col min="9480" max="9480" width="22.85546875" style="32" bestFit="1" customWidth="1"/>
    <col min="9481" max="9728" width="9.140625" style="32"/>
    <col min="9729" max="9729" width="74" style="32" customWidth="1"/>
    <col min="9730" max="9730" width="12.42578125" style="32" customWidth="1"/>
    <col min="9731" max="9731" width="13.28515625" style="32" customWidth="1"/>
    <col min="9732" max="9732" width="14.85546875" style="32" customWidth="1"/>
    <col min="9733" max="9733" width="13.140625" style="32" customWidth="1"/>
    <col min="9734" max="9734" width="18" style="32" customWidth="1"/>
    <col min="9735" max="9735" width="14.5703125" style="32" customWidth="1"/>
    <col min="9736" max="9736" width="22.85546875" style="32" bestFit="1" customWidth="1"/>
    <col min="9737" max="9984" width="9.140625" style="32"/>
    <col min="9985" max="9985" width="74" style="32" customWidth="1"/>
    <col min="9986" max="9986" width="12.42578125" style="32" customWidth="1"/>
    <col min="9987" max="9987" width="13.28515625" style="32" customWidth="1"/>
    <col min="9988" max="9988" width="14.85546875" style="32" customWidth="1"/>
    <col min="9989" max="9989" width="13.140625" style="32" customWidth="1"/>
    <col min="9990" max="9990" width="18" style="32" customWidth="1"/>
    <col min="9991" max="9991" width="14.5703125" style="32" customWidth="1"/>
    <col min="9992" max="9992" width="22.85546875" style="32" bestFit="1" customWidth="1"/>
    <col min="9993" max="10240" width="9.140625" style="32"/>
    <col min="10241" max="10241" width="74" style="32" customWidth="1"/>
    <col min="10242" max="10242" width="12.42578125" style="32" customWidth="1"/>
    <col min="10243" max="10243" width="13.28515625" style="32" customWidth="1"/>
    <col min="10244" max="10244" width="14.85546875" style="32" customWidth="1"/>
    <col min="10245" max="10245" width="13.140625" style="32" customWidth="1"/>
    <col min="10246" max="10246" width="18" style="32" customWidth="1"/>
    <col min="10247" max="10247" width="14.5703125" style="32" customWidth="1"/>
    <col min="10248" max="10248" width="22.85546875" style="32" bestFit="1" customWidth="1"/>
    <col min="10249" max="10496" width="9.140625" style="32"/>
    <col min="10497" max="10497" width="74" style="32" customWidth="1"/>
    <col min="10498" max="10498" width="12.42578125" style="32" customWidth="1"/>
    <col min="10499" max="10499" width="13.28515625" style="32" customWidth="1"/>
    <col min="10500" max="10500" width="14.85546875" style="32" customWidth="1"/>
    <col min="10501" max="10501" width="13.140625" style="32" customWidth="1"/>
    <col min="10502" max="10502" width="18" style="32" customWidth="1"/>
    <col min="10503" max="10503" width="14.5703125" style="32" customWidth="1"/>
    <col min="10504" max="10504" width="22.85546875" style="32" bestFit="1" customWidth="1"/>
    <col min="10505" max="10752" width="9.140625" style="32"/>
    <col min="10753" max="10753" width="74" style="32" customWidth="1"/>
    <col min="10754" max="10754" width="12.42578125" style="32" customWidth="1"/>
    <col min="10755" max="10755" width="13.28515625" style="32" customWidth="1"/>
    <col min="10756" max="10756" width="14.85546875" style="32" customWidth="1"/>
    <col min="10757" max="10757" width="13.140625" style="32" customWidth="1"/>
    <col min="10758" max="10758" width="18" style="32" customWidth="1"/>
    <col min="10759" max="10759" width="14.5703125" style="32" customWidth="1"/>
    <col min="10760" max="10760" width="22.85546875" style="32" bestFit="1" customWidth="1"/>
    <col min="10761" max="11008" width="9.140625" style="32"/>
    <col min="11009" max="11009" width="74" style="32" customWidth="1"/>
    <col min="11010" max="11010" width="12.42578125" style="32" customWidth="1"/>
    <col min="11011" max="11011" width="13.28515625" style="32" customWidth="1"/>
    <col min="11012" max="11012" width="14.85546875" style="32" customWidth="1"/>
    <col min="11013" max="11013" width="13.140625" style="32" customWidth="1"/>
    <col min="11014" max="11014" width="18" style="32" customWidth="1"/>
    <col min="11015" max="11015" width="14.5703125" style="32" customWidth="1"/>
    <col min="11016" max="11016" width="22.85546875" style="32" bestFit="1" customWidth="1"/>
    <col min="11017" max="11264" width="9.140625" style="32"/>
    <col min="11265" max="11265" width="74" style="32" customWidth="1"/>
    <col min="11266" max="11266" width="12.42578125" style="32" customWidth="1"/>
    <col min="11267" max="11267" width="13.28515625" style="32" customWidth="1"/>
    <col min="11268" max="11268" width="14.85546875" style="32" customWidth="1"/>
    <col min="11269" max="11269" width="13.140625" style="32" customWidth="1"/>
    <col min="11270" max="11270" width="18" style="32" customWidth="1"/>
    <col min="11271" max="11271" width="14.5703125" style="32" customWidth="1"/>
    <col min="11272" max="11272" width="22.85546875" style="32" bestFit="1" customWidth="1"/>
    <col min="11273" max="11520" width="9.140625" style="32"/>
    <col min="11521" max="11521" width="74" style="32" customWidth="1"/>
    <col min="11522" max="11522" width="12.42578125" style="32" customWidth="1"/>
    <col min="11523" max="11523" width="13.28515625" style="32" customWidth="1"/>
    <col min="11524" max="11524" width="14.85546875" style="32" customWidth="1"/>
    <col min="11525" max="11525" width="13.140625" style="32" customWidth="1"/>
    <col min="11526" max="11526" width="18" style="32" customWidth="1"/>
    <col min="11527" max="11527" width="14.5703125" style="32" customWidth="1"/>
    <col min="11528" max="11528" width="22.85546875" style="32" bestFit="1" customWidth="1"/>
    <col min="11529" max="11776" width="9.140625" style="32"/>
    <col min="11777" max="11777" width="74" style="32" customWidth="1"/>
    <col min="11778" max="11778" width="12.42578125" style="32" customWidth="1"/>
    <col min="11779" max="11779" width="13.28515625" style="32" customWidth="1"/>
    <col min="11780" max="11780" width="14.85546875" style="32" customWidth="1"/>
    <col min="11781" max="11781" width="13.140625" style="32" customWidth="1"/>
    <col min="11782" max="11782" width="18" style="32" customWidth="1"/>
    <col min="11783" max="11783" width="14.5703125" style="32" customWidth="1"/>
    <col min="11784" max="11784" width="22.85546875" style="32" bestFit="1" customWidth="1"/>
    <col min="11785" max="12032" width="9.140625" style="32"/>
    <col min="12033" max="12033" width="74" style="32" customWidth="1"/>
    <col min="12034" max="12034" width="12.42578125" style="32" customWidth="1"/>
    <col min="12035" max="12035" width="13.28515625" style="32" customWidth="1"/>
    <col min="12036" max="12036" width="14.85546875" style="32" customWidth="1"/>
    <col min="12037" max="12037" width="13.140625" style="32" customWidth="1"/>
    <col min="12038" max="12038" width="18" style="32" customWidth="1"/>
    <col min="12039" max="12039" width="14.5703125" style="32" customWidth="1"/>
    <col min="12040" max="12040" width="22.85546875" style="32" bestFit="1" customWidth="1"/>
    <col min="12041" max="12288" width="9.140625" style="32"/>
    <col min="12289" max="12289" width="74" style="32" customWidth="1"/>
    <col min="12290" max="12290" width="12.42578125" style="32" customWidth="1"/>
    <col min="12291" max="12291" width="13.28515625" style="32" customWidth="1"/>
    <col min="12292" max="12292" width="14.85546875" style="32" customWidth="1"/>
    <col min="12293" max="12293" width="13.140625" style="32" customWidth="1"/>
    <col min="12294" max="12294" width="18" style="32" customWidth="1"/>
    <col min="12295" max="12295" width="14.5703125" style="32" customWidth="1"/>
    <col min="12296" max="12296" width="22.85546875" style="32" bestFit="1" customWidth="1"/>
    <col min="12297" max="12544" width="9.140625" style="32"/>
    <col min="12545" max="12545" width="74" style="32" customWidth="1"/>
    <col min="12546" max="12546" width="12.42578125" style="32" customWidth="1"/>
    <col min="12547" max="12547" width="13.28515625" style="32" customWidth="1"/>
    <col min="12548" max="12548" width="14.85546875" style="32" customWidth="1"/>
    <col min="12549" max="12549" width="13.140625" style="32" customWidth="1"/>
    <col min="12550" max="12550" width="18" style="32" customWidth="1"/>
    <col min="12551" max="12551" width="14.5703125" style="32" customWidth="1"/>
    <col min="12552" max="12552" width="22.85546875" style="32" bestFit="1" customWidth="1"/>
    <col min="12553" max="12800" width="9.140625" style="32"/>
    <col min="12801" max="12801" width="74" style="32" customWidth="1"/>
    <col min="12802" max="12802" width="12.42578125" style="32" customWidth="1"/>
    <col min="12803" max="12803" width="13.28515625" style="32" customWidth="1"/>
    <col min="12804" max="12804" width="14.85546875" style="32" customWidth="1"/>
    <col min="12805" max="12805" width="13.140625" style="32" customWidth="1"/>
    <col min="12806" max="12806" width="18" style="32" customWidth="1"/>
    <col min="12807" max="12807" width="14.5703125" style="32" customWidth="1"/>
    <col min="12808" max="12808" width="22.85546875" style="32" bestFit="1" customWidth="1"/>
    <col min="12809" max="13056" width="9.140625" style="32"/>
    <col min="13057" max="13057" width="74" style="32" customWidth="1"/>
    <col min="13058" max="13058" width="12.42578125" style="32" customWidth="1"/>
    <col min="13059" max="13059" width="13.28515625" style="32" customWidth="1"/>
    <col min="13060" max="13060" width="14.85546875" style="32" customWidth="1"/>
    <col min="13061" max="13061" width="13.140625" style="32" customWidth="1"/>
    <col min="13062" max="13062" width="18" style="32" customWidth="1"/>
    <col min="13063" max="13063" width="14.5703125" style="32" customWidth="1"/>
    <col min="13064" max="13064" width="22.85546875" style="32" bestFit="1" customWidth="1"/>
    <col min="13065" max="13312" width="9.140625" style="32"/>
    <col min="13313" max="13313" width="74" style="32" customWidth="1"/>
    <col min="13314" max="13314" width="12.42578125" style="32" customWidth="1"/>
    <col min="13315" max="13315" width="13.28515625" style="32" customWidth="1"/>
    <col min="13316" max="13316" width="14.85546875" style="32" customWidth="1"/>
    <col min="13317" max="13317" width="13.140625" style="32" customWidth="1"/>
    <col min="13318" max="13318" width="18" style="32" customWidth="1"/>
    <col min="13319" max="13319" width="14.5703125" style="32" customWidth="1"/>
    <col min="13320" max="13320" width="22.85546875" style="32" bestFit="1" customWidth="1"/>
    <col min="13321" max="13568" width="9.140625" style="32"/>
    <col min="13569" max="13569" width="74" style="32" customWidth="1"/>
    <col min="13570" max="13570" width="12.42578125" style="32" customWidth="1"/>
    <col min="13571" max="13571" width="13.28515625" style="32" customWidth="1"/>
    <col min="13572" max="13572" width="14.85546875" style="32" customWidth="1"/>
    <col min="13573" max="13573" width="13.140625" style="32" customWidth="1"/>
    <col min="13574" max="13574" width="18" style="32" customWidth="1"/>
    <col min="13575" max="13575" width="14.5703125" style="32" customWidth="1"/>
    <col min="13576" max="13576" width="22.85546875" style="32" bestFit="1" customWidth="1"/>
    <col min="13577" max="13824" width="9.140625" style="32"/>
    <col min="13825" max="13825" width="74" style="32" customWidth="1"/>
    <col min="13826" max="13826" width="12.42578125" style="32" customWidth="1"/>
    <col min="13827" max="13827" width="13.28515625" style="32" customWidth="1"/>
    <col min="13828" max="13828" width="14.85546875" style="32" customWidth="1"/>
    <col min="13829" max="13829" width="13.140625" style="32" customWidth="1"/>
    <col min="13830" max="13830" width="18" style="32" customWidth="1"/>
    <col min="13831" max="13831" width="14.5703125" style="32" customWidth="1"/>
    <col min="13832" max="13832" width="22.85546875" style="32" bestFit="1" customWidth="1"/>
    <col min="13833" max="14080" width="9.140625" style="32"/>
    <col min="14081" max="14081" width="74" style="32" customWidth="1"/>
    <col min="14082" max="14082" width="12.42578125" style="32" customWidth="1"/>
    <col min="14083" max="14083" width="13.28515625" style="32" customWidth="1"/>
    <col min="14084" max="14084" width="14.85546875" style="32" customWidth="1"/>
    <col min="14085" max="14085" width="13.140625" style="32" customWidth="1"/>
    <col min="14086" max="14086" width="18" style="32" customWidth="1"/>
    <col min="14087" max="14087" width="14.5703125" style="32" customWidth="1"/>
    <col min="14088" max="14088" width="22.85546875" style="32" bestFit="1" customWidth="1"/>
    <col min="14089" max="14336" width="9.140625" style="32"/>
    <col min="14337" max="14337" width="74" style="32" customWidth="1"/>
    <col min="14338" max="14338" width="12.42578125" style="32" customWidth="1"/>
    <col min="14339" max="14339" width="13.28515625" style="32" customWidth="1"/>
    <col min="14340" max="14340" width="14.85546875" style="32" customWidth="1"/>
    <col min="14341" max="14341" width="13.140625" style="32" customWidth="1"/>
    <col min="14342" max="14342" width="18" style="32" customWidth="1"/>
    <col min="14343" max="14343" width="14.5703125" style="32" customWidth="1"/>
    <col min="14344" max="14344" width="22.85546875" style="32" bestFit="1" customWidth="1"/>
    <col min="14345" max="14592" width="9.140625" style="32"/>
    <col min="14593" max="14593" width="74" style="32" customWidth="1"/>
    <col min="14594" max="14594" width="12.42578125" style="32" customWidth="1"/>
    <col min="14595" max="14595" width="13.28515625" style="32" customWidth="1"/>
    <col min="14596" max="14596" width="14.85546875" style="32" customWidth="1"/>
    <col min="14597" max="14597" width="13.140625" style="32" customWidth="1"/>
    <col min="14598" max="14598" width="18" style="32" customWidth="1"/>
    <col min="14599" max="14599" width="14.5703125" style="32" customWidth="1"/>
    <col min="14600" max="14600" width="22.85546875" style="32" bestFit="1" customWidth="1"/>
    <col min="14601" max="14848" width="9.140625" style="32"/>
    <col min="14849" max="14849" width="74" style="32" customWidth="1"/>
    <col min="14850" max="14850" width="12.42578125" style="32" customWidth="1"/>
    <col min="14851" max="14851" width="13.28515625" style="32" customWidth="1"/>
    <col min="14852" max="14852" width="14.85546875" style="32" customWidth="1"/>
    <col min="14853" max="14853" width="13.140625" style="32" customWidth="1"/>
    <col min="14854" max="14854" width="18" style="32" customWidth="1"/>
    <col min="14855" max="14855" width="14.5703125" style="32" customWidth="1"/>
    <col min="14856" max="14856" width="22.85546875" style="32" bestFit="1" customWidth="1"/>
    <col min="14857" max="15104" width="9.140625" style="32"/>
    <col min="15105" max="15105" width="74" style="32" customWidth="1"/>
    <col min="15106" max="15106" width="12.42578125" style="32" customWidth="1"/>
    <col min="15107" max="15107" width="13.28515625" style="32" customWidth="1"/>
    <col min="15108" max="15108" width="14.85546875" style="32" customWidth="1"/>
    <col min="15109" max="15109" width="13.140625" style="32" customWidth="1"/>
    <col min="15110" max="15110" width="18" style="32" customWidth="1"/>
    <col min="15111" max="15111" width="14.5703125" style="32" customWidth="1"/>
    <col min="15112" max="15112" width="22.85546875" style="32" bestFit="1" customWidth="1"/>
    <col min="15113" max="15360" width="9.140625" style="32"/>
    <col min="15361" max="15361" width="74" style="32" customWidth="1"/>
    <col min="15362" max="15362" width="12.42578125" style="32" customWidth="1"/>
    <col min="15363" max="15363" width="13.28515625" style="32" customWidth="1"/>
    <col min="15364" max="15364" width="14.85546875" style="32" customWidth="1"/>
    <col min="15365" max="15365" width="13.140625" style="32" customWidth="1"/>
    <col min="15366" max="15366" width="18" style="32" customWidth="1"/>
    <col min="15367" max="15367" width="14.5703125" style="32" customWidth="1"/>
    <col min="15368" max="15368" width="22.85546875" style="32" bestFit="1" customWidth="1"/>
    <col min="15369" max="15616" width="9.140625" style="32"/>
    <col min="15617" max="15617" width="74" style="32" customWidth="1"/>
    <col min="15618" max="15618" width="12.42578125" style="32" customWidth="1"/>
    <col min="15619" max="15619" width="13.28515625" style="32" customWidth="1"/>
    <col min="15620" max="15620" width="14.85546875" style="32" customWidth="1"/>
    <col min="15621" max="15621" width="13.140625" style="32" customWidth="1"/>
    <col min="15622" max="15622" width="18" style="32" customWidth="1"/>
    <col min="15623" max="15623" width="14.5703125" style="32" customWidth="1"/>
    <col min="15624" max="15624" width="22.85546875" style="32" bestFit="1" customWidth="1"/>
    <col min="15625" max="15872" width="9.140625" style="32"/>
    <col min="15873" max="15873" width="74" style="32" customWidth="1"/>
    <col min="15874" max="15874" width="12.42578125" style="32" customWidth="1"/>
    <col min="15875" max="15875" width="13.28515625" style="32" customWidth="1"/>
    <col min="15876" max="15876" width="14.85546875" style="32" customWidth="1"/>
    <col min="15877" max="15877" width="13.140625" style="32" customWidth="1"/>
    <col min="15878" max="15878" width="18" style="32" customWidth="1"/>
    <col min="15879" max="15879" width="14.5703125" style="32" customWidth="1"/>
    <col min="15880" max="15880" width="22.85546875" style="32" bestFit="1" customWidth="1"/>
    <col min="15881" max="16128" width="9.140625" style="32"/>
    <col min="16129" max="16129" width="74" style="32" customWidth="1"/>
    <col min="16130" max="16130" width="12.42578125" style="32" customWidth="1"/>
    <col min="16131" max="16131" width="13.28515625" style="32" customWidth="1"/>
    <col min="16132" max="16132" width="14.85546875" style="32" customWidth="1"/>
    <col min="16133" max="16133" width="13.140625" style="32" customWidth="1"/>
    <col min="16134" max="16134" width="18" style="32" customWidth="1"/>
    <col min="16135" max="16135" width="14.5703125" style="32" customWidth="1"/>
    <col min="16136" max="16136" width="22.85546875" style="32" bestFit="1" customWidth="1"/>
    <col min="16137" max="16384" width="9.140625" style="32"/>
  </cols>
  <sheetData>
    <row r="1" spans="1:9">
      <c r="A1" s="32" t="s">
        <v>120</v>
      </c>
      <c r="B1" s="327">
        <v>37</v>
      </c>
    </row>
    <row r="2" spans="1:9">
      <c r="A2" s="32" t="s">
        <v>106</v>
      </c>
      <c r="B2" s="14" t="s">
        <v>1671</v>
      </c>
    </row>
    <row r="3" spans="1:9">
      <c r="A3" s="32" t="s">
        <v>108</v>
      </c>
      <c r="B3" s="14" t="s">
        <v>883</v>
      </c>
    </row>
    <row r="4" spans="1:9">
      <c r="A4" s="32" t="s">
        <v>110</v>
      </c>
      <c r="B4" s="14" t="s">
        <v>4</v>
      </c>
    </row>
    <row r="5" spans="1:9">
      <c r="A5" s="32" t="s">
        <v>111</v>
      </c>
      <c r="B5" s="32" t="s">
        <v>124</v>
      </c>
    </row>
    <row r="7" spans="1:9">
      <c r="A7" s="1119" t="s">
        <v>1672</v>
      </c>
      <c r="B7" s="4514" t="s">
        <v>1673</v>
      </c>
      <c r="C7" s="4515"/>
      <c r="D7" s="4515"/>
      <c r="E7" s="4515"/>
      <c r="F7" s="4516"/>
      <c r="G7" s="1067"/>
      <c r="H7" s="1120" t="s">
        <v>1674</v>
      </c>
      <c r="I7" s="685"/>
    </row>
    <row r="8" spans="1:9">
      <c r="A8" s="1121" t="s">
        <v>1675</v>
      </c>
      <c r="B8" s="1122"/>
      <c r="C8" s="1123"/>
      <c r="D8" s="1123"/>
      <c r="E8" s="1123"/>
      <c r="F8" s="274"/>
      <c r="G8" s="1068" t="s">
        <v>174</v>
      </c>
      <c r="H8" s="1121" t="s">
        <v>1676</v>
      </c>
      <c r="I8" s="685"/>
    </row>
    <row r="9" spans="1:9">
      <c r="A9" s="109" t="s">
        <v>1059</v>
      </c>
      <c r="B9" s="1124" t="s">
        <v>1677</v>
      </c>
      <c r="C9" s="1125" t="s">
        <v>1678</v>
      </c>
      <c r="D9" s="1126" t="s">
        <v>1679</v>
      </c>
      <c r="E9" s="1126" t="s">
        <v>1680</v>
      </c>
      <c r="F9" s="1127" t="s">
        <v>1681</v>
      </c>
      <c r="G9" s="1091"/>
      <c r="H9" s="1128" t="s">
        <v>1682</v>
      </c>
      <c r="I9" s="685"/>
    </row>
    <row r="10" spans="1:9">
      <c r="A10" s="676" t="s">
        <v>5</v>
      </c>
      <c r="B10" s="1129">
        <f>B11+'F37.1'!B10+'F37.2'!B10+'F37.3'!B10+'F37.4'!B10+'F37.5'!B10+'F37.6'!B10+'F37.7'!B10</f>
        <v>0</v>
      </c>
      <c r="C10" s="1129">
        <f>C11+'F37.1'!C10+'F37.2'!C10+'F37.3'!C10+'F37.4'!C10+'F37.5'!C10+'F37.6'!C10+'F37.7'!C10</f>
        <v>0</v>
      </c>
      <c r="D10" s="1129">
        <f>D11+'F37.1'!D10+'F37.2'!D10+'F37.3'!D10+'F37.4'!D10+'F37.5'!D10+'F37.6'!D10+'F37.7'!D10</f>
        <v>0</v>
      </c>
      <c r="E10" s="1129">
        <f>E11+'F37.1'!E10+'F37.2'!E10+'F37.3'!E10+'F37.4'!E10+'F37.5'!E10+'F37.6'!E10+'F37.7'!E10</f>
        <v>0</v>
      </c>
      <c r="F10" s="1129">
        <f>F11+'F37.1'!F10+'F37.2'!F10+'F37.3'!F10+'F37.4'!F10+'F37.5'!F10+'F37.6'!F10+'F37.7'!F10</f>
        <v>0</v>
      </c>
      <c r="G10" s="1129">
        <f>G11+'F37.1'!G10+'F37.2'!G10+'F37.3'!G10+'F37.4'!G10+'F37.5'!G10+'F37.6'!G10+'F37.7'!G10</f>
        <v>0</v>
      </c>
      <c r="H10" s="820"/>
      <c r="I10" s="685"/>
    </row>
    <row r="11" spans="1:9">
      <c r="A11" s="1130" t="s">
        <v>1683</v>
      </c>
      <c r="B11" s="1131">
        <f>SUM(B12:B1000)</f>
        <v>0</v>
      </c>
      <c r="C11" s="1132">
        <f>SUM(C12:C1000)</f>
        <v>0</v>
      </c>
      <c r="D11" s="1132">
        <f>SUM(D12:D1000)</f>
        <v>0</v>
      </c>
      <c r="E11" s="1132">
        <f>SUM(E12:E1000)</f>
        <v>0</v>
      </c>
      <c r="F11" s="1133">
        <f>SUM(F12:F1000)</f>
        <v>0</v>
      </c>
      <c r="G11" s="1134">
        <f>SUM(B11:F11)</f>
        <v>0</v>
      </c>
      <c r="H11" s="820"/>
      <c r="I11" s="685"/>
    </row>
    <row r="12" spans="1:9">
      <c r="A12" s="1135">
        <v>1</v>
      </c>
      <c r="B12" s="793"/>
      <c r="C12" s="771"/>
      <c r="D12" s="771"/>
      <c r="E12" s="771"/>
      <c r="F12" s="767"/>
      <c r="G12" s="1134">
        <f>SUM(B12:F12)</f>
        <v>0</v>
      </c>
      <c r="H12" s="820"/>
      <c r="I12" s="685"/>
    </row>
    <row r="13" spans="1:9">
      <c r="A13" s="1135">
        <v>2</v>
      </c>
      <c r="B13" s="793"/>
      <c r="C13" s="771"/>
      <c r="D13" s="771"/>
      <c r="E13" s="771"/>
      <c r="F13" s="767"/>
      <c r="G13" s="1134">
        <f>SUM(B13:F13)</f>
        <v>0</v>
      </c>
      <c r="H13" s="820"/>
      <c r="I13" s="685"/>
    </row>
    <row r="14" spans="1:9">
      <c r="A14" s="1135" t="s">
        <v>1684</v>
      </c>
      <c r="B14" s="793"/>
      <c r="C14" s="771"/>
      <c r="D14" s="771"/>
      <c r="E14" s="771"/>
      <c r="F14" s="767"/>
      <c r="G14" s="1134">
        <f>SUM(B14:F14)</f>
        <v>0</v>
      </c>
      <c r="H14" s="820"/>
      <c r="I14" s="685"/>
    </row>
    <row r="15" spans="1:9">
      <c r="I15" s="685"/>
    </row>
    <row r="16" spans="1:9">
      <c r="A16" s="1136"/>
      <c r="B16" s="685"/>
      <c r="C16" s="685"/>
      <c r="D16" s="685"/>
      <c r="E16" s="685"/>
      <c r="F16" s="685"/>
      <c r="G16" s="685"/>
      <c r="H16" s="685"/>
      <c r="I16" s="685"/>
    </row>
    <row r="17" spans="1:9">
      <c r="A17" s="671"/>
      <c r="B17" s="671"/>
      <c r="C17" s="1137"/>
      <c r="D17" s="1137"/>
      <c r="E17" s="1137"/>
      <c r="F17" s="1137"/>
      <c r="G17" s="685"/>
      <c r="H17" s="685"/>
      <c r="I17" s="685"/>
    </row>
  </sheetData>
  <mergeCells count="1">
    <mergeCell ref="B7:F7"/>
  </mergeCells>
  <pageMargins left="0.75" right="0.75" top="1" bottom="1" header="0.5" footer="0.5"/>
  <pageSetup paperSize="9"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10" sqref="A10"/>
    </sheetView>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37.1</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8" t="s">
        <v>1685</v>
      </c>
      <c r="B10" s="1131">
        <f>SUM(B11:B999)</f>
        <v>0</v>
      </c>
      <c r="C10" s="1132">
        <f>SUM(C11:C999)</f>
        <v>0</v>
      </c>
      <c r="D10" s="1132">
        <f>SUM(D11:D999)</f>
        <v>0</v>
      </c>
      <c r="E10" s="1132">
        <f>SUM(E11:E999)</f>
        <v>0</v>
      </c>
      <c r="F10" s="1133">
        <f>SUM(F11:F999)</f>
        <v>0</v>
      </c>
      <c r="G10" s="1139">
        <f>SUM(B10:F10)</f>
        <v>0</v>
      </c>
      <c r="H10" s="114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row>
  </sheetData>
  <mergeCells count="1">
    <mergeCell ref="B7:F7"/>
  </mergeCell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A10" sqref="A10"/>
    </sheetView>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37.200000000000003</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8" t="s">
        <v>1686</v>
      </c>
      <c r="B10" s="1131">
        <f>SUM(B11:B999)</f>
        <v>0</v>
      </c>
      <c r="C10" s="1132">
        <f>SUM(C11:C999)</f>
        <v>0</v>
      </c>
      <c r="D10" s="1132">
        <f>SUM(D11:D999)</f>
        <v>0</v>
      </c>
      <c r="E10" s="1132">
        <f>SUM(E11:E999)</f>
        <v>0</v>
      </c>
      <c r="F10" s="1133">
        <f>SUM(F11:F999)</f>
        <v>0</v>
      </c>
      <c r="G10" s="1139">
        <f>SUM(B10:F10)</f>
        <v>0</v>
      </c>
      <c r="H10" s="114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row>
  </sheetData>
  <mergeCells count="1">
    <mergeCell ref="B7:F7"/>
  </mergeCell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37.299999999999997</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8" t="s">
        <v>1687</v>
      </c>
      <c r="B10" s="1131">
        <f>SUM(B11:B999)</f>
        <v>0</v>
      </c>
      <c r="C10" s="1132">
        <f>SUM(C11:C999)</f>
        <v>0</v>
      </c>
      <c r="D10" s="1132">
        <f>SUM(D11:D999)</f>
        <v>0</v>
      </c>
      <c r="E10" s="1132">
        <f>SUM(E11:E999)</f>
        <v>0</v>
      </c>
      <c r="F10" s="1133">
        <f>SUM(F11:F999)</f>
        <v>0</v>
      </c>
      <c r="G10" s="1139">
        <f>SUM(B10:F10)</f>
        <v>0</v>
      </c>
      <c r="H10" s="114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row>
  </sheetData>
  <mergeCells count="1">
    <mergeCell ref="B7:F7"/>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37.4</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0" t="s">
        <v>1688</v>
      </c>
      <c r="B10" s="1131">
        <f>SUM(B11:B999)</f>
        <v>0</v>
      </c>
      <c r="C10" s="1132">
        <f>SUM(C11:C999)</f>
        <v>0</v>
      </c>
      <c r="D10" s="1132">
        <f>SUM(D11:D999)</f>
        <v>0</v>
      </c>
      <c r="E10" s="1132">
        <f>SUM(E11:E999)</f>
        <v>0</v>
      </c>
      <c r="F10" s="1133">
        <f>SUM(F11:F999)</f>
        <v>0</v>
      </c>
      <c r="G10" s="1134">
        <f>SUM(B10:F10)</f>
        <v>0</v>
      </c>
      <c r="H10" s="82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row>
  </sheetData>
  <mergeCells count="1">
    <mergeCell ref="B7:F7"/>
  </mergeCell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37.5</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0" t="s">
        <v>1689</v>
      </c>
      <c r="B10" s="1131">
        <f>SUM(B11:B999)</f>
        <v>0</v>
      </c>
      <c r="C10" s="1132">
        <f>SUM(C11:C999)</f>
        <v>0</v>
      </c>
      <c r="D10" s="1132">
        <f>SUM(D11:D999)</f>
        <v>0</v>
      </c>
      <c r="E10" s="1132">
        <f>SUM(E11:E999)</f>
        <v>0</v>
      </c>
      <c r="F10" s="1133">
        <f>SUM(F11:F999)</f>
        <v>0</v>
      </c>
      <c r="G10" s="1134">
        <f>SUM(B10:F10)</f>
        <v>0</v>
      </c>
      <c r="H10" s="82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row>
  </sheetData>
  <mergeCells count="1">
    <mergeCell ref="B7:F7"/>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37.6</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0" t="s">
        <v>1690</v>
      </c>
      <c r="B10" s="1131">
        <f>SUM(B11:B999)</f>
        <v>0</v>
      </c>
      <c r="C10" s="1132">
        <f>SUM(C11:C999)</f>
        <v>0</v>
      </c>
      <c r="D10" s="1132">
        <f>SUM(D11:D999)</f>
        <v>0</v>
      </c>
      <c r="E10" s="1132">
        <f>SUM(E11:E999)</f>
        <v>0</v>
      </c>
      <c r="F10" s="1133">
        <f>SUM(F11:F999)</f>
        <v>0</v>
      </c>
      <c r="G10" s="1134">
        <f>SUM(B10:F10)</f>
        <v>0</v>
      </c>
      <c r="H10" s="82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row>
  </sheetData>
  <mergeCells count="1">
    <mergeCell ref="B7:F7"/>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heetViews>
  <sheetFormatPr defaultRowHeight="15"/>
  <cols>
    <col min="1" max="1" width="62.28515625" style="32" customWidth="1"/>
    <col min="2" max="2" width="15.7109375" style="32" customWidth="1"/>
    <col min="3" max="3" width="13.85546875" style="32" customWidth="1"/>
    <col min="4" max="4" width="15.5703125" style="32" customWidth="1"/>
    <col min="5" max="5" width="13.5703125" style="32" customWidth="1"/>
    <col min="6" max="6" width="14.85546875" style="32" customWidth="1"/>
    <col min="7" max="7" width="14.140625" style="32" customWidth="1"/>
    <col min="8" max="8" width="22.85546875" style="32" bestFit="1" customWidth="1"/>
    <col min="9" max="256" width="9.140625" style="32"/>
    <col min="257" max="257" width="62.28515625" style="32" customWidth="1"/>
    <col min="258" max="258" width="15.7109375" style="32" customWidth="1"/>
    <col min="259" max="259" width="13.85546875" style="32" customWidth="1"/>
    <col min="260" max="260" width="15.5703125" style="32" customWidth="1"/>
    <col min="261" max="261" width="13.5703125" style="32" customWidth="1"/>
    <col min="262" max="262" width="14.85546875" style="32" customWidth="1"/>
    <col min="263" max="263" width="14.140625" style="32" customWidth="1"/>
    <col min="264" max="264" width="22.85546875" style="32" bestFit="1" customWidth="1"/>
    <col min="265" max="512" width="9.140625" style="32"/>
    <col min="513" max="513" width="62.28515625" style="32" customWidth="1"/>
    <col min="514" max="514" width="15.7109375" style="32" customWidth="1"/>
    <col min="515" max="515" width="13.85546875" style="32" customWidth="1"/>
    <col min="516" max="516" width="15.5703125" style="32" customWidth="1"/>
    <col min="517" max="517" width="13.5703125" style="32" customWidth="1"/>
    <col min="518" max="518" width="14.85546875" style="32" customWidth="1"/>
    <col min="519" max="519" width="14.140625" style="32" customWidth="1"/>
    <col min="520" max="520" width="22.85546875" style="32" bestFit="1" customWidth="1"/>
    <col min="521" max="768" width="9.140625" style="32"/>
    <col min="769" max="769" width="62.28515625" style="32" customWidth="1"/>
    <col min="770" max="770" width="15.7109375" style="32" customWidth="1"/>
    <col min="771" max="771" width="13.85546875" style="32" customWidth="1"/>
    <col min="772" max="772" width="15.5703125" style="32" customWidth="1"/>
    <col min="773" max="773" width="13.5703125" style="32" customWidth="1"/>
    <col min="774" max="774" width="14.85546875" style="32" customWidth="1"/>
    <col min="775" max="775" width="14.140625" style="32" customWidth="1"/>
    <col min="776" max="776" width="22.85546875" style="32" bestFit="1" customWidth="1"/>
    <col min="777" max="1024" width="9.140625" style="32"/>
    <col min="1025" max="1025" width="62.28515625" style="32" customWidth="1"/>
    <col min="1026" max="1026" width="15.7109375" style="32" customWidth="1"/>
    <col min="1027" max="1027" width="13.85546875" style="32" customWidth="1"/>
    <col min="1028" max="1028" width="15.5703125" style="32" customWidth="1"/>
    <col min="1029" max="1029" width="13.5703125" style="32" customWidth="1"/>
    <col min="1030" max="1030" width="14.85546875" style="32" customWidth="1"/>
    <col min="1031" max="1031" width="14.140625" style="32" customWidth="1"/>
    <col min="1032" max="1032" width="22.85546875" style="32" bestFit="1" customWidth="1"/>
    <col min="1033" max="1280" width="9.140625" style="32"/>
    <col min="1281" max="1281" width="62.28515625" style="32" customWidth="1"/>
    <col min="1282" max="1282" width="15.7109375" style="32" customWidth="1"/>
    <col min="1283" max="1283" width="13.85546875" style="32" customWidth="1"/>
    <col min="1284" max="1284" width="15.5703125" style="32" customWidth="1"/>
    <col min="1285" max="1285" width="13.5703125" style="32" customWidth="1"/>
    <col min="1286" max="1286" width="14.85546875" style="32" customWidth="1"/>
    <col min="1287" max="1287" width="14.140625" style="32" customWidth="1"/>
    <col min="1288" max="1288" width="22.85546875" style="32" bestFit="1" customWidth="1"/>
    <col min="1289" max="1536" width="9.140625" style="32"/>
    <col min="1537" max="1537" width="62.28515625" style="32" customWidth="1"/>
    <col min="1538" max="1538" width="15.7109375" style="32" customWidth="1"/>
    <col min="1539" max="1539" width="13.85546875" style="32" customWidth="1"/>
    <col min="1540" max="1540" width="15.5703125" style="32" customWidth="1"/>
    <col min="1541" max="1541" width="13.5703125" style="32" customWidth="1"/>
    <col min="1542" max="1542" width="14.85546875" style="32" customWidth="1"/>
    <col min="1543" max="1543" width="14.140625" style="32" customWidth="1"/>
    <col min="1544" max="1544" width="22.85546875" style="32" bestFit="1" customWidth="1"/>
    <col min="1545" max="1792" width="9.140625" style="32"/>
    <col min="1793" max="1793" width="62.28515625" style="32" customWidth="1"/>
    <col min="1794" max="1794" width="15.7109375" style="32" customWidth="1"/>
    <col min="1795" max="1795" width="13.85546875" style="32" customWidth="1"/>
    <col min="1796" max="1796" width="15.5703125" style="32" customWidth="1"/>
    <col min="1797" max="1797" width="13.5703125" style="32" customWidth="1"/>
    <col min="1798" max="1798" width="14.85546875" style="32" customWidth="1"/>
    <col min="1799" max="1799" width="14.140625" style="32" customWidth="1"/>
    <col min="1800" max="1800" width="22.85546875" style="32" bestFit="1" customWidth="1"/>
    <col min="1801" max="2048" width="9.140625" style="32"/>
    <col min="2049" max="2049" width="62.28515625" style="32" customWidth="1"/>
    <col min="2050" max="2050" width="15.7109375" style="32" customWidth="1"/>
    <col min="2051" max="2051" width="13.85546875" style="32" customWidth="1"/>
    <col min="2052" max="2052" width="15.5703125" style="32" customWidth="1"/>
    <col min="2053" max="2053" width="13.5703125" style="32" customWidth="1"/>
    <col min="2054" max="2054" width="14.85546875" style="32" customWidth="1"/>
    <col min="2055" max="2055" width="14.140625" style="32" customWidth="1"/>
    <col min="2056" max="2056" width="22.85546875" style="32" bestFit="1" customWidth="1"/>
    <col min="2057" max="2304" width="9.140625" style="32"/>
    <col min="2305" max="2305" width="62.28515625" style="32" customWidth="1"/>
    <col min="2306" max="2306" width="15.7109375" style="32" customWidth="1"/>
    <col min="2307" max="2307" width="13.85546875" style="32" customWidth="1"/>
    <col min="2308" max="2308" width="15.5703125" style="32" customWidth="1"/>
    <col min="2309" max="2309" width="13.5703125" style="32" customWidth="1"/>
    <col min="2310" max="2310" width="14.85546875" style="32" customWidth="1"/>
    <col min="2311" max="2311" width="14.140625" style="32" customWidth="1"/>
    <col min="2312" max="2312" width="22.85546875" style="32" bestFit="1" customWidth="1"/>
    <col min="2313" max="2560" width="9.140625" style="32"/>
    <col min="2561" max="2561" width="62.28515625" style="32" customWidth="1"/>
    <col min="2562" max="2562" width="15.7109375" style="32" customWidth="1"/>
    <col min="2563" max="2563" width="13.85546875" style="32" customWidth="1"/>
    <col min="2564" max="2564" width="15.5703125" style="32" customWidth="1"/>
    <col min="2565" max="2565" width="13.5703125" style="32" customWidth="1"/>
    <col min="2566" max="2566" width="14.85546875" style="32" customWidth="1"/>
    <col min="2567" max="2567" width="14.140625" style="32" customWidth="1"/>
    <col min="2568" max="2568" width="22.85546875" style="32" bestFit="1" customWidth="1"/>
    <col min="2569" max="2816" width="9.140625" style="32"/>
    <col min="2817" max="2817" width="62.28515625" style="32" customWidth="1"/>
    <col min="2818" max="2818" width="15.7109375" style="32" customWidth="1"/>
    <col min="2819" max="2819" width="13.85546875" style="32" customWidth="1"/>
    <col min="2820" max="2820" width="15.5703125" style="32" customWidth="1"/>
    <col min="2821" max="2821" width="13.5703125" style="32" customWidth="1"/>
    <col min="2822" max="2822" width="14.85546875" style="32" customWidth="1"/>
    <col min="2823" max="2823" width="14.140625" style="32" customWidth="1"/>
    <col min="2824" max="2824" width="22.85546875" style="32" bestFit="1" customWidth="1"/>
    <col min="2825" max="3072" width="9.140625" style="32"/>
    <col min="3073" max="3073" width="62.28515625" style="32" customWidth="1"/>
    <col min="3074" max="3074" width="15.7109375" style="32" customWidth="1"/>
    <col min="3075" max="3075" width="13.85546875" style="32" customWidth="1"/>
    <col min="3076" max="3076" width="15.5703125" style="32" customWidth="1"/>
    <col min="3077" max="3077" width="13.5703125" style="32" customWidth="1"/>
    <col min="3078" max="3078" width="14.85546875" style="32" customWidth="1"/>
    <col min="3079" max="3079" width="14.140625" style="32" customWidth="1"/>
    <col min="3080" max="3080" width="22.85546875" style="32" bestFit="1" customWidth="1"/>
    <col min="3081" max="3328" width="9.140625" style="32"/>
    <col min="3329" max="3329" width="62.28515625" style="32" customWidth="1"/>
    <col min="3330" max="3330" width="15.7109375" style="32" customWidth="1"/>
    <col min="3331" max="3331" width="13.85546875" style="32" customWidth="1"/>
    <col min="3332" max="3332" width="15.5703125" style="32" customWidth="1"/>
    <col min="3333" max="3333" width="13.5703125" style="32" customWidth="1"/>
    <col min="3334" max="3334" width="14.85546875" style="32" customWidth="1"/>
    <col min="3335" max="3335" width="14.140625" style="32" customWidth="1"/>
    <col min="3336" max="3336" width="22.85546875" style="32" bestFit="1" customWidth="1"/>
    <col min="3337" max="3584" width="9.140625" style="32"/>
    <col min="3585" max="3585" width="62.28515625" style="32" customWidth="1"/>
    <col min="3586" max="3586" width="15.7109375" style="32" customWidth="1"/>
    <col min="3587" max="3587" width="13.85546875" style="32" customWidth="1"/>
    <col min="3588" max="3588" width="15.5703125" style="32" customWidth="1"/>
    <col min="3589" max="3589" width="13.5703125" style="32" customWidth="1"/>
    <col min="3590" max="3590" width="14.85546875" style="32" customWidth="1"/>
    <col min="3591" max="3591" width="14.140625" style="32" customWidth="1"/>
    <col min="3592" max="3592" width="22.85546875" style="32" bestFit="1" customWidth="1"/>
    <col min="3593" max="3840" width="9.140625" style="32"/>
    <col min="3841" max="3841" width="62.28515625" style="32" customWidth="1"/>
    <col min="3842" max="3842" width="15.7109375" style="32" customWidth="1"/>
    <col min="3843" max="3843" width="13.85546875" style="32" customWidth="1"/>
    <col min="3844" max="3844" width="15.5703125" style="32" customWidth="1"/>
    <col min="3845" max="3845" width="13.5703125" style="32" customWidth="1"/>
    <col min="3846" max="3846" width="14.85546875" style="32" customWidth="1"/>
    <col min="3847" max="3847" width="14.140625" style="32" customWidth="1"/>
    <col min="3848" max="3848" width="22.85546875" style="32" bestFit="1" customWidth="1"/>
    <col min="3849" max="4096" width="9.140625" style="32"/>
    <col min="4097" max="4097" width="62.28515625" style="32" customWidth="1"/>
    <col min="4098" max="4098" width="15.7109375" style="32" customWidth="1"/>
    <col min="4099" max="4099" width="13.85546875" style="32" customWidth="1"/>
    <col min="4100" max="4100" width="15.5703125" style="32" customWidth="1"/>
    <col min="4101" max="4101" width="13.5703125" style="32" customWidth="1"/>
    <col min="4102" max="4102" width="14.85546875" style="32" customWidth="1"/>
    <col min="4103" max="4103" width="14.140625" style="32" customWidth="1"/>
    <col min="4104" max="4104" width="22.85546875" style="32" bestFit="1" customWidth="1"/>
    <col min="4105" max="4352" width="9.140625" style="32"/>
    <col min="4353" max="4353" width="62.28515625" style="32" customWidth="1"/>
    <col min="4354" max="4354" width="15.7109375" style="32" customWidth="1"/>
    <col min="4355" max="4355" width="13.85546875" style="32" customWidth="1"/>
    <col min="4356" max="4356" width="15.5703125" style="32" customWidth="1"/>
    <col min="4357" max="4357" width="13.5703125" style="32" customWidth="1"/>
    <col min="4358" max="4358" width="14.85546875" style="32" customWidth="1"/>
    <col min="4359" max="4359" width="14.140625" style="32" customWidth="1"/>
    <col min="4360" max="4360" width="22.85546875" style="32" bestFit="1" customWidth="1"/>
    <col min="4361" max="4608" width="9.140625" style="32"/>
    <col min="4609" max="4609" width="62.28515625" style="32" customWidth="1"/>
    <col min="4610" max="4610" width="15.7109375" style="32" customWidth="1"/>
    <col min="4611" max="4611" width="13.85546875" style="32" customWidth="1"/>
    <col min="4612" max="4612" width="15.5703125" style="32" customWidth="1"/>
    <col min="4613" max="4613" width="13.5703125" style="32" customWidth="1"/>
    <col min="4614" max="4614" width="14.85546875" style="32" customWidth="1"/>
    <col min="4615" max="4615" width="14.140625" style="32" customWidth="1"/>
    <col min="4616" max="4616" width="22.85546875" style="32" bestFit="1" customWidth="1"/>
    <col min="4617" max="4864" width="9.140625" style="32"/>
    <col min="4865" max="4865" width="62.28515625" style="32" customWidth="1"/>
    <col min="4866" max="4866" width="15.7109375" style="32" customWidth="1"/>
    <col min="4867" max="4867" width="13.85546875" style="32" customWidth="1"/>
    <col min="4868" max="4868" width="15.5703125" style="32" customWidth="1"/>
    <col min="4869" max="4869" width="13.5703125" style="32" customWidth="1"/>
    <col min="4870" max="4870" width="14.85546875" style="32" customWidth="1"/>
    <col min="4871" max="4871" width="14.140625" style="32" customWidth="1"/>
    <col min="4872" max="4872" width="22.85546875" style="32" bestFit="1" customWidth="1"/>
    <col min="4873" max="5120" width="9.140625" style="32"/>
    <col min="5121" max="5121" width="62.28515625" style="32" customWidth="1"/>
    <col min="5122" max="5122" width="15.7109375" style="32" customWidth="1"/>
    <col min="5123" max="5123" width="13.85546875" style="32" customWidth="1"/>
    <col min="5124" max="5124" width="15.5703125" style="32" customWidth="1"/>
    <col min="5125" max="5125" width="13.5703125" style="32" customWidth="1"/>
    <col min="5126" max="5126" width="14.85546875" style="32" customWidth="1"/>
    <col min="5127" max="5127" width="14.140625" style="32" customWidth="1"/>
    <col min="5128" max="5128" width="22.85546875" style="32" bestFit="1" customWidth="1"/>
    <col min="5129" max="5376" width="9.140625" style="32"/>
    <col min="5377" max="5377" width="62.28515625" style="32" customWidth="1"/>
    <col min="5378" max="5378" width="15.7109375" style="32" customWidth="1"/>
    <col min="5379" max="5379" width="13.85546875" style="32" customWidth="1"/>
    <col min="5380" max="5380" width="15.5703125" style="32" customWidth="1"/>
    <col min="5381" max="5381" width="13.5703125" style="32" customWidth="1"/>
    <col min="5382" max="5382" width="14.85546875" style="32" customWidth="1"/>
    <col min="5383" max="5383" width="14.140625" style="32" customWidth="1"/>
    <col min="5384" max="5384" width="22.85546875" style="32" bestFit="1" customWidth="1"/>
    <col min="5385" max="5632" width="9.140625" style="32"/>
    <col min="5633" max="5633" width="62.28515625" style="32" customWidth="1"/>
    <col min="5634" max="5634" width="15.7109375" style="32" customWidth="1"/>
    <col min="5635" max="5635" width="13.85546875" style="32" customWidth="1"/>
    <col min="5636" max="5636" width="15.5703125" style="32" customWidth="1"/>
    <col min="5637" max="5637" width="13.5703125" style="32" customWidth="1"/>
    <col min="5638" max="5638" width="14.85546875" style="32" customWidth="1"/>
    <col min="5639" max="5639" width="14.140625" style="32" customWidth="1"/>
    <col min="5640" max="5640" width="22.85546875" style="32" bestFit="1" customWidth="1"/>
    <col min="5641" max="5888" width="9.140625" style="32"/>
    <col min="5889" max="5889" width="62.28515625" style="32" customWidth="1"/>
    <col min="5890" max="5890" width="15.7109375" style="32" customWidth="1"/>
    <col min="5891" max="5891" width="13.85546875" style="32" customWidth="1"/>
    <col min="5892" max="5892" width="15.5703125" style="32" customWidth="1"/>
    <col min="5893" max="5893" width="13.5703125" style="32" customWidth="1"/>
    <col min="5894" max="5894" width="14.85546875" style="32" customWidth="1"/>
    <col min="5895" max="5895" width="14.140625" style="32" customWidth="1"/>
    <col min="5896" max="5896" width="22.85546875" style="32" bestFit="1" customWidth="1"/>
    <col min="5897" max="6144" width="9.140625" style="32"/>
    <col min="6145" max="6145" width="62.28515625" style="32" customWidth="1"/>
    <col min="6146" max="6146" width="15.7109375" style="32" customWidth="1"/>
    <col min="6147" max="6147" width="13.85546875" style="32" customWidth="1"/>
    <col min="6148" max="6148" width="15.5703125" style="32" customWidth="1"/>
    <col min="6149" max="6149" width="13.5703125" style="32" customWidth="1"/>
    <col min="6150" max="6150" width="14.85546875" style="32" customWidth="1"/>
    <col min="6151" max="6151" width="14.140625" style="32" customWidth="1"/>
    <col min="6152" max="6152" width="22.85546875" style="32" bestFit="1" customWidth="1"/>
    <col min="6153" max="6400" width="9.140625" style="32"/>
    <col min="6401" max="6401" width="62.28515625" style="32" customWidth="1"/>
    <col min="6402" max="6402" width="15.7109375" style="32" customWidth="1"/>
    <col min="6403" max="6403" width="13.85546875" style="32" customWidth="1"/>
    <col min="6404" max="6404" width="15.5703125" style="32" customWidth="1"/>
    <col min="6405" max="6405" width="13.5703125" style="32" customWidth="1"/>
    <col min="6406" max="6406" width="14.85546875" style="32" customWidth="1"/>
    <col min="6407" max="6407" width="14.140625" style="32" customWidth="1"/>
    <col min="6408" max="6408" width="22.85546875" style="32" bestFit="1" customWidth="1"/>
    <col min="6409" max="6656" width="9.140625" style="32"/>
    <col min="6657" max="6657" width="62.28515625" style="32" customWidth="1"/>
    <col min="6658" max="6658" width="15.7109375" style="32" customWidth="1"/>
    <col min="6659" max="6659" width="13.85546875" style="32" customWidth="1"/>
    <col min="6660" max="6660" width="15.5703125" style="32" customWidth="1"/>
    <col min="6661" max="6661" width="13.5703125" style="32" customWidth="1"/>
    <col min="6662" max="6662" width="14.85546875" style="32" customWidth="1"/>
    <col min="6663" max="6663" width="14.140625" style="32" customWidth="1"/>
    <col min="6664" max="6664" width="22.85546875" style="32" bestFit="1" customWidth="1"/>
    <col min="6665" max="6912" width="9.140625" style="32"/>
    <col min="6913" max="6913" width="62.28515625" style="32" customWidth="1"/>
    <col min="6914" max="6914" width="15.7109375" style="32" customWidth="1"/>
    <col min="6915" max="6915" width="13.85546875" style="32" customWidth="1"/>
    <col min="6916" max="6916" width="15.5703125" style="32" customWidth="1"/>
    <col min="6917" max="6917" width="13.5703125" style="32" customWidth="1"/>
    <col min="6918" max="6918" width="14.85546875" style="32" customWidth="1"/>
    <col min="6919" max="6919" width="14.140625" style="32" customWidth="1"/>
    <col min="6920" max="6920" width="22.85546875" style="32" bestFit="1" customWidth="1"/>
    <col min="6921" max="7168" width="9.140625" style="32"/>
    <col min="7169" max="7169" width="62.28515625" style="32" customWidth="1"/>
    <col min="7170" max="7170" width="15.7109375" style="32" customWidth="1"/>
    <col min="7171" max="7171" width="13.85546875" style="32" customWidth="1"/>
    <col min="7172" max="7172" width="15.5703125" style="32" customWidth="1"/>
    <col min="7173" max="7173" width="13.5703125" style="32" customWidth="1"/>
    <col min="7174" max="7174" width="14.85546875" style="32" customWidth="1"/>
    <col min="7175" max="7175" width="14.140625" style="32" customWidth="1"/>
    <col min="7176" max="7176" width="22.85546875" style="32" bestFit="1" customWidth="1"/>
    <col min="7177" max="7424" width="9.140625" style="32"/>
    <col min="7425" max="7425" width="62.28515625" style="32" customWidth="1"/>
    <col min="7426" max="7426" width="15.7109375" style="32" customWidth="1"/>
    <col min="7427" max="7427" width="13.85546875" style="32" customWidth="1"/>
    <col min="7428" max="7428" width="15.5703125" style="32" customWidth="1"/>
    <col min="7429" max="7429" width="13.5703125" style="32" customWidth="1"/>
    <col min="7430" max="7430" width="14.85546875" style="32" customWidth="1"/>
    <col min="7431" max="7431" width="14.140625" style="32" customWidth="1"/>
    <col min="7432" max="7432" width="22.85546875" style="32" bestFit="1" customWidth="1"/>
    <col min="7433" max="7680" width="9.140625" style="32"/>
    <col min="7681" max="7681" width="62.28515625" style="32" customWidth="1"/>
    <col min="7682" max="7682" width="15.7109375" style="32" customWidth="1"/>
    <col min="7683" max="7683" width="13.85546875" style="32" customWidth="1"/>
    <col min="7684" max="7684" width="15.5703125" style="32" customWidth="1"/>
    <col min="7685" max="7685" width="13.5703125" style="32" customWidth="1"/>
    <col min="7686" max="7686" width="14.85546875" style="32" customWidth="1"/>
    <col min="7687" max="7687" width="14.140625" style="32" customWidth="1"/>
    <col min="7688" max="7688" width="22.85546875" style="32" bestFit="1" customWidth="1"/>
    <col min="7689" max="7936" width="9.140625" style="32"/>
    <col min="7937" max="7937" width="62.28515625" style="32" customWidth="1"/>
    <col min="7938" max="7938" width="15.7109375" style="32" customWidth="1"/>
    <col min="7939" max="7939" width="13.85546875" style="32" customWidth="1"/>
    <col min="7940" max="7940" width="15.5703125" style="32" customWidth="1"/>
    <col min="7941" max="7941" width="13.5703125" style="32" customWidth="1"/>
    <col min="7942" max="7942" width="14.85546875" style="32" customWidth="1"/>
    <col min="7943" max="7943" width="14.140625" style="32" customWidth="1"/>
    <col min="7944" max="7944" width="22.85546875" style="32" bestFit="1" customWidth="1"/>
    <col min="7945" max="8192" width="9.140625" style="32"/>
    <col min="8193" max="8193" width="62.28515625" style="32" customWidth="1"/>
    <col min="8194" max="8194" width="15.7109375" style="32" customWidth="1"/>
    <col min="8195" max="8195" width="13.85546875" style="32" customWidth="1"/>
    <col min="8196" max="8196" width="15.5703125" style="32" customWidth="1"/>
    <col min="8197" max="8197" width="13.5703125" style="32" customWidth="1"/>
    <col min="8198" max="8198" width="14.85546875" style="32" customWidth="1"/>
    <col min="8199" max="8199" width="14.140625" style="32" customWidth="1"/>
    <col min="8200" max="8200" width="22.85546875" style="32" bestFit="1" customWidth="1"/>
    <col min="8201" max="8448" width="9.140625" style="32"/>
    <col min="8449" max="8449" width="62.28515625" style="32" customWidth="1"/>
    <col min="8450" max="8450" width="15.7109375" style="32" customWidth="1"/>
    <col min="8451" max="8451" width="13.85546875" style="32" customWidth="1"/>
    <col min="8452" max="8452" width="15.5703125" style="32" customWidth="1"/>
    <col min="8453" max="8453" width="13.5703125" style="32" customWidth="1"/>
    <col min="8454" max="8454" width="14.85546875" style="32" customWidth="1"/>
    <col min="8455" max="8455" width="14.140625" style="32" customWidth="1"/>
    <col min="8456" max="8456" width="22.85546875" style="32" bestFit="1" customWidth="1"/>
    <col min="8457" max="8704" width="9.140625" style="32"/>
    <col min="8705" max="8705" width="62.28515625" style="32" customWidth="1"/>
    <col min="8706" max="8706" width="15.7109375" style="32" customWidth="1"/>
    <col min="8707" max="8707" width="13.85546875" style="32" customWidth="1"/>
    <col min="8708" max="8708" width="15.5703125" style="32" customWidth="1"/>
    <col min="8709" max="8709" width="13.5703125" style="32" customWidth="1"/>
    <col min="8710" max="8710" width="14.85546875" style="32" customWidth="1"/>
    <col min="8711" max="8711" width="14.140625" style="32" customWidth="1"/>
    <col min="8712" max="8712" width="22.85546875" style="32" bestFit="1" customWidth="1"/>
    <col min="8713" max="8960" width="9.140625" style="32"/>
    <col min="8961" max="8961" width="62.28515625" style="32" customWidth="1"/>
    <col min="8962" max="8962" width="15.7109375" style="32" customWidth="1"/>
    <col min="8963" max="8963" width="13.85546875" style="32" customWidth="1"/>
    <col min="8964" max="8964" width="15.5703125" style="32" customWidth="1"/>
    <col min="8965" max="8965" width="13.5703125" style="32" customWidth="1"/>
    <col min="8966" max="8966" width="14.85546875" style="32" customWidth="1"/>
    <col min="8967" max="8967" width="14.140625" style="32" customWidth="1"/>
    <col min="8968" max="8968" width="22.85546875" style="32" bestFit="1" customWidth="1"/>
    <col min="8969" max="9216" width="9.140625" style="32"/>
    <col min="9217" max="9217" width="62.28515625" style="32" customWidth="1"/>
    <col min="9218" max="9218" width="15.7109375" style="32" customWidth="1"/>
    <col min="9219" max="9219" width="13.85546875" style="32" customWidth="1"/>
    <col min="9220" max="9220" width="15.5703125" style="32" customWidth="1"/>
    <col min="9221" max="9221" width="13.5703125" style="32" customWidth="1"/>
    <col min="9222" max="9222" width="14.85546875" style="32" customWidth="1"/>
    <col min="9223" max="9223" width="14.140625" style="32" customWidth="1"/>
    <col min="9224" max="9224" width="22.85546875" style="32" bestFit="1" customWidth="1"/>
    <col min="9225" max="9472" width="9.140625" style="32"/>
    <col min="9473" max="9473" width="62.28515625" style="32" customWidth="1"/>
    <col min="9474" max="9474" width="15.7109375" style="32" customWidth="1"/>
    <col min="9475" max="9475" width="13.85546875" style="32" customWidth="1"/>
    <col min="9476" max="9476" width="15.5703125" style="32" customWidth="1"/>
    <col min="9477" max="9477" width="13.5703125" style="32" customWidth="1"/>
    <col min="9478" max="9478" width="14.85546875" style="32" customWidth="1"/>
    <col min="9479" max="9479" width="14.140625" style="32" customWidth="1"/>
    <col min="9480" max="9480" width="22.85546875" style="32" bestFit="1" customWidth="1"/>
    <col min="9481" max="9728" width="9.140625" style="32"/>
    <col min="9729" max="9729" width="62.28515625" style="32" customWidth="1"/>
    <col min="9730" max="9730" width="15.7109375" style="32" customWidth="1"/>
    <col min="9731" max="9731" width="13.85546875" style="32" customWidth="1"/>
    <col min="9732" max="9732" width="15.5703125" style="32" customWidth="1"/>
    <col min="9733" max="9733" width="13.5703125" style="32" customWidth="1"/>
    <col min="9734" max="9734" width="14.85546875" style="32" customWidth="1"/>
    <col min="9735" max="9735" width="14.140625" style="32" customWidth="1"/>
    <col min="9736" max="9736" width="22.85546875" style="32" bestFit="1" customWidth="1"/>
    <col min="9737" max="9984" width="9.140625" style="32"/>
    <col min="9985" max="9985" width="62.28515625" style="32" customWidth="1"/>
    <col min="9986" max="9986" width="15.7109375" style="32" customWidth="1"/>
    <col min="9987" max="9987" width="13.85546875" style="32" customWidth="1"/>
    <col min="9988" max="9988" width="15.5703125" style="32" customWidth="1"/>
    <col min="9989" max="9989" width="13.5703125" style="32" customWidth="1"/>
    <col min="9990" max="9990" width="14.85546875" style="32" customWidth="1"/>
    <col min="9991" max="9991" width="14.140625" style="32" customWidth="1"/>
    <col min="9992" max="9992" width="22.85546875" style="32" bestFit="1" customWidth="1"/>
    <col min="9993" max="10240" width="9.140625" style="32"/>
    <col min="10241" max="10241" width="62.28515625" style="32" customWidth="1"/>
    <col min="10242" max="10242" width="15.7109375" style="32" customWidth="1"/>
    <col min="10243" max="10243" width="13.85546875" style="32" customWidth="1"/>
    <col min="10244" max="10244" width="15.5703125" style="32" customWidth="1"/>
    <col min="10245" max="10245" width="13.5703125" style="32" customWidth="1"/>
    <col min="10246" max="10246" width="14.85546875" style="32" customWidth="1"/>
    <col min="10247" max="10247" width="14.140625" style="32" customWidth="1"/>
    <col min="10248" max="10248" width="22.85546875" style="32" bestFit="1" customWidth="1"/>
    <col min="10249" max="10496" width="9.140625" style="32"/>
    <col min="10497" max="10497" width="62.28515625" style="32" customWidth="1"/>
    <col min="10498" max="10498" width="15.7109375" style="32" customWidth="1"/>
    <col min="10499" max="10499" width="13.85546875" style="32" customWidth="1"/>
    <col min="10500" max="10500" width="15.5703125" style="32" customWidth="1"/>
    <col min="10501" max="10501" width="13.5703125" style="32" customWidth="1"/>
    <col min="10502" max="10502" width="14.85546875" style="32" customWidth="1"/>
    <col min="10503" max="10503" width="14.140625" style="32" customWidth="1"/>
    <col min="10504" max="10504" width="22.85546875" style="32" bestFit="1" customWidth="1"/>
    <col min="10505" max="10752" width="9.140625" style="32"/>
    <col min="10753" max="10753" width="62.28515625" style="32" customWidth="1"/>
    <col min="10754" max="10754" width="15.7109375" style="32" customWidth="1"/>
    <col min="10755" max="10755" width="13.85546875" style="32" customWidth="1"/>
    <col min="10756" max="10756" width="15.5703125" style="32" customWidth="1"/>
    <col min="10757" max="10757" width="13.5703125" style="32" customWidth="1"/>
    <col min="10758" max="10758" width="14.85546875" style="32" customWidth="1"/>
    <col min="10759" max="10759" width="14.140625" style="32" customWidth="1"/>
    <col min="10760" max="10760" width="22.85546875" style="32" bestFit="1" customWidth="1"/>
    <col min="10761" max="11008" width="9.140625" style="32"/>
    <col min="11009" max="11009" width="62.28515625" style="32" customWidth="1"/>
    <col min="11010" max="11010" width="15.7109375" style="32" customWidth="1"/>
    <col min="11011" max="11011" width="13.85546875" style="32" customWidth="1"/>
    <col min="11012" max="11012" width="15.5703125" style="32" customWidth="1"/>
    <col min="11013" max="11013" width="13.5703125" style="32" customWidth="1"/>
    <col min="11014" max="11014" width="14.85546875" style="32" customWidth="1"/>
    <col min="11015" max="11015" width="14.140625" style="32" customWidth="1"/>
    <col min="11016" max="11016" width="22.85546875" style="32" bestFit="1" customWidth="1"/>
    <col min="11017" max="11264" width="9.140625" style="32"/>
    <col min="11265" max="11265" width="62.28515625" style="32" customWidth="1"/>
    <col min="11266" max="11266" width="15.7109375" style="32" customWidth="1"/>
    <col min="11267" max="11267" width="13.85546875" style="32" customWidth="1"/>
    <col min="11268" max="11268" width="15.5703125" style="32" customWidth="1"/>
    <col min="11269" max="11269" width="13.5703125" style="32" customWidth="1"/>
    <col min="11270" max="11270" width="14.85546875" style="32" customWidth="1"/>
    <col min="11271" max="11271" width="14.140625" style="32" customWidth="1"/>
    <col min="11272" max="11272" width="22.85546875" style="32" bestFit="1" customWidth="1"/>
    <col min="11273" max="11520" width="9.140625" style="32"/>
    <col min="11521" max="11521" width="62.28515625" style="32" customWidth="1"/>
    <col min="11522" max="11522" width="15.7109375" style="32" customWidth="1"/>
    <col min="11523" max="11523" width="13.85546875" style="32" customWidth="1"/>
    <col min="11524" max="11524" width="15.5703125" style="32" customWidth="1"/>
    <col min="11525" max="11525" width="13.5703125" style="32" customWidth="1"/>
    <col min="11526" max="11526" width="14.85546875" style="32" customWidth="1"/>
    <col min="11527" max="11527" width="14.140625" style="32" customWidth="1"/>
    <col min="11528" max="11528" width="22.85546875" style="32" bestFit="1" customWidth="1"/>
    <col min="11529" max="11776" width="9.140625" style="32"/>
    <col min="11777" max="11777" width="62.28515625" style="32" customWidth="1"/>
    <col min="11778" max="11778" width="15.7109375" style="32" customWidth="1"/>
    <col min="11779" max="11779" width="13.85546875" style="32" customWidth="1"/>
    <col min="11780" max="11780" width="15.5703125" style="32" customWidth="1"/>
    <col min="11781" max="11781" width="13.5703125" style="32" customWidth="1"/>
    <col min="11782" max="11782" width="14.85546875" style="32" customWidth="1"/>
    <col min="11783" max="11783" width="14.140625" style="32" customWidth="1"/>
    <col min="11784" max="11784" width="22.85546875" style="32" bestFit="1" customWidth="1"/>
    <col min="11785" max="12032" width="9.140625" style="32"/>
    <col min="12033" max="12033" width="62.28515625" style="32" customWidth="1"/>
    <col min="12034" max="12034" width="15.7109375" style="32" customWidth="1"/>
    <col min="12035" max="12035" width="13.85546875" style="32" customWidth="1"/>
    <col min="12036" max="12036" width="15.5703125" style="32" customWidth="1"/>
    <col min="12037" max="12037" width="13.5703125" style="32" customWidth="1"/>
    <col min="12038" max="12038" width="14.85546875" style="32" customWidth="1"/>
    <col min="12039" max="12039" width="14.140625" style="32" customWidth="1"/>
    <col min="12040" max="12040" width="22.85546875" style="32" bestFit="1" customWidth="1"/>
    <col min="12041" max="12288" width="9.140625" style="32"/>
    <col min="12289" max="12289" width="62.28515625" style="32" customWidth="1"/>
    <col min="12290" max="12290" width="15.7109375" style="32" customWidth="1"/>
    <col min="12291" max="12291" width="13.85546875" style="32" customWidth="1"/>
    <col min="12292" max="12292" width="15.5703125" style="32" customWidth="1"/>
    <col min="12293" max="12293" width="13.5703125" style="32" customWidth="1"/>
    <col min="12294" max="12294" width="14.85546875" style="32" customWidth="1"/>
    <col min="12295" max="12295" width="14.140625" style="32" customWidth="1"/>
    <col min="12296" max="12296" width="22.85546875" style="32" bestFit="1" customWidth="1"/>
    <col min="12297" max="12544" width="9.140625" style="32"/>
    <col min="12545" max="12545" width="62.28515625" style="32" customWidth="1"/>
    <col min="12546" max="12546" width="15.7109375" style="32" customWidth="1"/>
    <col min="12547" max="12547" width="13.85546875" style="32" customWidth="1"/>
    <col min="12548" max="12548" width="15.5703125" style="32" customWidth="1"/>
    <col min="12549" max="12549" width="13.5703125" style="32" customWidth="1"/>
    <col min="12550" max="12550" width="14.85546875" style="32" customWidth="1"/>
    <col min="12551" max="12551" width="14.140625" style="32" customWidth="1"/>
    <col min="12552" max="12552" width="22.85546875" style="32" bestFit="1" customWidth="1"/>
    <col min="12553" max="12800" width="9.140625" style="32"/>
    <col min="12801" max="12801" width="62.28515625" style="32" customWidth="1"/>
    <col min="12802" max="12802" width="15.7109375" style="32" customWidth="1"/>
    <col min="12803" max="12803" width="13.85546875" style="32" customWidth="1"/>
    <col min="12804" max="12804" width="15.5703125" style="32" customWidth="1"/>
    <col min="12805" max="12805" width="13.5703125" style="32" customWidth="1"/>
    <col min="12806" max="12806" width="14.85546875" style="32" customWidth="1"/>
    <col min="12807" max="12807" width="14.140625" style="32" customWidth="1"/>
    <col min="12808" max="12808" width="22.85546875" style="32" bestFit="1" customWidth="1"/>
    <col min="12809" max="13056" width="9.140625" style="32"/>
    <col min="13057" max="13057" width="62.28515625" style="32" customWidth="1"/>
    <col min="13058" max="13058" width="15.7109375" style="32" customWidth="1"/>
    <col min="13059" max="13059" width="13.85546875" style="32" customWidth="1"/>
    <col min="13060" max="13060" width="15.5703125" style="32" customWidth="1"/>
    <col min="13061" max="13061" width="13.5703125" style="32" customWidth="1"/>
    <col min="13062" max="13062" width="14.85546875" style="32" customWidth="1"/>
    <col min="13063" max="13063" width="14.140625" style="32" customWidth="1"/>
    <col min="13064" max="13064" width="22.85546875" style="32" bestFit="1" customWidth="1"/>
    <col min="13065" max="13312" width="9.140625" style="32"/>
    <col min="13313" max="13313" width="62.28515625" style="32" customWidth="1"/>
    <col min="13314" max="13314" width="15.7109375" style="32" customWidth="1"/>
    <col min="13315" max="13315" width="13.85546875" style="32" customWidth="1"/>
    <col min="13316" max="13316" width="15.5703125" style="32" customWidth="1"/>
    <col min="13317" max="13317" width="13.5703125" style="32" customWidth="1"/>
    <col min="13318" max="13318" width="14.85546875" style="32" customWidth="1"/>
    <col min="13319" max="13319" width="14.140625" style="32" customWidth="1"/>
    <col min="13320" max="13320" width="22.85546875" style="32" bestFit="1" customWidth="1"/>
    <col min="13321" max="13568" width="9.140625" style="32"/>
    <col min="13569" max="13569" width="62.28515625" style="32" customWidth="1"/>
    <col min="13570" max="13570" width="15.7109375" style="32" customWidth="1"/>
    <col min="13571" max="13571" width="13.85546875" style="32" customWidth="1"/>
    <col min="13572" max="13572" width="15.5703125" style="32" customWidth="1"/>
    <col min="13573" max="13573" width="13.5703125" style="32" customWidth="1"/>
    <col min="13574" max="13574" width="14.85546875" style="32" customWidth="1"/>
    <col min="13575" max="13575" width="14.140625" style="32" customWidth="1"/>
    <col min="13576" max="13576" width="22.85546875" style="32" bestFit="1" customWidth="1"/>
    <col min="13577" max="13824" width="9.140625" style="32"/>
    <col min="13825" max="13825" width="62.28515625" style="32" customWidth="1"/>
    <col min="13826" max="13826" width="15.7109375" style="32" customWidth="1"/>
    <col min="13827" max="13827" width="13.85546875" style="32" customWidth="1"/>
    <col min="13828" max="13828" width="15.5703125" style="32" customWidth="1"/>
    <col min="13829" max="13829" width="13.5703125" style="32" customWidth="1"/>
    <col min="13830" max="13830" width="14.85546875" style="32" customWidth="1"/>
    <col min="13831" max="13831" width="14.140625" style="32" customWidth="1"/>
    <col min="13832" max="13832" width="22.85546875" style="32" bestFit="1" customWidth="1"/>
    <col min="13833" max="14080" width="9.140625" style="32"/>
    <col min="14081" max="14081" width="62.28515625" style="32" customWidth="1"/>
    <col min="14082" max="14082" width="15.7109375" style="32" customWidth="1"/>
    <col min="14083" max="14083" width="13.85546875" style="32" customWidth="1"/>
    <col min="14084" max="14084" width="15.5703125" style="32" customWidth="1"/>
    <col min="14085" max="14085" width="13.5703125" style="32" customWidth="1"/>
    <col min="14086" max="14086" width="14.85546875" style="32" customWidth="1"/>
    <col min="14087" max="14087" width="14.140625" style="32" customWidth="1"/>
    <col min="14088" max="14088" width="22.85546875" style="32" bestFit="1" customWidth="1"/>
    <col min="14089" max="14336" width="9.140625" style="32"/>
    <col min="14337" max="14337" width="62.28515625" style="32" customWidth="1"/>
    <col min="14338" max="14338" width="15.7109375" style="32" customWidth="1"/>
    <col min="14339" max="14339" width="13.85546875" style="32" customWidth="1"/>
    <col min="14340" max="14340" width="15.5703125" style="32" customWidth="1"/>
    <col min="14341" max="14341" width="13.5703125" style="32" customWidth="1"/>
    <col min="14342" max="14342" width="14.85546875" style="32" customWidth="1"/>
    <col min="14343" max="14343" width="14.140625" style="32" customWidth="1"/>
    <col min="14344" max="14344" width="22.85546875" style="32" bestFit="1" customWidth="1"/>
    <col min="14345" max="14592" width="9.140625" style="32"/>
    <col min="14593" max="14593" width="62.28515625" style="32" customWidth="1"/>
    <col min="14594" max="14594" width="15.7109375" style="32" customWidth="1"/>
    <col min="14595" max="14595" width="13.85546875" style="32" customWidth="1"/>
    <col min="14596" max="14596" width="15.5703125" style="32" customWidth="1"/>
    <col min="14597" max="14597" width="13.5703125" style="32" customWidth="1"/>
    <col min="14598" max="14598" width="14.85546875" style="32" customWidth="1"/>
    <col min="14599" max="14599" width="14.140625" style="32" customWidth="1"/>
    <col min="14600" max="14600" width="22.85546875" style="32" bestFit="1" customWidth="1"/>
    <col min="14601" max="14848" width="9.140625" style="32"/>
    <col min="14849" max="14849" width="62.28515625" style="32" customWidth="1"/>
    <col min="14850" max="14850" width="15.7109375" style="32" customWidth="1"/>
    <col min="14851" max="14851" width="13.85546875" style="32" customWidth="1"/>
    <col min="14852" max="14852" width="15.5703125" style="32" customWidth="1"/>
    <col min="14853" max="14853" width="13.5703125" style="32" customWidth="1"/>
    <col min="14854" max="14854" width="14.85546875" style="32" customWidth="1"/>
    <col min="14855" max="14855" width="14.140625" style="32" customWidth="1"/>
    <col min="14856" max="14856" width="22.85546875" style="32" bestFit="1" customWidth="1"/>
    <col min="14857" max="15104" width="9.140625" style="32"/>
    <col min="15105" max="15105" width="62.28515625" style="32" customWidth="1"/>
    <col min="15106" max="15106" width="15.7109375" style="32" customWidth="1"/>
    <col min="15107" max="15107" width="13.85546875" style="32" customWidth="1"/>
    <col min="15108" max="15108" width="15.5703125" style="32" customWidth="1"/>
    <col min="15109" max="15109" width="13.5703125" style="32" customWidth="1"/>
    <col min="15110" max="15110" width="14.85546875" style="32" customWidth="1"/>
    <col min="15111" max="15111" width="14.140625" style="32" customWidth="1"/>
    <col min="15112" max="15112" width="22.85546875" style="32" bestFit="1" customWidth="1"/>
    <col min="15113" max="15360" width="9.140625" style="32"/>
    <col min="15361" max="15361" width="62.28515625" style="32" customWidth="1"/>
    <col min="15362" max="15362" width="15.7109375" style="32" customWidth="1"/>
    <col min="15363" max="15363" width="13.85546875" style="32" customWidth="1"/>
    <col min="15364" max="15364" width="15.5703125" style="32" customWidth="1"/>
    <col min="15365" max="15365" width="13.5703125" style="32" customWidth="1"/>
    <col min="15366" max="15366" width="14.85546875" style="32" customWidth="1"/>
    <col min="15367" max="15367" width="14.140625" style="32" customWidth="1"/>
    <col min="15368" max="15368" width="22.85546875" style="32" bestFit="1" customWidth="1"/>
    <col min="15369" max="15616" width="9.140625" style="32"/>
    <col min="15617" max="15617" width="62.28515625" style="32" customWidth="1"/>
    <col min="15618" max="15618" width="15.7109375" style="32" customWidth="1"/>
    <col min="15619" max="15619" width="13.85546875" style="32" customWidth="1"/>
    <col min="15620" max="15620" width="15.5703125" style="32" customWidth="1"/>
    <col min="15621" max="15621" width="13.5703125" style="32" customWidth="1"/>
    <col min="15622" max="15622" width="14.85546875" style="32" customWidth="1"/>
    <col min="15623" max="15623" width="14.140625" style="32" customWidth="1"/>
    <col min="15624" max="15624" width="22.85546875" style="32" bestFit="1" customWidth="1"/>
    <col min="15625" max="15872" width="9.140625" style="32"/>
    <col min="15873" max="15873" width="62.28515625" style="32" customWidth="1"/>
    <col min="15874" max="15874" width="15.7109375" style="32" customWidth="1"/>
    <col min="15875" max="15875" width="13.85546875" style="32" customWidth="1"/>
    <col min="15876" max="15876" width="15.5703125" style="32" customWidth="1"/>
    <col min="15877" max="15877" width="13.5703125" style="32" customWidth="1"/>
    <col min="15878" max="15878" width="14.85546875" style="32" customWidth="1"/>
    <col min="15879" max="15879" width="14.140625" style="32" customWidth="1"/>
    <col min="15880" max="15880" width="22.85546875" style="32" bestFit="1" customWidth="1"/>
    <col min="15881" max="16128" width="9.140625" style="32"/>
    <col min="16129" max="16129" width="62.28515625" style="32" customWidth="1"/>
    <col min="16130" max="16130" width="15.7109375" style="32" customWidth="1"/>
    <col min="16131" max="16131" width="13.85546875" style="32" customWidth="1"/>
    <col min="16132" max="16132" width="15.5703125" style="32" customWidth="1"/>
    <col min="16133" max="16133" width="13.5703125" style="32" customWidth="1"/>
    <col min="16134" max="16134" width="14.85546875" style="32" customWidth="1"/>
    <col min="16135" max="16135" width="14.140625" style="32" customWidth="1"/>
    <col min="16136" max="16136" width="22.85546875" style="32" bestFit="1" customWidth="1"/>
    <col min="16137" max="16384" width="9.140625" style="32"/>
  </cols>
  <sheetData>
    <row r="1" spans="1:8">
      <c r="A1" s="32" t="s">
        <v>120</v>
      </c>
      <c r="B1" s="327">
        <v>37.700000000000003</v>
      </c>
    </row>
    <row r="2" spans="1:8">
      <c r="A2" s="32" t="s">
        <v>106</v>
      </c>
      <c r="B2" s="14" t="s">
        <v>1671</v>
      </c>
    </row>
    <row r="3" spans="1:8">
      <c r="A3" s="32" t="s">
        <v>108</v>
      </c>
      <c r="B3" s="14" t="s">
        <v>883</v>
      </c>
    </row>
    <row r="4" spans="1:8">
      <c r="A4" s="32" t="s">
        <v>110</v>
      </c>
      <c r="B4" s="14" t="s">
        <v>4</v>
      </c>
    </row>
    <row r="5" spans="1:8">
      <c r="A5" s="32" t="s">
        <v>111</v>
      </c>
      <c r="B5" s="32" t="s">
        <v>124</v>
      </c>
    </row>
    <row r="7" spans="1:8">
      <c r="A7" s="1119" t="s">
        <v>1672</v>
      </c>
      <c r="B7" s="4514" t="s">
        <v>1673</v>
      </c>
      <c r="C7" s="4515"/>
      <c r="D7" s="4515"/>
      <c r="E7" s="4515"/>
      <c r="F7" s="4516"/>
      <c r="G7" s="1067"/>
      <c r="H7" s="1120" t="s">
        <v>1674</v>
      </c>
    </row>
    <row r="8" spans="1:8">
      <c r="A8" s="1121" t="s">
        <v>1675</v>
      </c>
      <c r="B8" s="1122"/>
      <c r="C8" s="1123"/>
      <c r="D8" s="1123"/>
      <c r="E8" s="1123"/>
      <c r="F8" s="274"/>
      <c r="G8" s="1068" t="s">
        <v>174</v>
      </c>
      <c r="H8" s="1121" t="s">
        <v>1676</v>
      </c>
    </row>
    <row r="9" spans="1:8">
      <c r="A9" s="109" t="s">
        <v>1059</v>
      </c>
      <c r="B9" s="1124" t="s">
        <v>1677</v>
      </c>
      <c r="C9" s="1125" t="s">
        <v>1678</v>
      </c>
      <c r="D9" s="1126" t="s">
        <v>1679</v>
      </c>
      <c r="E9" s="1126" t="s">
        <v>1680</v>
      </c>
      <c r="F9" s="1127" t="s">
        <v>1681</v>
      </c>
      <c r="G9" s="1091"/>
      <c r="H9" s="1128" t="s">
        <v>1682</v>
      </c>
    </row>
    <row r="10" spans="1:8">
      <c r="A10" s="1130" t="s">
        <v>1691</v>
      </c>
      <c r="B10" s="1131">
        <f>SUM(B11:B999)</f>
        <v>0</v>
      </c>
      <c r="C10" s="1132">
        <f>SUM(C11:C999)</f>
        <v>0</v>
      </c>
      <c r="D10" s="1132">
        <f>SUM(D11:D999)</f>
        <v>0</v>
      </c>
      <c r="E10" s="1132">
        <f>SUM(E11:E999)</f>
        <v>0</v>
      </c>
      <c r="F10" s="1133">
        <f>SUM(F11:F999)</f>
        <v>0</v>
      </c>
      <c r="G10" s="1134">
        <f>SUM(B10:F10)</f>
        <v>0</v>
      </c>
      <c r="H10" s="820"/>
    </row>
    <row r="11" spans="1:8">
      <c r="A11" s="1135">
        <v>1</v>
      </c>
      <c r="B11" s="793"/>
      <c r="C11" s="771"/>
      <c r="D11" s="771"/>
      <c r="E11" s="771"/>
      <c r="F11" s="767"/>
      <c r="G11" s="1134">
        <f>SUM(B11:F11)</f>
        <v>0</v>
      </c>
      <c r="H11" s="820"/>
    </row>
    <row r="12" spans="1:8">
      <c r="A12" s="1135">
        <v>2</v>
      </c>
      <c r="B12" s="793"/>
      <c r="C12" s="771"/>
      <c r="D12" s="771"/>
      <c r="E12" s="771"/>
      <c r="F12" s="767"/>
      <c r="G12" s="1134">
        <f>SUM(B12:F12)</f>
        <v>0</v>
      </c>
      <c r="H12" s="820"/>
    </row>
    <row r="13" spans="1:8">
      <c r="A13" s="1135" t="s">
        <v>1684</v>
      </c>
      <c r="B13" s="793"/>
      <c r="C13" s="771"/>
      <c r="D13" s="771"/>
      <c r="E13" s="771"/>
      <c r="F13" s="767"/>
      <c r="G13" s="1134">
        <f>SUM(B13:F13)</f>
        <v>0</v>
      </c>
      <c r="H13" s="820"/>
    </row>
    <row r="15" spans="1:8">
      <c r="A15" s="1136"/>
      <c r="B15" s="685"/>
      <c r="C15" s="685"/>
      <c r="D15" s="685"/>
      <c r="E15" s="685"/>
      <c r="F15" s="685"/>
      <c r="G15" s="685"/>
      <c r="H15" s="685"/>
    </row>
  </sheetData>
  <mergeCells count="1">
    <mergeCell ref="B7:F7"/>
  </mergeCell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workbookViewId="0"/>
  </sheetViews>
  <sheetFormatPr defaultRowHeight="15"/>
  <cols>
    <col min="1" max="1" width="18.85546875" style="32" customWidth="1"/>
    <col min="2" max="2" width="103.5703125" style="32" bestFit="1" customWidth="1"/>
    <col min="3" max="3" width="9.140625" style="32"/>
    <col min="4" max="4" width="21.7109375" style="32" customWidth="1"/>
    <col min="5" max="5" width="24.140625" style="32" customWidth="1"/>
    <col min="6" max="6" width="10.85546875" style="32" customWidth="1"/>
    <col min="7" max="7" width="9.140625" style="32"/>
    <col min="8" max="8" width="16.140625" style="32" customWidth="1"/>
    <col min="9" max="9" width="16.5703125" style="32" customWidth="1"/>
    <col min="10" max="10" width="12" style="32" customWidth="1"/>
    <col min="11" max="13" width="9.140625" style="32"/>
    <col min="14" max="14" width="10" style="32" bestFit="1" customWidth="1"/>
    <col min="15" max="256" width="9.140625" style="32"/>
    <col min="257" max="257" width="18.85546875" style="32" customWidth="1"/>
    <col min="258" max="258" width="103.5703125" style="32" bestFit="1" customWidth="1"/>
    <col min="259" max="259" width="9.140625" style="32"/>
    <col min="260" max="260" width="21.7109375" style="32" customWidth="1"/>
    <col min="261" max="261" width="24.140625" style="32" customWidth="1"/>
    <col min="262" max="262" width="10.85546875" style="32" customWidth="1"/>
    <col min="263" max="263" width="9.140625" style="32"/>
    <col min="264" max="264" width="16.140625" style="32" customWidth="1"/>
    <col min="265" max="265" width="16.5703125" style="32" customWidth="1"/>
    <col min="266" max="266" width="12" style="32" customWidth="1"/>
    <col min="267" max="269" width="9.140625" style="32"/>
    <col min="270" max="270" width="10" style="32" bestFit="1" customWidth="1"/>
    <col min="271" max="512" width="9.140625" style="32"/>
    <col min="513" max="513" width="18.85546875" style="32" customWidth="1"/>
    <col min="514" max="514" width="103.5703125" style="32" bestFit="1" customWidth="1"/>
    <col min="515" max="515" width="9.140625" style="32"/>
    <col min="516" max="516" width="21.7109375" style="32" customWidth="1"/>
    <col min="517" max="517" width="24.140625" style="32" customWidth="1"/>
    <col min="518" max="518" width="10.85546875" style="32" customWidth="1"/>
    <col min="519" max="519" width="9.140625" style="32"/>
    <col min="520" max="520" width="16.140625" style="32" customWidth="1"/>
    <col min="521" max="521" width="16.5703125" style="32" customWidth="1"/>
    <col min="522" max="522" width="12" style="32" customWidth="1"/>
    <col min="523" max="525" width="9.140625" style="32"/>
    <col min="526" max="526" width="10" style="32" bestFit="1" customWidth="1"/>
    <col min="527" max="768" width="9.140625" style="32"/>
    <col min="769" max="769" width="18.85546875" style="32" customWidth="1"/>
    <col min="770" max="770" width="103.5703125" style="32" bestFit="1" customWidth="1"/>
    <col min="771" max="771" width="9.140625" style="32"/>
    <col min="772" max="772" width="21.7109375" style="32" customWidth="1"/>
    <col min="773" max="773" width="24.140625" style="32" customWidth="1"/>
    <col min="774" max="774" width="10.85546875" style="32" customWidth="1"/>
    <col min="775" max="775" width="9.140625" style="32"/>
    <col min="776" max="776" width="16.140625" style="32" customWidth="1"/>
    <col min="777" max="777" width="16.5703125" style="32" customWidth="1"/>
    <col min="778" max="778" width="12" style="32" customWidth="1"/>
    <col min="779" max="781" width="9.140625" style="32"/>
    <col min="782" max="782" width="10" style="32" bestFit="1" customWidth="1"/>
    <col min="783" max="1024" width="9.140625" style="32"/>
    <col min="1025" max="1025" width="18.85546875" style="32" customWidth="1"/>
    <col min="1026" max="1026" width="103.5703125" style="32" bestFit="1" customWidth="1"/>
    <col min="1027" max="1027" width="9.140625" style="32"/>
    <col min="1028" max="1028" width="21.7109375" style="32" customWidth="1"/>
    <col min="1029" max="1029" width="24.140625" style="32" customWidth="1"/>
    <col min="1030" max="1030" width="10.85546875" style="32" customWidth="1"/>
    <col min="1031" max="1031" width="9.140625" style="32"/>
    <col min="1032" max="1032" width="16.140625" style="32" customWidth="1"/>
    <col min="1033" max="1033" width="16.5703125" style="32" customWidth="1"/>
    <col min="1034" max="1034" width="12" style="32" customWidth="1"/>
    <col min="1035" max="1037" width="9.140625" style="32"/>
    <col min="1038" max="1038" width="10" style="32" bestFit="1" customWidth="1"/>
    <col min="1039" max="1280" width="9.140625" style="32"/>
    <col min="1281" max="1281" width="18.85546875" style="32" customWidth="1"/>
    <col min="1282" max="1282" width="103.5703125" style="32" bestFit="1" customWidth="1"/>
    <col min="1283" max="1283" width="9.140625" style="32"/>
    <col min="1284" max="1284" width="21.7109375" style="32" customWidth="1"/>
    <col min="1285" max="1285" width="24.140625" style="32" customWidth="1"/>
    <col min="1286" max="1286" width="10.85546875" style="32" customWidth="1"/>
    <col min="1287" max="1287" width="9.140625" style="32"/>
    <col min="1288" max="1288" width="16.140625" style="32" customWidth="1"/>
    <col min="1289" max="1289" width="16.5703125" style="32" customWidth="1"/>
    <col min="1290" max="1290" width="12" style="32" customWidth="1"/>
    <col min="1291" max="1293" width="9.140625" style="32"/>
    <col min="1294" max="1294" width="10" style="32" bestFit="1" customWidth="1"/>
    <col min="1295" max="1536" width="9.140625" style="32"/>
    <col min="1537" max="1537" width="18.85546875" style="32" customWidth="1"/>
    <col min="1538" max="1538" width="103.5703125" style="32" bestFit="1" customWidth="1"/>
    <col min="1539" max="1539" width="9.140625" style="32"/>
    <col min="1540" max="1540" width="21.7109375" style="32" customWidth="1"/>
    <col min="1541" max="1541" width="24.140625" style="32" customWidth="1"/>
    <col min="1542" max="1542" width="10.85546875" style="32" customWidth="1"/>
    <col min="1543" max="1543" width="9.140625" style="32"/>
    <col min="1544" max="1544" width="16.140625" style="32" customWidth="1"/>
    <col min="1545" max="1545" width="16.5703125" style="32" customWidth="1"/>
    <col min="1546" max="1546" width="12" style="32" customWidth="1"/>
    <col min="1547" max="1549" width="9.140625" style="32"/>
    <col min="1550" max="1550" width="10" style="32" bestFit="1" customWidth="1"/>
    <col min="1551" max="1792" width="9.140625" style="32"/>
    <col min="1793" max="1793" width="18.85546875" style="32" customWidth="1"/>
    <col min="1794" max="1794" width="103.5703125" style="32" bestFit="1" customWidth="1"/>
    <col min="1795" max="1795" width="9.140625" style="32"/>
    <col min="1796" max="1796" width="21.7109375" style="32" customWidth="1"/>
    <col min="1797" max="1797" width="24.140625" style="32" customWidth="1"/>
    <col min="1798" max="1798" width="10.85546875" style="32" customWidth="1"/>
    <col min="1799" max="1799" width="9.140625" style="32"/>
    <col min="1800" max="1800" width="16.140625" style="32" customWidth="1"/>
    <col min="1801" max="1801" width="16.5703125" style="32" customWidth="1"/>
    <col min="1802" max="1802" width="12" style="32" customWidth="1"/>
    <col min="1803" max="1805" width="9.140625" style="32"/>
    <col min="1806" max="1806" width="10" style="32" bestFit="1" customWidth="1"/>
    <col min="1807" max="2048" width="9.140625" style="32"/>
    <col min="2049" max="2049" width="18.85546875" style="32" customWidth="1"/>
    <col min="2050" max="2050" width="103.5703125" style="32" bestFit="1" customWidth="1"/>
    <col min="2051" max="2051" width="9.140625" style="32"/>
    <col min="2052" max="2052" width="21.7109375" style="32" customWidth="1"/>
    <col min="2053" max="2053" width="24.140625" style="32" customWidth="1"/>
    <col min="2054" max="2054" width="10.85546875" style="32" customWidth="1"/>
    <col min="2055" max="2055" width="9.140625" style="32"/>
    <col min="2056" max="2056" width="16.140625" style="32" customWidth="1"/>
    <col min="2057" max="2057" width="16.5703125" style="32" customWidth="1"/>
    <col min="2058" max="2058" width="12" style="32" customWidth="1"/>
    <col min="2059" max="2061" width="9.140625" style="32"/>
    <col min="2062" max="2062" width="10" style="32" bestFit="1" customWidth="1"/>
    <col min="2063" max="2304" width="9.140625" style="32"/>
    <col min="2305" max="2305" width="18.85546875" style="32" customWidth="1"/>
    <col min="2306" max="2306" width="103.5703125" style="32" bestFit="1" customWidth="1"/>
    <col min="2307" max="2307" width="9.140625" style="32"/>
    <col min="2308" max="2308" width="21.7109375" style="32" customWidth="1"/>
    <col min="2309" max="2309" width="24.140625" style="32" customWidth="1"/>
    <col min="2310" max="2310" width="10.85546875" style="32" customWidth="1"/>
    <col min="2311" max="2311" width="9.140625" style="32"/>
    <col min="2312" max="2312" width="16.140625" style="32" customWidth="1"/>
    <col min="2313" max="2313" width="16.5703125" style="32" customWidth="1"/>
    <col min="2314" max="2314" width="12" style="32" customWidth="1"/>
    <col min="2315" max="2317" width="9.140625" style="32"/>
    <col min="2318" max="2318" width="10" style="32" bestFit="1" customWidth="1"/>
    <col min="2319" max="2560" width="9.140625" style="32"/>
    <col min="2561" max="2561" width="18.85546875" style="32" customWidth="1"/>
    <col min="2562" max="2562" width="103.5703125" style="32" bestFit="1" customWidth="1"/>
    <col min="2563" max="2563" width="9.140625" style="32"/>
    <col min="2564" max="2564" width="21.7109375" style="32" customWidth="1"/>
    <col min="2565" max="2565" width="24.140625" style="32" customWidth="1"/>
    <col min="2566" max="2566" width="10.85546875" style="32" customWidth="1"/>
    <col min="2567" max="2567" width="9.140625" style="32"/>
    <col min="2568" max="2568" width="16.140625" style="32" customWidth="1"/>
    <col min="2569" max="2569" width="16.5703125" style="32" customWidth="1"/>
    <col min="2570" max="2570" width="12" style="32" customWidth="1"/>
    <col min="2571" max="2573" width="9.140625" style="32"/>
    <col min="2574" max="2574" width="10" style="32" bestFit="1" customWidth="1"/>
    <col min="2575" max="2816" width="9.140625" style="32"/>
    <col min="2817" max="2817" width="18.85546875" style="32" customWidth="1"/>
    <col min="2818" max="2818" width="103.5703125" style="32" bestFit="1" customWidth="1"/>
    <col min="2819" max="2819" width="9.140625" style="32"/>
    <col min="2820" max="2820" width="21.7109375" style="32" customWidth="1"/>
    <col min="2821" max="2821" width="24.140625" style="32" customWidth="1"/>
    <col min="2822" max="2822" width="10.85546875" style="32" customWidth="1"/>
    <col min="2823" max="2823" width="9.140625" style="32"/>
    <col min="2824" max="2824" width="16.140625" style="32" customWidth="1"/>
    <col min="2825" max="2825" width="16.5703125" style="32" customWidth="1"/>
    <col min="2826" max="2826" width="12" style="32" customWidth="1"/>
    <col min="2827" max="2829" width="9.140625" style="32"/>
    <col min="2830" max="2830" width="10" style="32" bestFit="1" customWidth="1"/>
    <col min="2831" max="3072" width="9.140625" style="32"/>
    <col min="3073" max="3073" width="18.85546875" style="32" customWidth="1"/>
    <col min="3074" max="3074" width="103.5703125" style="32" bestFit="1" customWidth="1"/>
    <col min="3075" max="3075" width="9.140625" style="32"/>
    <col min="3076" max="3076" width="21.7109375" style="32" customWidth="1"/>
    <col min="3077" max="3077" width="24.140625" style="32" customWidth="1"/>
    <col min="3078" max="3078" width="10.85546875" style="32" customWidth="1"/>
    <col min="3079" max="3079" width="9.140625" style="32"/>
    <col min="3080" max="3080" width="16.140625" style="32" customWidth="1"/>
    <col min="3081" max="3081" width="16.5703125" style="32" customWidth="1"/>
    <col min="3082" max="3082" width="12" style="32" customWidth="1"/>
    <col min="3083" max="3085" width="9.140625" style="32"/>
    <col min="3086" max="3086" width="10" style="32" bestFit="1" customWidth="1"/>
    <col min="3087" max="3328" width="9.140625" style="32"/>
    <col min="3329" max="3329" width="18.85546875" style="32" customWidth="1"/>
    <col min="3330" max="3330" width="103.5703125" style="32" bestFit="1" customWidth="1"/>
    <col min="3331" max="3331" width="9.140625" style="32"/>
    <col min="3332" max="3332" width="21.7109375" style="32" customWidth="1"/>
    <col min="3333" max="3333" width="24.140625" style="32" customWidth="1"/>
    <col min="3334" max="3334" width="10.85546875" style="32" customWidth="1"/>
    <col min="3335" max="3335" width="9.140625" style="32"/>
    <col min="3336" max="3336" width="16.140625" style="32" customWidth="1"/>
    <col min="3337" max="3337" width="16.5703125" style="32" customWidth="1"/>
    <col min="3338" max="3338" width="12" style="32" customWidth="1"/>
    <col min="3339" max="3341" width="9.140625" style="32"/>
    <col min="3342" max="3342" width="10" style="32" bestFit="1" customWidth="1"/>
    <col min="3343" max="3584" width="9.140625" style="32"/>
    <col min="3585" max="3585" width="18.85546875" style="32" customWidth="1"/>
    <col min="3586" max="3586" width="103.5703125" style="32" bestFit="1" customWidth="1"/>
    <col min="3587" max="3587" width="9.140625" style="32"/>
    <col min="3588" max="3588" width="21.7109375" style="32" customWidth="1"/>
    <col min="3589" max="3589" width="24.140625" style="32" customWidth="1"/>
    <col min="3590" max="3590" width="10.85546875" style="32" customWidth="1"/>
    <col min="3591" max="3591" width="9.140625" style="32"/>
    <col min="3592" max="3592" width="16.140625" style="32" customWidth="1"/>
    <col min="3593" max="3593" width="16.5703125" style="32" customWidth="1"/>
    <col min="3594" max="3594" width="12" style="32" customWidth="1"/>
    <col min="3595" max="3597" width="9.140625" style="32"/>
    <col min="3598" max="3598" width="10" style="32" bestFit="1" customWidth="1"/>
    <col min="3599" max="3840" width="9.140625" style="32"/>
    <col min="3841" max="3841" width="18.85546875" style="32" customWidth="1"/>
    <col min="3842" max="3842" width="103.5703125" style="32" bestFit="1" customWidth="1"/>
    <col min="3843" max="3843" width="9.140625" style="32"/>
    <col min="3844" max="3844" width="21.7109375" style="32" customWidth="1"/>
    <col min="3845" max="3845" width="24.140625" style="32" customWidth="1"/>
    <col min="3846" max="3846" width="10.85546875" style="32" customWidth="1"/>
    <col min="3847" max="3847" width="9.140625" style="32"/>
    <col min="3848" max="3848" width="16.140625" style="32" customWidth="1"/>
    <col min="3849" max="3849" width="16.5703125" style="32" customWidth="1"/>
    <col min="3850" max="3850" width="12" style="32" customWidth="1"/>
    <col min="3851" max="3853" width="9.140625" style="32"/>
    <col min="3854" max="3854" width="10" style="32" bestFit="1" customWidth="1"/>
    <col min="3855" max="4096" width="9.140625" style="32"/>
    <col min="4097" max="4097" width="18.85546875" style="32" customWidth="1"/>
    <col min="4098" max="4098" width="103.5703125" style="32" bestFit="1" customWidth="1"/>
    <col min="4099" max="4099" width="9.140625" style="32"/>
    <col min="4100" max="4100" width="21.7109375" style="32" customWidth="1"/>
    <col min="4101" max="4101" width="24.140625" style="32" customWidth="1"/>
    <col min="4102" max="4102" width="10.85546875" style="32" customWidth="1"/>
    <col min="4103" max="4103" width="9.140625" style="32"/>
    <col min="4104" max="4104" width="16.140625" style="32" customWidth="1"/>
    <col min="4105" max="4105" width="16.5703125" style="32" customWidth="1"/>
    <col min="4106" max="4106" width="12" style="32" customWidth="1"/>
    <col min="4107" max="4109" width="9.140625" style="32"/>
    <col min="4110" max="4110" width="10" style="32" bestFit="1" customWidth="1"/>
    <col min="4111" max="4352" width="9.140625" style="32"/>
    <col min="4353" max="4353" width="18.85546875" style="32" customWidth="1"/>
    <col min="4354" max="4354" width="103.5703125" style="32" bestFit="1" customWidth="1"/>
    <col min="4355" max="4355" width="9.140625" style="32"/>
    <col min="4356" max="4356" width="21.7109375" style="32" customWidth="1"/>
    <col min="4357" max="4357" width="24.140625" style="32" customWidth="1"/>
    <col min="4358" max="4358" width="10.85546875" style="32" customWidth="1"/>
    <col min="4359" max="4359" width="9.140625" style="32"/>
    <col min="4360" max="4360" width="16.140625" style="32" customWidth="1"/>
    <col min="4361" max="4361" width="16.5703125" style="32" customWidth="1"/>
    <col min="4362" max="4362" width="12" style="32" customWidth="1"/>
    <col min="4363" max="4365" width="9.140625" style="32"/>
    <col min="4366" max="4366" width="10" style="32" bestFit="1" customWidth="1"/>
    <col min="4367" max="4608" width="9.140625" style="32"/>
    <col min="4609" max="4609" width="18.85546875" style="32" customWidth="1"/>
    <col min="4610" max="4610" width="103.5703125" style="32" bestFit="1" customWidth="1"/>
    <col min="4611" max="4611" width="9.140625" style="32"/>
    <col min="4612" max="4612" width="21.7109375" style="32" customWidth="1"/>
    <col min="4613" max="4613" width="24.140625" style="32" customWidth="1"/>
    <col min="4614" max="4614" width="10.85546875" style="32" customWidth="1"/>
    <col min="4615" max="4615" width="9.140625" style="32"/>
    <col min="4616" max="4616" width="16.140625" style="32" customWidth="1"/>
    <col min="4617" max="4617" width="16.5703125" style="32" customWidth="1"/>
    <col min="4618" max="4618" width="12" style="32" customWidth="1"/>
    <col min="4619" max="4621" width="9.140625" style="32"/>
    <col min="4622" max="4622" width="10" style="32" bestFit="1" customWidth="1"/>
    <col min="4623" max="4864" width="9.140625" style="32"/>
    <col min="4865" max="4865" width="18.85546875" style="32" customWidth="1"/>
    <col min="4866" max="4866" width="103.5703125" style="32" bestFit="1" customWidth="1"/>
    <col min="4867" max="4867" width="9.140625" style="32"/>
    <col min="4868" max="4868" width="21.7109375" style="32" customWidth="1"/>
    <col min="4869" max="4869" width="24.140625" style="32" customWidth="1"/>
    <col min="4870" max="4870" width="10.85546875" style="32" customWidth="1"/>
    <col min="4871" max="4871" width="9.140625" style="32"/>
    <col min="4872" max="4872" width="16.140625" style="32" customWidth="1"/>
    <col min="4873" max="4873" width="16.5703125" style="32" customWidth="1"/>
    <col min="4874" max="4874" width="12" style="32" customWidth="1"/>
    <col min="4875" max="4877" width="9.140625" style="32"/>
    <col min="4878" max="4878" width="10" style="32" bestFit="1" customWidth="1"/>
    <col min="4879" max="5120" width="9.140625" style="32"/>
    <col min="5121" max="5121" width="18.85546875" style="32" customWidth="1"/>
    <col min="5122" max="5122" width="103.5703125" style="32" bestFit="1" customWidth="1"/>
    <col min="5123" max="5123" width="9.140625" style="32"/>
    <col min="5124" max="5124" width="21.7109375" style="32" customWidth="1"/>
    <col min="5125" max="5125" width="24.140625" style="32" customWidth="1"/>
    <col min="5126" max="5126" width="10.85546875" style="32" customWidth="1"/>
    <col min="5127" max="5127" width="9.140625" style="32"/>
    <col min="5128" max="5128" width="16.140625" style="32" customWidth="1"/>
    <col min="5129" max="5129" width="16.5703125" style="32" customWidth="1"/>
    <col min="5130" max="5130" width="12" style="32" customWidth="1"/>
    <col min="5131" max="5133" width="9.140625" style="32"/>
    <col min="5134" max="5134" width="10" style="32" bestFit="1" customWidth="1"/>
    <col min="5135" max="5376" width="9.140625" style="32"/>
    <col min="5377" max="5377" width="18.85546875" style="32" customWidth="1"/>
    <col min="5378" max="5378" width="103.5703125" style="32" bestFit="1" customWidth="1"/>
    <col min="5379" max="5379" width="9.140625" style="32"/>
    <col min="5380" max="5380" width="21.7109375" style="32" customWidth="1"/>
    <col min="5381" max="5381" width="24.140625" style="32" customWidth="1"/>
    <col min="5382" max="5382" width="10.85546875" style="32" customWidth="1"/>
    <col min="5383" max="5383" width="9.140625" style="32"/>
    <col min="5384" max="5384" width="16.140625" style="32" customWidth="1"/>
    <col min="5385" max="5385" width="16.5703125" style="32" customWidth="1"/>
    <col min="5386" max="5386" width="12" style="32" customWidth="1"/>
    <col min="5387" max="5389" width="9.140625" style="32"/>
    <col min="5390" max="5390" width="10" style="32" bestFit="1" customWidth="1"/>
    <col min="5391" max="5632" width="9.140625" style="32"/>
    <col min="5633" max="5633" width="18.85546875" style="32" customWidth="1"/>
    <col min="5634" max="5634" width="103.5703125" style="32" bestFit="1" customWidth="1"/>
    <col min="5635" max="5635" width="9.140625" style="32"/>
    <col min="5636" max="5636" width="21.7109375" style="32" customWidth="1"/>
    <col min="5637" max="5637" width="24.140625" style="32" customWidth="1"/>
    <col min="5638" max="5638" width="10.85546875" style="32" customWidth="1"/>
    <col min="5639" max="5639" width="9.140625" style="32"/>
    <col min="5640" max="5640" width="16.140625" style="32" customWidth="1"/>
    <col min="5641" max="5641" width="16.5703125" style="32" customWidth="1"/>
    <col min="5642" max="5642" width="12" style="32" customWidth="1"/>
    <col min="5643" max="5645" width="9.140625" style="32"/>
    <col min="5646" max="5646" width="10" style="32" bestFit="1" customWidth="1"/>
    <col min="5647" max="5888" width="9.140625" style="32"/>
    <col min="5889" max="5889" width="18.85546875" style="32" customWidth="1"/>
    <col min="5890" max="5890" width="103.5703125" style="32" bestFit="1" customWidth="1"/>
    <col min="5891" max="5891" width="9.140625" style="32"/>
    <col min="5892" max="5892" width="21.7109375" style="32" customWidth="1"/>
    <col min="5893" max="5893" width="24.140625" style="32" customWidth="1"/>
    <col min="5894" max="5894" width="10.85546875" style="32" customWidth="1"/>
    <col min="5895" max="5895" width="9.140625" style="32"/>
    <col min="5896" max="5896" width="16.140625" style="32" customWidth="1"/>
    <col min="5897" max="5897" width="16.5703125" style="32" customWidth="1"/>
    <col min="5898" max="5898" width="12" style="32" customWidth="1"/>
    <col min="5899" max="5901" width="9.140625" style="32"/>
    <col min="5902" max="5902" width="10" style="32" bestFit="1" customWidth="1"/>
    <col min="5903" max="6144" width="9.140625" style="32"/>
    <col min="6145" max="6145" width="18.85546875" style="32" customWidth="1"/>
    <col min="6146" max="6146" width="103.5703125" style="32" bestFit="1" customWidth="1"/>
    <col min="6147" max="6147" width="9.140625" style="32"/>
    <col min="6148" max="6148" width="21.7109375" style="32" customWidth="1"/>
    <col min="6149" max="6149" width="24.140625" style="32" customWidth="1"/>
    <col min="6150" max="6150" width="10.85546875" style="32" customWidth="1"/>
    <col min="6151" max="6151" width="9.140625" style="32"/>
    <col min="6152" max="6152" width="16.140625" style="32" customWidth="1"/>
    <col min="6153" max="6153" width="16.5703125" style="32" customWidth="1"/>
    <col min="6154" max="6154" width="12" style="32" customWidth="1"/>
    <col min="6155" max="6157" width="9.140625" style="32"/>
    <col min="6158" max="6158" width="10" style="32" bestFit="1" customWidth="1"/>
    <col min="6159" max="6400" width="9.140625" style="32"/>
    <col min="6401" max="6401" width="18.85546875" style="32" customWidth="1"/>
    <col min="6402" max="6402" width="103.5703125" style="32" bestFit="1" customWidth="1"/>
    <col min="6403" max="6403" width="9.140625" style="32"/>
    <col min="6404" max="6404" width="21.7109375" style="32" customWidth="1"/>
    <col min="6405" max="6405" width="24.140625" style="32" customWidth="1"/>
    <col min="6406" max="6406" width="10.85546875" style="32" customWidth="1"/>
    <col min="6407" max="6407" width="9.140625" style="32"/>
    <col min="6408" max="6408" width="16.140625" style="32" customWidth="1"/>
    <col min="6409" max="6409" width="16.5703125" style="32" customWidth="1"/>
    <col min="6410" max="6410" width="12" style="32" customWidth="1"/>
    <col min="6411" max="6413" width="9.140625" style="32"/>
    <col min="6414" max="6414" width="10" style="32" bestFit="1" customWidth="1"/>
    <col min="6415" max="6656" width="9.140625" style="32"/>
    <col min="6657" max="6657" width="18.85546875" style="32" customWidth="1"/>
    <col min="6658" max="6658" width="103.5703125" style="32" bestFit="1" customWidth="1"/>
    <col min="6659" max="6659" width="9.140625" style="32"/>
    <col min="6660" max="6660" width="21.7109375" style="32" customWidth="1"/>
    <col min="6661" max="6661" width="24.140625" style="32" customWidth="1"/>
    <col min="6662" max="6662" width="10.85546875" style="32" customWidth="1"/>
    <col min="6663" max="6663" width="9.140625" style="32"/>
    <col min="6664" max="6664" width="16.140625" style="32" customWidth="1"/>
    <col min="6665" max="6665" width="16.5703125" style="32" customWidth="1"/>
    <col min="6666" max="6666" width="12" style="32" customWidth="1"/>
    <col min="6667" max="6669" width="9.140625" style="32"/>
    <col min="6670" max="6670" width="10" style="32" bestFit="1" customWidth="1"/>
    <col min="6671" max="6912" width="9.140625" style="32"/>
    <col min="6913" max="6913" width="18.85546875" style="32" customWidth="1"/>
    <col min="6914" max="6914" width="103.5703125" style="32" bestFit="1" customWidth="1"/>
    <col min="6915" max="6915" width="9.140625" style="32"/>
    <col min="6916" max="6916" width="21.7109375" style="32" customWidth="1"/>
    <col min="6917" max="6917" width="24.140625" style="32" customWidth="1"/>
    <col min="6918" max="6918" width="10.85546875" style="32" customWidth="1"/>
    <col min="6919" max="6919" width="9.140625" style="32"/>
    <col min="6920" max="6920" width="16.140625" style="32" customWidth="1"/>
    <col min="6921" max="6921" width="16.5703125" style="32" customWidth="1"/>
    <col min="6922" max="6922" width="12" style="32" customWidth="1"/>
    <col min="6923" max="6925" width="9.140625" style="32"/>
    <col min="6926" max="6926" width="10" style="32" bestFit="1" customWidth="1"/>
    <col min="6927" max="7168" width="9.140625" style="32"/>
    <col min="7169" max="7169" width="18.85546875" style="32" customWidth="1"/>
    <col min="7170" max="7170" width="103.5703125" style="32" bestFit="1" customWidth="1"/>
    <col min="7171" max="7171" width="9.140625" style="32"/>
    <col min="7172" max="7172" width="21.7109375" style="32" customWidth="1"/>
    <col min="7173" max="7173" width="24.140625" style="32" customWidth="1"/>
    <col min="7174" max="7174" width="10.85546875" style="32" customWidth="1"/>
    <col min="7175" max="7175" width="9.140625" style="32"/>
    <col min="7176" max="7176" width="16.140625" style="32" customWidth="1"/>
    <col min="7177" max="7177" width="16.5703125" style="32" customWidth="1"/>
    <col min="7178" max="7178" width="12" style="32" customWidth="1"/>
    <col min="7179" max="7181" width="9.140625" style="32"/>
    <col min="7182" max="7182" width="10" style="32" bestFit="1" customWidth="1"/>
    <col min="7183" max="7424" width="9.140625" style="32"/>
    <col min="7425" max="7425" width="18.85546875" style="32" customWidth="1"/>
    <col min="7426" max="7426" width="103.5703125" style="32" bestFit="1" customWidth="1"/>
    <col min="7427" max="7427" width="9.140625" style="32"/>
    <col min="7428" max="7428" width="21.7109375" style="32" customWidth="1"/>
    <col min="7429" max="7429" width="24.140625" style="32" customWidth="1"/>
    <col min="7430" max="7430" width="10.85546875" style="32" customWidth="1"/>
    <col min="7431" max="7431" width="9.140625" style="32"/>
    <col min="7432" max="7432" width="16.140625" style="32" customWidth="1"/>
    <col min="7433" max="7433" width="16.5703125" style="32" customWidth="1"/>
    <col min="7434" max="7434" width="12" style="32" customWidth="1"/>
    <col min="7435" max="7437" width="9.140625" style="32"/>
    <col min="7438" max="7438" width="10" style="32" bestFit="1" customWidth="1"/>
    <col min="7439" max="7680" width="9.140625" style="32"/>
    <col min="7681" max="7681" width="18.85546875" style="32" customWidth="1"/>
    <col min="7682" max="7682" width="103.5703125" style="32" bestFit="1" customWidth="1"/>
    <col min="7683" max="7683" width="9.140625" style="32"/>
    <col min="7684" max="7684" width="21.7109375" style="32" customWidth="1"/>
    <col min="7685" max="7685" width="24.140625" style="32" customWidth="1"/>
    <col min="7686" max="7686" width="10.85546875" style="32" customWidth="1"/>
    <col min="7687" max="7687" width="9.140625" style="32"/>
    <col min="7688" max="7688" width="16.140625" style="32" customWidth="1"/>
    <col min="7689" max="7689" width="16.5703125" style="32" customWidth="1"/>
    <col min="7690" max="7690" width="12" style="32" customWidth="1"/>
    <col min="7691" max="7693" width="9.140625" style="32"/>
    <col min="7694" max="7694" width="10" style="32" bestFit="1" customWidth="1"/>
    <col min="7695" max="7936" width="9.140625" style="32"/>
    <col min="7937" max="7937" width="18.85546875" style="32" customWidth="1"/>
    <col min="7938" max="7938" width="103.5703125" style="32" bestFit="1" customWidth="1"/>
    <col min="7939" max="7939" width="9.140625" style="32"/>
    <col min="7940" max="7940" width="21.7109375" style="32" customWidth="1"/>
    <col min="7941" max="7941" width="24.140625" style="32" customWidth="1"/>
    <col min="7942" max="7942" width="10.85546875" style="32" customWidth="1"/>
    <col min="7943" max="7943" width="9.140625" style="32"/>
    <col min="7944" max="7944" width="16.140625" style="32" customWidth="1"/>
    <col min="7945" max="7945" width="16.5703125" style="32" customWidth="1"/>
    <col min="7946" max="7946" width="12" style="32" customWidth="1"/>
    <col min="7947" max="7949" width="9.140625" style="32"/>
    <col min="7950" max="7950" width="10" style="32" bestFit="1" customWidth="1"/>
    <col min="7951" max="8192" width="9.140625" style="32"/>
    <col min="8193" max="8193" width="18.85546875" style="32" customWidth="1"/>
    <col min="8194" max="8194" width="103.5703125" style="32" bestFit="1" customWidth="1"/>
    <col min="8195" max="8195" width="9.140625" style="32"/>
    <col min="8196" max="8196" width="21.7109375" style="32" customWidth="1"/>
    <col min="8197" max="8197" width="24.140625" style="32" customWidth="1"/>
    <col min="8198" max="8198" width="10.85546875" style="32" customWidth="1"/>
    <col min="8199" max="8199" width="9.140625" style="32"/>
    <col min="8200" max="8200" width="16.140625" style="32" customWidth="1"/>
    <col min="8201" max="8201" width="16.5703125" style="32" customWidth="1"/>
    <col min="8202" max="8202" width="12" style="32" customWidth="1"/>
    <col min="8203" max="8205" width="9.140625" style="32"/>
    <col min="8206" max="8206" width="10" style="32" bestFit="1" customWidth="1"/>
    <col min="8207" max="8448" width="9.140625" style="32"/>
    <col min="8449" max="8449" width="18.85546875" style="32" customWidth="1"/>
    <col min="8450" max="8450" width="103.5703125" style="32" bestFit="1" customWidth="1"/>
    <col min="8451" max="8451" width="9.140625" style="32"/>
    <col min="8452" max="8452" width="21.7109375" style="32" customWidth="1"/>
    <col min="8453" max="8453" width="24.140625" style="32" customWidth="1"/>
    <col min="8454" max="8454" width="10.85546875" style="32" customWidth="1"/>
    <col min="8455" max="8455" width="9.140625" style="32"/>
    <col min="8456" max="8456" width="16.140625" style="32" customWidth="1"/>
    <col min="8457" max="8457" width="16.5703125" style="32" customWidth="1"/>
    <col min="8458" max="8458" width="12" style="32" customWidth="1"/>
    <col min="8459" max="8461" width="9.140625" style="32"/>
    <col min="8462" max="8462" width="10" style="32" bestFit="1" customWidth="1"/>
    <col min="8463" max="8704" width="9.140625" style="32"/>
    <col min="8705" max="8705" width="18.85546875" style="32" customWidth="1"/>
    <col min="8706" max="8706" width="103.5703125" style="32" bestFit="1" customWidth="1"/>
    <col min="8707" max="8707" width="9.140625" style="32"/>
    <col min="8708" max="8708" width="21.7109375" style="32" customWidth="1"/>
    <col min="8709" max="8709" width="24.140625" style="32" customWidth="1"/>
    <col min="8710" max="8710" width="10.85546875" style="32" customWidth="1"/>
    <col min="8711" max="8711" width="9.140625" style="32"/>
    <col min="8712" max="8712" width="16.140625" style="32" customWidth="1"/>
    <col min="8713" max="8713" width="16.5703125" style="32" customWidth="1"/>
    <col min="8714" max="8714" width="12" style="32" customWidth="1"/>
    <col min="8715" max="8717" width="9.140625" style="32"/>
    <col min="8718" max="8718" width="10" style="32" bestFit="1" customWidth="1"/>
    <col min="8719" max="8960" width="9.140625" style="32"/>
    <col min="8961" max="8961" width="18.85546875" style="32" customWidth="1"/>
    <col min="8962" max="8962" width="103.5703125" style="32" bestFit="1" customWidth="1"/>
    <col min="8963" max="8963" width="9.140625" style="32"/>
    <col min="8964" max="8964" width="21.7109375" style="32" customWidth="1"/>
    <col min="8965" max="8965" width="24.140625" style="32" customWidth="1"/>
    <col min="8966" max="8966" width="10.85546875" style="32" customWidth="1"/>
    <col min="8967" max="8967" width="9.140625" style="32"/>
    <col min="8968" max="8968" width="16.140625" style="32" customWidth="1"/>
    <col min="8969" max="8969" width="16.5703125" style="32" customWidth="1"/>
    <col min="8970" max="8970" width="12" style="32" customWidth="1"/>
    <col min="8971" max="8973" width="9.140625" style="32"/>
    <col min="8974" max="8974" width="10" style="32" bestFit="1" customWidth="1"/>
    <col min="8975" max="9216" width="9.140625" style="32"/>
    <col min="9217" max="9217" width="18.85546875" style="32" customWidth="1"/>
    <col min="9218" max="9218" width="103.5703125" style="32" bestFit="1" customWidth="1"/>
    <col min="9219" max="9219" width="9.140625" style="32"/>
    <col min="9220" max="9220" width="21.7109375" style="32" customWidth="1"/>
    <col min="9221" max="9221" width="24.140625" style="32" customWidth="1"/>
    <col min="9222" max="9222" width="10.85546875" style="32" customWidth="1"/>
    <col min="9223" max="9223" width="9.140625" style="32"/>
    <col min="9224" max="9224" width="16.140625" style="32" customWidth="1"/>
    <col min="9225" max="9225" width="16.5703125" style="32" customWidth="1"/>
    <col min="9226" max="9226" width="12" style="32" customWidth="1"/>
    <col min="9227" max="9229" width="9.140625" style="32"/>
    <col min="9230" max="9230" width="10" style="32" bestFit="1" customWidth="1"/>
    <col min="9231" max="9472" width="9.140625" style="32"/>
    <col min="9473" max="9473" width="18.85546875" style="32" customWidth="1"/>
    <col min="9474" max="9474" width="103.5703125" style="32" bestFit="1" customWidth="1"/>
    <col min="9475" max="9475" width="9.140625" style="32"/>
    <col min="9476" max="9476" width="21.7109375" style="32" customWidth="1"/>
    <col min="9477" max="9477" width="24.140625" style="32" customWidth="1"/>
    <col min="9478" max="9478" width="10.85546875" style="32" customWidth="1"/>
    <col min="9479" max="9479" width="9.140625" style="32"/>
    <col min="9480" max="9480" width="16.140625" style="32" customWidth="1"/>
    <col min="9481" max="9481" width="16.5703125" style="32" customWidth="1"/>
    <col min="9482" max="9482" width="12" style="32" customWidth="1"/>
    <col min="9483" max="9485" width="9.140625" style="32"/>
    <col min="9486" max="9486" width="10" style="32" bestFit="1" customWidth="1"/>
    <col min="9487" max="9728" width="9.140625" style="32"/>
    <col min="9729" max="9729" width="18.85546875" style="32" customWidth="1"/>
    <col min="9730" max="9730" width="103.5703125" style="32" bestFit="1" customWidth="1"/>
    <col min="9731" max="9731" width="9.140625" style="32"/>
    <col min="9732" max="9732" width="21.7109375" style="32" customWidth="1"/>
    <col min="9733" max="9733" width="24.140625" style="32" customWidth="1"/>
    <col min="9734" max="9734" width="10.85546875" style="32" customWidth="1"/>
    <col min="9735" max="9735" width="9.140625" style="32"/>
    <col min="9736" max="9736" width="16.140625" style="32" customWidth="1"/>
    <col min="9737" max="9737" width="16.5703125" style="32" customWidth="1"/>
    <col min="9738" max="9738" width="12" style="32" customWidth="1"/>
    <col min="9739" max="9741" width="9.140625" style="32"/>
    <col min="9742" max="9742" width="10" style="32" bestFit="1" customWidth="1"/>
    <col min="9743" max="9984" width="9.140625" style="32"/>
    <col min="9985" max="9985" width="18.85546875" style="32" customWidth="1"/>
    <col min="9986" max="9986" width="103.5703125" style="32" bestFit="1" customWidth="1"/>
    <col min="9987" max="9987" width="9.140625" style="32"/>
    <col min="9988" max="9988" width="21.7109375" style="32" customWidth="1"/>
    <col min="9989" max="9989" width="24.140625" style="32" customWidth="1"/>
    <col min="9990" max="9990" width="10.85546875" style="32" customWidth="1"/>
    <col min="9991" max="9991" width="9.140625" style="32"/>
    <col min="9992" max="9992" width="16.140625" style="32" customWidth="1"/>
    <col min="9993" max="9993" width="16.5703125" style="32" customWidth="1"/>
    <col min="9994" max="9994" width="12" style="32" customWidth="1"/>
    <col min="9995" max="9997" width="9.140625" style="32"/>
    <col min="9998" max="9998" width="10" style="32" bestFit="1" customWidth="1"/>
    <col min="9999" max="10240" width="9.140625" style="32"/>
    <col min="10241" max="10241" width="18.85546875" style="32" customWidth="1"/>
    <col min="10242" max="10242" width="103.5703125" style="32" bestFit="1" customWidth="1"/>
    <col min="10243" max="10243" width="9.140625" style="32"/>
    <col min="10244" max="10244" width="21.7109375" style="32" customWidth="1"/>
    <col min="10245" max="10245" width="24.140625" style="32" customWidth="1"/>
    <col min="10246" max="10246" width="10.85546875" style="32" customWidth="1"/>
    <col min="10247" max="10247" width="9.140625" style="32"/>
    <col min="10248" max="10248" width="16.140625" style="32" customWidth="1"/>
    <col min="10249" max="10249" width="16.5703125" style="32" customWidth="1"/>
    <col min="10250" max="10250" width="12" style="32" customWidth="1"/>
    <col min="10251" max="10253" width="9.140625" style="32"/>
    <col min="10254" max="10254" width="10" style="32" bestFit="1" customWidth="1"/>
    <col min="10255" max="10496" width="9.140625" style="32"/>
    <col min="10497" max="10497" width="18.85546875" style="32" customWidth="1"/>
    <col min="10498" max="10498" width="103.5703125" style="32" bestFit="1" customWidth="1"/>
    <col min="10499" max="10499" width="9.140625" style="32"/>
    <col min="10500" max="10500" width="21.7109375" style="32" customWidth="1"/>
    <col min="10501" max="10501" width="24.140625" style="32" customWidth="1"/>
    <col min="10502" max="10502" width="10.85546875" style="32" customWidth="1"/>
    <col min="10503" max="10503" width="9.140625" style="32"/>
    <col min="10504" max="10504" width="16.140625" style="32" customWidth="1"/>
    <col min="10505" max="10505" width="16.5703125" style="32" customWidth="1"/>
    <col min="10506" max="10506" width="12" style="32" customWidth="1"/>
    <col min="10507" max="10509" width="9.140625" style="32"/>
    <col min="10510" max="10510" width="10" style="32" bestFit="1" customWidth="1"/>
    <col min="10511" max="10752" width="9.140625" style="32"/>
    <col min="10753" max="10753" width="18.85546875" style="32" customWidth="1"/>
    <col min="10754" max="10754" width="103.5703125" style="32" bestFit="1" customWidth="1"/>
    <col min="10755" max="10755" width="9.140625" style="32"/>
    <col min="10756" max="10756" width="21.7109375" style="32" customWidth="1"/>
    <col min="10757" max="10757" width="24.140625" style="32" customWidth="1"/>
    <col min="10758" max="10758" width="10.85546875" style="32" customWidth="1"/>
    <col min="10759" max="10759" width="9.140625" style="32"/>
    <col min="10760" max="10760" width="16.140625" style="32" customWidth="1"/>
    <col min="10761" max="10761" width="16.5703125" style="32" customWidth="1"/>
    <col min="10762" max="10762" width="12" style="32" customWidth="1"/>
    <col min="10763" max="10765" width="9.140625" style="32"/>
    <col min="10766" max="10766" width="10" style="32" bestFit="1" customWidth="1"/>
    <col min="10767" max="11008" width="9.140625" style="32"/>
    <col min="11009" max="11009" width="18.85546875" style="32" customWidth="1"/>
    <col min="11010" max="11010" width="103.5703125" style="32" bestFit="1" customWidth="1"/>
    <col min="11011" max="11011" width="9.140625" style="32"/>
    <col min="11012" max="11012" width="21.7109375" style="32" customWidth="1"/>
    <col min="11013" max="11013" width="24.140625" style="32" customWidth="1"/>
    <col min="11014" max="11014" width="10.85546875" style="32" customWidth="1"/>
    <col min="11015" max="11015" width="9.140625" style="32"/>
    <col min="11016" max="11016" width="16.140625" style="32" customWidth="1"/>
    <col min="11017" max="11017" width="16.5703125" style="32" customWidth="1"/>
    <col min="11018" max="11018" width="12" style="32" customWidth="1"/>
    <col min="11019" max="11021" width="9.140625" style="32"/>
    <col min="11022" max="11022" width="10" style="32" bestFit="1" customWidth="1"/>
    <col min="11023" max="11264" width="9.140625" style="32"/>
    <col min="11265" max="11265" width="18.85546875" style="32" customWidth="1"/>
    <col min="11266" max="11266" width="103.5703125" style="32" bestFit="1" customWidth="1"/>
    <col min="11267" max="11267" width="9.140625" style="32"/>
    <col min="11268" max="11268" width="21.7109375" style="32" customWidth="1"/>
    <col min="11269" max="11269" width="24.140625" style="32" customWidth="1"/>
    <col min="11270" max="11270" width="10.85546875" style="32" customWidth="1"/>
    <col min="11271" max="11271" width="9.140625" style="32"/>
    <col min="11272" max="11272" width="16.140625" style="32" customWidth="1"/>
    <col min="11273" max="11273" width="16.5703125" style="32" customWidth="1"/>
    <col min="11274" max="11274" width="12" style="32" customWidth="1"/>
    <col min="11275" max="11277" width="9.140625" style="32"/>
    <col min="11278" max="11278" width="10" style="32" bestFit="1" customWidth="1"/>
    <col min="11279" max="11520" width="9.140625" style="32"/>
    <col min="11521" max="11521" width="18.85546875" style="32" customWidth="1"/>
    <col min="11522" max="11522" width="103.5703125" style="32" bestFit="1" customWidth="1"/>
    <col min="11523" max="11523" width="9.140625" style="32"/>
    <col min="11524" max="11524" width="21.7109375" style="32" customWidth="1"/>
    <col min="11525" max="11525" width="24.140625" style="32" customWidth="1"/>
    <col min="11526" max="11526" width="10.85546875" style="32" customWidth="1"/>
    <col min="11527" max="11527" width="9.140625" style="32"/>
    <col min="11528" max="11528" width="16.140625" style="32" customWidth="1"/>
    <col min="11529" max="11529" width="16.5703125" style="32" customWidth="1"/>
    <col min="11530" max="11530" width="12" style="32" customWidth="1"/>
    <col min="11531" max="11533" width="9.140625" style="32"/>
    <col min="11534" max="11534" width="10" style="32" bestFit="1" customWidth="1"/>
    <col min="11535" max="11776" width="9.140625" style="32"/>
    <col min="11777" max="11777" width="18.85546875" style="32" customWidth="1"/>
    <col min="11778" max="11778" width="103.5703125" style="32" bestFit="1" customWidth="1"/>
    <col min="11779" max="11779" width="9.140625" style="32"/>
    <col min="11780" max="11780" width="21.7109375" style="32" customWidth="1"/>
    <col min="11781" max="11781" width="24.140625" style="32" customWidth="1"/>
    <col min="11782" max="11782" width="10.85546875" style="32" customWidth="1"/>
    <col min="11783" max="11783" width="9.140625" style="32"/>
    <col min="11784" max="11784" width="16.140625" style="32" customWidth="1"/>
    <col min="11785" max="11785" width="16.5703125" style="32" customWidth="1"/>
    <col min="11786" max="11786" width="12" style="32" customWidth="1"/>
    <col min="11787" max="11789" width="9.140625" style="32"/>
    <col min="11790" max="11790" width="10" style="32" bestFit="1" customWidth="1"/>
    <col min="11791" max="12032" width="9.140625" style="32"/>
    <col min="12033" max="12033" width="18.85546875" style="32" customWidth="1"/>
    <col min="12034" max="12034" width="103.5703125" style="32" bestFit="1" customWidth="1"/>
    <col min="12035" max="12035" width="9.140625" style="32"/>
    <col min="12036" max="12036" width="21.7109375" style="32" customWidth="1"/>
    <col min="12037" max="12037" width="24.140625" style="32" customWidth="1"/>
    <col min="12038" max="12038" width="10.85546875" style="32" customWidth="1"/>
    <col min="12039" max="12039" width="9.140625" style="32"/>
    <col min="12040" max="12040" width="16.140625" style="32" customWidth="1"/>
    <col min="12041" max="12041" width="16.5703125" style="32" customWidth="1"/>
    <col min="12042" max="12042" width="12" style="32" customWidth="1"/>
    <col min="12043" max="12045" width="9.140625" style="32"/>
    <col min="12046" max="12046" width="10" style="32" bestFit="1" customWidth="1"/>
    <col min="12047" max="12288" width="9.140625" style="32"/>
    <col min="12289" max="12289" width="18.85546875" style="32" customWidth="1"/>
    <col min="12290" max="12290" width="103.5703125" style="32" bestFit="1" customWidth="1"/>
    <col min="12291" max="12291" width="9.140625" style="32"/>
    <col min="12292" max="12292" width="21.7109375" style="32" customWidth="1"/>
    <col min="12293" max="12293" width="24.140625" style="32" customWidth="1"/>
    <col min="12294" max="12294" width="10.85546875" style="32" customWidth="1"/>
    <col min="12295" max="12295" width="9.140625" style="32"/>
    <col min="12296" max="12296" width="16.140625" style="32" customWidth="1"/>
    <col min="12297" max="12297" width="16.5703125" style="32" customWidth="1"/>
    <col min="12298" max="12298" width="12" style="32" customWidth="1"/>
    <col min="12299" max="12301" width="9.140625" style="32"/>
    <col min="12302" max="12302" width="10" style="32" bestFit="1" customWidth="1"/>
    <col min="12303" max="12544" width="9.140625" style="32"/>
    <col min="12545" max="12545" width="18.85546875" style="32" customWidth="1"/>
    <col min="12546" max="12546" width="103.5703125" style="32" bestFit="1" customWidth="1"/>
    <col min="12547" max="12547" width="9.140625" style="32"/>
    <col min="12548" max="12548" width="21.7109375" style="32" customWidth="1"/>
    <col min="12549" max="12549" width="24.140625" style="32" customWidth="1"/>
    <col min="12550" max="12550" width="10.85546875" style="32" customWidth="1"/>
    <col min="12551" max="12551" width="9.140625" style="32"/>
    <col min="12552" max="12552" width="16.140625" style="32" customWidth="1"/>
    <col min="12553" max="12553" width="16.5703125" style="32" customWidth="1"/>
    <col min="12554" max="12554" width="12" style="32" customWidth="1"/>
    <col min="12555" max="12557" width="9.140625" style="32"/>
    <col min="12558" max="12558" width="10" style="32" bestFit="1" customWidth="1"/>
    <col min="12559" max="12800" width="9.140625" style="32"/>
    <col min="12801" max="12801" width="18.85546875" style="32" customWidth="1"/>
    <col min="12802" max="12802" width="103.5703125" style="32" bestFit="1" customWidth="1"/>
    <col min="12803" max="12803" width="9.140625" style="32"/>
    <col min="12804" max="12804" width="21.7109375" style="32" customWidth="1"/>
    <col min="12805" max="12805" width="24.140625" style="32" customWidth="1"/>
    <col min="12806" max="12806" width="10.85546875" style="32" customWidth="1"/>
    <col min="12807" max="12807" width="9.140625" style="32"/>
    <col min="12808" max="12808" width="16.140625" style="32" customWidth="1"/>
    <col min="12809" max="12809" width="16.5703125" style="32" customWidth="1"/>
    <col min="12810" max="12810" width="12" style="32" customWidth="1"/>
    <col min="12811" max="12813" width="9.140625" style="32"/>
    <col min="12814" max="12814" width="10" style="32" bestFit="1" customWidth="1"/>
    <col min="12815" max="13056" width="9.140625" style="32"/>
    <col min="13057" max="13057" width="18.85546875" style="32" customWidth="1"/>
    <col min="13058" max="13058" width="103.5703125" style="32" bestFit="1" customWidth="1"/>
    <col min="13059" max="13059" width="9.140625" style="32"/>
    <col min="13060" max="13060" width="21.7109375" style="32" customWidth="1"/>
    <col min="13061" max="13061" width="24.140625" style="32" customWidth="1"/>
    <col min="13062" max="13062" width="10.85546875" style="32" customWidth="1"/>
    <col min="13063" max="13063" width="9.140625" style="32"/>
    <col min="13064" max="13064" width="16.140625" style="32" customWidth="1"/>
    <col min="13065" max="13065" width="16.5703125" style="32" customWidth="1"/>
    <col min="13066" max="13066" width="12" style="32" customWidth="1"/>
    <col min="13067" max="13069" width="9.140625" style="32"/>
    <col min="13070" max="13070" width="10" style="32" bestFit="1" customWidth="1"/>
    <col min="13071" max="13312" width="9.140625" style="32"/>
    <col min="13313" max="13313" width="18.85546875" style="32" customWidth="1"/>
    <col min="13314" max="13314" width="103.5703125" style="32" bestFit="1" customWidth="1"/>
    <col min="13315" max="13315" width="9.140625" style="32"/>
    <col min="13316" max="13316" width="21.7109375" style="32" customWidth="1"/>
    <col min="13317" max="13317" width="24.140625" style="32" customWidth="1"/>
    <col min="13318" max="13318" width="10.85546875" style="32" customWidth="1"/>
    <col min="13319" max="13319" width="9.140625" style="32"/>
    <col min="13320" max="13320" width="16.140625" style="32" customWidth="1"/>
    <col min="13321" max="13321" width="16.5703125" style="32" customWidth="1"/>
    <col min="13322" max="13322" width="12" style="32" customWidth="1"/>
    <col min="13323" max="13325" width="9.140625" style="32"/>
    <col min="13326" max="13326" width="10" style="32" bestFit="1" customWidth="1"/>
    <col min="13327" max="13568" width="9.140625" style="32"/>
    <col min="13569" max="13569" width="18.85546875" style="32" customWidth="1"/>
    <col min="13570" max="13570" width="103.5703125" style="32" bestFit="1" customWidth="1"/>
    <col min="13571" max="13571" width="9.140625" style="32"/>
    <col min="13572" max="13572" width="21.7109375" style="32" customWidth="1"/>
    <col min="13573" max="13573" width="24.140625" style="32" customWidth="1"/>
    <col min="13574" max="13574" width="10.85546875" style="32" customWidth="1"/>
    <col min="13575" max="13575" width="9.140625" style="32"/>
    <col min="13576" max="13576" width="16.140625" style="32" customWidth="1"/>
    <col min="13577" max="13577" width="16.5703125" style="32" customWidth="1"/>
    <col min="13578" max="13578" width="12" style="32" customWidth="1"/>
    <col min="13579" max="13581" width="9.140625" style="32"/>
    <col min="13582" max="13582" width="10" style="32" bestFit="1" customWidth="1"/>
    <col min="13583" max="13824" width="9.140625" style="32"/>
    <col min="13825" max="13825" width="18.85546875" style="32" customWidth="1"/>
    <col min="13826" max="13826" width="103.5703125" style="32" bestFit="1" customWidth="1"/>
    <col min="13827" max="13827" width="9.140625" style="32"/>
    <col min="13828" max="13828" width="21.7109375" style="32" customWidth="1"/>
    <col min="13829" max="13829" width="24.140625" style="32" customWidth="1"/>
    <col min="13830" max="13830" width="10.85546875" style="32" customWidth="1"/>
    <col min="13831" max="13831" width="9.140625" style="32"/>
    <col min="13832" max="13832" width="16.140625" style="32" customWidth="1"/>
    <col min="13833" max="13833" width="16.5703125" style="32" customWidth="1"/>
    <col min="13834" max="13834" width="12" style="32" customWidth="1"/>
    <col min="13835" max="13837" width="9.140625" style="32"/>
    <col min="13838" max="13838" width="10" style="32" bestFit="1" customWidth="1"/>
    <col min="13839" max="14080" width="9.140625" style="32"/>
    <col min="14081" max="14081" width="18.85546875" style="32" customWidth="1"/>
    <col min="14082" max="14082" width="103.5703125" style="32" bestFit="1" customWidth="1"/>
    <col min="14083" max="14083" width="9.140625" style="32"/>
    <col min="14084" max="14084" width="21.7109375" style="32" customWidth="1"/>
    <col min="14085" max="14085" width="24.140625" style="32" customWidth="1"/>
    <col min="14086" max="14086" width="10.85546875" style="32" customWidth="1"/>
    <col min="14087" max="14087" width="9.140625" style="32"/>
    <col min="14088" max="14088" width="16.140625" style="32" customWidth="1"/>
    <col min="14089" max="14089" width="16.5703125" style="32" customWidth="1"/>
    <col min="14090" max="14090" width="12" style="32" customWidth="1"/>
    <col min="14091" max="14093" width="9.140625" style="32"/>
    <col min="14094" max="14094" width="10" style="32" bestFit="1" customWidth="1"/>
    <col min="14095" max="14336" width="9.140625" style="32"/>
    <col min="14337" max="14337" width="18.85546875" style="32" customWidth="1"/>
    <col min="14338" max="14338" width="103.5703125" style="32" bestFit="1" customWidth="1"/>
    <col min="14339" max="14339" width="9.140625" style="32"/>
    <col min="14340" max="14340" width="21.7109375" style="32" customWidth="1"/>
    <col min="14341" max="14341" width="24.140625" style="32" customWidth="1"/>
    <col min="14342" max="14342" width="10.85546875" style="32" customWidth="1"/>
    <col min="14343" max="14343" width="9.140625" style="32"/>
    <col min="14344" max="14344" width="16.140625" style="32" customWidth="1"/>
    <col min="14345" max="14345" width="16.5703125" style="32" customWidth="1"/>
    <col min="14346" max="14346" width="12" style="32" customWidth="1"/>
    <col min="14347" max="14349" width="9.140625" style="32"/>
    <col min="14350" max="14350" width="10" style="32" bestFit="1" customWidth="1"/>
    <col min="14351" max="14592" width="9.140625" style="32"/>
    <col min="14593" max="14593" width="18.85546875" style="32" customWidth="1"/>
    <col min="14594" max="14594" width="103.5703125" style="32" bestFit="1" customWidth="1"/>
    <col min="14595" max="14595" width="9.140625" style="32"/>
    <col min="14596" max="14596" width="21.7109375" style="32" customWidth="1"/>
    <col min="14597" max="14597" width="24.140625" style="32" customWidth="1"/>
    <col min="14598" max="14598" width="10.85546875" style="32" customWidth="1"/>
    <col min="14599" max="14599" width="9.140625" style="32"/>
    <col min="14600" max="14600" width="16.140625" style="32" customWidth="1"/>
    <col min="14601" max="14601" width="16.5703125" style="32" customWidth="1"/>
    <col min="14602" max="14602" width="12" style="32" customWidth="1"/>
    <col min="14603" max="14605" width="9.140625" style="32"/>
    <col min="14606" max="14606" width="10" style="32" bestFit="1" customWidth="1"/>
    <col min="14607" max="14848" width="9.140625" style="32"/>
    <col min="14849" max="14849" width="18.85546875" style="32" customWidth="1"/>
    <col min="14850" max="14850" width="103.5703125" style="32" bestFit="1" customWidth="1"/>
    <col min="14851" max="14851" width="9.140625" style="32"/>
    <col min="14852" max="14852" width="21.7109375" style="32" customWidth="1"/>
    <col min="14853" max="14853" width="24.140625" style="32" customWidth="1"/>
    <col min="14854" max="14854" width="10.85546875" style="32" customWidth="1"/>
    <col min="14855" max="14855" width="9.140625" style="32"/>
    <col min="14856" max="14856" width="16.140625" style="32" customWidth="1"/>
    <col min="14857" max="14857" width="16.5703125" style="32" customWidth="1"/>
    <col min="14858" max="14858" width="12" style="32" customWidth="1"/>
    <col min="14859" max="14861" width="9.140625" style="32"/>
    <col min="14862" max="14862" width="10" style="32" bestFit="1" customWidth="1"/>
    <col min="14863" max="15104" width="9.140625" style="32"/>
    <col min="15105" max="15105" width="18.85546875" style="32" customWidth="1"/>
    <col min="15106" max="15106" width="103.5703125" style="32" bestFit="1" customWidth="1"/>
    <col min="15107" max="15107" width="9.140625" style="32"/>
    <col min="15108" max="15108" width="21.7109375" style="32" customWidth="1"/>
    <col min="15109" max="15109" width="24.140625" style="32" customWidth="1"/>
    <col min="15110" max="15110" width="10.85546875" style="32" customWidth="1"/>
    <col min="15111" max="15111" width="9.140625" style="32"/>
    <col min="15112" max="15112" width="16.140625" style="32" customWidth="1"/>
    <col min="15113" max="15113" width="16.5703125" style="32" customWidth="1"/>
    <col min="15114" max="15114" width="12" style="32" customWidth="1"/>
    <col min="15115" max="15117" width="9.140625" style="32"/>
    <col min="15118" max="15118" width="10" style="32" bestFit="1" customWidth="1"/>
    <col min="15119" max="15360" width="9.140625" style="32"/>
    <col min="15361" max="15361" width="18.85546875" style="32" customWidth="1"/>
    <col min="15362" max="15362" width="103.5703125" style="32" bestFit="1" customWidth="1"/>
    <col min="15363" max="15363" width="9.140625" style="32"/>
    <col min="15364" max="15364" width="21.7109375" style="32" customWidth="1"/>
    <col min="15365" max="15365" width="24.140625" style="32" customWidth="1"/>
    <col min="15366" max="15366" width="10.85546875" style="32" customWidth="1"/>
    <col min="15367" max="15367" width="9.140625" style="32"/>
    <col min="15368" max="15368" width="16.140625" style="32" customWidth="1"/>
    <col min="15369" max="15369" width="16.5703125" style="32" customWidth="1"/>
    <col min="15370" max="15370" width="12" style="32" customWidth="1"/>
    <col min="15371" max="15373" width="9.140625" style="32"/>
    <col min="15374" max="15374" width="10" style="32" bestFit="1" customWidth="1"/>
    <col min="15375" max="15616" width="9.140625" style="32"/>
    <col min="15617" max="15617" width="18.85546875" style="32" customWidth="1"/>
    <col min="15618" max="15618" width="103.5703125" style="32" bestFit="1" customWidth="1"/>
    <col min="15619" max="15619" width="9.140625" style="32"/>
    <col min="15620" max="15620" width="21.7109375" style="32" customWidth="1"/>
    <col min="15621" max="15621" width="24.140625" style="32" customWidth="1"/>
    <col min="15622" max="15622" width="10.85546875" style="32" customWidth="1"/>
    <col min="15623" max="15623" width="9.140625" style="32"/>
    <col min="15624" max="15624" width="16.140625" style="32" customWidth="1"/>
    <col min="15625" max="15625" width="16.5703125" style="32" customWidth="1"/>
    <col min="15626" max="15626" width="12" style="32" customWidth="1"/>
    <col min="15627" max="15629" width="9.140625" style="32"/>
    <col min="15630" max="15630" width="10" style="32" bestFit="1" customWidth="1"/>
    <col min="15631" max="15872" width="9.140625" style="32"/>
    <col min="15873" max="15873" width="18.85546875" style="32" customWidth="1"/>
    <col min="15874" max="15874" width="103.5703125" style="32" bestFit="1" customWidth="1"/>
    <col min="15875" max="15875" width="9.140625" style="32"/>
    <col min="15876" max="15876" width="21.7109375" style="32" customWidth="1"/>
    <col min="15877" max="15877" width="24.140625" style="32" customWidth="1"/>
    <col min="15878" max="15878" width="10.85546875" style="32" customWidth="1"/>
    <col min="15879" max="15879" width="9.140625" style="32"/>
    <col min="15880" max="15880" width="16.140625" style="32" customWidth="1"/>
    <col min="15881" max="15881" width="16.5703125" style="32" customWidth="1"/>
    <col min="15882" max="15882" width="12" style="32" customWidth="1"/>
    <col min="15883" max="15885" width="9.140625" style="32"/>
    <col min="15886" max="15886" width="10" style="32" bestFit="1" customWidth="1"/>
    <col min="15887" max="16128" width="9.140625" style="32"/>
    <col min="16129" max="16129" width="18.85546875" style="32" customWidth="1"/>
    <col min="16130" max="16130" width="103.5703125" style="32" bestFit="1" customWidth="1"/>
    <col min="16131" max="16131" width="9.140625" style="32"/>
    <col min="16132" max="16132" width="21.7109375" style="32" customWidth="1"/>
    <col min="16133" max="16133" width="24.140625" style="32" customWidth="1"/>
    <col min="16134" max="16134" width="10.85546875" style="32" customWidth="1"/>
    <col min="16135" max="16135" width="9.140625" style="32"/>
    <col min="16136" max="16136" width="16.140625" style="32" customWidth="1"/>
    <col min="16137" max="16137" width="16.5703125" style="32" customWidth="1"/>
    <col min="16138" max="16138" width="12" style="32" customWidth="1"/>
    <col min="16139" max="16141" width="9.140625" style="32"/>
    <col min="16142" max="16142" width="10" style="32" bestFit="1" customWidth="1"/>
    <col min="16143" max="16384" width="9.140625" style="32"/>
  </cols>
  <sheetData>
    <row r="1" spans="1:15">
      <c r="A1" s="32" t="s">
        <v>120</v>
      </c>
      <c r="B1" s="327">
        <v>44</v>
      </c>
    </row>
    <row r="2" spans="1:15">
      <c r="A2" s="32" t="s">
        <v>106</v>
      </c>
      <c r="B2" s="14" t="s">
        <v>1692</v>
      </c>
    </row>
    <row r="3" spans="1:15">
      <c r="A3" s="32" t="s">
        <v>108</v>
      </c>
      <c r="B3" s="14" t="s">
        <v>883</v>
      </c>
    </row>
    <row r="4" spans="1:15">
      <c r="A4" s="32" t="s">
        <v>110</v>
      </c>
      <c r="B4" s="14" t="s">
        <v>4</v>
      </c>
    </row>
    <row r="5" spans="1:15">
      <c r="A5" s="32" t="s">
        <v>111</v>
      </c>
      <c r="B5" s="32" t="s">
        <v>124</v>
      </c>
    </row>
    <row r="6" spans="1:15" ht="15.75" thickBot="1"/>
    <row r="7" spans="1:15" ht="15.75" thickBot="1">
      <c r="A7" s="4534" t="s">
        <v>175</v>
      </c>
      <c r="B7" s="1141" t="s">
        <v>1693</v>
      </c>
      <c r="C7" s="4530" t="s">
        <v>1694</v>
      </c>
      <c r="D7" s="4536"/>
      <c r="E7" s="4536"/>
      <c r="F7" s="4536"/>
      <c r="G7" s="4536"/>
      <c r="H7" s="4536"/>
      <c r="I7" s="4536"/>
      <c r="J7" s="4536"/>
      <c r="K7" s="4531"/>
      <c r="L7" s="4526" t="s">
        <v>5</v>
      </c>
      <c r="M7" s="4517"/>
      <c r="N7" s="4518"/>
      <c r="O7" s="685"/>
    </row>
    <row r="8" spans="1:15" ht="15" customHeight="1">
      <c r="A8" s="4535"/>
      <c r="B8" s="4519" t="s">
        <v>1059</v>
      </c>
      <c r="C8" s="4522" t="s">
        <v>1695</v>
      </c>
      <c r="D8" s="4524" t="s">
        <v>1696</v>
      </c>
      <c r="E8" s="4525"/>
      <c r="F8" s="4525"/>
      <c r="G8" s="4525"/>
      <c r="H8" s="4522" t="s">
        <v>1697</v>
      </c>
      <c r="I8" s="4526" t="s">
        <v>1698</v>
      </c>
      <c r="J8" s="4527" t="s">
        <v>1699</v>
      </c>
      <c r="K8" s="4522" t="s">
        <v>1015</v>
      </c>
      <c r="L8" s="4522"/>
      <c r="M8" s="4529" t="s">
        <v>498</v>
      </c>
      <c r="N8" s="4529" t="s">
        <v>1700</v>
      </c>
      <c r="O8" s="685"/>
    </row>
    <row r="9" spans="1:15" ht="15.75" thickBot="1">
      <c r="A9" s="4535"/>
      <c r="B9" s="4520"/>
      <c r="C9" s="4522"/>
      <c r="D9" s="4524"/>
      <c r="E9" s="4525"/>
      <c r="F9" s="4525"/>
      <c r="G9" s="4525"/>
      <c r="H9" s="4522"/>
      <c r="I9" s="4522"/>
      <c r="J9" s="4527"/>
      <c r="K9" s="4522"/>
      <c r="L9" s="4522"/>
      <c r="M9" s="4498"/>
      <c r="N9" s="4498"/>
      <c r="O9" s="685"/>
    </row>
    <row r="10" spans="1:15" ht="15.75" customHeight="1" thickBot="1">
      <c r="A10" s="4535"/>
      <c r="B10" s="4520"/>
      <c r="C10" s="4522"/>
      <c r="D10" s="4530" t="s">
        <v>1701</v>
      </c>
      <c r="E10" s="4531"/>
      <c r="F10" s="4526" t="s">
        <v>1702</v>
      </c>
      <c r="G10" s="4526" t="s">
        <v>1703</v>
      </c>
      <c r="H10" s="4522"/>
      <c r="I10" s="4522"/>
      <c r="J10" s="4527"/>
      <c r="K10" s="4522"/>
      <c r="L10" s="4522"/>
      <c r="M10" s="4498"/>
      <c r="N10" s="4498"/>
      <c r="O10" s="685"/>
    </row>
    <row r="11" spans="1:15" ht="24.75" customHeight="1">
      <c r="A11" s="4535"/>
      <c r="B11" s="4520"/>
      <c r="C11" s="4522"/>
      <c r="D11" s="4532" t="s">
        <v>1704</v>
      </c>
      <c r="E11" s="4526" t="s">
        <v>1705</v>
      </c>
      <c r="F11" s="4522"/>
      <c r="G11" s="4522"/>
      <c r="H11" s="4522"/>
      <c r="I11" s="4522"/>
      <c r="J11" s="4527"/>
      <c r="K11" s="4522"/>
      <c r="L11" s="4522"/>
      <c r="M11" s="4498"/>
      <c r="N11" s="4498"/>
      <c r="O11" s="685"/>
    </row>
    <row r="12" spans="1:15" ht="15.75" thickBot="1">
      <c r="A12" s="4535"/>
      <c r="B12" s="4521"/>
      <c r="C12" s="4523"/>
      <c r="D12" s="4533"/>
      <c r="E12" s="4523"/>
      <c r="F12" s="4523"/>
      <c r="G12" s="4523"/>
      <c r="H12" s="4523"/>
      <c r="I12" s="4523"/>
      <c r="J12" s="4528"/>
      <c r="K12" s="4523"/>
      <c r="L12" s="4523"/>
      <c r="M12" s="4499"/>
      <c r="N12" s="4499"/>
      <c r="O12" s="685"/>
    </row>
    <row r="13" spans="1:15">
      <c r="A13" s="1142">
        <v>1</v>
      </c>
      <c r="B13" s="1143" t="s">
        <v>1706</v>
      </c>
      <c r="C13" s="956"/>
      <c r="D13" s="1144"/>
      <c r="E13" s="1145"/>
      <c r="F13" s="1146"/>
      <c r="G13" s="1147"/>
      <c r="H13" s="1148"/>
      <c r="I13" s="731"/>
      <c r="J13" s="1148"/>
      <c r="K13" s="956"/>
      <c r="L13" s="1149">
        <f>SUM(C13:K13)</f>
        <v>0</v>
      </c>
      <c r="M13" s="1150"/>
      <c r="N13" s="1147"/>
      <c r="O13" s="685"/>
    </row>
    <row r="14" spans="1:15">
      <c r="A14" s="1151">
        <v>2</v>
      </c>
      <c r="B14" s="1143" t="s">
        <v>1707</v>
      </c>
      <c r="C14" s="956"/>
      <c r="D14" s="1152"/>
      <c r="E14" s="1145"/>
      <c r="F14" s="1153"/>
      <c r="G14" s="1147"/>
      <c r="H14" s="1148"/>
      <c r="I14" s="731"/>
      <c r="J14" s="1148"/>
      <c r="K14" s="956"/>
      <c r="L14" s="1149">
        <f>SUM(C14:K14)</f>
        <v>0</v>
      </c>
      <c r="M14" s="1150"/>
      <c r="N14" s="1147"/>
      <c r="O14" s="685"/>
    </row>
    <row r="15" spans="1:15">
      <c r="A15" s="1154">
        <v>2.1</v>
      </c>
      <c r="B15" s="1143" t="s">
        <v>1708</v>
      </c>
      <c r="C15" s="1155">
        <f>SUM(C16:C20)</f>
        <v>0</v>
      </c>
      <c r="D15" s="1156">
        <f t="shared" ref="D15:K15" si="0">SUM(D16:D20)</f>
        <v>0</v>
      </c>
      <c r="E15" s="1155">
        <f t="shared" si="0"/>
        <v>0</v>
      </c>
      <c r="F15" s="1155">
        <f t="shared" si="0"/>
        <v>0</v>
      </c>
      <c r="G15" s="1155">
        <f t="shared" si="0"/>
        <v>0</v>
      </c>
      <c r="H15" s="1155">
        <f t="shared" si="0"/>
        <v>0</v>
      </c>
      <c r="I15" s="1155">
        <f t="shared" si="0"/>
        <v>0</v>
      </c>
      <c r="J15" s="1155">
        <f t="shared" si="0"/>
        <v>0</v>
      </c>
      <c r="K15" s="1155">
        <f t="shared" si="0"/>
        <v>0</v>
      </c>
      <c r="L15" s="1149">
        <f t="shared" ref="L15:L51" si="1">SUM(C15:K15)</f>
        <v>0</v>
      </c>
      <c r="M15" s="1155">
        <f>SUM(M16:M20)</f>
        <v>0</v>
      </c>
      <c r="N15" s="1155">
        <f>SUM(N16:N20)</f>
        <v>0</v>
      </c>
      <c r="O15" s="685"/>
    </row>
    <row r="16" spans="1:15">
      <c r="A16" s="1157" t="s">
        <v>1709</v>
      </c>
      <c r="B16" s="923" t="s">
        <v>649</v>
      </c>
      <c r="C16" s="956"/>
      <c r="D16" s="1158"/>
      <c r="E16" s="956"/>
      <c r="F16" s="1153"/>
      <c r="G16" s="1147"/>
      <c r="H16" s="1148"/>
      <c r="I16" s="731"/>
      <c r="J16" s="1148"/>
      <c r="K16" s="956"/>
      <c r="L16" s="1149">
        <f t="shared" si="1"/>
        <v>0</v>
      </c>
      <c r="M16" s="1150"/>
      <c r="N16" s="1147"/>
      <c r="O16" s="685"/>
    </row>
    <row r="17" spans="1:15">
      <c r="A17" s="1157" t="s">
        <v>1710</v>
      </c>
      <c r="B17" s="923" t="s">
        <v>650</v>
      </c>
      <c r="C17" s="956"/>
      <c r="D17" s="1158"/>
      <c r="E17" s="956"/>
      <c r="F17" s="1153"/>
      <c r="G17" s="1147"/>
      <c r="H17" s="1148"/>
      <c r="I17" s="731"/>
      <c r="J17" s="1148"/>
      <c r="K17" s="956"/>
      <c r="L17" s="1149">
        <f t="shared" si="1"/>
        <v>0</v>
      </c>
      <c r="M17" s="1150"/>
      <c r="N17" s="1147"/>
      <c r="O17" s="685"/>
    </row>
    <row r="18" spans="1:15">
      <c r="A18" s="1157" t="s">
        <v>1711</v>
      </c>
      <c r="B18" s="923" t="s">
        <v>331</v>
      </c>
      <c r="C18" s="956"/>
      <c r="D18" s="1158"/>
      <c r="E18" s="956"/>
      <c r="F18" s="1153"/>
      <c r="G18" s="1147"/>
      <c r="H18" s="1148"/>
      <c r="I18" s="731"/>
      <c r="J18" s="1148"/>
      <c r="K18" s="956"/>
      <c r="L18" s="1149">
        <f t="shared" si="1"/>
        <v>0</v>
      </c>
      <c r="M18" s="1150"/>
      <c r="N18" s="1147"/>
      <c r="O18" s="685"/>
    </row>
    <row r="19" spans="1:15">
      <c r="A19" s="1157" t="s">
        <v>1712</v>
      </c>
      <c r="B19" s="923" t="s">
        <v>334</v>
      </c>
      <c r="C19" s="956"/>
      <c r="D19" s="1158"/>
      <c r="E19" s="956"/>
      <c r="F19" s="1153"/>
      <c r="G19" s="1147"/>
      <c r="H19" s="1148"/>
      <c r="I19" s="731"/>
      <c r="J19" s="1148"/>
      <c r="K19" s="956"/>
      <c r="L19" s="1149">
        <f t="shared" si="1"/>
        <v>0</v>
      </c>
      <c r="M19" s="1150"/>
      <c r="N19" s="1147"/>
      <c r="O19" s="685"/>
    </row>
    <row r="20" spans="1:15">
      <c r="A20" s="1157" t="s">
        <v>1713</v>
      </c>
      <c r="B20" s="923" t="s">
        <v>1636</v>
      </c>
      <c r="C20" s="956"/>
      <c r="D20" s="1158"/>
      <c r="E20" s="956"/>
      <c r="F20" s="1153"/>
      <c r="G20" s="1147"/>
      <c r="H20" s="1148"/>
      <c r="I20" s="731"/>
      <c r="J20" s="1148"/>
      <c r="K20" s="956"/>
      <c r="L20" s="1149">
        <f t="shared" si="1"/>
        <v>0</v>
      </c>
      <c r="M20" s="1150"/>
      <c r="N20" s="1147"/>
      <c r="O20" s="685"/>
    </row>
    <row r="21" spans="1:15">
      <c r="A21" s="1154">
        <v>2.2000000000000002</v>
      </c>
      <c r="B21" s="1143" t="s">
        <v>1714</v>
      </c>
      <c r="C21" s="1155">
        <f>SUM(C22:C26)</f>
        <v>0</v>
      </c>
      <c r="D21" s="1156">
        <f t="shared" ref="D21:K21" si="2">SUM(D22:D26)</f>
        <v>0</v>
      </c>
      <c r="E21" s="1155">
        <f t="shared" si="2"/>
        <v>0</v>
      </c>
      <c r="F21" s="1155">
        <f t="shared" si="2"/>
        <v>0</v>
      </c>
      <c r="G21" s="1155">
        <f t="shared" si="2"/>
        <v>0</v>
      </c>
      <c r="H21" s="1155">
        <f t="shared" si="2"/>
        <v>0</v>
      </c>
      <c r="I21" s="1155">
        <f t="shared" si="2"/>
        <v>0</v>
      </c>
      <c r="J21" s="1155">
        <f t="shared" si="2"/>
        <v>0</v>
      </c>
      <c r="K21" s="1155">
        <f t="shared" si="2"/>
        <v>0</v>
      </c>
      <c r="L21" s="1149">
        <f t="shared" si="1"/>
        <v>0</v>
      </c>
      <c r="M21" s="1155">
        <f>SUM(M22:M26)</f>
        <v>0</v>
      </c>
      <c r="N21" s="1159">
        <f>SUM(N22:N26)</f>
        <v>0</v>
      </c>
      <c r="O21" s="685"/>
    </row>
    <row r="22" spans="1:15">
      <c r="A22" s="1157" t="s">
        <v>1334</v>
      </c>
      <c r="B22" s="923" t="s">
        <v>649</v>
      </c>
      <c r="C22" s="956"/>
      <c r="D22" s="1158"/>
      <c r="E22" s="956"/>
      <c r="F22" s="1153"/>
      <c r="G22" s="1147"/>
      <c r="H22" s="1148"/>
      <c r="I22" s="731"/>
      <c r="J22" s="1148"/>
      <c r="K22" s="956"/>
      <c r="L22" s="1149">
        <f t="shared" si="1"/>
        <v>0</v>
      </c>
      <c r="M22" s="1150"/>
      <c r="N22" s="1147"/>
      <c r="O22" s="685"/>
    </row>
    <row r="23" spans="1:15">
      <c r="A23" s="1157" t="s">
        <v>1336</v>
      </c>
      <c r="B23" s="923" t="s">
        <v>650</v>
      </c>
      <c r="C23" s="956"/>
      <c r="D23" s="1158"/>
      <c r="E23" s="956"/>
      <c r="F23" s="1153"/>
      <c r="G23" s="1147"/>
      <c r="H23" s="1148"/>
      <c r="I23" s="731"/>
      <c r="J23" s="1148"/>
      <c r="K23" s="956"/>
      <c r="L23" s="1149">
        <f t="shared" si="1"/>
        <v>0</v>
      </c>
      <c r="M23" s="1150"/>
      <c r="N23" s="1147"/>
      <c r="O23" s="685"/>
    </row>
    <row r="24" spans="1:15">
      <c r="A24" s="1157" t="s">
        <v>1715</v>
      </c>
      <c r="B24" s="923" t="s">
        <v>331</v>
      </c>
      <c r="C24" s="956"/>
      <c r="D24" s="1158"/>
      <c r="E24" s="956"/>
      <c r="F24" s="1153"/>
      <c r="G24" s="1147"/>
      <c r="H24" s="1148"/>
      <c r="I24" s="731"/>
      <c r="J24" s="1148"/>
      <c r="K24" s="956"/>
      <c r="L24" s="1149">
        <f t="shared" si="1"/>
        <v>0</v>
      </c>
      <c r="M24" s="1150"/>
      <c r="N24" s="1147"/>
      <c r="O24" s="685"/>
    </row>
    <row r="25" spans="1:15">
      <c r="A25" s="1157" t="s">
        <v>1716</v>
      </c>
      <c r="B25" s="923" t="s">
        <v>334</v>
      </c>
      <c r="C25" s="956"/>
      <c r="D25" s="1158"/>
      <c r="E25" s="956"/>
      <c r="F25" s="1153"/>
      <c r="G25" s="1147"/>
      <c r="H25" s="1148"/>
      <c r="I25" s="731"/>
      <c r="J25" s="1148"/>
      <c r="K25" s="956"/>
      <c r="L25" s="1149">
        <f t="shared" si="1"/>
        <v>0</v>
      </c>
      <c r="M25" s="1150"/>
      <c r="N25" s="1147"/>
      <c r="O25" s="685"/>
    </row>
    <row r="26" spans="1:15">
      <c r="A26" s="1157" t="s">
        <v>1717</v>
      </c>
      <c r="B26" s="923" t="s">
        <v>1636</v>
      </c>
      <c r="C26" s="956"/>
      <c r="D26" s="1158"/>
      <c r="E26" s="956"/>
      <c r="F26" s="1153"/>
      <c r="G26" s="1147"/>
      <c r="H26" s="1148"/>
      <c r="I26" s="731"/>
      <c r="J26" s="1148"/>
      <c r="K26" s="956"/>
      <c r="L26" s="1149">
        <f t="shared" si="1"/>
        <v>0</v>
      </c>
      <c r="M26" s="1150"/>
      <c r="N26" s="1147"/>
      <c r="O26" s="685"/>
    </row>
    <row r="27" spans="1:15">
      <c r="A27" s="1151">
        <v>3</v>
      </c>
      <c r="B27" s="1143" t="s">
        <v>1718</v>
      </c>
      <c r="C27" s="956"/>
      <c r="D27" s="1158"/>
      <c r="E27" s="956"/>
      <c r="F27" s="1153"/>
      <c r="G27" s="1147"/>
      <c r="H27" s="1148"/>
      <c r="I27" s="731"/>
      <c r="J27" s="1148"/>
      <c r="K27" s="956"/>
      <c r="L27" s="1149">
        <f t="shared" si="1"/>
        <v>0</v>
      </c>
      <c r="M27" s="1150"/>
      <c r="N27" s="1147"/>
      <c r="O27" s="685"/>
    </row>
    <row r="28" spans="1:15">
      <c r="A28" s="1151">
        <v>4</v>
      </c>
      <c r="B28" s="1143" t="s">
        <v>1719</v>
      </c>
      <c r="C28" s="1155">
        <f>SUM(C29:C31)</f>
        <v>0</v>
      </c>
      <c r="D28" s="1156">
        <f t="shared" ref="D28:K28" si="3">SUM(D29:D31)</f>
        <v>0</v>
      </c>
      <c r="E28" s="1155">
        <f t="shared" si="3"/>
        <v>0</v>
      </c>
      <c r="F28" s="1155">
        <f t="shared" si="3"/>
        <v>0</v>
      </c>
      <c r="G28" s="1155">
        <f t="shared" si="3"/>
        <v>0</v>
      </c>
      <c r="H28" s="1155">
        <f t="shared" si="3"/>
        <v>0</v>
      </c>
      <c r="I28" s="1155">
        <f t="shared" si="3"/>
        <v>0</v>
      </c>
      <c r="J28" s="1155">
        <f t="shared" si="3"/>
        <v>0</v>
      </c>
      <c r="K28" s="1155">
        <f t="shared" si="3"/>
        <v>0</v>
      </c>
      <c r="L28" s="1149">
        <f t="shared" si="1"/>
        <v>0</v>
      </c>
      <c r="M28" s="1155">
        <f>SUM(M29:M31)</f>
        <v>0</v>
      </c>
      <c r="N28" s="1159">
        <f>SUM(N29:N31)</f>
        <v>0</v>
      </c>
      <c r="O28" s="685"/>
    </row>
    <row r="29" spans="1:15">
      <c r="A29" s="1157">
        <v>4.0999999999999996</v>
      </c>
      <c r="B29" s="923" t="s">
        <v>331</v>
      </c>
      <c r="C29" s="956"/>
      <c r="D29" s="1158"/>
      <c r="E29" s="956"/>
      <c r="F29" s="1153"/>
      <c r="G29" s="1147"/>
      <c r="H29" s="1148"/>
      <c r="I29" s="731"/>
      <c r="J29" s="1148"/>
      <c r="K29" s="956"/>
      <c r="L29" s="1149">
        <f t="shared" si="1"/>
        <v>0</v>
      </c>
      <c r="M29" s="1150"/>
      <c r="N29" s="1147"/>
      <c r="O29" s="685"/>
    </row>
    <row r="30" spans="1:15">
      <c r="A30" s="1157">
        <v>4.2</v>
      </c>
      <c r="B30" s="923" t="s">
        <v>334</v>
      </c>
      <c r="C30" s="956"/>
      <c r="D30" s="1158"/>
      <c r="E30" s="956"/>
      <c r="F30" s="1153"/>
      <c r="G30" s="1147"/>
      <c r="H30" s="1148"/>
      <c r="I30" s="731"/>
      <c r="J30" s="1148"/>
      <c r="K30" s="956"/>
      <c r="L30" s="1149">
        <f t="shared" si="1"/>
        <v>0</v>
      </c>
      <c r="M30" s="1150"/>
      <c r="N30" s="1147"/>
      <c r="O30" s="685"/>
    </row>
    <row r="31" spans="1:15">
      <c r="A31" s="1157">
        <v>4.3</v>
      </c>
      <c r="B31" s="923" t="s">
        <v>1636</v>
      </c>
      <c r="C31" s="956"/>
      <c r="D31" s="1158"/>
      <c r="E31" s="956"/>
      <c r="F31" s="1153"/>
      <c r="G31" s="1147"/>
      <c r="H31" s="1148"/>
      <c r="I31" s="731"/>
      <c r="J31" s="1148"/>
      <c r="K31" s="956"/>
      <c r="L31" s="1149">
        <f t="shared" si="1"/>
        <v>0</v>
      </c>
      <c r="M31" s="1150"/>
      <c r="N31" s="1147"/>
      <c r="O31" s="685"/>
    </row>
    <row r="32" spans="1:15">
      <c r="A32" s="1160">
        <v>5</v>
      </c>
      <c r="B32" s="1161" t="s">
        <v>1720</v>
      </c>
      <c r="C32" s="1155">
        <f>SUM(C33:C37)</f>
        <v>0</v>
      </c>
      <c r="D32" s="1156">
        <f t="shared" ref="D32:J32" si="4">SUM(D33:D37)</f>
        <v>0</v>
      </c>
      <c r="E32" s="1155">
        <f t="shared" si="4"/>
        <v>0</v>
      </c>
      <c r="F32" s="1155">
        <f t="shared" si="4"/>
        <v>0</v>
      </c>
      <c r="G32" s="1155">
        <f t="shared" si="4"/>
        <v>0</v>
      </c>
      <c r="H32" s="1155">
        <f t="shared" si="4"/>
        <v>0</v>
      </c>
      <c r="I32" s="1155">
        <f t="shared" si="4"/>
        <v>0</v>
      </c>
      <c r="J32" s="1155">
        <f t="shared" si="4"/>
        <v>0</v>
      </c>
      <c r="K32" s="1155">
        <f>SUM(K33:K37)</f>
        <v>0</v>
      </c>
      <c r="L32" s="1149">
        <f t="shared" si="1"/>
        <v>0</v>
      </c>
      <c r="M32" s="1155">
        <f>SUM(M33:M37)</f>
        <v>0</v>
      </c>
      <c r="N32" s="1159">
        <f>SUM(N33:N37)</f>
        <v>0</v>
      </c>
      <c r="O32" s="685"/>
    </row>
    <row r="33" spans="1:15">
      <c r="A33" s="1162" t="s">
        <v>1721</v>
      </c>
      <c r="B33" s="923" t="s">
        <v>649</v>
      </c>
      <c r="C33" s="956"/>
      <c r="D33" s="1158"/>
      <c r="E33" s="956"/>
      <c r="F33" s="1153"/>
      <c r="G33" s="1147"/>
      <c r="H33" s="1148"/>
      <c r="I33" s="731"/>
      <c r="J33" s="1148"/>
      <c r="K33" s="956"/>
      <c r="L33" s="1149">
        <f t="shared" si="1"/>
        <v>0</v>
      </c>
      <c r="M33" s="1150"/>
      <c r="N33" s="1147"/>
      <c r="O33" s="685"/>
    </row>
    <row r="34" spans="1:15">
      <c r="A34" s="1162" t="s">
        <v>1722</v>
      </c>
      <c r="B34" s="923" t="s">
        <v>650</v>
      </c>
      <c r="C34" s="956"/>
      <c r="D34" s="1158"/>
      <c r="E34" s="956"/>
      <c r="F34" s="1153"/>
      <c r="G34" s="1147"/>
      <c r="H34" s="1148"/>
      <c r="I34" s="731"/>
      <c r="J34" s="1148"/>
      <c r="K34" s="956"/>
      <c r="L34" s="1149">
        <f t="shared" si="1"/>
        <v>0</v>
      </c>
      <c r="M34" s="1150"/>
      <c r="N34" s="1147"/>
      <c r="O34" s="685"/>
    </row>
    <row r="35" spans="1:15">
      <c r="A35" s="1162" t="s">
        <v>1723</v>
      </c>
      <c r="B35" s="923" t="s">
        <v>331</v>
      </c>
      <c r="C35" s="956"/>
      <c r="D35" s="1158"/>
      <c r="E35" s="956"/>
      <c r="F35" s="1153"/>
      <c r="G35" s="1147"/>
      <c r="H35" s="1148"/>
      <c r="I35" s="731"/>
      <c r="J35" s="1148"/>
      <c r="K35" s="956"/>
      <c r="L35" s="1149">
        <f t="shared" si="1"/>
        <v>0</v>
      </c>
      <c r="M35" s="1150"/>
      <c r="N35" s="1147"/>
      <c r="O35" s="685"/>
    </row>
    <row r="36" spans="1:15">
      <c r="A36" s="1162" t="s">
        <v>1724</v>
      </c>
      <c r="B36" s="923" t="s">
        <v>334</v>
      </c>
      <c r="C36" s="956"/>
      <c r="D36" s="1158"/>
      <c r="E36" s="956"/>
      <c r="F36" s="1153"/>
      <c r="G36" s="1147"/>
      <c r="H36" s="1148"/>
      <c r="I36" s="731"/>
      <c r="J36" s="1148"/>
      <c r="K36" s="956"/>
      <c r="L36" s="1149">
        <f t="shared" si="1"/>
        <v>0</v>
      </c>
      <c r="M36" s="1150"/>
      <c r="N36" s="1147"/>
      <c r="O36" s="685"/>
    </row>
    <row r="37" spans="1:15">
      <c r="A37" s="1162" t="s">
        <v>1725</v>
      </c>
      <c r="B37" s="923" t="s">
        <v>1636</v>
      </c>
      <c r="C37" s="956"/>
      <c r="D37" s="1158"/>
      <c r="E37" s="956"/>
      <c r="F37" s="1153"/>
      <c r="G37" s="1147"/>
      <c r="H37" s="1148"/>
      <c r="I37" s="731"/>
      <c r="J37" s="1148"/>
      <c r="K37" s="956"/>
      <c r="L37" s="1149">
        <f t="shared" si="1"/>
        <v>0</v>
      </c>
      <c r="M37" s="1150"/>
      <c r="N37" s="1147"/>
      <c r="O37" s="685"/>
    </row>
    <row r="38" spans="1:15">
      <c r="A38" s="1163">
        <v>5.0999999999999996</v>
      </c>
      <c r="B38" s="1143" t="s">
        <v>1726</v>
      </c>
      <c r="C38" s="1155">
        <f>SUM(C39:C43)</f>
        <v>0</v>
      </c>
      <c r="D38" s="1156">
        <f t="shared" ref="D38:K38" si="5">SUM(D39:D43)</f>
        <v>0</v>
      </c>
      <c r="E38" s="1155">
        <f t="shared" si="5"/>
        <v>0</v>
      </c>
      <c r="F38" s="1155">
        <f t="shared" si="5"/>
        <v>0</v>
      </c>
      <c r="G38" s="1155">
        <f t="shared" si="5"/>
        <v>0</v>
      </c>
      <c r="H38" s="1155">
        <f t="shared" si="5"/>
        <v>0</v>
      </c>
      <c r="I38" s="1155">
        <f t="shared" si="5"/>
        <v>0</v>
      </c>
      <c r="J38" s="1155">
        <f t="shared" si="5"/>
        <v>0</v>
      </c>
      <c r="K38" s="1155">
        <f t="shared" si="5"/>
        <v>0</v>
      </c>
      <c r="L38" s="1149">
        <f t="shared" si="1"/>
        <v>0</v>
      </c>
      <c r="M38" s="1155">
        <f>SUM(M39:M43)</f>
        <v>0</v>
      </c>
      <c r="N38" s="1159">
        <f>SUM(N39:N43)</f>
        <v>0</v>
      </c>
      <c r="O38" s="685"/>
    </row>
    <row r="39" spans="1:15">
      <c r="A39" s="1157" t="s">
        <v>1727</v>
      </c>
      <c r="B39" s="923" t="s">
        <v>649</v>
      </c>
      <c r="C39" s="956"/>
      <c r="D39" s="1158"/>
      <c r="E39" s="956"/>
      <c r="F39" s="1153"/>
      <c r="G39" s="1147"/>
      <c r="H39" s="1148"/>
      <c r="I39" s="731"/>
      <c r="J39" s="1148"/>
      <c r="K39" s="956"/>
      <c r="L39" s="1149">
        <f t="shared" si="1"/>
        <v>0</v>
      </c>
      <c r="M39" s="1150"/>
      <c r="N39" s="1147"/>
      <c r="O39" s="685"/>
    </row>
    <row r="40" spans="1:15">
      <c r="A40" s="1164" t="s">
        <v>1728</v>
      </c>
      <c r="B40" s="923" t="s">
        <v>650</v>
      </c>
      <c r="C40" s="956"/>
      <c r="D40" s="1158"/>
      <c r="E40" s="956"/>
      <c r="F40" s="1153"/>
      <c r="G40" s="1147"/>
      <c r="H40" s="1148"/>
      <c r="I40" s="731"/>
      <c r="J40" s="1148"/>
      <c r="K40" s="956"/>
      <c r="L40" s="1149">
        <f t="shared" si="1"/>
        <v>0</v>
      </c>
      <c r="M40" s="1150"/>
      <c r="N40" s="1147"/>
      <c r="O40" s="685"/>
    </row>
    <row r="41" spans="1:15">
      <c r="A41" s="1157" t="s">
        <v>1729</v>
      </c>
      <c r="B41" s="923" t="s">
        <v>331</v>
      </c>
      <c r="C41" s="956"/>
      <c r="D41" s="1158"/>
      <c r="E41" s="956"/>
      <c r="F41" s="1153"/>
      <c r="G41" s="1147"/>
      <c r="H41" s="1148"/>
      <c r="I41" s="731"/>
      <c r="J41" s="1148"/>
      <c r="K41" s="956"/>
      <c r="L41" s="1149">
        <f t="shared" si="1"/>
        <v>0</v>
      </c>
      <c r="M41" s="1150"/>
      <c r="N41" s="1147"/>
      <c r="O41" s="685"/>
    </row>
    <row r="42" spans="1:15">
      <c r="A42" s="1164" t="s">
        <v>1730</v>
      </c>
      <c r="B42" s="923" t="s">
        <v>334</v>
      </c>
      <c r="C42" s="956"/>
      <c r="D42" s="1158"/>
      <c r="E42" s="956"/>
      <c r="F42" s="1153"/>
      <c r="G42" s="1147"/>
      <c r="H42" s="1148"/>
      <c r="I42" s="731"/>
      <c r="J42" s="1148"/>
      <c r="K42" s="956"/>
      <c r="L42" s="1149">
        <f t="shared" si="1"/>
        <v>0</v>
      </c>
      <c r="M42" s="1150"/>
      <c r="N42" s="1147"/>
      <c r="O42" s="685"/>
    </row>
    <row r="43" spans="1:15">
      <c r="A43" s="1157" t="s">
        <v>1731</v>
      </c>
      <c r="B43" s="923" t="s">
        <v>1636</v>
      </c>
      <c r="C43" s="956"/>
      <c r="D43" s="1158"/>
      <c r="E43" s="956"/>
      <c r="F43" s="1153"/>
      <c r="G43" s="1147"/>
      <c r="H43" s="1148"/>
      <c r="I43" s="731"/>
      <c r="J43" s="1148"/>
      <c r="K43" s="956"/>
      <c r="L43" s="1149">
        <f t="shared" si="1"/>
        <v>0</v>
      </c>
      <c r="M43" s="1150"/>
      <c r="N43" s="1147"/>
      <c r="O43" s="685"/>
    </row>
    <row r="44" spans="1:15">
      <c r="A44" s="1165">
        <v>5.2</v>
      </c>
      <c r="B44" s="1143" t="s">
        <v>1732</v>
      </c>
      <c r="C44" s="1155">
        <f>SUM(C45:C49)</f>
        <v>0</v>
      </c>
      <c r="D44" s="1156">
        <f t="shared" ref="D44:K44" si="6">SUM(D45:D49)</f>
        <v>0</v>
      </c>
      <c r="E44" s="1155">
        <f t="shared" si="6"/>
        <v>0</v>
      </c>
      <c r="F44" s="1155">
        <f t="shared" si="6"/>
        <v>0</v>
      </c>
      <c r="G44" s="1155">
        <f t="shared" si="6"/>
        <v>0</v>
      </c>
      <c r="H44" s="1155">
        <f t="shared" si="6"/>
        <v>0</v>
      </c>
      <c r="I44" s="1155">
        <f t="shared" si="6"/>
        <v>0</v>
      </c>
      <c r="J44" s="1155">
        <f t="shared" si="6"/>
        <v>0</v>
      </c>
      <c r="K44" s="1155">
        <f t="shared" si="6"/>
        <v>0</v>
      </c>
      <c r="L44" s="1149">
        <f t="shared" si="1"/>
        <v>0</v>
      </c>
      <c r="M44" s="1155">
        <f>SUM(M45:M49)</f>
        <v>0</v>
      </c>
      <c r="N44" s="1159">
        <f>SUM(N45:N49)</f>
        <v>0</v>
      </c>
      <c r="O44" s="685"/>
    </row>
    <row r="45" spans="1:15">
      <c r="A45" s="1164" t="s">
        <v>1733</v>
      </c>
      <c r="B45" s="923" t="s">
        <v>649</v>
      </c>
      <c r="C45" s="956"/>
      <c r="D45" s="1158"/>
      <c r="E45" s="956"/>
      <c r="F45" s="1153"/>
      <c r="G45" s="1147"/>
      <c r="H45" s="1148"/>
      <c r="I45" s="731"/>
      <c r="J45" s="1148"/>
      <c r="K45" s="956"/>
      <c r="L45" s="1149">
        <f t="shared" si="1"/>
        <v>0</v>
      </c>
      <c r="M45" s="1150"/>
      <c r="N45" s="1147"/>
      <c r="O45" s="685"/>
    </row>
    <row r="46" spans="1:15">
      <c r="A46" s="1164" t="s">
        <v>1734</v>
      </c>
      <c r="B46" s="923" t="s">
        <v>650</v>
      </c>
      <c r="C46" s="956"/>
      <c r="D46" s="1158"/>
      <c r="E46" s="956"/>
      <c r="F46" s="1153"/>
      <c r="G46" s="1147"/>
      <c r="H46" s="1148"/>
      <c r="I46" s="731"/>
      <c r="J46" s="1148"/>
      <c r="K46" s="956"/>
      <c r="L46" s="1149">
        <f t="shared" si="1"/>
        <v>0</v>
      </c>
      <c r="M46" s="1150"/>
      <c r="N46" s="1147"/>
      <c r="O46" s="685"/>
    </row>
    <row r="47" spans="1:15">
      <c r="A47" s="1164" t="s">
        <v>1735</v>
      </c>
      <c r="B47" s="923" t="s">
        <v>331</v>
      </c>
      <c r="C47" s="956"/>
      <c r="D47" s="1158"/>
      <c r="E47" s="956"/>
      <c r="F47" s="1153"/>
      <c r="G47" s="1147"/>
      <c r="H47" s="1148"/>
      <c r="I47" s="731"/>
      <c r="J47" s="1148"/>
      <c r="K47" s="956"/>
      <c r="L47" s="1149">
        <f t="shared" si="1"/>
        <v>0</v>
      </c>
      <c r="M47" s="1150"/>
      <c r="N47" s="1147"/>
      <c r="O47" s="685"/>
    </row>
    <row r="48" spans="1:15">
      <c r="A48" s="1164" t="s">
        <v>1736</v>
      </c>
      <c r="B48" s="923" t="s">
        <v>334</v>
      </c>
      <c r="C48" s="956"/>
      <c r="D48" s="1152"/>
      <c r="E48" s="1145"/>
      <c r="F48" s="1153"/>
      <c r="G48" s="1147"/>
      <c r="H48" s="1148"/>
      <c r="I48" s="731"/>
      <c r="J48" s="1148"/>
      <c r="K48" s="956"/>
      <c r="L48" s="1149">
        <f t="shared" si="1"/>
        <v>0</v>
      </c>
      <c r="M48" s="1150"/>
      <c r="N48" s="1147"/>
      <c r="O48" s="685"/>
    </row>
    <row r="49" spans="1:15">
      <c r="A49" s="1164" t="s">
        <v>1737</v>
      </c>
      <c r="B49" s="923" t="s">
        <v>1636</v>
      </c>
      <c r="C49" s="956"/>
      <c r="D49" s="1152"/>
      <c r="E49" s="1145"/>
      <c r="F49" s="1153"/>
      <c r="G49" s="1147"/>
      <c r="H49" s="1148"/>
      <c r="I49" s="731"/>
      <c r="J49" s="1148"/>
      <c r="K49" s="956"/>
      <c r="L49" s="1149">
        <f t="shared" si="1"/>
        <v>0</v>
      </c>
      <c r="M49" s="1150"/>
      <c r="N49" s="1147"/>
      <c r="O49" s="685"/>
    </row>
    <row r="50" spans="1:15">
      <c r="A50" s="1166">
        <v>6</v>
      </c>
      <c r="B50" s="1143" t="s">
        <v>1738</v>
      </c>
      <c r="C50" s="956"/>
      <c r="D50" s="1152"/>
      <c r="E50" s="1145"/>
      <c r="F50" s="1153"/>
      <c r="G50" s="1147"/>
      <c r="H50" s="1148"/>
      <c r="I50" s="731"/>
      <c r="J50" s="1148"/>
      <c r="K50" s="956"/>
      <c r="L50" s="1149">
        <f t="shared" si="1"/>
        <v>0</v>
      </c>
      <c r="M50" s="1150"/>
      <c r="N50" s="1147"/>
      <c r="O50" s="685"/>
    </row>
    <row r="51" spans="1:15">
      <c r="A51" s="1167">
        <v>7</v>
      </c>
      <c r="B51" s="1161" t="s">
        <v>1739</v>
      </c>
      <c r="C51" s="956"/>
      <c r="D51" s="1152"/>
      <c r="E51" s="1145"/>
      <c r="F51" s="1153"/>
      <c r="G51" s="1147"/>
      <c r="H51" s="1148"/>
      <c r="I51" s="731"/>
      <c r="J51" s="1148"/>
      <c r="K51" s="956"/>
      <c r="L51" s="1149">
        <f t="shared" si="1"/>
        <v>0</v>
      </c>
      <c r="M51" s="1150"/>
      <c r="N51" s="1147"/>
      <c r="O51" s="685"/>
    </row>
    <row r="52" spans="1:15" ht="15.75" thickBot="1">
      <c r="A52" s="1168">
        <v>8</v>
      </c>
      <c r="B52" s="1169" t="s">
        <v>1740</v>
      </c>
      <c r="C52" s="977"/>
      <c r="D52" s="1170"/>
      <c r="E52" s="1171"/>
      <c r="F52" s="1172"/>
      <c r="G52" s="1173"/>
      <c r="H52" s="1174"/>
      <c r="I52" s="966"/>
      <c r="J52" s="1174"/>
      <c r="K52" s="977"/>
      <c r="L52" s="1175">
        <f>SUM(C52:K52)</f>
        <v>0</v>
      </c>
      <c r="M52" s="1176"/>
      <c r="N52" s="1173"/>
      <c r="O52" s="685"/>
    </row>
    <row r="53" spans="1:15">
      <c r="A53" s="670"/>
      <c r="B53" s="1177"/>
      <c r="C53" s="1177"/>
      <c r="D53" s="1178"/>
      <c r="E53" s="1178"/>
      <c r="F53" s="1178"/>
      <c r="G53" s="671"/>
      <c r="H53" s="671"/>
      <c r="I53" s="1178"/>
      <c r="J53" s="1178"/>
      <c r="K53" s="1178"/>
      <c r="L53" s="1178"/>
      <c r="M53" s="685"/>
      <c r="N53" s="685"/>
      <c r="O53" s="1179"/>
    </row>
    <row r="54" spans="1:15">
      <c r="A54" s="685"/>
      <c r="B54" s="685"/>
      <c r="C54" s="685"/>
      <c r="D54" s="685"/>
      <c r="E54" s="685"/>
      <c r="F54" s="685"/>
      <c r="G54" s="671"/>
      <c r="H54" s="671"/>
      <c r="I54" s="1178"/>
      <c r="J54" s="1178"/>
      <c r="K54" s="1178"/>
      <c r="L54" s="1178"/>
      <c r="M54" s="685"/>
      <c r="N54" s="685"/>
      <c r="O54" s="1179"/>
    </row>
    <row r="55" spans="1:15">
      <c r="A55" s="685"/>
      <c r="B55" s="1180" t="s">
        <v>1741</v>
      </c>
      <c r="C55" s="685"/>
      <c r="D55" s="1178"/>
      <c r="E55" s="1178"/>
      <c r="F55" s="1178"/>
      <c r="G55" s="671"/>
      <c r="H55" s="671"/>
      <c r="I55" s="1178"/>
      <c r="J55" s="1178"/>
      <c r="K55" s="1178"/>
      <c r="L55" s="1178"/>
      <c r="M55" s="685"/>
      <c r="N55" s="685"/>
      <c r="O55" s="1179"/>
    </row>
    <row r="56" spans="1:15" ht="24.75">
      <c r="A56" s="685"/>
      <c r="B56" s="1181" t="s">
        <v>1742</v>
      </c>
      <c r="C56" s="1182"/>
      <c r="D56" s="1178"/>
      <c r="E56" s="1178"/>
      <c r="F56" s="1178"/>
      <c r="G56" s="671"/>
      <c r="H56" s="671"/>
      <c r="I56" s="1178"/>
      <c r="J56" s="1178"/>
      <c r="K56" s="1178"/>
      <c r="L56" s="1178"/>
      <c r="M56" s="685"/>
      <c r="N56" s="685"/>
      <c r="O56" s="1179"/>
    </row>
    <row r="57" spans="1:15">
      <c r="A57" s="685"/>
      <c r="B57" s="1183"/>
      <c r="C57" s="1183"/>
      <c r="D57" s="1179"/>
      <c r="E57" s="1179"/>
      <c r="F57" s="1179"/>
      <c r="G57" s="1179"/>
      <c r="H57" s="1179"/>
      <c r="I57" s="1179"/>
      <c r="J57" s="1179"/>
      <c r="K57" s="1179"/>
      <c r="L57" s="1179"/>
      <c r="M57" s="1179"/>
      <c r="N57" s="1179"/>
      <c r="O57" s="1179"/>
    </row>
  </sheetData>
  <mergeCells count="18">
    <mergeCell ref="A7:A12"/>
    <mergeCell ref="C7:K7"/>
    <mergeCell ref="L7:L12"/>
    <mergeCell ref="M7:N7"/>
    <mergeCell ref="B8:B12"/>
    <mergeCell ref="C8:C12"/>
    <mergeCell ref="D8:G9"/>
    <mergeCell ref="H8:H12"/>
    <mergeCell ref="I8:I12"/>
    <mergeCell ref="J8:J12"/>
    <mergeCell ref="K8:K12"/>
    <mergeCell ref="M8:M12"/>
    <mergeCell ref="N8:N12"/>
    <mergeCell ref="D10:E10"/>
    <mergeCell ref="F10:F12"/>
    <mergeCell ref="G10:G12"/>
    <mergeCell ref="D11:D12"/>
    <mergeCell ref="E11:E12"/>
  </mergeCells>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workbookViewId="0"/>
  </sheetViews>
  <sheetFormatPr defaultRowHeight="15"/>
  <cols>
    <col min="1" max="1" width="23.7109375" style="32" customWidth="1"/>
    <col min="2" max="2" width="64.7109375" style="32" customWidth="1"/>
    <col min="3" max="3" width="12" style="32" customWidth="1"/>
    <col min="4" max="4" width="13.42578125" style="32" customWidth="1"/>
    <col min="5" max="5" width="9.140625" style="32"/>
    <col min="6" max="6" width="11.7109375" style="32" customWidth="1"/>
    <col min="7" max="7" width="14.85546875" style="32" customWidth="1"/>
    <col min="8" max="9" width="9.140625" style="32"/>
    <col min="10" max="11" width="12.5703125" style="32" customWidth="1"/>
    <col min="12" max="12" width="9.140625" style="32"/>
    <col min="13" max="13" width="13" style="32" customWidth="1"/>
    <col min="14" max="14" width="15" style="32" customWidth="1"/>
    <col min="15" max="16" width="9.140625" style="32"/>
    <col min="17" max="17" width="12.7109375" style="32" customWidth="1"/>
    <col min="18" max="18" width="12.85546875" style="32" customWidth="1"/>
    <col min="19" max="19" width="9.140625" style="32"/>
    <col min="20" max="20" width="14.42578125" style="32" customWidth="1"/>
    <col min="21" max="21" width="15.5703125" style="32" customWidth="1"/>
    <col min="22" max="256" width="9.140625" style="32"/>
    <col min="257" max="257" width="23.7109375" style="32" customWidth="1"/>
    <col min="258" max="258" width="64.7109375" style="32" customWidth="1"/>
    <col min="259" max="259" width="12" style="32" customWidth="1"/>
    <col min="260" max="260" width="13.42578125" style="32" customWidth="1"/>
    <col min="261" max="261" width="9.140625" style="32"/>
    <col min="262" max="262" width="11.7109375" style="32" customWidth="1"/>
    <col min="263" max="263" width="14.85546875" style="32" customWidth="1"/>
    <col min="264" max="265" width="9.140625" style="32"/>
    <col min="266" max="267" width="12.5703125" style="32" customWidth="1"/>
    <col min="268" max="268" width="9.140625" style="32"/>
    <col min="269" max="269" width="13" style="32" customWidth="1"/>
    <col min="270" max="270" width="15" style="32" customWidth="1"/>
    <col min="271" max="272" width="9.140625" style="32"/>
    <col min="273" max="273" width="12.7109375" style="32" customWidth="1"/>
    <col min="274" max="274" width="12.85546875" style="32" customWidth="1"/>
    <col min="275" max="275" width="9.140625" style="32"/>
    <col min="276" max="276" width="14.42578125" style="32" customWidth="1"/>
    <col min="277" max="277" width="15.5703125" style="32" customWidth="1"/>
    <col min="278" max="512" width="9.140625" style="32"/>
    <col min="513" max="513" width="23.7109375" style="32" customWidth="1"/>
    <col min="514" max="514" width="64.7109375" style="32" customWidth="1"/>
    <col min="515" max="515" width="12" style="32" customWidth="1"/>
    <col min="516" max="516" width="13.42578125" style="32" customWidth="1"/>
    <col min="517" max="517" width="9.140625" style="32"/>
    <col min="518" max="518" width="11.7109375" style="32" customWidth="1"/>
    <col min="519" max="519" width="14.85546875" style="32" customWidth="1"/>
    <col min="520" max="521" width="9.140625" style="32"/>
    <col min="522" max="523" width="12.5703125" style="32" customWidth="1"/>
    <col min="524" max="524" width="9.140625" style="32"/>
    <col min="525" max="525" width="13" style="32" customWidth="1"/>
    <col min="526" max="526" width="15" style="32" customWidth="1"/>
    <col min="527" max="528" width="9.140625" style="32"/>
    <col min="529" max="529" width="12.7109375" style="32" customWidth="1"/>
    <col min="530" max="530" width="12.85546875" style="32" customWidth="1"/>
    <col min="531" max="531" width="9.140625" style="32"/>
    <col min="532" max="532" width="14.42578125" style="32" customWidth="1"/>
    <col min="533" max="533" width="15.5703125" style="32" customWidth="1"/>
    <col min="534" max="768" width="9.140625" style="32"/>
    <col min="769" max="769" width="23.7109375" style="32" customWidth="1"/>
    <col min="770" max="770" width="64.7109375" style="32" customWidth="1"/>
    <col min="771" max="771" width="12" style="32" customWidth="1"/>
    <col min="772" max="772" width="13.42578125" style="32" customWidth="1"/>
    <col min="773" max="773" width="9.140625" style="32"/>
    <col min="774" max="774" width="11.7109375" style="32" customWidth="1"/>
    <col min="775" max="775" width="14.85546875" style="32" customWidth="1"/>
    <col min="776" max="777" width="9.140625" style="32"/>
    <col min="778" max="779" width="12.5703125" style="32" customWidth="1"/>
    <col min="780" max="780" width="9.140625" style="32"/>
    <col min="781" max="781" width="13" style="32" customWidth="1"/>
    <col min="782" max="782" width="15" style="32" customWidth="1"/>
    <col min="783" max="784" width="9.140625" style="32"/>
    <col min="785" max="785" width="12.7109375" style="32" customWidth="1"/>
    <col min="786" max="786" width="12.85546875" style="32" customWidth="1"/>
    <col min="787" max="787" width="9.140625" style="32"/>
    <col min="788" max="788" width="14.42578125" style="32" customWidth="1"/>
    <col min="789" max="789" width="15.5703125" style="32" customWidth="1"/>
    <col min="790" max="1024" width="9.140625" style="32"/>
    <col min="1025" max="1025" width="23.7109375" style="32" customWidth="1"/>
    <col min="1026" max="1026" width="64.7109375" style="32" customWidth="1"/>
    <col min="1027" max="1027" width="12" style="32" customWidth="1"/>
    <col min="1028" max="1028" width="13.42578125" style="32" customWidth="1"/>
    <col min="1029" max="1029" width="9.140625" style="32"/>
    <col min="1030" max="1030" width="11.7109375" style="32" customWidth="1"/>
    <col min="1031" max="1031" width="14.85546875" style="32" customWidth="1"/>
    <col min="1032" max="1033" width="9.140625" style="32"/>
    <col min="1034" max="1035" width="12.5703125" style="32" customWidth="1"/>
    <col min="1036" max="1036" width="9.140625" style="32"/>
    <col min="1037" max="1037" width="13" style="32" customWidth="1"/>
    <col min="1038" max="1038" width="15" style="32" customWidth="1"/>
    <col min="1039" max="1040" width="9.140625" style="32"/>
    <col min="1041" max="1041" width="12.7109375" style="32" customWidth="1"/>
    <col min="1042" max="1042" width="12.85546875" style="32" customWidth="1"/>
    <col min="1043" max="1043" width="9.140625" style="32"/>
    <col min="1044" max="1044" width="14.42578125" style="32" customWidth="1"/>
    <col min="1045" max="1045" width="15.5703125" style="32" customWidth="1"/>
    <col min="1046" max="1280" width="9.140625" style="32"/>
    <col min="1281" max="1281" width="23.7109375" style="32" customWidth="1"/>
    <col min="1282" max="1282" width="64.7109375" style="32" customWidth="1"/>
    <col min="1283" max="1283" width="12" style="32" customWidth="1"/>
    <col min="1284" max="1284" width="13.42578125" style="32" customWidth="1"/>
    <col min="1285" max="1285" width="9.140625" style="32"/>
    <col min="1286" max="1286" width="11.7109375" style="32" customWidth="1"/>
    <col min="1287" max="1287" width="14.85546875" style="32" customWidth="1"/>
    <col min="1288" max="1289" width="9.140625" style="32"/>
    <col min="1290" max="1291" width="12.5703125" style="32" customWidth="1"/>
    <col min="1292" max="1292" width="9.140625" style="32"/>
    <col min="1293" max="1293" width="13" style="32" customWidth="1"/>
    <col min="1294" max="1294" width="15" style="32" customWidth="1"/>
    <col min="1295" max="1296" width="9.140625" style="32"/>
    <col min="1297" max="1297" width="12.7109375" style="32" customWidth="1"/>
    <col min="1298" max="1298" width="12.85546875" style="32" customWidth="1"/>
    <col min="1299" max="1299" width="9.140625" style="32"/>
    <col min="1300" max="1300" width="14.42578125" style="32" customWidth="1"/>
    <col min="1301" max="1301" width="15.5703125" style="32" customWidth="1"/>
    <col min="1302" max="1536" width="9.140625" style="32"/>
    <col min="1537" max="1537" width="23.7109375" style="32" customWidth="1"/>
    <col min="1538" max="1538" width="64.7109375" style="32" customWidth="1"/>
    <col min="1539" max="1539" width="12" style="32" customWidth="1"/>
    <col min="1540" max="1540" width="13.42578125" style="32" customWidth="1"/>
    <col min="1541" max="1541" width="9.140625" style="32"/>
    <col min="1542" max="1542" width="11.7109375" style="32" customWidth="1"/>
    <col min="1543" max="1543" width="14.85546875" style="32" customWidth="1"/>
    <col min="1544" max="1545" width="9.140625" style="32"/>
    <col min="1546" max="1547" width="12.5703125" style="32" customWidth="1"/>
    <col min="1548" max="1548" width="9.140625" style="32"/>
    <col min="1549" max="1549" width="13" style="32" customWidth="1"/>
    <col min="1550" max="1550" width="15" style="32" customWidth="1"/>
    <col min="1551" max="1552" width="9.140625" style="32"/>
    <col min="1553" max="1553" width="12.7109375" style="32" customWidth="1"/>
    <col min="1554" max="1554" width="12.85546875" style="32" customWidth="1"/>
    <col min="1555" max="1555" width="9.140625" style="32"/>
    <col min="1556" max="1556" width="14.42578125" style="32" customWidth="1"/>
    <col min="1557" max="1557" width="15.5703125" style="32" customWidth="1"/>
    <col min="1558" max="1792" width="9.140625" style="32"/>
    <col min="1793" max="1793" width="23.7109375" style="32" customWidth="1"/>
    <col min="1794" max="1794" width="64.7109375" style="32" customWidth="1"/>
    <col min="1795" max="1795" width="12" style="32" customWidth="1"/>
    <col min="1796" max="1796" width="13.42578125" style="32" customWidth="1"/>
    <col min="1797" max="1797" width="9.140625" style="32"/>
    <col min="1798" max="1798" width="11.7109375" style="32" customWidth="1"/>
    <col min="1799" max="1799" width="14.85546875" style="32" customWidth="1"/>
    <col min="1800" max="1801" width="9.140625" style="32"/>
    <col min="1802" max="1803" width="12.5703125" style="32" customWidth="1"/>
    <col min="1804" max="1804" width="9.140625" style="32"/>
    <col min="1805" max="1805" width="13" style="32" customWidth="1"/>
    <col min="1806" max="1806" width="15" style="32" customWidth="1"/>
    <col min="1807" max="1808" width="9.140625" style="32"/>
    <col min="1809" max="1809" width="12.7109375" style="32" customWidth="1"/>
    <col min="1810" max="1810" width="12.85546875" style="32" customWidth="1"/>
    <col min="1811" max="1811" width="9.140625" style="32"/>
    <col min="1812" max="1812" width="14.42578125" style="32" customWidth="1"/>
    <col min="1813" max="1813" width="15.5703125" style="32" customWidth="1"/>
    <col min="1814" max="2048" width="9.140625" style="32"/>
    <col min="2049" max="2049" width="23.7109375" style="32" customWidth="1"/>
    <col min="2050" max="2050" width="64.7109375" style="32" customWidth="1"/>
    <col min="2051" max="2051" width="12" style="32" customWidth="1"/>
    <col min="2052" max="2052" width="13.42578125" style="32" customWidth="1"/>
    <col min="2053" max="2053" width="9.140625" style="32"/>
    <col min="2054" max="2054" width="11.7109375" style="32" customWidth="1"/>
    <col min="2055" max="2055" width="14.85546875" style="32" customWidth="1"/>
    <col min="2056" max="2057" width="9.140625" style="32"/>
    <col min="2058" max="2059" width="12.5703125" style="32" customWidth="1"/>
    <col min="2060" max="2060" width="9.140625" style="32"/>
    <col min="2061" max="2061" width="13" style="32" customWidth="1"/>
    <col min="2062" max="2062" width="15" style="32" customWidth="1"/>
    <col min="2063" max="2064" width="9.140625" style="32"/>
    <col min="2065" max="2065" width="12.7109375" style="32" customWidth="1"/>
    <col min="2066" max="2066" width="12.85546875" style="32" customWidth="1"/>
    <col min="2067" max="2067" width="9.140625" style="32"/>
    <col min="2068" max="2068" width="14.42578125" style="32" customWidth="1"/>
    <col min="2069" max="2069" width="15.5703125" style="32" customWidth="1"/>
    <col min="2070" max="2304" width="9.140625" style="32"/>
    <col min="2305" max="2305" width="23.7109375" style="32" customWidth="1"/>
    <col min="2306" max="2306" width="64.7109375" style="32" customWidth="1"/>
    <col min="2307" max="2307" width="12" style="32" customWidth="1"/>
    <col min="2308" max="2308" width="13.42578125" style="32" customWidth="1"/>
    <col min="2309" max="2309" width="9.140625" style="32"/>
    <col min="2310" max="2310" width="11.7109375" style="32" customWidth="1"/>
    <col min="2311" max="2311" width="14.85546875" style="32" customWidth="1"/>
    <col min="2312" max="2313" width="9.140625" style="32"/>
    <col min="2314" max="2315" width="12.5703125" style="32" customWidth="1"/>
    <col min="2316" max="2316" width="9.140625" style="32"/>
    <col min="2317" max="2317" width="13" style="32" customWidth="1"/>
    <col min="2318" max="2318" width="15" style="32" customWidth="1"/>
    <col min="2319" max="2320" width="9.140625" style="32"/>
    <col min="2321" max="2321" width="12.7109375" style="32" customWidth="1"/>
    <col min="2322" max="2322" width="12.85546875" style="32" customWidth="1"/>
    <col min="2323" max="2323" width="9.140625" style="32"/>
    <col min="2324" max="2324" width="14.42578125" style="32" customWidth="1"/>
    <col min="2325" max="2325" width="15.5703125" style="32" customWidth="1"/>
    <col min="2326" max="2560" width="9.140625" style="32"/>
    <col min="2561" max="2561" width="23.7109375" style="32" customWidth="1"/>
    <col min="2562" max="2562" width="64.7109375" style="32" customWidth="1"/>
    <col min="2563" max="2563" width="12" style="32" customWidth="1"/>
    <col min="2564" max="2564" width="13.42578125" style="32" customWidth="1"/>
    <col min="2565" max="2565" width="9.140625" style="32"/>
    <col min="2566" max="2566" width="11.7109375" style="32" customWidth="1"/>
    <col min="2567" max="2567" width="14.85546875" style="32" customWidth="1"/>
    <col min="2568" max="2569" width="9.140625" style="32"/>
    <col min="2570" max="2571" width="12.5703125" style="32" customWidth="1"/>
    <col min="2572" max="2572" width="9.140625" style="32"/>
    <col min="2573" max="2573" width="13" style="32" customWidth="1"/>
    <col min="2574" max="2574" width="15" style="32" customWidth="1"/>
    <col min="2575" max="2576" width="9.140625" style="32"/>
    <col min="2577" max="2577" width="12.7109375" style="32" customWidth="1"/>
    <col min="2578" max="2578" width="12.85546875" style="32" customWidth="1"/>
    <col min="2579" max="2579" width="9.140625" style="32"/>
    <col min="2580" max="2580" width="14.42578125" style="32" customWidth="1"/>
    <col min="2581" max="2581" width="15.5703125" style="32" customWidth="1"/>
    <col min="2582" max="2816" width="9.140625" style="32"/>
    <col min="2817" max="2817" width="23.7109375" style="32" customWidth="1"/>
    <col min="2818" max="2818" width="64.7109375" style="32" customWidth="1"/>
    <col min="2819" max="2819" width="12" style="32" customWidth="1"/>
    <col min="2820" max="2820" width="13.42578125" style="32" customWidth="1"/>
    <col min="2821" max="2821" width="9.140625" style="32"/>
    <col min="2822" max="2822" width="11.7109375" style="32" customWidth="1"/>
    <col min="2823" max="2823" width="14.85546875" style="32" customWidth="1"/>
    <col min="2824" max="2825" width="9.140625" style="32"/>
    <col min="2826" max="2827" width="12.5703125" style="32" customWidth="1"/>
    <col min="2828" max="2828" width="9.140625" style="32"/>
    <col min="2829" max="2829" width="13" style="32" customWidth="1"/>
    <col min="2830" max="2830" width="15" style="32" customWidth="1"/>
    <col min="2831" max="2832" width="9.140625" style="32"/>
    <col min="2833" max="2833" width="12.7109375" style="32" customWidth="1"/>
    <col min="2834" max="2834" width="12.85546875" style="32" customWidth="1"/>
    <col min="2835" max="2835" width="9.140625" style="32"/>
    <col min="2836" max="2836" width="14.42578125" style="32" customWidth="1"/>
    <col min="2837" max="2837" width="15.5703125" style="32" customWidth="1"/>
    <col min="2838" max="3072" width="9.140625" style="32"/>
    <col min="3073" max="3073" width="23.7109375" style="32" customWidth="1"/>
    <col min="3074" max="3074" width="64.7109375" style="32" customWidth="1"/>
    <col min="3075" max="3075" width="12" style="32" customWidth="1"/>
    <col min="3076" max="3076" width="13.42578125" style="32" customWidth="1"/>
    <col min="3077" max="3077" width="9.140625" style="32"/>
    <col min="3078" max="3078" width="11.7109375" style="32" customWidth="1"/>
    <col min="3079" max="3079" width="14.85546875" style="32" customWidth="1"/>
    <col min="3080" max="3081" width="9.140625" style="32"/>
    <col min="3082" max="3083" width="12.5703125" style="32" customWidth="1"/>
    <col min="3084" max="3084" width="9.140625" style="32"/>
    <col min="3085" max="3085" width="13" style="32" customWidth="1"/>
    <col min="3086" max="3086" width="15" style="32" customWidth="1"/>
    <col min="3087" max="3088" width="9.140625" style="32"/>
    <col min="3089" max="3089" width="12.7109375" style="32" customWidth="1"/>
    <col min="3090" max="3090" width="12.85546875" style="32" customWidth="1"/>
    <col min="3091" max="3091" width="9.140625" style="32"/>
    <col min="3092" max="3092" width="14.42578125" style="32" customWidth="1"/>
    <col min="3093" max="3093" width="15.5703125" style="32" customWidth="1"/>
    <col min="3094" max="3328" width="9.140625" style="32"/>
    <col min="3329" max="3329" width="23.7109375" style="32" customWidth="1"/>
    <col min="3330" max="3330" width="64.7109375" style="32" customWidth="1"/>
    <col min="3331" max="3331" width="12" style="32" customWidth="1"/>
    <col min="3332" max="3332" width="13.42578125" style="32" customWidth="1"/>
    <col min="3333" max="3333" width="9.140625" style="32"/>
    <col min="3334" max="3334" width="11.7109375" style="32" customWidth="1"/>
    <col min="3335" max="3335" width="14.85546875" style="32" customWidth="1"/>
    <col min="3336" max="3337" width="9.140625" style="32"/>
    <col min="3338" max="3339" width="12.5703125" style="32" customWidth="1"/>
    <col min="3340" max="3340" width="9.140625" style="32"/>
    <col min="3341" max="3341" width="13" style="32" customWidth="1"/>
    <col min="3342" max="3342" width="15" style="32" customWidth="1"/>
    <col min="3343" max="3344" width="9.140625" style="32"/>
    <col min="3345" max="3345" width="12.7109375" style="32" customWidth="1"/>
    <col min="3346" max="3346" width="12.85546875" style="32" customWidth="1"/>
    <col min="3347" max="3347" width="9.140625" style="32"/>
    <col min="3348" max="3348" width="14.42578125" style="32" customWidth="1"/>
    <col min="3349" max="3349" width="15.5703125" style="32" customWidth="1"/>
    <col min="3350" max="3584" width="9.140625" style="32"/>
    <col min="3585" max="3585" width="23.7109375" style="32" customWidth="1"/>
    <col min="3586" max="3586" width="64.7109375" style="32" customWidth="1"/>
    <col min="3587" max="3587" width="12" style="32" customWidth="1"/>
    <col min="3588" max="3588" width="13.42578125" style="32" customWidth="1"/>
    <col min="3589" max="3589" width="9.140625" style="32"/>
    <col min="3590" max="3590" width="11.7109375" style="32" customWidth="1"/>
    <col min="3591" max="3591" width="14.85546875" style="32" customWidth="1"/>
    <col min="3592" max="3593" width="9.140625" style="32"/>
    <col min="3594" max="3595" width="12.5703125" style="32" customWidth="1"/>
    <col min="3596" max="3596" width="9.140625" style="32"/>
    <col min="3597" max="3597" width="13" style="32" customWidth="1"/>
    <col min="3598" max="3598" width="15" style="32" customWidth="1"/>
    <col min="3599" max="3600" width="9.140625" style="32"/>
    <col min="3601" max="3601" width="12.7109375" style="32" customWidth="1"/>
    <col min="3602" max="3602" width="12.85546875" style="32" customWidth="1"/>
    <col min="3603" max="3603" width="9.140625" style="32"/>
    <col min="3604" max="3604" width="14.42578125" style="32" customWidth="1"/>
    <col min="3605" max="3605" width="15.5703125" style="32" customWidth="1"/>
    <col min="3606" max="3840" width="9.140625" style="32"/>
    <col min="3841" max="3841" width="23.7109375" style="32" customWidth="1"/>
    <col min="3842" max="3842" width="64.7109375" style="32" customWidth="1"/>
    <col min="3843" max="3843" width="12" style="32" customWidth="1"/>
    <col min="3844" max="3844" width="13.42578125" style="32" customWidth="1"/>
    <col min="3845" max="3845" width="9.140625" style="32"/>
    <col min="3846" max="3846" width="11.7109375" style="32" customWidth="1"/>
    <col min="3847" max="3847" width="14.85546875" style="32" customWidth="1"/>
    <col min="3848" max="3849" width="9.140625" style="32"/>
    <col min="3850" max="3851" width="12.5703125" style="32" customWidth="1"/>
    <col min="3852" max="3852" width="9.140625" style="32"/>
    <col min="3853" max="3853" width="13" style="32" customWidth="1"/>
    <col min="3854" max="3854" width="15" style="32" customWidth="1"/>
    <col min="3855" max="3856" width="9.140625" style="32"/>
    <col min="3857" max="3857" width="12.7109375" style="32" customWidth="1"/>
    <col min="3858" max="3858" width="12.85546875" style="32" customWidth="1"/>
    <col min="3859" max="3859" width="9.140625" style="32"/>
    <col min="3860" max="3860" width="14.42578125" style="32" customWidth="1"/>
    <col min="3861" max="3861" width="15.5703125" style="32" customWidth="1"/>
    <col min="3862" max="4096" width="9.140625" style="32"/>
    <col min="4097" max="4097" width="23.7109375" style="32" customWidth="1"/>
    <col min="4098" max="4098" width="64.7109375" style="32" customWidth="1"/>
    <col min="4099" max="4099" width="12" style="32" customWidth="1"/>
    <col min="4100" max="4100" width="13.42578125" style="32" customWidth="1"/>
    <col min="4101" max="4101" width="9.140625" style="32"/>
    <col min="4102" max="4102" width="11.7109375" style="32" customWidth="1"/>
    <col min="4103" max="4103" width="14.85546875" style="32" customWidth="1"/>
    <col min="4104" max="4105" width="9.140625" style="32"/>
    <col min="4106" max="4107" width="12.5703125" style="32" customWidth="1"/>
    <col min="4108" max="4108" width="9.140625" style="32"/>
    <col min="4109" max="4109" width="13" style="32" customWidth="1"/>
    <col min="4110" max="4110" width="15" style="32" customWidth="1"/>
    <col min="4111" max="4112" width="9.140625" style="32"/>
    <col min="4113" max="4113" width="12.7109375" style="32" customWidth="1"/>
    <col min="4114" max="4114" width="12.85546875" style="32" customWidth="1"/>
    <col min="4115" max="4115" width="9.140625" style="32"/>
    <col min="4116" max="4116" width="14.42578125" style="32" customWidth="1"/>
    <col min="4117" max="4117" width="15.5703125" style="32" customWidth="1"/>
    <col min="4118" max="4352" width="9.140625" style="32"/>
    <col min="4353" max="4353" width="23.7109375" style="32" customWidth="1"/>
    <col min="4354" max="4354" width="64.7109375" style="32" customWidth="1"/>
    <col min="4355" max="4355" width="12" style="32" customWidth="1"/>
    <col min="4356" max="4356" width="13.42578125" style="32" customWidth="1"/>
    <col min="4357" max="4357" width="9.140625" style="32"/>
    <col min="4358" max="4358" width="11.7109375" style="32" customWidth="1"/>
    <col min="4359" max="4359" width="14.85546875" style="32" customWidth="1"/>
    <col min="4360" max="4361" width="9.140625" style="32"/>
    <col min="4362" max="4363" width="12.5703125" style="32" customWidth="1"/>
    <col min="4364" max="4364" width="9.140625" style="32"/>
    <col min="4365" max="4365" width="13" style="32" customWidth="1"/>
    <col min="4366" max="4366" width="15" style="32" customWidth="1"/>
    <col min="4367" max="4368" width="9.140625" style="32"/>
    <col min="4369" max="4369" width="12.7109375" style="32" customWidth="1"/>
    <col min="4370" max="4370" width="12.85546875" style="32" customWidth="1"/>
    <col min="4371" max="4371" width="9.140625" style="32"/>
    <col min="4372" max="4372" width="14.42578125" style="32" customWidth="1"/>
    <col min="4373" max="4373" width="15.5703125" style="32" customWidth="1"/>
    <col min="4374" max="4608" width="9.140625" style="32"/>
    <col min="4609" max="4609" width="23.7109375" style="32" customWidth="1"/>
    <col min="4610" max="4610" width="64.7109375" style="32" customWidth="1"/>
    <col min="4611" max="4611" width="12" style="32" customWidth="1"/>
    <col min="4612" max="4612" width="13.42578125" style="32" customWidth="1"/>
    <col min="4613" max="4613" width="9.140625" style="32"/>
    <col min="4614" max="4614" width="11.7109375" style="32" customWidth="1"/>
    <col min="4615" max="4615" width="14.85546875" style="32" customWidth="1"/>
    <col min="4616" max="4617" width="9.140625" style="32"/>
    <col min="4618" max="4619" width="12.5703125" style="32" customWidth="1"/>
    <col min="4620" max="4620" width="9.140625" style="32"/>
    <col min="4621" max="4621" width="13" style="32" customWidth="1"/>
    <col min="4622" max="4622" width="15" style="32" customWidth="1"/>
    <col min="4623" max="4624" width="9.140625" style="32"/>
    <col min="4625" max="4625" width="12.7109375" style="32" customWidth="1"/>
    <col min="4626" max="4626" width="12.85546875" style="32" customWidth="1"/>
    <col min="4627" max="4627" width="9.140625" style="32"/>
    <col min="4628" max="4628" width="14.42578125" style="32" customWidth="1"/>
    <col min="4629" max="4629" width="15.5703125" style="32" customWidth="1"/>
    <col min="4630" max="4864" width="9.140625" style="32"/>
    <col min="4865" max="4865" width="23.7109375" style="32" customWidth="1"/>
    <col min="4866" max="4866" width="64.7109375" style="32" customWidth="1"/>
    <col min="4867" max="4867" width="12" style="32" customWidth="1"/>
    <col min="4868" max="4868" width="13.42578125" style="32" customWidth="1"/>
    <col min="4869" max="4869" width="9.140625" style="32"/>
    <col min="4870" max="4870" width="11.7109375" style="32" customWidth="1"/>
    <col min="4871" max="4871" width="14.85546875" style="32" customWidth="1"/>
    <col min="4872" max="4873" width="9.140625" style="32"/>
    <col min="4874" max="4875" width="12.5703125" style="32" customWidth="1"/>
    <col min="4876" max="4876" width="9.140625" style="32"/>
    <col min="4877" max="4877" width="13" style="32" customWidth="1"/>
    <col min="4878" max="4878" width="15" style="32" customWidth="1"/>
    <col min="4879" max="4880" width="9.140625" style="32"/>
    <col min="4881" max="4881" width="12.7109375" style="32" customWidth="1"/>
    <col min="4882" max="4882" width="12.85546875" style="32" customWidth="1"/>
    <col min="4883" max="4883" width="9.140625" style="32"/>
    <col min="4884" max="4884" width="14.42578125" style="32" customWidth="1"/>
    <col min="4885" max="4885" width="15.5703125" style="32" customWidth="1"/>
    <col min="4886" max="5120" width="9.140625" style="32"/>
    <col min="5121" max="5121" width="23.7109375" style="32" customWidth="1"/>
    <col min="5122" max="5122" width="64.7109375" style="32" customWidth="1"/>
    <col min="5123" max="5123" width="12" style="32" customWidth="1"/>
    <col min="5124" max="5124" width="13.42578125" style="32" customWidth="1"/>
    <col min="5125" max="5125" width="9.140625" style="32"/>
    <col min="5126" max="5126" width="11.7109375" style="32" customWidth="1"/>
    <col min="5127" max="5127" width="14.85546875" style="32" customWidth="1"/>
    <col min="5128" max="5129" width="9.140625" style="32"/>
    <col min="5130" max="5131" width="12.5703125" style="32" customWidth="1"/>
    <col min="5132" max="5132" width="9.140625" style="32"/>
    <col min="5133" max="5133" width="13" style="32" customWidth="1"/>
    <col min="5134" max="5134" width="15" style="32" customWidth="1"/>
    <col min="5135" max="5136" width="9.140625" style="32"/>
    <col min="5137" max="5137" width="12.7109375" style="32" customWidth="1"/>
    <col min="5138" max="5138" width="12.85546875" style="32" customWidth="1"/>
    <col min="5139" max="5139" width="9.140625" style="32"/>
    <col min="5140" max="5140" width="14.42578125" style="32" customWidth="1"/>
    <col min="5141" max="5141" width="15.5703125" style="32" customWidth="1"/>
    <col min="5142" max="5376" width="9.140625" style="32"/>
    <col min="5377" max="5377" width="23.7109375" style="32" customWidth="1"/>
    <col min="5378" max="5378" width="64.7109375" style="32" customWidth="1"/>
    <col min="5379" max="5379" width="12" style="32" customWidth="1"/>
    <col min="5380" max="5380" width="13.42578125" style="32" customWidth="1"/>
    <col min="5381" max="5381" width="9.140625" style="32"/>
    <col min="5382" max="5382" width="11.7109375" style="32" customWidth="1"/>
    <col min="5383" max="5383" width="14.85546875" style="32" customWidth="1"/>
    <col min="5384" max="5385" width="9.140625" style="32"/>
    <col min="5386" max="5387" width="12.5703125" style="32" customWidth="1"/>
    <col min="5388" max="5388" width="9.140625" style="32"/>
    <col min="5389" max="5389" width="13" style="32" customWidth="1"/>
    <col min="5390" max="5390" width="15" style="32" customWidth="1"/>
    <col min="5391" max="5392" width="9.140625" style="32"/>
    <col min="5393" max="5393" width="12.7109375" style="32" customWidth="1"/>
    <col min="5394" max="5394" width="12.85546875" style="32" customWidth="1"/>
    <col min="5395" max="5395" width="9.140625" style="32"/>
    <col min="5396" max="5396" width="14.42578125" style="32" customWidth="1"/>
    <col min="5397" max="5397" width="15.5703125" style="32" customWidth="1"/>
    <col min="5398" max="5632" width="9.140625" style="32"/>
    <col min="5633" max="5633" width="23.7109375" style="32" customWidth="1"/>
    <col min="5634" max="5634" width="64.7109375" style="32" customWidth="1"/>
    <col min="5635" max="5635" width="12" style="32" customWidth="1"/>
    <col min="5636" max="5636" width="13.42578125" style="32" customWidth="1"/>
    <col min="5637" max="5637" width="9.140625" style="32"/>
    <col min="5638" max="5638" width="11.7109375" style="32" customWidth="1"/>
    <col min="5639" max="5639" width="14.85546875" style="32" customWidth="1"/>
    <col min="5640" max="5641" width="9.140625" style="32"/>
    <col min="5642" max="5643" width="12.5703125" style="32" customWidth="1"/>
    <col min="5644" max="5644" width="9.140625" style="32"/>
    <col min="5645" max="5645" width="13" style="32" customWidth="1"/>
    <col min="5646" max="5646" width="15" style="32" customWidth="1"/>
    <col min="5647" max="5648" width="9.140625" style="32"/>
    <col min="5649" max="5649" width="12.7109375" style="32" customWidth="1"/>
    <col min="5650" max="5650" width="12.85546875" style="32" customWidth="1"/>
    <col min="5651" max="5651" width="9.140625" style="32"/>
    <col min="5652" max="5652" width="14.42578125" style="32" customWidth="1"/>
    <col min="5653" max="5653" width="15.5703125" style="32" customWidth="1"/>
    <col min="5654" max="5888" width="9.140625" style="32"/>
    <col min="5889" max="5889" width="23.7109375" style="32" customWidth="1"/>
    <col min="5890" max="5890" width="64.7109375" style="32" customWidth="1"/>
    <col min="5891" max="5891" width="12" style="32" customWidth="1"/>
    <col min="5892" max="5892" width="13.42578125" style="32" customWidth="1"/>
    <col min="5893" max="5893" width="9.140625" style="32"/>
    <col min="5894" max="5894" width="11.7109375" style="32" customWidth="1"/>
    <col min="5895" max="5895" width="14.85546875" style="32" customWidth="1"/>
    <col min="5896" max="5897" width="9.140625" style="32"/>
    <col min="5898" max="5899" width="12.5703125" style="32" customWidth="1"/>
    <col min="5900" max="5900" width="9.140625" style="32"/>
    <col min="5901" max="5901" width="13" style="32" customWidth="1"/>
    <col min="5902" max="5902" width="15" style="32" customWidth="1"/>
    <col min="5903" max="5904" width="9.140625" style="32"/>
    <col min="5905" max="5905" width="12.7109375" style="32" customWidth="1"/>
    <col min="5906" max="5906" width="12.85546875" style="32" customWidth="1"/>
    <col min="5907" max="5907" width="9.140625" style="32"/>
    <col min="5908" max="5908" width="14.42578125" style="32" customWidth="1"/>
    <col min="5909" max="5909" width="15.5703125" style="32" customWidth="1"/>
    <col min="5910" max="6144" width="9.140625" style="32"/>
    <col min="6145" max="6145" width="23.7109375" style="32" customWidth="1"/>
    <col min="6146" max="6146" width="64.7109375" style="32" customWidth="1"/>
    <col min="6147" max="6147" width="12" style="32" customWidth="1"/>
    <col min="6148" max="6148" width="13.42578125" style="32" customWidth="1"/>
    <col min="6149" max="6149" width="9.140625" style="32"/>
    <col min="6150" max="6150" width="11.7109375" style="32" customWidth="1"/>
    <col min="6151" max="6151" width="14.85546875" style="32" customWidth="1"/>
    <col min="6152" max="6153" width="9.140625" style="32"/>
    <col min="6154" max="6155" width="12.5703125" style="32" customWidth="1"/>
    <col min="6156" max="6156" width="9.140625" style="32"/>
    <col min="6157" max="6157" width="13" style="32" customWidth="1"/>
    <col min="6158" max="6158" width="15" style="32" customWidth="1"/>
    <col min="6159" max="6160" width="9.140625" style="32"/>
    <col min="6161" max="6161" width="12.7109375" style="32" customWidth="1"/>
    <col min="6162" max="6162" width="12.85546875" style="32" customWidth="1"/>
    <col min="6163" max="6163" width="9.140625" style="32"/>
    <col min="6164" max="6164" width="14.42578125" style="32" customWidth="1"/>
    <col min="6165" max="6165" width="15.5703125" style="32" customWidth="1"/>
    <col min="6166" max="6400" width="9.140625" style="32"/>
    <col min="6401" max="6401" width="23.7109375" style="32" customWidth="1"/>
    <col min="6402" max="6402" width="64.7109375" style="32" customWidth="1"/>
    <col min="6403" max="6403" width="12" style="32" customWidth="1"/>
    <col min="6404" max="6404" width="13.42578125" style="32" customWidth="1"/>
    <col min="6405" max="6405" width="9.140625" style="32"/>
    <col min="6406" max="6406" width="11.7109375" style="32" customWidth="1"/>
    <col min="6407" max="6407" width="14.85546875" style="32" customWidth="1"/>
    <col min="6408" max="6409" width="9.140625" style="32"/>
    <col min="6410" max="6411" width="12.5703125" style="32" customWidth="1"/>
    <col min="6412" max="6412" width="9.140625" style="32"/>
    <col min="6413" max="6413" width="13" style="32" customWidth="1"/>
    <col min="6414" max="6414" width="15" style="32" customWidth="1"/>
    <col min="6415" max="6416" width="9.140625" style="32"/>
    <col min="6417" max="6417" width="12.7109375" style="32" customWidth="1"/>
    <col min="6418" max="6418" width="12.85546875" style="32" customWidth="1"/>
    <col min="6419" max="6419" width="9.140625" style="32"/>
    <col min="6420" max="6420" width="14.42578125" style="32" customWidth="1"/>
    <col min="6421" max="6421" width="15.5703125" style="32" customWidth="1"/>
    <col min="6422" max="6656" width="9.140625" style="32"/>
    <col min="6657" max="6657" width="23.7109375" style="32" customWidth="1"/>
    <col min="6658" max="6658" width="64.7109375" style="32" customWidth="1"/>
    <col min="6659" max="6659" width="12" style="32" customWidth="1"/>
    <col min="6660" max="6660" width="13.42578125" style="32" customWidth="1"/>
    <col min="6661" max="6661" width="9.140625" style="32"/>
    <col min="6662" max="6662" width="11.7109375" style="32" customWidth="1"/>
    <col min="6663" max="6663" width="14.85546875" style="32" customWidth="1"/>
    <col min="6664" max="6665" width="9.140625" style="32"/>
    <col min="6666" max="6667" width="12.5703125" style="32" customWidth="1"/>
    <col min="6668" max="6668" width="9.140625" style="32"/>
    <col min="6669" max="6669" width="13" style="32" customWidth="1"/>
    <col min="6670" max="6670" width="15" style="32" customWidth="1"/>
    <col min="6671" max="6672" width="9.140625" style="32"/>
    <col min="6673" max="6673" width="12.7109375" style="32" customWidth="1"/>
    <col min="6674" max="6674" width="12.85546875" style="32" customWidth="1"/>
    <col min="6675" max="6675" width="9.140625" style="32"/>
    <col min="6676" max="6676" width="14.42578125" style="32" customWidth="1"/>
    <col min="6677" max="6677" width="15.5703125" style="32" customWidth="1"/>
    <col min="6678" max="6912" width="9.140625" style="32"/>
    <col min="6913" max="6913" width="23.7109375" style="32" customWidth="1"/>
    <col min="6914" max="6914" width="64.7109375" style="32" customWidth="1"/>
    <col min="6915" max="6915" width="12" style="32" customWidth="1"/>
    <col min="6916" max="6916" width="13.42578125" style="32" customWidth="1"/>
    <col min="6917" max="6917" width="9.140625" style="32"/>
    <col min="6918" max="6918" width="11.7109375" style="32" customWidth="1"/>
    <col min="6919" max="6919" width="14.85546875" style="32" customWidth="1"/>
    <col min="6920" max="6921" width="9.140625" style="32"/>
    <col min="6922" max="6923" width="12.5703125" style="32" customWidth="1"/>
    <col min="6924" max="6924" width="9.140625" style="32"/>
    <col min="6925" max="6925" width="13" style="32" customWidth="1"/>
    <col min="6926" max="6926" width="15" style="32" customWidth="1"/>
    <col min="6927" max="6928" width="9.140625" style="32"/>
    <col min="6929" max="6929" width="12.7109375" style="32" customWidth="1"/>
    <col min="6930" max="6930" width="12.85546875" style="32" customWidth="1"/>
    <col min="6931" max="6931" width="9.140625" style="32"/>
    <col min="6932" max="6932" width="14.42578125" style="32" customWidth="1"/>
    <col min="6933" max="6933" width="15.5703125" style="32" customWidth="1"/>
    <col min="6934" max="7168" width="9.140625" style="32"/>
    <col min="7169" max="7169" width="23.7109375" style="32" customWidth="1"/>
    <col min="7170" max="7170" width="64.7109375" style="32" customWidth="1"/>
    <col min="7171" max="7171" width="12" style="32" customWidth="1"/>
    <col min="7172" max="7172" width="13.42578125" style="32" customWidth="1"/>
    <col min="7173" max="7173" width="9.140625" style="32"/>
    <col min="7174" max="7174" width="11.7109375" style="32" customWidth="1"/>
    <col min="7175" max="7175" width="14.85546875" style="32" customWidth="1"/>
    <col min="7176" max="7177" width="9.140625" style="32"/>
    <col min="7178" max="7179" width="12.5703125" style="32" customWidth="1"/>
    <col min="7180" max="7180" width="9.140625" style="32"/>
    <col min="7181" max="7181" width="13" style="32" customWidth="1"/>
    <col min="7182" max="7182" width="15" style="32" customWidth="1"/>
    <col min="7183" max="7184" width="9.140625" style="32"/>
    <col min="7185" max="7185" width="12.7109375" style="32" customWidth="1"/>
    <col min="7186" max="7186" width="12.85546875" style="32" customWidth="1"/>
    <col min="7187" max="7187" width="9.140625" style="32"/>
    <col min="7188" max="7188" width="14.42578125" style="32" customWidth="1"/>
    <col min="7189" max="7189" width="15.5703125" style="32" customWidth="1"/>
    <col min="7190" max="7424" width="9.140625" style="32"/>
    <col min="7425" max="7425" width="23.7109375" style="32" customWidth="1"/>
    <col min="7426" max="7426" width="64.7109375" style="32" customWidth="1"/>
    <col min="7427" max="7427" width="12" style="32" customWidth="1"/>
    <col min="7428" max="7428" width="13.42578125" style="32" customWidth="1"/>
    <col min="7429" max="7429" width="9.140625" style="32"/>
    <col min="7430" max="7430" width="11.7109375" style="32" customWidth="1"/>
    <col min="7431" max="7431" width="14.85546875" style="32" customWidth="1"/>
    <col min="7432" max="7433" width="9.140625" style="32"/>
    <col min="7434" max="7435" width="12.5703125" style="32" customWidth="1"/>
    <col min="7436" max="7436" width="9.140625" style="32"/>
    <col min="7437" max="7437" width="13" style="32" customWidth="1"/>
    <col min="7438" max="7438" width="15" style="32" customWidth="1"/>
    <col min="7439" max="7440" width="9.140625" style="32"/>
    <col min="7441" max="7441" width="12.7109375" style="32" customWidth="1"/>
    <col min="7442" max="7442" width="12.85546875" style="32" customWidth="1"/>
    <col min="7443" max="7443" width="9.140625" style="32"/>
    <col min="7444" max="7444" width="14.42578125" style="32" customWidth="1"/>
    <col min="7445" max="7445" width="15.5703125" style="32" customWidth="1"/>
    <col min="7446" max="7680" width="9.140625" style="32"/>
    <col min="7681" max="7681" width="23.7109375" style="32" customWidth="1"/>
    <col min="7682" max="7682" width="64.7109375" style="32" customWidth="1"/>
    <col min="7683" max="7683" width="12" style="32" customWidth="1"/>
    <col min="7684" max="7684" width="13.42578125" style="32" customWidth="1"/>
    <col min="7685" max="7685" width="9.140625" style="32"/>
    <col min="7686" max="7686" width="11.7109375" style="32" customWidth="1"/>
    <col min="7687" max="7687" width="14.85546875" style="32" customWidth="1"/>
    <col min="7688" max="7689" width="9.140625" style="32"/>
    <col min="7690" max="7691" width="12.5703125" style="32" customWidth="1"/>
    <col min="7692" max="7692" width="9.140625" style="32"/>
    <col min="7693" max="7693" width="13" style="32" customWidth="1"/>
    <col min="7694" max="7694" width="15" style="32" customWidth="1"/>
    <col min="7695" max="7696" width="9.140625" style="32"/>
    <col min="7697" max="7697" width="12.7109375" style="32" customWidth="1"/>
    <col min="7698" max="7698" width="12.85546875" style="32" customWidth="1"/>
    <col min="7699" max="7699" width="9.140625" style="32"/>
    <col min="7700" max="7700" width="14.42578125" style="32" customWidth="1"/>
    <col min="7701" max="7701" width="15.5703125" style="32" customWidth="1"/>
    <col min="7702" max="7936" width="9.140625" style="32"/>
    <col min="7937" max="7937" width="23.7109375" style="32" customWidth="1"/>
    <col min="7938" max="7938" width="64.7109375" style="32" customWidth="1"/>
    <col min="7939" max="7939" width="12" style="32" customWidth="1"/>
    <col min="7940" max="7940" width="13.42578125" style="32" customWidth="1"/>
    <col min="7941" max="7941" width="9.140625" style="32"/>
    <col min="7942" max="7942" width="11.7109375" style="32" customWidth="1"/>
    <col min="7943" max="7943" width="14.85546875" style="32" customWidth="1"/>
    <col min="7944" max="7945" width="9.140625" style="32"/>
    <col min="7946" max="7947" width="12.5703125" style="32" customWidth="1"/>
    <col min="7948" max="7948" width="9.140625" style="32"/>
    <col min="7949" max="7949" width="13" style="32" customWidth="1"/>
    <col min="7950" max="7950" width="15" style="32" customWidth="1"/>
    <col min="7951" max="7952" width="9.140625" style="32"/>
    <col min="7953" max="7953" width="12.7109375" style="32" customWidth="1"/>
    <col min="7954" max="7954" width="12.85546875" style="32" customWidth="1"/>
    <col min="7955" max="7955" width="9.140625" style="32"/>
    <col min="7956" max="7956" width="14.42578125" style="32" customWidth="1"/>
    <col min="7957" max="7957" width="15.5703125" style="32" customWidth="1"/>
    <col min="7958" max="8192" width="9.140625" style="32"/>
    <col min="8193" max="8193" width="23.7109375" style="32" customWidth="1"/>
    <col min="8194" max="8194" width="64.7109375" style="32" customWidth="1"/>
    <col min="8195" max="8195" width="12" style="32" customWidth="1"/>
    <col min="8196" max="8196" width="13.42578125" style="32" customWidth="1"/>
    <col min="8197" max="8197" width="9.140625" style="32"/>
    <col min="8198" max="8198" width="11.7109375" style="32" customWidth="1"/>
    <col min="8199" max="8199" width="14.85546875" style="32" customWidth="1"/>
    <col min="8200" max="8201" width="9.140625" style="32"/>
    <col min="8202" max="8203" width="12.5703125" style="32" customWidth="1"/>
    <col min="8204" max="8204" width="9.140625" style="32"/>
    <col min="8205" max="8205" width="13" style="32" customWidth="1"/>
    <col min="8206" max="8206" width="15" style="32" customWidth="1"/>
    <col min="8207" max="8208" width="9.140625" style="32"/>
    <col min="8209" max="8209" width="12.7109375" style="32" customWidth="1"/>
    <col min="8210" max="8210" width="12.85546875" style="32" customWidth="1"/>
    <col min="8211" max="8211" width="9.140625" style="32"/>
    <col min="8212" max="8212" width="14.42578125" style="32" customWidth="1"/>
    <col min="8213" max="8213" width="15.5703125" style="32" customWidth="1"/>
    <col min="8214" max="8448" width="9.140625" style="32"/>
    <col min="8449" max="8449" width="23.7109375" style="32" customWidth="1"/>
    <col min="8450" max="8450" width="64.7109375" style="32" customWidth="1"/>
    <col min="8451" max="8451" width="12" style="32" customWidth="1"/>
    <col min="8452" max="8452" width="13.42578125" style="32" customWidth="1"/>
    <col min="8453" max="8453" width="9.140625" style="32"/>
    <col min="8454" max="8454" width="11.7109375" style="32" customWidth="1"/>
    <col min="8455" max="8455" width="14.85546875" style="32" customWidth="1"/>
    <col min="8456" max="8457" width="9.140625" style="32"/>
    <col min="8458" max="8459" width="12.5703125" style="32" customWidth="1"/>
    <col min="8460" max="8460" width="9.140625" style="32"/>
    <col min="8461" max="8461" width="13" style="32" customWidth="1"/>
    <col min="8462" max="8462" width="15" style="32" customWidth="1"/>
    <col min="8463" max="8464" width="9.140625" style="32"/>
    <col min="8465" max="8465" width="12.7109375" style="32" customWidth="1"/>
    <col min="8466" max="8466" width="12.85546875" style="32" customWidth="1"/>
    <col min="8467" max="8467" width="9.140625" style="32"/>
    <col min="8468" max="8468" width="14.42578125" style="32" customWidth="1"/>
    <col min="8469" max="8469" width="15.5703125" style="32" customWidth="1"/>
    <col min="8470" max="8704" width="9.140625" style="32"/>
    <col min="8705" max="8705" width="23.7109375" style="32" customWidth="1"/>
    <col min="8706" max="8706" width="64.7109375" style="32" customWidth="1"/>
    <col min="8707" max="8707" width="12" style="32" customWidth="1"/>
    <col min="8708" max="8708" width="13.42578125" style="32" customWidth="1"/>
    <col min="8709" max="8709" width="9.140625" style="32"/>
    <col min="8710" max="8710" width="11.7109375" style="32" customWidth="1"/>
    <col min="8711" max="8711" width="14.85546875" style="32" customWidth="1"/>
    <col min="8712" max="8713" width="9.140625" style="32"/>
    <col min="8714" max="8715" width="12.5703125" style="32" customWidth="1"/>
    <col min="8716" max="8716" width="9.140625" style="32"/>
    <col min="8717" max="8717" width="13" style="32" customWidth="1"/>
    <col min="8718" max="8718" width="15" style="32" customWidth="1"/>
    <col min="8719" max="8720" width="9.140625" style="32"/>
    <col min="8721" max="8721" width="12.7109375" style="32" customWidth="1"/>
    <col min="8722" max="8722" width="12.85546875" style="32" customWidth="1"/>
    <col min="8723" max="8723" width="9.140625" style="32"/>
    <col min="8724" max="8724" width="14.42578125" style="32" customWidth="1"/>
    <col min="8725" max="8725" width="15.5703125" style="32" customWidth="1"/>
    <col min="8726" max="8960" width="9.140625" style="32"/>
    <col min="8961" max="8961" width="23.7109375" style="32" customWidth="1"/>
    <col min="8962" max="8962" width="64.7109375" style="32" customWidth="1"/>
    <col min="8963" max="8963" width="12" style="32" customWidth="1"/>
    <col min="8964" max="8964" width="13.42578125" style="32" customWidth="1"/>
    <col min="8965" max="8965" width="9.140625" style="32"/>
    <col min="8966" max="8966" width="11.7109375" style="32" customWidth="1"/>
    <col min="8967" max="8967" width="14.85546875" style="32" customWidth="1"/>
    <col min="8968" max="8969" width="9.140625" style="32"/>
    <col min="8970" max="8971" width="12.5703125" style="32" customWidth="1"/>
    <col min="8972" max="8972" width="9.140625" style="32"/>
    <col min="8973" max="8973" width="13" style="32" customWidth="1"/>
    <col min="8974" max="8974" width="15" style="32" customWidth="1"/>
    <col min="8975" max="8976" width="9.140625" style="32"/>
    <col min="8977" max="8977" width="12.7109375" style="32" customWidth="1"/>
    <col min="8978" max="8978" width="12.85546875" style="32" customWidth="1"/>
    <col min="8979" max="8979" width="9.140625" style="32"/>
    <col min="8980" max="8980" width="14.42578125" style="32" customWidth="1"/>
    <col min="8981" max="8981" width="15.5703125" style="32" customWidth="1"/>
    <col min="8982" max="9216" width="9.140625" style="32"/>
    <col min="9217" max="9217" width="23.7109375" style="32" customWidth="1"/>
    <col min="9218" max="9218" width="64.7109375" style="32" customWidth="1"/>
    <col min="9219" max="9219" width="12" style="32" customWidth="1"/>
    <col min="9220" max="9220" width="13.42578125" style="32" customWidth="1"/>
    <col min="9221" max="9221" width="9.140625" style="32"/>
    <col min="9222" max="9222" width="11.7109375" style="32" customWidth="1"/>
    <col min="9223" max="9223" width="14.85546875" style="32" customWidth="1"/>
    <col min="9224" max="9225" width="9.140625" style="32"/>
    <col min="9226" max="9227" width="12.5703125" style="32" customWidth="1"/>
    <col min="9228" max="9228" width="9.140625" style="32"/>
    <col min="9229" max="9229" width="13" style="32" customWidth="1"/>
    <col min="9230" max="9230" width="15" style="32" customWidth="1"/>
    <col min="9231" max="9232" width="9.140625" style="32"/>
    <col min="9233" max="9233" width="12.7109375" style="32" customWidth="1"/>
    <col min="9234" max="9234" width="12.85546875" style="32" customWidth="1"/>
    <col min="9235" max="9235" width="9.140625" style="32"/>
    <col min="9236" max="9236" width="14.42578125" style="32" customWidth="1"/>
    <col min="9237" max="9237" width="15.5703125" style="32" customWidth="1"/>
    <col min="9238" max="9472" width="9.140625" style="32"/>
    <col min="9473" max="9473" width="23.7109375" style="32" customWidth="1"/>
    <col min="9474" max="9474" width="64.7109375" style="32" customWidth="1"/>
    <col min="9475" max="9475" width="12" style="32" customWidth="1"/>
    <col min="9476" max="9476" width="13.42578125" style="32" customWidth="1"/>
    <col min="9477" max="9477" width="9.140625" style="32"/>
    <col min="9478" max="9478" width="11.7109375" style="32" customWidth="1"/>
    <col min="9479" max="9479" width="14.85546875" style="32" customWidth="1"/>
    <col min="9480" max="9481" width="9.140625" style="32"/>
    <col min="9482" max="9483" width="12.5703125" style="32" customWidth="1"/>
    <col min="9484" max="9484" width="9.140625" style="32"/>
    <col min="9485" max="9485" width="13" style="32" customWidth="1"/>
    <col min="9486" max="9486" width="15" style="32" customWidth="1"/>
    <col min="9487" max="9488" width="9.140625" style="32"/>
    <col min="9489" max="9489" width="12.7109375" style="32" customWidth="1"/>
    <col min="9490" max="9490" width="12.85546875" style="32" customWidth="1"/>
    <col min="9491" max="9491" width="9.140625" style="32"/>
    <col min="9492" max="9492" width="14.42578125" style="32" customWidth="1"/>
    <col min="9493" max="9493" width="15.5703125" style="32" customWidth="1"/>
    <col min="9494" max="9728" width="9.140625" style="32"/>
    <col min="9729" max="9729" width="23.7109375" style="32" customWidth="1"/>
    <col min="9730" max="9730" width="64.7109375" style="32" customWidth="1"/>
    <col min="9731" max="9731" width="12" style="32" customWidth="1"/>
    <col min="9732" max="9732" width="13.42578125" style="32" customWidth="1"/>
    <col min="9733" max="9733" width="9.140625" style="32"/>
    <col min="9734" max="9734" width="11.7109375" style="32" customWidth="1"/>
    <col min="9735" max="9735" width="14.85546875" style="32" customWidth="1"/>
    <col min="9736" max="9737" width="9.140625" style="32"/>
    <col min="9738" max="9739" width="12.5703125" style="32" customWidth="1"/>
    <col min="9740" max="9740" width="9.140625" style="32"/>
    <col min="9741" max="9741" width="13" style="32" customWidth="1"/>
    <col min="9742" max="9742" width="15" style="32" customWidth="1"/>
    <col min="9743" max="9744" width="9.140625" style="32"/>
    <col min="9745" max="9745" width="12.7109375" style="32" customWidth="1"/>
    <col min="9746" max="9746" width="12.85546875" style="32" customWidth="1"/>
    <col min="9747" max="9747" width="9.140625" style="32"/>
    <col min="9748" max="9748" width="14.42578125" style="32" customWidth="1"/>
    <col min="9749" max="9749" width="15.5703125" style="32" customWidth="1"/>
    <col min="9750" max="9984" width="9.140625" style="32"/>
    <col min="9985" max="9985" width="23.7109375" style="32" customWidth="1"/>
    <col min="9986" max="9986" width="64.7109375" style="32" customWidth="1"/>
    <col min="9987" max="9987" width="12" style="32" customWidth="1"/>
    <col min="9988" max="9988" width="13.42578125" style="32" customWidth="1"/>
    <col min="9989" max="9989" width="9.140625" style="32"/>
    <col min="9990" max="9990" width="11.7109375" style="32" customWidth="1"/>
    <col min="9991" max="9991" width="14.85546875" style="32" customWidth="1"/>
    <col min="9992" max="9993" width="9.140625" style="32"/>
    <col min="9994" max="9995" width="12.5703125" style="32" customWidth="1"/>
    <col min="9996" max="9996" width="9.140625" style="32"/>
    <col min="9997" max="9997" width="13" style="32" customWidth="1"/>
    <col min="9998" max="9998" width="15" style="32" customWidth="1"/>
    <col min="9999" max="10000" width="9.140625" style="32"/>
    <col min="10001" max="10001" width="12.7109375" style="32" customWidth="1"/>
    <col min="10002" max="10002" width="12.85546875" style="32" customWidth="1"/>
    <col min="10003" max="10003" width="9.140625" style="32"/>
    <col min="10004" max="10004" width="14.42578125" style="32" customWidth="1"/>
    <col min="10005" max="10005" width="15.5703125" style="32" customWidth="1"/>
    <col min="10006" max="10240" width="9.140625" style="32"/>
    <col min="10241" max="10241" width="23.7109375" style="32" customWidth="1"/>
    <col min="10242" max="10242" width="64.7109375" style="32" customWidth="1"/>
    <col min="10243" max="10243" width="12" style="32" customWidth="1"/>
    <col min="10244" max="10244" width="13.42578125" style="32" customWidth="1"/>
    <col min="10245" max="10245" width="9.140625" style="32"/>
    <col min="10246" max="10246" width="11.7109375" style="32" customWidth="1"/>
    <col min="10247" max="10247" width="14.85546875" style="32" customWidth="1"/>
    <col min="10248" max="10249" width="9.140625" style="32"/>
    <col min="10250" max="10251" width="12.5703125" style="32" customWidth="1"/>
    <col min="10252" max="10252" width="9.140625" style="32"/>
    <col min="10253" max="10253" width="13" style="32" customWidth="1"/>
    <col min="10254" max="10254" width="15" style="32" customWidth="1"/>
    <col min="10255" max="10256" width="9.140625" style="32"/>
    <col min="10257" max="10257" width="12.7109375" style="32" customWidth="1"/>
    <col min="10258" max="10258" width="12.85546875" style="32" customWidth="1"/>
    <col min="10259" max="10259" width="9.140625" style="32"/>
    <col min="10260" max="10260" width="14.42578125" style="32" customWidth="1"/>
    <col min="10261" max="10261" width="15.5703125" style="32" customWidth="1"/>
    <col min="10262" max="10496" width="9.140625" style="32"/>
    <col min="10497" max="10497" width="23.7109375" style="32" customWidth="1"/>
    <col min="10498" max="10498" width="64.7109375" style="32" customWidth="1"/>
    <col min="10499" max="10499" width="12" style="32" customWidth="1"/>
    <col min="10500" max="10500" width="13.42578125" style="32" customWidth="1"/>
    <col min="10501" max="10501" width="9.140625" style="32"/>
    <col min="10502" max="10502" width="11.7109375" style="32" customWidth="1"/>
    <col min="10503" max="10503" width="14.85546875" style="32" customWidth="1"/>
    <col min="10504" max="10505" width="9.140625" style="32"/>
    <col min="10506" max="10507" width="12.5703125" style="32" customWidth="1"/>
    <col min="10508" max="10508" width="9.140625" style="32"/>
    <col min="10509" max="10509" width="13" style="32" customWidth="1"/>
    <col min="10510" max="10510" width="15" style="32" customWidth="1"/>
    <col min="10511" max="10512" width="9.140625" style="32"/>
    <col min="10513" max="10513" width="12.7109375" style="32" customWidth="1"/>
    <col min="10514" max="10514" width="12.85546875" style="32" customWidth="1"/>
    <col min="10515" max="10515" width="9.140625" style="32"/>
    <col min="10516" max="10516" width="14.42578125" style="32" customWidth="1"/>
    <col min="10517" max="10517" width="15.5703125" style="32" customWidth="1"/>
    <col min="10518" max="10752" width="9.140625" style="32"/>
    <col min="10753" max="10753" width="23.7109375" style="32" customWidth="1"/>
    <col min="10754" max="10754" width="64.7109375" style="32" customWidth="1"/>
    <col min="10755" max="10755" width="12" style="32" customWidth="1"/>
    <col min="10756" max="10756" width="13.42578125" style="32" customWidth="1"/>
    <col min="10757" max="10757" width="9.140625" style="32"/>
    <col min="10758" max="10758" width="11.7109375" style="32" customWidth="1"/>
    <col min="10759" max="10759" width="14.85546875" style="32" customWidth="1"/>
    <col min="10760" max="10761" width="9.140625" style="32"/>
    <col min="10762" max="10763" width="12.5703125" style="32" customWidth="1"/>
    <col min="10764" max="10764" width="9.140625" style="32"/>
    <col min="10765" max="10765" width="13" style="32" customWidth="1"/>
    <col min="10766" max="10766" width="15" style="32" customWidth="1"/>
    <col min="10767" max="10768" width="9.140625" style="32"/>
    <col min="10769" max="10769" width="12.7109375" style="32" customWidth="1"/>
    <col min="10770" max="10770" width="12.85546875" style="32" customWidth="1"/>
    <col min="10771" max="10771" width="9.140625" style="32"/>
    <col min="10772" max="10772" width="14.42578125" style="32" customWidth="1"/>
    <col min="10773" max="10773" width="15.5703125" style="32" customWidth="1"/>
    <col min="10774" max="11008" width="9.140625" style="32"/>
    <col min="11009" max="11009" width="23.7109375" style="32" customWidth="1"/>
    <col min="11010" max="11010" width="64.7109375" style="32" customWidth="1"/>
    <col min="11011" max="11011" width="12" style="32" customWidth="1"/>
    <col min="11012" max="11012" width="13.42578125" style="32" customWidth="1"/>
    <col min="11013" max="11013" width="9.140625" style="32"/>
    <col min="11014" max="11014" width="11.7109375" style="32" customWidth="1"/>
    <col min="11015" max="11015" width="14.85546875" style="32" customWidth="1"/>
    <col min="11016" max="11017" width="9.140625" style="32"/>
    <col min="11018" max="11019" width="12.5703125" style="32" customWidth="1"/>
    <col min="11020" max="11020" width="9.140625" style="32"/>
    <col min="11021" max="11021" width="13" style="32" customWidth="1"/>
    <col min="11022" max="11022" width="15" style="32" customWidth="1"/>
    <col min="11023" max="11024" width="9.140625" style="32"/>
    <col min="11025" max="11025" width="12.7109375" style="32" customWidth="1"/>
    <col min="11026" max="11026" width="12.85546875" style="32" customWidth="1"/>
    <col min="11027" max="11027" width="9.140625" style="32"/>
    <col min="11028" max="11028" width="14.42578125" style="32" customWidth="1"/>
    <col min="11029" max="11029" width="15.5703125" style="32" customWidth="1"/>
    <col min="11030" max="11264" width="9.140625" style="32"/>
    <col min="11265" max="11265" width="23.7109375" style="32" customWidth="1"/>
    <col min="11266" max="11266" width="64.7109375" style="32" customWidth="1"/>
    <col min="11267" max="11267" width="12" style="32" customWidth="1"/>
    <col min="11268" max="11268" width="13.42578125" style="32" customWidth="1"/>
    <col min="11269" max="11269" width="9.140625" style="32"/>
    <col min="11270" max="11270" width="11.7109375" style="32" customWidth="1"/>
    <col min="11271" max="11271" width="14.85546875" style="32" customWidth="1"/>
    <col min="11272" max="11273" width="9.140625" style="32"/>
    <col min="11274" max="11275" width="12.5703125" style="32" customWidth="1"/>
    <col min="11276" max="11276" width="9.140625" style="32"/>
    <col min="11277" max="11277" width="13" style="32" customWidth="1"/>
    <col min="11278" max="11278" width="15" style="32" customWidth="1"/>
    <col min="11279" max="11280" width="9.140625" style="32"/>
    <col min="11281" max="11281" width="12.7109375" style="32" customWidth="1"/>
    <col min="11282" max="11282" width="12.85546875" style="32" customWidth="1"/>
    <col min="11283" max="11283" width="9.140625" style="32"/>
    <col min="11284" max="11284" width="14.42578125" style="32" customWidth="1"/>
    <col min="11285" max="11285" width="15.5703125" style="32" customWidth="1"/>
    <col min="11286" max="11520" width="9.140625" style="32"/>
    <col min="11521" max="11521" width="23.7109375" style="32" customWidth="1"/>
    <col min="11522" max="11522" width="64.7109375" style="32" customWidth="1"/>
    <col min="11523" max="11523" width="12" style="32" customWidth="1"/>
    <col min="11524" max="11524" width="13.42578125" style="32" customWidth="1"/>
    <col min="11525" max="11525" width="9.140625" style="32"/>
    <col min="11526" max="11526" width="11.7109375" style="32" customWidth="1"/>
    <col min="11527" max="11527" width="14.85546875" style="32" customWidth="1"/>
    <col min="11528" max="11529" width="9.140625" style="32"/>
    <col min="11530" max="11531" width="12.5703125" style="32" customWidth="1"/>
    <col min="11532" max="11532" width="9.140625" style="32"/>
    <col min="11533" max="11533" width="13" style="32" customWidth="1"/>
    <col min="11534" max="11534" width="15" style="32" customWidth="1"/>
    <col min="11535" max="11536" width="9.140625" style="32"/>
    <col min="11537" max="11537" width="12.7109375" style="32" customWidth="1"/>
    <col min="11538" max="11538" width="12.85546875" style="32" customWidth="1"/>
    <col min="11539" max="11539" width="9.140625" style="32"/>
    <col min="11540" max="11540" width="14.42578125" style="32" customWidth="1"/>
    <col min="11541" max="11541" width="15.5703125" style="32" customWidth="1"/>
    <col min="11542" max="11776" width="9.140625" style="32"/>
    <col min="11777" max="11777" width="23.7109375" style="32" customWidth="1"/>
    <col min="11778" max="11778" width="64.7109375" style="32" customWidth="1"/>
    <col min="11779" max="11779" width="12" style="32" customWidth="1"/>
    <col min="11780" max="11780" width="13.42578125" style="32" customWidth="1"/>
    <col min="11781" max="11781" width="9.140625" style="32"/>
    <col min="11782" max="11782" width="11.7109375" style="32" customWidth="1"/>
    <col min="11783" max="11783" width="14.85546875" style="32" customWidth="1"/>
    <col min="11784" max="11785" width="9.140625" style="32"/>
    <col min="11786" max="11787" width="12.5703125" style="32" customWidth="1"/>
    <col min="11788" max="11788" width="9.140625" style="32"/>
    <col min="11789" max="11789" width="13" style="32" customWidth="1"/>
    <col min="11790" max="11790" width="15" style="32" customWidth="1"/>
    <col min="11791" max="11792" width="9.140625" style="32"/>
    <col min="11793" max="11793" width="12.7109375" style="32" customWidth="1"/>
    <col min="11794" max="11794" width="12.85546875" style="32" customWidth="1"/>
    <col min="11795" max="11795" width="9.140625" style="32"/>
    <col min="11796" max="11796" width="14.42578125" style="32" customWidth="1"/>
    <col min="11797" max="11797" width="15.5703125" style="32" customWidth="1"/>
    <col min="11798" max="12032" width="9.140625" style="32"/>
    <col min="12033" max="12033" width="23.7109375" style="32" customWidth="1"/>
    <col min="12034" max="12034" width="64.7109375" style="32" customWidth="1"/>
    <col min="12035" max="12035" width="12" style="32" customWidth="1"/>
    <col min="12036" max="12036" width="13.42578125" style="32" customWidth="1"/>
    <col min="12037" max="12037" width="9.140625" style="32"/>
    <col min="12038" max="12038" width="11.7109375" style="32" customWidth="1"/>
    <col min="12039" max="12039" width="14.85546875" style="32" customWidth="1"/>
    <col min="12040" max="12041" width="9.140625" style="32"/>
    <col min="12042" max="12043" width="12.5703125" style="32" customWidth="1"/>
    <col min="12044" max="12044" width="9.140625" style="32"/>
    <col min="12045" max="12045" width="13" style="32" customWidth="1"/>
    <col min="12046" max="12046" width="15" style="32" customWidth="1"/>
    <col min="12047" max="12048" width="9.140625" style="32"/>
    <col min="12049" max="12049" width="12.7109375" style="32" customWidth="1"/>
    <col min="12050" max="12050" width="12.85546875" style="32" customWidth="1"/>
    <col min="12051" max="12051" width="9.140625" style="32"/>
    <col min="12052" max="12052" width="14.42578125" style="32" customWidth="1"/>
    <col min="12053" max="12053" width="15.5703125" style="32" customWidth="1"/>
    <col min="12054" max="12288" width="9.140625" style="32"/>
    <col min="12289" max="12289" width="23.7109375" style="32" customWidth="1"/>
    <col min="12290" max="12290" width="64.7109375" style="32" customWidth="1"/>
    <col min="12291" max="12291" width="12" style="32" customWidth="1"/>
    <col min="12292" max="12292" width="13.42578125" style="32" customWidth="1"/>
    <col min="12293" max="12293" width="9.140625" style="32"/>
    <col min="12294" max="12294" width="11.7109375" style="32" customWidth="1"/>
    <col min="12295" max="12295" width="14.85546875" style="32" customWidth="1"/>
    <col min="12296" max="12297" width="9.140625" style="32"/>
    <col min="12298" max="12299" width="12.5703125" style="32" customWidth="1"/>
    <col min="12300" max="12300" width="9.140625" style="32"/>
    <col min="12301" max="12301" width="13" style="32" customWidth="1"/>
    <col min="12302" max="12302" width="15" style="32" customWidth="1"/>
    <col min="12303" max="12304" width="9.140625" style="32"/>
    <col min="12305" max="12305" width="12.7109375" style="32" customWidth="1"/>
    <col min="12306" max="12306" width="12.85546875" style="32" customWidth="1"/>
    <col min="12307" max="12307" width="9.140625" style="32"/>
    <col min="12308" max="12308" width="14.42578125" style="32" customWidth="1"/>
    <col min="12309" max="12309" width="15.5703125" style="32" customWidth="1"/>
    <col min="12310" max="12544" width="9.140625" style="32"/>
    <col min="12545" max="12545" width="23.7109375" style="32" customWidth="1"/>
    <col min="12546" max="12546" width="64.7109375" style="32" customWidth="1"/>
    <col min="12547" max="12547" width="12" style="32" customWidth="1"/>
    <col min="12548" max="12548" width="13.42578125" style="32" customWidth="1"/>
    <col min="12549" max="12549" width="9.140625" style="32"/>
    <col min="12550" max="12550" width="11.7109375" style="32" customWidth="1"/>
    <col min="12551" max="12551" width="14.85546875" style="32" customWidth="1"/>
    <col min="12552" max="12553" width="9.140625" style="32"/>
    <col min="12554" max="12555" width="12.5703125" style="32" customWidth="1"/>
    <col min="12556" max="12556" width="9.140625" style="32"/>
    <col min="12557" max="12557" width="13" style="32" customWidth="1"/>
    <col min="12558" max="12558" width="15" style="32" customWidth="1"/>
    <col min="12559" max="12560" width="9.140625" style="32"/>
    <col min="12561" max="12561" width="12.7109375" style="32" customWidth="1"/>
    <col min="12562" max="12562" width="12.85546875" style="32" customWidth="1"/>
    <col min="12563" max="12563" width="9.140625" style="32"/>
    <col min="12564" max="12564" width="14.42578125" style="32" customWidth="1"/>
    <col min="12565" max="12565" width="15.5703125" style="32" customWidth="1"/>
    <col min="12566" max="12800" width="9.140625" style="32"/>
    <col min="12801" max="12801" width="23.7109375" style="32" customWidth="1"/>
    <col min="12802" max="12802" width="64.7109375" style="32" customWidth="1"/>
    <col min="12803" max="12803" width="12" style="32" customWidth="1"/>
    <col min="12804" max="12804" width="13.42578125" style="32" customWidth="1"/>
    <col min="12805" max="12805" width="9.140625" style="32"/>
    <col min="12806" max="12806" width="11.7109375" style="32" customWidth="1"/>
    <col min="12807" max="12807" width="14.85546875" style="32" customWidth="1"/>
    <col min="12808" max="12809" width="9.140625" style="32"/>
    <col min="12810" max="12811" width="12.5703125" style="32" customWidth="1"/>
    <col min="12812" max="12812" width="9.140625" style="32"/>
    <col min="12813" max="12813" width="13" style="32" customWidth="1"/>
    <col min="12814" max="12814" width="15" style="32" customWidth="1"/>
    <col min="12815" max="12816" width="9.140625" style="32"/>
    <col min="12817" max="12817" width="12.7109375" style="32" customWidth="1"/>
    <col min="12818" max="12818" width="12.85546875" style="32" customWidth="1"/>
    <col min="12819" max="12819" width="9.140625" style="32"/>
    <col min="12820" max="12820" width="14.42578125" style="32" customWidth="1"/>
    <col min="12821" max="12821" width="15.5703125" style="32" customWidth="1"/>
    <col min="12822" max="13056" width="9.140625" style="32"/>
    <col min="13057" max="13057" width="23.7109375" style="32" customWidth="1"/>
    <col min="13058" max="13058" width="64.7109375" style="32" customWidth="1"/>
    <col min="13059" max="13059" width="12" style="32" customWidth="1"/>
    <col min="13060" max="13060" width="13.42578125" style="32" customWidth="1"/>
    <col min="13061" max="13061" width="9.140625" style="32"/>
    <col min="13062" max="13062" width="11.7109375" style="32" customWidth="1"/>
    <col min="13063" max="13063" width="14.85546875" style="32" customWidth="1"/>
    <col min="13064" max="13065" width="9.140625" style="32"/>
    <col min="13066" max="13067" width="12.5703125" style="32" customWidth="1"/>
    <col min="13068" max="13068" width="9.140625" style="32"/>
    <col min="13069" max="13069" width="13" style="32" customWidth="1"/>
    <col min="13070" max="13070" width="15" style="32" customWidth="1"/>
    <col min="13071" max="13072" width="9.140625" style="32"/>
    <col min="13073" max="13073" width="12.7109375" style="32" customWidth="1"/>
    <col min="13074" max="13074" width="12.85546875" style="32" customWidth="1"/>
    <col min="13075" max="13075" width="9.140625" style="32"/>
    <col min="13076" max="13076" width="14.42578125" style="32" customWidth="1"/>
    <col min="13077" max="13077" width="15.5703125" style="32" customWidth="1"/>
    <col min="13078" max="13312" width="9.140625" style="32"/>
    <col min="13313" max="13313" width="23.7109375" style="32" customWidth="1"/>
    <col min="13314" max="13314" width="64.7109375" style="32" customWidth="1"/>
    <col min="13315" max="13315" width="12" style="32" customWidth="1"/>
    <col min="13316" max="13316" width="13.42578125" style="32" customWidth="1"/>
    <col min="13317" max="13317" width="9.140625" style="32"/>
    <col min="13318" max="13318" width="11.7109375" style="32" customWidth="1"/>
    <col min="13319" max="13319" width="14.85546875" style="32" customWidth="1"/>
    <col min="13320" max="13321" width="9.140625" style="32"/>
    <col min="13322" max="13323" width="12.5703125" style="32" customWidth="1"/>
    <col min="13324" max="13324" width="9.140625" style="32"/>
    <col min="13325" max="13325" width="13" style="32" customWidth="1"/>
    <col min="13326" max="13326" width="15" style="32" customWidth="1"/>
    <col min="13327" max="13328" width="9.140625" style="32"/>
    <col min="13329" max="13329" width="12.7109375" style="32" customWidth="1"/>
    <col min="13330" max="13330" width="12.85546875" style="32" customWidth="1"/>
    <col min="13331" max="13331" width="9.140625" style="32"/>
    <col min="13332" max="13332" width="14.42578125" style="32" customWidth="1"/>
    <col min="13333" max="13333" width="15.5703125" style="32" customWidth="1"/>
    <col min="13334" max="13568" width="9.140625" style="32"/>
    <col min="13569" max="13569" width="23.7109375" style="32" customWidth="1"/>
    <col min="13570" max="13570" width="64.7109375" style="32" customWidth="1"/>
    <col min="13571" max="13571" width="12" style="32" customWidth="1"/>
    <col min="13572" max="13572" width="13.42578125" style="32" customWidth="1"/>
    <col min="13573" max="13573" width="9.140625" style="32"/>
    <col min="13574" max="13574" width="11.7109375" style="32" customWidth="1"/>
    <col min="13575" max="13575" width="14.85546875" style="32" customWidth="1"/>
    <col min="13576" max="13577" width="9.140625" style="32"/>
    <col min="13578" max="13579" width="12.5703125" style="32" customWidth="1"/>
    <col min="13580" max="13580" width="9.140625" style="32"/>
    <col min="13581" max="13581" width="13" style="32" customWidth="1"/>
    <col min="13582" max="13582" width="15" style="32" customWidth="1"/>
    <col min="13583" max="13584" width="9.140625" style="32"/>
    <col min="13585" max="13585" width="12.7109375" style="32" customWidth="1"/>
    <col min="13586" max="13586" width="12.85546875" style="32" customWidth="1"/>
    <col min="13587" max="13587" width="9.140625" style="32"/>
    <col min="13588" max="13588" width="14.42578125" style="32" customWidth="1"/>
    <col min="13589" max="13589" width="15.5703125" style="32" customWidth="1"/>
    <col min="13590" max="13824" width="9.140625" style="32"/>
    <col min="13825" max="13825" width="23.7109375" style="32" customWidth="1"/>
    <col min="13826" max="13826" width="64.7109375" style="32" customWidth="1"/>
    <col min="13827" max="13827" width="12" style="32" customWidth="1"/>
    <col min="13828" max="13828" width="13.42578125" style="32" customWidth="1"/>
    <col min="13829" max="13829" width="9.140625" style="32"/>
    <col min="13830" max="13830" width="11.7109375" style="32" customWidth="1"/>
    <col min="13831" max="13831" width="14.85546875" style="32" customWidth="1"/>
    <col min="13832" max="13833" width="9.140625" style="32"/>
    <col min="13834" max="13835" width="12.5703125" style="32" customWidth="1"/>
    <col min="13836" max="13836" width="9.140625" style="32"/>
    <col min="13837" max="13837" width="13" style="32" customWidth="1"/>
    <col min="13838" max="13838" width="15" style="32" customWidth="1"/>
    <col min="13839" max="13840" width="9.140625" style="32"/>
    <col min="13841" max="13841" width="12.7109375" style="32" customWidth="1"/>
    <col min="13842" max="13842" width="12.85546875" style="32" customWidth="1"/>
    <col min="13843" max="13843" width="9.140625" style="32"/>
    <col min="13844" max="13844" width="14.42578125" style="32" customWidth="1"/>
    <col min="13845" max="13845" width="15.5703125" style="32" customWidth="1"/>
    <col min="13846" max="14080" width="9.140625" style="32"/>
    <col min="14081" max="14081" width="23.7109375" style="32" customWidth="1"/>
    <col min="14082" max="14082" width="64.7109375" style="32" customWidth="1"/>
    <col min="14083" max="14083" width="12" style="32" customWidth="1"/>
    <col min="14084" max="14084" width="13.42578125" style="32" customWidth="1"/>
    <col min="14085" max="14085" width="9.140625" style="32"/>
    <col min="14086" max="14086" width="11.7109375" style="32" customWidth="1"/>
    <col min="14087" max="14087" width="14.85546875" style="32" customWidth="1"/>
    <col min="14088" max="14089" width="9.140625" style="32"/>
    <col min="14090" max="14091" width="12.5703125" style="32" customWidth="1"/>
    <col min="14092" max="14092" width="9.140625" style="32"/>
    <col min="14093" max="14093" width="13" style="32" customWidth="1"/>
    <col min="14094" max="14094" width="15" style="32" customWidth="1"/>
    <col min="14095" max="14096" width="9.140625" style="32"/>
    <col min="14097" max="14097" width="12.7109375" style="32" customWidth="1"/>
    <col min="14098" max="14098" width="12.85546875" style="32" customWidth="1"/>
    <col min="14099" max="14099" width="9.140625" style="32"/>
    <col min="14100" max="14100" width="14.42578125" style="32" customWidth="1"/>
    <col min="14101" max="14101" width="15.5703125" style="32" customWidth="1"/>
    <col min="14102" max="14336" width="9.140625" style="32"/>
    <col min="14337" max="14337" width="23.7109375" style="32" customWidth="1"/>
    <col min="14338" max="14338" width="64.7109375" style="32" customWidth="1"/>
    <col min="14339" max="14339" width="12" style="32" customWidth="1"/>
    <col min="14340" max="14340" width="13.42578125" style="32" customWidth="1"/>
    <col min="14341" max="14341" width="9.140625" style="32"/>
    <col min="14342" max="14342" width="11.7109375" style="32" customWidth="1"/>
    <col min="14343" max="14343" width="14.85546875" style="32" customWidth="1"/>
    <col min="14344" max="14345" width="9.140625" style="32"/>
    <col min="14346" max="14347" width="12.5703125" style="32" customWidth="1"/>
    <col min="14348" max="14348" width="9.140625" style="32"/>
    <col min="14349" max="14349" width="13" style="32" customWidth="1"/>
    <col min="14350" max="14350" width="15" style="32" customWidth="1"/>
    <col min="14351" max="14352" width="9.140625" style="32"/>
    <col min="14353" max="14353" width="12.7109375" style="32" customWidth="1"/>
    <col min="14354" max="14354" width="12.85546875" style="32" customWidth="1"/>
    <col min="14355" max="14355" width="9.140625" style="32"/>
    <col min="14356" max="14356" width="14.42578125" style="32" customWidth="1"/>
    <col min="14357" max="14357" width="15.5703125" style="32" customWidth="1"/>
    <col min="14358" max="14592" width="9.140625" style="32"/>
    <col min="14593" max="14593" width="23.7109375" style="32" customWidth="1"/>
    <col min="14594" max="14594" width="64.7109375" style="32" customWidth="1"/>
    <col min="14595" max="14595" width="12" style="32" customWidth="1"/>
    <col min="14596" max="14596" width="13.42578125" style="32" customWidth="1"/>
    <col min="14597" max="14597" width="9.140625" style="32"/>
    <col min="14598" max="14598" width="11.7109375" style="32" customWidth="1"/>
    <col min="14599" max="14599" width="14.85546875" style="32" customWidth="1"/>
    <col min="14600" max="14601" width="9.140625" style="32"/>
    <col min="14602" max="14603" width="12.5703125" style="32" customWidth="1"/>
    <col min="14604" max="14604" width="9.140625" style="32"/>
    <col min="14605" max="14605" width="13" style="32" customWidth="1"/>
    <col min="14606" max="14606" width="15" style="32" customWidth="1"/>
    <col min="14607" max="14608" width="9.140625" style="32"/>
    <col min="14609" max="14609" width="12.7109375" style="32" customWidth="1"/>
    <col min="14610" max="14610" width="12.85546875" style="32" customWidth="1"/>
    <col min="14611" max="14611" width="9.140625" style="32"/>
    <col min="14612" max="14612" width="14.42578125" style="32" customWidth="1"/>
    <col min="14613" max="14613" width="15.5703125" style="32" customWidth="1"/>
    <col min="14614" max="14848" width="9.140625" style="32"/>
    <col min="14849" max="14849" width="23.7109375" style="32" customWidth="1"/>
    <col min="14850" max="14850" width="64.7109375" style="32" customWidth="1"/>
    <col min="14851" max="14851" width="12" style="32" customWidth="1"/>
    <col min="14852" max="14852" width="13.42578125" style="32" customWidth="1"/>
    <col min="14853" max="14853" width="9.140625" style="32"/>
    <col min="14854" max="14854" width="11.7109375" style="32" customWidth="1"/>
    <col min="14855" max="14855" width="14.85546875" style="32" customWidth="1"/>
    <col min="14856" max="14857" width="9.140625" style="32"/>
    <col min="14858" max="14859" width="12.5703125" style="32" customWidth="1"/>
    <col min="14860" max="14860" width="9.140625" style="32"/>
    <col min="14861" max="14861" width="13" style="32" customWidth="1"/>
    <col min="14862" max="14862" width="15" style="32" customWidth="1"/>
    <col min="14863" max="14864" width="9.140625" style="32"/>
    <col min="14865" max="14865" width="12.7109375" style="32" customWidth="1"/>
    <col min="14866" max="14866" width="12.85546875" style="32" customWidth="1"/>
    <col min="14867" max="14867" width="9.140625" style="32"/>
    <col min="14868" max="14868" width="14.42578125" style="32" customWidth="1"/>
    <col min="14869" max="14869" width="15.5703125" style="32" customWidth="1"/>
    <col min="14870" max="15104" width="9.140625" style="32"/>
    <col min="15105" max="15105" width="23.7109375" style="32" customWidth="1"/>
    <col min="15106" max="15106" width="64.7109375" style="32" customWidth="1"/>
    <col min="15107" max="15107" width="12" style="32" customWidth="1"/>
    <col min="15108" max="15108" width="13.42578125" style="32" customWidth="1"/>
    <col min="15109" max="15109" width="9.140625" style="32"/>
    <col min="15110" max="15110" width="11.7109375" style="32" customWidth="1"/>
    <col min="15111" max="15111" width="14.85546875" style="32" customWidth="1"/>
    <col min="15112" max="15113" width="9.140625" style="32"/>
    <col min="15114" max="15115" width="12.5703125" style="32" customWidth="1"/>
    <col min="15116" max="15116" width="9.140625" style="32"/>
    <col min="15117" max="15117" width="13" style="32" customWidth="1"/>
    <col min="15118" max="15118" width="15" style="32" customWidth="1"/>
    <col min="15119" max="15120" width="9.140625" style="32"/>
    <col min="15121" max="15121" width="12.7109375" style="32" customWidth="1"/>
    <col min="15122" max="15122" width="12.85546875" style="32" customWidth="1"/>
    <col min="15123" max="15123" width="9.140625" style="32"/>
    <col min="15124" max="15124" width="14.42578125" style="32" customWidth="1"/>
    <col min="15125" max="15125" width="15.5703125" style="32" customWidth="1"/>
    <col min="15126" max="15360" width="9.140625" style="32"/>
    <col min="15361" max="15361" width="23.7109375" style="32" customWidth="1"/>
    <col min="15362" max="15362" width="64.7109375" style="32" customWidth="1"/>
    <col min="15363" max="15363" width="12" style="32" customWidth="1"/>
    <col min="15364" max="15364" width="13.42578125" style="32" customWidth="1"/>
    <col min="15365" max="15365" width="9.140625" style="32"/>
    <col min="15366" max="15366" width="11.7109375" style="32" customWidth="1"/>
    <col min="15367" max="15367" width="14.85546875" style="32" customWidth="1"/>
    <col min="15368" max="15369" width="9.140625" style="32"/>
    <col min="15370" max="15371" width="12.5703125" style="32" customWidth="1"/>
    <col min="15372" max="15372" width="9.140625" style="32"/>
    <col min="15373" max="15373" width="13" style="32" customWidth="1"/>
    <col min="15374" max="15374" width="15" style="32" customWidth="1"/>
    <col min="15375" max="15376" width="9.140625" style="32"/>
    <col min="15377" max="15377" width="12.7109375" style="32" customWidth="1"/>
    <col min="15378" max="15378" width="12.85546875" style="32" customWidth="1"/>
    <col min="15379" max="15379" width="9.140625" style="32"/>
    <col min="15380" max="15380" width="14.42578125" style="32" customWidth="1"/>
    <col min="15381" max="15381" width="15.5703125" style="32" customWidth="1"/>
    <col min="15382" max="15616" width="9.140625" style="32"/>
    <col min="15617" max="15617" width="23.7109375" style="32" customWidth="1"/>
    <col min="15618" max="15618" width="64.7109375" style="32" customWidth="1"/>
    <col min="15619" max="15619" width="12" style="32" customWidth="1"/>
    <col min="15620" max="15620" width="13.42578125" style="32" customWidth="1"/>
    <col min="15621" max="15621" width="9.140625" style="32"/>
    <col min="15622" max="15622" width="11.7109375" style="32" customWidth="1"/>
    <col min="15623" max="15623" width="14.85546875" style="32" customWidth="1"/>
    <col min="15624" max="15625" width="9.140625" style="32"/>
    <col min="15626" max="15627" width="12.5703125" style="32" customWidth="1"/>
    <col min="15628" max="15628" width="9.140625" style="32"/>
    <col min="15629" max="15629" width="13" style="32" customWidth="1"/>
    <col min="15630" max="15630" width="15" style="32" customWidth="1"/>
    <col min="15631" max="15632" width="9.140625" style="32"/>
    <col min="15633" max="15633" width="12.7109375" style="32" customWidth="1"/>
    <col min="15634" max="15634" width="12.85546875" style="32" customWidth="1"/>
    <col min="15635" max="15635" width="9.140625" style="32"/>
    <col min="15636" max="15636" width="14.42578125" style="32" customWidth="1"/>
    <col min="15637" max="15637" width="15.5703125" style="32" customWidth="1"/>
    <col min="15638" max="15872" width="9.140625" style="32"/>
    <col min="15873" max="15873" width="23.7109375" style="32" customWidth="1"/>
    <col min="15874" max="15874" width="64.7109375" style="32" customWidth="1"/>
    <col min="15875" max="15875" width="12" style="32" customWidth="1"/>
    <col min="15876" max="15876" width="13.42578125" style="32" customWidth="1"/>
    <col min="15877" max="15877" width="9.140625" style="32"/>
    <col min="15878" max="15878" width="11.7109375" style="32" customWidth="1"/>
    <col min="15879" max="15879" width="14.85546875" style="32" customWidth="1"/>
    <col min="15880" max="15881" width="9.140625" style="32"/>
    <col min="15882" max="15883" width="12.5703125" style="32" customWidth="1"/>
    <col min="15884" max="15884" width="9.140625" style="32"/>
    <col min="15885" max="15885" width="13" style="32" customWidth="1"/>
    <col min="15886" max="15886" width="15" style="32" customWidth="1"/>
    <col min="15887" max="15888" width="9.140625" style="32"/>
    <col min="15889" max="15889" width="12.7109375" style="32" customWidth="1"/>
    <col min="15890" max="15890" width="12.85546875" style="32" customWidth="1"/>
    <col min="15891" max="15891" width="9.140625" style="32"/>
    <col min="15892" max="15892" width="14.42578125" style="32" customWidth="1"/>
    <col min="15893" max="15893" width="15.5703125" style="32" customWidth="1"/>
    <col min="15894" max="16128" width="9.140625" style="32"/>
    <col min="16129" max="16129" width="23.7109375" style="32" customWidth="1"/>
    <col min="16130" max="16130" width="64.7109375" style="32" customWidth="1"/>
    <col min="16131" max="16131" width="12" style="32" customWidth="1"/>
    <col min="16132" max="16132" width="13.42578125" style="32" customWidth="1"/>
    <col min="16133" max="16133" width="9.140625" style="32"/>
    <col min="16134" max="16134" width="11.7109375" style="32" customWidth="1"/>
    <col min="16135" max="16135" width="14.85546875" style="32" customWidth="1"/>
    <col min="16136" max="16137" width="9.140625" style="32"/>
    <col min="16138" max="16139" width="12.5703125" style="32" customWidth="1"/>
    <col min="16140" max="16140" width="9.140625" style="32"/>
    <col min="16141" max="16141" width="13" style="32" customWidth="1"/>
    <col min="16142" max="16142" width="15" style="32" customWidth="1"/>
    <col min="16143" max="16144" width="9.140625" style="32"/>
    <col min="16145" max="16145" width="12.7109375" style="32" customWidth="1"/>
    <col min="16146" max="16146" width="12.85546875" style="32" customWidth="1"/>
    <col min="16147" max="16147" width="9.140625" style="32"/>
    <col min="16148" max="16148" width="14.42578125" style="32" customWidth="1"/>
    <col min="16149" max="16149" width="15.5703125" style="32" customWidth="1"/>
    <col min="16150" max="16384" width="9.140625" style="32"/>
  </cols>
  <sheetData>
    <row r="1" spans="1:24">
      <c r="A1" s="32" t="s">
        <v>120</v>
      </c>
      <c r="B1" s="327">
        <v>45</v>
      </c>
    </row>
    <row r="2" spans="1:24">
      <c r="A2" s="32" t="s">
        <v>106</v>
      </c>
      <c r="B2" s="14" t="s">
        <v>1743</v>
      </c>
    </row>
    <row r="3" spans="1:24">
      <c r="A3" s="32" t="s">
        <v>108</v>
      </c>
      <c r="B3" s="14" t="s">
        <v>883</v>
      </c>
    </row>
    <row r="4" spans="1:24">
      <c r="A4" s="32" t="s">
        <v>110</v>
      </c>
      <c r="B4" s="14" t="s">
        <v>4</v>
      </c>
    </row>
    <row r="5" spans="1:24">
      <c r="A5" s="32" t="s">
        <v>111</v>
      </c>
      <c r="B5" s="32" t="s">
        <v>124</v>
      </c>
    </row>
    <row r="6" spans="1:24" ht="15.75" thickBot="1"/>
    <row r="7" spans="1:24" ht="15.75" thickBot="1">
      <c r="A7" s="1184"/>
      <c r="B7" s="1185" t="s">
        <v>1743</v>
      </c>
      <c r="C7" s="4517" t="s">
        <v>498</v>
      </c>
      <c r="D7" s="4545"/>
      <c r="E7" s="4545"/>
      <c r="F7" s="1186"/>
      <c r="G7" s="1186"/>
      <c r="H7" s="1186"/>
      <c r="I7" s="1187"/>
      <c r="J7" s="4517" t="s">
        <v>1700</v>
      </c>
      <c r="K7" s="4545"/>
      <c r="L7" s="4545"/>
      <c r="M7" s="4545"/>
      <c r="N7" s="4545"/>
      <c r="O7" s="4545"/>
      <c r="P7" s="4518"/>
      <c r="Q7" s="4517" t="s">
        <v>5</v>
      </c>
      <c r="R7" s="4545"/>
      <c r="S7" s="4545"/>
      <c r="T7" s="4545"/>
      <c r="U7" s="4545"/>
      <c r="V7" s="4545"/>
      <c r="W7" s="4518"/>
      <c r="X7" s="685"/>
    </row>
    <row r="8" spans="1:24" ht="15" customHeight="1">
      <c r="A8" s="1188"/>
      <c r="B8" s="4537" t="s">
        <v>1059</v>
      </c>
      <c r="C8" s="4539" t="s">
        <v>1744</v>
      </c>
      <c r="D8" s="4540"/>
      <c r="E8" s="4541"/>
      <c r="F8" s="4529" t="s">
        <v>1745</v>
      </c>
      <c r="G8" s="4546" t="s">
        <v>1746</v>
      </c>
      <c r="H8" s="4539" t="s">
        <v>1747</v>
      </c>
      <c r="I8" s="4537" t="s">
        <v>174</v>
      </c>
      <c r="J8" s="4539" t="s">
        <v>1744</v>
      </c>
      <c r="K8" s="4540"/>
      <c r="L8" s="4541"/>
      <c r="M8" s="4529" t="s">
        <v>1745</v>
      </c>
      <c r="N8" s="4546" t="s">
        <v>1746</v>
      </c>
      <c r="O8" s="4539" t="s">
        <v>1747</v>
      </c>
      <c r="P8" s="4537" t="s">
        <v>174</v>
      </c>
      <c r="Q8" s="4539" t="s">
        <v>1744</v>
      </c>
      <c r="R8" s="4540"/>
      <c r="S8" s="4541"/>
      <c r="T8" s="4529" t="s">
        <v>1745</v>
      </c>
      <c r="U8" s="4546" t="s">
        <v>1746</v>
      </c>
      <c r="V8" s="4539" t="s">
        <v>1747</v>
      </c>
      <c r="W8" s="4537" t="s">
        <v>174</v>
      </c>
      <c r="X8" s="685"/>
    </row>
    <row r="9" spans="1:24" ht="15.75" thickBot="1">
      <c r="A9" s="1189" t="s">
        <v>175</v>
      </c>
      <c r="B9" s="4538"/>
      <c r="C9" s="4542"/>
      <c r="D9" s="4543"/>
      <c r="E9" s="4544"/>
      <c r="F9" s="4498"/>
      <c r="G9" s="4547"/>
      <c r="H9" s="4548"/>
      <c r="I9" s="4538"/>
      <c r="J9" s="4542"/>
      <c r="K9" s="4543"/>
      <c r="L9" s="4544"/>
      <c r="M9" s="4498"/>
      <c r="N9" s="4547"/>
      <c r="O9" s="4548"/>
      <c r="P9" s="4538"/>
      <c r="Q9" s="4542"/>
      <c r="R9" s="4543"/>
      <c r="S9" s="4544"/>
      <c r="T9" s="4498"/>
      <c r="U9" s="4547"/>
      <c r="V9" s="4548"/>
      <c r="W9" s="4538"/>
      <c r="X9" s="685"/>
    </row>
    <row r="10" spans="1:24" ht="15.75" thickBot="1">
      <c r="A10" s="1188"/>
      <c r="B10" s="4538"/>
      <c r="C10" s="1190" t="s">
        <v>1701</v>
      </c>
      <c r="D10" s="1191" t="s">
        <v>1702</v>
      </c>
      <c r="E10" s="1191" t="s">
        <v>1703</v>
      </c>
      <c r="F10" s="4498"/>
      <c r="G10" s="4547"/>
      <c r="H10" s="4548"/>
      <c r="I10" s="4538"/>
      <c r="J10" s="1191" t="s">
        <v>1701</v>
      </c>
      <c r="K10" s="1191" t="s">
        <v>1702</v>
      </c>
      <c r="L10" s="1191" t="s">
        <v>1703</v>
      </c>
      <c r="M10" s="4498"/>
      <c r="N10" s="4547"/>
      <c r="O10" s="4548"/>
      <c r="P10" s="4538"/>
      <c r="Q10" s="1191" t="s">
        <v>1701</v>
      </c>
      <c r="R10" s="1191" t="s">
        <v>1702</v>
      </c>
      <c r="S10" s="1191" t="s">
        <v>1703</v>
      </c>
      <c r="T10" s="4498"/>
      <c r="U10" s="4547"/>
      <c r="V10" s="4548"/>
      <c r="W10" s="4538"/>
      <c r="X10" s="685"/>
    </row>
    <row r="11" spans="1:24">
      <c r="A11" s="921">
        <v>1</v>
      </c>
      <c r="B11" s="1192" t="s">
        <v>1748</v>
      </c>
      <c r="C11" s="1193">
        <f t="shared" ref="C11:H11" si="0">+C12+C13</f>
        <v>0</v>
      </c>
      <c r="D11" s="1194">
        <f t="shared" si="0"/>
        <v>0</v>
      </c>
      <c r="E11" s="1195">
        <f t="shared" si="0"/>
        <v>0</v>
      </c>
      <c r="F11" s="1195">
        <f t="shared" si="0"/>
        <v>0</v>
      </c>
      <c r="G11" s="1195">
        <f t="shared" si="0"/>
        <v>0</v>
      </c>
      <c r="H11" s="1196">
        <f t="shared" si="0"/>
        <v>0</v>
      </c>
      <c r="I11" s="1197">
        <f>SUM(C11:H11)</f>
        <v>0</v>
      </c>
      <c r="J11" s="1194">
        <f t="shared" ref="J11:O11" si="1">+J12+J13</f>
        <v>0</v>
      </c>
      <c r="K11" s="1195">
        <f t="shared" si="1"/>
        <v>0</v>
      </c>
      <c r="L11" s="1195">
        <f t="shared" si="1"/>
        <v>0</v>
      </c>
      <c r="M11" s="1195">
        <f t="shared" si="1"/>
        <v>0</v>
      </c>
      <c r="N11" s="1195">
        <f t="shared" si="1"/>
        <v>0</v>
      </c>
      <c r="O11" s="1196">
        <f t="shared" si="1"/>
        <v>0</v>
      </c>
      <c r="P11" s="1198">
        <f>SUM(J11:O11)</f>
        <v>0</v>
      </c>
      <c r="Q11" s="1199">
        <f>+C11+J11</f>
        <v>0</v>
      </c>
      <c r="R11" s="1200">
        <f t="shared" ref="R11:V13" si="2">+D11+K11</f>
        <v>0</v>
      </c>
      <c r="S11" s="1200">
        <f t="shared" si="2"/>
        <v>0</v>
      </c>
      <c r="T11" s="1200">
        <f t="shared" si="2"/>
        <v>0</v>
      </c>
      <c r="U11" s="1200">
        <f t="shared" si="2"/>
        <v>0</v>
      </c>
      <c r="V11" s="1201">
        <f t="shared" si="2"/>
        <v>0</v>
      </c>
      <c r="W11" s="1198">
        <f>SUM(Q11:V11)</f>
        <v>0</v>
      </c>
      <c r="X11" s="685"/>
    </row>
    <row r="12" spans="1:24">
      <c r="A12" s="923">
        <v>2</v>
      </c>
      <c r="B12" s="1202" t="s">
        <v>1749</v>
      </c>
      <c r="C12" s="1147"/>
      <c r="D12" s="1203"/>
      <c r="E12" s="771"/>
      <c r="F12" s="771"/>
      <c r="G12" s="771"/>
      <c r="H12" s="1150"/>
      <c r="I12" s="1159">
        <f t="shared" ref="I12:I22" si="3">SUM(C12:H12)</f>
        <v>0</v>
      </c>
      <c r="J12" s="1203"/>
      <c r="K12" s="771"/>
      <c r="L12" s="771"/>
      <c r="M12" s="771"/>
      <c r="N12" s="771"/>
      <c r="O12" s="1150"/>
      <c r="P12" s="1159">
        <f>SUM(J12:O12)</f>
        <v>0</v>
      </c>
      <c r="Q12" s="1204">
        <f>+C12+J12</f>
        <v>0</v>
      </c>
      <c r="R12" s="796">
        <f t="shared" si="2"/>
        <v>0</v>
      </c>
      <c r="S12" s="796">
        <f t="shared" si="2"/>
        <v>0</v>
      </c>
      <c r="T12" s="796">
        <f t="shared" si="2"/>
        <v>0</v>
      </c>
      <c r="U12" s="796">
        <f t="shared" si="2"/>
        <v>0</v>
      </c>
      <c r="V12" s="1155">
        <f t="shared" si="2"/>
        <v>0</v>
      </c>
      <c r="W12" s="1159">
        <f>SUM(Q12:V12)</f>
        <v>0</v>
      </c>
      <c r="X12" s="685"/>
    </row>
    <row r="13" spans="1:24">
      <c r="A13" s="923">
        <v>3</v>
      </c>
      <c r="B13" s="1202" t="s">
        <v>1750</v>
      </c>
      <c r="C13" s="1147"/>
      <c r="D13" s="1203"/>
      <c r="E13" s="771"/>
      <c r="F13" s="771"/>
      <c r="G13" s="771"/>
      <c r="H13" s="1150"/>
      <c r="I13" s="1159">
        <f t="shared" si="3"/>
        <v>0</v>
      </c>
      <c r="J13" s="1203"/>
      <c r="K13" s="771"/>
      <c r="L13" s="771"/>
      <c r="M13" s="771"/>
      <c r="N13" s="771"/>
      <c r="O13" s="1150"/>
      <c r="P13" s="1159">
        <f t="shared" ref="P13:P22" si="4">SUM(J13:O13)</f>
        <v>0</v>
      </c>
      <c r="Q13" s="1204">
        <f>+C13+J13</f>
        <v>0</v>
      </c>
      <c r="R13" s="796">
        <f t="shared" si="2"/>
        <v>0</v>
      </c>
      <c r="S13" s="796">
        <f t="shared" si="2"/>
        <v>0</v>
      </c>
      <c r="T13" s="796">
        <f t="shared" si="2"/>
        <v>0</v>
      </c>
      <c r="U13" s="796">
        <f t="shared" si="2"/>
        <v>0</v>
      </c>
      <c r="V13" s="1155">
        <f t="shared" si="2"/>
        <v>0</v>
      </c>
      <c r="W13" s="1159">
        <f>SUM(Q13:V13)</f>
        <v>0</v>
      </c>
      <c r="X13" s="685"/>
    </row>
    <row r="14" spans="1:24">
      <c r="A14" s="923"/>
      <c r="B14" s="1202" t="s">
        <v>1751</v>
      </c>
      <c r="C14" s="1205"/>
      <c r="D14" s="1206"/>
      <c r="E14" s="1207"/>
      <c r="F14" s="1207"/>
      <c r="G14" s="1207"/>
      <c r="H14" s="1208"/>
      <c r="I14" s="1209"/>
      <c r="J14" s="1206"/>
      <c r="K14" s="1207"/>
      <c r="L14" s="1207"/>
      <c r="M14" s="1207"/>
      <c r="N14" s="1207"/>
      <c r="O14" s="1208"/>
      <c r="P14" s="1210"/>
      <c r="Q14" s="1211"/>
      <c r="R14" s="1212"/>
      <c r="S14" s="1212"/>
      <c r="T14" s="1212"/>
      <c r="U14" s="1212"/>
      <c r="V14" s="1213"/>
      <c r="W14" s="1210"/>
      <c r="X14" s="685"/>
    </row>
    <row r="15" spans="1:24">
      <c r="A15" s="923">
        <v>3.1</v>
      </c>
      <c r="B15" s="1202" t="s">
        <v>1752</v>
      </c>
      <c r="C15" s="1147"/>
      <c r="D15" s="1203"/>
      <c r="E15" s="771"/>
      <c r="F15" s="771"/>
      <c r="G15" s="771"/>
      <c r="H15" s="1150"/>
      <c r="I15" s="1159">
        <f t="shared" si="3"/>
        <v>0</v>
      </c>
      <c r="J15" s="1203"/>
      <c r="K15" s="771"/>
      <c r="L15" s="771"/>
      <c r="M15" s="771"/>
      <c r="N15" s="771"/>
      <c r="O15" s="1150"/>
      <c r="P15" s="1159">
        <f t="shared" si="4"/>
        <v>0</v>
      </c>
      <c r="Q15" s="1204">
        <f>+C15+J15</f>
        <v>0</v>
      </c>
      <c r="R15" s="796">
        <f t="shared" ref="R15:V19" si="5">+D15+K15</f>
        <v>0</v>
      </c>
      <c r="S15" s="796">
        <f t="shared" si="5"/>
        <v>0</v>
      </c>
      <c r="T15" s="796">
        <f t="shared" si="5"/>
        <v>0</v>
      </c>
      <c r="U15" s="796">
        <f t="shared" si="5"/>
        <v>0</v>
      </c>
      <c r="V15" s="1155">
        <f t="shared" si="5"/>
        <v>0</v>
      </c>
      <c r="W15" s="1159">
        <f>SUM(Q15:V15)</f>
        <v>0</v>
      </c>
      <c r="X15" s="685"/>
    </row>
    <row r="16" spans="1:24">
      <c r="A16" s="923">
        <v>3.2</v>
      </c>
      <c r="B16" s="1202" t="s">
        <v>1753</v>
      </c>
      <c r="C16" s="1147"/>
      <c r="D16" s="1203"/>
      <c r="E16" s="771"/>
      <c r="F16" s="771"/>
      <c r="G16" s="771"/>
      <c r="H16" s="1150"/>
      <c r="I16" s="1159">
        <f t="shared" si="3"/>
        <v>0</v>
      </c>
      <c r="J16" s="1203"/>
      <c r="K16" s="771"/>
      <c r="L16" s="771"/>
      <c r="M16" s="771"/>
      <c r="N16" s="771"/>
      <c r="O16" s="1150"/>
      <c r="P16" s="1159">
        <f t="shared" si="4"/>
        <v>0</v>
      </c>
      <c r="Q16" s="1204">
        <f>+C16+J16</f>
        <v>0</v>
      </c>
      <c r="R16" s="796">
        <f t="shared" si="5"/>
        <v>0</v>
      </c>
      <c r="S16" s="796">
        <f t="shared" si="5"/>
        <v>0</v>
      </c>
      <c r="T16" s="796">
        <f t="shared" si="5"/>
        <v>0</v>
      </c>
      <c r="U16" s="796">
        <f t="shared" si="5"/>
        <v>0</v>
      </c>
      <c r="V16" s="1155">
        <f t="shared" si="5"/>
        <v>0</v>
      </c>
      <c r="W16" s="1159">
        <f>SUM(Q16:V16)</f>
        <v>0</v>
      </c>
      <c r="X16" s="685"/>
    </row>
    <row r="17" spans="1:24">
      <c r="A17" s="923">
        <v>4</v>
      </c>
      <c r="B17" s="1202" t="s">
        <v>1754</v>
      </c>
      <c r="C17" s="1149">
        <f t="shared" ref="C17:H17" si="6">+C18+C19</f>
        <v>0</v>
      </c>
      <c r="D17" s="1214">
        <f t="shared" si="6"/>
        <v>0</v>
      </c>
      <c r="E17" s="1215">
        <f t="shared" si="6"/>
        <v>0</v>
      </c>
      <c r="F17" s="1215">
        <f t="shared" si="6"/>
        <v>0</v>
      </c>
      <c r="G17" s="1215">
        <f t="shared" si="6"/>
        <v>0</v>
      </c>
      <c r="H17" s="1216">
        <f t="shared" si="6"/>
        <v>0</v>
      </c>
      <c r="I17" s="1159">
        <f t="shared" si="3"/>
        <v>0</v>
      </c>
      <c r="J17" s="1214">
        <f t="shared" ref="J17:O17" si="7">+J18+J19</f>
        <v>0</v>
      </c>
      <c r="K17" s="1215">
        <f t="shared" si="7"/>
        <v>0</v>
      </c>
      <c r="L17" s="1215">
        <f t="shared" si="7"/>
        <v>0</v>
      </c>
      <c r="M17" s="1215">
        <f t="shared" si="7"/>
        <v>0</v>
      </c>
      <c r="N17" s="1215">
        <f t="shared" si="7"/>
        <v>0</v>
      </c>
      <c r="O17" s="1216">
        <f t="shared" si="7"/>
        <v>0</v>
      </c>
      <c r="P17" s="1159">
        <f t="shared" si="4"/>
        <v>0</v>
      </c>
      <c r="Q17" s="1204">
        <f>+C17+J17</f>
        <v>0</v>
      </c>
      <c r="R17" s="796">
        <f t="shared" si="5"/>
        <v>0</v>
      </c>
      <c r="S17" s="796">
        <f t="shared" si="5"/>
        <v>0</v>
      </c>
      <c r="T17" s="796">
        <f t="shared" si="5"/>
        <v>0</v>
      </c>
      <c r="U17" s="796">
        <f t="shared" si="5"/>
        <v>0</v>
      </c>
      <c r="V17" s="1155">
        <f t="shared" si="5"/>
        <v>0</v>
      </c>
      <c r="W17" s="1159">
        <f>SUM(Q17:V17)</f>
        <v>0</v>
      </c>
      <c r="X17" s="685"/>
    </row>
    <row r="18" spans="1:24">
      <c r="A18" s="923">
        <v>5</v>
      </c>
      <c r="B18" s="1202" t="s">
        <v>1755</v>
      </c>
      <c r="C18" s="1147"/>
      <c r="D18" s="1203"/>
      <c r="E18" s="771"/>
      <c r="F18" s="771"/>
      <c r="G18" s="771"/>
      <c r="H18" s="1150"/>
      <c r="I18" s="1159">
        <f t="shared" si="3"/>
        <v>0</v>
      </c>
      <c r="J18" s="1203"/>
      <c r="K18" s="771"/>
      <c r="L18" s="771"/>
      <c r="M18" s="771"/>
      <c r="N18" s="771"/>
      <c r="O18" s="1150"/>
      <c r="P18" s="1159">
        <f t="shared" si="4"/>
        <v>0</v>
      </c>
      <c r="Q18" s="1204">
        <f>+C18+J18</f>
        <v>0</v>
      </c>
      <c r="R18" s="796">
        <f t="shared" si="5"/>
        <v>0</v>
      </c>
      <c r="S18" s="796">
        <f t="shared" si="5"/>
        <v>0</v>
      </c>
      <c r="T18" s="796">
        <f t="shared" si="5"/>
        <v>0</v>
      </c>
      <c r="U18" s="796">
        <f t="shared" si="5"/>
        <v>0</v>
      </c>
      <c r="V18" s="1155">
        <f t="shared" si="5"/>
        <v>0</v>
      </c>
      <c r="W18" s="1159">
        <f>SUM(Q18:V18)</f>
        <v>0</v>
      </c>
      <c r="X18" s="685"/>
    </row>
    <row r="19" spans="1:24">
      <c r="A19" s="923">
        <v>6</v>
      </c>
      <c r="B19" s="1202" t="s">
        <v>1756</v>
      </c>
      <c r="C19" s="1147"/>
      <c r="D19" s="1203"/>
      <c r="E19" s="771"/>
      <c r="F19" s="771"/>
      <c r="G19" s="771"/>
      <c r="H19" s="1150"/>
      <c r="I19" s="1159">
        <f t="shared" si="3"/>
        <v>0</v>
      </c>
      <c r="J19" s="1203"/>
      <c r="K19" s="771"/>
      <c r="L19" s="771"/>
      <c r="M19" s="771"/>
      <c r="N19" s="771"/>
      <c r="O19" s="1150"/>
      <c r="P19" s="1159">
        <f t="shared" si="4"/>
        <v>0</v>
      </c>
      <c r="Q19" s="1204">
        <f>+C19+J19</f>
        <v>0</v>
      </c>
      <c r="R19" s="796">
        <f t="shared" si="5"/>
        <v>0</v>
      </c>
      <c r="S19" s="796">
        <f t="shared" si="5"/>
        <v>0</v>
      </c>
      <c r="T19" s="796">
        <f t="shared" si="5"/>
        <v>0</v>
      </c>
      <c r="U19" s="796">
        <f t="shared" si="5"/>
        <v>0</v>
      </c>
      <c r="V19" s="1155">
        <f t="shared" si="5"/>
        <v>0</v>
      </c>
      <c r="W19" s="1159">
        <f>SUM(Q19:V19)</f>
        <v>0</v>
      </c>
      <c r="X19" s="685"/>
    </row>
    <row r="20" spans="1:24">
      <c r="A20" s="923"/>
      <c r="B20" s="1202" t="s">
        <v>1751</v>
      </c>
      <c r="C20" s="1205"/>
      <c r="D20" s="1206"/>
      <c r="E20" s="1207"/>
      <c r="F20" s="1207"/>
      <c r="G20" s="1207"/>
      <c r="H20" s="1208"/>
      <c r="I20" s="1209"/>
      <c r="J20" s="1206"/>
      <c r="K20" s="1207"/>
      <c r="L20" s="1207"/>
      <c r="M20" s="1207"/>
      <c r="N20" s="1207"/>
      <c r="O20" s="1208"/>
      <c r="P20" s="1210"/>
      <c r="Q20" s="1211"/>
      <c r="R20" s="1212"/>
      <c r="S20" s="1212"/>
      <c r="T20" s="1212"/>
      <c r="U20" s="1212"/>
      <c r="V20" s="1213"/>
      <c r="W20" s="1210"/>
      <c r="X20" s="685"/>
    </row>
    <row r="21" spans="1:24">
      <c r="A21" s="923">
        <v>6.1</v>
      </c>
      <c r="B21" s="1202" t="s">
        <v>1757</v>
      </c>
      <c r="C21" s="1147"/>
      <c r="D21" s="1203"/>
      <c r="E21" s="771"/>
      <c r="F21" s="771"/>
      <c r="G21" s="771"/>
      <c r="H21" s="1150"/>
      <c r="I21" s="1159">
        <f t="shared" si="3"/>
        <v>0</v>
      </c>
      <c r="J21" s="1203"/>
      <c r="K21" s="771"/>
      <c r="L21" s="771"/>
      <c r="M21" s="771"/>
      <c r="N21" s="771"/>
      <c r="O21" s="1150"/>
      <c r="P21" s="1159">
        <f t="shared" si="4"/>
        <v>0</v>
      </c>
      <c r="Q21" s="1204">
        <f>+C21+J21</f>
        <v>0</v>
      </c>
      <c r="R21" s="796">
        <f t="shared" ref="R21:V22" si="8">+D21+K21</f>
        <v>0</v>
      </c>
      <c r="S21" s="796">
        <f t="shared" si="8"/>
        <v>0</v>
      </c>
      <c r="T21" s="796">
        <f t="shared" si="8"/>
        <v>0</v>
      </c>
      <c r="U21" s="796">
        <f t="shared" si="8"/>
        <v>0</v>
      </c>
      <c r="V21" s="1155">
        <f t="shared" si="8"/>
        <v>0</v>
      </c>
      <c r="W21" s="1159">
        <f>SUM(Q21:V21)</f>
        <v>0</v>
      </c>
      <c r="X21" s="685"/>
    </row>
    <row r="22" spans="1:24" ht="15.75" thickBot="1">
      <c r="A22" s="1217">
        <v>6.2</v>
      </c>
      <c r="B22" s="1218" t="s">
        <v>1758</v>
      </c>
      <c r="C22" s="1173"/>
      <c r="D22" s="1219"/>
      <c r="E22" s="1220"/>
      <c r="F22" s="1220"/>
      <c r="G22" s="1220"/>
      <c r="H22" s="1176"/>
      <c r="I22" s="1221">
        <f t="shared" si="3"/>
        <v>0</v>
      </c>
      <c r="J22" s="1219"/>
      <c r="K22" s="1220"/>
      <c r="L22" s="1220"/>
      <c r="M22" s="1220"/>
      <c r="N22" s="1220"/>
      <c r="O22" s="1176"/>
      <c r="P22" s="1221">
        <f t="shared" si="4"/>
        <v>0</v>
      </c>
      <c r="Q22" s="1222">
        <f>+C22+J22</f>
        <v>0</v>
      </c>
      <c r="R22" s="1223">
        <f t="shared" si="8"/>
        <v>0</v>
      </c>
      <c r="S22" s="1223">
        <f t="shared" si="8"/>
        <v>0</v>
      </c>
      <c r="T22" s="1223">
        <f t="shared" si="8"/>
        <v>0</v>
      </c>
      <c r="U22" s="1223">
        <f t="shared" si="8"/>
        <v>0</v>
      </c>
      <c r="V22" s="1224">
        <f t="shared" si="8"/>
        <v>0</v>
      </c>
      <c r="W22" s="1221">
        <f>SUM(Q22:V22)</f>
        <v>0</v>
      </c>
      <c r="X22" s="685"/>
    </row>
    <row r="23" spans="1:24">
      <c r="A23" s="685"/>
      <c r="B23" s="685"/>
      <c r="C23" s="685"/>
      <c r="D23" s="685"/>
      <c r="E23" s="685"/>
      <c r="F23" s="685"/>
      <c r="G23" s="685"/>
      <c r="H23" s="685"/>
      <c r="I23" s="685"/>
      <c r="J23" s="685"/>
      <c r="K23" s="685"/>
      <c r="L23" s="685"/>
      <c r="M23" s="685"/>
      <c r="N23" s="685"/>
      <c r="O23" s="685"/>
      <c r="P23" s="685"/>
      <c r="Q23" s="685"/>
      <c r="R23" s="685"/>
      <c r="S23" s="685"/>
      <c r="T23" s="685"/>
      <c r="U23" s="685"/>
      <c r="V23" s="685"/>
      <c r="W23" s="685"/>
      <c r="X23" s="685"/>
    </row>
    <row r="24" spans="1:24">
      <c r="A24" s="685"/>
      <c r="B24" s="1180" t="s">
        <v>1741</v>
      </c>
      <c r="C24" s="1225"/>
      <c r="D24" s="1225"/>
      <c r="E24" s="1225"/>
      <c r="F24" s="1225"/>
      <c r="G24" s="1225"/>
      <c r="H24" s="1225"/>
      <c r="I24" s="1225"/>
      <c r="J24" s="1225"/>
      <c r="K24" s="1225"/>
      <c r="L24" s="1225"/>
      <c r="M24" s="1225"/>
      <c r="N24" s="1225"/>
      <c r="O24" s="1225"/>
      <c r="P24" s="685"/>
      <c r="Q24" s="685"/>
      <c r="R24" s="685"/>
      <c r="S24" s="685"/>
      <c r="T24" s="685"/>
      <c r="U24" s="685"/>
      <c r="V24" s="685"/>
      <c r="W24" s="685"/>
      <c r="X24" s="685"/>
    </row>
    <row r="25" spans="1:24" ht="36.75">
      <c r="A25" s="685"/>
      <c r="B25" s="1181" t="s">
        <v>1759</v>
      </c>
      <c r="C25" s="1226"/>
      <c r="D25" s="1225"/>
      <c r="E25" s="1225"/>
      <c r="F25" s="1225"/>
      <c r="G25" s="1225"/>
      <c r="H25" s="1225"/>
      <c r="I25" s="1225"/>
      <c r="J25" s="1225"/>
      <c r="K25" s="1225"/>
      <c r="L25" s="1225"/>
      <c r="M25" s="1225"/>
      <c r="N25" s="1225"/>
      <c r="O25" s="1225"/>
      <c r="P25" s="685"/>
      <c r="Q25" s="685"/>
      <c r="R25" s="685"/>
      <c r="S25" s="685"/>
      <c r="T25" s="685"/>
      <c r="U25" s="685"/>
      <c r="V25" s="685"/>
      <c r="W25" s="685"/>
      <c r="X25" s="685"/>
    </row>
    <row r="26" spans="1:24" ht="24.75">
      <c r="A26" s="685"/>
      <c r="B26" s="1181" t="s">
        <v>1760</v>
      </c>
      <c r="C26" s="1227"/>
      <c r="D26" s="1225"/>
      <c r="E26" s="1225"/>
      <c r="F26" s="1225"/>
      <c r="G26" s="1225"/>
      <c r="H26" s="1225"/>
      <c r="I26" s="1225"/>
      <c r="J26" s="1225"/>
      <c r="K26" s="1225"/>
      <c r="L26" s="1225"/>
      <c r="M26" s="1225"/>
      <c r="N26" s="1225"/>
      <c r="O26" s="1225"/>
      <c r="P26" s="685"/>
      <c r="Q26" s="685"/>
      <c r="R26" s="685"/>
      <c r="S26" s="685"/>
      <c r="T26" s="685"/>
      <c r="U26" s="685"/>
      <c r="V26" s="685"/>
      <c r="W26" s="685"/>
      <c r="X26" s="685"/>
    </row>
    <row r="27" spans="1:24" ht="40.5" customHeight="1">
      <c r="A27" s="685"/>
      <c r="B27" s="1181" t="s">
        <v>1761</v>
      </c>
      <c r="C27" s="1228"/>
      <c r="D27" s="1225"/>
      <c r="E27" s="1225"/>
      <c r="F27" s="1225"/>
      <c r="G27" s="1225"/>
      <c r="H27" s="1225"/>
      <c r="I27" s="1225"/>
      <c r="J27" s="1225"/>
      <c r="K27" s="1225"/>
      <c r="L27" s="1225"/>
      <c r="M27" s="1225"/>
      <c r="N27" s="1225"/>
      <c r="O27" s="1225"/>
      <c r="P27" s="685"/>
      <c r="Q27" s="685"/>
      <c r="R27" s="685"/>
      <c r="S27" s="685"/>
      <c r="T27" s="685"/>
      <c r="U27" s="685"/>
      <c r="V27" s="685"/>
      <c r="W27" s="685"/>
      <c r="X27" s="685"/>
    </row>
  </sheetData>
  <mergeCells count="19">
    <mergeCell ref="B8:B10"/>
    <mergeCell ref="C8:E9"/>
    <mergeCell ref="F8:F10"/>
    <mergeCell ref="G8:G10"/>
    <mergeCell ref="H8:H10"/>
    <mergeCell ref="P8:P10"/>
    <mergeCell ref="Q8:S9"/>
    <mergeCell ref="T8:T10"/>
    <mergeCell ref="C7:E7"/>
    <mergeCell ref="J7:P7"/>
    <mergeCell ref="Q7:W7"/>
    <mergeCell ref="I8:I10"/>
    <mergeCell ref="J8:L9"/>
    <mergeCell ref="U8:U10"/>
    <mergeCell ref="V8:V10"/>
    <mergeCell ref="W8:W10"/>
    <mergeCell ref="M8:M10"/>
    <mergeCell ref="N8:N10"/>
    <mergeCell ref="O8:O10"/>
  </mergeCell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zoomScale="85" zoomScaleNormal="85" workbookViewId="0">
      <selection activeCell="C27" sqref="C27"/>
    </sheetView>
  </sheetViews>
  <sheetFormatPr defaultColWidth="45.42578125" defaultRowHeight="15"/>
  <cols>
    <col min="1" max="1" width="58.42578125" style="31" customWidth="1"/>
    <col min="2" max="7" width="13.85546875" style="1" customWidth="1"/>
    <col min="8" max="8" width="17.5703125" style="1" customWidth="1"/>
    <col min="9" max="9" width="11.5703125" style="50" customWidth="1"/>
    <col min="10" max="10" width="11.5703125" style="1" customWidth="1"/>
    <col min="11" max="16384" width="45.42578125" style="1"/>
  </cols>
  <sheetData>
    <row r="1" spans="1:11">
      <c r="A1" s="79" t="s">
        <v>120</v>
      </c>
      <c r="B1" s="79" t="s">
        <v>0</v>
      </c>
      <c r="I1" s="53"/>
    </row>
    <row r="2" spans="1:11">
      <c r="A2" s="79" t="s">
        <v>106</v>
      </c>
      <c r="B2" s="298" t="s">
        <v>603</v>
      </c>
      <c r="I2" s="53"/>
    </row>
    <row r="3" spans="1:11">
      <c r="A3" s="79" t="s">
        <v>108</v>
      </c>
      <c r="B3" s="224" t="s">
        <v>122</v>
      </c>
      <c r="I3" s="53"/>
    </row>
    <row r="4" spans="1:11">
      <c r="A4" s="79" t="s">
        <v>110</v>
      </c>
      <c r="B4" s="23" t="s">
        <v>4</v>
      </c>
      <c r="I4" s="53"/>
    </row>
    <row r="5" spans="1:11">
      <c r="A5" s="79" t="s">
        <v>111</v>
      </c>
      <c r="B5" s="299" t="s">
        <v>124</v>
      </c>
      <c r="I5" s="53"/>
    </row>
    <row r="6" spans="1:11">
      <c r="A6" s="300"/>
      <c r="B6" s="18"/>
      <c r="C6" s="18"/>
      <c r="D6" s="18"/>
      <c r="E6" s="18"/>
      <c r="F6" s="18"/>
      <c r="G6" s="18"/>
      <c r="I6" s="53"/>
    </row>
    <row r="7" spans="1:11" ht="66.75" customHeight="1">
      <c r="A7" s="152" t="s">
        <v>603</v>
      </c>
      <c r="B7" s="193" t="s">
        <v>604</v>
      </c>
      <c r="C7" s="301" t="s">
        <v>488</v>
      </c>
      <c r="D7" s="152" t="s">
        <v>605</v>
      </c>
      <c r="E7" s="152" t="s">
        <v>719</v>
      </c>
      <c r="F7" s="301" t="s">
        <v>606</v>
      </c>
      <c r="G7" s="301" t="s">
        <v>488</v>
      </c>
      <c r="I7" s="53"/>
    </row>
    <row r="8" spans="1:11">
      <c r="A8" s="293" t="s">
        <v>607</v>
      </c>
      <c r="B8" s="154">
        <f>B9+B15+B21+B27</f>
        <v>0</v>
      </c>
      <c r="C8" s="154" t="e">
        <f>C9+C15+C21+C27</f>
        <v>#VALUE!</v>
      </c>
      <c r="D8" s="154">
        <f>D9+D15+D21+D27</f>
        <v>0</v>
      </c>
      <c r="E8" s="175"/>
      <c r="F8" s="154">
        <f>F9+F15+F21+F27</f>
        <v>0</v>
      </c>
      <c r="G8" s="154">
        <f>G9+G15+G21+G27</f>
        <v>0</v>
      </c>
      <c r="H8" s="8"/>
    </row>
    <row r="9" spans="1:11">
      <c r="A9" s="302" t="s">
        <v>4</v>
      </c>
      <c r="B9" s="154">
        <f>SUM(B10:B14)</f>
        <v>0</v>
      </c>
      <c r="C9" s="154">
        <f>SUM(C10:C14)</f>
        <v>0</v>
      </c>
      <c r="D9" s="154">
        <f>SUM(D10:D14)</f>
        <v>0</v>
      </c>
      <c r="E9" s="154" t="e">
        <f>(D10*E10+D11*E11+D12*E12+D13*E13+D14*E14)/D9</f>
        <v>#DIV/0!</v>
      </c>
      <c r="F9" s="154">
        <f>SUM(F10:F14)</f>
        <v>0</v>
      </c>
      <c r="G9" s="154">
        <f>SUM(G10:G14)</f>
        <v>0</v>
      </c>
      <c r="H9" s="8"/>
      <c r="I9" s="157"/>
      <c r="J9" s="157"/>
      <c r="K9" s="158"/>
    </row>
    <row r="10" spans="1:11">
      <c r="A10" s="303" t="s">
        <v>608</v>
      </c>
      <c r="B10" s="44">
        <v>0</v>
      </c>
      <c r="C10" s="44">
        <v>0</v>
      </c>
      <c r="D10" s="44">
        <v>0</v>
      </c>
      <c r="E10" s="44">
        <v>0</v>
      </c>
      <c r="F10" s="44">
        <v>0</v>
      </c>
      <c r="G10" s="44">
        <v>0</v>
      </c>
      <c r="H10" s="8"/>
      <c r="I10" s="157"/>
      <c r="J10" s="159"/>
      <c r="K10" s="158"/>
    </row>
    <row r="11" spans="1:11">
      <c r="A11" s="304" t="s">
        <v>609</v>
      </c>
      <c r="B11" s="44">
        <v>0</v>
      </c>
      <c r="C11" s="44">
        <v>0</v>
      </c>
      <c r="D11" s="44">
        <v>0</v>
      </c>
      <c r="E11" s="44">
        <v>0</v>
      </c>
      <c r="F11" s="44">
        <v>0</v>
      </c>
      <c r="G11" s="44">
        <v>0</v>
      </c>
      <c r="H11" s="8"/>
      <c r="I11" s="157"/>
      <c r="J11" s="159"/>
      <c r="K11" s="158"/>
    </row>
    <row r="12" spans="1:11">
      <c r="A12" s="304" t="s">
        <v>610</v>
      </c>
      <c r="B12" s="44">
        <v>0</v>
      </c>
      <c r="C12" s="44">
        <v>0</v>
      </c>
      <c r="D12" s="44">
        <v>0</v>
      </c>
      <c r="E12" s="44">
        <v>0</v>
      </c>
      <c r="F12" s="44">
        <v>0</v>
      </c>
      <c r="G12" s="44">
        <v>0</v>
      </c>
      <c r="H12" s="8"/>
    </row>
    <row r="13" spans="1:11">
      <c r="A13" s="304" t="s">
        <v>323</v>
      </c>
      <c r="B13" s="44">
        <v>0</v>
      </c>
      <c r="C13" s="44">
        <v>0</v>
      </c>
      <c r="D13" s="44">
        <v>0</v>
      </c>
      <c r="E13" s="44">
        <v>0</v>
      </c>
      <c r="F13" s="44">
        <v>0</v>
      </c>
      <c r="G13" s="44">
        <v>0</v>
      </c>
      <c r="H13" s="8"/>
    </row>
    <row r="14" spans="1:11">
      <c r="A14" s="305" t="s">
        <v>611</v>
      </c>
      <c r="B14" s="44">
        <v>0</v>
      </c>
      <c r="C14" s="44">
        <v>0</v>
      </c>
      <c r="D14" s="44">
        <v>0</v>
      </c>
      <c r="E14" s="44">
        <v>0</v>
      </c>
      <c r="F14" s="44">
        <v>0</v>
      </c>
      <c r="G14" s="44">
        <v>0</v>
      </c>
      <c r="H14" s="8"/>
    </row>
    <row r="15" spans="1:11">
      <c r="A15" s="306" t="s">
        <v>6</v>
      </c>
      <c r="B15" s="154">
        <f>SUM(B16:B20)</f>
        <v>0</v>
      </c>
      <c r="C15" s="154">
        <f>SUM(C16:C20)</f>
        <v>0</v>
      </c>
      <c r="D15" s="154">
        <f>SUM(D16:D20)</f>
        <v>0</v>
      </c>
      <c r="E15" s="154" t="e">
        <f>(D16*E16+D17*E17+D18*E18+D19*E19+D20*E20)/D15</f>
        <v>#DIV/0!</v>
      </c>
      <c r="F15" s="154">
        <f>SUM(F16:F20)</f>
        <v>0</v>
      </c>
      <c r="G15" s="154">
        <f>SUM(G16:G20)</f>
        <v>0</v>
      </c>
      <c r="H15" s="8"/>
      <c r="I15" s="128"/>
    </row>
    <row r="16" spans="1:11">
      <c r="A16" s="303" t="s">
        <v>608</v>
      </c>
      <c r="B16" s="44">
        <v>0</v>
      </c>
      <c r="C16" s="44">
        <v>0</v>
      </c>
      <c r="D16" s="44">
        <v>0</v>
      </c>
      <c r="E16" s="44">
        <v>0</v>
      </c>
      <c r="F16" s="44">
        <v>0</v>
      </c>
      <c r="G16" s="44">
        <v>0</v>
      </c>
      <c r="H16" s="8"/>
    </row>
    <row r="17" spans="1:8" s="1" customFormat="1">
      <c r="A17" s="304" t="s">
        <v>609</v>
      </c>
      <c r="B17" s="44">
        <v>0</v>
      </c>
      <c r="C17" s="44">
        <v>0</v>
      </c>
      <c r="D17" s="44">
        <v>0</v>
      </c>
      <c r="E17" s="44">
        <v>0</v>
      </c>
      <c r="F17" s="44">
        <v>0</v>
      </c>
      <c r="G17" s="44">
        <v>0</v>
      </c>
      <c r="H17" s="8"/>
    </row>
    <row r="18" spans="1:8" s="1" customFormat="1">
      <c r="A18" s="304" t="s">
        <v>610</v>
      </c>
      <c r="B18" s="44">
        <v>0</v>
      </c>
      <c r="C18" s="44">
        <v>0</v>
      </c>
      <c r="D18" s="44">
        <v>0</v>
      </c>
      <c r="E18" s="44">
        <v>0</v>
      </c>
      <c r="F18" s="44">
        <v>0</v>
      </c>
      <c r="G18" s="44">
        <v>0</v>
      </c>
      <c r="H18" s="8"/>
    </row>
    <row r="19" spans="1:8" s="1" customFormat="1">
      <c r="A19" s="304" t="s">
        <v>323</v>
      </c>
      <c r="B19" s="44">
        <v>0</v>
      </c>
      <c r="C19" s="44">
        <v>0</v>
      </c>
      <c r="D19" s="44">
        <v>0</v>
      </c>
      <c r="E19" s="44">
        <v>0</v>
      </c>
      <c r="F19" s="44">
        <v>0</v>
      </c>
      <c r="G19" s="44">
        <v>0</v>
      </c>
      <c r="H19" s="8"/>
    </row>
    <row r="20" spans="1:8" s="1" customFormat="1">
      <c r="A20" s="305" t="s">
        <v>611</v>
      </c>
      <c r="B20" s="44">
        <v>0</v>
      </c>
      <c r="C20" s="44">
        <v>0</v>
      </c>
      <c r="D20" s="44">
        <v>0</v>
      </c>
      <c r="E20" s="44">
        <v>0</v>
      </c>
      <c r="F20" s="44">
        <v>0</v>
      </c>
      <c r="G20" s="44">
        <v>0</v>
      </c>
      <c r="H20" s="8"/>
    </row>
    <row r="21" spans="1:8" s="1" customFormat="1">
      <c r="A21" s="306" t="s">
        <v>7</v>
      </c>
      <c r="B21" s="154">
        <f>SUM(B22:B26)</f>
        <v>0</v>
      </c>
      <c r="C21" s="154">
        <f>SUM(C22:C26)</f>
        <v>0</v>
      </c>
      <c r="D21" s="154">
        <f>SUM(D22:D26)</f>
        <v>0</v>
      </c>
      <c r="E21" s="154" t="e">
        <f>(D22*E22+D23*E23+D24*E24+D25*E25+D26*E26)/D21</f>
        <v>#DIV/0!</v>
      </c>
      <c r="F21" s="154">
        <f>SUM(F22:F26)</f>
        <v>0</v>
      </c>
      <c r="G21" s="154">
        <f>SUM(G22:G26)</f>
        <v>0</v>
      </c>
      <c r="H21" s="8"/>
    </row>
    <row r="22" spans="1:8" s="1" customFormat="1">
      <c r="A22" s="303" t="s">
        <v>608</v>
      </c>
      <c r="B22" s="176">
        <v>0</v>
      </c>
      <c r="C22" s="58">
        <v>0</v>
      </c>
      <c r="D22" s="58">
        <v>0</v>
      </c>
      <c r="E22" s="58">
        <v>0</v>
      </c>
      <c r="F22" s="58">
        <v>0</v>
      </c>
      <c r="G22" s="58">
        <v>0</v>
      </c>
      <c r="H22" s="8"/>
    </row>
    <row r="23" spans="1:8" s="1" customFormat="1">
      <c r="A23" s="304" t="s">
        <v>609</v>
      </c>
      <c r="B23" s="176">
        <v>0</v>
      </c>
      <c r="C23" s="58">
        <v>0</v>
      </c>
      <c r="D23" s="58">
        <v>0</v>
      </c>
      <c r="E23" s="58">
        <v>0</v>
      </c>
      <c r="F23" s="58">
        <v>0</v>
      </c>
      <c r="G23" s="58">
        <v>0</v>
      </c>
      <c r="H23" s="8"/>
    </row>
    <row r="24" spans="1:8" s="1" customFormat="1">
      <c r="A24" s="304" t="s">
        <v>610</v>
      </c>
      <c r="B24" s="176">
        <v>0</v>
      </c>
      <c r="C24" s="1453" t="s">
        <v>2041</v>
      </c>
      <c r="D24" s="58">
        <v>0</v>
      </c>
      <c r="E24" s="58">
        <v>0</v>
      </c>
      <c r="F24" s="58">
        <v>0</v>
      </c>
      <c r="G24" s="58">
        <v>0</v>
      </c>
      <c r="H24" s="8"/>
    </row>
    <row r="25" spans="1:8" s="1" customFormat="1">
      <c r="A25" s="304" t="s">
        <v>323</v>
      </c>
      <c r="B25" s="176">
        <v>0</v>
      </c>
      <c r="C25" s="1453" t="s">
        <v>2038</v>
      </c>
      <c r="D25" s="58">
        <v>0</v>
      </c>
      <c r="E25" s="58">
        <v>0</v>
      </c>
      <c r="F25" s="58">
        <v>0</v>
      </c>
      <c r="G25" s="58">
        <v>0</v>
      </c>
      <c r="H25" s="8"/>
    </row>
    <row r="26" spans="1:8" s="1" customFormat="1">
      <c r="A26" s="305" t="s">
        <v>611</v>
      </c>
      <c r="B26" s="176">
        <v>0</v>
      </c>
      <c r="C26" s="1453" t="s">
        <v>2039</v>
      </c>
      <c r="D26" s="58">
        <v>0</v>
      </c>
      <c r="E26" s="58">
        <v>0</v>
      </c>
      <c r="F26" s="58">
        <v>0</v>
      </c>
      <c r="G26" s="58">
        <v>0</v>
      </c>
      <c r="H26" s="8"/>
    </row>
    <row r="27" spans="1:8" s="1" customFormat="1">
      <c r="A27" s="7" t="s">
        <v>600</v>
      </c>
      <c r="B27" s="154">
        <f>SUM(B28:B32)</f>
        <v>0</v>
      </c>
      <c r="C27" s="1453" t="s">
        <v>2041</v>
      </c>
      <c r="D27" s="154">
        <f>SUM(D28:D32)</f>
        <v>0</v>
      </c>
      <c r="E27" s="154" t="e">
        <f>(D28*E28+D29*E29+D30*E30+D31*E31+D32*E32)/D27</f>
        <v>#DIV/0!</v>
      </c>
      <c r="F27" s="154">
        <f>SUM(F28:F32)</f>
        <v>0</v>
      </c>
      <c r="G27" s="154">
        <f>SUM(G28:G32)</f>
        <v>0</v>
      </c>
      <c r="H27" s="8"/>
    </row>
    <row r="28" spans="1:8" s="1" customFormat="1">
      <c r="A28" s="303" t="s">
        <v>608</v>
      </c>
      <c r="B28" s="176">
        <v>0</v>
      </c>
      <c r="C28" s="1453" t="s">
        <v>2041</v>
      </c>
      <c r="D28" s="176">
        <v>0</v>
      </c>
      <c r="E28" s="176">
        <v>0</v>
      </c>
      <c r="F28" s="176">
        <v>0</v>
      </c>
      <c r="G28" s="176">
        <v>0</v>
      </c>
      <c r="H28" s="8"/>
    </row>
    <row r="29" spans="1:8" s="1" customFormat="1">
      <c r="A29" s="304" t="s">
        <v>609</v>
      </c>
      <c r="B29" s="176">
        <v>0</v>
      </c>
      <c r="C29" s="1453" t="s">
        <v>2041</v>
      </c>
      <c r="D29" s="176">
        <v>0</v>
      </c>
      <c r="E29" s="176">
        <v>0</v>
      </c>
      <c r="F29" s="176">
        <v>0</v>
      </c>
      <c r="G29" s="176">
        <v>0</v>
      </c>
      <c r="H29" s="8"/>
    </row>
    <row r="30" spans="1:8" s="1" customFormat="1">
      <c r="A30" s="304" t="s">
        <v>610</v>
      </c>
      <c r="B30" s="176">
        <v>0</v>
      </c>
      <c r="C30" s="176">
        <v>0</v>
      </c>
      <c r="D30" s="176">
        <v>0</v>
      </c>
      <c r="E30" s="176">
        <v>0</v>
      </c>
      <c r="F30" s="176">
        <v>0</v>
      </c>
      <c r="G30" s="176">
        <v>0</v>
      </c>
      <c r="H30" s="8"/>
    </row>
    <row r="31" spans="1:8" s="1" customFormat="1">
      <c r="A31" s="304" t="s">
        <v>323</v>
      </c>
      <c r="B31" s="176">
        <v>0</v>
      </c>
      <c r="C31" s="176">
        <v>0</v>
      </c>
      <c r="D31" s="176">
        <v>0</v>
      </c>
      <c r="E31" s="176">
        <v>0</v>
      </c>
      <c r="F31" s="176">
        <v>0</v>
      </c>
      <c r="G31" s="176">
        <v>0</v>
      </c>
      <c r="H31" s="8"/>
    </row>
    <row r="32" spans="1:8" s="1" customFormat="1">
      <c r="A32" s="305" t="s">
        <v>611</v>
      </c>
      <c r="B32" s="176">
        <v>0</v>
      </c>
      <c r="C32" s="176">
        <v>0</v>
      </c>
      <c r="D32" s="176">
        <v>0</v>
      </c>
      <c r="E32" s="176">
        <v>0</v>
      </c>
      <c r="F32" s="176">
        <v>0</v>
      </c>
      <c r="G32" s="176">
        <v>0</v>
      </c>
      <c r="H32" s="8"/>
    </row>
    <row r="33" spans="1:8" s="1" customFormat="1">
      <c r="A33" s="307" t="s">
        <v>97</v>
      </c>
      <c r="B33" s="154">
        <f>B34+B41+B48+B55</f>
        <v>0</v>
      </c>
      <c r="C33" s="154">
        <f>C34+C41+C48+C55</f>
        <v>0</v>
      </c>
      <c r="D33" s="154">
        <f>D34+D41+D48+D55</f>
        <v>0</v>
      </c>
      <c r="E33" s="175"/>
      <c r="F33" s="154">
        <f>F34+F41+F48+F55</f>
        <v>0</v>
      </c>
      <c r="G33" s="154">
        <f>G34+G41+G48+G55</f>
        <v>0</v>
      </c>
      <c r="H33" s="8"/>
    </row>
    <row r="34" spans="1:8" s="1" customFormat="1">
      <c r="A34" s="308" t="s">
        <v>4</v>
      </c>
      <c r="B34" s="154">
        <f>SUM(B35:B40)</f>
        <v>0</v>
      </c>
      <c r="C34" s="154">
        <f>SUM(C35:C40)</f>
        <v>0</v>
      </c>
      <c r="D34" s="154">
        <f>SUM(D35:D40)</f>
        <v>0</v>
      </c>
      <c r="E34" s="154" t="e">
        <f>(D35*E35+D36*E36+D37*E37+D38*E38+D39*E39+D40*E40)/D34</f>
        <v>#DIV/0!</v>
      </c>
      <c r="F34" s="154">
        <f>SUM(F35:F40)</f>
        <v>0</v>
      </c>
      <c r="G34" s="154">
        <f>SUM(G35:G40)</f>
        <v>0</v>
      </c>
      <c r="H34" s="8"/>
    </row>
    <row r="35" spans="1:8" s="1" customFormat="1">
      <c r="A35" s="309" t="s">
        <v>608</v>
      </c>
      <c r="B35" s="176">
        <v>0</v>
      </c>
      <c r="C35" s="176">
        <v>0</v>
      </c>
      <c r="D35" s="176">
        <v>0</v>
      </c>
      <c r="E35" s="176">
        <v>0</v>
      </c>
      <c r="F35" s="176">
        <v>0</v>
      </c>
      <c r="G35" s="176">
        <v>0</v>
      </c>
      <c r="H35" s="8"/>
    </row>
    <row r="36" spans="1:8" s="1" customFormat="1">
      <c r="A36" s="309" t="s">
        <v>609</v>
      </c>
      <c r="B36" s="176">
        <v>0</v>
      </c>
      <c r="C36" s="176">
        <v>0</v>
      </c>
      <c r="D36" s="176">
        <v>0</v>
      </c>
      <c r="E36" s="176">
        <v>0</v>
      </c>
      <c r="F36" s="176">
        <v>0</v>
      </c>
      <c r="G36" s="176">
        <v>0</v>
      </c>
      <c r="H36" s="8"/>
    </row>
    <row r="37" spans="1:8" s="1" customFormat="1">
      <c r="A37" s="309" t="s">
        <v>612</v>
      </c>
      <c r="B37" s="176">
        <v>0</v>
      </c>
      <c r="C37" s="176">
        <v>0</v>
      </c>
      <c r="D37" s="176">
        <v>0</v>
      </c>
      <c r="E37" s="176">
        <v>0</v>
      </c>
      <c r="F37" s="176">
        <v>0</v>
      </c>
      <c r="G37" s="176">
        <v>0</v>
      </c>
      <c r="H37" s="8"/>
    </row>
    <row r="38" spans="1:8" s="1" customFormat="1">
      <c r="A38" s="309" t="s">
        <v>610</v>
      </c>
      <c r="B38" s="176">
        <v>0</v>
      </c>
      <c r="C38" s="176">
        <v>0</v>
      </c>
      <c r="D38" s="176">
        <v>0</v>
      </c>
      <c r="E38" s="176">
        <v>0</v>
      </c>
      <c r="F38" s="176">
        <v>0</v>
      </c>
      <c r="G38" s="176">
        <v>0</v>
      </c>
      <c r="H38" s="8"/>
    </row>
    <row r="39" spans="1:8" s="1" customFormat="1">
      <c r="A39" s="309" t="s">
        <v>323</v>
      </c>
      <c r="B39" s="176">
        <v>0</v>
      </c>
      <c r="C39" s="176">
        <v>0</v>
      </c>
      <c r="D39" s="176">
        <v>0</v>
      </c>
      <c r="E39" s="176">
        <v>0</v>
      </c>
      <c r="F39" s="176">
        <v>0</v>
      </c>
      <c r="G39" s="176">
        <v>0</v>
      </c>
      <c r="H39" s="8"/>
    </row>
    <row r="40" spans="1:8" s="1" customFormat="1">
      <c r="A40" s="309" t="s">
        <v>613</v>
      </c>
      <c r="B40" s="176">
        <v>0</v>
      </c>
      <c r="C40" s="176">
        <v>0</v>
      </c>
      <c r="D40" s="176">
        <v>0</v>
      </c>
      <c r="E40" s="176">
        <v>0</v>
      </c>
      <c r="F40" s="176">
        <v>0</v>
      </c>
      <c r="G40" s="176">
        <v>0</v>
      </c>
      <c r="H40" s="8"/>
    </row>
    <row r="41" spans="1:8" s="1" customFormat="1">
      <c r="A41" s="306" t="s">
        <v>6</v>
      </c>
      <c r="B41" s="154">
        <f>SUM(B42:B47)</f>
        <v>0</v>
      </c>
      <c r="C41" s="154">
        <f>SUM(C42:C47)</f>
        <v>0</v>
      </c>
      <c r="D41" s="154">
        <f>SUM(D42:D47)</f>
        <v>0</v>
      </c>
      <c r="E41" s="154" t="e">
        <f>(D42*E42+D43*E43+D44*E44+D45*E45+D46*E46+D47*E47)/D41</f>
        <v>#DIV/0!</v>
      </c>
      <c r="F41" s="154">
        <f>SUM(F42:F47)</f>
        <v>0</v>
      </c>
      <c r="G41" s="154">
        <f>SUM(G42:G47)</f>
        <v>0</v>
      </c>
      <c r="H41" s="8"/>
    </row>
    <row r="42" spans="1:8" s="1" customFormat="1">
      <c r="A42" s="309" t="s">
        <v>608</v>
      </c>
      <c r="B42" s="176">
        <v>0</v>
      </c>
      <c r="C42" s="176">
        <v>0</v>
      </c>
      <c r="D42" s="176">
        <v>0</v>
      </c>
      <c r="E42" s="176">
        <v>0</v>
      </c>
      <c r="F42" s="176">
        <v>0</v>
      </c>
      <c r="G42" s="176">
        <v>0</v>
      </c>
      <c r="H42" s="8"/>
    </row>
    <row r="43" spans="1:8" s="1" customFormat="1">
      <c r="A43" s="309" t="s">
        <v>609</v>
      </c>
      <c r="B43" s="176">
        <v>0</v>
      </c>
      <c r="C43" s="176">
        <v>0</v>
      </c>
      <c r="D43" s="176">
        <v>0</v>
      </c>
      <c r="E43" s="176">
        <v>0</v>
      </c>
      <c r="F43" s="176">
        <v>0</v>
      </c>
      <c r="G43" s="176">
        <v>0</v>
      </c>
      <c r="H43" s="8"/>
    </row>
    <row r="44" spans="1:8" s="1" customFormat="1">
      <c r="A44" s="309" t="s">
        <v>612</v>
      </c>
      <c r="B44" s="176">
        <v>0</v>
      </c>
      <c r="C44" s="176">
        <v>0</v>
      </c>
      <c r="D44" s="176">
        <v>0</v>
      </c>
      <c r="E44" s="176">
        <v>0</v>
      </c>
      <c r="F44" s="176">
        <v>0</v>
      </c>
      <c r="G44" s="176">
        <v>0</v>
      </c>
      <c r="H44" s="8"/>
    </row>
    <row r="45" spans="1:8" s="1" customFormat="1">
      <c r="A45" s="309" t="s">
        <v>610</v>
      </c>
      <c r="B45" s="176">
        <v>0</v>
      </c>
      <c r="C45" s="176">
        <v>0</v>
      </c>
      <c r="D45" s="176">
        <v>0</v>
      </c>
      <c r="E45" s="176">
        <v>0</v>
      </c>
      <c r="F45" s="176">
        <v>0</v>
      </c>
      <c r="G45" s="176">
        <v>0</v>
      </c>
      <c r="H45" s="8"/>
    </row>
    <row r="46" spans="1:8" s="1" customFormat="1">
      <c r="A46" s="309" t="s">
        <v>323</v>
      </c>
      <c r="B46" s="176">
        <v>0</v>
      </c>
      <c r="C46" s="176">
        <v>0</v>
      </c>
      <c r="D46" s="176">
        <v>0</v>
      </c>
      <c r="E46" s="176">
        <v>0</v>
      </c>
      <c r="F46" s="176">
        <v>0</v>
      </c>
      <c r="G46" s="176">
        <v>0</v>
      </c>
      <c r="H46" s="8"/>
    </row>
    <row r="47" spans="1:8" s="1" customFormat="1">
      <c r="A47" s="309" t="s">
        <v>613</v>
      </c>
      <c r="B47" s="176">
        <v>0</v>
      </c>
      <c r="C47" s="176">
        <v>0</v>
      </c>
      <c r="D47" s="176">
        <v>0</v>
      </c>
      <c r="E47" s="176">
        <v>0</v>
      </c>
      <c r="F47" s="176">
        <v>0</v>
      </c>
      <c r="G47" s="176">
        <v>0</v>
      </c>
      <c r="H47" s="8"/>
    </row>
    <row r="48" spans="1:8" s="1" customFormat="1">
      <c r="A48" s="306" t="s">
        <v>7</v>
      </c>
      <c r="B48" s="154">
        <f>SUM(B49:B54)</f>
        <v>0</v>
      </c>
      <c r="C48" s="154">
        <f>SUM(C49:C54)</f>
        <v>0</v>
      </c>
      <c r="D48" s="154">
        <f>SUM(D49:D54)</f>
        <v>0</v>
      </c>
      <c r="E48" s="154" t="e">
        <f>(D49*E49+D50*E50+D51*E51+D52*E52+D53*E53+D54*E54)/D48</f>
        <v>#DIV/0!</v>
      </c>
      <c r="F48" s="154">
        <f>SUM(F49:F54)</f>
        <v>0</v>
      </c>
      <c r="G48" s="154">
        <f>SUM(G49:G54)</f>
        <v>0</v>
      </c>
      <c r="H48" s="8"/>
    </row>
    <row r="49" spans="1:9">
      <c r="A49" s="309" t="s">
        <v>608</v>
      </c>
      <c r="B49" s="176">
        <v>0</v>
      </c>
      <c r="C49" s="176">
        <v>0</v>
      </c>
      <c r="D49" s="176">
        <v>0</v>
      </c>
      <c r="E49" s="176">
        <v>0</v>
      </c>
      <c r="F49" s="176">
        <v>0</v>
      </c>
      <c r="G49" s="176">
        <v>0</v>
      </c>
      <c r="H49" s="8"/>
    </row>
    <row r="50" spans="1:9">
      <c r="A50" s="309" t="s">
        <v>609</v>
      </c>
      <c r="B50" s="176">
        <v>0</v>
      </c>
      <c r="C50" s="176">
        <v>0</v>
      </c>
      <c r="D50" s="176">
        <v>0</v>
      </c>
      <c r="E50" s="176">
        <v>0</v>
      </c>
      <c r="F50" s="176">
        <v>0</v>
      </c>
      <c r="G50" s="176">
        <v>0</v>
      </c>
      <c r="H50" s="8"/>
    </row>
    <row r="51" spans="1:9">
      <c r="A51" s="309" t="s">
        <v>612</v>
      </c>
      <c r="B51" s="176">
        <v>0</v>
      </c>
      <c r="C51" s="176">
        <v>0</v>
      </c>
      <c r="D51" s="176">
        <v>0</v>
      </c>
      <c r="E51" s="176">
        <v>0</v>
      </c>
      <c r="F51" s="176">
        <v>0</v>
      </c>
      <c r="G51" s="176">
        <v>0</v>
      </c>
      <c r="H51" s="8"/>
    </row>
    <row r="52" spans="1:9">
      <c r="A52" s="309" t="s">
        <v>610</v>
      </c>
      <c r="B52" s="176">
        <v>0</v>
      </c>
      <c r="C52" s="176">
        <v>0</v>
      </c>
      <c r="D52" s="176">
        <v>0</v>
      </c>
      <c r="E52" s="176">
        <v>0</v>
      </c>
      <c r="F52" s="176">
        <v>0</v>
      </c>
      <c r="G52" s="176">
        <v>0</v>
      </c>
      <c r="H52" s="8"/>
    </row>
    <row r="53" spans="1:9">
      <c r="A53" s="309" t="s">
        <v>323</v>
      </c>
      <c r="B53" s="176">
        <v>0</v>
      </c>
      <c r="C53" s="176">
        <v>0</v>
      </c>
      <c r="D53" s="176">
        <v>0</v>
      </c>
      <c r="E53" s="176">
        <v>0</v>
      </c>
      <c r="F53" s="176">
        <v>0</v>
      </c>
      <c r="G53" s="176">
        <v>0</v>
      </c>
      <c r="H53" s="8"/>
    </row>
    <row r="54" spans="1:9">
      <c r="A54" s="309" t="s">
        <v>613</v>
      </c>
      <c r="B54" s="176">
        <v>0</v>
      </c>
      <c r="C54" s="176">
        <v>0</v>
      </c>
      <c r="D54" s="176">
        <v>0</v>
      </c>
      <c r="E54" s="176">
        <v>0</v>
      </c>
      <c r="F54" s="176">
        <v>0</v>
      </c>
      <c r="G54" s="176">
        <v>0</v>
      </c>
      <c r="H54" s="8"/>
    </row>
    <row r="55" spans="1:9">
      <c r="A55" s="306" t="s">
        <v>600</v>
      </c>
      <c r="B55" s="154">
        <f>SUM(B56:B61)</f>
        <v>0</v>
      </c>
      <c r="C55" s="154">
        <f>SUM(C56:C61)</f>
        <v>0</v>
      </c>
      <c r="D55" s="154">
        <f>SUM(D56:D61)</f>
        <v>0</v>
      </c>
      <c r="E55" s="154" t="e">
        <f>(D56*E56+D57*E57+D58*E58+D59*E59+D60*E60+D61*E61)/D55</f>
        <v>#DIV/0!</v>
      </c>
      <c r="F55" s="154">
        <f>SUM(F56:F61)</f>
        <v>0</v>
      </c>
      <c r="G55" s="154">
        <f>SUM(G56:G61)</f>
        <v>0</v>
      </c>
      <c r="H55" s="8"/>
    </row>
    <row r="56" spans="1:9">
      <c r="A56" s="309" t="s">
        <v>608</v>
      </c>
      <c r="B56" s="176">
        <v>0</v>
      </c>
      <c r="C56" s="176">
        <v>0</v>
      </c>
      <c r="D56" s="176">
        <v>0</v>
      </c>
      <c r="E56" s="176">
        <v>0</v>
      </c>
      <c r="F56" s="176">
        <v>0</v>
      </c>
      <c r="G56" s="176">
        <v>0</v>
      </c>
      <c r="H56" s="8"/>
    </row>
    <row r="57" spans="1:9">
      <c r="A57" s="309" t="s">
        <v>609</v>
      </c>
      <c r="B57" s="176">
        <v>0</v>
      </c>
      <c r="C57" s="176">
        <v>0</v>
      </c>
      <c r="D57" s="176">
        <v>0</v>
      </c>
      <c r="E57" s="176">
        <v>0</v>
      </c>
      <c r="F57" s="176">
        <v>0</v>
      </c>
      <c r="G57" s="176">
        <v>0</v>
      </c>
      <c r="H57" s="8"/>
    </row>
    <row r="58" spans="1:9">
      <c r="A58" s="309" t="s">
        <v>612</v>
      </c>
      <c r="B58" s="176">
        <v>0</v>
      </c>
      <c r="C58" s="176">
        <v>0</v>
      </c>
      <c r="D58" s="176">
        <v>0</v>
      </c>
      <c r="E58" s="176">
        <v>0</v>
      </c>
      <c r="F58" s="176">
        <v>0</v>
      </c>
      <c r="G58" s="176">
        <v>0</v>
      </c>
      <c r="H58" s="8"/>
      <c r="I58" s="131"/>
    </row>
    <row r="59" spans="1:9">
      <c r="A59" s="309" t="s">
        <v>610</v>
      </c>
      <c r="B59" s="176">
        <v>0</v>
      </c>
      <c r="C59" s="176">
        <v>0</v>
      </c>
      <c r="D59" s="176">
        <v>0</v>
      </c>
      <c r="E59" s="176">
        <v>0</v>
      </c>
      <c r="F59" s="176">
        <v>0</v>
      </c>
      <c r="G59" s="176">
        <v>0</v>
      </c>
      <c r="H59" s="8"/>
    </row>
    <row r="60" spans="1:9">
      <c r="A60" s="309" t="s">
        <v>323</v>
      </c>
      <c r="B60" s="176">
        <v>0</v>
      </c>
      <c r="C60" s="176">
        <v>0</v>
      </c>
      <c r="D60" s="176">
        <v>0</v>
      </c>
      <c r="E60" s="176">
        <v>0</v>
      </c>
      <c r="F60" s="176">
        <v>0</v>
      </c>
      <c r="G60" s="176">
        <v>0</v>
      </c>
      <c r="H60" s="8"/>
    </row>
    <row r="61" spans="1:9">
      <c r="A61" s="309" t="s">
        <v>613</v>
      </c>
      <c r="B61" s="176">
        <v>0</v>
      </c>
      <c r="C61" s="176">
        <v>0</v>
      </c>
      <c r="D61" s="176">
        <v>0</v>
      </c>
      <c r="E61" s="176">
        <v>0</v>
      </c>
      <c r="F61" s="176">
        <v>0</v>
      </c>
      <c r="G61" s="176">
        <v>0</v>
      </c>
      <c r="H61" s="8"/>
    </row>
    <row r="62" spans="1:9">
      <c r="A62" s="293" t="s">
        <v>614</v>
      </c>
      <c r="B62" s="154">
        <f>B63+B70+B77+B84</f>
        <v>0</v>
      </c>
      <c r="C62" s="154">
        <f>C63+C70+C77+C84</f>
        <v>0</v>
      </c>
      <c r="D62" s="154">
        <f>D63+D70+D77+D84</f>
        <v>0</v>
      </c>
      <c r="E62" s="175"/>
      <c r="F62" s="154">
        <f>F63+F70+F77+F84</f>
        <v>0</v>
      </c>
      <c r="G62" s="154">
        <f>G63+G70+G77+G84</f>
        <v>0</v>
      </c>
      <c r="H62" s="8"/>
    </row>
    <row r="63" spans="1:9">
      <c r="A63" s="308" t="s">
        <v>4</v>
      </c>
      <c r="B63" s="154">
        <f>SUM(B64:B68)</f>
        <v>0</v>
      </c>
      <c r="C63" s="154">
        <f>SUM(C64:C68)</f>
        <v>0</v>
      </c>
      <c r="D63" s="154">
        <f>SUM(D64:D68)</f>
        <v>0</v>
      </c>
      <c r="E63" s="154" t="e">
        <f>(D64*E64+D65*E65+D66*E66+D67*E67+D68*E68)/D63</f>
        <v>#DIV/0!</v>
      </c>
      <c r="F63" s="154">
        <f t="shared" ref="F63:G63" si="0">SUM(F64:F68)</f>
        <v>0</v>
      </c>
      <c r="G63" s="154">
        <f t="shared" si="0"/>
        <v>0</v>
      </c>
      <c r="H63" s="8"/>
    </row>
    <row r="64" spans="1:9">
      <c r="A64" s="303" t="s">
        <v>608</v>
      </c>
      <c r="B64" s="176">
        <v>0</v>
      </c>
      <c r="C64" s="176">
        <v>0</v>
      </c>
      <c r="D64" s="176">
        <v>0</v>
      </c>
      <c r="E64" s="176">
        <v>0</v>
      </c>
      <c r="F64" s="176">
        <v>0</v>
      </c>
      <c r="G64" s="176">
        <v>0</v>
      </c>
      <c r="H64" s="8"/>
    </row>
    <row r="65" spans="1:8" s="1" customFormat="1">
      <c r="A65" s="304" t="s">
        <v>615</v>
      </c>
      <c r="B65" s="176">
        <v>0</v>
      </c>
      <c r="C65" s="176">
        <v>0</v>
      </c>
      <c r="D65" s="176">
        <v>0</v>
      </c>
      <c r="E65" s="176">
        <v>0</v>
      </c>
      <c r="F65" s="176">
        <v>0</v>
      </c>
      <c r="G65" s="176">
        <v>0</v>
      </c>
      <c r="H65" s="8"/>
    </row>
    <row r="66" spans="1:8" s="1" customFormat="1">
      <c r="A66" s="304" t="s">
        <v>616</v>
      </c>
      <c r="B66" s="176">
        <v>0</v>
      </c>
      <c r="C66" s="176">
        <v>0</v>
      </c>
      <c r="D66" s="176">
        <v>0</v>
      </c>
      <c r="E66" s="176">
        <v>0</v>
      </c>
      <c r="F66" s="176">
        <v>0</v>
      </c>
      <c r="G66" s="176">
        <v>0</v>
      </c>
      <c r="H66" s="8"/>
    </row>
    <row r="67" spans="1:8" s="1" customFormat="1">
      <c r="A67" s="304" t="s">
        <v>617</v>
      </c>
      <c r="B67" s="176">
        <v>0</v>
      </c>
      <c r="C67" s="176">
        <v>0</v>
      </c>
      <c r="D67" s="176">
        <v>0</v>
      </c>
      <c r="E67" s="176">
        <v>0</v>
      </c>
      <c r="F67" s="176">
        <v>0</v>
      </c>
      <c r="G67" s="176">
        <v>0</v>
      </c>
      <c r="H67" s="8"/>
    </row>
    <row r="68" spans="1:8" s="1" customFormat="1">
      <c r="A68" s="304" t="s">
        <v>618</v>
      </c>
      <c r="B68" s="176">
        <v>0</v>
      </c>
      <c r="C68" s="176">
        <v>0</v>
      </c>
      <c r="D68" s="176">
        <v>0</v>
      </c>
      <c r="E68" s="176">
        <v>0</v>
      </c>
      <c r="F68" s="176">
        <v>0</v>
      </c>
      <c r="G68" s="176">
        <v>0</v>
      </c>
      <c r="H68" s="8"/>
    </row>
    <row r="69" spans="1:8" s="1" customFormat="1">
      <c r="A69" s="310" t="s">
        <v>619</v>
      </c>
      <c r="B69" s="176">
        <v>0</v>
      </c>
      <c r="C69" s="176">
        <v>0</v>
      </c>
      <c r="D69" s="176">
        <v>0</v>
      </c>
      <c r="E69" s="176">
        <v>0</v>
      </c>
      <c r="F69" s="176">
        <v>0</v>
      </c>
      <c r="G69" s="176">
        <v>0</v>
      </c>
      <c r="H69" s="8"/>
    </row>
    <row r="70" spans="1:8" s="1" customFormat="1">
      <c r="A70" s="306" t="s">
        <v>6</v>
      </c>
      <c r="B70" s="154">
        <f>SUM(B71:B75)</f>
        <v>0</v>
      </c>
      <c r="C70" s="154">
        <f t="shared" ref="C70:G70" si="1">SUM(C71:C75)</f>
        <v>0</v>
      </c>
      <c r="D70" s="154">
        <f>SUM(D71:D75)</f>
        <v>0</v>
      </c>
      <c r="E70" s="154" t="e">
        <f>(D71*E71+D72*E72+D73*E73+D74*E74+D75*E75)/D70</f>
        <v>#DIV/0!</v>
      </c>
      <c r="F70" s="154">
        <f t="shared" si="1"/>
        <v>0</v>
      </c>
      <c r="G70" s="154">
        <f t="shared" si="1"/>
        <v>0</v>
      </c>
      <c r="H70" s="8"/>
    </row>
    <row r="71" spans="1:8" s="1" customFormat="1">
      <c r="A71" s="303" t="s">
        <v>608</v>
      </c>
      <c r="B71" s="176">
        <v>0</v>
      </c>
      <c r="C71" s="176">
        <v>0</v>
      </c>
      <c r="D71" s="176">
        <v>0</v>
      </c>
      <c r="E71" s="176">
        <v>0</v>
      </c>
      <c r="F71" s="176">
        <v>0</v>
      </c>
      <c r="G71" s="176">
        <v>0</v>
      </c>
      <c r="H71" s="8"/>
    </row>
    <row r="72" spans="1:8" s="1" customFormat="1">
      <c r="A72" s="304" t="s">
        <v>615</v>
      </c>
      <c r="B72" s="176">
        <v>0</v>
      </c>
      <c r="C72" s="176">
        <v>0</v>
      </c>
      <c r="D72" s="176">
        <v>0</v>
      </c>
      <c r="E72" s="176">
        <v>0</v>
      </c>
      <c r="F72" s="176">
        <v>0</v>
      </c>
      <c r="G72" s="176">
        <v>0</v>
      </c>
      <c r="H72" s="8"/>
    </row>
    <row r="73" spans="1:8" s="1" customFormat="1">
      <c r="A73" s="304" t="s">
        <v>616</v>
      </c>
      <c r="B73" s="176">
        <v>0</v>
      </c>
      <c r="C73" s="176">
        <v>0</v>
      </c>
      <c r="D73" s="176">
        <v>0</v>
      </c>
      <c r="E73" s="176">
        <v>0</v>
      </c>
      <c r="F73" s="176">
        <v>0</v>
      </c>
      <c r="G73" s="176">
        <v>0</v>
      </c>
      <c r="H73" s="8"/>
    </row>
    <row r="74" spans="1:8" s="1" customFormat="1">
      <c r="A74" s="304" t="s">
        <v>617</v>
      </c>
      <c r="B74" s="176">
        <v>0</v>
      </c>
      <c r="C74" s="176">
        <v>0</v>
      </c>
      <c r="D74" s="176">
        <v>0</v>
      </c>
      <c r="E74" s="176">
        <v>0</v>
      </c>
      <c r="F74" s="176">
        <v>0</v>
      </c>
      <c r="G74" s="176">
        <v>0</v>
      </c>
      <c r="H74" s="8"/>
    </row>
    <row r="75" spans="1:8" s="1" customFormat="1">
      <c r="A75" s="304" t="s">
        <v>618</v>
      </c>
      <c r="B75" s="176">
        <v>0</v>
      </c>
      <c r="C75" s="176">
        <v>0</v>
      </c>
      <c r="D75" s="176">
        <v>0</v>
      </c>
      <c r="E75" s="176">
        <v>0</v>
      </c>
      <c r="F75" s="176">
        <v>0</v>
      </c>
      <c r="G75" s="176">
        <v>0</v>
      </c>
      <c r="H75" s="8"/>
    </row>
    <row r="76" spans="1:8" s="1" customFormat="1">
      <c r="A76" s="310" t="s">
        <v>619</v>
      </c>
      <c r="B76" s="176">
        <v>0</v>
      </c>
      <c r="C76" s="176">
        <v>0</v>
      </c>
      <c r="D76" s="176">
        <v>0</v>
      </c>
      <c r="E76" s="176">
        <v>0</v>
      </c>
      <c r="F76" s="176">
        <v>0</v>
      </c>
      <c r="G76" s="176">
        <v>0</v>
      </c>
      <c r="H76" s="8"/>
    </row>
    <row r="77" spans="1:8" s="1" customFormat="1">
      <c r="A77" s="306" t="s">
        <v>7</v>
      </c>
      <c r="B77" s="154">
        <f>SUM(B78:B82)</f>
        <v>0</v>
      </c>
      <c r="C77" s="154">
        <f t="shared" ref="C77:F77" si="2">SUM(C78:C82)</f>
        <v>0</v>
      </c>
      <c r="D77" s="154">
        <f>SUM(D78:D82)</f>
        <v>0</v>
      </c>
      <c r="E77" s="154" t="e">
        <f>(D78*E78+D79*E79+D80*E80+D81*E81+D82*E82)/D77</f>
        <v>#DIV/0!</v>
      </c>
      <c r="F77" s="154">
        <f t="shared" si="2"/>
        <v>0</v>
      </c>
      <c r="G77" s="154">
        <f>SUM(G78:G82)</f>
        <v>0</v>
      </c>
      <c r="H77" s="8"/>
    </row>
    <row r="78" spans="1:8" s="1" customFormat="1">
      <c r="A78" s="303" t="s">
        <v>608</v>
      </c>
      <c r="B78" s="176">
        <v>0</v>
      </c>
      <c r="C78" s="176">
        <v>0</v>
      </c>
      <c r="D78" s="176">
        <v>0</v>
      </c>
      <c r="E78" s="176">
        <v>0</v>
      </c>
      <c r="F78" s="176">
        <v>0</v>
      </c>
      <c r="G78" s="176">
        <v>0</v>
      </c>
      <c r="H78" s="8"/>
    </row>
    <row r="79" spans="1:8" s="1" customFormat="1">
      <c r="A79" s="304" t="s">
        <v>615</v>
      </c>
      <c r="B79" s="176">
        <v>0</v>
      </c>
      <c r="C79" s="176">
        <v>0</v>
      </c>
      <c r="D79" s="176">
        <v>0</v>
      </c>
      <c r="E79" s="176">
        <v>0</v>
      </c>
      <c r="F79" s="176">
        <v>0</v>
      </c>
      <c r="G79" s="176">
        <v>0</v>
      </c>
      <c r="H79" s="8"/>
    </row>
    <row r="80" spans="1:8" s="1" customFormat="1">
      <c r="A80" s="304" t="s">
        <v>616</v>
      </c>
      <c r="B80" s="176">
        <v>0</v>
      </c>
      <c r="C80" s="176">
        <v>0</v>
      </c>
      <c r="D80" s="176">
        <v>0</v>
      </c>
      <c r="E80" s="176">
        <v>0</v>
      </c>
      <c r="F80" s="176">
        <v>0</v>
      </c>
      <c r="G80" s="176">
        <v>0</v>
      </c>
      <c r="H80" s="8"/>
    </row>
    <row r="81" spans="1:8" s="1" customFormat="1">
      <c r="A81" s="304" t="s">
        <v>617</v>
      </c>
      <c r="B81" s="176">
        <v>0</v>
      </c>
      <c r="C81" s="176">
        <v>0</v>
      </c>
      <c r="D81" s="176">
        <v>0</v>
      </c>
      <c r="E81" s="176">
        <v>0</v>
      </c>
      <c r="F81" s="176">
        <v>0</v>
      </c>
      <c r="G81" s="176">
        <v>0</v>
      </c>
      <c r="H81" s="8"/>
    </row>
    <row r="82" spans="1:8" s="1" customFormat="1">
      <c r="A82" s="304" t="s">
        <v>618</v>
      </c>
      <c r="B82" s="176">
        <v>0</v>
      </c>
      <c r="C82" s="176">
        <v>0</v>
      </c>
      <c r="D82" s="176">
        <v>0</v>
      </c>
      <c r="E82" s="176">
        <v>0</v>
      </c>
      <c r="F82" s="176">
        <v>0</v>
      </c>
      <c r="G82" s="176">
        <v>0</v>
      </c>
      <c r="H82" s="8"/>
    </row>
    <row r="83" spans="1:8" s="1" customFormat="1">
      <c r="A83" s="311" t="s">
        <v>619</v>
      </c>
      <c r="B83" s="176">
        <v>0</v>
      </c>
      <c r="C83" s="176">
        <v>0</v>
      </c>
      <c r="D83" s="176">
        <v>0</v>
      </c>
      <c r="E83" s="176">
        <v>0</v>
      </c>
      <c r="F83" s="176">
        <v>0</v>
      </c>
      <c r="G83" s="176">
        <v>0</v>
      </c>
      <c r="H83" s="8"/>
    </row>
    <row r="84" spans="1:8" s="1" customFormat="1">
      <c r="A84" s="306" t="s">
        <v>600</v>
      </c>
      <c r="B84" s="154">
        <f>SUM(B85:B89)</f>
        <v>0</v>
      </c>
      <c r="C84" s="154">
        <f t="shared" ref="C84:F84" si="3">SUM(C85:C89)</f>
        <v>0</v>
      </c>
      <c r="D84" s="154">
        <f>SUM(D85:D89)</f>
        <v>0</v>
      </c>
      <c r="E84" s="154" t="e">
        <f>(D85*E85+D86*E86+D87*E87+D88*E88+D89*E89)/D84</f>
        <v>#DIV/0!</v>
      </c>
      <c r="F84" s="154">
        <f t="shared" si="3"/>
        <v>0</v>
      </c>
      <c r="G84" s="154">
        <f>SUM(G85:G89)</f>
        <v>0</v>
      </c>
      <c r="H84" s="8"/>
    </row>
    <row r="85" spans="1:8" s="1" customFormat="1">
      <c r="A85" s="303" t="s">
        <v>608</v>
      </c>
      <c r="B85" s="176">
        <v>0</v>
      </c>
      <c r="C85" s="176">
        <v>0</v>
      </c>
      <c r="D85" s="176">
        <v>0</v>
      </c>
      <c r="E85" s="176">
        <v>0</v>
      </c>
      <c r="F85" s="176">
        <v>0</v>
      </c>
      <c r="G85" s="176">
        <v>0</v>
      </c>
      <c r="H85" s="8"/>
    </row>
    <row r="86" spans="1:8" s="1" customFormat="1">
      <c r="A86" s="304" t="s">
        <v>615</v>
      </c>
      <c r="B86" s="176">
        <v>0</v>
      </c>
      <c r="C86" s="176">
        <v>0</v>
      </c>
      <c r="D86" s="176">
        <v>0</v>
      </c>
      <c r="E86" s="176">
        <v>0</v>
      </c>
      <c r="F86" s="176">
        <v>0</v>
      </c>
      <c r="G86" s="176">
        <v>0</v>
      </c>
      <c r="H86" s="8"/>
    </row>
    <row r="87" spans="1:8" s="1" customFormat="1">
      <c r="A87" s="304" t="s">
        <v>616</v>
      </c>
      <c r="B87" s="176">
        <v>0</v>
      </c>
      <c r="C87" s="176">
        <v>0</v>
      </c>
      <c r="D87" s="176">
        <v>0</v>
      </c>
      <c r="E87" s="176">
        <v>0</v>
      </c>
      <c r="F87" s="176">
        <v>0</v>
      </c>
      <c r="G87" s="176">
        <v>0</v>
      </c>
      <c r="H87" s="8"/>
    </row>
    <row r="88" spans="1:8" s="1" customFormat="1">
      <c r="A88" s="304" t="s">
        <v>617</v>
      </c>
      <c r="B88" s="176">
        <v>0</v>
      </c>
      <c r="C88" s="176">
        <v>0</v>
      </c>
      <c r="D88" s="176">
        <v>0</v>
      </c>
      <c r="E88" s="176">
        <v>0</v>
      </c>
      <c r="F88" s="176">
        <v>0</v>
      </c>
      <c r="G88" s="176">
        <v>0</v>
      </c>
      <c r="H88" s="8"/>
    </row>
    <row r="89" spans="1:8" s="1" customFormat="1">
      <c r="A89" s="304" t="s">
        <v>618</v>
      </c>
      <c r="B89" s="176">
        <v>0</v>
      </c>
      <c r="C89" s="176">
        <v>0</v>
      </c>
      <c r="D89" s="176">
        <v>0</v>
      </c>
      <c r="E89" s="176">
        <v>0</v>
      </c>
      <c r="F89" s="176">
        <v>0</v>
      </c>
      <c r="G89" s="176">
        <v>0</v>
      </c>
      <c r="H89" s="8"/>
    </row>
    <row r="90" spans="1:8" s="1" customFormat="1">
      <c r="A90" s="311" t="s">
        <v>619</v>
      </c>
      <c r="B90" s="176">
        <v>0</v>
      </c>
      <c r="C90" s="176">
        <v>0</v>
      </c>
      <c r="D90" s="176">
        <v>0</v>
      </c>
      <c r="E90" s="176">
        <v>0</v>
      </c>
      <c r="F90" s="176">
        <v>0</v>
      </c>
      <c r="G90" s="176">
        <v>0</v>
      </c>
      <c r="H90" s="8"/>
    </row>
    <row r="91" spans="1:8" s="1" customFormat="1">
      <c r="A91" s="306" t="s">
        <v>5</v>
      </c>
      <c r="B91" s="154">
        <f>B62+B33+B8</f>
        <v>0</v>
      </c>
      <c r="C91" s="154" t="e">
        <f>C62+C33+C8</f>
        <v>#VALUE!</v>
      </c>
      <c r="D91" s="154">
        <f>D62+D33+D8</f>
        <v>0</v>
      </c>
      <c r="E91" s="175"/>
      <c r="F91" s="154">
        <f>F62+F33+F8</f>
        <v>0</v>
      </c>
      <c r="G91" s="154">
        <f>G62+G33+G8</f>
        <v>0</v>
      </c>
      <c r="H91" s="8"/>
    </row>
    <row r="92" spans="1:8" s="1" customFormat="1">
      <c r="A92" s="31"/>
    </row>
    <row r="93" spans="1:8" s="1" customFormat="1">
      <c r="A93" s="31"/>
    </row>
    <row r="94" spans="1:8" s="1" customFormat="1">
      <c r="A94" s="31"/>
    </row>
    <row r="95" spans="1:8" s="1" customFormat="1">
      <c r="A95" s="31"/>
    </row>
    <row r="96" spans="1:8" s="1" customFormat="1">
      <c r="A96" s="31"/>
    </row>
    <row r="97" spans="2:7" s="1" customFormat="1">
      <c r="F97" s="34"/>
      <c r="G97" s="34"/>
    </row>
    <row r="98" spans="2:7" s="1" customFormat="1">
      <c r="B98" s="34"/>
      <c r="C98" s="34"/>
      <c r="D98" s="34"/>
      <c r="E98" s="34"/>
    </row>
    <row r="99" spans="2:7" s="1" customFormat="1"/>
    <row r="100" spans="2:7" s="1" customFormat="1"/>
    <row r="101" spans="2:7" s="1" customFormat="1"/>
    <row r="102" spans="2:7" s="1" customFormat="1"/>
    <row r="103" spans="2:7" s="1" customFormat="1"/>
    <row r="104" spans="2:7" s="1" customFormat="1"/>
    <row r="105" spans="2:7" s="1" customFormat="1"/>
    <row r="106" spans="2:7" s="1" customFormat="1"/>
    <row r="107" spans="2:7" s="1" customFormat="1"/>
  </sheetData>
  <customSheetViews>
    <customSheetView guid="{C9B0ABFC-3EEE-4FC4-8E02-796954F47727}" scale="85">
      <pageMargins left="0.7" right="0.7" top="0.75" bottom="0.75" header="0.3" footer="0.3"/>
      <pageSetup orientation="portrait" r:id="rId1"/>
    </customSheetView>
  </customSheetViews>
  <phoneticPr fontId="17" type="noConversion"/>
  <pageMargins left="0.7" right="0.7" top="0.75" bottom="0.75" header="0.3" footer="0.3"/>
  <pageSetup orientation="portrait" r:id="rId2"/>
  <ignoredErrors>
    <ignoredError sqref="F9:G62" evalError="1"/>
    <ignoredError sqref="E9:E91" evalError="1" formula="1"/>
    <ignoredError sqref="F63:G91" evalError="1" formulaRange="1"/>
    <ignoredError sqref="C70:D91 B70"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1762</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c r="A11" s="4567" t="s">
        <v>1766</v>
      </c>
      <c r="B11" s="4568"/>
      <c r="C11" s="4571" t="s">
        <v>1767</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15" customHeight="1">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1850</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1851</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15" customHeight="1">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1852</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1853</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15.75" customHeight="1">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1854</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1855</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1856</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1857</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1858</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1859</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1860</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1861</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1862</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1863</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1864</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1865</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1866</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1867</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6"/>
  <sheetViews>
    <sheetView zoomScale="85" zoomScaleNormal="85" workbookViewId="0">
      <selection activeCell="C27" sqref="C27"/>
    </sheetView>
  </sheetViews>
  <sheetFormatPr defaultRowHeight="15"/>
  <cols>
    <col min="1" max="1" width="48.140625" style="12" customWidth="1"/>
    <col min="2" max="4" width="12.140625" style="4" customWidth="1"/>
    <col min="5" max="6" width="10" style="4" customWidth="1"/>
    <col min="7" max="7" width="12.140625" style="4" customWidth="1"/>
    <col min="8" max="8" width="12.85546875" style="4" customWidth="1"/>
    <col min="9" max="9" width="9.140625" style="4"/>
    <col min="10" max="10" width="9.140625" style="59"/>
    <col min="11" max="16384" width="9.140625" style="4"/>
  </cols>
  <sheetData>
    <row r="1" spans="1:10">
      <c r="A1" s="18" t="s">
        <v>120</v>
      </c>
      <c r="B1" s="45" t="s">
        <v>2</v>
      </c>
      <c r="G1" s="312"/>
      <c r="H1" s="312"/>
      <c r="J1" s="4"/>
    </row>
    <row r="2" spans="1:10">
      <c r="A2" s="18" t="s">
        <v>106</v>
      </c>
      <c r="B2" s="32" t="s">
        <v>620</v>
      </c>
      <c r="G2" s="312"/>
      <c r="H2" s="312"/>
      <c r="J2" s="4"/>
    </row>
    <row r="3" spans="1:10">
      <c r="A3" s="27" t="s">
        <v>108</v>
      </c>
      <c r="B3" s="224" t="s">
        <v>122</v>
      </c>
      <c r="G3" s="312"/>
      <c r="H3" s="312"/>
      <c r="J3" s="4"/>
    </row>
    <row r="4" spans="1:10">
      <c r="A4" s="27" t="s">
        <v>110</v>
      </c>
      <c r="B4" s="23" t="s">
        <v>4</v>
      </c>
      <c r="G4" s="312"/>
      <c r="H4" s="312"/>
      <c r="J4" s="4"/>
    </row>
    <row r="5" spans="1:10">
      <c r="A5" s="27" t="s">
        <v>111</v>
      </c>
      <c r="B5" s="299" t="s">
        <v>124</v>
      </c>
      <c r="G5" s="312"/>
      <c r="H5" s="312"/>
      <c r="J5" s="4"/>
    </row>
    <row r="6" spans="1:10">
      <c r="G6" s="312"/>
      <c r="H6" s="312"/>
      <c r="J6" s="4"/>
    </row>
    <row r="7" spans="1:10" ht="31.5" customHeight="1">
      <c r="A7" s="4323" t="s">
        <v>621</v>
      </c>
      <c r="B7" s="313"/>
      <c r="C7" s="313"/>
      <c r="D7" s="313"/>
      <c r="E7" s="4325" t="s">
        <v>587</v>
      </c>
      <c r="F7" s="4325"/>
      <c r="G7" s="314"/>
      <c r="H7" s="315"/>
      <c r="J7" s="4"/>
    </row>
    <row r="8" spans="1:10" ht="53.25" customHeight="1">
      <c r="A8" s="4324"/>
      <c r="B8" s="316" t="s">
        <v>585</v>
      </c>
      <c r="C8" s="316" t="s">
        <v>488</v>
      </c>
      <c r="D8" s="317" t="s">
        <v>605</v>
      </c>
      <c r="E8" s="318" t="s">
        <v>333</v>
      </c>
      <c r="F8" s="316" t="s">
        <v>589</v>
      </c>
      <c r="G8" s="319" t="s">
        <v>588</v>
      </c>
      <c r="H8" s="320" t="s">
        <v>488</v>
      </c>
      <c r="J8" s="4"/>
    </row>
    <row r="9" spans="1:10">
      <c r="A9" s="321" t="s">
        <v>4</v>
      </c>
      <c r="B9" s="322">
        <f>B10+B16</f>
        <v>0</v>
      </c>
      <c r="C9" s="322">
        <f t="shared" ref="C9:H9" si="0">C10+C16</f>
        <v>0</v>
      </c>
      <c r="D9" s="322">
        <f t="shared" si="0"/>
        <v>0</v>
      </c>
      <c r="E9" s="322">
        <f t="shared" si="0"/>
        <v>0</v>
      </c>
      <c r="F9" s="322">
        <f t="shared" si="0"/>
        <v>0</v>
      </c>
      <c r="G9" s="322">
        <f t="shared" si="0"/>
        <v>0</v>
      </c>
      <c r="H9" s="322">
        <f t="shared" si="0"/>
        <v>0</v>
      </c>
      <c r="J9" s="60"/>
    </row>
    <row r="10" spans="1:10">
      <c r="A10" s="323" t="s">
        <v>96</v>
      </c>
      <c r="B10" s="322">
        <f>SUM(B11:B15)</f>
        <v>0</v>
      </c>
      <c r="C10" s="322">
        <f t="shared" ref="C10:H10" si="1">SUM(C11:C15)</f>
        <v>0</v>
      </c>
      <c r="D10" s="322">
        <f t="shared" si="1"/>
        <v>0</v>
      </c>
      <c r="E10" s="322">
        <f t="shared" si="1"/>
        <v>0</v>
      </c>
      <c r="F10" s="322">
        <f t="shared" si="1"/>
        <v>0</v>
      </c>
      <c r="G10" s="322">
        <f t="shared" si="1"/>
        <v>0</v>
      </c>
      <c r="H10" s="322">
        <f t="shared" si="1"/>
        <v>0</v>
      </c>
      <c r="J10" s="60"/>
    </row>
    <row r="11" spans="1:10">
      <c r="A11" s="11" t="s">
        <v>622</v>
      </c>
      <c r="B11" s="57">
        <v>0</v>
      </c>
      <c r="C11" s="57">
        <v>0</v>
      </c>
      <c r="D11" s="57">
        <v>0</v>
      </c>
      <c r="E11" s="57">
        <v>0</v>
      </c>
      <c r="F11" s="57">
        <v>0</v>
      </c>
      <c r="G11" s="57">
        <v>0</v>
      </c>
      <c r="H11" s="57">
        <v>0</v>
      </c>
      <c r="J11" s="60"/>
    </row>
    <row r="12" spans="1:10">
      <c r="A12" s="11" t="s">
        <v>623</v>
      </c>
      <c r="B12" s="57">
        <v>0</v>
      </c>
      <c r="C12" s="57">
        <v>0</v>
      </c>
      <c r="D12" s="57">
        <v>0</v>
      </c>
      <c r="E12" s="57">
        <v>0</v>
      </c>
      <c r="F12" s="57">
        <v>0</v>
      </c>
      <c r="G12" s="57">
        <v>0</v>
      </c>
      <c r="H12" s="57">
        <v>0</v>
      </c>
      <c r="J12" s="60"/>
    </row>
    <row r="13" spans="1:10" ht="12.75" customHeight="1">
      <c r="A13" s="11" t="s">
        <v>624</v>
      </c>
      <c r="B13" s="57">
        <v>0</v>
      </c>
      <c r="C13" s="57">
        <v>0</v>
      </c>
      <c r="D13" s="57">
        <v>0</v>
      </c>
      <c r="E13" s="57">
        <v>0</v>
      </c>
      <c r="F13" s="57">
        <v>0</v>
      </c>
      <c r="G13" s="57">
        <v>0</v>
      </c>
      <c r="H13" s="57">
        <v>0</v>
      </c>
      <c r="J13" s="60"/>
    </row>
    <row r="14" spans="1:10">
      <c r="A14" s="11" t="s">
        <v>625</v>
      </c>
      <c r="B14" s="57">
        <v>0</v>
      </c>
      <c r="C14" s="57">
        <v>0</v>
      </c>
      <c r="D14" s="57">
        <v>0</v>
      </c>
      <c r="E14" s="57">
        <v>0</v>
      </c>
      <c r="F14" s="57">
        <v>0</v>
      </c>
      <c r="G14" s="57">
        <v>0</v>
      </c>
      <c r="H14" s="57">
        <v>0</v>
      </c>
      <c r="J14" s="60"/>
    </row>
    <row r="15" spans="1:10">
      <c r="A15" s="11" t="s">
        <v>626</v>
      </c>
      <c r="B15" s="57">
        <v>0</v>
      </c>
      <c r="C15" s="57">
        <v>0</v>
      </c>
      <c r="D15" s="57">
        <v>0</v>
      </c>
      <c r="E15" s="57">
        <v>0</v>
      </c>
      <c r="F15" s="57">
        <v>0</v>
      </c>
      <c r="G15" s="57">
        <v>0</v>
      </c>
      <c r="H15" s="57">
        <v>0</v>
      </c>
      <c r="J15" s="60"/>
    </row>
    <row r="16" spans="1:10">
      <c r="A16" s="323" t="s">
        <v>97</v>
      </c>
      <c r="B16" s="322">
        <f>SUM(B17:B21)</f>
        <v>0</v>
      </c>
      <c r="C16" s="322">
        <f t="shared" ref="C16:H16" si="2">SUM(C17:C21)</f>
        <v>0</v>
      </c>
      <c r="D16" s="322">
        <f t="shared" si="2"/>
        <v>0</v>
      </c>
      <c r="E16" s="322">
        <f t="shared" si="2"/>
        <v>0</v>
      </c>
      <c r="F16" s="322">
        <f t="shared" si="2"/>
        <v>0</v>
      </c>
      <c r="G16" s="322">
        <f t="shared" si="2"/>
        <v>0</v>
      </c>
      <c r="H16" s="322">
        <f t="shared" si="2"/>
        <v>0</v>
      </c>
      <c r="J16" s="60"/>
    </row>
    <row r="17" spans="1:10">
      <c r="A17" s="11" t="s">
        <v>622</v>
      </c>
      <c r="B17" s="57">
        <v>0</v>
      </c>
      <c r="C17" s="57">
        <v>0</v>
      </c>
      <c r="D17" s="57">
        <v>0</v>
      </c>
      <c r="E17" s="57">
        <v>0</v>
      </c>
      <c r="F17" s="57">
        <v>0</v>
      </c>
      <c r="G17" s="57">
        <v>0</v>
      </c>
      <c r="H17" s="57">
        <v>0</v>
      </c>
      <c r="J17" s="60"/>
    </row>
    <row r="18" spans="1:10">
      <c r="A18" s="11" t="s">
        <v>623</v>
      </c>
      <c r="B18" s="57">
        <v>0</v>
      </c>
      <c r="C18" s="57">
        <v>0</v>
      </c>
      <c r="D18" s="57">
        <v>0</v>
      </c>
      <c r="E18" s="57">
        <v>0</v>
      </c>
      <c r="F18" s="57">
        <v>0</v>
      </c>
      <c r="G18" s="57">
        <v>0</v>
      </c>
      <c r="H18" s="57">
        <v>0</v>
      </c>
      <c r="J18" s="60"/>
    </row>
    <row r="19" spans="1:10">
      <c r="A19" s="11" t="s">
        <v>624</v>
      </c>
      <c r="B19" s="57">
        <v>0</v>
      </c>
      <c r="C19" s="57">
        <v>0</v>
      </c>
      <c r="D19" s="57">
        <v>0</v>
      </c>
      <c r="E19" s="57">
        <v>0</v>
      </c>
      <c r="F19" s="57">
        <v>0</v>
      </c>
      <c r="G19" s="57">
        <v>0</v>
      </c>
      <c r="H19" s="57">
        <v>0</v>
      </c>
      <c r="J19" s="60"/>
    </row>
    <row r="20" spans="1:10">
      <c r="A20" s="11" t="s">
        <v>625</v>
      </c>
      <c r="B20" s="57">
        <v>0</v>
      </c>
      <c r="C20" s="57">
        <v>0</v>
      </c>
      <c r="D20" s="57">
        <v>0</v>
      </c>
      <c r="E20" s="57">
        <v>0</v>
      </c>
      <c r="F20" s="57">
        <v>0</v>
      </c>
      <c r="G20" s="57">
        <v>0</v>
      </c>
      <c r="H20" s="57">
        <v>0</v>
      </c>
      <c r="J20" s="60"/>
    </row>
    <row r="21" spans="1:10">
      <c r="A21" s="11" t="s">
        <v>626</v>
      </c>
      <c r="B21" s="57">
        <v>0</v>
      </c>
      <c r="C21" s="57">
        <v>0</v>
      </c>
      <c r="D21" s="57">
        <v>0</v>
      </c>
      <c r="E21" s="57">
        <v>0</v>
      </c>
      <c r="F21" s="57">
        <v>0</v>
      </c>
      <c r="G21" s="57">
        <v>0</v>
      </c>
      <c r="H21" s="57">
        <v>0</v>
      </c>
      <c r="J21" s="60"/>
    </row>
    <row r="22" spans="1:10">
      <c r="A22" s="321" t="s">
        <v>7</v>
      </c>
      <c r="B22" s="322">
        <f>B23+B29</f>
        <v>0</v>
      </c>
      <c r="C22" s="322" t="e">
        <f t="shared" ref="C22:H22" si="3">C23+C29</f>
        <v>#VALUE!</v>
      </c>
      <c r="D22" s="322">
        <f t="shared" si="3"/>
        <v>0</v>
      </c>
      <c r="E22" s="322">
        <f t="shared" si="3"/>
        <v>0</v>
      </c>
      <c r="F22" s="322">
        <f t="shared" si="3"/>
        <v>0</v>
      </c>
      <c r="G22" s="322">
        <f t="shared" si="3"/>
        <v>0</v>
      </c>
      <c r="H22" s="322">
        <f t="shared" si="3"/>
        <v>0</v>
      </c>
      <c r="J22" s="60"/>
    </row>
    <row r="23" spans="1:10">
      <c r="A23" s="323" t="s">
        <v>96</v>
      </c>
      <c r="B23" s="322">
        <f>SUM(B24:B28)</f>
        <v>0</v>
      </c>
      <c r="C23" s="322">
        <f t="shared" ref="C23:H23" si="4">SUM(C24:C28)</f>
        <v>0</v>
      </c>
      <c r="D23" s="322">
        <f t="shared" si="4"/>
        <v>0</v>
      </c>
      <c r="E23" s="322">
        <f t="shared" si="4"/>
        <v>0</v>
      </c>
      <c r="F23" s="322">
        <f t="shared" si="4"/>
        <v>0</v>
      </c>
      <c r="G23" s="322">
        <f t="shared" si="4"/>
        <v>0</v>
      </c>
      <c r="H23" s="322">
        <f t="shared" si="4"/>
        <v>0</v>
      </c>
      <c r="J23" s="60"/>
    </row>
    <row r="24" spans="1:10">
      <c r="A24" s="11" t="s">
        <v>622</v>
      </c>
      <c r="B24" s="57">
        <v>0</v>
      </c>
      <c r="C24" s="1453" t="s">
        <v>2042</v>
      </c>
      <c r="D24" s="57">
        <v>0</v>
      </c>
      <c r="E24" s="57">
        <v>0</v>
      </c>
      <c r="F24" s="57">
        <v>0</v>
      </c>
      <c r="G24" s="57">
        <v>0</v>
      </c>
      <c r="H24" s="57">
        <v>0</v>
      </c>
      <c r="J24" s="60"/>
    </row>
    <row r="25" spans="1:10">
      <c r="A25" s="11" t="s">
        <v>623</v>
      </c>
      <c r="B25" s="57">
        <v>0</v>
      </c>
      <c r="C25" s="1453" t="s">
        <v>2038</v>
      </c>
      <c r="D25" s="57">
        <v>0</v>
      </c>
      <c r="E25" s="57">
        <v>0</v>
      </c>
      <c r="F25" s="57">
        <v>0</v>
      </c>
      <c r="G25" s="57">
        <v>0</v>
      </c>
      <c r="H25" s="57">
        <v>0</v>
      </c>
      <c r="J25" s="60"/>
    </row>
    <row r="26" spans="1:10" ht="12.75" customHeight="1">
      <c r="A26" s="11" t="s">
        <v>624</v>
      </c>
      <c r="B26" s="57">
        <v>0</v>
      </c>
      <c r="C26" s="1453" t="s">
        <v>2039</v>
      </c>
      <c r="D26" s="57">
        <v>0</v>
      </c>
      <c r="E26" s="57">
        <v>0</v>
      </c>
      <c r="F26" s="57">
        <v>0</v>
      </c>
      <c r="G26" s="57">
        <v>0</v>
      </c>
      <c r="H26" s="57">
        <v>0</v>
      </c>
      <c r="J26" s="60"/>
    </row>
    <row r="27" spans="1:10">
      <c r="A27" s="11" t="s">
        <v>625</v>
      </c>
      <c r="B27" s="57">
        <v>0</v>
      </c>
      <c r="C27" s="1453" t="s">
        <v>2041</v>
      </c>
      <c r="D27" s="57">
        <v>0</v>
      </c>
      <c r="E27" s="57">
        <v>0</v>
      </c>
      <c r="F27" s="57">
        <v>0</v>
      </c>
      <c r="G27" s="57">
        <v>0</v>
      </c>
      <c r="H27" s="57">
        <v>0</v>
      </c>
      <c r="J27" s="60"/>
    </row>
    <row r="28" spans="1:10">
      <c r="A28" s="11" t="s">
        <v>626</v>
      </c>
      <c r="B28" s="57">
        <v>0</v>
      </c>
      <c r="C28" s="1453" t="s">
        <v>2041</v>
      </c>
      <c r="D28" s="57">
        <v>0</v>
      </c>
      <c r="E28" s="57">
        <v>0</v>
      </c>
      <c r="F28" s="57">
        <v>0</v>
      </c>
      <c r="G28" s="57">
        <v>0</v>
      </c>
      <c r="H28" s="57">
        <v>0</v>
      </c>
      <c r="J28" s="60"/>
    </row>
    <row r="29" spans="1:10">
      <c r="A29" s="323" t="s">
        <v>97</v>
      </c>
      <c r="B29" s="322">
        <f>SUM(B30:B34)</f>
        <v>0</v>
      </c>
      <c r="C29" s="1453" t="s">
        <v>2041</v>
      </c>
      <c r="D29" s="322">
        <f t="shared" ref="D29:H29" si="5">SUM(D30:D34)</f>
        <v>0</v>
      </c>
      <c r="E29" s="322">
        <f t="shared" si="5"/>
        <v>0</v>
      </c>
      <c r="F29" s="322">
        <f t="shared" si="5"/>
        <v>0</v>
      </c>
      <c r="G29" s="322">
        <f t="shared" si="5"/>
        <v>0</v>
      </c>
      <c r="H29" s="322">
        <f t="shared" si="5"/>
        <v>0</v>
      </c>
      <c r="J29" s="60"/>
    </row>
    <row r="30" spans="1:10">
      <c r="A30" s="11" t="s">
        <v>622</v>
      </c>
      <c r="B30" s="57">
        <v>0</v>
      </c>
      <c r="C30" s="57">
        <v>0</v>
      </c>
      <c r="D30" s="57">
        <v>0</v>
      </c>
      <c r="E30" s="57">
        <v>0</v>
      </c>
      <c r="F30" s="57">
        <v>0</v>
      </c>
      <c r="G30" s="57">
        <v>0</v>
      </c>
      <c r="H30" s="57">
        <v>0</v>
      </c>
      <c r="J30" s="60"/>
    </row>
    <row r="31" spans="1:10">
      <c r="A31" s="11" t="s">
        <v>623</v>
      </c>
      <c r="B31" s="57">
        <v>0</v>
      </c>
      <c r="C31" s="57">
        <v>0</v>
      </c>
      <c r="D31" s="57">
        <v>0</v>
      </c>
      <c r="E31" s="57">
        <v>0</v>
      </c>
      <c r="F31" s="57">
        <v>0</v>
      </c>
      <c r="G31" s="57">
        <v>0</v>
      </c>
      <c r="H31" s="57">
        <v>0</v>
      </c>
      <c r="J31" s="60"/>
    </row>
    <row r="32" spans="1:10">
      <c r="A32" s="11" t="s">
        <v>624</v>
      </c>
      <c r="B32" s="57">
        <v>0</v>
      </c>
      <c r="C32" s="57">
        <v>0</v>
      </c>
      <c r="D32" s="57">
        <v>0</v>
      </c>
      <c r="E32" s="57">
        <v>0</v>
      </c>
      <c r="F32" s="57">
        <v>0</v>
      </c>
      <c r="G32" s="57">
        <v>0</v>
      </c>
      <c r="H32" s="57">
        <v>0</v>
      </c>
      <c r="J32" s="60"/>
    </row>
    <row r="33" spans="1:10">
      <c r="A33" s="11" t="s">
        <v>625</v>
      </c>
      <c r="B33" s="57">
        <v>0</v>
      </c>
      <c r="C33" s="57">
        <v>0</v>
      </c>
      <c r="D33" s="57">
        <v>0</v>
      </c>
      <c r="E33" s="57">
        <v>0</v>
      </c>
      <c r="F33" s="57">
        <v>0</v>
      </c>
      <c r="G33" s="57">
        <v>0</v>
      </c>
      <c r="H33" s="57">
        <v>0</v>
      </c>
      <c r="J33" s="60"/>
    </row>
    <row r="34" spans="1:10">
      <c r="A34" s="11" t="s">
        <v>626</v>
      </c>
      <c r="B34" s="57">
        <v>0</v>
      </c>
      <c r="C34" s="57">
        <v>0</v>
      </c>
      <c r="D34" s="57">
        <v>0</v>
      </c>
      <c r="E34" s="57">
        <v>0</v>
      </c>
      <c r="F34" s="57">
        <v>0</v>
      </c>
      <c r="G34" s="57">
        <v>0</v>
      </c>
      <c r="H34" s="57">
        <v>0</v>
      </c>
      <c r="J34" s="60"/>
    </row>
    <row r="35" spans="1:10">
      <c r="A35" s="321" t="s">
        <v>6</v>
      </c>
      <c r="B35" s="322">
        <f>B36+B42</f>
        <v>0</v>
      </c>
      <c r="C35" s="322">
        <f t="shared" ref="C35:H35" si="6">C36+C42</f>
        <v>0</v>
      </c>
      <c r="D35" s="322">
        <f t="shared" si="6"/>
        <v>0</v>
      </c>
      <c r="E35" s="322">
        <f t="shared" si="6"/>
        <v>0</v>
      </c>
      <c r="F35" s="322">
        <f t="shared" si="6"/>
        <v>0</v>
      </c>
      <c r="G35" s="322">
        <f t="shared" si="6"/>
        <v>0</v>
      </c>
      <c r="H35" s="322">
        <f t="shared" si="6"/>
        <v>0</v>
      </c>
      <c r="J35" s="60"/>
    </row>
    <row r="36" spans="1:10">
      <c r="A36" s="323" t="s">
        <v>96</v>
      </c>
      <c r="B36" s="322">
        <f>SUM(B37:B41)</f>
        <v>0</v>
      </c>
      <c r="C36" s="322">
        <f t="shared" ref="C36:H36" si="7">SUM(C37:C41)</f>
        <v>0</v>
      </c>
      <c r="D36" s="322">
        <f t="shared" si="7"/>
        <v>0</v>
      </c>
      <c r="E36" s="322">
        <f t="shared" si="7"/>
        <v>0</v>
      </c>
      <c r="F36" s="322">
        <f t="shared" si="7"/>
        <v>0</v>
      </c>
      <c r="G36" s="322">
        <f t="shared" si="7"/>
        <v>0</v>
      </c>
      <c r="H36" s="322">
        <f t="shared" si="7"/>
        <v>0</v>
      </c>
      <c r="J36" s="60"/>
    </row>
    <row r="37" spans="1:10">
      <c r="A37" s="11" t="s">
        <v>622</v>
      </c>
      <c r="B37" s="57">
        <v>0</v>
      </c>
      <c r="C37" s="57">
        <v>0</v>
      </c>
      <c r="D37" s="57">
        <v>0</v>
      </c>
      <c r="E37" s="57">
        <v>0</v>
      </c>
      <c r="F37" s="57">
        <v>0</v>
      </c>
      <c r="G37" s="57">
        <v>0</v>
      </c>
      <c r="H37" s="57">
        <v>0</v>
      </c>
      <c r="J37" s="60"/>
    </row>
    <row r="38" spans="1:10">
      <c r="A38" s="11" t="s">
        <v>623</v>
      </c>
      <c r="B38" s="57">
        <v>0</v>
      </c>
      <c r="C38" s="57">
        <v>0</v>
      </c>
      <c r="D38" s="57">
        <v>0</v>
      </c>
      <c r="E38" s="57">
        <v>0</v>
      </c>
      <c r="F38" s="57">
        <v>0</v>
      </c>
      <c r="G38" s="57">
        <v>0</v>
      </c>
      <c r="H38" s="57">
        <v>0</v>
      </c>
      <c r="J38" s="60"/>
    </row>
    <row r="39" spans="1:10" ht="12.75" customHeight="1">
      <c r="A39" s="11" t="s">
        <v>624</v>
      </c>
      <c r="B39" s="57">
        <v>0</v>
      </c>
      <c r="C39" s="57">
        <v>0</v>
      </c>
      <c r="D39" s="57">
        <v>0</v>
      </c>
      <c r="E39" s="57">
        <v>0</v>
      </c>
      <c r="F39" s="57">
        <v>0</v>
      </c>
      <c r="G39" s="57">
        <v>0</v>
      </c>
      <c r="H39" s="57">
        <v>0</v>
      </c>
      <c r="J39" s="60"/>
    </row>
    <row r="40" spans="1:10">
      <c r="A40" s="11" t="s">
        <v>625</v>
      </c>
      <c r="B40" s="57">
        <v>0</v>
      </c>
      <c r="C40" s="57">
        <v>0</v>
      </c>
      <c r="D40" s="57">
        <v>0</v>
      </c>
      <c r="E40" s="57">
        <v>0</v>
      </c>
      <c r="F40" s="57">
        <v>0</v>
      </c>
      <c r="G40" s="57">
        <v>0</v>
      </c>
      <c r="H40" s="57">
        <v>0</v>
      </c>
      <c r="J40" s="60"/>
    </row>
    <row r="41" spans="1:10">
      <c r="A41" s="11" t="s">
        <v>626</v>
      </c>
      <c r="B41" s="57">
        <v>0</v>
      </c>
      <c r="C41" s="57">
        <v>0</v>
      </c>
      <c r="D41" s="57">
        <v>0</v>
      </c>
      <c r="E41" s="57">
        <v>0</v>
      </c>
      <c r="F41" s="57">
        <v>0</v>
      </c>
      <c r="G41" s="57">
        <v>0</v>
      </c>
      <c r="H41" s="57">
        <v>0</v>
      </c>
      <c r="J41" s="60"/>
    </row>
    <row r="42" spans="1:10">
      <c r="A42" s="323" t="s">
        <v>97</v>
      </c>
      <c r="B42" s="322">
        <f>SUM(B43:B47)</f>
        <v>0</v>
      </c>
      <c r="C42" s="322">
        <f t="shared" ref="C42:H42" si="8">SUM(C43:C47)</f>
        <v>0</v>
      </c>
      <c r="D42" s="322">
        <f t="shared" si="8"/>
        <v>0</v>
      </c>
      <c r="E42" s="322">
        <f t="shared" si="8"/>
        <v>0</v>
      </c>
      <c r="F42" s="322">
        <f t="shared" si="8"/>
        <v>0</v>
      </c>
      <c r="G42" s="322">
        <f t="shared" si="8"/>
        <v>0</v>
      </c>
      <c r="H42" s="322">
        <f t="shared" si="8"/>
        <v>0</v>
      </c>
      <c r="J42" s="60"/>
    </row>
    <row r="43" spans="1:10">
      <c r="A43" s="11" t="s">
        <v>622</v>
      </c>
      <c r="B43" s="57">
        <v>0</v>
      </c>
      <c r="C43" s="57">
        <v>0</v>
      </c>
      <c r="D43" s="57">
        <v>0</v>
      </c>
      <c r="E43" s="57">
        <v>0</v>
      </c>
      <c r="F43" s="57">
        <v>0</v>
      </c>
      <c r="G43" s="57">
        <v>0</v>
      </c>
      <c r="H43" s="57">
        <v>0</v>
      </c>
      <c r="J43" s="60"/>
    </row>
    <row r="44" spans="1:10">
      <c r="A44" s="11" t="s">
        <v>623</v>
      </c>
      <c r="B44" s="57">
        <v>0</v>
      </c>
      <c r="C44" s="57">
        <v>0</v>
      </c>
      <c r="D44" s="57">
        <v>0</v>
      </c>
      <c r="E44" s="57">
        <v>0</v>
      </c>
      <c r="F44" s="57">
        <v>0</v>
      </c>
      <c r="G44" s="57">
        <v>0</v>
      </c>
      <c r="H44" s="57">
        <v>0</v>
      </c>
      <c r="J44" s="60"/>
    </row>
    <row r="45" spans="1:10">
      <c r="A45" s="11" t="s">
        <v>624</v>
      </c>
      <c r="B45" s="57">
        <v>0</v>
      </c>
      <c r="C45" s="57">
        <v>0</v>
      </c>
      <c r="D45" s="57">
        <v>0</v>
      </c>
      <c r="E45" s="57">
        <v>0</v>
      </c>
      <c r="F45" s="57">
        <v>0</v>
      </c>
      <c r="G45" s="57">
        <v>0</v>
      </c>
      <c r="H45" s="57">
        <v>0</v>
      </c>
      <c r="J45" s="60"/>
    </row>
    <row r="46" spans="1:10">
      <c r="A46" s="11" t="s">
        <v>625</v>
      </c>
      <c r="B46" s="57">
        <v>0</v>
      </c>
      <c r="C46" s="57">
        <v>0</v>
      </c>
      <c r="D46" s="57">
        <v>0</v>
      </c>
      <c r="E46" s="57">
        <v>0</v>
      </c>
      <c r="F46" s="57">
        <v>0</v>
      </c>
      <c r="G46" s="57">
        <v>0</v>
      </c>
      <c r="H46" s="57">
        <v>0</v>
      </c>
      <c r="J46" s="60"/>
    </row>
    <row r="47" spans="1:10">
      <c r="A47" s="11" t="s">
        <v>626</v>
      </c>
      <c r="B47" s="57">
        <v>0</v>
      </c>
      <c r="C47" s="57">
        <v>0</v>
      </c>
      <c r="D47" s="57">
        <v>0</v>
      </c>
      <c r="E47" s="57">
        <v>0</v>
      </c>
      <c r="F47" s="57">
        <v>0</v>
      </c>
      <c r="G47" s="57">
        <v>0</v>
      </c>
      <c r="H47" s="57">
        <v>0</v>
      </c>
      <c r="J47" s="60"/>
    </row>
    <row r="48" spans="1:10">
      <c r="A48" s="174" t="s">
        <v>600</v>
      </c>
      <c r="B48" s="322">
        <f>B49+B55</f>
        <v>0</v>
      </c>
      <c r="C48" s="322">
        <f t="shared" ref="C48:H48" si="9">C49+C55</f>
        <v>0</v>
      </c>
      <c r="D48" s="322">
        <f t="shared" si="9"/>
        <v>0</v>
      </c>
      <c r="E48" s="322">
        <f t="shared" si="9"/>
        <v>0</v>
      </c>
      <c r="F48" s="322">
        <f t="shared" si="9"/>
        <v>0</v>
      </c>
      <c r="G48" s="322">
        <f t="shared" si="9"/>
        <v>0</v>
      </c>
      <c r="H48" s="322">
        <f t="shared" si="9"/>
        <v>0</v>
      </c>
      <c r="J48" s="60"/>
    </row>
    <row r="49" spans="1:10">
      <c r="A49" s="323" t="s">
        <v>96</v>
      </c>
      <c r="B49" s="322">
        <f>SUM(B50:B54)</f>
        <v>0</v>
      </c>
      <c r="C49" s="322">
        <f t="shared" ref="C49:H49" si="10">SUM(C50:C54)</f>
        <v>0</v>
      </c>
      <c r="D49" s="322">
        <f t="shared" si="10"/>
        <v>0</v>
      </c>
      <c r="E49" s="322">
        <f t="shared" si="10"/>
        <v>0</v>
      </c>
      <c r="F49" s="322">
        <f t="shared" si="10"/>
        <v>0</v>
      </c>
      <c r="G49" s="322">
        <f t="shared" si="10"/>
        <v>0</v>
      </c>
      <c r="H49" s="322">
        <f t="shared" si="10"/>
        <v>0</v>
      </c>
      <c r="J49" s="60"/>
    </row>
    <row r="50" spans="1:10">
      <c r="A50" s="11" t="s">
        <v>622</v>
      </c>
      <c r="B50" s="57">
        <v>0</v>
      </c>
      <c r="C50" s="57">
        <v>0</v>
      </c>
      <c r="D50" s="57">
        <v>0</v>
      </c>
      <c r="E50" s="57">
        <v>0</v>
      </c>
      <c r="F50" s="57">
        <v>0</v>
      </c>
      <c r="G50" s="57">
        <v>0</v>
      </c>
      <c r="H50" s="57">
        <v>0</v>
      </c>
      <c r="J50" s="60"/>
    </row>
    <row r="51" spans="1:10">
      <c r="A51" s="11" t="s">
        <v>623</v>
      </c>
      <c r="B51" s="57">
        <v>0</v>
      </c>
      <c r="C51" s="57">
        <v>0</v>
      </c>
      <c r="D51" s="57">
        <v>0</v>
      </c>
      <c r="E51" s="57">
        <v>0</v>
      </c>
      <c r="F51" s="57">
        <v>0</v>
      </c>
      <c r="G51" s="57">
        <v>0</v>
      </c>
      <c r="H51" s="57">
        <v>0</v>
      </c>
      <c r="J51" s="60"/>
    </row>
    <row r="52" spans="1:10" ht="12.75" customHeight="1">
      <c r="A52" s="11" t="s">
        <v>624</v>
      </c>
      <c r="B52" s="57">
        <v>0</v>
      </c>
      <c r="C52" s="57">
        <v>0</v>
      </c>
      <c r="D52" s="57">
        <v>0</v>
      </c>
      <c r="E52" s="57">
        <v>0</v>
      </c>
      <c r="F52" s="57">
        <v>0</v>
      </c>
      <c r="G52" s="57">
        <v>0</v>
      </c>
      <c r="H52" s="57">
        <v>0</v>
      </c>
      <c r="J52" s="60"/>
    </row>
    <row r="53" spans="1:10">
      <c r="A53" s="11" t="s">
        <v>625</v>
      </c>
      <c r="B53" s="57">
        <v>0</v>
      </c>
      <c r="C53" s="57">
        <v>0</v>
      </c>
      <c r="D53" s="57">
        <v>0</v>
      </c>
      <c r="E53" s="57">
        <v>0</v>
      </c>
      <c r="F53" s="57">
        <v>0</v>
      </c>
      <c r="G53" s="57">
        <v>0</v>
      </c>
      <c r="H53" s="57">
        <v>0</v>
      </c>
      <c r="J53" s="60"/>
    </row>
    <row r="54" spans="1:10">
      <c r="A54" s="11" t="s">
        <v>626</v>
      </c>
      <c r="B54" s="57">
        <v>0</v>
      </c>
      <c r="C54" s="57">
        <v>0</v>
      </c>
      <c r="D54" s="57">
        <v>0</v>
      </c>
      <c r="E54" s="57">
        <v>0</v>
      </c>
      <c r="F54" s="57">
        <v>0</v>
      </c>
      <c r="G54" s="57">
        <v>0</v>
      </c>
      <c r="H54" s="57">
        <v>0</v>
      </c>
      <c r="J54" s="60"/>
    </row>
    <row r="55" spans="1:10">
      <c r="A55" s="323" t="s">
        <v>97</v>
      </c>
      <c r="B55" s="322">
        <f>SUM(B56:B60)</f>
        <v>0</v>
      </c>
      <c r="C55" s="322">
        <f t="shared" ref="C55:H55" si="11">SUM(C56:C60)</f>
        <v>0</v>
      </c>
      <c r="D55" s="322">
        <f t="shared" si="11"/>
        <v>0</v>
      </c>
      <c r="E55" s="322">
        <f t="shared" si="11"/>
        <v>0</v>
      </c>
      <c r="F55" s="322">
        <f t="shared" si="11"/>
        <v>0</v>
      </c>
      <c r="G55" s="322">
        <f t="shared" si="11"/>
        <v>0</v>
      </c>
      <c r="H55" s="322">
        <f t="shared" si="11"/>
        <v>0</v>
      </c>
      <c r="J55" s="60"/>
    </row>
    <row r="56" spans="1:10">
      <c r="A56" s="11" t="s">
        <v>622</v>
      </c>
      <c r="B56" s="57">
        <v>0</v>
      </c>
      <c r="C56" s="57">
        <v>0</v>
      </c>
      <c r="D56" s="57">
        <v>0</v>
      </c>
      <c r="E56" s="57">
        <v>0</v>
      </c>
      <c r="F56" s="57">
        <v>0</v>
      </c>
      <c r="G56" s="57">
        <v>0</v>
      </c>
      <c r="H56" s="57">
        <v>0</v>
      </c>
      <c r="J56" s="60"/>
    </row>
    <row r="57" spans="1:10">
      <c r="A57" s="11" t="s">
        <v>623</v>
      </c>
      <c r="B57" s="57">
        <v>0</v>
      </c>
      <c r="C57" s="57">
        <v>0</v>
      </c>
      <c r="D57" s="57">
        <v>0</v>
      </c>
      <c r="E57" s="57">
        <v>0</v>
      </c>
      <c r="F57" s="57">
        <v>0</v>
      </c>
      <c r="G57" s="57">
        <v>0</v>
      </c>
      <c r="H57" s="57">
        <v>0</v>
      </c>
      <c r="J57" s="60"/>
    </row>
    <row r="58" spans="1:10">
      <c r="A58" s="11" t="s">
        <v>624</v>
      </c>
      <c r="B58" s="57">
        <v>0</v>
      </c>
      <c r="C58" s="57">
        <v>0</v>
      </c>
      <c r="D58" s="57">
        <v>0</v>
      </c>
      <c r="E58" s="57">
        <v>0</v>
      </c>
      <c r="F58" s="57">
        <v>0</v>
      </c>
      <c r="G58" s="57">
        <v>0</v>
      </c>
      <c r="H58" s="57">
        <v>0</v>
      </c>
      <c r="J58" s="60"/>
    </row>
    <row r="59" spans="1:10">
      <c r="A59" s="11" t="s">
        <v>625</v>
      </c>
      <c r="B59" s="57">
        <v>0</v>
      </c>
      <c r="C59" s="57">
        <v>0</v>
      </c>
      <c r="D59" s="57">
        <v>0</v>
      </c>
      <c r="E59" s="57">
        <v>0</v>
      </c>
      <c r="F59" s="57">
        <v>0</v>
      </c>
      <c r="G59" s="57">
        <v>0</v>
      </c>
      <c r="H59" s="57">
        <v>0</v>
      </c>
      <c r="J59" s="60"/>
    </row>
    <row r="60" spans="1:10">
      <c r="A60" s="11" t="s">
        <v>626</v>
      </c>
      <c r="B60" s="57">
        <v>0</v>
      </c>
      <c r="C60" s="57">
        <v>0</v>
      </c>
      <c r="D60" s="57">
        <v>0</v>
      </c>
      <c r="E60" s="57">
        <v>0</v>
      </c>
      <c r="F60" s="57">
        <v>0</v>
      </c>
      <c r="G60" s="57">
        <v>0</v>
      </c>
      <c r="H60" s="57">
        <v>0</v>
      </c>
      <c r="J60" s="60"/>
    </row>
    <row r="61" spans="1:10">
      <c r="A61" s="323" t="s">
        <v>5</v>
      </c>
      <c r="B61" s="324">
        <f t="shared" ref="B61:H61" si="12">B48+B35+B22+B9</f>
        <v>0</v>
      </c>
      <c r="C61" s="324" t="e">
        <f t="shared" si="12"/>
        <v>#VALUE!</v>
      </c>
      <c r="D61" s="324">
        <f t="shared" si="12"/>
        <v>0</v>
      </c>
      <c r="E61" s="324">
        <f t="shared" si="12"/>
        <v>0</v>
      </c>
      <c r="F61" s="324">
        <f t="shared" si="12"/>
        <v>0</v>
      </c>
      <c r="G61" s="324">
        <f t="shared" si="12"/>
        <v>0</v>
      </c>
      <c r="H61" s="324">
        <f t="shared" si="12"/>
        <v>0</v>
      </c>
      <c r="I61" s="325"/>
      <c r="J61" s="60"/>
    </row>
    <row r="62" spans="1:10">
      <c r="A62" s="46"/>
      <c r="B62" s="325"/>
      <c r="C62" s="325"/>
      <c r="D62" s="325"/>
      <c r="E62" s="325"/>
      <c r="F62" s="325"/>
      <c r="G62" s="325"/>
      <c r="H62" s="325"/>
      <c r="I62" s="325"/>
    </row>
    <row r="63" spans="1:10">
      <c r="A63" s="46"/>
      <c r="B63" s="325"/>
      <c r="C63" s="325"/>
      <c r="D63" s="325"/>
      <c r="E63" s="325"/>
      <c r="F63" s="325"/>
      <c r="G63" s="325"/>
      <c r="H63" s="325"/>
      <c r="I63" s="325"/>
    </row>
    <row r="64" spans="1:10">
      <c r="A64" s="46"/>
      <c r="B64" s="326"/>
      <c r="C64" s="326"/>
      <c r="D64" s="326"/>
      <c r="E64" s="326"/>
      <c r="F64" s="326"/>
      <c r="G64" s="326"/>
      <c r="H64" s="326"/>
      <c r="I64" s="325"/>
    </row>
    <row r="65" spans="1:9" s="4" customFormat="1">
      <c r="A65" s="46"/>
      <c r="B65" s="325"/>
      <c r="C65" s="325"/>
      <c r="D65" s="325"/>
      <c r="E65" s="325"/>
      <c r="F65" s="325"/>
      <c r="G65" s="325"/>
      <c r="H65" s="325"/>
      <c r="I65" s="325"/>
    </row>
    <row r="66" spans="1:9" s="4" customFormat="1">
      <c r="A66" s="46"/>
      <c r="B66" s="325"/>
      <c r="C66" s="325"/>
      <c r="D66" s="325"/>
      <c r="E66" s="325"/>
      <c r="F66" s="325"/>
      <c r="G66" s="325"/>
      <c r="H66" s="325"/>
      <c r="I66" s="325"/>
    </row>
    <row r="67" spans="1:9" s="4" customFormat="1">
      <c r="A67" s="46"/>
      <c r="B67" s="325"/>
      <c r="C67" s="325"/>
      <c r="D67" s="325"/>
      <c r="E67" s="325"/>
      <c r="F67" s="325"/>
      <c r="G67" s="325"/>
      <c r="H67" s="325"/>
      <c r="I67" s="325"/>
    </row>
    <row r="68" spans="1:9" s="4" customFormat="1">
      <c r="A68" s="46"/>
      <c r="B68" s="325"/>
      <c r="C68" s="325"/>
      <c r="D68" s="325"/>
      <c r="E68" s="325"/>
      <c r="F68" s="325"/>
      <c r="G68" s="325"/>
      <c r="H68" s="325"/>
      <c r="I68" s="325"/>
    </row>
    <row r="69" spans="1:9" s="4" customFormat="1">
      <c r="A69" s="46"/>
    </row>
    <row r="70" spans="1:9" s="4" customFormat="1">
      <c r="A70" s="46"/>
    </row>
    <row r="71" spans="1:9" s="4" customFormat="1">
      <c r="A71" s="46"/>
    </row>
    <row r="72" spans="1:9" s="4" customFormat="1">
      <c r="A72" s="46"/>
    </row>
    <row r="73" spans="1:9" s="4" customFormat="1">
      <c r="A73" s="46"/>
    </row>
    <row r="74" spans="1:9" s="4" customFormat="1">
      <c r="A74" s="46"/>
    </row>
    <row r="75" spans="1:9" s="4" customFormat="1">
      <c r="A75" s="46"/>
    </row>
    <row r="76" spans="1:9" s="4" customFormat="1">
      <c r="A76" s="46"/>
    </row>
    <row r="77" spans="1:9" s="4" customFormat="1">
      <c r="A77" s="46"/>
    </row>
    <row r="78" spans="1:9" s="4" customFormat="1">
      <c r="A78" s="46"/>
    </row>
    <row r="79" spans="1:9" s="4" customFormat="1">
      <c r="A79" s="46"/>
    </row>
    <row r="80" spans="1:9" s="4" customFormat="1">
      <c r="A80" s="46"/>
    </row>
    <row r="81" spans="1:1" s="4" customFormat="1">
      <c r="A81" s="46"/>
    </row>
    <row r="82" spans="1:1" s="4" customFormat="1">
      <c r="A82" s="46"/>
    </row>
    <row r="83" spans="1:1" s="4" customFormat="1">
      <c r="A83" s="46"/>
    </row>
    <row r="84" spans="1:1" s="4" customFormat="1">
      <c r="A84" s="46"/>
    </row>
    <row r="85" spans="1:1" s="4" customFormat="1">
      <c r="A85" s="46"/>
    </row>
    <row r="86" spans="1:1" s="4" customFormat="1">
      <c r="A86" s="46"/>
    </row>
    <row r="87" spans="1:1" s="4" customFormat="1">
      <c r="A87" s="46"/>
    </row>
    <row r="88" spans="1:1" s="4" customFormat="1">
      <c r="A88" s="46"/>
    </row>
    <row r="89" spans="1:1" s="4" customFormat="1">
      <c r="A89" s="46"/>
    </row>
    <row r="90" spans="1:1" s="4" customFormat="1">
      <c r="A90" s="46"/>
    </row>
    <row r="91" spans="1:1" s="4" customFormat="1">
      <c r="A91" s="46"/>
    </row>
    <row r="92" spans="1:1" s="4" customFormat="1">
      <c r="A92" s="46"/>
    </row>
    <row r="93" spans="1:1" s="4" customFormat="1">
      <c r="A93" s="46"/>
    </row>
    <row r="94" spans="1:1" s="4" customFormat="1">
      <c r="A94" s="46"/>
    </row>
    <row r="95" spans="1:1" s="4" customFormat="1">
      <c r="A95" s="46"/>
    </row>
    <row r="96" spans="1:1" s="4" customFormat="1">
      <c r="A96" s="46"/>
    </row>
    <row r="97" spans="1:1" s="4" customFormat="1">
      <c r="A97" s="46"/>
    </row>
    <row r="98" spans="1:1" s="4" customFormat="1">
      <c r="A98" s="46"/>
    </row>
    <row r="99" spans="1:1" s="4" customFormat="1">
      <c r="A99" s="46"/>
    </row>
    <row r="100" spans="1:1" s="4" customFormat="1">
      <c r="A100" s="46"/>
    </row>
    <row r="101" spans="1:1" s="4" customFormat="1">
      <c r="A101" s="46"/>
    </row>
    <row r="102" spans="1:1" s="4" customFormat="1">
      <c r="A102" s="46"/>
    </row>
    <row r="103" spans="1:1" s="4" customFormat="1">
      <c r="A103" s="46"/>
    </row>
    <row r="104" spans="1:1" s="4" customFormat="1">
      <c r="A104" s="46"/>
    </row>
    <row r="105" spans="1:1" s="4" customFormat="1">
      <c r="A105" s="46"/>
    </row>
    <row r="106" spans="1:1" s="4" customFormat="1">
      <c r="A106" s="46"/>
    </row>
    <row r="107" spans="1:1" s="4" customFormat="1">
      <c r="A107" s="46"/>
    </row>
    <row r="108" spans="1:1" s="4" customFormat="1">
      <c r="A108" s="46"/>
    </row>
    <row r="109" spans="1:1" s="4" customFormat="1">
      <c r="A109" s="46"/>
    </row>
    <row r="110" spans="1:1" s="4" customFormat="1">
      <c r="A110" s="46"/>
    </row>
    <row r="111" spans="1:1" s="4" customFormat="1">
      <c r="A111" s="46"/>
    </row>
    <row r="112" spans="1:1" s="4" customFormat="1">
      <c r="A112" s="46"/>
    </row>
    <row r="113" spans="1:1" s="4" customFormat="1">
      <c r="A113" s="46"/>
    </row>
    <row r="114" spans="1:1" s="4" customFormat="1">
      <c r="A114" s="46"/>
    </row>
    <row r="115" spans="1:1" s="4" customFormat="1">
      <c r="A115" s="46"/>
    </row>
    <row r="116" spans="1:1" s="4" customFormat="1">
      <c r="A116" s="46"/>
    </row>
    <row r="117" spans="1:1" s="4" customFormat="1">
      <c r="A117" s="46"/>
    </row>
    <row r="118" spans="1:1" s="4" customFormat="1">
      <c r="A118" s="46"/>
    </row>
    <row r="119" spans="1:1" s="4" customFormat="1">
      <c r="A119" s="46"/>
    </row>
    <row r="120" spans="1:1" s="4" customFormat="1">
      <c r="A120" s="46"/>
    </row>
    <row r="121" spans="1:1" s="4" customFormat="1">
      <c r="A121" s="46"/>
    </row>
    <row r="122" spans="1:1" s="4" customFormat="1">
      <c r="A122" s="46"/>
    </row>
    <row r="123" spans="1:1" s="4" customFormat="1">
      <c r="A123" s="46"/>
    </row>
    <row r="124" spans="1:1" s="4" customFormat="1">
      <c r="A124" s="46"/>
    </row>
    <row r="125" spans="1:1" s="4" customFormat="1">
      <c r="A125" s="46"/>
    </row>
    <row r="126" spans="1:1" s="4" customFormat="1">
      <c r="A126" s="46"/>
    </row>
    <row r="127" spans="1:1" s="4" customFormat="1">
      <c r="A127" s="46"/>
    </row>
    <row r="128" spans="1:1" s="4" customFormat="1">
      <c r="A128" s="46"/>
    </row>
    <row r="129" spans="1:1" s="4" customFormat="1">
      <c r="A129" s="46"/>
    </row>
    <row r="130" spans="1:1" s="4" customFormat="1">
      <c r="A130" s="46"/>
    </row>
    <row r="131" spans="1:1" s="4" customFormat="1">
      <c r="A131" s="46"/>
    </row>
    <row r="132" spans="1:1" s="4" customFormat="1">
      <c r="A132" s="46"/>
    </row>
    <row r="133" spans="1:1" s="4" customFormat="1">
      <c r="A133" s="46"/>
    </row>
    <row r="134" spans="1:1" s="4" customFormat="1">
      <c r="A134" s="46"/>
    </row>
    <row r="135" spans="1:1" s="4" customFormat="1">
      <c r="A135" s="46"/>
    </row>
    <row r="136" spans="1:1" s="4" customFormat="1">
      <c r="A136" s="46"/>
    </row>
    <row r="137" spans="1:1" s="4" customFormat="1">
      <c r="A137" s="46"/>
    </row>
    <row r="138" spans="1:1" s="4" customFormat="1">
      <c r="A138" s="46"/>
    </row>
    <row r="139" spans="1:1" s="4" customFormat="1">
      <c r="A139" s="46"/>
    </row>
    <row r="140" spans="1:1" s="4" customFormat="1">
      <c r="A140" s="46"/>
    </row>
    <row r="141" spans="1:1" s="4" customFormat="1">
      <c r="A141" s="46"/>
    </row>
    <row r="142" spans="1:1" s="4" customFormat="1">
      <c r="A142" s="46"/>
    </row>
    <row r="143" spans="1:1" s="4" customFormat="1">
      <c r="A143" s="46"/>
    </row>
    <row r="144" spans="1:1" s="4" customFormat="1">
      <c r="A144" s="46"/>
    </row>
    <row r="145" spans="1:1" s="4" customFormat="1">
      <c r="A145" s="46"/>
    </row>
    <row r="146" spans="1:1" s="4" customFormat="1">
      <c r="A146" s="46"/>
    </row>
    <row r="147" spans="1:1" s="4" customFormat="1">
      <c r="A147" s="46"/>
    </row>
    <row r="148" spans="1:1" s="4" customFormat="1">
      <c r="A148" s="46"/>
    </row>
    <row r="149" spans="1:1" s="4" customFormat="1">
      <c r="A149" s="46"/>
    </row>
    <row r="150" spans="1:1" s="4" customFormat="1">
      <c r="A150" s="46"/>
    </row>
    <row r="151" spans="1:1" s="4" customFormat="1">
      <c r="A151" s="46"/>
    </row>
    <row r="152" spans="1:1" s="4" customFormat="1">
      <c r="A152" s="46"/>
    </row>
    <row r="153" spans="1:1" s="4" customFormat="1">
      <c r="A153" s="46"/>
    </row>
    <row r="154" spans="1:1" s="4" customFormat="1">
      <c r="A154" s="46"/>
    </row>
    <row r="155" spans="1:1" s="4" customFormat="1">
      <c r="A155" s="46"/>
    </row>
    <row r="156" spans="1:1" s="4" customFormat="1">
      <c r="A156" s="46"/>
    </row>
  </sheetData>
  <customSheetViews>
    <customSheetView guid="{C9B0ABFC-3EEE-4FC4-8E02-796954F47727}" scale="85">
      <pageMargins left="0.7" right="0.7" top="0.75" bottom="0.75" header="0.3" footer="0.3"/>
      <pageSetup orientation="portrait" r:id="rId1"/>
    </customSheetView>
  </customSheetViews>
  <mergeCells count="2">
    <mergeCell ref="A7:A8"/>
    <mergeCell ref="E7:F7"/>
  </mergeCells>
  <phoneticPr fontId="17" type="noConversion"/>
  <pageMargins left="0.7" right="0.7" top="0.75" bottom="0.75" header="0.3" footer="0.3"/>
  <pageSetup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1352" t="s">
        <v>1868</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1869</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1870</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1871</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1872</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1873</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1874</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1875</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1876</v>
      </c>
    </row>
    <row r="2" spans="1:20">
      <c r="A2" s="32" t="s">
        <v>106</v>
      </c>
      <c r="B2" s="14" t="s">
        <v>1763</v>
      </c>
    </row>
    <row r="3" spans="1:20">
      <c r="A3" s="32" t="s">
        <v>108</v>
      </c>
      <c r="B3" s="14" t="s">
        <v>883</v>
      </c>
    </row>
    <row r="4" spans="1:20">
      <c r="A4" s="32" t="s">
        <v>110</v>
      </c>
      <c r="B4" s="14" t="s">
        <v>4</v>
      </c>
    </row>
    <row r="5" spans="1:20">
      <c r="A5" s="32" t="s">
        <v>111</v>
      </c>
      <c r="B5" s="32" t="s">
        <v>124</v>
      </c>
    </row>
    <row r="6" spans="1:20" ht="15.75" thickBot="1"/>
    <row r="7" spans="1:20">
      <c r="A7" s="4549" t="s">
        <v>1764</v>
      </c>
      <c r="B7" s="4550"/>
      <c r="C7" s="4555" t="s">
        <v>1765</v>
      </c>
      <c r="D7" s="4556"/>
      <c r="E7" s="4556"/>
      <c r="F7" s="4556"/>
      <c r="G7" s="4556"/>
      <c r="H7" s="4556"/>
      <c r="I7" s="4556"/>
      <c r="J7" s="4556"/>
      <c r="K7" s="4556"/>
      <c r="L7" s="4556"/>
      <c r="M7" s="4556"/>
      <c r="N7" s="4557"/>
      <c r="O7" s="4557"/>
      <c r="P7" s="4557"/>
      <c r="Q7" s="4558"/>
      <c r="R7" s="1225"/>
      <c r="S7" s="1229"/>
      <c r="T7" s="1229"/>
    </row>
    <row r="8" spans="1:20">
      <c r="A8" s="4551"/>
      <c r="B8" s="4552"/>
      <c r="C8" s="4559"/>
      <c r="D8" s="4560"/>
      <c r="E8" s="4560"/>
      <c r="F8" s="4560"/>
      <c r="G8" s="4560"/>
      <c r="H8" s="4560"/>
      <c r="I8" s="4560"/>
      <c r="J8" s="4560"/>
      <c r="K8" s="4560"/>
      <c r="L8" s="4560"/>
      <c r="M8" s="4560"/>
      <c r="N8" s="4561"/>
      <c r="O8" s="4561"/>
      <c r="P8" s="4561"/>
      <c r="Q8" s="4562"/>
      <c r="R8" s="1225"/>
      <c r="S8" s="1229"/>
      <c r="T8" s="1229"/>
    </row>
    <row r="9" spans="1:20">
      <c r="A9" s="4551"/>
      <c r="B9" s="4552"/>
      <c r="C9" s="4559"/>
      <c r="D9" s="4560"/>
      <c r="E9" s="4560"/>
      <c r="F9" s="4560"/>
      <c r="G9" s="4560"/>
      <c r="H9" s="4560"/>
      <c r="I9" s="4560"/>
      <c r="J9" s="4560"/>
      <c r="K9" s="4560"/>
      <c r="L9" s="4560"/>
      <c r="M9" s="4560"/>
      <c r="N9" s="4561"/>
      <c r="O9" s="4561"/>
      <c r="P9" s="4561"/>
      <c r="Q9" s="4562"/>
      <c r="R9" s="1225"/>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5"/>
      <c r="S10" s="1229"/>
      <c r="T10" s="1229"/>
    </row>
    <row r="11" spans="1:20" ht="15" customHeight="1">
      <c r="A11" s="4567" t="s">
        <v>1766</v>
      </c>
      <c r="B11" s="4568"/>
      <c r="C11" s="4571" t="s">
        <v>1877</v>
      </c>
      <c r="D11" s="1230"/>
      <c r="E11" s="4573" t="s">
        <v>1768</v>
      </c>
      <c r="F11" s="4573"/>
      <c r="G11" s="4573"/>
      <c r="H11" s="4573"/>
      <c r="I11" s="4573"/>
      <c r="J11" s="4573"/>
      <c r="K11" s="4573"/>
      <c r="L11" s="4573"/>
      <c r="M11" s="4573"/>
      <c r="N11" s="4573"/>
      <c r="O11" s="4573"/>
      <c r="P11" s="4573"/>
      <c r="Q11" s="4574"/>
      <c r="R11" s="1225"/>
      <c r="S11" s="1229"/>
      <c r="T11" s="1229"/>
    </row>
    <row r="12" spans="1:20" ht="25.5">
      <c r="A12" s="4569"/>
      <c r="B12" s="4570"/>
      <c r="C12" s="4572"/>
      <c r="D12" s="1231" t="s">
        <v>1769</v>
      </c>
      <c r="E12" s="1232" t="s">
        <v>1770</v>
      </c>
      <c r="F12" s="1232" t="s">
        <v>1771</v>
      </c>
      <c r="G12" s="1232" t="s">
        <v>1772</v>
      </c>
      <c r="H12" s="1232" t="s">
        <v>1773</v>
      </c>
      <c r="I12" s="1232" t="s">
        <v>1774</v>
      </c>
      <c r="J12" s="1232" t="s">
        <v>1775</v>
      </c>
      <c r="K12" s="1232" t="s">
        <v>1776</v>
      </c>
      <c r="L12" s="1232" t="s">
        <v>1777</v>
      </c>
      <c r="M12" s="1232" t="s">
        <v>1778</v>
      </c>
      <c r="N12" s="1232" t="s">
        <v>1779</v>
      </c>
      <c r="O12" s="1232" t="s">
        <v>1780</v>
      </c>
      <c r="P12" s="1232" t="s">
        <v>1781</v>
      </c>
      <c r="Q12" s="1233" t="s">
        <v>1782</v>
      </c>
      <c r="R12" s="1225"/>
      <c r="S12" s="1229"/>
      <c r="T12" s="1229"/>
    </row>
    <row r="13" spans="1:20">
      <c r="A13" s="1234"/>
      <c r="B13" s="1235"/>
      <c r="C13" s="1236">
        <v>1</v>
      </c>
      <c r="D13" s="1237">
        <v>2</v>
      </c>
      <c r="E13" s="1237">
        <v>3</v>
      </c>
      <c r="F13" s="1237">
        <v>4</v>
      </c>
      <c r="G13" s="1237">
        <v>5</v>
      </c>
      <c r="H13" s="1237">
        <v>6</v>
      </c>
      <c r="I13" s="1237">
        <v>7</v>
      </c>
      <c r="J13" s="1237">
        <v>8</v>
      </c>
      <c r="K13" s="1237">
        <v>9</v>
      </c>
      <c r="L13" s="1237">
        <v>10</v>
      </c>
      <c r="M13" s="1237">
        <v>11</v>
      </c>
      <c r="N13" s="1237">
        <v>12</v>
      </c>
      <c r="O13" s="1237">
        <v>13</v>
      </c>
      <c r="P13" s="1237">
        <v>14</v>
      </c>
      <c r="Q13" s="1238">
        <v>15</v>
      </c>
      <c r="R13" s="1225"/>
      <c r="S13" s="1229"/>
      <c r="T13" s="1229"/>
    </row>
    <row r="14" spans="1:20">
      <c r="A14" s="1234"/>
      <c r="B14" s="1239" t="s">
        <v>1783</v>
      </c>
      <c r="C14" s="1240"/>
      <c r="D14" s="1241"/>
      <c r="E14" s="1241"/>
      <c r="F14" s="1241"/>
      <c r="G14" s="1241"/>
      <c r="H14" s="1241"/>
      <c r="I14" s="1241"/>
      <c r="J14" s="1241"/>
      <c r="K14" s="1241"/>
      <c r="L14" s="1241"/>
      <c r="M14" s="1241"/>
      <c r="N14" s="1241"/>
      <c r="O14" s="1241"/>
      <c r="P14" s="1241"/>
      <c r="Q14" s="1242"/>
      <c r="R14" s="1225"/>
      <c r="S14" s="1229"/>
      <c r="T14" s="1229"/>
    </row>
    <row r="15" spans="1:20">
      <c r="A15" s="1243"/>
      <c r="B15" s="1244" t="s">
        <v>170</v>
      </c>
      <c r="C15" s="1245"/>
      <c r="D15" s="1246"/>
      <c r="E15" s="1246"/>
      <c r="F15" s="1246"/>
      <c r="G15" s="1246"/>
      <c r="H15" s="1246"/>
      <c r="I15" s="1246"/>
      <c r="J15" s="1246"/>
      <c r="K15" s="1246"/>
      <c r="L15" s="1246"/>
      <c r="M15" s="1246"/>
      <c r="N15" s="1246"/>
      <c r="O15" s="1246"/>
      <c r="P15" s="1246"/>
      <c r="Q15" s="1247"/>
      <c r="R15" s="1225"/>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5"/>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5"/>
      <c r="S17" s="1229"/>
      <c r="T17" s="1229"/>
    </row>
    <row r="18" spans="1:20" ht="15" customHeight="1">
      <c r="A18" s="1259">
        <v>3</v>
      </c>
      <c r="B18" s="1260" t="s">
        <v>1785</v>
      </c>
      <c r="C18" s="1250">
        <f t="shared" si="0"/>
        <v>0</v>
      </c>
      <c r="D18" s="1256"/>
      <c r="E18" s="1257"/>
      <c r="F18" s="1257"/>
      <c r="G18" s="1257"/>
      <c r="H18" s="1257"/>
      <c r="I18" s="1257"/>
      <c r="J18" s="1257"/>
      <c r="K18" s="1257"/>
      <c r="L18" s="1257"/>
      <c r="M18" s="1257"/>
      <c r="N18" s="1257"/>
      <c r="O18" s="1257"/>
      <c r="P18" s="1257"/>
      <c r="Q18" s="1258"/>
      <c r="R18" s="1225"/>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5"/>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5"/>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5"/>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5"/>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5"/>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5"/>
      <c r="S24" s="1229"/>
      <c r="T24" s="1229"/>
    </row>
    <row r="25" spans="1:20">
      <c r="A25" s="1270"/>
      <c r="B25" s="1263" t="s">
        <v>1791</v>
      </c>
      <c r="C25" s="1250">
        <f t="shared" si="0"/>
        <v>0</v>
      </c>
      <c r="D25" s="1264"/>
      <c r="E25" s="1265"/>
      <c r="F25" s="1265"/>
      <c r="G25" s="1265"/>
      <c r="H25" s="1265"/>
      <c r="I25" s="1265"/>
      <c r="J25" s="1265"/>
      <c r="K25" s="1265"/>
      <c r="L25" s="1265"/>
      <c r="M25" s="1265"/>
      <c r="N25" s="1265"/>
      <c r="O25" s="1265"/>
      <c r="P25" s="1265"/>
      <c r="Q25" s="1266"/>
      <c r="R25" s="1225"/>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5"/>
      <c r="S26" s="1229"/>
      <c r="T26" s="1229"/>
    </row>
    <row r="27" spans="1:20">
      <c r="A27" s="1254"/>
      <c r="B27" s="1274" t="s">
        <v>1793</v>
      </c>
      <c r="C27" s="1250">
        <f t="shared" si="0"/>
        <v>0</v>
      </c>
      <c r="D27" s="1264"/>
      <c r="E27" s="1265"/>
      <c r="F27" s="1265"/>
      <c r="G27" s="1265"/>
      <c r="H27" s="1265"/>
      <c r="I27" s="1265"/>
      <c r="J27" s="1265"/>
      <c r="K27" s="1265"/>
      <c r="L27" s="1265"/>
      <c r="M27" s="1265"/>
      <c r="N27" s="1265"/>
      <c r="O27" s="1265"/>
      <c r="P27" s="1265"/>
      <c r="Q27" s="1266"/>
      <c r="R27" s="1225"/>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5"/>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5"/>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5"/>
      <c r="S30" s="1229"/>
      <c r="T30" s="1229"/>
    </row>
    <row r="31" spans="1:20">
      <c r="A31" s="1270"/>
      <c r="B31" s="1276" t="s">
        <v>1796</v>
      </c>
      <c r="C31" s="1250">
        <f t="shared" si="0"/>
        <v>0</v>
      </c>
      <c r="D31" s="1264"/>
      <c r="E31" s="1265"/>
      <c r="F31" s="1265"/>
      <c r="G31" s="1265"/>
      <c r="H31" s="1265"/>
      <c r="I31" s="1265"/>
      <c r="J31" s="1265"/>
      <c r="K31" s="1265"/>
      <c r="L31" s="1265"/>
      <c r="M31" s="1265"/>
      <c r="N31" s="1265"/>
      <c r="O31" s="1265"/>
      <c r="P31" s="1265"/>
      <c r="Q31" s="1266"/>
      <c r="R31" s="1225"/>
      <c r="S31" s="1229"/>
      <c r="T31" s="1229"/>
    </row>
    <row r="32" spans="1:20">
      <c r="A32" s="1270"/>
      <c r="B32" s="1276" t="s">
        <v>1797</v>
      </c>
      <c r="C32" s="1250">
        <f t="shared" si="0"/>
        <v>0</v>
      </c>
      <c r="D32" s="1264"/>
      <c r="E32" s="1265"/>
      <c r="F32" s="1265"/>
      <c r="G32" s="1265"/>
      <c r="H32" s="1265"/>
      <c r="I32" s="1265"/>
      <c r="J32" s="1265"/>
      <c r="K32" s="1265"/>
      <c r="L32" s="1265"/>
      <c r="M32" s="1265"/>
      <c r="N32" s="1265"/>
      <c r="O32" s="1265"/>
      <c r="P32" s="1265"/>
      <c r="Q32" s="1266"/>
      <c r="R32" s="1225"/>
      <c r="S32" s="1229"/>
      <c r="T32" s="1229"/>
    </row>
    <row r="33" spans="1:20">
      <c r="A33" s="1277"/>
      <c r="B33" s="1278"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5"/>
      <c r="S33" s="1229"/>
      <c r="T33" s="1229"/>
    </row>
    <row r="34" spans="1:20">
      <c r="A34" s="1243"/>
      <c r="B34" s="1281" t="s">
        <v>1799</v>
      </c>
      <c r="C34" s="1282"/>
      <c r="D34" s="1282"/>
      <c r="E34" s="1282"/>
      <c r="F34" s="1282"/>
      <c r="G34" s="1282"/>
      <c r="H34" s="1282"/>
      <c r="I34" s="1282"/>
      <c r="J34" s="1282"/>
      <c r="K34" s="1282"/>
      <c r="L34" s="1282"/>
      <c r="M34" s="1282"/>
      <c r="N34" s="1282"/>
      <c r="O34" s="1282"/>
      <c r="P34" s="1282"/>
      <c r="Q34" s="1283"/>
      <c r="R34" s="1225"/>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5"/>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5"/>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5"/>
      <c r="S37" s="1229"/>
      <c r="T37" s="1229"/>
    </row>
    <row r="38" spans="1:20">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5"/>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5"/>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5"/>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5"/>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5"/>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5"/>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5"/>
      <c r="S44" s="1229"/>
      <c r="T44" s="1229"/>
    </row>
    <row r="45" spans="1:20">
      <c r="A45" s="1270"/>
      <c r="B45" s="1263" t="s">
        <v>1787</v>
      </c>
      <c r="C45" s="1250">
        <f t="shared" si="5"/>
        <v>0</v>
      </c>
      <c r="D45" s="1293"/>
      <c r="E45" s="1257"/>
      <c r="F45" s="1257"/>
      <c r="G45" s="1257"/>
      <c r="H45" s="1257"/>
      <c r="I45" s="1257"/>
      <c r="J45" s="1257"/>
      <c r="K45" s="1257"/>
      <c r="L45" s="1257"/>
      <c r="M45" s="1257"/>
      <c r="N45" s="1257"/>
      <c r="O45" s="1257"/>
      <c r="P45" s="1257"/>
      <c r="Q45" s="1258"/>
      <c r="R45" s="1225"/>
      <c r="S45" s="1229"/>
      <c r="T45" s="1229"/>
    </row>
    <row r="46" spans="1:20">
      <c r="A46" s="1270"/>
      <c r="B46" s="1263" t="s">
        <v>1804</v>
      </c>
      <c r="C46" s="1250">
        <f t="shared" si="5"/>
        <v>0</v>
      </c>
      <c r="D46" s="1293"/>
      <c r="E46" s="1257"/>
      <c r="F46" s="1257"/>
      <c r="G46" s="1257"/>
      <c r="H46" s="1257"/>
      <c r="I46" s="1257"/>
      <c r="J46" s="1257"/>
      <c r="K46" s="1257"/>
      <c r="L46" s="1257"/>
      <c r="M46" s="1257"/>
      <c r="N46" s="1257"/>
      <c r="O46" s="1257"/>
      <c r="P46" s="1257"/>
      <c r="Q46" s="1258"/>
      <c r="R46" s="1225"/>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5"/>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5"/>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5"/>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5"/>
      <c r="S50" s="1229"/>
      <c r="T50" s="1229"/>
    </row>
    <row r="51" spans="1:20" ht="15.75" thickBot="1">
      <c r="A51" s="1294"/>
      <c r="B51" s="1295"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5"/>
      <c r="S51" s="1229"/>
      <c r="T51" s="1229"/>
    </row>
    <row r="52" spans="1:20" ht="15.75" thickBot="1">
      <c r="A52" s="1299"/>
      <c r="B52" s="1300"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5"/>
      <c r="S52" s="1229"/>
      <c r="T52" s="1229"/>
    </row>
    <row r="53" spans="1:20">
      <c r="A53" s="1304"/>
      <c r="B53" s="1239" t="s">
        <v>1810</v>
      </c>
      <c r="C53" s="1305"/>
      <c r="D53" s="1306"/>
      <c r="E53" s="1306"/>
      <c r="F53" s="1306"/>
      <c r="G53" s="1306"/>
      <c r="H53" s="1306"/>
      <c r="I53" s="1306"/>
      <c r="J53" s="1306"/>
      <c r="K53" s="1306"/>
      <c r="L53" s="1306"/>
      <c r="M53" s="1306"/>
      <c r="N53" s="1306"/>
      <c r="O53" s="1306"/>
      <c r="P53" s="1306"/>
      <c r="Q53" s="1307"/>
      <c r="R53" s="1225"/>
      <c r="S53" s="1229"/>
      <c r="T53" s="1229"/>
    </row>
    <row r="54" spans="1:20">
      <c r="A54" s="1243"/>
      <c r="B54" s="1239" t="s">
        <v>1811</v>
      </c>
      <c r="C54" s="1308"/>
      <c r="D54" s="1309"/>
      <c r="E54" s="1309"/>
      <c r="F54" s="1309"/>
      <c r="G54" s="1309"/>
      <c r="H54" s="1309"/>
      <c r="I54" s="1309"/>
      <c r="J54" s="1309"/>
      <c r="K54" s="1309"/>
      <c r="L54" s="1309"/>
      <c r="M54" s="1309"/>
      <c r="N54" s="1309"/>
      <c r="O54" s="1309"/>
      <c r="P54" s="1309"/>
      <c r="Q54" s="1310"/>
      <c r="R54" s="1225"/>
      <c r="S54" s="1229"/>
      <c r="T54" s="1229"/>
    </row>
    <row r="55" spans="1:20">
      <c r="A55" s="1277" t="s">
        <v>1812</v>
      </c>
      <c r="B55" s="1311" t="s">
        <v>1813</v>
      </c>
      <c r="C55" s="1245"/>
      <c r="D55" s="1246"/>
      <c r="E55" s="1246"/>
      <c r="F55" s="1246"/>
      <c r="G55" s="1246"/>
      <c r="H55" s="1246"/>
      <c r="I55" s="1246"/>
      <c r="J55" s="1246"/>
      <c r="K55" s="1246"/>
      <c r="L55" s="1246"/>
      <c r="M55" s="1246"/>
      <c r="N55" s="1246"/>
      <c r="O55" s="1246"/>
      <c r="P55" s="1246"/>
      <c r="Q55" s="1247"/>
      <c r="R55" s="1225"/>
      <c r="S55" s="1229"/>
      <c r="T55" s="1229"/>
    </row>
    <row r="56" spans="1:20">
      <c r="A56" s="1243"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5"/>
      <c r="S56" s="1229"/>
      <c r="T56" s="1229"/>
    </row>
    <row r="57" spans="1:20">
      <c r="A57" s="1243" t="s">
        <v>1816</v>
      </c>
      <c r="B57" s="1312" t="s">
        <v>1817</v>
      </c>
      <c r="C57" s="1250">
        <f t="shared" si="10"/>
        <v>0</v>
      </c>
      <c r="D57" s="1293"/>
      <c r="E57" s="1257"/>
      <c r="F57" s="1257"/>
      <c r="G57" s="1257"/>
      <c r="H57" s="1257"/>
      <c r="I57" s="1257"/>
      <c r="J57" s="1257"/>
      <c r="K57" s="1257"/>
      <c r="L57" s="1257"/>
      <c r="M57" s="1257"/>
      <c r="N57" s="1257"/>
      <c r="O57" s="1257"/>
      <c r="P57" s="1257"/>
      <c r="Q57" s="1258"/>
      <c r="R57" s="1225"/>
      <c r="S57" s="1229"/>
      <c r="T57" s="1229"/>
    </row>
    <row r="58" spans="1:20">
      <c r="A58" s="1243" t="s">
        <v>1818</v>
      </c>
      <c r="B58" s="1312" t="s">
        <v>1819</v>
      </c>
      <c r="C58" s="1250">
        <f t="shared" si="10"/>
        <v>0</v>
      </c>
      <c r="D58" s="1293"/>
      <c r="E58" s="1257"/>
      <c r="F58" s="1257"/>
      <c r="G58" s="1257"/>
      <c r="H58" s="1257"/>
      <c r="I58" s="1257"/>
      <c r="J58" s="1257"/>
      <c r="K58" s="1257"/>
      <c r="L58" s="1257"/>
      <c r="M58" s="1257"/>
      <c r="N58" s="1257"/>
      <c r="O58" s="1257"/>
      <c r="P58" s="1257"/>
      <c r="Q58" s="1258"/>
      <c r="R58" s="1225"/>
      <c r="S58" s="1229"/>
      <c r="T58" s="1229"/>
    </row>
    <row r="59" spans="1:20">
      <c r="A59" s="1243"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5"/>
      <c r="S59" s="1229"/>
      <c r="T59" s="1229"/>
    </row>
    <row r="60" spans="1:20">
      <c r="A60" s="1243" t="s">
        <v>1822</v>
      </c>
      <c r="B60" s="1315" t="s">
        <v>1823</v>
      </c>
      <c r="C60" s="1250">
        <f t="shared" si="10"/>
        <v>0</v>
      </c>
      <c r="D60" s="1286"/>
      <c r="E60" s="1286"/>
      <c r="F60" s="1286"/>
      <c r="G60" s="1286"/>
      <c r="H60" s="1286"/>
      <c r="I60" s="1286"/>
      <c r="J60" s="1286"/>
      <c r="K60" s="1286"/>
      <c r="L60" s="1286"/>
      <c r="M60" s="1286"/>
      <c r="N60" s="1286"/>
      <c r="O60" s="1286"/>
      <c r="P60" s="1286"/>
      <c r="Q60" s="1287"/>
      <c r="R60" s="1225"/>
      <c r="S60" s="1229"/>
      <c r="T60" s="1229"/>
    </row>
    <row r="61" spans="1:20">
      <c r="A61" s="1243" t="s">
        <v>1824</v>
      </c>
      <c r="B61" s="1315" t="s">
        <v>1825</v>
      </c>
      <c r="C61" s="1250">
        <f t="shared" si="10"/>
        <v>0</v>
      </c>
      <c r="D61" s="1286"/>
      <c r="E61" s="1286"/>
      <c r="F61" s="1286"/>
      <c r="G61" s="1286"/>
      <c r="H61" s="1286"/>
      <c r="I61" s="1286"/>
      <c r="J61" s="1286"/>
      <c r="K61" s="1286"/>
      <c r="L61" s="1286"/>
      <c r="M61" s="1286"/>
      <c r="N61" s="1286"/>
      <c r="O61" s="1286"/>
      <c r="P61" s="1286"/>
      <c r="Q61" s="1287"/>
      <c r="R61" s="1225"/>
      <c r="S61" s="1229"/>
      <c r="T61" s="1229"/>
    </row>
    <row r="62" spans="1:20">
      <c r="A62" s="1243" t="s">
        <v>1826</v>
      </c>
      <c r="B62" s="1312" t="s">
        <v>1827</v>
      </c>
      <c r="C62" s="1250">
        <f t="shared" si="10"/>
        <v>0</v>
      </c>
      <c r="D62" s="1316"/>
      <c r="E62" s="1316"/>
      <c r="F62" s="1316"/>
      <c r="G62" s="1316"/>
      <c r="H62" s="1316"/>
      <c r="I62" s="1316"/>
      <c r="J62" s="1316"/>
      <c r="K62" s="1316"/>
      <c r="L62" s="1316"/>
      <c r="M62" s="1316"/>
      <c r="N62" s="1316"/>
      <c r="O62" s="1316"/>
      <c r="P62" s="1316"/>
      <c r="Q62" s="1317"/>
      <c r="R62" s="1225"/>
      <c r="S62" s="1229"/>
      <c r="T62" s="1229"/>
    </row>
    <row r="63" spans="1:20">
      <c r="A63" s="1277"/>
      <c r="B63" s="1278"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5"/>
      <c r="S63" s="1229"/>
      <c r="T63" s="1229"/>
    </row>
    <row r="64" spans="1:20">
      <c r="A64" s="1243"/>
      <c r="B64" s="1239" t="s">
        <v>1829</v>
      </c>
      <c r="C64" s="1240"/>
      <c r="D64" s="1321"/>
      <c r="E64" s="1321"/>
      <c r="F64" s="1321"/>
      <c r="G64" s="1321"/>
      <c r="H64" s="1321"/>
      <c r="I64" s="1321"/>
      <c r="J64" s="1321"/>
      <c r="K64" s="1321"/>
      <c r="L64" s="1321"/>
      <c r="M64" s="1321"/>
      <c r="N64" s="1321"/>
      <c r="O64" s="1321"/>
      <c r="P64" s="1321"/>
      <c r="Q64" s="1322"/>
      <c r="R64" s="1225"/>
      <c r="S64" s="1229"/>
      <c r="T64" s="1229"/>
    </row>
    <row r="65" spans="1:20">
      <c r="A65" s="1277" t="s">
        <v>1830</v>
      </c>
      <c r="B65" s="1311" t="s">
        <v>1813</v>
      </c>
      <c r="C65" s="1323"/>
      <c r="D65" s="1324"/>
      <c r="E65" s="1324"/>
      <c r="F65" s="1324"/>
      <c r="G65" s="1324"/>
      <c r="H65" s="1324"/>
      <c r="I65" s="1324"/>
      <c r="J65" s="1324"/>
      <c r="K65" s="1324"/>
      <c r="L65" s="1324"/>
      <c r="M65" s="1324"/>
      <c r="N65" s="1324"/>
      <c r="O65" s="1324"/>
      <c r="P65" s="1324"/>
      <c r="Q65" s="1325"/>
      <c r="R65" s="1225"/>
      <c r="S65" s="1229"/>
      <c r="T65" s="1229"/>
    </row>
    <row r="66" spans="1:20">
      <c r="A66" s="1243"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5"/>
      <c r="S66" s="1229"/>
      <c r="T66" s="1229"/>
    </row>
    <row r="67" spans="1:20">
      <c r="A67" s="1243" t="s">
        <v>1816</v>
      </c>
      <c r="B67" s="1312" t="s">
        <v>1817</v>
      </c>
      <c r="C67" s="1250">
        <f t="shared" si="13"/>
        <v>0</v>
      </c>
      <c r="D67" s="1293"/>
      <c r="E67" s="1257"/>
      <c r="F67" s="1257"/>
      <c r="G67" s="1257"/>
      <c r="H67" s="1257"/>
      <c r="I67" s="1257"/>
      <c r="J67" s="1257"/>
      <c r="K67" s="1257"/>
      <c r="L67" s="1257"/>
      <c r="M67" s="1257"/>
      <c r="N67" s="1257"/>
      <c r="O67" s="1257"/>
      <c r="P67" s="1257"/>
      <c r="Q67" s="1258"/>
      <c r="R67" s="1225"/>
      <c r="S67" s="1229"/>
      <c r="T67" s="1229"/>
    </row>
    <row r="68" spans="1:20">
      <c r="A68" s="1243" t="s">
        <v>1818</v>
      </c>
      <c r="B68" s="1312" t="s">
        <v>1819</v>
      </c>
      <c r="C68" s="1250">
        <f t="shared" si="13"/>
        <v>0</v>
      </c>
      <c r="D68" s="1293"/>
      <c r="E68" s="1257"/>
      <c r="F68" s="1257"/>
      <c r="G68" s="1257"/>
      <c r="H68" s="1257"/>
      <c r="I68" s="1257"/>
      <c r="J68" s="1257"/>
      <c r="K68" s="1257"/>
      <c r="L68" s="1257"/>
      <c r="M68" s="1257"/>
      <c r="N68" s="1257"/>
      <c r="O68" s="1257"/>
      <c r="P68" s="1257"/>
      <c r="Q68" s="1258"/>
      <c r="R68" s="1225"/>
      <c r="S68" s="1229"/>
      <c r="T68" s="1229"/>
    </row>
    <row r="69" spans="1:20">
      <c r="A69" s="1243"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5"/>
      <c r="S69" s="1229"/>
      <c r="T69" s="1229"/>
    </row>
    <row r="70" spans="1:20">
      <c r="A70" s="1243" t="s">
        <v>1822</v>
      </c>
      <c r="B70" s="1315" t="s">
        <v>1823</v>
      </c>
      <c r="C70" s="1250">
        <f t="shared" si="13"/>
        <v>0</v>
      </c>
      <c r="D70" s="1286"/>
      <c r="E70" s="1286"/>
      <c r="F70" s="1286"/>
      <c r="G70" s="1286"/>
      <c r="H70" s="1286"/>
      <c r="I70" s="1286"/>
      <c r="J70" s="1286"/>
      <c r="K70" s="1286"/>
      <c r="L70" s="1286"/>
      <c r="M70" s="1286"/>
      <c r="N70" s="1286"/>
      <c r="O70" s="1286"/>
      <c r="P70" s="1286"/>
      <c r="Q70" s="1287"/>
      <c r="R70" s="1225"/>
      <c r="S70" s="1229"/>
      <c r="T70" s="1229"/>
    </row>
    <row r="71" spans="1:20">
      <c r="A71" s="1243" t="s">
        <v>1824</v>
      </c>
      <c r="B71" s="1315" t="s">
        <v>1825</v>
      </c>
      <c r="C71" s="1250">
        <f t="shared" si="13"/>
        <v>0</v>
      </c>
      <c r="D71" s="1286"/>
      <c r="E71" s="1286"/>
      <c r="F71" s="1286"/>
      <c r="G71" s="1286"/>
      <c r="H71" s="1286"/>
      <c r="I71" s="1286"/>
      <c r="J71" s="1286"/>
      <c r="K71" s="1286"/>
      <c r="L71" s="1286"/>
      <c r="M71" s="1286"/>
      <c r="N71" s="1286"/>
      <c r="O71" s="1286"/>
      <c r="P71" s="1286"/>
      <c r="Q71" s="1287"/>
      <c r="R71" s="1225"/>
      <c r="S71" s="1229"/>
      <c r="T71" s="1229"/>
    </row>
    <row r="72" spans="1:20">
      <c r="A72" s="1243" t="s">
        <v>1826</v>
      </c>
      <c r="B72" s="1312" t="s">
        <v>1827</v>
      </c>
      <c r="C72" s="1250">
        <f t="shared" si="13"/>
        <v>0</v>
      </c>
      <c r="D72" s="1316"/>
      <c r="E72" s="1316"/>
      <c r="F72" s="1316"/>
      <c r="G72" s="1316"/>
      <c r="H72" s="1316"/>
      <c r="I72" s="1316"/>
      <c r="J72" s="1316"/>
      <c r="K72" s="1316"/>
      <c r="L72" s="1316"/>
      <c r="M72" s="1316"/>
      <c r="N72" s="1316"/>
      <c r="O72" s="1316"/>
      <c r="P72" s="1316"/>
      <c r="Q72" s="1317"/>
      <c r="R72" s="1225"/>
      <c r="S72" s="1229"/>
      <c r="T72" s="1229"/>
    </row>
    <row r="73" spans="1:20" ht="15.75" thickBot="1">
      <c r="A73" s="1294"/>
      <c r="B73" s="1295"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5"/>
      <c r="S73" s="1229"/>
      <c r="T73" s="1229"/>
    </row>
    <row r="74" spans="1:20" ht="15.75" thickBot="1">
      <c r="A74" s="1327"/>
      <c r="B74" s="1300"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5"/>
      <c r="S74" s="1229"/>
      <c r="T74" s="1229"/>
    </row>
    <row r="75" spans="1:20" ht="15.75" thickBot="1">
      <c r="A75" s="1328"/>
      <c r="B75" s="1329"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5"/>
      <c r="S75" s="1229"/>
      <c r="T75" s="1229"/>
    </row>
    <row r="76" spans="1:20" ht="16.5" thickTop="1" thickBot="1">
      <c r="A76" s="1333"/>
      <c r="B76" s="1334"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5"/>
      <c r="S76" s="1229"/>
      <c r="T76" s="1229"/>
    </row>
    <row r="77" spans="1:20" ht="16.5" thickTop="1" thickBot="1">
      <c r="A77" s="1340"/>
      <c r="B77" s="1341" t="s">
        <v>1848</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5"/>
      <c r="S77" s="1229"/>
      <c r="T77" s="1229"/>
    </row>
    <row r="78" spans="1:20" ht="16.5" thickTop="1" thickBot="1">
      <c r="A78" s="1346"/>
      <c r="B78" s="1347" t="s">
        <v>1849</v>
      </c>
      <c r="C78" s="1348">
        <f>SUM(D77:Q77)</f>
        <v>0</v>
      </c>
      <c r="D78" s="1349"/>
      <c r="E78" s="1350"/>
      <c r="F78" s="1350"/>
      <c r="G78" s="1350"/>
      <c r="H78" s="1350"/>
      <c r="I78" s="1350"/>
      <c r="J78" s="1350"/>
      <c r="K78" s="1350"/>
      <c r="L78" s="1350"/>
      <c r="M78" s="1350"/>
      <c r="N78" s="1350"/>
      <c r="O78" s="1350"/>
      <c r="P78" s="1350"/>
      <c r="Q78" s="1351"/>
      <c r="R78" s="1225"/>
      <c r="S78" s="1229"/>
      <c r="T78" s="1229"/>
    </row>
    <row r="79" spans="1:20">
      <c r="A79" s="690"/>
      <c r="B79" s="690"/>
      <c r="C79" s="690"/>
      <c r="D79" s="690"/>
      <c r="E79" s="690"/>
      <c r="F79" s="690"/>
      <c r="G79" s="690"/>
      <c r="H79" s="690"/>
      <c r="I79" s="690"/>
      <c r="J79" s="690"/>
      <c r="K79" s="690"/>
      <c r="L79" s="690"/>
      <c r="M79" s="690"/>
      <c r="N79" s="690"/>
      <c r="O79" s="690"/>
      <c r="P79" s="690"/>
      <c r="Q79" s="690"/>
      <c r="R79" s="690"/>
    </row>
    <row r="80" spans="1:20">
      <c r="A80" s="690"/>
      <c r="B80" s="690"/>
      <c r="C80" s="690"/>
      <c r="D80" s="690"/>
      <c r="E80" s="690"/>
      <c r="F80" s="690"/>
      <c r="G80" s="690"/>
      <c r="H80" s="690"/>
      <c r="I80" s="690"/>
      <c r="J80" s="690"/>
      <c r="K80" s="690"/>
      <c r="L80" s="690"/>
      <c r="M80" s="690"/>
      <c r="N80" s="690"/>
      <c r="O80" s="690"/>
      <c r="P80" s="690"/>
      <c r="Q80" s="690"/>
      <c r="R80" s="690"/>
    </row>
    <row r="81" spans="1:18">
      <c r="A81" s="690"/>
      <c r="B81" s="690"/>
      <c r="C81" s="690"/>
      <c r="D81" s="690"/>
      <c r="E81" s="690"/>
      <c r="F81" s="690"/>
      <c r="G81" s="690"/>
      <c r="H81" s="690"/>
      <c r="I81" s="690"/>
      <c r="J81" s="690"/>
      <c r="K81" s="690"/>
      <c r="L81" s="690"/>
      <c r="M81" s="690"/>
      <c r="N81" s="690"/>
      <c r="O81" s="690"/>
      <c r="P81" s="690"/>
      <c r="Q81" s="690"/>
      <c r="R81" s="690"/>
    </row>
    <row r="82" spans="1:18">
      <c r="A82" s="690"/>
      <c r="B82" s="690"/>
      <c r="C82" s="690"/>
      <c r="D82" s="690"/>
      <c r="E82" s="690"/>
      <c r="F82" s="690"/>
      <c r="G82" s="690"/>
      <c r="H82" s="690"/>
      <c r="I82" s="690"/>
      <c r="J82" s="690"/>
      <c r="K82" s="690"/>
      <c r="L82" s="690"/>
      <c r="M82" s="690"/>
      <c r="N82" s="690"/>
      <c r="O82" s="690"/>
      <c r="P82" s="690"/>
      <c r="Q82" s="690"/>
      <c r="R82" s="690"/>
    </row>
    <row r="83" spans="1:18">
      <c r="A83" s="690"/>
      <c r="B83" s="690"/>
      <c r="C83" s="690"/>
      <c r="D83" s="690"/>
      <c r="E83" s="690"/>
      <c r="F83" s="690"/>
      <c r="G83" s="690"/>
      <c r="H83" s="690"/>
      <c r="I83" s="690"/>
      <c r="J83" s="690"/>
      <c r="K83" s="690"/>
      <c r="L83" s="690"/>
      <c r="M83" s="690"/>
      <c r="N83" s="690"/>
      <c r="O83" s="690"/>
      <c r="P83" s="690"/>
      <c r="Q83" s="690"/>
      <c r="R83" s="690"/>
    </row>
    <row r="84" spans="1:18">
      <c r="A84" s="690"/>
      <c r="B84" s="690"/>
      <c r="C84" s="690"/>
      <c r="D84" s="690"/>
      <c r="E84" s="690"/>
      <c r="F84" s="690"/>
      <c r="G84" s="690"/>
      <c r="H84" s="690"/>
      <c r="I84" s="690"/>
      <c r="J84" s="690"/>
      <c r="K84" s="690"/>
      <c r="L84" s="690"/>
      <c r="M84" s="690"/>
      <c r="N84" s="690"/>
      <c r="O84" s="690"/>
      <c r="P84" s="690"/>
      <c r="Q84" s="690"/>
      <c r="R84" s="690"/>
    </row>
    <row r="85" spans="1:18">
      <c r="A85" s="690"/>
      <c r="B85" s="690"/>
      <c r="C85" s="690"/>
      <c r="D85" s="690"/>
      <c r="E85" s="690"/>
      <c r="F85" s="690"/>
      <c r="G85" s="690"/>
      <c r="H85" s="690"/>
      <c r="I85" s="690"/>
      <c r="J85" s="690"/>
      <c r="K85" s="690"/>
      <c r="L85" s="690"/>
      <c r="M85" s="690"/>
      <c r="N85" s="690"/>
      <c r="O85" s="690"/>
      <c r="P85" s="690"/>
      <c r="Q85" s="690"/>
      <c r="R85" s="690"/>
    </row>
    <row r="86" spans="1:18">
      <c r="A86" s="690"/>
      <c r="B86" s="690"/>
      <c r="C86" s="690"/>
      <c r="D86" s="690"/>
      <c r="E86" s="690"/>
      <c r="F86" s="690"/>
      <c r="G86" s="690"/>
      <c r="H86" s="690"/>
      <c r="I86" s="690"/>
      <c r="J86" s="690"/>
      <c r="K86" s="690"/>
      <c r="L86" s="690"/>
      <c r="M86" s="690"/>
      <c r="N86" s="690"/>
      <c r="O86" s="690"/>
      <c r="P86" s="690"/>
      <c r="Q86" s="690"/>
      <c r="R86" s="690"/>
    </row>
    <row r="87" spans="1:18">
      <c r="A87" s="690"/>
      <c r="B87" s="690"/>
      <c r="C87" s="690"/>
      <c r="D87" s="690"/>
      <c r="E87" s="690"/>
      <c r="F87" s="690"/>
      <c r="G87" s="690"/>
      <c r="H87" s="690"/>
      <c r="I87" s="690"/>
      <c r="J87" s="690"/>
      <c r="K87" s="690"/>
      <c r="L87" s="690"/>
      <c r="M87" s="690"/>
      <c r="N87" s="690"/>
      <c r="O87" s="690"/>
      <c r="P87" s="690"/>
      <c r="Q87" s="690"/>
      <c r="R87" s="690"/>
    </row>
    <row r="88" spans="1:18">
      <c r="A88" s="690"/>
      <c r="B88" s="690"/>
      <c r="C88" s="690"/>
      <c r="D88" s="690"/>
      <c r="E88" s="690"/>
      <c r="F88" s="690"/>
      <c r="G88" s="690"/>
      <c r="H88" s="690"/>
      <c r="I88" s="690"/>
      <c r="J88" s="690"/>
      <c r="K88" s="690"/>
      <c r="L88" s="690"/>
      <c r="M88" s="690"/>
      <c r="N88" s="690"/>
      <c r="O88" s="690"/>
      <c r="P88" s="690"/>
      <c r="Q88" s="690"/>
      <c r="R88" s="690"/>
    </row>
    <row r="89" spans="1:18">
      <c r="A89" s="690"/>
      <c r="B89" s="690"/>
      <c r="C89" s="690"/>
      <c r="D89" s="690"/>
      <c r="E89" s="690"/>
      <c r="F89" s="690"/>
      <c r="G89" s="690"/>
      <c r="H89" s="690"/>
      <c r="I89" s="690"/>
      <c r="J89" s="690"/>
      <c r="K89" s="690"/>
      <c r="L89" s="690"/>
      <c r="M89" s="690"/>
      <c r="N89" s="690"/>
      <c r="O89" s="690"/>
      <c r="P89" s="690"/>
      <c r="Q89" s="690"/>
      <c r="R89" s="690"/>
    </row>
    <row r="90" spans="1:18">
      <c r="A90" s="690"/>
      <c r="B90" s="690"/>
      <c r="C90" s="690"/>
      <c r="D90" s="690"/>
      <c r="E90" s="690"/>
      <c r="F90" s="690"/>
      <c r="G90" s="690"/>
      <c r="H90" s="690"/>
      <c r="I90" s="690"/>
      <c r="J90" s="690"/>
      <c r="K90" s="690"/>
      <c r="L90" s="690"/>
      <c r="M90" s="690"/>
      <c r="N90" s="690"/>
      <c r="O90" s="690"/>
      <c r="P90" s="690"/>
      <c r="Q90" s="690"/>
      <c r="R90" s="690"/>
    </row>
    <row r="91" spans="1:18">
      <c r="A91" s="690"/>
      <c r="B91" s="690"/>
      <c r="C91" s="690"/>
      <c r="D91" s="690"/>
      <c r="E91" s="690"/>
      <c r="F91" s="690"/>
      <c r="G91" s="690"/>
      <c r="H91" s="690"/>
      <c r="I91" s="690"/>
      <c r="J91" s="690"/>
      <c r="K91" s="690"/>
      <c r="L91" s="690"/>
      <c r="M91" s="690"/>
      <c r="N91" s="690"/>
      <c r="O91" s="690"/>
      <c r="P91" s="690"/>
      <c r="Q91" s="690"/>
      <c r="R91" s="690"/>
    </row>
    <row r="92" spans="1:18">
      <c r="A92" s="690"/>
      <c r="B92" s="690"/>
      <c r="C92" s="690"/>
      <c r="D92" s="690"/>
      <c r="E92" s="690"/>
      <c r="F92" s="690"/>
      <c r="G92" s="690"/>
      <c r="H92" s="690"/>
      <c r="I92" s="690"/>
      <c r="J92" s="690"/>
      <c r="K92" s="690"/>
      <c r="L92" s="690"/>
      <c r="M92" s="690"/>
      <c r="N92" s="690"/>
      <c r="O92" s="690"/>
      <c r="P92" s="690"/>
      <c r="Q92" s="690"/>
      <c r="R92" s="690"/>
    </row>
    <row r="93" spans="1:18">
      <c r="A93" s="690"/>
      <c r="B93" s="690"/>
      <c r="C93" s="690"/>
      <c r="D93" s="690"/>
      <c r="E93" s="690"/>
      <c r="F93" s="690"/>
      <c r="G93" s="690"/>
      <c r="H93" s="690"/>
      <c r="I93" s="690"/>
      <c r="J93" s="690"/>
      <c r="K93" s="690"/>
      <c r="L93" s="690"/>
      <c r="M93" s="690"/>
      <c r="N93" s="690"/>
      <c r="O93" s="690"/>
      <c r="P93" s="690"/>
      <c r="Q93" s="690"/>
      <c r="R93" s="690"/>
    </row>
    <row r="94" spans="1:18">
      <c r="A94" s="690"/>
      <c r="B94" s="690"/>
      <c r="C94" s="690"/>
      <c r="D94" s="690"/>
      <c r="E94" s="690"/>
      <c r="F94" s="690"/>
      <c r="G94" s="690"/>
      <c r="H94" s="690"/>
      <c r="I94" s="690"/>
      <c r="J94" s="690"/>
      <c r="K94" s="690"/>
      <c r="L94" s="690"/>
      <c r="M94" s="690"/>
      <c r="N94" s="690"/>
      <c r="O94" s="690"/>
      <c r="P94" s="690"/>
      <c r="Q94" s="690"/>
      <c r="R94" s="690"/>
    </row>
    <row r="95" spans="1:18">
      <c r="A95" s="690"/>
      <c r="B95" s="690"/>
      <c r="C95" s="690"/>
      <c r="D95" s="690"/>
      <c r="E95" s="690"/>
      <c r="F95" s="690"/>
      <c r="G95" s="690"/>
      <c r="H95" s="690"/>
      <c r="I95" s="690"/>
      <c r="J95" s="690"/>
      <c r="K95" s="690"/>
      <c r="L95" s="690"/>
      <c r="M95" s="690"/>
      <c r="N95" s="690"/>
      <c r="O95" s="690"/>
      <c r="P95" s="690"/>
      <c r="Q95" s="690"/>
      <c r="R95" s="690"/>
    </row>
    <row r="96" spans="1:18">
      <c r="A96" s="690"/>
      <c r="B96" s="690"/>
      <c r="C96" s="690"/>
      <c r="D96" s="690"/>
      <c r="E96" s="690"/>
      <c r="F96" s="690"/>
      <c r="G96" s="690"/>
      <c r="H96" s="690"/>
      <c r="I96" s="690"/>
      <c r="J96" s="690"/>
      <c r="K96" s="690"/>
      <c r="L96" s="690"/>
      <c r="M96" s="690"/>
      <c r="N96" s="690"/>
      <c r="O96" s="690"/>
      <c r="P96" s="690"/>
      <c r="Q96" s="690"/>
      <c r="R96" s="690"/>
    </row>
    <row r="97" spans="1:18">
      <c r="A97" s="690"/>
      <c r="B97" s="690"/>
      <c r="C97" s="690"/>
      <c r="D97" s="690"/>
      <c r="E97" s="690"/>
      <c r="F97" s="690"/>
      <c r="G97" s="690"/>
      <c r="H97" s="690"/>
      <c r="I97" s="690"/>
      <c r="J97" s="690"/>
      <c r="K97" s="690"/>
      <c r="L97" s="690"/>
      <c r="M97" s="690"/>
      <c r="N97" s="690"/>
      <c r="O97" s="690"/>
      <c r="P97" s="690"/>
      <c r="Q97" s="690"/>
      <c r="R97" s="690"/>
    </row>
    <row r="98" spans="1:18">
      <c r="A98" s="690"/>
      <c r="B98" s="690"/>
      <c r="C98" s="690"/>
      <c r="D98" s="690"/>
      <c r="E98" s="690"/>
      <c r="F98" s="690"/>
      <c r="G98" s="690"/>
      <c r="H98" s="690"/>
      <c r="I98" s="690"/>
      <c r="J98" s="690"/>
      <c r="K98" s="690"/>
      <c r="L98" s="690"/>
      <c r="M98" s="690"/>
      <c r="N98" s="690"/>
      <c r="O98" s="690"/>
      <c r="P98" s="690"/>
      <c r="Q98" s="690"/>
      <c r="R98" s="690"/>
    </row>
    <row r="99" spans="1:18">
      <c r="A99" s="690"/>
      <c r="B99" s="690"/>
      <c r="C99" s="690"/>
      <c r="D99" s="690"/>
      <c r="E99" s="690"/>
      <c r="F99" s="690"/>
      <c r="G99" s="690"/>
      <c r="H99" s="690"/>
      <c r="I99" s="690"/>
      <c r="J99" s="690"/>
      <c r="K99" s="690"/>
      <c r="L99" s="690"/>
      <c r="M99" s="690"/>
      <c r="N99" s="690"/>
      <c r="O99" s="690"/>
      <c r="P99" s="690"/>
      <c r="Q99" s="690"/>
      <c r="R99" s="690"/>
    </row>
    <row r="100" spans="1:18">
      <c r="A100" s="690"/>
      <c r="B100" s="690"/>
      <c r="C100" s="690"/>
      <c r="D100" s="690"/>
      <c r="E100" s="690"/>
      <c r="F100" s="690"/>
      <c r="G100" s="690"/>
      <c r="H100" s="690"/>
      <c r="I100" s="690"/>
      <c r="J100" s="690"/>
      <c r="K100" s="690"/>
      <c r="L100" s="690"/>
      <c r="M100" s="690"/>
      <c r="N100" s="690"/>
      <c r="O100" s="690"/>
      <c r="P100" s="690"/>
      <c r="Q100" s="690"/>
      <c r="R100" s="690"/>
    </row>
    <row r="101" spans="1:18">
      <c r="A101" s="690"/>
      <c r="B101" s="690"/>
      <c r="C101" s="690"/>
      <c r="D101" s="690"/>
      <c r="E101" s="690"/>
      <c r="F101" s="690"/>
      <c r="G101" s="690"/>
      <c r="H101" s="690"/>
      <c r="I101" s="690"/>
      <c r="J101" s="690"/>
      <c r="K101" s="690"/>
      <c r="L101" s="690"/>
      <c r="M101" s="690"/>
      <c r="N101" s="690"/>
      <c r="O101" s="690"/>
      <c r="P101" s="690"/>
      <c r="Q101" s="690"/>
      <c r="R101" s="690"/>
    </row>
    <row r="102" spans="1:18">
      <c r="A102" s="690"/>
      <c r="B102" s="690"/>
      <c r="C102" s="690"/>
      <c r="D102" s="690"/>
      <c r="E102" s="690"/>
      <c r="F102" s="690"/>
      <c r="G102" s="690"/>
      <c r="H102" s="690"/>
      <c r="I102" s="690"/>
      <c r="J102" s="690"/>
      <c r="K102" s="690"/>
      <c r="L102" s="690"/>
      <c r="M102" s="690"/>
      <c r="N102" s="690"/>
      <c r="O102" s="690"/>
      <c r="P102" s="690"/>
      <c r="Q102" s="690"/>
      <c r="R102" s="690"/>
    </row>
    <row r="103" spans="1:18">
      <c r="A103" s="690"/>
      <c r="B103" s="690"/>
      <c r="C103" s="690"/>
      <c r="D103" s="690"/>
      <c r="E103" s="690"/>
      <c r="F103" s="690"/>
      <c r="G103" s="690"/>
      <c r="H103" s="690"/>
      <c r="I103" s="690"/>
      <c r="J103" s="690"/>
      <c r="K103" s="690"/>
      <c r="L103" s="690"/>
      <c r="M103" s="690"/>
      <c r="N103" s="690"/>
      <c r="O103" s="690"/>
      <c r="P103" s="690"/>
      <c r="Q103" s="690"/>
      <c r="R103" s="690"/>
    </row>
    <row r="104" spans="1:18">
      <c r="A104" s="690"/>
      <c r="B104" s="690"/>
      <c r="C104" s="690"/>
      <c r="D104" s="690"/>
      <c r="E104" s="690"/>
      <c r="F104" s="690"/>
      <c r="G104" s="690"/>
      <c r="H104" s="690"/>
      <c r="I104" s="690"/>
      <c r="J104" s="690"/>
      <c r="K104" s="690"/>
      <c r="L104" s="690"/>
      <c r="M104" s="690"/>
      <c r="N104" s="690"/>
      <c r="O104" s="690"/>
      <c r="P104" s="690"/>
      <c r="Q104" s="690"/>
      <c r="R104" s="690"/>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1878</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c r="A11" s="4575" t="s">
        <v>1882</v>
      </c>
      <c r="B11" s="4576"/>
      <c r="C11" s="4579" t="s">
        <v>1767</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1885</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1851</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1886</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1853</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1887</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1855</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1888</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1857</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zoomScale="90" zoomScaleNormal="90" workbookViewId="0">
      <selection activeCell="C27" sqref="C27"/>
    </sheetView>
  </sheetViews>
  <sheetFormatPr defaultRowHeight="15"/>
  <cols>
    <col min="1" max="1" width="57.28515625" style="14" customWidth="1"/>
    <col min="2" max="2" width="22.42578125" style="335" customWidth="1"/>
    <col min="3" max="3" width="17.5703125" style="335" bestFit="1" customWidth="1"/>
    <col min="4" max="4" width="19.140625" style="335" customWidth="1"/>
    <col min="5" max="6" width="9.140625" style="14"/>
    <col min="7" max="7" width="9.140625" style="52"/>
    <col min="8" max="8" width="9.140625" style="14"/>
    <col min="9" max="9" width="11.140625" style="14" bestFit="1" customWidth="1"/>
    <col min="10" max="11" width="9.140625" style="14"/>
    <col min="12" max="12" width="11.140625" style="14" bestFit="1" customWidth="1"/>
    <col min="13" max="16384" width="9.140625" style="14"/>
  </cols>
  <sheetData>
    <row r="1" spans="1:12">
      <c r="A1" s="327" t="s">
        <v>120</v>
      </c>
      <c r="B1" s="9" t="s">
        <v>3</v>
      </c>
      <c r="C1" s="328"/>
      <c r="D1" s="328"/>
      <c r="E1" s="328"/>
    </row>
    <row r="2" spans="1:12">
      <c r="A2" s="327" t="s">
        <v>106</v>
      </c>
      <c r="B2" s="9" t="s">
        <v>627</v>
      </c>
      <c r="C2" s="328"/>
      <c r="D2" s="328"/>
      <c r="E2" s="328"/>
    </row>
    <row r="3" spans="1:12">
      <c r="A3" s="327" t="s">
        <v>108</v>
      </c>
      <c r="B3" s="9" t="s">
        <v>122</v>
      </c>
      <c r="C3" s="328"/>
      <c r="D3" s="328"/>
      <c r="E3" s="328"/>
    </row>
    <row r="4" spans="1:12">
      <c r="A4" s="327" t="s">
        <v>110</v>
      </c>
      <c r="B4" s="9" t="s">
        <v>4</v>
      </c>
      <c r="C4" s="328"/>
      <c r="D4" s="328"/>
      <c r="E4" s="328"/>
    </row>
    <row r="5" spans="1:12">
      <c r="A5" s="327" t="s">
        <v>111</v>
      </c>
      <c r="B5" s="329" t="s">
        <v>124</v>
      </c>
      <c r="C5" s="328"/>
      <c r="D5" s="328"/>
      <c r="E5" s="328"/>
    </row>
    <row r="7" spans="1:12" ht="33.75" customHeight="1">
      <c r="A7" s="4326" t="s">
        <v>628</v>
      </c>
      <c r="B7" s="4328" t="s">
        <v>628</v>
      </c>
      <c r="C7" s="4329"/>
      <c r="D7" s="4330"/>
    </row>
    <row r="8" spans="1:12" ht="26.25">
      <c r="A8" s="4327"/>
      <c r="B8" s="330" t="s">
        <v>629</v>
      </c>
      <c r="C8" s="330" t="s">
        <v>630</v>
      </c>
      <c r="D8" s="330" t="s">
        <v>631</v>
      </c>
    </row>
    <row r="9" spans="1:12">
      <c r="A9" s="331" t="s">
        <v>4</v>
      </c>
      <c r="B9" s="510">
        <f>SUM(B10:B24)</f>
        <v>0</v>
      </c>
      <c r="C9" s="510">
        <f t="shared" ref="C9:D9" si="0">SUM(C10:C24)</f>
        <v>0</v>
      </c>
      <c r="D9" s="510">
        <f t="shared" si="0"/>
        <v>0</v>
      </c>
      <c r="G9" s="14"/>
      <c r="L9" s="511"/>
    </row>
    <row r="10" spans="1:12">
      <c r="A10" s="332" t="s">
        <v>91</v>
      </c>
      <c r="B10" s="333"/>
      <c r="C10" s="333"/>
      <c r="D10" s="333"/>
      <c r="G10" s="14"/>
    </row>
    <row r="11" spans="1:12">
      <c r="A11" s="334" t="s">
        <v>92</v>
      </c>
      <c r="B11" s="333"/>
      <c r="C11" s="333"/>
      <c r="D11" s="333"/>
      <c r="G11" s="14"/>
      <c r="I11" s="512"/>
    </row>
    <row r="12" spans="1:12">
      <c r="A12" s="334" t="s">
        <v>591</v>
      </c>
      <c r="B12" s="333"/>
      <c r="C12" s="333"/>
      <c r="D12" s="333"/>
      <c r="G12" s="14"/>
    </row>
    <row r="13" spans="1:12">
      <c r="A13" s="334" t="s">
        <v>592</v>
      </c>
      <c r="B13" s="333"/>
      <c r="C13" s="333"/>
      <c r="D13" s="333"/>
      <c r="G13" s="14"/>
      <c r="I13" s="511"/>
    </row>
    <row r="14" spans="1:12">
      <c r="A14" s="334" t="s">
        <v>93</v>
      </c>
      <c r="B14" s="333"/>
      <c r="C14" s="333"/>
      <c r="D14" s="333"/>
      <c r="G14" s="14"/>
      <c r="I14" s="511"/>
    </row>
    <row r="15" spans="1:12">
      <c r="A15" s="334" t="s">
        <v>94</v>
      </c>
      <c r="B15" s="333"/>
      <c r="C15" s="333"/>
      <c r="D15" s="333"/>
      <c r="G15" s="14"/>
    </row>
    <row r="16" spans="1:12">
      <c r="A16" s="334" t="s">
        <v>593</v>
      </c>
      <c r="B16" s="333"/>
      <c r="C16" s="333"/>
      <c r="D16" s="333"/>
      <c r="G16" s="14"/>
    </row>
    <row r="17" spans="1:7">
      <c r="A17" s="10" t="s">
        <v>594</v>
      </c>
      <c r="B17" s="333"/>
      <c r="C17" s="333"/>
      <c r="D17" s="333"/>
      <c r="G17" s="14"/>
    </row>
    <row r="18" spans="1:7">
      <c r="A18" s="10" t="s">
        <v>95</v>
      </c>
      <c r="B18" s="333"/>
      <c r="C18" s="333"/>
      <c r="D18" s="333"/>
      <c r="G18" s="14"/>
    </row>
    <row r="19" spans="1:7">
      <c r="A19" s="10" t="s">
        <v>595</v>
      </c>
      <c r="B19" s="333"/>
      <c r="C19" s="333"/>
      <c r="D19" s="333"/>
      <c r="G19" s="14"/>
    </row>
    <row r="20" spans="1:7">
      <c r="A20" s="334" t="s">
        <v>96</v>
      </c>
      <c r="B20" s="333"/>
      <c r="C20" s="333"/>
      <c r="D20" s="333"/>
      <c r="G20" s="14"/>
    </row>
    <row r="21" spans="1:7">
      <c r="A21" s="334" t="s">
        <v>97</v>
      </c>
      <c r="B21" s="333"/>
      <c r="C21" s="333"/>
      <c r="D21" s="333"/>
      <c r="G21" s="14"/>
    </row>
    <row r="22" spans="1:7">
      <c r="A22" s="334" t="s">
        <v>98</v>
      </c>
      <c r="B22" s="333"/>
      <c r="C22" s="333"/>
      <c r="D22" s="333"/>
      <c r="G22" s="14"/>
    </row>
    <row r="23" spans="1:7">
      <c r="A23" s="334" t="s">
        <v>99</v>
      </c>
      <c r="B23" s="333"/>
      <c r="C23" s="333"/>
      <c r="D23" s="333"/>
      <c r="G23" s="14"/>
    </row>
    <row r="24" spans="1:7">
      <c r="A24" s="17" t="s">
        <v>632</v>
      </c>
      <c r="B24" s="333"/>
      <c r="C24" s="1453" t="s">
        <v>2043</v>
      </c>
      <c r="D24" s="333"/>
      <c r="G24" s="14"/>
    </row>
    <row r="25" spans="1:7">
      <c r="A25" s="513" t="s">
        <v>7</v>
      </c>
      <c r="B25" s="510">
        <f>SUM(B26:B40)</f>
        <v>0</v>
      </c>
      <c r="C25" s="1453" t="s">
        <v>2038</v>
      </c>
      <c r="D25" s="510">
        <f t="shared" ref="D25" si="1">SUM(D26:D40)</f>
        <v>0</v>
      </c>
      <c r="G25" s="14"/>
    </row>
    <row r="26" spans="1:7">
      <c r="A26" s="332" t="s">
        <v>91</v>
      </c>
      <c r="B26" s="333"/>
      <c r="C26" s="1453" t="s">
        <v>2039</v>
      </c>
      <c r="D26" s="333"/>
      <c r="G26" s="14"/>
    </row>
    <row r="27" spans="1:7">
      <c r="A27" s="334" t="s">
        <v>92</v>
      </c>
      <c r="B27" s="333"/>
      <c r="C27" s="1453" t="s">
        <v>2041</v>
      </c>
      <c r="D27" s="333"/>
      <c r="G27" s="14"/>
    </row>
    <row r="28" spans="1:7">
      <c r="A28" s="334" t="s">
        <v>591</v>
      </c>
      <c r="B28" s="333"/>
      <c r="C28" s="1453" t="s">
        <v>2041</v>
      </c>
      <c r="D28" s="333"/>
      <c r="G28" s="14"/>
    </row>
    <row r="29" spans="1:7">
      <c r="A29" s="334" t="s">
        <v>592</v>
      </c>
      <c r="B29" s="333"/>
      <c r="C29" s="1453" t="s">
        <v>2041</v>
      </c>
      <c r="D29" s="333"/>
      <c r="G29" s="14"/>
    </row>
    <row r="30" spans="1:7">
      <c r="A30" s="334" t="s">
        <v>93</v>
      </c>
      <c r="B30" s="333"/>
      <c r="C30" s="333"/>
      <c r="D30" s="333"/>
      <c r="G30" s="14"/>
    </row>
    <row r="31" spans="1:7">
      <c r="A31" s="334" t="s">
        <v>94</v>
      </c>
      <c r="B31" s="333"/>
      <c r="C31" s="333"/>
      <c r="D31" s="333"/>
      <c r="G31" s="14"/>
    </row>
    <row r="32" spans="1:7">
      <c r="A32" s="334" t="s">
        <v>593</v>
      </c>
      <c r="B32" s="333"/>
      <c r="C32" s="333"/>
      <c r="D32" s="333"/>
      <c r="G32" s="14"/>
    </row>
    <row r="33" spans="1:7">
      <c r="A33" s="10" t="s">
        <v>594</v>
      </c>
      <c r="B33" s="333"/>
      <c r="C33" s="333"/>
      <c r="D33" s="333"/>
      <c r="G33" s="14"/>
    </row>
    <row r="34" spans="1:7">
      <c r="A34" s="10" t="s">
        <v>95</v>
      </c>
      <c r="B34" s="333"/>
      <c r="C34" s="333"/>
      <c r="D34" s="333"/>
      <c r="G34" s="14"/>
    </row>
    <row r="35" spans="1:7">
      <c r="A35" s="10" t="s">
        <v>595</v>
      </c>
      <c r="B35" s="333"/>
      <c r="C35" s="333"/>
      <c r="D35" s="333"/>
      <c r="G35" s="14"/>
    </row>
    <row r="36" spans="1:7">
      <c r="A36" s="334" t="s">
        <v>96</v>
      </c>
      <c r="B36" s="333"/>
      <c r="C36" s="333"/>
      <c r="D36" s="333"/>
      <c r="G36" s="14"/>
    </row>
    <row r="37" spans="1:7">
      <c r="A37" s="334" t="s">
        <v>97</v>
      </c>
      <c r="B37" s="333"/>
      <c r="C37" s="333"/>
      <c r="D37" s="333"/>
      <c r="G37" s="14"/>
    </row>
    <row r="38" spans="1:7">
      <c r="A38" s="334" t="s">
        <v>98</v>
      </c>
      <c r="B38" s="333"/>
      <c r="C38" s="333"/>
      <c r="D38" s="333"/>
      <c r="G38" s="14"/>
    </row>
    <row r="39" spans="1:7">
      <c r="A39" s="334" t="s">
        <v>99</v>
      </c>
      <c r="B39" s="333"/>
      <c r="C39" s="333"/>
      <c r="D39" s="333"/>
      <c r="G39" s="14"/>
    </row>
    <row r="40" spans="1:7">
      <c r="A40" s="17" t="s">
        <v>632</v>
      </c>
      <c r="B40" s="333"/>
      <c r="C40" s="333"/>
      <c r="D40" s="333"/>
      <c r="G40" s="14"/>
    </row>
    <row r="41" spans="1:7">
      <c r="A41" s="513" t="s">
        <v>6</v>
      </c>
      <c r="B41" s="510">
        <f>SUM(B42:B56)</f>
        <v>0</v>
      </c>
      <c r="C41" s="510">
        <f t="shared" ref="C41:D41" si="2">SUM(C42:C56)</f>
        <v>0</v>
      </c>
      <c r="D41" s="510">
        <f t="shared" si="2"/>
        <v>0</v>
      </c>
      <c r="G41" s="14"/>
    </row>
    <row r="42" spans="1:7">
      <c r="A42" s="332" t="s">
        <v>91</v>
      </c>
      <c r="B42" s="333"/>
      <c r="C42" s="333"/>
      <c r="D42" s="333"/>
      <c r="G42" s="14"/>
    </row>
    <row r="43" spans="1:7">
      <c r="A43" s="334" t="s">
        <v>92</v>
      </c>
      <c r="B43" s="333"/>
      <c r="C43" s="333"/>
      <c r="D43" s="333"/>
      <c r="G43" s="14"/>
    </row>
    <row r="44" spans="1:7">
      <c r="A44" s="334" t="s">
        <v>591</v>
      </c>
      <c r="B44" s="333"/>
      <c r="C44" s="333"/>
      <c r="D44" s="333"/>
      <c r="G44" s="14"/>
    </row>
    <row r="45" spans="1:7">
      <c r="A45" s="334" t="s">
        <v>592</v>
      </c>
      <c r="B45" s="333"/>
      <c r="C45" s="333"/>
      <c r="D45" s="333"/>
      <c r="G45" s="14"/>
    </row>
    <row r="46" spans="1:7">
      <c r="A46" s="334" t="s">
        <v>93</v>
      </c>
      <c r="B46" s="333"/>
      <c r="C46" s="333"/>
      <c r="D46" s="333"/>
      <c r="G46" s="14"/>
    </row>
    <row r="47" spans="1:7">
      <c r="A47" s="334" t="s">
        <v>94</v>
      </c>
      <c r="B47" s="333"/>
      <c r="C47" s="333"/>
      <c r="D47" s="333"/>
      <c r="G47" s="14"/>
    </row>
    <row r="48" spans="1:7">
      <c r="A48" s="334" t="s">
        <v>593</v>
      </c>
      <c r="B48" s="333"/>
      <c r="C48" s="333"/>
      <c r="D48" s="333"/>
      <c r="G48" s="14"/>
    </row>
    <row r="49" spans="1:7">
      <c r="A49" s="10" t="s">
        <v>594</v>
      </c>
      <c r="B49" s="333"/>
      <c r="C49" s="333"/>
      <c r="D49" s="333"/>
      <c r="G49" s="14"/>
    </row>
    <row r="50" spans="1:7">
      <c r="A50" s="10" t="s">
        <v>95</v>
      </c>
      <c r="B50" s="333"/>
      <c r="C50" s="333"/>
      <c r="D50" s="333"/>
      <c r="G50" s="14"/>
    </row>
    <row r="51" spans="1:7">
      <c r="A51" s="10" t="s">
        <v>595</v>
      </c>
      <c r="B51" s="333"/>
      <c r="C51" s="333"/>
      <c r="D51" s="333"/>
      <c r="G51" s="14"/>
    </row>
    <row r="52" spans="1:7">
      <c r="A52" s="334" t="s">
        <v>96</v>
      </c>
      <c r="B52" s="333"/>
      <c r="C52" s="333"/>
      <c r="D52" s="333"/>
      <c r="G52" s="14"/>
    </row>
    <row r="53" spans="1:7">
      <c r="A53" s="334" t="s">
        <v>97</v>
      </c>
      <c r="B53" s="333"/>
      <c r="C53" s="333"/>
      <c r="D53" s="333"/>
      <c r="G53" s="14"/>
    </row>
    <row r="54" spans="1:7">
      <c r="A54" s="334" t="s">
        <v>98</v>
      </c>
      <c r="B54" s="333"/>
      <c r="C54" s="333"/>
      <c r="D54" s="333"/>
      <c r="G54" s="14"/>
    </row>
    <row r="55" spans="1:7">
      <c r="A55" s="334" t="s">
        <v>99</v>
      </c>
      <c r="B55" s="333"/>
      <c r="C55" s="333"/>
      <c r="D55" s="333"/>
      <c r="G55" s="14"/>
    </row>
    <row r="56" spans="1:7">
      <c r="A56" s="17" t="s">
        <v>632</v>
      </c>
      <c r="B56" s="333"/>
      <c r="C56" s="333"/>
      <c r="D56" s="333"/>
      <c r="G56" s="14"/>
    </row>
    <row r="57" spans="1:7">
      <c r="A57" s="513" t="s">
        <v>8</v>
      </c>
      <c r="B57" s="510">
        <f>SUM(B58:B72)</f>
        <v>0</v>
      </c>
      <c r="C57" s="510">
        <f t="shared" ref="C57:D57" si="3">SUM(C58:C72)</f>
        <v>0</v>
      </c>
      <c r="D57" s="510">
        <f t="shared" si="3"/>
        <v>0</v>
      </c>
      <c r="G57" s="14"/>
    </row>
    <row r="58" spans="1:7">
      <c r="A58" s="332" t="s">
        <v>91</v>
      </c>
      <c r="B58" s="333"/>
      <c r="C58" s="333"/>
      <c r="D58" s="333"/>
      <c r="G58" s="14"/>
    </row>
    <row r="59" spans="1:7">
      <c r="A59" s="334" t="s">
        <v>92</v>
      </c>
      <c r="B59" s="333"/>
      <c r="C59" s="333"/>
      <c r="D59" s="333"/>
      <c r="G59" s="14"/>
    </row>
    <row r="60" spans="1:7">
      <c r="A60" s="334" t="s">
        <v>591</v>
      </c>
      <c r="B60" s="333"/>
      <c r="C60" s="333"/>
      <c r="D60" s="333"/>
      <c r="G60" s="14"/>
    </row>
    <row r="61" spans="1:7">
      <c r="A61" s="334" t="s">
        <v>592</v>
      </c>
      <c r="B61" s="333"/>
      <c r="C61" s="333"/>
      <c r="D61" s="333"/>
      <c r="G61" s="14"/>
    </row>
    <row r="62" spans="1:7">
      <c r="A62" s="334" t="s">
        <v>93</v>
      </c>
      <c r="B62" s="333"/>
      <c r="C62" s="333"/>
      <c r="D62" s="333"/>
      <c r="G62" s="14"/>
    </row>
    <row r="63" spans="1:7">
      <c r="A63" s="334" t="s">
        <v>94</v>
      </c>
      <c r="B63" s="333"/>
      <c r="C63" s="333"/>
      <c r="D63" s="333"/>
      <c r="G63" s="14"/>
    </row>
    <row r="64" spans="1:7">
      <c r="A64" s="334" t="s">
        <v>593</v>
      </c>
      <c r="B64" s="333"/>
      <c r="C64" s="333"/>
      <c r="D64" s="333"/>
      <c r="G64" s="14"/>
    </row>
    <row r="65" spans="1:7">
      <c r="A65" s="10" t="s">
        <v>594</v>
      </c>
      <c r="B65" s="333"/>
      <c r="C65" s="333"/>
      <c r="D65" s="333"/>
      <c r="G65" s="14"/>
    </row>
    <row r="66" spans="1:7">
      <c r="A66" s="10" t="s">
        <v>95</v>
      </c>
      <c r="B66" s="333"/>
      <c r="C66" s="333"/>
      <c r="D66" s="333"/>
      <c r="G66" s="14"/>
    </row>
    <row r="67" spans="1:7">
      <c r="A67" s="10" t="s">
        <v>595</v>
      </c>
      <c r="B67" s="333"/>
      <c r="C67" s="333"/>
      <c r="D67" s="333"/>
      <c r="G67" s="14"/>
    </row>
    <row r="68" spans="1:7">
      <c r="A68" s="334" t="s">
        <v>96</v>
      </c>
      <c r="B68" s="333"/>
      <c r="C68" s="333"/>
      <c r="D68" s="333"/>
      <c r="G68" s="14"/>
    </row>
    <row r="69" spans="1:7">
      <c r="A69" s="334" t="s">
        <v>97</v>
      </c>
      <c r="B69" s="333"/>
      <c r="C69" s="333"/>
      <c r="D69" s="333"/>
      <c r="G69" s="14"/>
    </row>
    <row r="70" spans="1:7">
      <c r="A70" s="334" t="s">
        <v>98</v>
      </c>
      <c r="B70" s="333"/>
      <c r="C70" s="333"/>
      <c r="D70" s="333"/>
      <c r="G70" s="14"/>
    </row>
    <row r="71" spans="1:7">
      <c r="A71" s="334" t="s">
        <v>99</v>
      </c>
      <c r="B71" s="333"/>
      <c r="C71" s="333"/>
      <c r="D71" s="333"/>
      <c r="G71" s="14"/>
    </row>
    <row r="72" spans="1:7">
      <c r="A72" s="17" t="s">
        <v>632</v>
      </c>
      <c r="B72" s="333"/>
      <c r="C72" s="333"/>
      <c r="D72" s="333"/>
      <c r="G72" s="14"/>
    </row>
    <row r="73" spans="1:7">
      <c r="A73" s="513" t="s">
        <v>9</v>
      </c>
      <c r="B73" s="510">
        <f>SUM(B74:B88)</f>
        <v>0</v>
      </c>
      <c r="C73" s="510">
        <f t="shared" ref="C73:D73" si="4">SUM(C74:C88)</f>
        <v>0</v>
      </c>
      <c r="D73" s="510">
        <f t="shared" si="4"/>
        <v>0</v>
      </c>
      <c r="G73" s="14"/>
    </row>
    <row r="74" spans="1:7">
      <c r="A74" s="332" t="s">
        <v>91</v>
      </c>
      <c r="B74" s="333"/>
      <c r="C74" s="333"/>
      <c r="D74" s="333"/>
      <c r="G74" s="14"/>
    </row>
    <row r="75" spans="1:7">
      <c r="A75" s="334" t="s">
        <v>92</v>
      </c>
      <c r="B75" s="333"/>
      <c r="C75" s="333"/>
      <c r="D75" s="333"/>
      <c r="G75" s="14"/>
    </row>
    <row r="76" spans="1:7">
      <c r="A76" s="334" t="s">
        <v>591</v>
      </c>
      <c r="B76" s="333"/>
      <c r="C76" s="333"/>
      <c r="D76" s="333"/>
      <c r="G76" s="14"/>
    </row>
    <row r="77" spans="1:7">
      <c r="A77" s="334" t="s">
        <v>592</v>
      </c>
      <c r="B77" s="333"/>
      <c r="C77" s="333"/>
      <c r="D77" s="333"/>
      <c r="G77" s="14"/>
    </row>
    <row r="78" spans="1:7">
      <c r="A78" s="334" t="s">
        <v>93</v>
      </c>
      <c r="B78" s="333"/>
      <c r="C78" s="333"/>
      <c r="D78" s="333"/>
      <c r="G78" s="14"/>
    </row>
    <row r="79" spans="1:7">
      <c r="A79" s="334" t="s">
        <v>94</v>
      </c>
      <c r="B79" s="333"/>
      <c r="C79" s="333"/>
      <c r="D79" s="333"/>
      <c r="G79" s="14"/>
    </row>
    <row r="80" spans="1:7">
      <c r="A80" s="334" t="s">
        <v>593</v>
      </c>
      <c r="B80" s="333"/>
      <c r="C80" s="333"/>
      <c r="D80" s="333"/>
      <c r="G80" s="14"/>
    </row>
    <row r="81" spans="1:7">
      <c r="A81" s="10" t="s">
        <v>594</v>
      </c>
      <c r="B81" s="333"/>
      <c r="C81" s="333"/>
      <c r="D81" s="333"/>
      <c r="G81" s="14"/>
    </row>
    <row r="82" spans="1:7">
      <c r="A82" s="10" t="s">
        <v>95</v>
      </c>
      <c r="B82" s="333"/>
      <c r="C82" s="333"/>
      <c r="D82" s="333"/>
      <c r="G82" s="14"/>
    </row>
    <row r="83" spans="1:7">
      <c r="A83" s="10" t="s">
        <v>595</v>
      </c>
      <c r="B83" s="333"/>
      <c r="C83" s="333"/>
      <c r="D83" s="333"/>
      <c r="G83" s="14"/>
    </row>
    <row r="84" spans="1:7">
      <c r="A84" s="334" t="s">
        <v>96</v>
      </c>
      <c r="B84" s="333"/>
      <c r="C84" s="333"/>
      <c r="D84" s="333"/>
      <c r="G84" s="14"/>
    </row>
    <row r="85" spans="1:7">
      <c r="A85" s="334" t="s">
        <v>97</v>
      </c>
      <c r="B85" s="333"/>
      <c r="C85" s="333"/>
      <c r="D85" s="333"/>
      <c r="G85" s="14"/>
    </row>
    <row r="86" spans="1:7">
      <c r="A86" s="334" t="s">
        <v>98</v>
      </c>
      <c r="B86" s="333"/>
      <c r="C86" s="333"/>
      <c r="D86" s="333"/>
      <c r="G86" s="14"/>
    </row>
    <row r="87" spans="1:7">
      <c r="A87" s="334" t="s">
        <v>99</v>
      </c>
      <c r="B87" s="333"/>
      <c r="C87" s="333"/>
      <c r="D87" s="333"/>
      <c r="G87" s="14"/>
    </row>
    <row r="88" spans="1:7">
      <c r="A88" s="17" t="s">
        <v>632</v>
      </c>
      <c r="B88" s="333"/>
      <c r="C88" s="333"/>
      <c r="D88" s="333"/>
      <c r="G88" s="14"/>
    </row>
    <row r="89" spans="1:7">
      <c r="A89" s="508" t="s">
        <v>600</v>
      </c>
      <c r="B89" s="510">
        <f>SUM(B90:B104)</f>
        <v>0</v>
      </c>
      <c r="C89" s="510">
        <f t="shared" ref="C89:D89" si="5">SUM(C90:C104)</f>
        <v>0</v>
      </c>
      <c r="D89" s="510">
        <f t="shared" si="5"/>
        <v>0</v>
      </c>
      <c r="G89" s="14"/>
    </row>
    <row r="90" spans="1:7">
      <c r="A90" s="332" t="s">
        <v>91</v>
      </c>
      <c r="B90" s="333"/>
      <c r="C90" s="333"/>
      <c r="D90" s="333"/>
      <c r="G90" s="14"/>
    </row>
    <row r="91" spans="1:7">
      <c r="A91" s="334" t="s">
        <v>92</v>
      </c>
      <c r="B91" s="333"/>
      <c r="C91" s="333"/>
      <c r="D91" s="333"/>
      <c r="G91" s="14"/>
    </row>
    <row r="92" spans="1:7">
      <c r="A92" s="334" t="s">
        <v>591</v>
      </c>
      <c r="B92" s="333"/>
      <c r="C92" s="333"/>
      <c r="D92" s="333"/>
      <c r="G92" s="14"/>
    </row>
    <row r="93" spans="1:7">
      <c r="A93" s="334" t="s">
        <v>592</v>
      </c>
      <c r="B93" s="333"/>
      <c r="C93" s="333"/>
      <c r="D93" s="333"/>
      <c r="G93" s="14"/>
    </row>
    <row r="94" spans="1:7">
      <c r="A94" s="334" t="s">
        <v>93</v>
      </c>
      <c r="B94" s="333"/>
      <c r="C94" s="333"/>
      <c r="D94" s="333"/>
      <c r="G94" s="14"/>
    </row>
    <row r="95" spans="1:7">
      <c r="A95" s="334" t="s">
        <v>94</v>
      </c>
      <c r="B95" s="333"/>
      <c r="C95" s="333"/>
      <c r="D95" s="333"/>
      <c r="G95" s="14"/>
    </row>
    <row r="96" spans="1:7">
      <c r="A96" s="334" t="s">
        <v>593</v>
      </c>
      <c r="B96" s="333"/>
      <c r="C96" s="333"/>
      <c r="D96" s="333"/>
      <c r="G96" s="14"/>
    </row>
    <row r="97" spans="1:7">
      <c r="A97" s="10" t="s">
        <v>594</v>
      </c>
      <c r="B97" s="333"/>
      <c r="C97" s="333"/>
      <c r="D97" s="333"/>
      <c r="G97" s="14"/>
    </row>
    <row r="98" spans="1:7">
      <c r="A98" s="10" t="s">
        <v>95</v>
      </c>
      <c r="B98" s="333"/>
      <c r="C98" s="333"/>
      <c r="D98" s="333"/>
      <c r="G98" s="14"/>
    </row>
    <row r="99" spans="1:7">
      <c r="A99" s="10" t="s">
        <v>595</v>
      </c>
      <c r="B99" s="333"/>
      <c r="C99" s="333"/>
      <c r="D99" s="333"/>
      <c r="G99" s="14"/>
    </row>
    <row r="100" spans="1:7">
      <c r="A100" s="334" t="s">
        <v>96</v>
      </c>
      <c r="B100" s="333"/>
      <c r="C100" s="333"/>
      <c r="D100" s="333"/>
      <c r="G100" s="14"/>
    </row>
    <row r="101" spans="1:7">
      <c r="A101" s="334" t="s">
        <v>97</v>
      </c>
      <c r="B101" s="333"/>
      <c r="C101" s="333"/>
      <c r="D101" s="333"/>
      <c r="G101" s="14"/>
    </row>
    <row r="102" spans="1:7">
      <c r="A102" s="334" t="s">
        <v>98</v>
      </c>
      <c r="B102" s="333"/>
      <c r="C102" s="333"/>
      <c r="D102" s="333"/>
      <c r="G102" s="14"/>
    </row>
    <row r="103" spans="1:7">
      <c r="A103" s="334" t="s">
        <v>99</v>
      </c>
      <c r="B103" s="333"/>
      <c r="C103" s="333"/>
      <c r="D103" s="333"/>
      <c r="G103" s="14"/>
    </row>
    <row r="104" spans="1:7">
      <c r="A104" s="17" t="s">
        <v>632</v>
      </c>
      <c r="B104" s="333"/>
      <c r="C104" s="333"/>
      <c r="D104" s="333"/>
      <c r="G104" s="14"/>
    </row>
    <row r="105" spans="1:7">
      <c r="A105" s="513" t="s">
        <v>5</v>
      </c>
      <c r="B105" s="510">
        <f>SUM(B106:B120)</f>
        <v>0</v>
      </c>
      <c r="C105" s="510" t="e">
        <f t="shared" ref="C105:D105" si="6">SUM(C106:C120)</f>
        <v>#VALUE!</v>
      </c>
      <c r="D105" s="510">
        <f t="shared" si="6"/>
        <v>0</v>
      </c>
      <c r="G105" s="14"/>
    </row>
    <row r="106" spans="1:7">
      <c r="A106" s="332" t="s">
        <v>91</v>
      </c>
      <c r="B106" s="72">
        <f>B10+B26+B42+B58+B74+B90</f>
        <v>0</v>
      </c>
      <c r="C106" s="72" t="e">
        <f t="shared" ref="C106:D106" si="7">C10+C26+C42+C58+C74+C90</f>
        <v>#VALUE!</v>
      </c>
      <c r="D106" s="72">
        <f t="shared" si="7"/>
        <v>0</v>
      </c>
      <c r="G106" s="14"/>
    </row>
    <row r="107" spans="1:7">
      <c r="A107" s="334" t="s">
        <v>92</v>
      </c>
      <c r="B107" s="72">
        <f t="shared" ref="B107:D120" si="8">B11+B27+B43+B59+B75+B91</f>
        <v>0</v>
      </c>
      <c r="C107" s="72" t="e">
        <f t="shared" si="8"/>
        <v>#VALUE!</v>
      </c>
      <c r="D107" s="72">
        <f t="shared" si="8"/>
        <v>0</v>
      </c>
      <c r="G107" s="14"/>
    </row>
    <row r="108" spans="1:7">
      <c r="A108" s="334" t="s">
        <v>591</v>
      </c>
      <c r="B108" s="72">
        <f t="shared" si="8"/>
        <v>0</v>
      </c>
      <c r="C108" s="72" t="e">
        <f t="shared" si="8"/>
        <v>#VALUE!</v>
      </c>
      <c r="D108" s="72">
        <f t="shared" si="8"/>
        <v>0</v>
      </c>
      <c r="G108" s="14"/>
    </row>
    <row r="109" spans="1:7">
      <c r="A109" s="334" t="s">
        <v>592</v>
      </c>
      <c r="B109" s="72">
        <f t="shared" si="8"/>
        <v>0</v>
      </c>
      <c r="C109" s="72" t="e">
        <f t="shared" si="8"/>
        <v>#VALUE!</v>
      </c>
      <c r="D109" s="72">
        <f t="shared" si="8"/>
        <v>0</v>
      </c>
      <c r="G109" s="14"/>
    </row>
    <row r="110" spans="1:7">
      <c r="A110" s="334" t="s">
        <v>93</v>
      </c>
      <c r="B110" s="72">
        <f t="shared" si="8"/>
        <v>0</v>
      </c>
      <c r="C110" s="72">
        <f t="shared" si="8"/>
        <v>0</v>
      </c>
      <c r="D110" s="72">
        <f t="shared" si="8"/>
        <v>0</v>
      </c>
      <c r="G110" s="14"/>
    </row>
    <row r="111" spans="1:7">
      <c r="A111" s="334" t="s">
        <v>94</v>
      </c>
      <c r="B111" s="72">
        <f t="shared" si="8"/>
        <v>0</v>
      </c>
      <c r="C111" s="72">
        <f t="shared" si="8"/>
        <v>0</v>
      </c>
      <c r="D111" s="72">
        <f t="shared" si="8"/>
        <v>0</v>
      </c>
      <c r="G111" s="14"/>
    </row>
    <row r="112" spans="1:7">
      <c r="A112" s="334" t="s">
        <v>593</v>
      </c>
      <c r="B112" s="72">
        <f t="shared" si="8"/>
        <v>0</v>
      </c>
      <c r="C112" s="72">
        <f t="shared" si="8"/>
        <v>0</v>
      </c>
      <c r="D112" s="72">
        <f t="shared" si="8"/>
        <v>0</v>
      </c>
      <c r="G112" s="14"/>
    </row>
    <row r="113" spans="1:7">
      <c r="A113" s="10" t="s">
        <v>594</v>
      </c>
      <c r="B113" s="72">
        <f t="shared" si="8"/>
        <v>0</v>
      </c>
      <c r="C113" s="72">
        <f t="shared" si="8"/>
        <v>0</v>
      </c>
      <c r="D113" s="72">
        <f t="shared" si="8"/>
        <v>0</v>
      </c>
      <c r="G113" s="14"/>
    </row>
    <row r="114" spans="1:7">
      <c r="A114" s="10" t="s">
        <v>95</v>
      </c>
      <c r="B114" s="72">
        <f t="shared" si="8"/>
        <v>0</v>
      </c>
      <c r="C114" s="72">
        <f t="shared" si="8"/>
        <v>0</v>
      </c>
      <c r="D114" s="72">
        <f t="shared" si="8"/>
        <v>0</v>
      </c>
      <c r="G114" s="14"/>
    </row>
    <row r="115" spans="1:7">
      <c r="A115" s="10" t="s">
        <v>595</v>
      </c>
      <c r="B115" s="72">
        <f t="shared" si="8"/>
        <v>0</v>
      </c>
      <c r="C115" s="72">
        <f t="shared" si="8"/>
        <v>0</v>
      </c>
      <c r="D115" s="72">
        <f t="shared" si="8"/>
        <v>0</v>
      </c>
      <c r="G115" s="14"/>
    </row>
    <row r="116" spans="1:7">
      <c r="A116" s="334" t="s">
        <v>96</v>
      </c>
      <c r="B116" s="72">
        <f t="shared" si="8"/>
        <v>0</v>
      </c>
      <c r="C116" s="72">
        <f t="shared" si="8"/>
        <v>0</v>
      </c>
      <c r="D116" s="72">
        <f t="shared" si="8"/>
        <v>0</v>
      </c>
      <c r="G116" s="14"/>
    </row>
    <row r="117" spans="1:7">
      <c r="A117" s="334" t="s">
        <v>97</v>
      </c>
      <c r="B117" s="72">
        <f t="shared" si="8"/>
        <v>0</v>
      </c>
      <c r="C117" s="72">
        <f t="shared" si="8"/>
        <v>0</v>
      </c>
      <c r="D117" s="72">
        <f t="shared" si="8"/>
        <v>0</v>
      </c>
      <c r="G117" s="14"/>
    </row>
    <row r="118" spans="1:7">
      <c r="A118" s="334" t="s">
        <v>98</v>
      </c>
      <c r="B118" s="72">
        <f t="shared" si="8"/>
        <v>0</v>
      </c>
      <c r="C118" s="72">
        <f t="shared" si="8"/>
        <v>0</v>
      </c>
      <c r="D118" s="72">
        <f t="shared" si="8"/>
        <v>0</v>
      </c>
      <c r="G118" s="14"/>
    </row>
    <row r="119" spans="1:7">
      <c r="A119" s="334" t="s">
        <v>99</v>
      </c>
      <c r="B119" s="72">
        <f t="shared" si="8"/>
        <v>0</v>
      </c>
      <c r="C119" s="72">
        <f t="shared" si="8"/>
        <v>0</v>
      </c>
      <c r="D119" s="72">
        <f t="shared" si="8"/>
        <v>0</v>
      </c>
      <c r="G119" s="14"/>
    </row>
    <row r="120" spans="1:7">
      <c r="A120" s="17" t="s">
        <v>632</v>
      </c>
      <c r="B120" s="73">
        <f t="shared" si="8"/>
        <v>0</v>
      </c>
      <c r="C120" s="73" t="e">
        <f t="shared" si="8"/>
        <v>#VALUE!</v>
      </c>
      <c r="D120" s="73">
        <f t="shared" si="8"/>
        <v>0</v>
      </c>
      <c r="G120" s="14"/>
    </row>
  </sheetData>
  <mergeCells count="2">
    <mergeCell ref="A7:A8"/>
    <mergeCell ref="B7:D7"/>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1889</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1859</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1890</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1861</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1891</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1863</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1892</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1865</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1893</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1867</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1352" t="s">
        <v>1894</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1869</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1895</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1871</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1896</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1873</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1897</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1875</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heetViews>
  <sheetFormatPr defaultRowHeight="15"/>
  <cols>
    <col min="1" max="1" width="21.85546875" style="32" bestFit="1" customWidth="1"/>
    <col min="2" max="2" width="47.7109375" style="32" customWidth="1"/>
    <col min="3" max="3" width="10" style="32" customWidth="1"/>
    <col min="4" max="256" width="9.140625" style="32"/>
    <col min="257" max="257" width="21.85546875" style="32" bestFit="1" customWidth="1"/>
    <col min="258" max="258" width="47.7109375" style="32" customWidth="1"/>
    <col min="259" max="259" width="10" style="32" customWidth="1"/>
    <col min="260" max="512" width="9.140625" style="32"/>
    <col min="513" max="513" width="21.85546875" style="32" bestFit="1" customWidth="1"/>
    <col min="514" max="514" width="47.7109375" style="32" customWidth="1"/>
    <col min="515" max="515" width="10" style="32" customWidth="1"/>
    <col min="516" max="768" width="9.140625" style="32"/>
    <col min="769" max="769" width="21.85546875" style="32" bestFit="1" customWidth="1"/>
    <col min="770" max="770" width="47.7109375" style="32" customWidth="1"/>
    <col min="771" max="771" width="10" style="32" customWidth="1"/>
    <col min="772" max="1024" width="9.140625" style="32"/>
    <col min="1025" max="1025" width="21.85546875" style="32" bestFit="1" customWidth="1"/>
    <col min="1026" max="1026" width="47.7109375" style="32" customWidth="1"/>
    <col min="1027" max="1027" width="10" style="32" customWidth="1"/>
    <col min="1028" max="1280" width="9.140625" style="32"/>
    <col min="1281" max="1281" width="21.85546875" style="32" bestFit="1" customWidth="1"/>
    <col min="1282" max="1282" width="47.7109375" style="32" customWidth="1"/>
    <col min="1283" max="1283" width="10" style="32" customWidth="1"/>
    <col min="1284" max="1536" width="9.140625" style="32"/>
    <col min="1537" max="1537" width="21.85546875" style="32" bestFit="1" customWidth="1"/>
    <col min="1538" max="1538" width="47.7109375" style="32" customWidth="1"/>
    <col min="1539" max="1539" width="10" style="32" customWidth="1"/>
    <col min="1540" max="1792" width="9.140625" style="32"/>
    <col min="1793" max="1793" width="21.85546875" style="32" bestFit="1" customWidth="1"/>
    <col min="1794" max="1794" width="47.7109375" style="32" customWidth="1"/>
    <col min="1795" max="1795" width="10" style="32" customWidth="1"/>
    <col min="1796" max="2048" width="9.140625" style="32"/>
    <col min="2049" max="2049" width="21.85546875" style="32" bestFit="1" customWidth="1"/>
    <col min="2050" max="2050" width="47.7109375" style="32" customWidth="1"/>
    <col min="2051" max="2051" width="10" style="32" customWidth="1"/>
    <col min="2052" max="2304" width="9.140625" style="32"/>
    <col min="2305" max="2305" width="21.85546875" style="32" bestFit="1" customWidth="1"/>
    <col min="2306" max="2306" width="47.7109375" style="32" customWidth="1"/>
    <col min="2307" max="2307" width="10" style="32" customWidth="1"/>
    <col min="2308" max="2560" width="9.140625" style="32"/>
    <col min="2561" max="2561" width="21.85546875" style="32" bestFit="1" customWidth="1"/>
    <col min="2562" max="2562" width="47.7109375" style="32" customWidth="1"/>
    <col min="2563" max="2563" width="10" style="32" customWidth="1"/>
    <col min="2564" max="2816" width="9.140625" style="32"/>
    <col min="2817" max="2817" width="21.85546875" style="32" bestFit="1" customWidth="1"/>
    <col min="2818" max="2818" width="47.7109375" style="32" customWidth="1"/>
    <col min="2819" max="2819" width="10" style="32" customWidth="1"/>
    <col min="2820" max="3072" width="9.140625" style="32"/>
    <col min="3073" max="3073" width="21.85546875" style="32" bestFit="1" customWidth="1"/>
    <col min="3074" max="3074" width="47.7109375" style="32" customWidth="1"/>
    <col min="3075" max="3075" width="10" style="32" customWidth="1"/>
    <col min="3076" max="3328" width="9.140625" style="32"/>
    <col min="3329" max="3329" width="21.85546875" style="32" bestFit="1" customWidth="1"/>
    <col min="3330" max="3330" width="47.7109375" style="32" customWidth="1"/>
    <col min="3331" max="3331" width="10" style="32" customWidth="1"/>
    <col min="3332" max="3584" width="9.140625" style="32"/>
    <col min="3585" max="3585" width="21.85546875" style="32" bestFit="1" customWidth="1"/>
    <col min="3586" max="3586" width="47.7109375" style="32" customWidth="1"/>
    <col min="3587" max="3587" width="10" style="32" customWidth="1"/>
    <col min="3588" max="3840" width="9.140625" style="32"/>
    <col min="3841" max="3841" width="21.85546875" style="32" bestFit="1" customWidth="1"/>
    <col min="3842" max="3842" width="47.7109375" style="32" customWidth="1"/>
    <col min="3843" max="3843" width="10" style="32" customWidth="1"/>
    <col min="3844" max="4096" width="9.140625" style="32"/>
    <col min="4097" max="4097" width="21.85546875" style="32" bestFit="1" customWidth="1"/>
    <col min="4098" max="4098" width="47.7109375" style="32" customWidth="1"/>
    <col min="4099" max="4099" width="10" style="32" customWidth="1"/>
    <col min="4100" max="4352" width="9.140625" style="32"/>
    <col min="4353" max="4353" width="21.85546875" style="32" bestFit="1" customWidth="1"/>
    <col min="4354" max="4354" width="47.7109375" style="32" customWidth="1"/>
    <col min="4355" max="4355" width="10" style="32" customWidth="1"/>
    <col min="4356" max="4608" width="9.140625" style="32"/>
    <col min="4609" max="4609" width="21.85546875" style="32" bestFit="1" customWidth="1"/>
    <col min="4610" max="4610" width="47.7109375" style="32" customWidth="1"/>
    <col min="4611" max="4611" width="10" style="32" customWidth="1"/>
    <col min="4612" max="4864" width="9.140625" style="32"/>
    <col min="4865" max="4865" width="21.85546875" style="32" bestFit="1" customWidth="1"/>
    <col min="4866" max="4866" width="47.7109375" style="32" customWidth="1"/>
    <col min="4867" max="4867" width="10" style="32" customWidth="1"/>
    <col min="4868" max="5120" width="9.140625" style="32"/>
    <col min="5121" max="5121" width="21.85546875" style="32" bestFit="1" customWidth="1"/>
    <col min="5122" max="5122" width="47.7109375" style="32" customWidth="1"/>
    <col min="5123" max="5123" width="10" style="32" customWidth="1"/>
    <col min="5124" max="5376" width="9.140625" style="32"/>
    <col min="5377" max="5377" width="21.85546875" style="32" bestFit="1" customWidth="1"/>
    <col min="5378" max="5378" width="47.7109375" style="32" customWidth="1"/>
    <col min="5379" max="5379" width="10" style="32" customWidth="1"/>
    <col min="5380" max="5632" width="9.140625" style="32"/>
    <col min="5633" max="5633" width="21.85546875" style="32" bestFit="1" customWidth="1"/>
    <col min="5634" max="5634" width="47.7109375" style="32" customWidth="1"/>
    <col min="5635" max="5635" width="10" style="32" customWidth="1"/>
    <col min="5636" max="5888" width="9.140625" style="32"/>
    <col min="5889" max="5889" width="21.85546875" style="32" bestFit="1" customWidth="1"/>
    <col min="5890" max="5890" width="47.7109375" style="32" customWidth="1"/>
    <col min="5891" max="5891" width="10" style="32" customWidth="1"/>
    <col min="5892" max="6144" width="9.140625" style="32"/>
    <col min="6145" max="6145" width="21.85546875" style="32" bestFit="1" customWidth="1"/>
    <col min="6146" max="6146" width="47.7109375" style="32" customWidth="1"/>
    <col min="6147" max="6147" width="10" style="32" customWidth="1"/>
    <col min="6148" max="6400" width="9.140625" style="32"/>
    <col min="6401" max="6401" width="21.85546875" style="32" bestFit="1" customWidth="1"/>
    <col min="6402" max="6402" width="47.7109375" style="32" customWidth="1"/>
    <col min="6403" max="6403" width="10" style="32" customWidth="1"/>
    <col min="6404" max="6656" width="9.140625" style="32"/>
    <col min="6657" max="6657" width="21.85546875" style="32" bestFit="1" customWidth="1"/>
    <col min="6658" max="6658" width="47.7109375" style="32" customWidth="1"/>
    <col min="6659" max="6659" width="10" style="32" customWidth="1"/>
    <col min="6660" max="6912" width="9.140625" style="32"/>
    <col min="6913" max="6913" width="21.85546875" style="32" bestFit="1" customWidth="1"/>
    <col min="6914" max="6914" width="47.7109375" style="32" customWidth="1"/>
    <col min="6915" max="6915" width="10" style="32" customWidth="1"/>
    <col min="6916" max="7168" width="9.140625" style="32"/>
    <col min="7169" max="7169" width="21.85546875" style="32" bestFit="1" customWidth="1"/>
    <col min="7170" max="7170" width="47.7109375" style="32" customWidth="1"/>
    <col min="7171" max="7171" width="10" style="32" customWidth="1"/>
    <col min="7172" max="7424" width="9.140625" style="32"/>
    <col min="7425" max="7425" width="21.85546875" style="32" bestFit="1" customWidth="1"/>
    <col min="7426" max="7426" width="47.7109375" style="32" customWidth="1"/>
    <col min="7427" max="7427" width="10" style="32" customWidth="1"/>
    <col min="7428" max="7680" width="9.140625" style="32"/>
    <col min="7681" max="7681" width="21.85546875" style="32" bestFit="1" customWidth="1"/>
    <col min="7682" max="7682" width="47.7109375" style="32" customWidth="1"/>
    <col min="7683" max="7683" width="10" style="32" customWidth="1"/>
    <col min="7684" max="7936" width="9.140625" style="32"/>
    <col min="7937" max="7937" width="21.85546875" style="32" bestFit="1" customWidth="1"/>
    <col min="7938" max="7938" width="47.7109375" style="32" customWidth="1"/>
    <col min="7939" max="7939" width="10" style="32" customWidth="1"/>
    <col min="7940" max="8192" width="9.140625" style="32"/>
    <col min="8193" max="8193" width="21.85546875" style="32" bestFit="1" customWidth="1"/>
    <col min="8194" max="8194" width="47.7109375" style="32" customWidth="1"/>
    <col min="8195" max="8195" width="10" style="32" customWidth="1"/>
    <col min="8196" max="8448" width="9.140625" style="32"/>
    <col min="8449" max="8449" width="21.85546875" style="32" bestFit="1" customWidth="1"/>
    <col min="8450" max="8450" width="47.7109375" style="32" customWidth="1"/>
    <col min="8451" max="8451" width="10" style="32" customWidth="1"/>
    <col min="8452" max="8704" width="9.140625" style="32"/>
    <col min="8705" max="8705" width="21.85546875" style="32" bestFit="1" customWidth="1"/>
    <col min="8706" max="8706" width="47.7109375" style="32" customWidth="1"/>
    <col min="8707" max="8707" width="10" style="32" customWidth="1"/>
    <col min="8708" max="8960" width="9.140625" style="32"/>
    <col min="8961" max="8961" width="21.85546875" style="32" bestFit="1" customWidth="1"/>
    <col min="8962" max="8962" width="47.7109375" style="32" customWidth="1"/>
    <col min="8963" max="8963" width="10" style="32" customWidth="1"/>
    <col min="8964" max="9216" width="9.140625" style="32"/>
    <col min="9217" max="9217" width="21.85546875" style="32" bestFit="1" customWidth="1"/>
    <col min="9218" max="9218" width="47.7109375" style="32" customWidth="1"/>
    <col min="9219" max="9219" width="10" style="32" customWidth="1"/>
    <col min="9220" max="9472" width="9.140625" style="32"/>
    <col min="9473" max="9473" width="21.85546875" style="32" bestFit="1" customWidth="1"/>
    <col min="9474" max="9474" width="47.7109375" style="32" customWidth="1"/>
    <col min="9475" max="9475" width="10" style="32" customWidth="1"/>
    <col min="9476" max="9728" width="9.140625" style="32"/>
    <col min="9729" max="9729" width="21.85546875" style="32" bestFit="1" customWidth="1"/>
    <col min="9730" max="9730" width="47.7109375" style="32" customWidth="1"/>
    <col min="9731" max="9731" width="10" style="32" customWidth="1"/>
    <col min="9732" max="9984" width="9.140625" style="32"/>
    <col min="9985" max="9985" width="21.85546875" style="32" bestFit="1" customWidth="1"/>
    <col min="9986" max="9986" width="47.7109375" style="32" customWidth="1"/>
    <col min="9987" max="9987" width="10" style="32" customWidth="1"/>
    <col min="9988" max="10240" width="9.140625" style="32"/>
    <col min="10241" max="10241" width="21.85546875" style="32" bestFit="1" customWidth="1"/>
    <col min="10242" max="10242" width="47.7109375" style="32" customWidth="1"/>
    <col min="10243" max="10243" width="10" style="32" customWidth="1"/>
    <col min="10244" max="10496" width="9.140625" style="32"/>
    <col min="10497" max="10497" width="21.85546875" style="32" bestFit="1" customWidth="1"/>
    <col min="10498" max="10498" width="47.7109375" style="32" customWidth="1"/>
    <col min="10499" max="10499" width="10" style="32" customWidth="1"/>
    <col min="10500" max="10752" width="9.140625" style="32"/>
    <col min="10753" max="10753" width="21.85546875" style="32" bestFit="1" customWidth="1"/>
    <col min="10754" max="10754" width="47.7109375" style="32" customWidth="1"/>
    <col min="10755" max="10755" width="10" style="32" customWidth="1"/>
    <col min="10756" max="11008" width="9.140625" style="32"/>
    <col min="11009" max="11009" width="21.85546875" style="32" bestFit="1" customWidth="1"/>
    <col min="11010" max="11010" width="47.7109375" style="32" customWidth="1"/>
    <col min="11011" max="11011" width="10" style="32" customWidth="1"/>
    <col min="11012" max="11264" width="9.140625" style="32"/>
    <col min="11265" max="11265" width="21.85546875" style="32" bestFit="1" customWidth="1"/>
    <col min="11266" max="11266" width="47.7109375" style="32" customWidth="1"/>
    <col min="11267" max="11267" width="10" style="32" customWidth="1"/>
    <col min="11268" max="11520" width="9.140625" style="32"/>
    <col min="11521" max="11521" width="21.85546875" style="32" bestFit="1" customWidth="1"/>
    <col min="11522" max="11522" width="47.7109375" style="32" customWidth="1"/>
    <col min="11523" max="11523" width="10" style="32" customWidth="1"/>
    <col min="11524" max="11776" width="9.140625" style="32"/>
    <col min="11777" max="11777" width="21.85546875" style="32" bestFit="1" customWidth="1"/>
    <col min="11778" max="11778" width="47.7109375" style="32" customWidth="1"/>
    <col min="11779" max="11779" width="10" style="32" customWidth="1"/>
    <col min="11780" max="12032" width="9.140625" style="32"/>
    <col min="12033" max="12033" width="21.85546875" style="32" bestFit="1" customWidth="1"/>
    <col min="12034" max="12034" width="47.7109375" style="32" customWidth="1"/>
    <col min="12035" max="12035" width="10" style="32" customWidth="1"/>
    <col min="12036" max="12288" width="9.140625" style="32"/>
    <col min="12289" max="12289" width="21.85546875" style="32" bestFit="1" customWidth="1"/>
    <col min="12290" max="12290" width="47.7109375" style="32" customWidth="1"/>
    <col min="12291" max="12291" width="10" style="32" customWidth="1"/>
    <col min="12292" max="12544" width="9.140625" style="32"/>
    <col min="12545" max="12545" width="21.85546875" style="32" bestFit="1" customWidth="1"/>
    <col min="12546" max="12546" width="47.7109375" style="32" customWidth="1"/>
    <col min="12547" max="12547" width="10" style="32" customWidth="1"/>
    <col min="12548" max="12800" width="9.140625" style="32"/>
    <col min="12801" max="12801" width="21.85546875" style="32" bestFit="1" customWidth="1"/>
    <col min="12802" max="12802" width="47.7109375" style="32" customWidth="1"/>
    <col min="12803" max="12803" width="10" style="32" customWidth="1"/>
    <col min="12804" max="13056" width="9.140625" style="32"/>
    <col min="13057" max="13057" width="21.85546875" style="32" bestFit="1" customWidth="1"/>
    <col min="13058" max="13058" width="47.7109375" style="32" customWidth="1"/>
    <col min="13059" max="13059" width="10" style="32" customWidth="1"/>
    <col min="13060" max="13312" width="9.140625" style="32"/>
    <col min="13313" max="13313" width="21.85546875" style="32" bestFit="1" customWidth="1"/>
    <col min="13314" max="13314" width="47.7109375" style="32" customWidth="1"/>
    <col min="13315" max="13315" width="10" style="32" customWidth="1"/>
    <col min="13316" max="13568" width="9.140625" style="32"/>
    <col min="13569" max="13569" width="21.85546875" style="32" bestFit="1" customWidth="1"/>
    <col min="13570" max="13570" width="47.7109375" style="32" customWidth="1"/>
    <col min="13571" max="13571" width="10" style="32" customWidth="1"/>
    <col min="13572" max="13824" width="9.140625" style="32"/>
    <col min="13825" max="13825" width="21.85546875" style="32" bestFit="1" customWidth="1"/>
    <col min="13826" max="13826" width="47.7109375" style="32" customWidth="1"/>
    <col min="13827" max="13827" width="10" style="32" customWidth="1"/>
    <col min="13828" max="14080" width="9.140625" style="32"/>
    <col min="14081" max="14081" width="21.85546875" style="32" bestFit="1" customWidth="1"/>
    <col min="14082" max="14082" width="47.7109375" style="32" customWidth="1"/>
    <col min="14083" max="14083" width="10" style="32" customWidth="1"/>
    <col min="14084" max="14336" width="9.140625" style="32"/>
    <col min="14337" max="14337" width="21.85546875" style="32" bestFit="1" customWidth="1"/>
    <col min="14338" max="14338" width="47.7109375" style="32" customWidth="1"/>
    <col min="14339" max="14339" width="10" style="32" customWidth="1"/>
    <col min="14340" max="14592" width="9.140625" style="32"/>
    <col min="14593" max="14593" width="21.85546875" style="32" bestFit="1" customWidth="1"/>
    <col min="14594" max="14594" width="47.7109375" style="32" customWidth="1"/>
    <col min="14595" max="14595" width="10" style="32" customWidth="1"/>
    <col min="14596" max="14848" width="9.140625" style="32"/>
    <col min="14849" max="14849" width="21.85546875" style="32" bestFit="1" customWidth="1"/>
    <col min="14850" max="14850" width="47.7109375" style="32" customWidth="1"/>
    <col min="14851" max="14851" width="10" style="32" customWidth="1"/>
    <col min="14852" max="15104" width="9.140625" style="32"/>
    <col min="15105" max="15105" width="21.85546875" style="32" bestFit="1" customWidth="1"/>
    <col min="15106" max="15106" width="47.7109375" style="32" customWidth="1"/>
    <col min="15107" max="15107" width="10" style="32" customWidth="1"/>
    <col min="15108" max="15360" width="9.140625" style="32"/>
    <col min="15361" max="15361" width="21.85546875" style="32" bestFit="1" customWidth="1"/>
    <col min="15362" max="15362" width="47.7109375" style="32" customWidth="1"/>
    <col min="15363" max="15363" width="10" style="32" customWidth="1"/>
    <col min="15364" max="15616" width="9.140625" style="32"/>
    <col min="15617" max="15617" width="21.85546875" style="32" bestFit="1" customWidth="1"/>
    <col min="15618" max="15618" width="47.7109375" style="32" customWidth="1"/>
    <col min="15619" max="15619" width="10" style="32" customWidth="1"/>
    <col min="15620" max="15872" width="9.140625" style="32"/>
    <col min="15873" max="15873" width="21.85546875" style="32" bestFit="1" customWidth="1"/>
    <col min="15874" max="15874" width="47.7109375" style="32" customWidth="1"/>
    <col min="15875" max="15875" width="10" style="32" customWidth="1"/>
    <col min="15876" max="16128" width="9.140625" style="32"/>
    <col min="16129" max="16129" width="21.85546875" style="32" bestFit="1" customWidth="1"/>
    <col min="16130" max="16130" width="47.7109375" style="32" customWidth="1"/>
    <col min="16131" max="16131" width="10" style="32" customWidth="1"/>
    <col min="16132" max="16384" width="9.140625" style="32"/>
  </cols>
  <sheetData>
    <row r="1" spans="1:20">
      <c r="A1" s="32" t="s">
        <v>120</v>
      </c>
      <c r="B1" s="327" t="s">
        <v>1898</v>
      </c>
    </row>
    <row r="2" spans="1:20">
      <c r="A2" s="32" t="s">
        <v>106</v>
      </c>
      <c r="B2" s="14" t="s">
        <v>1879</v>
      </c>
    </row>
    <row r="3" spans="1:20">
      <c r="A3" s="32" t="s">
        <v>108</v>
      </c>
      <c r="B3" s="14" t="s">
        <v>883</v>
      </c>
    </row>
    <row r="4" spans="1:20">
      <c r="A4" s="32" t="s">
        <v>110</v>
      </c>
      <c r="B4" s="14" t="s">
        <v>4</v>
      </c>
    </row>
    <row r="5" spans="1:20">
      <c r="A5" s="32" t="s">
        <v>111</v>
      </c>
      <c r="B5" s="32" t="s">
        <v>124</v>
      </c>
    </row>
    <row r="6" spans="1:20" ht="15.75" thickBot="1"/>
    <row r="7" spans="1:20">
      <c r="A7" s="4549" t="s">
        <v>1880</v>
      </c>
      <c r="B7" s="4550"/>
      <c r="C7" s="4555" t="s">
        <v>1881</v>
      </c>
      <c r="D7" s="4556"/>
      <c r="E7" s="4556"/>
      <c r="F7" s="4556"/>
      <c r="G7" s="4556"/>
      <c r="H7" s="4556"/>
      <c r="I7" s="4556"/>
      <c r="J7" s="4556"/>
      <c r="K7" s="4556"/>
      <c r="L7" s="4556"/>
      <c r="M7" s="4556"/>
      <c r="N7" s="4557"/>
      <c r="O7" s="4557"/>
      <c r="P7" s="4557"/>
      <c r="Q7" s="4558"/>
      <c r="R7" s="1229"/>
      <c r="S7" s="1229"/>
      <c r="T7" s="1229"/>
    </row>
    <row r="8" spans="1:20">
      <c r="A8" s="4551"/>
      <c r="B8" s="4552"/>
      <c r="C8" s="4559"/>
      <c r="D8" s="4560"/>
      <c r="E8" s="4560"/>
      <c r="F8" s="4560"/>
      <c r="G8" s="4560"/>
      <c r="H8" s="4560"/>
      <c r="I8" s="4560"/>
      <c r="J8" s="4560"/>
      <c r="K8" s="4560"/>
      <c r="L8" s="4560"/>
      <c r="M8" s="4560"/>
      <c r="N8" s="4561"/>
      <c r="O8" s="4561"/>
      <c r="P8" s="4561"/>
      <c r="Q8" s="4562"/>
      <c r="R8" s="1229"/>
      <c r="S8" s="1229"/>
      <c r="T8" s="1229"/>
    </row>
    <row r="9" spans="1:20">
      <c r="A9" s="4551"/>
      <c r="B9" s="4552"/>
      <c r="C9" s="4559"/>
      <c r="D9" s="4560"/>
      <c r="E9" s="4560"/>
      <c r="F9" s="4560"/>
      <c r="G9" s="4560"/>
      <c r="H9" s="4560"/>
      <c r="I9" s="4560"/>
      <c r="J9" s="4560"/>
      <c r="K9" s="4560"/>
      <c r="L9" s="4560"/>
      <c r="M9" s="4560"/>
      <c r="N9" s="4561"/>
      <c r="O9" s="4561"/>
      <c r="P9" s="4561"/>
      <c r="Q9" s="4562"/>
      <c r="R9" s="1229"/>
      <c r="S9" s="1229"/>
      <c r="T9" s="1229"/>
    </row>
    <row r="10" spans="1:20" ht="15.75" thickBot="1">
      <c r="A10" s="4553"/>
      <c r="B10" s="4554"/>
      <c r="C10" s="4563"/>
      <c r="D10" s="4564"/>
      <c r="E10" s="4564"/>
      <c r="F10" s="4564"/>
      <c r="G10" s="4564"/>
      <c r="H10" s="4564"/>
      <c r="I10" s="4564"/>
      <c r="J10" s="4564"/>
      <c r="K10" s="4564"/>
      <c r="L10" s="4564"/>
      <c r="M10" s="4564"/>
      <c r="N10" s="4565"/>
      <c r="O10" s="4565"/>
      <c r="P10" s="4565"/>
      <c r="Q10" s="4566"/>
      <c r="R10" s="1229"/>
      <c r="S10" s="1229"/>
      <c r="T10" s="1229"/>
    </row>
    <row r="11" spans="1:20" ht="15" customHeight="1">
      <c r="A11" s="4575" t="s">
        <v>1882</v>
      </c>
      <c r="B11" s="4576"/>
      <c r="C11" s="4579" t="s">
        <v>1877</v>
      </c>
      <c r="D11" s="1353"/>
      <c r="E11" s="4581" t="s">
        <v>1768</v>
      </c>
      <c r="F11" s="4581"/>
      <c r="G11" s="4581"/>
      <c r="H11" s="4581"/>
      <c r="I11" s="4581"/>
      <c r="J11" s="4581"/>
      <c r="K11" s="4581"/>
      <c r="L11" s="4581"/>
      <c r="M11" s="4581"/>
      <c r="N11" s="4581"/>
      <c r="O11" s="4581"/>
      <c r="P11" s="4581"/>
      <c r="Q11" s="4582"/>
      <c r="R11" s="1229"/>
      <c r="S11" s="1229"/>
      <c r="T11" s="1229"/>
    </row>
    <row r="12" spans="1:20" ht="25.5">
      <c r="A12" s="4577"/>
      <c r="B12" s="4578"/>
      <c r="C12" s="4580"/>
      <c r="D12" s="1354" t="s">
        <v>1769</v>
      </c>
      <c r="E12" s="1232" t="s">
        <v>1770</v>
      </c>
      <c r="F12" s="1355" t="s">
        <v>1771</v>
      </c>
      <c r="G12" s="1355" t="s">
        <v>1772</v>
      </c>
      <c r="H12" s="1355" t="s">
        <v>1773</v>
      </c>
      <c r="I12" s="1355" t="s">
        <v>1774</v>
      </c>
      <c r="J12" s="1355" t="s">
        <v>1775</v>
      </c>
      <c r="K12" s="1355" t="s">
        <v>1776</v>
      </c>
      <c r="L12" s="1355" t="s">
        <v>1777</v>
      </c>
      <c r="M12" s="1355" t="s">
        <v>1778</v>
      </c>
      <c r="N12" s="1355" t="s">
        <v>1779</v>
      </c>
      <c r="O12" s="1355" t="s">
        <v>1780</v>
      </c>
      <c r="P12" s="1355" t="s">
        <v>1781</v>
      </c>
      <c r="Q12" s="1356" t="s">
        <v>1782</v>
      </c>
      <c r="R12" s="1229"/>
      <c r="S12" s="1229"/>
      <c r="T12" s="1229"/>
    </row>
    <row r="13" spans="1:20">
      <c r="A13" s="1357"/>
      <c r="B13" s="1358"/>
      <c r="C13" s="1359">
        <v>1</v>
      </c>
      <c r="D13" s="1360">
        <v>2</v>
      </c>
      <c r="E13" s="1360">
        <v>3</v>
      </c>
      <c r="F13" s="1360">
        <v>4</v>
      </c>
      <c r="G13" s="1360">
        <v>5</v>
      </c>
      <c r="H13" s="1360">
        <v>6</v>
      </c>
      <c r="I13" s="1360">
        <v>7</v>
      </c>
      <c r="J13" s="1360">
        <v>8</v>
      </c>
      <c r="K13" s="1360">
        <v>9</v>
      </c>
      <c r="L13" s="1360">
        <v>10</v>
      </c>
      <c r="M13" s="1360">
        <v>11</v>
      </c>
      <c r="N13" s="1360">
        <v>12</v>
      </c>
      <c r="O13" s="1360">
        <v>13</v>
      </c>
      <c r="P13" s="1361">
        <v>14</v>
      </c>
      <c r="Q13" s="1362">
        <v>15</v>
      </c>
      <c r="R13" s="1229"/>
      <c r="S13" s="1229"/>
      <c r="T13" s="1229"/>
    </row>
    <row r="14" spans="1:20">
      <c r="A14" s="1357"/>
      <c r="B14" s="1363" t="s">
        <v>1783</v>
      </c>
      <c r="C14" s="1240"/>
      <c r="D14" s="1241"/>
      <c r="E14" s="1241"/>
      <c r="F14" s="1241"/>
      <c r="G14" s="1241"/>
      <c r="H14" s="1241"/>
      <c r="I14" s="1241"/>
      <c r="J14" s="1241"/>
      <c r="K14" s="1241"/>
      <c r="L14" s="1241"/>
      <c r="M14" s="1241"/>
      <c r="N14" s="1241"/>
      <c r="O14" s="1241"/>
      <c r="P14" s="1241"/>
      <c r="Q14" s="1242"/>
      <c r="R14" s="1229"/>
      <c r="S14" s="1229"/>
      <c r="T14" s="1229"/>
    </row>
    <row r="15" spans="1:20">
      <c r="A15" s="1254"/>
      <c r="B15" s="1364" t="s">
        <v>170</v>
      </c>
      <c r="C15" s="1245"/>
      <c r="D15" s="1246"/>
      <c r="E15" s="1246"/>
      <c r="F15" s="1246"/>
      <c r="G15" s="1246"/>
      <c r="H15" s="1246"/>
      <c r="I15" s="1246"/>
      <c r="J15" s="1246"/>
      <c r="K15" s="1246"/>
      <c r="L15" s="1246"/>
      <c r="M15" s="1246"/>
      <c r="N15" s="1246"/>
      <c r="O15" s="1246"/>
      <c r="P15" s="1246"/>
      <c r="Q15" s="1247"/>
      <c r="R15" s="1229"/>
      <c r="S15" s="1229"/>
      <c r="T15" s="1229"/>
    </row>
    <row r="16" spans="1:20">
      <c r="A16" s="1248">
        <v>1</v>
      </c>
      <c r="B16" s="1249" t="s">
        <v>1784</v>
      </c>
      <c r="C16" s="1250">
        <f>SUM(D16:Q16)</f>
        <v>0</v>
      </c>
      <c r="D16" s="1251"/>
      <c r="E16" s="1252"/>
      <c r="F16" s="1252"/>
      <c r="G16" s="1252"/>
      <c r="H16" s="1252"/>
      <c r="I16" s="1252"/>
      <c r="J16" s="1252"/>
      <c r="K16" s="1252"/>
      <c r="L16" s="1252"/>
      <c r="M16" s="1252"/>
      <c r="N16" s="1252"/>
      <c r="O16" s="1252"/>
      <c r="P16" s="1252"/>
      <c r="Q16" s="1253"/>
      <c r="R16" s="1229"/>
      <c r="S16" s="1229"/>
      <c r="T16" s="1229"/>
    </row>
    <row r="17" spans="1:20" ht="26.25">
      <c r="A17" s="1254">
        <v>2</v>
      </c>
      <c r="B17" s="1255" t="s">
        <v>431</v>
      </c>
      <c r="C17" s="1250">
        <f t="shared" ref="C17:C32" si="0">SUM(D17:Q17)</f>
        <v>0</v>
      </c>
      <c r="D17" s="1256"/>
      <c r="E17" s="1257"/>
      <c r="F17" s="1257"/>
      <c r="G17" s="1257"/>
      <c r="H17" s="1257"/>
      <c r="I17" s="1257"/>
      <c r="J17" s="1257"/>
      <c r="K17" s="1257"/>
      <c r="L17" s="1257"/>
      <c r="M17" s="1257"/>
      <c r="N17" s="1257"/>
      <c r="O17" s="1257"/>
      <c r="P17" s="1257"/>
      <c r="Q17" s="1258"/>
      <c r="R17" s="1229"/>
      <c r="S17" s="1229"/>
      <c r="T17" s="1229"/>
    </row>
    <row r="18" spans="1:20" ht="15" customHeight="1">
      <c r="A18" s="1254">
        <v>3</v>
      </c>
      <c r="B18" s="1260" t="s">
        <v>1785</v>
      </c>
      <c r="C18" s="1250">
        <f t="shared" si="0"/>
        <v>0</v>
      </c>
      <c r="D18" s="1256"/>
      <c r="E18" s="1257"/>
      <c r="F18" s="1257"/>
      <c r="G18" s="1257"/>
      <c r="H18" s="1257"/>
      <c r="I18" s="1257"/>
      <c r="J18" s="1257"/>
      <c r="K18" s="1257"/>
      <c r="L18" s="1257"/>
      <c r="M18" s="1257"/>
      <c r="N18" s="1257"/>
      <c r="O18" s="1257"/>
      <c r="P18" s="1257"/>
      <c r="Q18" s="1258"/>
      <c r="R18" s="1229"/>
      <c r="S18" s="1229"/>
      <c r="T18" s="1229"/>
    </row>
    <row r="19" spans="1:20">
      <c r="A19" s="1254">
        <v>4</v>
      </c>
      <c r="B19" s="1260" t="s">
        <v>1786</v>
      </c>
      <c r="C19" s="1250">
        <f t="shared" si="0"/>
        <v>0</v>
      </c>
      <c r="D19" s="1261">
        <f>D20+D21</f>
        <v>0</v>
      </c>
      <c r="E19" s="1261">
        <f t="shared" ref="E19:Q19" si="1">E20+E21</f>
        <v>0</v>
      </c>
      <c r="F19" s="1261">
        <f t="shared" si="1"/>
        <v>0</v>
      </c>
      <c r="G19" s="1261">
        <f t="shared" si="1"/>
        <v>0</v>
      </c>
      <c r="H19" s="1261">
        <f t="shared" si="1"/>
        <v>0</v>
      </c>
      <c r="I19" s="1261">
        <f t="shared" si="1"/>
        <v>0</v>
      </c>
      <c r="J19" s="1261">
        <f t="shared" si="1"/>
        <v>0</v>
      </c>
      <c r="K19" s="1261">
        <f t="shared" si="1"/>
        <v>0</v>
      </c>
      <c r="L19" s="1261">
        <f t="shared" si="1"/>
        <v>0</v>
      </c>
      <c r="M19" s="1261">
        <f t="shared" si="1"/>
        <v>0</v>
      </c>
      <c r="N19" s="1261">
        <f t="shared" si="1"/>
        <v>0</v>
      </c>
      <c r="O19" s="1261">
        <f t="shared" si="1"/>
        <v>0</v>
      </c>
      <c r="P19" s="1261">
        <f t="shared" si="1"/>
        <v>0</v>
      </c>
      <c r="Q19" s="1262">
        <f t="shared" si="1"/>
        <v>0</v>
      </c>
      <c r="R19" s="1229"/>
      <c r="S19" s="1229"/>
      <c r="T19" s="1229"/>
    </row>
    <row r="20" spans="1:20">
      <c r="A20" s="1254"/>
      <c r="B20" s="1263" t="s">
        <v>1787</v>
      </c>
      <c r="C20" s="1250">
        <f t="shared" si="0"/>
        <v>0</v>
      </c>
      <c r="D20" s="1264"/>
      <c r="E20" s="1265"/>
      <c r="F20" s="1265"/>
      <c r="G20" s="1265"/>
      <c r="H20" s="1265"/>
      <c r="I20" s="1265"/>
      <c r="J20" s="1265"/>
      <c r="K20" s="1265"/>
      <c r="L20" s="1265"/>
      <c r="M20" s="1265"/>
      <c r="N20" s="1265"/>
      <c r="O20" s="1265"/>
      <c r="P20" s="1265"/>
      <c r="Q20" s="1266"/>
      <c r="R20" s="1229"/>
      <c r="S20" s="1229"/>
      <c r="T20" s="1229"/>
    </row>
    <row r="21" spans="1:20">
      <c r="A21" s="1254"/>
      <c r="B21" s="1263" t="s">
        <v>849</v>
      </c>
      <c r="C21" s="1250">
        <f t="shared" si="0"/>
        <v>0</v>
      </c>
      <c r="D21" s="1264"/>
      <c r="E21" s="1265"/>
      <c r="F21" s="1265"/>
      <c r="G21" s="1265"/>
      <c r="H21" s="1265"/>
      <c r="I21" s="1265"/>
      <c r="J21" s="1265"/>
      <c r="K21" s="1265"/>
      <c r="L21" s="1265"/>
      <c r="M21" s="1265"/>
      <c r="N21" s="1265"/>
      <c r="O21" s="1265"/>
      <c r="P21" s="1265"/>
      <c r="Q21" s="1266"/>
      <c r="R21" s="1229"/>
      <c r="S21" s="1229"/>
      <c r="T21" s="1229"/>
    </row>
    <row r="22" spans="1:20">
      <c r="A22" s="1254">
        <v>5</v>
      </c>
      <c r="B22" s="1260" t="s">
        <v>1788</v>
      </c>
      <c r="C22" s="1250">
        <f t="shared" si="0"/>
        <v>0</v>
      </c>
      <c r="D22" s="1267"/>
      <c r="E22" s="1268"/>
      <c r="F22" s="1268"/>
      <c r="G22" s="1268"/>
      <c r="H22" s="1268"/>
      <c r="I22" s="1268"/>
      <c r="J22" s="1268"/>
      <c r="K22" s="1268"/>
      <c r="L22" s="1268"/>
      <c r="M22" s="1268"/>
      <c r="N22" s="1268"/>
      <c r="O22" s="1268"/>
      <c r="P22" s="1268"/>
      <c r="Q22" s="1269"/>
      <c r="R22" s="1229"/>
      <c r="S22" s="1229"/>
      <c r="T22" s="1229"/>
    </row>
    <row r="23" spans="1:20">
      <c r="A23" s="1254">
        <v>6</v>
      </c>
      <c r="B23" s="1260" t="s">
        <v>1789</v>
      </c>
      <c r="C23" s="1250">
        <f t="shared" si="0"/>
        <v>0</v>
      </c>
      <c r="D23" s="1264"/>
      <c r="E23" s="1265"/>
      <c r="F23" s="1265"/>
      <c r="G23" s="1265"/>
      <c r="H23" s="1265"/>
      <c r="I23" s="1265"/>
      <c r="J23" s="1265"/>
      <c r="K23" s="1265"/>
      <c r="L23" s="1265"/>
      <c r="M23" s="1265"/>
      <c r="N23" s="1265"/>
      <c r="O23" s="1265"/>
      <c r="P23" s="1265"/>
      <c r="Q23" s="1266"/>
      <c r="R23" s="1229"/>
      <c r="S23" s="1229"/>
      <c r="T23" s="1229"/>
    </row>
    <row r="24" spans="1:20">
      <c r="A24" s="1254">
        <v>7</v>
      </c>
      <c r="B24" s="1260" t="s">
        <v>1790</v>
      </c>
      <c r="C24" s="1250">
        <f t="shared" si="0"/>
        <v>0</v>
      </c>
      <c r="D24" s="1264"/>
      <c r="E24" s="1265"/>
      <c r="F24" s="1265"/>
      <c r="G24" s="1265"/>
      <c r="H24" s="1265"/>
      <c r="I24" s="1265"/>
      <c r="J24" s="1265"/>
      <c r="K24" s="1265"/>
      <c r="L24" s="1265"/>
      <c r="M24" s="1265"/>
      <c r="N24" s="1265"/>
      <c r="O24" s="1265"/>
      <c r="P24" s="1265"/>
      <c r="Q24" s="1266"/>
      <c r="R24" s="1229"/>
      <c r="S24" s="1229"/>
      <c r="T24" s="1229"/>
    </row>
    <row r="25" spans="1:20">
      <c r="A25" s="1254"/>
      <c r="B25" s="1263" t="s">
        <v>1791</v>
      </c>
      <c r="C25" s="1250">
        <f t="shared" si="0"/>
        <v>0</v>
      </c>
      <c r="D25" s="1264"/>
      <c r="E25" s="1265"/>
      <c r="F25" s="1265"/>
      <c r="G25" s="1265"/>
      <c r="H25" s="1265"/>
      <c r="I25" s="1265"/>
      <c r="J25" s="1265"/>
      <c r="K25" s="1265"/>
      <c r="L25" s="1265"/>
      <c r="M25" s="1265"/>
      <c r="N25" s="1265"/>
      <c r="O25" s="1265"/>
      <c r="P25" s="1265"/>
      <c r="Q25" s="1266"/>
      <c r="R25" s="1229"/>
      <c r="S25" s="1229"/>
      <c r="T25" s="1229"/>
    </row>
    <row r="26" spans="1:20">
      <c r="A26" s="1254">
        <v>8</v>
      </c>
      <c r="B26" s="1271" t="s">
        <v>1792</v>
      </c>
      <c r="C26" s="1250">
        <f t="shared" si="0"/>
        <v>0</v>
      </c>
      <c r="D26" s="1272">
        <f>D27+D28+D29</f>
        <v>0</v>
      </c>
      <c r="E26" s="1272">
        <f t="shared" ref="E26:Q26" si="2">E27+E28+E29</f>
        <v>0</v>
      </c>
      <c r="F26" s="1272">
        <f t="shared" si="2"/>
        <v>0</v>
      </c>
      <c r="G26" s="1272">
        <f t="shared" si="2"/>
        <v>0</v>
      </c>
      <c r="H26" s="1272">
        <f t="shared" si="2"/>
        <v>0</v>
      </c>
      <c r="I26" s="1272">
        <f t="shared" si="2"/>
        <v>0</v>
      </c>
      <c r="J26" s="1272">
        <f t="shared" si="2"/>
        <v>0</v>
      </c>
      <c r="K26" s="1272">
        <f t="shared" si="2"/>
        <v>0</v>
      </c>
      <c r="L26" s="1272">
        <f t="shared" si="2"/>
        <v>0</v>
      </c>
      <c r="M26" s="1272">
        <f t="shared" si="2"/>
        <v>0</v>
      </c>
      <c r="N26" s="1272">
        <f t="shared" si="2"/>
        <v>0</v>
      </c>
      <c r="O26" s="1272">
        <f t="shared" si="2"/>
        <v>0</v>
      </c>
      <c r="P26" s="1272">
        <f t="shared" si="2"/>
        <v>0</v>
      </c>
      <c r="Q26" s="1273">
        <f t="shared" si="2"/>
        <v>0</v>
      </c>
      <c r="R26" s="1229"/>
      <c r="S26" s="1229"/>
      <c r="T26" s="1229"/>
    </row>
    <row r="27" spans="1:20">
      <c r="A27" s="1225"/>
      <c r="B27" s="1274" t="s">
        <v>1793</v>
      </c>
      <c r="C27" s="1250">
        <f t="shared" si="0"/>
        <v>0</v>
      </c>
      <c r="D27" s="1264"/>
      <c r="E27" s="1265"/>
      <c r="F27" s="1265"/>
      <c r="G27" s="1265"/>
      <c r="H27" s="1265"/>
      <c r="I27" s="1265"/>
      <c r="J27" s="1265"/>
      <c r="K27" s="1265"/>
      <c r="L27" s="1265"/>
      <c r="M27" s="1265"/>
      <c r="N27" s="1265"/>
      <c r="O27" s="1265"/>
      <c r="P27" s="1265"/>
      <c r="Q27" s="1266"/>
      <c r="R27" s="1229"/>
      <c r="S27" s="1229"/>
      <c r="T27" s="1229"/>
    </row>
    <row r="28" spans="1:20">
      <c r="A28" s="1254"/>
      <c r="B28" s="1274" t="s">
        <v>381</v>
      </c>
      <c r="C28" s="1250">
        <f t="shared" si="0"/>
        <v>0</v>
      </c>
      <c r="D28" s="1264"/>
      <c r="E28" s="1265"/>
      <c r="F28" s="1265"/>
      <c r="G28" s="1265"/>
      <c r="H28" s="1265"/>
      <c r="I28" s="1265"/>
      <c r="J28" s="1265"/>
      <c r="K28" s="1265"/>
      <c r="L28" s="1265"/>
      <c r="M28" s="1265"/>
      <c r="N28" s="1265"/>
      <c r="O28" s="1265"/>
      <c r="P28" s="1265"/>
      <c r="Q28" s="1266"/>
      <c r="R28" s="1229"/>
      <c r="S28" s="1229"/>
      <c r="T28" s="1229"/>
    </row>
    <row r="29" spans="1:20">
      <c r="A29" s="1254"/>
      <c r="B29" s="1263" t="s">
        <v>1794</v>
      </c>
      <c r="C29" s="1250">
        <f t="shared" si="0"/>
        <v>0</v>
      </c>
      <c r="D29" s="1264"/>
      <c r="E29" s="1265"/>
      <c r="F29" s="1265"/>
      <c r="G29" s="1265"/>
      <c r="H29" s="1265"/>
      <c r="I29" s="1265"/>
      <c r="J29" s="1265"/>
      <c r="K29" s="1265"/>
      <c r="L29" s="1265"/>
      <c r="M29" s="1265"/>
      <c r="N29" s="1265"/>
      <c r="O29" s="1265"/>
      <c r="P29" s="1265"/>
      <c r="Q29" s="1266"/>
      <c r="R29" s="1229"/>
      <c r="S29" s="1229"/>
      <c r="T29" s="1229"/>
    </row>
    <row r="30" spans="1:20">
      <c r="A30" s="1254">
        <v>9</v>
      </c>
      <c r="B30" s="1275" t="s">
        <v>1795</v>
      </c>
      <c r="C30" s="1250">
        <f t="shared" si="0"/>
        <v>0</v>
      </c>
      <c r="D30" s="1272">
        <f>D31+D32</f>
        <v>0</v>
      </c>
      <c r="E30" s="1272">
        <f t="shared" ref="E30:Q30" si="3">E31+E32</f>
        <v>0</v>
      </c>
      <c r="F30" s="1272">
        <f t="shared" si="3"/>
        <v>0</v>
      </c>
      <c r="G30" s="1272">
        <f t="shared" si="3"/>
        <v>0</v>
      </c>
      <c r="H30" s="1272">
        <f t="shared" si="3"/>
        <v>0</v>
      </c>
      <c r="I30" s="1272">
        <f t="shared" si="3"/>
        <v>0</v>
      </c>
      <c r="J30" s="1272">
        <f t="shared" si="3"/>
        <v>0</v>
      </c>
      <c r="K30" s="1272">
        <f t="shared" si="3"/>
        <v>0</v>
      </c>
      <c r="L30" s="1272">
        <f t="shared" si="3"/>
        <v>0</v>
      </c>
      <c r="M30" s="1272">
        <f t="shared" si="3"/>
        <v>0</v>
      </c>
      <c r="N30" s="1272">
        <f t="shared" si="3"/>
        <v>0</v>
      </c>
      <c r="O30" s="1272">
        <f t="shared" si="3"/>
        <v>0</v>
      </c>
      <c r="P30" s="1272">
        <f t="shared" si="3"/>
        <v>0</v>
      </c>
      <c r="Q30" s="1273">
        <f t="shared" si="3"/>
        <v>0</v>
      </c>
      <c r="R30" s="1229"/>
      <c r="S30" s="1229"/>
      <c r="T30" s="1229"/>
    </row>
    <row r="31" spans="1:20">
      <c r="A31" s="1254"/>
      <c r="B31" s="1276" t="s">
        <v>1796</v>
      </c>
      <c r="C31" s="1250">
        <f t="shared" si="0"/>
        <v>0</v>
      </c>
      <c r="D31" s="1264"/>
      <c r="E31" s="1265"/>
      <c r="F31" s="1265"/>
      <c r="G31" s="1265"/>
      <c r="H31" s="1265"/>
      <c r="I31" s="1265"/>
      <c r="J31" s="1265"/>
      <c r="K31" s="1265"/>
      <c r="L31" s="1265"/>
      <c r="M31" s="1265"/>
      <c r="N31" s="1265"/>
      <c r="O31" s="1265"/>
      <c r="P31" s="1265"/>
      <c r="Q31" s="1266"/>
      <c r="R31" s="1229"/>
      <c r="S31" s="1229"/>
      <c r="T31" s="1229"/>
    </row>
    <row r="32" spans="1:20">
      <c r="A32" s="1254"/>
      <c r="B32" s="1276" t="s">
        <v>1797</v>
      </c>
      <c r="C32" s="1250">
        <f t="shared" si="0"/>
        <v>0</v>
      </c>
      <c r="D32" s="1264"/>
      <c r="E32" s="1265"/>
      <c r="F32" s="1265"/>
      <c r="G32" s="1265"/>
      <c r="H32" s="1265"/>
      <c r="I32" s="1265"/>
      <c r="J32" s="1265"/>
      <c r="K32" s="1265"/>
      <c r="L32" s="1265"/>
      <c r="M32" s="1265"/>
      <c r="N32" s="1265"/>
      <c r="O32" s="1265"/>
      <c r="P32" s="1265"/>
      <c r="Q32" s="1266"/>
      <c r="R32" s="1229"/>
      <c r="S32" s="1229"/>
      <c r="T32" s="1229"/>
    </row>
    <row r="33" spans="1:20">
      <c r="A33" s="1254"/>
      <c r="B33" s="1365" t="s">
        <v>1798</v>
      </c>
      <c r="C33" s="1279">
        <f>C16+C17+C18+C19+C22+C23+C24+C25+C26+C30</f>
        <v>0</v>
      </c>
      <c r="D33" s="1279">
        <f t="shared" ref="D33:Q33" si="4">D16+D17+D18+D19+D22+D23+D24+D25+D26+D30</f>
        <v>0</v>
      </c>
      <c r="E33" s="1279">
        <f t="shared" si="4"/>
        <v>0</v>
      </c>
      <c r="F33" s="1279">
        <f t="shared" si="4"/>
        <v>0</v>
      </c>
      <c r="G33" s="1279">
        <f t="shared" si="4"/>
        <v>0</v>
      </c>
      <c r="H33" s="1279">
        <f t="shared" si="4"/>
        <v>0</v>
      </c>
      <c r="I33" s="1279">
        <f t="shared" si="4"/>
        <v>0</v>
      </c>
      <c r="J33" s="1279">
        <f t="shared" si="4"/>
        <v>0</v>
      </c>
      <c r="K33" s="1279">
        <f t="shared" si="4"/>
        <v>0</v>
      </c>
      <c r="L33" s="1279">
        <f t="shared" si="4"/>
        <v>0</v>
      </c>
      <c r="M33" s="1279">
        <f t="shared" si="4"/>
        <v>0</v>
      </c>
      <c r="N33" s="1279">
        <f t="shared" si="4"/>
        <v>0</v>
      </c>
      <c r="O33" s="1279">
        <f t="shared" si="4"/>
        <v>0</v>
      </c>
      <c r="P33" s="1279">
        <f t="shared" si="4"/>
        <v>0</v>
      </c>
      <c r="Q33" s="1280">
        <f t="shared" si="4"/>
        <v>0</v>
      </c>
      <c r="R33" s="1229"/>
      <c r="S33" s="1229"/>
      <c r="T33" s="1229"/>
    </row>
    <row r="34" spans="1:20">
      <c r="A34" s="1254"/>
      <c r="B34" s="1363" t="s">
        <v>1799</v>
      </c>
      <c r="C34" s="1282"/>
      <c r="D34" s="1282"/>
      <c r="E34" s="1282"/>
      <c r="F34" s="1282"/>
      <c r="G34" s="1282"/>
      <c r="H34" s="1282"/>
      <c r="I34" s="1282"/>
      <c r="J34" s="1282"/>
      <c r="K34" s="1282"/>
      <c r="L34" s="1282"/>
      <c r="M34" s="1282"/>
      <c r="N34" s="1282"/>
      <c r="O34" s="1282"/>
      <c r="P34" s="1282"/>
      <c r="Q34" s="1283"/>
      <c r="R34" s="1229"/>
      <c r="S34" s="1229"/>
      <c r="T34" s="1229"/>
    </row>
    <row r="35" spans="1:20">
      <c r="A35" s="1254">
        <v>1</v>
      </c>
      <c r="B35" s="1260" t="s">
        <v>185</v>
      </c>
      <c r="C35" s="1250">
        <f>SUM(D35:Q35)</f>
        <v>0</v>
      </c>
      <c r="D35" s="1267"/>
      <c r="E35" s="1268"/>
      <c r="F35" s="1268"/>
      <c r="G35" s="1268"/>
      <c r="H35" s="1268"/>
      <c r="I35" s="1268"/>
      <c r="J35" s="1268"/>
      <c r="K35" s="1268"/>
      <c r="L35" s="1268"/>
      <c r="M35" s="1268"/>
      <c r="N35" s="1268"/>
      <c r="O35" s="1268"/>
      <c r="P35" s="1268"/>
      <c r="Q35" s="1269"/>
      <c r="R35" s="1229"/>
      <c r="S35" s="1229"/>
      <c r="T35" s="1229"/>
    </row>
    <row r="36" spans="1:20">
      <c r="A36" s="1254">
        <v>2</v>
      </c>
      <c r="B36" s="1260" t="s">
        <v>1800</v>
      </c>
      <c r="C36" s="1250">
        <f t="shared" ref="C36:C50" si="5">SUM(D36:Q36)</f>
        <v>0</v>
      </c>
      <c r="D36" s="1264"/>
      <c r="E36" s="1265"/>
      <c r="F36" s="1265"/>
      <c r="G36" s="1265"/>
      <c r="H36" s="1265"/>
      <c r="I36" s="1265"/>
      <c r="J36" s="1265"/>
      <c r="K36" s="1265"/>
      <c r="L36" s="1265"/>
      <c r="M36" s="1265"/>
      <c r="N36" s="1265"/>
      <c r="O36" s="1265"/>
      <c r="P36" s="1265"/>
      <c r="Q36" s="1266"/>
      <c r="R36" s="1229"/>
      <c r="S36" s="1229"/>
      <c r="T36" s="1229"/>
    </row>
    <row r="37" spans="1:20" ht="26.25">
      <c r="A37" s="1254">
        <v>3</v>
      </c>
      <c r="B37" s="1260" t="s">
        <v>1801</v>
      </c>
      <c r="C37" s="1250">
        <f t="shared" si="5"/>
        <v>0</v>
      </c>
      <c r="D37" s="1264"/>
      <c r="E37" s="1265"/>
      <c r="F37" s="1265"/>
      <c r="G37" s="1265"/>
      <c r="H37" s="1265"/>
      <c r="I37" s="1265"/>
      <c r="J37" s="1265"/>
      <c r="K37" s="1265"/>
      <c r="L37" s="1265"/>
      <c r="M37" s="1265"/>
      <c r="N37" s="1265"/>
      <c r="O37" s="1265"/>
      <c r="P37" s="1265"/>
      <c r="Q37" s="1266"/>
      <c r="R37" s="1229"/>
      <c r="S37" s="1229"/>
      <c r="T37" s="1229"/>
    </row>
    <row r="38" spans="1:20" ht="15" customHeight="1">
      <c r="A38" s="1254">
        <v>4</v>
      </c>
      <c r="B38" s="1260" t="s">
        <v>1802</v>
      </c>
      <c r="C38" s="1250">
        <f t="shared" si="5"/>
        <v>0</v>
      </c>
      <c r="D38" s="1272">
        <f>D39+D40</f>
        <v>0</v>
      </c>
      <c r="E38" s="1272">
        <f t="shared" ref="E38:Q38" si="6">E39+E40</f>
        <v>0</v>
      </c>
      <c r="F38" s="1272">
        <f t="shared" si="6"/>
        <v>0</v>
      </c>
      <c r="G38" s="1272">
        <f t="shared" si="6"/>
        <v>0</v>
      </c>
      <c r="H38" s="1272">
        <f t="shared" si="6"/>
        <v>0</v>
      </c>
      <c r="I38" s="1272">
        <f t="shared" si="6"/>
        <v>0</v>
      </c>
      <c r="J38" s="1272">
        <f t="shared" si="6"/>
        <v>0</v>
      </c>
      <c r="K38" s="1272">
        <f t="shared" si="6"/>
        <v>0</v>
      </c>
      <c r="L38" s="1272">
        <f t="shared" si="6"/>
        <v>0</v>
      </c>
      <c r="M38" s="1272">
        <f t="shared" si="6"/>
        <v>0</v>
      </c>
      <c r="N38" s="1272">
        <f t="shared" si="6"/>
        <v>0</v>
      </c>
      <c r="O38" s="1272">
        <f t="shared" si="6"/>
        <v>0</v>
      </c>
      <c r="P38" s="1272">
        <f t="shared" si="6"/>
        <v>0</v>
      </c>
      <c r="Q38" s="1273">
        <f t="shared" si="6"/>
        <v>0</v>
      </c>
      <c r="R38" s="1229"/>
      <c r="S38" s="1229"/>
      <c r="T38" s="1229"/>
    </row>
    <row r="39" spans="1:20">
      <c r="A39" s="1254"/>
      <c r="B39" s="1263" t="s">
        <v>1787</v>
      </c>
      <c r="C39" s="1250">
        <f t="shared" si="5"/>
        <v>0</v>
      </c>
      <c r="D39" s="1284"/>
      <c r="E39" s="1284"/>
      <c r="F39" s="1284"/>
      <c r="G39" s="1284"/>
      <c r="H39" s="1284"/>
      <c r="I39" s="1284"/>
      <c r="J39" s="1284"/>
      <c r="K39" s="1284"/>
      <c r="L39" s="1284"/>
      <c r="M39" s="1284"/>
      <c r="N39" s="1284"/>
      <c r="O39" s="1284"/>
      <c r="P39" s="1284"/>
      <c r="Q39" s="1285"/>
      <c r="R39" s="1229"/>
      <c r="S39" s="1229"/>
      <c r="T39" s="1229"/>
    </row>
    <row r="40" spans="1:20">
      <c r="A40" s="1254"/>
      <c r="B40" s="1263" t="s">
        <v>849</v>
      </c>
      <c r="C40" s="1250">
        <f t="shared" si="5"/>
        <v>0</v>
      </c>
      <c r="D40" s="1286"/>
      <c r="E40" s="1286"/>
      <c r="F40" s="1286"/>
      <c r="G40" s="1286"/>
      <c r="H40" s="1286"/>
      <c r="I40" s="1286"/>
      <c r="J40" s="1286"/>
      <c r="K40" s="1286"/>
      <c r="L40" s="1286"/>
      <c r="M40" s="1286"/>
      <c r="N40" s="1286"/>
      <c r="O40" s="1286"/>
      <c r="P40" s="1286"/>
      <c r="Q40" s="1287"/>
      <c r="R40" s="1229"/>
      <c r="S40" s="1229"/>
      <c r="T40" s="1229"/>
    </row>
    <row r="41" spans="1:20">
      <c r="A41" s="1254">
        <v>5</v>
      </c>
      <c r="B41" s="1260" t="s">
        <v>1788</v>
      </c>
      <c r="C41" s="1250">
        <f t="shared" si="5"/>
        <v>0</v>
      </c>
      <c r="D41" s="1288"/>
      <c r="E41" s="1288"/>
      <c r="F41" s="1288"/>
      <c r="G41" s="1288"/>
      <c r="H41" s="1288"/>
      <c r="I41" s="1288"/>
      <c r="J41" s="1288"/>
      <c r="K41" s="1288"/>
      <c r="L41" s="1288"/>
      <c r="M41" s="1288"/>
      <c r="N41" s="1288"/>
      <c r="O41" s="1288"/>
      <c r="P41" s="1288"/>
      <c r="Q41" s="1289"/>
      <c r="R41" s="1229"/>
      <c r="S41" s="1229"/>
      <c r="T41" s="1229"/>
    </row>
    <row r="42" spans="1:20">
      <c r="A42" s="1254">
        <v>6</v>
      </c>
      <c r="B42" s="1260" t="s">
        <v>1789</v>
      </c>
      <c r="C42" s="1250">
        <f t="shared" si="5"/>
        <v>0</v>
      </c>
      <c r="D42" s="1290"/>
      <c r="E42" s="1290"/>
      <c r="F42" s="1290"/>
      <c r="G42" s="1290"/>
      <c r="H42" s="1290"/>
      <c r="I42" s="1290"/>
      <c r="J42" s="1290"/>
      <c r="K42" s="1290"/>
      <c r="L42" s="1290"/>
      <c r="M42" s="1290"/>
      <c r="N42" s="1290"/>
      <c r="O42" s="1290"/>
      <c r="P42" s="1290"/>
      <c r="Q42" s="1291"/>
      <c r="R42" s="1229"/>
      <c r="S42" s="1229"/>
      <c r="T42" s="1229"/>
    </row>
    <row r="43" spans="1:20">
      <c r="A43" s="1254">
        <v>7</v>
      </c>
      <c r="B43" s="1292" t="s">
        <v>1803</v>
      </c>
      <c r="C43" s="1250">
        <f t="shared" si="5"/>
        <v>0</v>
      </c>
      <c r="D43" s="1261">
        <f>D44+D45+D46</f>
        <v>0</v>
      </c>
      <c r="E43" s="1261">
        <f t="shared" ref="E43:Q43" si="7">E44+E45+E46</f>
        <v>0</v>
      </c>
      <c r="F43" s="1261">
        <f t="shared" si="7"/>
        <v>0</v>
      </c>
      <c r="G43" s="1261">
        <f t="shared" si="7"/>
        <v>0</v>
      </c>
      <c r="H43" s="1261">
        <f t="shared" si="7"/>
        <v>0</v>
      </c>
      <c r="I43" s="1261">
        <f t="shared" si="7"/>
        <v>0</v>
      </c>
      <c r="J43" s="1261">
        <f t="shared" si="7"/>
        <v>0</v>
      </c>
      <c r="K43" s="1261">
        <f t="shared" si="7"/>
        <v>0</v>
      </c>
      <c r="L43" s="1261">
        <f t="shared" si="7"/>
        <v>0</v>
      </c>
      <c r="M43" s="1261">
        <f t="shared" si="7"/>
        <v>0</v>
      </c>
      <c r="N43" s="1261">
        <f t="shared" si="7"/>
        <v>0</v>
      </c>
      <c r="O43" s="1261">
        <f t="shared" si="7"/>
        <v>0</v>
      </c>
      <c r="P43" s="1261">
        <f t="shared" si="7"/>
        <v>0</v>
      </c>
      <c r="Q43" s="1262">
        <f t="shared" si="7"/>
        <v>0</v>
      </c>
      <c r="R43" s="1229"/>
      <c r="S43" s="1229"/>
      <c r="T43" s="1229"/>
    </row>
    <row r="44" spans="1:20">
      <c r="A44" s="1270"/>
      <c r="B44" s="1263" t="s">
        <v>87</v>
      </c>
      <c r="C44" s="1250">
        <f t="shared" si="5"/>
        <v>0</v>
      </c>
      <c r="D44" s="1293"/>
      <c r="E44" s="1257"/>
      <c r="F44" s="1257"/>
      <c r="G44" s="1257"/>
      <c r="H44" s="1257"/>
      <c r="I44" s="1257"/>
      <c r="J44" s="1257"/>
      <c r="K44" s="1257"/>
      <c r="L44" s="1257"/>
      <c r="M44" s="1257"/>
      <c r="N44" s="1257"/>
      <c r="O44" s="1257"/>
      <c r="P44" s="1257"/>
      <c r="Q44" s="1258"/>
      <c r="R44" s="1229"/>
      <c r="S44" s="1229"/>
      <c r="T44" s="1229"/>
    </row>
    <row r="45" spans="1:20">
      <c r="A45" s="1254"/>
      <c r="B45" s="1263" t="s">
        <v>1787</v>
      </c>
      <c r="C45" s="1250">
        <f t="shared" si="5"/>
        <v>0</v>
      </c>
      <c r="D45" s="1293"/>
      <c r="E45" s="1257"/>
      <c r="F45" s="1257"/>
      <c r="G45" s="1257"/>
      <c r="H45" s="1257"/>
      <c r="I45" s="1257"/>
      <c r="J45" s="1257"/>
      <c r="K45" s="1257"/>
      <c r="L45" s="1257"/>
      <c r="M45" s="1257"/>
      <c r="N45" s="1257"/>
      <c r="O45" s="1257"/>
      <c r="P45" s="1257"/>
      <c r="Q45" s="1258"/>
      <c r="R45" s="1229"/>
      <c r="S45" s="1229"/>
      <c r="T45" s="1229"/>
    </row>
    <row r="46" spans="1:20">
      <c r="A46" s="1254"/>
      <c r="B46" s="1263" t="s">
        <v>1804</v>
      </c>
      <c r="C46" s="1250">
        <f t="shared" si="5"/>
        <v>0</v>
      </c>
      <c r="D46" s="1293"/>
      <c r="E46" s="1257"/>
      <c r="F46" s="1257"/>
      <c r="G46" s="1257"/>
      <c r="H46" s="1257"/>
      <c r="I46" s="1257"/>
      <c r="J46" s="1257"/>
      <c r="K46" s="1257"/>
      <c r="L46" s="1257"/>
      <c r="M46" s="1257"/>
      <c r="N46" s="1257"/>
      <c r="O46" s="1257"/>
      <c r="P46" s="1257"/>
      <c r="Q46" s="1258"/>
      <c r="R46" s="1229"/>
      <c r="S46" s="1229"/>
      <c r="T46" s="1229"/>
    </row>
    <row r="47" spans="1:20">
      <c r="A47" s="1254">
        <v>8</v>
      </c>
      <c r="B47" s="1271" t="s">
        <v>1805</v>
      </c>
      <c r="C47" s="1250">
        <f t="shared" si="5"/>
        <v>0</v>
      </c>
      <c r="D47" s="1293"/>
      <c r="E47" s="1257"/>
      <c r="F47" s="1257"/>
      <c r="G47" s="1257"/>
      <c r="H47" s="1257"/>
      <c r="I47" s="1257"/>
      <c r="J47" s="1257"/>
      <c r="K47" s="1257"/>
      <c r="L47" s="1257"/>
      <c r="M47" s="1257"/>
      <c r="N47" s="1257"/>
      <c r="O47" s="1257"/>
      <c r="P47" s="1257"/>
      <c r="Q47" s="1258"/>
      <c r="R47" s="1229"/>
      <c r="S47" s="1229"/>
      <c r="T47" s="1229"/>
    </row>
    <row r="48" spans="1:20">
      <c r="A48" s="1254">
        <v>9</v>
      </c>
      <c r="B48" s="1271" t="s">
        <v>1806</v>
      </c>
      <c r="C48" s="1250">
        <f t="shared" si="5"/>
        <v>0</v>
      </c>
      <c r="D48" s="1293"/>
      <c r="E48" s="1257"/>
      <c r="F48" s="1257"/>
      <c r="G48" s="1257"/>
      <c r="H48" s="1257"/>
      <c r="I48" s="1257"/>
      <c r="J48" s="1257"/>
      <c r="K48" s="1257"/>
      <c r="L48" s="1257"/>
      <c r="M48" s="1257"/>
      <c r="N48" s="1257"/>
      <c r="O48" s="1257"/>
      <c r="P48" s="1257"/>
      <c r="Q48" s="1258"/>
      <c r="R48" s="1229"/>
      <c r="S48" s="1229"/>
      <c r="T48" s="1229"/>
    </row>
    <row r="49" spans="1:20">
      <c r="A49" s="1254">
        <v>10</v>
      </c>
      <c r="B49" s="1271" t="s">
        <v>1807</v>
      </c>
      <c r="C49" s="1250">
        <f t="shared" si="5"/>
        <v>0</v>
      </c>
      <c r="D49" s="1293"/>
      <c r="E49" s="1257"/>
      <c r="F49" s="1257"/>
      <c r="G49" s="1257"/>
      <c r="H49" s="1257"/>
      <c r="I49" s="1257"/>
      <c r="J49" s="1257"/>
      <c r="K49" s="1257"/>
      <c r="L49" s="1257"/>
      <c r="M49" s="1257"/>
      <c r="N49" s="1257"/>
      <c r="O49" s="1257"/>
      <c r="P49" s="1257"/>
      <c r="Q49" s="1258"/>
      <c r="R49" s="1229"/>
      <c r="S49" s="1229"/>
      <c r="T49" s="1229"/>
    </row>
    <row r="50" spans="1:20">
      <c r="A50" s="1254">
        <v>11</v>
      </c>
      <c r="B50" s="1271" t="s">
        <v>85</v>
      </c>
      <c r="C50" s="1250">
        <f t="shared" si="5"/>
        <v>0</v>
      </c>
      <c r="D50" s="1293"/>
      <c r="E50" s="1257"/>
      <c r="F50" s="1257"/>
      <c r="G50" s="1257"/>
      <c r="H50" s="1257"/>
      <c r="I50" s="1257"/>
      <c r="J50" s="1257"/>
      <c r="K50" s="1257"/>
      <c r="L50" s="1257"/>
      <c r="M50" s="1257"/>
      <c r="N50" s="1257"/>
      <c r="O50" s="1257"/>
      <c r="P50" s="1257"/>
      <c r="Q50" s="1258"/>
      <c r="R50" s="1229"/>
      <c r="S50" s="1229"/>
      <c r="T50" s="1229"/>
    </row>
    <row r="51" spans="1:20" ht="15.75" thickBot="1">
      <c r="A51" s="1366"/>
      <c r="B51" s="1367" t="s">
        <v>1808</v>
      </c>
      <c r="C51" s="1296">
        <f>C35+C36+C37+C38+C41+C42+C43+C47+C48+C49+C50</f>
        <v>0</v>
      </c>
      <c r="D51" s="1297">
        <f>D35+D36+D37+D38+D41+D42+D43+D47+D48+D49+D50</f>
        <v>0</v>
      </c>
      <c r="E51" s="1297">
        <f t="shared" ref="E51:Q51" si="8">E35+E36+E37+E38+E41+E42+E43+E47+E48+E49+E50</f>
        <v>0</v>
      </c>
      <c r="F51" s="1297">
        <f t="shared" si="8"/>
        <v>0</v>
      </c>
      <c r="G51" s="1297">
        <f t="shared" si="8"/>
        <v>0</v>
      </c>
      <c r="H51" s="1297">
        <f t="shared" si="8"/>
        <v>0</v>
      </c>
      <c r="I51" s="1297">
        <f t="shared" si="8"/>
        <v>0</v>
      </c>
      <c r="J51" s="1297">
        <f t="shared" si="8"/>
        <v>0</v>
      </c>
      <c r="K51" s="1297">
        <f t="shared" si="8"/>
        <v>0</v>
      </c>
      <c r="L51" s="1297">
        <f t="shared" si="8"/>
        <v>0</v>
      </c>
      <c r="M51" s="1297">
        <f t="shared" si="8"/>
        <v>0</v>
      </c>
      <c r="N51" s="1297">
        <f t="shared" si="8"/>
        <v>0</v>
      </c>
      <c r="O51" s="1297">
        <f t="shared" si="8"/>
        <v>0</v>
      </c>
      <c r="P51" s="1297">
        <f t="shared" si="8"/>
        <v>0</v>
      </c>
      <c r="Q51" s="1298">
        <f t="shared" si="8"/>
        <v>0</v>
      </c>
      <c r="R51" s="1229"/>
      <c r="S51" s="1229"/>
      <c r="T51" s="1229"/>
    </row>
    <row r="52" spans="1:20" ht="15.75" thickBot="1">
      <c r="A52" s="1368"/>
      <c r="B52" s="1369" t="s">
        <v>1809</v>
      </c>
      <c r="C52" s="1301">
        <f>C33+C51</f>
        <v>0</v>
      </c>
      <c r="D52" s="1302">
        <f>D33+D51</f>
        <v>0</v>
      </c>
      <c r="E52" s="1302">
        <f t="shared" ref="E52:Q52" si="9">E33+E51</f>
        <v>0</v>
      </c>
      <c r="F52" s="1302">
        <f t="shared" si="9"/>
        <v>0</v>
      </c>
      <c r="G52" s="1302">
        <f t="shared" si="9"/>
        <v>0</v>
      </c>
      <c r="H52" s="1302">
        <f t="shared" si="9"/>
        <v>0</v>
      </c>
      <c r="I52" s="1302">
        <f t="shared" si="9"/>
        <v>0</v>
      </c>
      <c r="J52" s="1302">
        <f t="shared" si="9"/>
        <v>0</v>
      </c>
      <c r="K52" s="1302">
        <f t="shared" si="9"/>
        <v>0</v>
      </c>
      <c r="L52" s="1302">
        <f t="shared" si="9"/>
        <v>0</v>
      </c>
      <c r="M52" s="1302">
        <f t="shared" si="9"/>
        <v>0</v>
      </c>
      <c r="N52" s="1302">
        <f t="shared" si="9"/>
        <v>0</v>
      </c>
      <c r="O52" s="1302">
        <f t="shared" si="9"/>
        <v>0</v>
      </c>
      <c r="P52" s="1302">
        <f t="shared" si="9"/>
        <v>0</v>
      </c>
      <c r="Q52" s="1303">
        <f t="shared" si="9"/>
        <v>0</v>
      </c>
      <c r="R52" s="1229"/>
      <c r="S52" s="1229"/>
      <c r="T52" s="1229"/>
    </row>
    <row r="53" spans="1:20">
      <c r="A53" s="1370"/>
      <c r="B53" s="1363" t="s">
        <v>1810</v>
      </c>
      <c r="C53" s="1305"/>
      <c r="D53" s="1306"/>
      <c r="E53" s="1306"/>
      <c r="F53" s="1306"/>
      <c r="G53" s="1306"/>
      <c r="H53" s="1306"/>
      <c r="I53" s="1306"/>
      <c r="J53" s="1306"/>
      <c r="K53" s="1306"/>
      <c r="L53" s="1306"/>
      <c r="M53" s="1306"/>
      <c r="N53" s="1306"/>
      <c r="O53" s="1306"/>
      <c r="P53" s="1306"/>
      <c r="Q53" s="1307"/>
      <c r="R53" s="1229"/>
      <c r="S53" s="1229"/>
      <c r="T53" s="1229"/>
    </row>
    <row r="54" spans="1:20">
      <c r="A54" s="1254"/>
      <c r="B54" s="1363" t="s">
        <v>1811</v>
      </c>
      <c r="C54" s="1308"/>
      <c r="D54" s="1309"/>
      <c r="E54" s="1309"/>
      <c r="F54" s="1309"/>
      <c r="G54" s="1309"/>
      <c r="H54" s="1309"/>
      <c r="I54" s="1309"/>
      <c r="J54" s="1309"/>
      <c r="K54" s="1309"/>
      <c r="L54" s="1309"/>
      <c r="M54" s="1309"/>
      <c r="N54" s="1309"/>
      <c r="O54" s="1309"/>
      <c r="P54" s="1309"/>
      <c r="Q54" s="1310"/>
      <c r="R54" s="1229"/>
      <c r="S54" s="1229"/>
      <c r="T54" s="1229"/>
    </row>
    <row r="55" spans="1:20">
      <c r="A55" s="1270" t="s">
        <v>1812</v>
      </c>
      <c r="B55" s="1371" t="s">
        <v>1813</v>
      </c>
      <c r="C55" s="1245"/>
      <c r="D55" s="1246"/>
      <c r="E55" s="1246"/>
      <c r="F55" s="1246"/>
      <c r="G55" s="1246"/>
      <c r="H55" s="1246"/>
      <c r="I55" s="1246"/>
      <c r="J55" s="1246"/>
      <c r="K55" s="1246"/>
      <c r="L55" s="1246"/>
      <c r="M55" s="1246"/>
      <c r="N55" s="1246"/>
      <c r="O55" s="1246"/>
      <c r="P55" s="1246"/>
      <c r="Q55" s="1247"/>
      <c r="R55" s="1229"/>
      <c r="S55" s="1229"/>
      <c r="T55" s="1229"/>
    </row>
    <row r="56" spans="1:20">
      <c r="A56" s="1254" t="s">
        <v>1814</v>
      </c>
      <c r="B56" s="1312" t="s">
        <v>1815</v>
      </c>
      <c r="C56" s="1250">
        <f t="shared" ref="C56:C62" si="10">SUM(D56:Q56)</f>
        <v>0</v>
      </c>
      <c r="D56" s="1293"/>
      <c r="E56" s="1257"/>
      <c r="F56" s="1257"/>
      <c r="G56" s="1257"/>
      <c r="H56" s="1257"/>
      <c r="I56" s="1257"/>
      <c r="J56" s="1257"/>
      <c r="K56" s="1257"/>
      <c r="L56" s="1257"/>
      <c r="M56" s="1257"/>
      <c r="N56" s="1257"/>
      <c r="O56" s="1257"/>
      <c r="P56" s="1257"/>
      <c r="Q56" s="1258"/>
      <c r="R56" s="1229"/>
      <c r="S56" s="1229"/>
      <c r="T56" s="1229"/>
    </row>
    <row r="57" spans="1:20">
      <c r="A57" s="1254" t="s">
        <v>1816</v>
      </c>
      <c r="B57" s="1312" t="s">
        <v>1817</v>
      </c>
      <c r="C57" s="1250">
        <f t="shared" si="10"/>
        <v>0</v>
      </c>
      <c r="D57" s="1293"/>
      <c r="E57" s="1257"/>
      <c r="F57" s="1257"/>
      <c r="G57" s="1257"/>
      <c r="H57" s="1257"/>
      <c r="I57" s="1257"/>
      <c r="J57" s="1257"/>
      <c r="K57" s="1257"/>
      <c r="L57" s="1257"/>
      <c r="M57" s="1257"/>
      <c r="N57" s="1257"/>
      <c r="O57" s="1257"/>
      <c r="P57" s="1257"/>
      <c r="Q57" s="1258"/>
      <c r="R57" s="1229"/>
      <c r="S57" s="1229"/>
      <c r="T57" s="1229"/>
    </row>
    <row r="58" spans="1:20">
      <c r="A58" s="1254" t="s">
        <v>1818</v>
      </c>
      <c r="B58" s="1312" t="s">
        <v>1819</v>
      </c>
      <c r="C58" s="1250">
        <f t="shared" si="10"/>
        <v>0</v>
      </c>
      <c r="D58" s="1293"/>
      <c r="E58" s="1257"/>
      <c r="F58" s="1257"/>
      <c r="G58" s="1257"/>
      <c r="H58" s="1257"/>
      <c r="I58" s="1257"/>
      <c r="J58" s="1257"/>
      <c r="K58" s="1257"/>
      <c r="L58" s="1257"/>
      <c r="M58" s="1257"/>
      <c r="N58" s="1257"/>
      <c r="O58" s="1257"/>
      <c r="P58" s="1257"/>
      <c r="Q58" s="1258"/>
      <c r="R58" s="1229"/>
      <c r="S58" s="1229"/>
      <c r="T58" s="1229"/>
    </row>
    <row r="59" spans="1:20">
      <c r="A59" s="1254" t="s">
        <v>1820</v>
      </c>
      <c r="B59" s="1312" t="s">
        <v>1821</v>
      </c>
      <c r="C59" s="1250">
        <f t="shared" si="10"/>
        <v>0</v>
      </c>
      <c r="D59" s="1313">
        <f>D60+D61</f>
        <v>0</v>
      </c>
      <c r="E59" s="1313">
        <f t="shared" ref="E59:Q59" si="11">E60+E61</f>
        <v>0</v>
      </c>
      <c r="F59" s="1313">
        <f t="shared" si="11"/>
        <v>0</v>
      </c>
      <c r="G59" s="1313">
        <f t="shared" si="11"/>
        <v>0</v>
      </c>
      <c r="H59" s="1313">
        <f t="shared" si="11"/>
        <v>0</v>
      </c>
      <c r="I59" s="1313">
        <f t="shared" si="11"/>
        <v>0</v>
      </c>
      <c r="J59" s="1313">
        <f t="shared" si="11"/>
        <v>0</v>
      </c>
      <c r="K59" s="1313">
        <f t="shared" si="11"/>
        <v>0</v>
      </c>
      <c r="L59" s="1313">
        <f t="shared" si="11"/>
        <v>0</v>
      </c>
      <c r="M59" s="1313">
        <f t="shared" si="11"/>
        <v>0</v>
      </c>
      <c r="N59" s="1313">
        <f t="shared" si="11"/>
        <v>0</v>
      </c>
      <c r="O59" s="1313">
        <f t="shared" si="11"/>
        <v>0</v>
      </c>
      <c r="P59" s="1313">
        <f t="shared" si="11"/>
        <v>0</v>
      </c>
      <c r="Q59" s="1314">
        <f t="shared" si="11"/>
        <v>0</v>
      </c>
      <c r="R59" s="1229"/>
      <c r="S59" s="1229"/>
      <c r="T59" s="1229"/>
    </row>
    <row r="60" spans="1:20">
      <c r="A60" s="1254" t="s">
        <v>1822</v>
      </c>
      <c r="B60" s="1315" t="s">
        <v>1823</v>
      </c>
      <c r="C60" s="1250">
        <f t="shared" si="10"/>
        <v>0</v>
      </c>
      <c r="D60" s="1286"/>
      <c r="E60" s="1286"/>
      <c r="F60" s="1286"/>
      <c r="G60" s="1286"/>
      <c r="H60" s="1286"/>
      <c r="I60" s="1286"/>
      <c r="J60" s="1286"/>
      <c r="K60" s="1286"/>
      <c r="L60" s="1286"/>
      <c r="M60" s="1286"/>
      <c r="N60" s="1286"/>
      <c r="O60" s="1286"/>
      <c r="P60" s="1286"/>
      <c r="Q60" s="1287"/>
      <c r="R60" s="1229"/>
      <c r="S60" s="1229"/>
      <c r="T60" s="1229"/>
    </row>
    <row r="61" spans="1:20">
      <c r="A61" s="1254" t="s">
        <v>1824</v>
      </c>
      <c r="B61" s="1315" t="s">
        <v>1825</v>
      </c>
      <c r="C61" s="1250">
        <f t="shared" si="10"/>
        <v>0</v>
      </c>
      <c r="D61" s="1286"/>
      <c r="E61" s="1286"/>
      <c r="F61" s="1286"/>
      <c r="G61" s="1286"/>
      <c r="H61" s="1286"/>
      <c r="I61" s="1286"/>
      <c r="J61" s="1286"/>
      <c r="K61" s="1286"/>
      <c r="L61" s="1286"/>
      <c r="M61" s="1286"/>
      <c r="N61" s="1286"/>
      <c r="O61" s="1286"/>
      <c r="P61" s="1286"/>
      <c r="Q61" s="1287"/>
      <c r="R61" s="1229"/>
      <c r="S61" s="1229"/>
      <c r="T61" s="1229"/>
    </row>
    <row r="62" spans="1:20">
      <c r="A62" s="1254" t="s">
        <v>1826</v>
      </c>
      <c r="B62" s="1312" t="s">
        <v>1827</v>
      </c>
      <c r="C62" s="1250">
        <f t="shared" si="10"/>
        <v>0</v>
      </c>
      <c r="D62" s="1316"/>
      <c r="E62" s="1316"/>
      <c r="F62" s="1316"/>
      <c r="G62" s="1316"/>
      <c r="H62" s="1316"/>
      <c r="I62" s="1316"/>
      <c r="J62" s="1316"/>
      <c r="K62" s="1316"/>
      <c r="L62" s="1316"/>
      <c r="M62" s="1316"/>
      <c r="N62" s="1316"/>
      <c r="O62" s="1316"/>
      <c r="P62" s="1316"/>
      <c r="Q62" s="1317"/>
      <c r="R62" s="1229"/>
      <c r="S62" s="1229"/>
      <c r="T62" s="1229"/>
    </row>
    <row r="63" spans="1:20">
      <c r="A63" s="1270"/>
      <c r="B63" s="1365" t="s">
        <v>1828</v>
      </c>
      <c r="C63" s="1318">
        <f>C56+C57+C58+C59+C62</f>
        <v>0</v>
      </c>
      <c r="D63" s="1319">
        <f>D56+D57+D58+D59+D62</f>
        <v>0</v>
      </c>
      <c r="E63" s="1319">
        <f t="shared" ref="E63:Q63" si="12">E56+E57+E58+E59+E62</f>
        <v>0</v>
      </c>
      <c r="F63" s="1319">
        <f t="shared" si="12"/>
        <v>0</v>
      </c>
      <c r="G63" s="1319">
        <f t="shared" si="12"/>
        <v>0</v>
      </c>
      <c r="H63" s="1319">
        <f t="shared" si="12"/>
        <v>0</v>
      </c>
      <c r="I63" s="1319">
        <f t="shared" si="12"/>
        <v>0</v>
      </c>
      <c r="J63" s="1319">
        <f t="shared" si="12"/>
        <v>0</v>
      </c>
      <c r="K63" s="1319">
        <f t="shared" si="12"/>
        <v>0</v>
      </c>
      <c r="L63" s="1319">
        <f t="shared" si="12"/>
        <v>0</v>
      </c>
      <c r="M63" s="1319">
        <f t="shared" si="12"/>
        <v>0</v>
      </c>
      <c r="N63" s="1319">
        <f t="shared" si="12"/>
        <v>0</v>
      </c>
      <c r="O63" s="1319">
        <f t="shared" si="12"/>
        <v>0</v>
      </c>
      <c r="P63" s="1319">
        <f t="shared" si="12"/>
        <v>0</v>
      </c>
      <c r="Q63" s="1320">
        <f t="shared" si="12"/>
        <v>0</v>
      </c>
      <c r="R63" s="1229"/>
      <c r="S63" s="1229"/>
      <c r="T63" s="1229"/>
    </row>
    <row r="64" spans="1:20">
      <c r="A64" s="1254"/>
      <c r="B64" s="1363" t="s">
        <v>1829</v>
      </c>
      <c r="C64" s="1240"/>
      <c r="D64" s="1321"/>
      <c r="E64" s="1321"/>
      <c r="F64" s="1321"/>
      <c r="G64" s="1321"/>
      <c r="H64" s="1321"/>
      <c r="I64" s="1321"/>
      <c r="J64" s="1321"/>
      <c r="K64" s="1321"/>
      <c r="L64" s="1321"/>
      <c r="M64" s="1321"/>
      <c r="N64" s="1321"/>
      <c r="O64" s="1321"/>
      <c r="P64" s="1321"/>
      <c r="Q64" s="1322"/>
      <c r="R64" s="1229"/>
      <c r="S64" s="1229"/>
      <c r="T64" s="1229"/>
    </row>
    <row r="65" spans="1:20">
      <c r="A65" s="1270" t="s">
        <v>1830</v>
      </c>
      <c r="B65" s="1371" t="s">
        <v>1813</v>
      </c>
      <c r="C65" s="1323"/>
      <c r="D65" s="1324"/>
      <c r="E65" s="1324"/>
      <c r="F65" s="1324"/>
      <c r="G65" s="1324"/>
      <c r="H65" s="1324"/>
      <c r="I65" s="1324"/>
      <c r="J65" s="1324"/>
      <c r="K65" s="1324"/>
      <c r="L65" s="1324"/>
      <c r="M65" s="1324"/>
      <c r="N65" s="1324"/>
      <c r="O65" s="1324"/>
      <c r="P65" s="1324"/>
      <c r="Q65" s="1325"/>
      <c r="R65" s="1229"/>
      <c r="S65" s="1229"/>
      <c r="T65" s="1229"/>
    </row>
    <row r="66" spans="1:20">
      <c r="A66" s="1254" t="s">
        <v>1814</v>
      </c>
      <c r="B66" s="1312" t="s">
        <v>1815</v>
      </c>
      <c r="C66" s="1250">
        <f t="shared" ref="C66:C72" si="13">SUM(D66:Q66)</f>
        <v>0</v>
      </c>
      <c r="D66" s="1293"/>
      <c r="E66" s="1257"/>
      <c r="F66" s="1257"/>
      <c r="G66" s="1257"/>
      <c r="H66" s="1257"/>
      <c r="I66" s="1257"/>
      <c r="J66" s="1257"/>
      <c r="K66" s="1257"/>
      <c r="L66" s="1257"/>
      <c r="M66" s="1257"/>
      <c r="N66" s="1257"/>
      <c r="O66" s="1257"/>
      <c r="P66" s="1257"/>
      <c r="Q66" s="1258"/>
      <c r="R66" s="1229"/>
      <c r="S66" s="1229"/>
      <c r="T66" s="1229"/>
    </row>
    <row r="67" spans="1:20">
      <c r="A67" s="1254" t="s">
        <v>1816</v>
      </c>
      <c r="B67" s="1312" t="s">
        <v>1817</v>
      </c>
      <c r="C67" s="1250">
        <f t="shared" si="13"/>
        <v>0</v>
      </c>
      <c r="D67" s="1293"/>
      <c r="E67" s="1257"/>
      <c r="F67" s="1257"/>
      <c r="G67" s="1257"/>
      <c r="H67" s="1257"/>
      <c r="I67" s="1257"/>
      <c r="J67" s="1257"/>
      <c r="K67" s="1257"/>
      <c r="L67" s="1257"/>
      <c r="M67" s="1257"/>
      <c r="N67" s="1257"/>
      <c r="O67" s="1257"/>
      <c r="P67" s="1257"/>
      <c r="Q67" s="1258"/>
      <c r="R67" s="1229"/>
      <c r="S67" s="1229"/>
      <c r="T67" s="1229"/>
    </row>
    <row r="68" spans="1:20">
      <c r="A68" s="1254" t="s">
        <v>1818</v>
      </c>
      <c r="B68" s="1312" t="s">
        <v>1819</v>
      </c>
      <c r="C68" s="1250">
        <f t="shared" si="13"/>
        <v>0</v>
      </c>
      <c r="D68" s="1293"/>
      <c r="E68" s="1257"/>
      <c r="F68" s="1257"/>
      <c r="G68" s="1257"/>
      <c r="H68" s="1257"/>
      <c r="I68" s="1257"/>
      <c r="J68" s="1257"/>
      <c r="K68" s="1257"/>
      <c r="L68" s="1257"/>
      <c r="M68" s="1257"/>
      <c r="N68" s="1257"/>
      <c r="O68" s="1257"/>
      <c r="P68" s="1257"/>
      <c r="Q68" s="1258"/>
      <c r="R68" s="1229"/>
      <c r="S68" s="1229"/>
      <c r="T68" s="1229"/>
    </row>
    <row r="69" spans="1:20">
      <c r="A69" s="1254" t="s">
        <v>1820</v>
      </c>
      <c r="B69" s="1312" t="s">
        <v>1821</v>
      </c>
      <c r="C69" s="1250">
        <f t="shared" si="13"/>
        <v>0</v>
      </c>
      <c r="D69" s="1313">
        <f>D70+D71</f>
        <v>0</v>
      </c>
      <c r="E69" s="1313">
        <f t="shared" ref="E69:Q69" si="14">E70+E71</f>
        <v>0</v>
      </c>
      <c r="F69" s="1313">
        <f t="shared" si="14"/>
        <v>0</v>
      </c>
      <c r="G69" s="1313">
        <f t="shared" si="14"/>
        <v>0</v>
      </c>
      <c r="H69" s="1313">
        <f t="shared" si="14"/>
        <v>0</v>
      </c>
      <c r="I69" s="1313">
        <f t="shared" si="14"/>
        <v>0</v>
      </c>
      <c r="J69" s="1313">
        <f t="shared" si="14"/>
        <v>0</v>
      </c>
      <c r="K69" s="1313">
        <f t="shared" si="14"/>
        <v>0</v>
      </c>
      <c r="L69" s="1313">
        <f t="shared" si="14"/>
        <v>0</v>
      </c>
      <c r="M69" s="1313">
        <f t="shared" si="14"/>
        <v>0</v>
      </c>
      <c r="N69" s="1313">
        <f t="shared" si="14"/>
        <v>0</v>
      </c>
      <c r="O69" s="1313">
        <f t="shared" si="14"/>
        <v>0</v>
      </c>
      <c r="P69" s="1313">
        <f t="shared" si="14"/>
        <v>0</v>
      </c>
      <c r="Q69" s="1314">
        <f t="shared" si="14"/>
        <v>0</v>
      </c>
      <c r="R69" s="1229"/>
      <c r="S69" s="1229"/>
      <c r="T69" s="1229"/>
    </row>
    <row r="70" spans="1:20">
      <c r="A70" s="1254" t="s">
        <v>1822</v>
      </c>
      <c r="B70" s="1315" t="s">
        <v>1823</v>
      </c>
      <c r="C70" s="1250">
        <f t="shared" si="13"/>
        <v>0</v>
      </c>
      <c r="D70" s="1286"/>
      <c r="E70" s="1286"/>
      <c r="F70" s="1286"/>
      <c r="G70" s="1286"/>
      <c r="H70" s="1286"/>
      <c r="I70" s="1286"/>
      <c r="J70" s="1286"/>
      <c r="K70" s="1286"/>
      <c r="L70" s="1286"/>
      <c r="M70" s="1286"/>
      <c r="N70" s="1286"/>
      <c r="O70" s="1286"/>
      <c r="P70" s="1286"/>
      <c r="Q70" s="1287"/>
      <c r="R70" s="1229"/>
      <c r="S70" s="1229"/>
      <c r="T70" s="1229"/>
    </row>
    <row r="71" spans="1:20">
      <c r="A71" s="1254" t="s">
        <v>1824</v>
      </c>
      <c r="B71" s="1315" t="s">
        <v>1825</v>
      </c>
      <c r="C71" s="1250">
        <f t="shared" si="13"/>
        <v>0</v>
      </c>
      <c r="D71" s="1286"/>
      <c r="E71" s="1286"/>
      <c r="F71" s="1286"/>
      <c r="G71" s="1286"/>
      <c r="H71" s="1286"/>
      <c r="I71" s="1286"/>
      <c r="J71" s="1286"/>
      <c r="K71" s="1286"/>
      <c r="L71" s="1286"/>
      <c r="M71" s="1286"/>
      <c r="N71" s="1286"/>
      <c r="O71" s="1286"/>
      <c r="P71" s="1286"/>
      <c r="Q71" s="1287"/>
      <c r="R71" s="1229"/>
      <c r="S71" s="1229"/>
      <c r="T71" s="1229"/>
    </row>
    <row r="72" spans="1:20">
      <c r="A72" s="1254" t="s">
        <v>1826</v>
      </c>
      <c r="B72" s="1312" t="s">
        <v>1827</v>
      </c>
      <c r="C72" s="1250">
        <f t="shared" si="13"/>
        <v>0</v>
      </c>
      <c r="D72" s="1316"/>
      <c r="E72" s="1316"/>
      <c r="F72" s="1316"/>
      <c r="G72" s="1316"/>
      <c r="H72" s="1316"/>
      <c r="I72" s="1316"/>
      <c r="J72" s="1316"/>
      <c r="K72" s="1316"/>
      <c r="L72" s="1316"/>
      <c r="M72" s="1316"/>
      <c r="N72" s="1316"/>
      <c r="O72" s="1316"/>
      <c r="P72" s="1316"/>
      <c r="Q72" s="1317"/>
      <c r="R72" s="1229"/>
      <c r="S72" s="1229"/>
      <c r="T72" s="1229"/>
    </row>
    <row r="73" spans="1:20" ht="15.75" thickBot="1">
      <c r="A73" s="1366"/>
      <c r="B73" s="1367" t="s">
        <v>1831</v>
      </c>
      <c r="C73" s="1326">
        <f>C66+C67+C68+C69+C72</f>
        <v>0</v>
      </c>
      <c r="D73" s="1297">
        <f>D66+D67+D68+D69+D72</f>
        <v>0</v>
      </c>
      <c r="E73" s="1297">
        <f t="shared" ref="E73:Q73" si="15">E66+E67+E68+E69+E72</f>
        <v>0</v>
      </c>
      <c r="F73" s="1297">
        <f t="shared" si="15"/>
        <v>0</v>
      </c>
      <c r="G73" s="1297">
        <f t="shared" si="15"/>
        <v>0</v>
      </c>
      <c r="H73" s="1297">
        <f t="shared" si="15"/>
        <v>0</v>
      </c>
      <c r="I73" s="1297">
        <f t="shared" si="15"/>
        <v>0</v>
      </c>
      <c r="J73" s="1297">
        <f t="shared" si="15"/>
        <v>0</v>
      </c>
      <c r="K73" s="1297">
        <f t="shared" si="15"/>
        <v>0</v>
      </c>
      <c r="L73" s="1297">
        <f t="shared" si="15"/>
        <v>0</v>
      </c>
      <c r="M73" s="1297">
        <f t="shared" si="15"/>
        <v>0</v>
      </c>
      <c r="N73" s="1297">
        <f t="shared" si="15"/>
        <v>0</v>
      </c>
      <c r="O73" s="1297">
        <f t="shared" si="15"/>
        <v>0</v>
      </c>
      <c r="P73" s="1297">
        <f t="shared" si="15"/>
        <v>0</v>
      </c>
      <c r="Q73" s="1298">
        <f t="shared" si="15"/>
        <v>0</v>
      </c>
      <c r="R73" s="1229"/>
      <c r="S73" s="1229"/>
      <c r="T73" s="1229"/>
    </row>
    <row r="74" spans="1:20" ht="15.75" thickBot="1">
      <c r="A74" s="1372"/>
      <c r="B74" s="1369" t="s">
        <v>1832</v>
      </c>
      <c r="C74" s="1301">
        <f>C63+C73</f>
        <v>0</v>
      </c>
      <c r="D74" s="1302">
        <f>D63+D73</f>
        <v>0</v>
      </c>
      <c r="E74" s="1302">
        <f t="shared" ref="E74:Q74" si="16">E63+E73</f>
        <v>0</v>
      </c>
      <c r="F74" s="1302">
        <f t="shared" si="16"/>
        <v>0</v>
      </c>
      <c r="G74" s="1302">
        <f t="shared" si="16"/>
        <v>0</v>
      </c>
      <c r="H74" s="1302">
        <f t="shared" si="16"/>
        <v>0</v>
      </c>
      <c r="I74" s="1302">
        <f t="shared" si="16"/>
        <v>0</v>
      </c>
      <c r="J74" s="1302">
        <f t="shared" si="16"/>
        <v>0</v>
      </c>
      <c r="K74" s="1302">
        <f t="shared" si="16"/>
        <v>0</v>
      </c>
      <c r="L74" s="1302">
        <f t="shared" si="16"/>
        <v>0</v>
      </c>
      <c r="M74" s="1302">
        <f t="shared" si="16"/>
        <v>0</v>
      </c>
      <c r="N74" s="1302">
        <f t="shared" si="16"/>
        <v>0</v>
      </c>
      <c r="O74" s="1302">
        <f t="shared" si="16"/>
        <v>0</v>
      </c>
      <c r="P74" s="1302">
        <f t="shared" si="16"/>
        <v>0</v>
      </c>
      <c r="Q74" s="1303">
        <f t="shared" si="16"/>
        <v>0</v>
      </c>
      <c r="R74" s="1229"/>
      <c r="S74" s="1229"/>
      <c r="T74" s="1229"/>
    </row>
    <row r="75" spans="1:20" ht="15.75" thickBot="1">
      <c r="A75" s="1373"/>
      <c r="B75" s="1374" t="s">
        <v>1833</v>
      </c>
      <c r="C75" s="1330">
        <f>C52+C74</f>
        <v>0</v>
      </c>
      <c r="D75" s="1331">
        <f>D52+D74</f>
        <v>0</v>
      </c>
      <c r="E75" s="1331">
        <f t="shared" ref="E75:Q75" si="17">E52+E74</f>
        <v>0</v>
      </c>
      <c r="F75" s="1331">
        <f t="shared" si="17"/>
        <v>0</v>
      </c>
      <c r="G75" s="1331">
        <f t="shared" si="17"/>
        <v>0</v>
      </c>
      <c r="H75" s="1331">
        <f t="shared" si="17"/>
        <v>0</v>
      </c>
      <c r="I75" s="1331">
        <f t="shared" si="17"/>
        <v>0</v>
      </c>
      <c r="J75" s="1331">
        <f t="shared" si="17"/>
        <v>0</v>
      </c>
      <c r="K75" s="1331">
        <f t="shared" si="17"/>
        <v>0</v>
      </c>
      <c r="L75" s="1331">
        <f t="shared" si="17"/>
        <v>0</v>
      </c>
      <c r="M75" s="1331">
        <f t="shared" si="17"/>
        <v>0</v>
      </c>
      <c r="N75" s="1331">
        <f t="shared" si="17"/>
        <v>0</v>
      </c>
      <c r="O75" s="1331">
        <f t="shared" si="17"/>
        <v>0</v>
      </c>
      <c r="P75" s="1331">
        <f t="shared" si="17"/>
        <v>0</v>
      </c>
      <c r="Q75" s="1332">
        <f t="shared" si="17"/>
        <v>0</v>
      </c>
      <c r="R75" s="1229"/>
      <c r="S75" s="1229"/>
      <c r="T75" s="1229"/>
    </row>
    <row r="76" spans="1:20" ht="16.5" thickTop="1" thickBot="1">
      <c r="A76" s="1375"/>
      <c r="B76" s="1376" t="s">
        <v>1834</v>
      </c>
      <c r="C76" s="1335"/>
      <c r="D76" s="1336">
        <v>0</v>
      </c>
      <c r="E76" s="1337" t="s">
        <v>1835</v>
      </c>
      <c r="F76" s="1338" t="s">
        <v>1836</v>
      </c>
      <c r="G76" s="1338" t="s">
        <v>1837</v>
      </c>
      <c r="H76" s="1338" t="s">
        <v>1838</v>
      </c>
      <c r="I76" s="1338" t="s">
        <v>1839</v>
      </c>
      <c r="J76" s="1338" t="s">
        <v>1840</v>
      </c>
      <c r="K76" s="1338" t="s">
        <v>1841</v>
      </c>
      <c r="L76" s="1338" t="s">
        <v>1842</v>
      </c>
      <c r="M76" s="1338" t="s">
        <v>1843</v>
      </c>
      <c r="N76" s="1338" t="s">
        <v>1844</v>
      </c>
      <c r="O76" s="1338" t="s">
        <v>1845</v>
      </c>
      <c r="P76" s="1338" t="s">
        <v>1846</v>
      </c>
      <c r="Q76" s="1339" t="s">
        <v>1847</v>
      </c>
      <c r="R76" s="1229"/>
      <c r="S76" s="1229"/>
      <c r="T76" s="1229"/>
    </row>
    <row r="77" spans="1:20" ht="16.5" thickTop="1" thickBot="1">
      <c r="A77" s="1377"/>
      <c r="B77" s="1378" t="s">
        <v>1883</v>
      </c>
      <c r="C77" s="1342"/>
      <c r="D77" s="1343">
        <f t="shared" ref="D77:Q77" si="18">D75*D76</f>
        <v>0</v>
      </c>
      <c r="E77" s="1344">
        <f t="shared" si="18"/>
        <v>0</v>
      </c>
      <c r="F77" s="1344">
        <f t="shared" si="18"/>
        <v>0</v>
      </c>
      <c r="G77" s="1344">
        <f t="shared" si="18"/>
        <v>0</v>
      </c>
      <c r="H77" s="1344">
        <f t="shared" si="18"/>
        <v>0</v>
      </c>
      <c r="I77" s="1344">
        <f t="shared" si="18"/>
        <v>0</v>
      </c>
      <c r="J77" s="1344">
        <f t="shared" si="18"/>
        <v>0</v>
      </c>
      <c r="K77" s="1344">
        <f t="shared" si="18"/>
        <v>0</v>
      </c>
      <c r="L77" s="1344">
        <f t="shared" si="18"/>
        <v>0</v>
      </c>
      <c r="M77" s="1344">
        <f t="shared" si="18"/>
        <v>0</v>
      </c>
      <c r="N77" s="1344">
        <f t="shared" si="18"/>
        <v>0</v>
      </c>
      <c r="O77" s="1344">
        <f t="shared" si="18"/>
        <v>0</v>
      </c>
      <c r="P77" s="1344">
        <f t="shared" si="18"/>
        <v>0</v>
      </c>
      <c r="Q77" s="1345">
        <f t="shared" si="18"/>
        <v>0</v>
      </c>
      <c r="R77" s="1229"/>
      <c r="S77" s="1229"/>
      <c r="T77" s="1229"/>
    </row>
    <row r="78" spans="1:20" ht="16.5" thickTop="1" thickBot="1">
      <c r="A78" s="1379"/>
      <c r="B78" s="1380" t="s">
        <v>1884</v>
      </c>
      <c r="C78" s="1348">
        <f>SUM(D77:Q77)</f>
        <v>0</v>
      </c>
      <c r="D78" s="1349"/>
      <c r="E78" s="1350"/>
      <c r="F78" s="1350"/>
      <c r="G78" s="1350"/>
      <c r="H78" s="1350"/>
      <c r="I78" s="1350"/>
      <c r="J78" s="1350"/>
      <c r="K78" s="1350"/>
      <c r="L78" s="1350"/>
      <c r="M78" s="1350"/>
      <c r="N78" s="1350"/>
      <c r="O78" s="1350"/>
      <c r="P78" s="1350"/>
      <c r="Q78" s="1351"/>
      <c r="R78" s="1229"/>
      <c r="S78" s="1229"/>
      <c r="T78" s="1229"/>
    </row>
    <row r="79" spans="1:20">
      <c r="A79" s="1225"/>
      <c r="B79" s="1225"/>
      <c r="C79" s="1225"/>
      <c r="D79" s="1225"/>
      <c r="E79" s="1225"/>
      <c r="F79" s="1225"/>
      <c r="G79" s="1225"/>
      <c r="H79" s="1225"/>
      <c r="I79" s="1225"/>
      <c r="J79" s="1225"/>
      <c r="K79" s="1225"/>
      <c r="L79" s="1225"/>
      <c r="M79" s="1225"/>
      <c r="N79" s="1225"/>
      <c r="O79" s="1225"/>
      <c r="P79" s="1225"/>
      <c r="Q79" s="1225"/>
    </row>
    <row r="80" spans="1:20">
      <c r="A80" s="1225"/>
      <c r="B80" s="1225"/>
      <c r="C80" s="1225"/>
      <c r="D80" s="1225"/>
      <c r="E80" s="1225"/>
      <c r="F80" s="1225"/>
      <c r="G80" s="1225"/>
      <c r="H80" s="1225"/>
      <c r="I80" s="1225"/>
      <c r="J80" s="1225"/>
      <c r="K80" s="1225"/>
      <c r="L80" s="1225"/>
      <c r="M80" s="1225"/>
      <c r="N80" s="1225"/>
      <c r="O80" s="1225"/>
      <c r="P80" s="1225"/>
      <c r="Q80" s="1225"/>
    </row>
    <row r="81" spans="1:17">
      <c r="A81" s="1225"/>
      <c r="B81" s="1225"/>
      <c r="C81" s="1225"/>
      <c r="D81" s="1225"/>
      <c r="E81" s="1225"/>
      <c r="F81" s="1225"/>
      <c r="G81" s="1225"/>
      <c r="H81" s="1225"/>
      <c r="I81" s="1225"/>
      <c r="J81" s="1225"/>
      <c r="K81" s="1225"/>
      <c r="L81" s="1225"/>
      <c r="M81" s="1225"/>
      <c r="N81" s="1225"/>
      <c r="O81" s="1225"/>
      <c r="P81" s="1225"/>
      <c r="Q81" s="1225"/>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2"/>
  <sheetViews>
    <sheetView zoomScale="85" zoomScaleNormal="85" workbookViewId="0">
      <selection activeCell="C27" sqref="C27"/>
    </sheetView>
  </sheetViews>
  <sheetFormatPr defaultRowHeight="15"/>
  <cols>
    <col min="1" max="1" width="11.7109375" style="463" customWidth="1"/>
    <col min="2" max="2" width="41.140625" style="1" customWidth="1"/>
    <col min="3" max="3" width="18" style="1" customWidth="1"/>
    <col min="4" max="7" width="13" style="1" customWidth="1"/>
    <col min="8" max="8" width="15.85546875" style="1" customWidth="1"/>
    <col min="9" max="9" width="15.5703125" style="1" customWidth="1"/>
    <col min="10" max="10" width="9.140625" style="38"/>
    <col min="11" max="11" width="14.5703125" style="38" customWidth="1"/>
    <col min="12" max="12" width="34.28515625" style="38" customWidth="1"/>
    <col min="13" max="16384" width="9.140625" style="38"/>
  </cols>
  <sheetData>
    <row r="1" spans="1:9" s="1" customFormat="1">
      <c r="A1" s="461"/>
      <c r="B1" s="95" t="s">
        <v>120</v>
      </c>
      <c r="C1" s="25">
        <v>34</v>
      </c>
    </row>
    <row r="2" spans="1:9" s="1" customFormat="1">
      <c r="A2" s="461"/>
      <c r="B2" s="95" t="s">
        <v>106</v>
      </c>
      <c r="C2" s="23" t="s">
        <v>633</v>
      </c>
    </row>
    <row r="3" spans="1:9" s="1" customFormat="1">
      <c r="A3" s="462"/>
      <c r="B3" s="95" t="s">
        <v>108</v>
      </c>
      <c r="C3" s="23" t="s">
        <v>122</v>
      </c>
    </row>
    <row r="4" spans="1:9" s="1" customFormat="1">
      <c r="A4" s="462"/>
      <c r="B4" s="95" t="s">
        <v>110</v>
      </c>
      <c r="C4" s="23" t="s">
        <v>4</v>
      </c>
    </row>
    <row r="5" spans="1:9" s="1" customFormat="1">
      <c r="A5" s="462"/>
      <c r="B5" s="95" t="s">
        <v>111</v>
      </c>
      <c r="C5" s="338" t="s">
        <v>124</v>
      </c>
    </row>
    <row r="6" spans="1:9" s="1" customFormat="1">
      <c r="A6" s="463"/>
      <c r="B6" s="18"/>
    </row>
    <row r="7" spans="1:9" s="1" customFormat="1" ht="27" customHeight="1">
      <c r="A7" s="4331" t="s">
        <v>634</v>
      </c>
      <c r="B7" s="4333" t="s">
        <v>635</v>
      </c>
      <c r="C7" s="339"/>
      <c r="D7" s="339"/>
      <c r="E7" s="339"/>
      <c r="F7" s="4335" t="s">
        <v>587</v>
      </c>
      <c r="G7" s="4335"/>
      <c r="H7" s="339"/>
      <c r="I7" s="340"/>
    </row>
    <row r="8" spans="1:9" s="1" customFormat="1" ht="30" customHeight="1">
      <c r="A8" s="4332"/>
      <c r="B8" s="4334"/>
      <c r="C8" s="197" t="s">
        <v>585</v>
      </c>
      <c r="D8" s="197" t="s">
        <v>488</v>
      </c>
      <c r="E8" s="341" t="s">
        <v>636</v>
      </c>
      <c r="F8" s="301" t="s">
        <v>333</v>
      </c>
      <c r="G8" s="197" t="s">
        <v>589</v>
      </c>
      <c r="H8" s="197" t="s">
        <v>588</v>
      </c>
      <c r="I8" s="460" t="s">
        <v>488</v>
      </c>
    </row>
    <row r="9" spans="1:9">
      <c r="A9" s="480">
        <v>1</v>
      </c>
      <c r="B9" s="78" t="s">
        <v>637</v>
      </c>
      <c r="C9" s="342" t="e">
        <f>C10+C23+C36+C49+C62+C75+C88+C101+C114+C127+C140+C153+C166+C179+C192+C205+C218+C231+C244+C257+C270</f>
        <v>#VALUE!</v>
      </c>
      <c r="D9" s="342">
        <f t="shared" ref="D9:I9" si="0">D10+D23+D36+D49+D62+D75+D88+D101+D114+D127+D140+D153+D166+D179+D192+D205+D218+D231+D244+D257+D270</f>
        <v>0</v>
      </c>
      <c r="E9" s="342">
        <f t="shared" si="0"/>
        <v>0</v>
      </c>
      <c r="F9" s="342">
        <f t="shared" si="0"/>
        <v>0</v>
      </c>
      <c r="G9" s="342">
        <f t="shared" si="0"/>
        <v>0</v>
      </c>
      <c r="H9" s="342">
        <f t="shared" si="0"/>
        <v>0</v>
      </c>
      <c r="I9" s="342">
        <f t="shared" si="0"/>
        <v>0</v>
      </c>
    </row>
    <row r="10" spans="1:9">
      <c r="A10" s="481" t="s">
        <v>739</v>
      </c>
      <c r="B10" s="482" t="s">
        <v>740</v>
      </c>
      <c r="C10" s="342">
        <f>C11+C14+C17+C20</f>
        <v>0</v>
      </c>
      <c r="D10" s="342">
        <f t="shared" ref="D10:I10" si="1">D11+D14+D17+D20</f>
        <v>0</v>
      </c>
      <c r="E10" s="342">
        <f t="shared" si="1"/>
        <v>0</v>
      </c>
      <c r="F10" s="342">
        <f t="shared" si="1"/>
        <v>0</v>
      </c>
      <c r="G10" s="342">
        <f t="shared" si="1"/>
        <v>0</v>
      </c>
      <c r="H10" s="342">
        <f t="shared" si="1"/>
        <v>0</v>
      </c>
      <c r="I10" s="342">
        <f t="shared" si="1"/>
        <v>0</v>
      </c>
    </row>
    <row r="11" spans="1:9">
      <c r="A11" s="464"/>
      <c r="B11" s="483" t="s">
        <v>4</v>
      </c>
      <c r="C11" s="342">
        <f>C12+C13</f>
        <v>0</v>
      </c>
      <c r="D11" s="342">
        <f t="shared" ref="D11:H11" si="2">D12+D13</f>
        <v>0</v>
      </c>
      <c r="E11" s="342">
        <f t="shared" si="2"/>
        <v>0</v>
      </c>
      <c r="F11" s="342">
        <f t="shared" si="2"/>
        <v>0</v>
      </c>
      <c r="G11" s="342">
        <f t="shared" si="2"/>
        <v>0</v>
      </c>
      <c r="H11" s="342">
        <f t="shared" si="2"/>
        <v>0</v>
      </c>
      <c r="I11" s="342">
        <f>I12+I13</f>
        <v>0</v>
      </c>
    </row>
    <row r="12" spans="1:9">
      <c r="A12" s="464"/>
      <c r="B12" s="28" t="s">
        <v>638</v>
      </c>
      <c r="C12" s="29">
        <v>0</v>
      </c>
      <c r="D12" s="29">
        <v>0</v>
      </c>
      <c r="E12" s="29">
        <v>0</v>
      </c>
      <c r="F12" s="29">
        <v>0</v>
      </c>
      <c r="G12" s="29">
        <v>0</v>
      </c>
      <c r="H12" s="29">
        <v>0</v>
      </c>
      <c r="I12" s="29">
        <v>0</v>
      </c>
    </row>
    <row r="13" spans="1:9">
      <c r="A13" s="464"/>
      <c r="B13" s="28" t="s">
        <v>639</v>
      </c>
      <c r="C13" s="29">
        <v>0</v>
      </c>
      <c r="D13" s="29">
        <v>0</v>
      </c>
      <c r="E13" s="29">
        <v>0</v>
      </c>
      <c r="F13" s="29">
        <v>0</v>
      </c>
      <c r="G13" s="29">
        <v>0</v>
      </c>
      <c r="H13" s="29">
        <v>0</v>
      </c>
      <c r="I13" s="29">
        <v>0</v>
      </c>
    </row>
    <row r="14" spans="1:9">
      <c r="A14" s="464"/>
      <c r="B14" s="484" t="s">
        <v>6</v>
      </c>
      <c r="C14" s="342">
        <f>C15+C16</f>
        <v>0</v>
      </c>
      <c r="D14" s="342">
        <f t="shared" ref="D14:G14" si="3">D15+D16</f>
        <v>0</v>
      </c>
      <c r="E14" s="342">
        <f t="shared" si="3"/>
        <v>0</v>
      </c>
      <c r="F14" s="342">
        <f t="shared" si="3"/>
        <v>0</v>
      </c>
      <c r="G14" s="342">
        <f t="shared" si="3"/>
        <v>0</v>
      </c>
      <c r="H14" s="342">
        <f>H15+H16</f>
        <v>0</v>
      </c>
      <c r="I14" s="342">
        <f t="shared" ref="I14" si="4">I15+I16</f>
        <v>0</v>
      </c>
    </row>
    <row r="15" spans="1:9">
      <c r="A15" s="464"/>
      <c r="B15" s="28" t="s">
        <v>638</v>
      </c>
      <c r="C15" s="29">
        <v>0</v>
      </c>
      <c r="D15" s="29">
        <v>0</v>
      </c>
      <c r="E15" s="29">
        <v>0</v>
      </c>
      <c r="F15" s="29">
        <v>0</v>
      </c>
      <c r="G15" s="29">
        <v>0</v>
      </c>
      <c r="H15" s="29">
        <v>0</v>
      </c>
      <c r="I15" s="29">
        <v>0</v>
      </c>
    </row>
    <row r="16" spans="1:9">
      <c r="A16" s="464"/>
      <c r="B16" s="28" t="s">
        <v>639</v>
      </c>
      <c r="C16" s="29">
        <v>0</v>
      </c>
      <c r="D16" s="29">
        <v>0</v>
      </c>
      <c r="E16" s="29">
        <v>0</v>
      </c>
      <c r="F16" s="29">
        <v>0</v>
      </c>
      <c r="G16" s="29">
        <v>0</v>
      </c>
      <c r="H16" s="29">
        <v>0</v>
      </c>
      <c r="I16" s="29">
        <v>0</v>
      </c>
    </row>
    <row r="17" spans="1:9">
      <c r="A17" s="464"/>
      <c r="B17" s="484" t="s">
        <v>7</v>
      </c>
      <c r="C17" s="342">
        <f>C18+C19</f>
        <v>0</v>
      </c>
      <c r="D17" s="342">
        <f t="shared" ref="D17:G17" si="5">D18+D19</f>
        <v>0</v>
      </c>
      <c r="E17" s="342">
        <f t="shared" si="5"/>
        <v>0</v>
      </c>
      <c r="F17" s="342">
        <f t="shared" si="5"/>
        <v>0</v>
      </c>
      <c r="G17" s="342">
        <f t="shared" si="5"/>
        <v>0</v>
      </c>
      <c r="H17" s="342">
        <f>H18+H19</f>
        <v>0</v>
      </c>
      <c r="I17" s="342">
        <f t="shared" ref="I17" si="6">I18+I19</f>
        <v>0</v>
      </c>
    </row>
    <row r="18" spans="1:9">
      <c r="A18" s="464"/>
      <c r="B18" s="28" t="s">
        <v>638</v>
      </c>
      <c r="C18" s="29">
        <v>0</v>
      </c>
      <c r="D18" s="29">
        <v>0</v>
      </c>
      <c r="E18" s="29">
        <v>0</v>
      </c>
      <c r="F18" s="29">
        <v>0</v>
      </c>
      <c r="G18" s="29">
        <v>0</v>
      </c>
      <c r="H18" s="29">
        <v>0</v>
      </c>
      <c r="I18" s="29">
        <v>0</v>
      </c>
    </row>
    <row r="19" spans="1:9">
      <c r="A19" s="464"/>
      <c r="B19" s="28" t="s">
        <v>639</v>
      </c>
      <c r="C19" s="29">
        <v>0</v>
      </c>
      <c r="D19" s="29">
        <v>0</v>
      </c>
      <c r="E19" s="29">
        <v>0</v>
      </c>
      <c r="F19" s="29">
        <v>0</v>
      </c>
      <c r="G19" s="29">
        <v>0</v>
      </c>
      <c r="H19" s="29">
        <v>0</v>
      </c>
      <c r="I19" s="29">
        <v>0</v>
      </c>
    </row>
    <row r="20" spans="1:9">
      <c r="A20" s="464"/>
      <c r="B20" s="484" t="s">
        <v>600</v>
      </c>
      <c r="C20" s="342">
        <f>C21+C22</f>
        <v>0</v>
      </c>
      <c r="D20" s="342">
        <f t="shared" ref="D20:G20" si="7">D21+D22</f>
        <v>0</v>
      </c>
      <c r="E20" s="342">
        <f t="shared" si="7"/>
        <v>0</v>
      </c>
      <c r="F20" s="342">
        <f t="shared" si="7"/>
        <v>0</v>
      </c>
      <c r="G20" s="342">
        <f t="shared" si="7"/>
        <v>0</v>
      </c>
      <c r="H20" s="342">
        <f>H21+H22</f>
        <v>0</v>
      </c>
      <c r="I20" s="342">
        <f t="shared" ref="I20" si="8">I21+I22</f>
        <v>0</v>
      </c>
    </row>
    <row r="21" spans="1:9">
      <c r="A21" s="464"/>
      <c r="B21" s="28" t="s">
        <v>638</v>
      </c>
      <c r="C21" s="29">
        <v>0</v>
      </c>
      <c r="D21" s="29">
        <v>0</v>
      </c>
      <c r="E21" s="29">
        <v>0</v>
      </c>
      <c r="F21" s="29">
        <v>0</v>
      </c>
      <c r="G21" s="29">
        <v>0</v>
      </c>
      <c r="H21" s="29">
        <v>0</v>
      </c>
      <c r="I21" s="29">
        <v>0</v>
      </c>
    </row>
    <row r="22" spans="1:9">
      <c r="A22" s="464"/>
      <c r="B22" s="28" t="s">
        <v>639</v>
      </c>
      <c r="C22" s="29">
        <v>0</v>
      </c>
      <c r="D22" s="29">
        <v>0</v>
      </c>
      <c r="E22" s="29">
        <v>0</v>
      </c>
      <c r="F22" s="29">
        <v>0</v>
      </c>
      <c r="G22" s="29">
        <v>0</v>
      </c>
      <c r="H22" s="29">
        <v>0</v>
      </c>
      <c r="I22" s="29">
        <v>0</v>
      </c>
    </row>
    <row r="23" spans="1:9">
      <c r="A23" s="481" t="s">
        <v>741</v>
      </c>
      <c r="B23" s="485" t="s">
        <v>742</v>
      </c>
      <c r="C23" s="342" t="e">
        <f>C24+C27+C30+C33</f>
        <v>#VALUE!</v>
      </c>
      <c r="D23" s="342">
        <f t="shared" ref="D23:G23" si="9">D24+D27+D30+D33</f>
        <v>0</v>
      </c>
      <c r="E23" s="342">
        <f t="shared" si="9"/>
        <v>0</v>
      </c>
      <c r="F23" s="342">
        <f t="shared" si="9"/>
        <v>0</v>
      </c>
      <c r="G23" s="342">
        <f t="shared" si="9"/>
        <v>0</v>
      </c>
      <c r="H23" s="342">
        <f>H24+H27+H30+H33</f>
        <v>0</v>
      </c>
      <c r="I23" s="342">
        <f t="shared" ref="I23" si="10">I24+I27+I30+I33</f>
        <v>0</v>
      </c>
    </row>
    <row r="24" spans="1:9">
      <c r="A24" s="464"/>
      <c r="B24" s="483" t="s">
        <v>4</v>
      </c>
      <c r="C24" s="1453" t="s">
        <v>2044</v>
      </c>
      <c r="D24" s="342">
        <f t="shared" ref="D24:G24" si="11">D25+D26</f>
        <v>0</v>
      </c>
      <c r="E24" s="342">
        <f t="shared" si="11"/>
        <v>0</v>
      </c>
      <c r="F24" s="342">
        <f t="shared" si="11"/>
        <v>0</v>
      </c>
      <c r="G24" s="342">
        <f t="shared" si="11"/>
        <v>0</v>
      </c>
      <c r="H24" s="342">
        <f>H25+H26</f>
        <v>0</v>
      </c>
      <c r="I24" s="342">
        <f t="shared" ref="I24" si="12">I25+I26</f>
        <v>0</v>
      </c>
    </row>
    <row r="25" spans="1:9">
      <c r="A25" s="464"/>
      <c r="B25" s="28" t="s">
        <v>638</v>
      </c>
      <c r="C25" s="1453" t="s">
        <v>2038</v>
      </c>
      <c r="D25" s="29">
        <v>0</v>
      </c>
      <c r="E25" s="29">
        <v>0</v>
      </c>
      <c r="F25" s="29">
        <v>0</v>
      </c>
      <c r="G25" s="29">
        <v>0</v>
      </c>
      <c r="H25" s="29">
        <v>0</v>
      </c>
      <c r="I25" s="29">
        <v>0</v>
      </c>
    </row>
    <row r="26" spans="1:9">
      <c r="A26" s="464"/>
      <c r="B26" s="28" t="s">
        <v>639</v>
      </c>
      <c r="C26" s="1453" t="s">
        <v>2039</v>
      </c>
      <c r="D26" s="29">
        <v>0</v>
      </c>
      <c r="E26" s="29">
        <v>0</v>
      </c>
      <c r="F26" s="29">
        <v>0</v>
      </c>
      <c r="G26" s="29">
        <v>0</v>
      </c>
      <c r="H26" s="29">
        <v>0</v>
      </c>
      <c r="I26" s="29">
        <v>0</v>
      </c>
    </row>
    <row r="27" spans="1:9">
      <c r="A27" s="464"/>
      <c r="B27" s="484" t="s">
        <v>6</v>
      </c>
      <c r="C27" s="1453" t="s">
        <v>2041</v>
      </c>
      <c r="D27" s="342">
        <f t="shared" ref="D27:G27" si="13">D28+D29</f>
        <v>0</v>
      </c>
      <c r="E27" s="342">
        <f t="shared" si="13"/>
        <v>0</v>
      </c>
      <c r="F27" s="342">
        <f t="shared" si="13"/>
        <v>0</v>
      </c>
      <c r="G27" s="342">
        <f t="shared" si="13"/>
        <v>0</v>
      </c>
      <c r="H27" s="342">
        <f>H28+H29</f>
        <v>0</v>
      </c>
      <c r="I27" s="342">
        <f t="shared" ref="I27" si="14">I28+I29</f>
        <v>0</v>
      </c>
    </row>
    <row r="28" spans="1:9">
      <c r="A28" s="464"/>
      <c r="B28" s="28" t="s">
        <v>638</v>
      </c>
      <c r="C28" s="1453" t="s">
        <v>2041</v>
      </c>
      <c r="D28" s="29">
        <v>0</v>
      </c>
      <c r="E28" s="29">
        <v>0</v>
      </c>
      <c r="F28" s="29">
        <v>0</v>
      </c>
      <c r="G28" s="29">
        <v>0</v>
      </c>
      <c r="H28" s="29">
        <v>0</v>
      </c>
      <c r="I28" s="29">
        <v>0</v>
      </c>
    </row>
    <row r="29" spans="1:9">
      <c r="A29" s="464"/>
      <c r="B29" s="28" t="s">
        <v>639</v>
      </c>
      <c r="C29" s="1453" t="s">
        <v>2041</v>
      </c>
      <c r="D29" s="29">
        <v>0</v>
      </c>
      <c r="E29" s="29">
        <v>0</v>
      </c>
      <c r="F29" s="29">
        <v>0</v>
      </c>
      <c r="G29" s="29">
        <v>0</v>
      </c>
      <c r="H29" s="29">
        <v>0</v>
      </c>
      <c r="I29" s="29">
        <v>0</v>
      </c>
    </row>
    <row r="30" spans="1:9">
      <c r="A30" s="464"/>
      <c r="B30" s="484" t="s">
        <v>7</v>
      </c>
      <c r="C30" s="342">
        <f>C31+C32</f>
        <v>0</v>
      </c>
      <c r="D30" s="342">
        <f t="shared" ref="D30:G30" si="15">D31+D32</f>
        <v>0</v>
      </c>
      <c r="E30" s="342">
        <f t="shared" si="15"/>
        <v>0</v>
      </c>
      <c r="F30" s="342">
        <f t="shared" si="15"/>
        <v>0</v>
      </c>
      <c r="G30" s="342">
        <f t="shared" si="15"/>
        <v>0</v>
      </c>
      <c r="H30" s="342">
        <f>H31+H32</f>
        <v>0</v>
      </c>
      <c r="I30" s="342">
        <f t="shared" ref="I30" si="16">I31+I32</f>
        <v>0</v>
      </c>
    </row>
    <row r="31" spans="1:9">
      <c r="A31" s="464"/>
      <c r="B31" s="28" t="s">
        <v>638</v>
      </c>
      <c r="C31" s="29">
        <v>0</v>
      </c>
      <c r="D31" s="29">
        <v>0</v>
      </c>
      <c r="E31" s="29">
        <v>0</v>
      </c>
      <c r="F31" s="29">
        <v>0</v>
      </c>
      <c r="G31" s="29">
        <v>0</v>
      </c>
      <c r="H31" s="29">
        <v>0</v>
      </c>
      <c r="I31" s="29">
        <v>0</v>
      </c>
    </row>
    <row r="32" spans="1:9">
      <c r="A32" s="464"/>
      <c r="B32" s="28" t="s">
        <v>639</v>
      </c>
      <c r="C32" s="29">
        <v>0</v>
      </c>
      <c r="D32" s="29">
        <v>0</v>
      </c>
      <c r="E32" s="29">
        <v>0</v>
      </c>
      <c r="F32" s="29">
        <v>0</v>
      </c>
      <c r="G32" s="29">
        <v>0</v>
      </c>
      <c r="H32" s="29">
        <v>0</v>
      </c>
      <c r="I32" s="29">
        <v>0</v>
      </c>
    </row>
    <row r="33" spans="1:9">
      <c r="A33" s="464"/>
      <c r="B33" s="484" t="s">
        <v>600</v>
      </c>
      <c r="C33" s="342">
        <f>C34+C35</f>
        <v>0</v>
      </c>
      <c r="D33" s="342">
        <f t="shared" ref="D33:G33" si="17">D34+D35</f>
        <v>0</v>
      </c>
      <c r="E33" s="342">
        <f t="shared" si="17"/>
        <v>0</v>
      </c>
      <c r="F33" s="342">
        <f t="shared" si="17"/>
        <v>0</v>
      </c>
      <c r="G33" s="342">
        <f t="shared" si="17"/>
        <v>0</v>
      </c>
      <c r="H33" s="342">
        <f>H34+H35</f>
        <v>0</v>
      </c>
      <c r="I33" s="342">
        <f t="shared" ref="I33" si="18">I34+I35</f>
        <v>0</v>
      </c>
    </row>
    <row r="34" spans="1:9">
      <c r="A34" s="464"/>
      <c r="B34" s="28" t="s">
        <v>638</v>
      </c>
      <c r="C34" s="29">
        <v>0</v>
      </c>
      <c r="D34" s="29">
        <v>0</v>
      </c>
      <c r="E34" s="29">
        <v>0</v>
      </c>
      <c r="F34" s="29">
        <v>0</v>
      </c>
      <c r="G34" s="29">
        <v>0</v>
      </c>
      <c r="H34" s="29">
        <v>0</v>
      </c>
      <c r="I34" s="29">
        <v>0</v>
      </c>
    </row>
    <row r="35" spans="1:9">
      <c r="A35" s="464"/>
      <c r="B35" s="28" t="s">
        <v>639</v>
      </c>
      <c r="C35" s="29">
        <v>0</v>
      </c>
      <c r="D35" s="29">
        <v>0</v>
      </c>
      <c r="E35" s="29">
        <v>0</v>
      </c>
      <c r="F35" s="29">
        <v>0</v>
      </c>
      <c r="G35" s="29">
        <v>0</v>
      </c>
      <c r="H35" s="29">
        <v>0</v>
      </c>
      <c r="I35" s="29">
        <v>0</v>
      </c>
    </row>
    <row r="36" spans="1:9">
      <c r="A36" s="481" t="s">
        <v>743</v>
      </c>
      <c r="B36" s="485" t="s">
        <v>744</v>
      </c>
      <c r="C36" s="342">
        <f>C37+C40+C43+C46</f>
        <v>0</v>
      </c>
      <c r="D36" s="342">
        <f t="shared" ref="D36:G36" si="19">D37+D40+D43+D46</f>
        <v>0</v>
      </c>
      <c r="E36" s="342">
        <f t="shared" si="19"/>
        <v>0</v>
      </c>
      <c r="F36" s="342">
        <f t="shared" si="19"/>
        <v>0</v>
      </c>
      <c r="G36" s="342">
        <f t="shared" si="19"/>
        <v>0</v>
      </c>
      <c r="H36" s="342">
        <f>H37+H40+H43+H46</f>
        <v>0</v>
      </c>
      <c r="I36" s="342">
        <f t="shared" ref="I36" si="20">I37+I40+I43+I46</f>
        <v>0</v>
      </c>
    </row>
    <row r="37" spans="1:9">
      <c r="A37" s="464"/>
      <c r="B37" s="483" t="s">
        <v>4</v>
      </c>
      <c r="C37" s="342">
        <f>C38+C39</f>
        <v>0</v>
      </c>
      <c r="D37" s="342">
        <f t="shared" ref="D37:G37" si="21">D38+D39</f>
        <v>0</v>
      </c>
      <c r="E37" s="342">
        <f t="shared" si="21"/>
        <v>0</v>
      </c>
      <c r="F37" s="342">
        <f t="shared" si="21"/>
        <v>0</v>
      </c>
      <c r="G37" s="342">
        <f t="shared" si="21"/>
        <v>0</v>
      </c>
      <c r="H37" s="342">
        <f>H38+H39</f>
        <v>0</v>
      </c>
      <c r="I37" s="342">
        <f t="shared" ref="I37" si="22">I38+I39</f>
        <v>0</v>
      </c>
    </row>
    <row r="38" spans="1:9">
      <c r="A38" s="464"/>
      <c r="B38" s="28" t="s">
        <v>640</v>
      </c>
      <c r="C38" s="29">
        <v>0</v>
      </c>
      <c r="D38" s="29">
        <v>0</v>
      </c>
      <c r="E38" s="29">
        <v>0</v>
      </c>
      <c r="F38" s="29">
        <v>0</v>
      </c>
      <c r="G38" s="29">
        <v>0</v>
      </c>
      <c r="H38" s="29">
        <v>0</v>
      </c>
      <c r="I38" s="29">
        <v>0</v>
      </c>
    </row>
    <row r="39" spans="1:9">
      <c r="A39" s="464"/>
      <c r="B39" s="28" t="s">
        <v>639</v>
      </c>
      <c r="C39" s="29">
        <v>0</v>
      </c>
      <c r="D39" s="29">
        <v>0</v>
      </c>
      <c r="E39" s="29">
        <v>0</v>
      </c>
      <c r="F39" s="29">
        <v>0</v>
      </c>
      <c r="G39" s="29">
        <v>0</v>
      </c>
      <c r="H39" s="29">
        <v>0</v>
      </c>
      <c r="I39" s="29">
        <v>0</v>
      </c>
    </row>
    <row r="40" spans="1:9">
      <c r="A40" s="464"/>
      <c r="B40" s="484" t="s">
        <v>6</v>
      </c>
      <c r="C40" s="342">
        <f>C41+C42</f>
        <v>0</v>
      </c>
      <c r="D40" s="342">
        <f t="shared" ref="D40:G40" si="23">D41+D42</f>
        <v>0</v>
      </c>
      <c r="E40" s="342">
        <f t="shared" si="23"/>
        <v>0</v>
      </c>
      <c r="F40" s="342">
        <f t="shared" si="23"/>
        <v>0</v>
      </c>
      <c r="G40" s="342">
        <f t="shared" si="23"/>
        <v>0</v>
      </c>
      <c r="H40" s="342">
        <f>H41+H42</f>
        <v>0</v>
      </c>
      <c r="I40" s="342">
        <f t="shared" ref="I40" si="24">I41+I42</f>
        <v>0</v>
      </c>
    </row>
    <row r="41" spans="1:9">
      <c r="A41" s="464"/>
      <c r="B41" s="28" t="s">
        <v>640</v>
      </c>
      <c r="C41" s="29">
        <v>0</v>
      </c>
      <c r="D41" s="29">
        <v>0</v>
      </c>
      <c r="E41" s="29">
        <v>0</v>
      </c>
      <c r="F41" s="29">
        <v>0</v>
      </c>
      <c r="G41" s="29">
        <v>0</v>
      </c>
      <c r="H41" s="29">
        <v>0</v>
      </c>
      <c r="I41" s="29">
        <v>0</v>
      </c>
    </row>
    <row r="42" spans="1:9">
      <c r="A42" s="464"/>
      <c r="B42" s="28" t="s">
        <v>639</v>
      </c>
      <c r="C42" s="29">
        <v>0</v>
      </c>
      <c r="D42" s="29">
        <v>0</v>
      </c>
      <c r="E42" s="29">
        <v>0</v>
      </c>
      <c r="F42" s="29">
        <v>0</v>
      </c>
      <c r="G42" s="29">
        <v>0</v>
      </c>
      <c r="H42" s="29">
        <v>0</v>
      </c>
      <c r="I42" s="29">
        <v>0</v>
      </c>
    </row>
    <row r="43" spans="1:9">
      <c r="A43" s="464"/>
      <c r="B43" s="484" t="s">
        <v>7</v>
      </c>
      <c r="C43" s="342">
        <f>C44+C45</f>
        <v>0</v>
      </c>
      <c r="D43" s="342">
        <f t="shared" ref="D43:G43" si="25">D44+D45</f>
        <v>0</v>
      </c>
      <c r="E43" s="342">
        <f t="shared" si="25"/>
        <v>0</v>
      </c>
      <c r="F43" s="342">
        <f t="shared" si="25"/>
        <v>0</v>
      </c>
      <c r="G43" s="342">
        <f t="shared" si="25"/>
        <v>0</v>
      </c>
      <c r="H43" s="342">
        <f>H44+H45</f>
        <v>0</v>
      </c>
      <c r="I43" s="342">
        <f t="shared" ref="I43" si="26">I44+I45</f>
        <v>0</v>
      </c>
    </row>
    <row r="44" spans="1:9">
      <c r="A44" s="464"/>
      <c r="B44" s="28" t="s">
        <v>640</v>
      </c>
      <c r="C44" s="29">
        <v>0</v>
      </c>
      <c r="D44" s="29">
        <v>0</v>
      </c>
      <c r="E44" s="29">
        <v>0</v>
      </c>
      <c r="F44" s="29">
        <v>0</v>
      </c>
      <c r="G44" s="29">
        <v>0</v>
      </c>
      <c r="H44" s="29">
        <v>0</v>
      </c>
      <c r="I44" s="29">
        <v>0</v>
      </c>
    </row>
    <row r="45" spans="1:9">
      <c r="A45" s="464"/>
      <c r="B45" s="28" t="s">
        <v>639</v>
      </c>
      <c r="C45" s="29">
        <v>0</v>
      </c>
      <c r="D45" s="29">
        <v>0</v>
      </c>
      <c r="E45" s="29">
        <v>0</v>
      </c>
      <c r="F45" s="29">
        <v>0</v>
      </c>
      <c r="G45" s="29">
        <v>0</v>
      </c>
      <c r="H45" s="29">
        <v>0</v>
      </c>
      <c r="I45" s="29">
        <v>0</v>
      </c>
    </row>
    <row r="46" spans="1:9">
      <c r="A46" s="464"/>
      <c r="B46" s="484" t="s">
        <v>600</v>
      </c>
      <c r="C46" s="342">
        <f>C47+C48</f>
        <v>0</v>
      </c>
      <c r="D46" s="342">
        <f t="shared" ref="D46:G46" si="27">D47+D48</f>
        <v>0</v>
      </c>
      <c r="E46" s="342">
        <f t="shared" si="27"/>
        <v>0</v>
      </c>
      <c r="F46" s="342">
        <f t="shared" si="27"/>
        <v>0</v>
      </c>
      <c r="G46" s="342">
        <f t="shared" si="27"/>
        <v>0</v>
      </c>
      <c r="H46" s="342">
        <f>H47+H48</f>
        <v>0</v>
      </c>
      <c r="I46" s="342">
        <f t="shared" ref="I46" si="28">I47+I48</f>
        <v>0</v>
      </c>
    </row>
    <row r="47" spans="1:9">
      <c r="A47" s="464"/>
      <c r="B47" s="28" t="s">
        <v>640</v>
      </c>
      <c r="C47" s="29">
        <v>0</v>
      </c>
      <c r="D47" s="29">
        <v>0</v>
      </c>
      <c r="E47" s="29">
        <v>0</v>
      </c>
      <c r="F47" s="29">
        <v>0</v>
      </c>
      <c r="G47" s="29">
        <v>0</v>
      </c>
      <c r="H47" s="29">
        <v>0</v>
      </c>
      <c r="I47" s="29">
        <v>0</v>
      </c>
    </row>
    <row r="48" spans="1:9">
      <c r="A48" s="464"/>
      <c r="B48" s="28" t="s">
        <v>639</v>
      </c>
      <c r="C48" s="29">
        <v>0</v>
      </c>
      <c r="D48" s="29">
        <v>0</v>
      </c>
      <c r="E48" s="29">
        <v>0</v>
      </c>
      <c r="F48" s="29">
        <v>0</v>
      </c>
      <c r="G48" s="29">
        <v>0</v>
      </c>
      <c r="H48" s="29">
        <v>0</v>
      </c>
      <c r="I48" s="29">
        <v>0</v>
      </c>
    </row>
    <row r="49" spans="1:9" ht="30">
      <c r="A49" s="481" t="s">
        <v>745</v>
      </c>
      <c r="B49" s="485" t="s">
        <v>746</v>
      </c>
      <c r="C49" s="342">
        <f>C50+C53+C56+C59</f>
        <v>0</v>
      </c>
      <c r="D49" s="342">
        <f t="shared" ref="D49:G49" si="29">D50+D53+D56+D59</f>
        <v>0</v>
      </c>
      <c r="E49" s="342">
        <f t="shared" si="29"/>
        <v>0</v>
      </c>
      <c r="F49" s="342">
        <f t="shared" si="29"/>
        <v>0</v>
      </c>
      <c r="G49" s="342">
        <f t="shared" si="29"/>
        <v>0</v>
      </c>
      <c r="H49" s="342">
        <f>H50+H53+H56+H59</f>
        <v>0</v>
      </c>
      <c r="I49" s="342">
        <f t="shared" ref="I49" si="30">I50+I53+I56+I59</f>
        <v>0</v>
      </c>
    </row>
    <row r="50" spans="1:9">
      <c r="A50" s="464"/>
      <c r="B50" s="483" t="s">
        <v>4</v>
      </c>
      <c r="C50" s="342">
        <f>C51+C52</f>
        <v>0</v>
      </c>
      <c r="D50" s="342">
        <f t="shared" ref="D50:G50" si="31">D51+D52</f>
        <v>0</v>
      </c>
      <c r="E50" s="342">
        <f t="shared" si="31"/>
        <v>0</v>
      </c>
      <c r="F50" s="342">
        <f t="shared" si="31"/>
        <v>0</v>
      </c>
      <c r="G50" s="342">
        <f t="shared" si="31"/>
        <v>0</v>
      </c>
      <c r="H50" s="342">
        <f>H51+H52</f>
        <v>0</v>
      </c>
      <c r="I50" s="342">
        <f t="shared" ref="I50" si="32">I51+I52</f>
        <v>0</v>
      </c>
    </row>
    <row r="51" spans="1:9">
      <c r="A51" s="464"/>
      <c r="B51" s="28" t="s">
        <v>640</v>
      </c>
      <c r="C51" s="29">
        <v>0</v>
      </c>
      <c r="D51" s="29">
        <v>0</v>
      </c>
      <c r="E51" s="29">
        <v>0</v>
      </c>
      <c r="F51" s="29">
        <v>0</v>
      </c>
      <c r="G51" s="29">
        <v>0</v>
      </c>
      <c r="H51" s="29">
        <v>0</v>
      </c>
      <c r="I51" s="29">
        <v>0</v>
      </c>
    </row>
    <row r="52" spans="1:9">
      <c r="A52" s="464"/>
      <c r="B52" s="28" t="s">
        <v>639</v>
      </c>
      <c r="C52" s="29">
        <v>0</v>
      </c>
      <c r="D52" s="29">
        <v>0</v>
      </c>
      <c r="E52" s="29">
        <v>0</v>
      </c>
      <c r="F52" s="29">
        <v>0</v>
      </c>
      <c r="G52" s="29">
        <v>0</v>
      </c>
      <c r="H52" s="29">
        <v>0</v>
      </c>
      <c r="I52" s="29">
        <v>0</v>
      </c>
    </row>
    <row r="53" spans="1:9">
      <c r="A53" s="464"/>
      <c r="B53" s="484" t="s">
        <v>6</v>
      </c>
      <c r="C53" s="342">
        <f>C54+C55</f>
        <v>0</v>
      </c>
      <c r="D53" s="342">
        <f t="shared" ref="D53:G53" si="33">D54+D55</f>
        <v>0</v>
      </c>
      <c r="E53" s="342">
        <f t="shared" si="33"/>
        <v>0</v>
      </c>
      <c r="F53" s="342">
        <f t="shared" si="33"/>
        <v>0</v>
      </c>
      <c r="G53" s="342">
        <f t="shared" si="33"/>
        <v>0</v>
      </c>
      <c r="H53" s="342">
        <f>H54+H55</f>
        <v>0</v>
      </c>
      <c r="I53" s="342">
        <f t="shared" ref="I53" si="34">I54+I55</f>
        <v>0</v>
      </c>
    </row>
    <row r="54" spans="1:9">
      <c r="A54" s="464"/>
      <c r="B54" s="28" t="s">
        <v>640</v>
      </c>
      <c r="C54" s="29">
        <v>0</v>
      </c>
      <c r="D54" s="29">
        <v>0</v>
      </c>
      <c r="E54" s="29">
        <v>0</v>
      </c>
      <c r="F54" s="29">
        <v>0</v>
      </c>
      <c r="G54" s="29">
        <v>0</v>
      </c>
      <c r="H54" s="29">
        <v>0</v>
      </c>
      <c r="I54" s="29">
        <v>0</v>
      </c>
    </row>
    <row r="55" spans="1:9">
      <c r="A55" s="464"/>
      <c r="B55" s="28" t="s">
        <v>639</v>
      </c>
      <c r="C55" s="29">
        <v>0</v>
      </c>
      <c r="D55" s="29">
        <v>0</v>
      </c>
      <c r="E55" s="29">
        <v>0</v>
      </c>
      <c r="F55" s="29">
        <v>0</v>
      </c>
      <c r="G55" s="29">
        <v>0</v>
      </c>
      <c r="H55" s="29">
        <v>0</v>
      </c>
      <c r="I55" s="29">
        <v>0</v>
      </c>
    </row>
    <row r="56" spans="1:9">
      <c r="A56" s="464"/>
      <c r="B56" s="484" t="s">
        <v>7</v>
      </c>
      <c r="C56" s="342">
        <f>C57+C58</f>
        <v>0</v>
      </c>
      <c r="D56" s="342">
        <f t="shared" ref="D56:G56" si="35">D57+D58</f>
        <v>0</v>
      </c>
      <c r="E56" s="342">
        <f t="shared" si="35"/>
        <v>0</v>
      </c>
      <c r="F56" s="342">
        <f t="shared" si="35"/>
        <v>0</v>
      </c>
      <c r="G56" s="342">
        <f t="shared" si="35"/>
        <v>0</v>
      </c>
      <c r="H56" s="342">
        <f>H57+H58</f>
        <v>0</v>
      </c>
      <c r="I56" s="342">
        <f t="shared" ref="I56" si="36">I57+I58</f>
        <v>0</v>
      </c>
    </row>
    <row r="57" spans="1:9">
      <c r="A57" s="464"/>
      <c r="B57" s="28" t="s">
        <v>640</v>
      </c>
      <c r="C57" s="29">
        <v>0</v>
      </c>
      <c r="D57" s="29">
        <v>0</v>
      </c>
      <c r="E57" s="29">
        <v>0</v>
      </c>
      <c r="F57" s="29">
        <v>0</v>
      </c>
      <c r="G57" s="29">
        <v>0</v>
      </c>
      <c r="H57" s="29">
        <v>0</v>
      </c>
      <c r="I57" s="29">
        <v>0</v>
      </c>
    </row>
    <row r="58" spans="1:9">
      <c r="A58" s="464"/>
      <c r="B58" s="28" t="s">
        <v>639</v>
      </c>
      <c r="C58" s="29">
        <v>0</v>
      </c>
      <c r="D58" s="29">
        <v>0</v>
      </c>
      <c r="E58" s="29">
        <v>0</v>
      </c>
      <c r="F58" s="29">
        <v>0</v>
      </c>
      <c r="G58" s="29">
        <v>0</v>
      </c>
      <c r="H58" s="29">
        <v>0</v>
      </c>
      <c r="I58" s="29">
        <v>0</v>
      </c>
    </row>
    <row r="59" spans="1:9">
      <c r="A59" s="464"/>
      <c r="B59" s="484" t="s">
        <v>600</v>
      </c>
      <c r="C59" s="342">
        <f>C60+C61</f>
        <v>0</v>
      </c>
      <c r="D59" s="342">
        <f t="shared" ref="D59:G59" si="37">D60+D61</f>
        <v>0</v>
      </c>
      <c r="E59" s="342">
        <f t="shared" si="37"/>
        <v>0</v>
      </c>
      <c r="F59" s="342">
        <f t="shared" si="37"/>
        <v>0</v>
      </c>
      <c r="G59" s="342">
        <f t="shared" si="37"/>
        <v>0</v>
      </c>
      <c r="H59" s="342">
        <f>H60+H61</f>
        <v>0</v>
      </c>
      <c r="I59" s="342">
        <f t="shared" ref="I59" si="38">I60+I61</f>
        <v>0</v>
      </c>
    </row>
    <row r="60" spans="1:9">
      <c r="A60" s="464"/>
      <c r="B60" s="28" t="s">
        <v>640</v>
      </c>
      <c r="C60" s="29">
        <v>0</v>
      </c>
      <c r="D60" s="29">
        <v>0</v>
      </c>
      <c r="E60" s="29">
        <v>0</v>
      </c>
      <c r="F60" s="29">
        <v>0</v>
      </c>
      <c r="G60" s="29">
        <v>0</v>
      </c>
      <c r="H60" s="29">
        <v>0</v>
      </c>
      <c r="I60" s="29">
        <v>0</v>
      </c>
    </row>
    <row r="61" spans="1:9">
      <c r="A61" s="464"/>
      <c r="B61" s="28" t="s">
        <v>639</v>
      </c>
      <c r="C61" s="29">
        <v>0</v>
      </c>
      <c r="D61" s="29">
        <v>0</v>
      </c>
      <c r="E61" s="29">
        <v>0</v>
      </c>
      <c r="F61" s="29">
        <v>0</v>
      </c>
      <c r="G61" s="29">
        <v>0</v>
      </c>
      <c r="H61" s="29">
        <v>0</v>
      </c>
      <c r="I61" s="29">
        <v>0</v>
      </c>
    </row>
    <row r="62" spans="1:9" ht="30">
      <c r="A62" s="481" t="s">
        <v>747</v>
      </c>
      <c r="B62" s="485" t="s">
        <v>748</v>
      </c>
      <c r="C62" s="342">
        <f>C63+C66+C69+C72</f>
        <v>0</v>
      </c>
      <c r="D62" s="342">
        <f t="shared" ref="D62:G62" si="39">D63+D66+D69+D72</f>
        <v>0</v>
      </c>
      <c r="E62" s="342">
        <f t="shared" si="39"/>
        <v>0</v>
      </c>
      <c r="F62" s="342">
        <f t="shared" si="39"/>
        <v>0</v>
      </c>
      <c r="G62" s="342">
        <f t="shared" si="39"/>
        <v>0</v>
      </c>
      <c r="H62" s="342">
        <f>H63+H66+H69+H72</f>
        <v>0</v>
      </c>
      <c r="I62" s="342">
        <f t="shared" ref="I62" si="40">I63+I66+I69+I72</f>
        <v>0</v>
      </c>
    </row>
    <row r="63" spans="1:9">
      <c r="A63" s="464"/>
      <c r="B63" s="483" t="s">
        <v>4</v>
      </c>
      <c r="C63" s="342">
        <f>C64+C65</f>
        <v>0</v>
      </c>
      <c r="D63" s="342">
        <f t="shared" ref="D63:G63" si="41">D64+D65</f>
        <v>0</v>
      </c>
      <c r="E63" s="342">
        <f t="shared" si="41"/>
        <v>0</v>
      </c>
      <c r="F63" s="342">
        <f t="shared" si="41"/>
        <v>0</v>
      </c>
      <c r="G63" s="342">
        <f t="shared" si="41"/>
        <v>0</v>
      </c>
      <c r="H63" s="342">
        <f>H64+H65</f>
        <v>0</v>
      </c>
      <c r="I63" s="342">
        <f t="shared" ref="I63" si="42">I64+I65</f>
        <v>0</v>
      </c>
    </row>
    <row r="64" spans="1:9">
      <c r="A64" s="464"/>
      <c r="B64" s="28" t="s">
        <v>640</v>
      </c>
      <c r="C64" s="29">
        <v>0</v>
      </c>
      <c r="D64" s="29">
        <v>0</v>
      </c>
      <c r="E64" s="29">
        <v>0</v>
      </c>
      <c r="F64" s="29">
        <v>0</v>
      </c>
      <c r="G64" s="29">
        <v>0</v>
      </c>
      <c r="H64" s="29">
        <v>0</v>
      </c>
      <c r="I64" s="29">
        <v>0</v>
      </c>
    </row>
    <row r="65" spans="1:9">
      <c r="A65" s="464"/>
      <c r="B65" s="28" t="s">
        <v>639</v>
      </c>
      <c r="C65" s="29">
        <v>0</v>
      </c>
      <c r="D65" s="29">
        <v>0</v>
      </c>
      <c r="E65" s="29">
        <v>0</v>
      </c>
      <c r="F65" s="29">
        <v>0</v>
      </c>
      <c r="G65" s="29">
        <v>0</v>
      </c>
      <c r="H65" s="29">
        <v>0</v>
      </c>
      <c r="I65" s="29">
        <v>0</v>
      </c>
    </row>
    <row r="66" spans="1:9">
      <c r="A66" s="464"/>
      <c r="B66" s="484" t="s">
        <v>6</v>
      </c>
      <c r="C66" s="342">
        <f>C67+C68</f>
        <v>0</v>
      </c>
      <c r="D66" s="342">
        <f t="shared" ref="D66:G66" si="43">D67+D68</f>
        <v>0</v>
      </c>
      <c r="E66" s="342">
        <f t="shared" si="43"/>
        <v>0</v>
      </c>
      <c r="F66" s="342">
        <f t="shared" si="43"/>
        <v>0</v>
      </c>
      <c r="G66" s="342">
        <f t="shared" si="43"/>
        <v>0</v>
      </c>
      <c r="H66" s="342">
        <f>H67+H68</f>
        <v>0</v>
      </c>
      <c r="I66" s="342">
        <f t="shared" ref="I66" si="44">I67+I68</f>
        <v>0</v>
      </c>
    </row>
    <row r="67" spans="1:9">
      <c r="A67" s="464"/>
      <c r="B67" s="28" t="s">
        <v>640</v>
      </c>
      <c r="C67" s="29">
        <v>0</v>
      </c>
      <c r="D67" s="29">
        <v>0</v>
      </c>
      <c r="E67" s="29">
        <v>0</v>
      </c>
      <c r="F67" s="29">
        <v>0</v>
      </c>
      <c r="G67" s="29">
        <v>0</v>
      </c>
      <c r="H67" s="29">
        <v>0</v>
      </c>
      <c r="I67" s="29">
        <v>0</v>
      </c>
    </row>
    <row r="68" spans="1:9">
      <c r="A68" s="464"/>
      <c r="B68" s="28" t="s">
        <v>639</v>
      </c>
      <c r="C68" s="29">
        <v>0</v>
      </c>
      <c r="D68" s="29">
        <v>0</v>
      </c>
      <c r="E68" s="29">
        <v>0</v>
      </c>
      <c r="F68" s="29">
        <v>0</v>
      </c>
      <c r="G68" s="29">
        <v>0</v>
      </c>
      <c r="H68" s="29">
        <v>0</v>
      </c>
      <c r="I68" s="29">
        <v>0</v>
      </c>
    </row>
    <row r="69" spans="1:9">
      <c r="A69" s="464"/>
      <c r="B69" s="484" t="s">
        <v>7</v>
      </c>
      <c r="C69" s="342">
        <f>C70+C71</f>
        <v>0</v>
      </c>
      <c r="D69" s="342">
        <f t="shared" ref="D69:G69" si="45">D70+D71</f>
        <v>0</v>
      </c>
      <c r="E69" s="342">
        <f t="shared" si="45"/>
        <v>0</v>
      </c>
      <c r="F69" s="342">
        <f t="shared" si="45"/>
        <v>0</v>
      </c>
      <c r="G69" s="342">
        <f t="shared" si="45"/>
        <v>0</v>
      </c>
      <c r="H69" s="342">
        <f>H70+H71</f>
        <v>0</v>
      </c>
      <c r="I69" s="342">
        <f t="shared" ref="I69" si="46">I70+I71</f>
        <v>0</v>
      </c>
    </row>
    <row r="70" spans="1:9">
      <c r="A70" s="464"/>
      <c r="B70" s="28" t="s">
        <v>640</v>
      </c>
      <c r="C70" s="29">
        <v>0</v>
      </c>
      <c r="D70" s="29">
        <v>0</v>
      </c>
      <c r="E70" s="29">
        <v>0</v>
      </c>
      <c r="F70" s="29">
        <v>0</v>
      </c>
      <c r="G70" s="29">
        <v>0</v>
      </c>
      <c r="H70" s="29">
        <v>0</v>
      </c>
      <c r="I70" s="29">
        <v>0</v>
      </c>
    </row>
    <row r="71" spans="1:9">
      <c r="A71" s="464"/>
      <c r="B71" s="28" t="s">
        <v>639</v>
      </c>
      <c r="C71" s="29">
        <v>0</v>
      </c>
      <c r="D71" s="29">
        <v>0</v>
      </c>
      <c r="E71" s="29">
        <v>0</v>
      </c>
      <c r="F71" s="29">
        <v>0</v>
      </c>
      <c r="G71" s="29">
        <v>0</v>
      </c>
      <c r="H71" s="29">
        <v>0</v>
      </c>
      <c r="I71" s="29">
        <v>0</v>
      </c>
    </row>
    <row r="72" spans="1:9">
      <c r="A72" s="464"/>
      <c r="B72" s="484" t="s">
        <v>600</v>
      </c>
      <c r="C72" s="342">
        <f>C73+C74</f>
        <v>0</v>
      </c>
      <c r="D72" s="342">
        <f t="shared" ref="D72:G72" si="47">D73+D74</f>
        <v>0</v>
      </c>
      <c r="E72" s="342">
        <f t="shared" si="47"/>
        <v>0</v>
      </c>
      <c r="F72" s="342">
        <f t="shared" si="47"/>
        <v>0</v>
      </c>
      <c r="G72" s="342">
        <f t="shared" si="47"/>
        <v>0</v>
      </c>
      <c r="H72" s="342">
        <f>H73+H74</f>
        <v>0</v>
      </c>
      <c r="I72" s="342">
        <f t="shared" ref="I72" si="48">I73+I74</f>
        <v>0</v>
      </c>
    </row>
    <row r="73" spans="1:9">
      <c r="A73" s="464"/>
      <c r="B73" s="28" t="s">
        <v>640</v>
      </c>
      <c r="C73" s="29">
        <v>0</v>
      </c>
      <c r="D73" s="29">
        <v>0</v>
      </c>
      <c r="E73" s="29">
        <v>0</v>
      </c>
      <c r="F73" s="29">
        <v>0</v>
      </c>
      <c r="G73" s="29">
        <v>0</v>
      </c>
      <c r="H73" s="29">
        <v>0</v>
      </c>
      <c r="I73" s="29">
        <v>0</v>
      </c>
    </row>
    <row r="74" spans="1:9">
      <c r="A74" s="464"/>
      <c r="B74" s="28" t="s">
        <v>639</v>
      </c>
      <c r="C74" s="29">
        <v>0</v>
      </c>
      <c r="D74" s="29">
        <v>0</v>
      </c>
      <c r="E74" s="29">
        <v>0</v>
      </c>
      <c r="F74" s="29">
        <v>0</v>
      </c>
      <c r="G74" s="29">
        <v>0</v>
      </c>
      <c r="H74" s="29">
        <v>0</v>
      </c>
      <c r="I74" s="29">
        <v>0</v>
      </c>
    </row>
    <row r="75" spans="1:9">
      <c r="A75" s="481" t="s">
        <v>749</v>
      </c>
      <c r="B75" s="485" t="s">
        <v>750</v>
      </c>
      <c r="C75" s="342">
        <f>C76+C79+C82+C85</f>
        <v>0</v>
      </c>
      <c r="D75" s="342">
        <f t="shared" ref="D75:G75" si="49">D76+D79+D82+D85</f>
        <v>0</v>
      </c>
      <c r="E75" s="342">
        <f t="shared" si="49"/>
        <v>0</v>
      </c>
      <c r="F75" s="342">
        <f t="shared" si="49"/>
        <v>0</v>
      </c>
      <c r="G75" s="342">
        <f t="shared" si="49"/>
        <v>0</v>
      </c>
      <c r="H75" s="342">
        <f>H76+H79+H82+H85</f>
        <v>0</v>
      </c>
      <c r="I75" s="342">
        <f t="shared" ref="I75" si="50">I76+I79+I82+I85</f>
        <v>0</v>
      </c>
    </row>
    <row r="76" spans="1:9">
      <c r="A76" s="464"/>
      <c r="B76" s="483" t="s">
        <v>4</v>
      </c>
      <c r="C76" s="342">
        <f>C77+C78</f>
        <v>0</v>
      </c>
      <c r="D76" s="342">
        <f t="shared" ref="D76:G76" si="51">D77+D78</f>
        <v>0</v>
      </c>
      <c r="E76" s="342">
        <f t="shared" si="51"/>
        <v>0</v>
      </c>
      <c r="F76" s="342">
        <f t="shared" si="51"/>
        <v>0</v>
      </c>
      <c r="G76" s="342">
        <f t="shared" si="51"/>
        <v>0</v>
      </c>
      <c r="H76" s="342">
        <f>H77+H78</f>
        <v>0</v>
      </c>
      <c r="I76" s="342">
        <f t="shared" ref="I76" si="52">I77+I78</f>
        <v>0</v>
      </c>
    </row>
    <row r="77" spans="1:9">
      <c r="A77" s="464"/>
      <c r="B77" s="28" t="s">
        <v>640</v>
      </c>
      <c r="C77" s="29">
        <v>0</v>
      </c>
      <c r="D77" s="29">
        <v>0</v>
      </c>
      <c r="E77" s="29">
        <v>0</v>
      </c>
      <c r="F77" s="29">
        <v>0</v>
      </c>
      <c r="G77" s="29">
        <v>0</v>
      </c>
      <c r="H77" s="29">
        <v>0</v>
      </c>
      <c r="I77" s="29">
        <v>0</v>
      </c>
    </row>
    <row r="78" spans="1:9">
      <c r="A78" s="464"/>
      <c r="B78" s="28" t="s">
        <v>639</v>
      </c>
      <c r="C78" s="29">
        <v>0</v>
      </c>
      <c r="D78" s="29">
        <v>0</v>
      </c>
      <c r="E78" s="29">
        <v>0</v>
      </c>
      <c r="F78" s="29">
        <v>0</v>
      </c>
      <c r="G78" s="29">
        <v>0</v>
      </c>
      <c r="H78" s="29">
        <v>0</v>
      </c>
      <c r="I78" s="29">
        <v>0</v>
      </c>
    </row>
    <row r="79" spans="1:9">
      <c r="A79" s="464"/>
      <c r="B79" s="484" t="s">
        <v>6</v>
      </c>
      <c r="C79" s="342">
        <f>C80+C81</f>
        <v>0</v>
      </c>
      <c r="D79" s="342">
        <f t="shared" ref="D79:G79" si="53">D80+D81</f>
        <v>0</v>
      </c>
      <c r="E79" s="342">
        <f t="shared" si="53"/>
        <v>0</v>
      </c>
      <c r="F79" s="342">
        <f t="shared" si="53"/>
        <v>0</v>
      </c>
      <c r="G79" s="342">
        <f t="shared" si="53"/>
        <v>0</v>
      </c>
      <c r="H79" s="342">
        <f>H80+H81</f>
        <v>0</v>
      </c>
      <c r="I79" s="342">
        <f t="shared" ref="I79" si="54">I80+I81</f>
        <v>0</v>
      </c>
    </row>
    <row r="80" spans="1:9">
      <c r="A80" s="464"/>
      <c r="B80" s="28" t="s">
        <v>640</v>
      </c>
      <c r="C80" s="29">
        <v>0</v>
      </c>
      <c r="D80" s="29">
        <v>0</v>
      </c>
      <c r="E80" s="29">
        <v>0</v>
      </c>
      <c r="F80" s="29">
        <v>0</v>
      </c>
      <c r="G80" s="29">
        <v>0</v>
      </c>
      <c r="H80" s="29">
        <v>0</v>
      </c>
      <c r="I80" s="29">
        <v>0</v>
      </c>
    </row>
    <row r="81" spans="1:9">
      <c r="A81" s="464"/>
      <c r="B81" s="28" t="s">
        <v>639</v>
      </c>
      <c r="C81" s="29">
        <v>0</v>
      </c>
      <c r="D81" s="29">
        <v>0</v>
      </c>
      <c r="E81" s="29">
        <v>0</v>
      </c>
      <c r="F81" s="29">
        <v>0</v>
      </c>
      <c r="G81" s="29">
        <v>0</v>
      </c>
      <c r="H81" s="29">
        <v>0</v>
      </c>
      <c r="I81" s="29">
        <v>0</v>
      </c>
    </row>
    <row r="82" spans="1:9">
      <c r="A82" s="464"/>
      <c r="B82" s="484" t="s">
        <v>7</v>
      </c>
      <c r="C82" s="342">
        <f>C83+C84</f>
        <v>0</v>
      </c>
      <c r="D82" s="342">
        <f t="shared" ref="D82:G82" si="55">D83+D84</f>
        <v>0</v>
      </c>
      <c r="E82" s="342">
        <f t="shared" si="55"/>
        <v>0</v>
      </c>
      <c r="F82" s="342">
        <f t="shared" si="55"/>
        <v>0</v>
      </c>
      <c r="G82" s="342">
        <f t="shared" si="55"/>
        <v>0</v>
      </c>
      <c r="H82" s="342">
        <f>H83+H84</f>
        <v>0</v>
      </c>
      <c r="I82" s="342">
        <f t="shared" ref="I82" si="56">I83+I84</f>
        <v>0</v>
      </c>
    </row>
    <row r="83" spans="1:9">
      <c r="A83" s="464"/>
      <c r="B83" s="28" t="s">
        <v>640</v>
      </c>
      <c r="C83" s="29">
        <v>0</v>
      </c>
      <c r="D83" s="29">
        <v>0</v>
      </c>
      <c r="E83" s="29">
        <v>0</v>
      </c>
      <c r="F83" s="29">
        <v>0</v>
      </c>
      <c r="G83" s="29">
        <v>0</v>
      </c>
      <c r="H83" s="29">
        <v>0</v>
      </c>
      <c r="I83" s="29">
        <v>0</v>
      </c>
    </row>
    <row r="84" spans="1:9">
      <c r="A84" s="464"/>
      <c r="B84" s="28" t="s">
        <v>639</v>
      </c>
      <c r="C84" s="29">
        <v>0</v>
      </c>
      <c r="D84" s="29">
        <v>0</v>
      </c>
      <c r="E84" s="29">
        <v>0</v>
      </c>
      <c r="F84" s="29">
        <v>0</v>
      </c>
      <c r="G84" s="29">
        <v>0</v>
      </c>
      <c r="H84" s="29">
        <v>0</v>
      </c>
      <c r="I84" s="29">
        <v>0</v>
      </c>
    </row>
    <row r="85" spans="1:9">
      <c r="A85" s="464"/>
      <c r="B85" s="484" t="s">
        <v>600</v>
      </c>
      <c r="C85" s="342">
        <f>C86+C87</f>
        <v>0</v>
      </c>
      <c r="D85" s="342">
        <f t="shared" ref="D85:G85" si="57">D86+D87</f>
        <v>0</v>
      </c>
      <c r="E85" s="342">
        <f t="shared" si="57"/>
        <v>0</v>
      </c>
      <c r="F85" s="342">
        <f t="shared" si="57"/>
        <v>0</v>
      </c>
      <c r="G85" s="342">
        <f t="shared" si="57"/>
        <v>0</v>
      </c>
      <c r="H85" s="342">
        <f>H86+H87</f>
        <v>0</v>
      </c>
      <c r="I85" s="342">
        <f t="shared" ref="I85" si="58">I86+I87</f>
        <v>0</v>
      </c>
    </row>
    <row r="86" spans="1:9">
      <c r="A86" s="464"/>
      <c r="B86" s="28" t="s">
        <v>640</v>
      </c>
      <c r="C86" s="29">
        <v>0</v>
      </c>
      <c r="D86" s="29">
        <v>0</v>
      </c>
      <c r="E86" s="29">
        <v>0</v>
      </c>
      <c r="F86" s="29">
        <v>0</v>
      </c>
      <c r="G86" s="29">
        <v>0</v>
      </c>
      <c r="H86" s="29">
        <v>0</v>
      </c>
      <c r="I86" s="29">
        <v>0</v>
      </c>
    </row>
    <row r="87" spans="1:9">
      <c r="A87" s="464"/>
      <c r="B87" s="28" t="s">
        <v>639</v>
      </c>
      <c r="C87" s="29">
        <v>0</v>
      </c>
      <c r="D87" s="29">
        <v>0</v>
      </c>
      <c r="E87" s="29">
        <v>0</v>
      </c>
      <c r="F87" s="29">
        <v>0</v>
      </c>
      <c r="G87" s="29">
        <v>0</v>
      </c>
      <c r="H87" s="29">
        <v>0</v>
      </c>
      <c r="I87" s="29">
        <v>0</v>
      </c>
    </row>
    <row r="88" spans="1:9" ht="30">
      <c r="A88" s="481" t="s">
        <v>751</v>
      </c>
      <c r="B88" s="485" t="s">
        <v>752</v>
      </c>
      <c r="C88" s="342">
        <f>C89+C92+C95+C98</f>
        <v>0</v>
      </c>
      <c r="D88" s="342">
        <f t="shared" ref="D88:G88" si="59">D89+D92+D95+D98</f>
        <v>0</v>
      </c>
      <c r="E88" s="342">
        <f t="shared" si="59"/>
        <v>0</v>
      </c>
      <c r="F88" s="342">
        <f t="shared" si="59"/>
        <v>0</v>
      </c>
      <c r="G88" s="342">
        <f t="shared" si="59"/>
        <v>0</v>
      </c>
      <c r="H88" s="342">
        <f>H89+H92+H95+H98</f>
        <v>0</v>
      </c>
      <c r="I88" s="342">
        <f t="shared" ref="I88" si="60">I89+I92+I95+I98</f>
        <v>0</v>
      </c>
    </row>
    <row r="89" spans="1:9">
      <c r="A89" s="464"/>
      <c r="B89" s="483" t="s">
        <v>4</v>
      </c>
      <c r="C89" s="342">
        <f>C90+C91</f>
        <v>0</v>
      </c>
      <c r="D89" s="342">
        <f t="shared" ref="D89:G89" si="61">D90+D91</f>
        <v>0</v>
      </c>
      <c r="E89" s="342">
        <f t="shared" si="61"/>
        <v>0</v>
      </c>
      <c r="F89" s="342">
        <f t="shared" si="61"/>
        <v>0</v>
      </c>
      <c r="G89" s="342">
        <f t="shared" si="61"/>
        <v>0</v>
      </c>
      <c r="H89" s="342">
        <f>H90+H91</f>
        <v>0</v>
      </c>
      <c r="I89" s="342">
        <f t="shared" ref="I89" si="62">I90+I91</f>
        <v>0</v>
      </c>
    </row>
    <row r="90" spans="1:9">
      <c r="A90" s="464"/>
      <c r="B90" s="28" t="s">
        <v>640</v>
      </c>
      <c r="C90" s="29">
        <v>0</v>
      </c>
      <c r="D90" s="29">
        <v>0</v>
      </c>
      <c r="E90" s="29">
        <v>0</v>
      </c>
      <c r="F90" s="29">
        <v>0</v>
      </c>
      <c r="G90" s="29">
        <v>0</v>
      </c>
      <c r="H90" s="29">
        <v>0</v>
      </c>
      <c r="I90" s="29">
        <v>0</v>
      </c>
    </row>
    <row r="91" spans="1:9">
      <c r="A91" s="464"/>
      <c r="B91" s="28" t="s">
        <v>639</v>
      </c>
      <c r="C91" s="29">
        <v>0</v>
      </c>
      <c r="D91" s="29">
        <v>0</v>
      </c>
      <c r="E91" s="29">
        <v>0</v>
      </c>
      <c r="F91" s="29">
        <v>0</v>
      </c>
      <c r="G91" s="29">
        <v>0</v>
      </c>
      <c r="H91" s="29">
        <v>0</v>
      </c>
      <c r="I91" s="29">
        <v>0</v>
      </c>
    </row>
    <row r="92" spans="1:9">
      <c r="A92" s="464"/>
      <c r="B92" s="484" t="s">
        <v>6</v>
      </c>
      <c r="C92" s="342">
        <f>C93+C94</f>
        <v>0</v>
      </c>
      <c r="D92" s="342">
        <f t="shared" ref="D92:G92" si="63">D93+D94</f>
        <v>0</v>
      </c>
      <c r="E92" s="342">
        <f t="shared" si="63"/>
        <v>0</v>
      </c>
      <c r="F92" s="342">
        <f t="shared" si="63"/>
        <v>0</v>
      </c>
      <c r="G92" s="342">
        <f t="shared" si="63"/>
        <v>0</v>
      </c>
      <c r="H92" s="342">
        <f>H93+H94</f>
        <v>0</v>
      </c>
      <c r="I92" s="342">
        <f t="shared" ref="I92" si="64">I93+I94</f>
        <v>0</v>
      </c>
    </row>
    <row r="93" spans="1:9">
      <c r="A93" s="464"/>
      <c r="B93" s="28" t="s">
        <v>640</v>
      </c>
      <c r="C93" s="29">
        <v>0</v>
      </c>
      <c r="D93" s="29">
        <v>0</v>
      </c>
      <c r="E93" s="29">
        <v>0</v>
      </c>
      <c r="F93" s="29">
        <v>0</v>
      </c>
      <c r="G93" s="29">
        <v>0</v>
      </c>
      <c r="H93" s="29">
        <v>0</v>
      </c>
      <c r="I93" s="29">
        <v>0</v>
      </c>
    </row>
    <row r="94" spans="1:9">
      <c r="A94" s="464"/>
      <c r="B94" s="28" t="s">
        <v>639</v>
      </c>
      <c r="C94" s="29">
        <v>0</v>
      </c>
      <c r="D94" s="29">
        <v>0</v>
      </c>
      <c r="E94" s="29">
        <v>0</v>
      </c>
      <c r="F94" s="29">
        <v>0</v>
      </c>
      <c r="G94" s="29">
        <v>0</v>
      </c>
      <c r="H94" s="29">
        <v>0</v>
      </c>
      <c r="I94" s="29">
        <v>0</v>
      </c>
    </row>
    <row r="95" spans="1:9">
      <c r="A95" s="464"/>
      <c r="B95" s="484" t="s">
        <v>7</v>
      </c>
      <c r="C95" s="342">
        <f>C96+C97</f>
        <v>0</v>
      </c>
      <c r="D95" s="342">
        <f t="shared" ref="D95:G95" si="65">D96+D97</f>
        <v>0</v>
      </c>
      <c r="E95" s="342">
        <f t="shared" si="65"/>
        <v>0</v>
      </c>
      <c r="F95" s="342">
        <f t="shared" si="65"/>
        <v>0</v>
      </c>
      <c r="G95" s="342">
        <f t="shared" si="65"/>
        <v>0</v>
      </c>
      <c r="H95" s="342">
        <f>H96+H97</f>
        <v>0</v>
      </c>
      <c r="I95" s="342">
        <f t="shared" ref="I95" si="66">I96+I97</f>
        <v>0</v>
      </c>
    </row>
    <row r="96" spans="1:9">
      <c r="A96" s="464"/>
      <c r="B96" s="28" t="s">
        <v>640</v>
      </c>
      <c r="C96" s="29">
        <v>0</v>
      </c>
      <c r="D96" s="29">
        <v>0</v>
      </c>
      <c r="E96" s="29">
        <v>0</v>
      </c>
      <c r="F96" s="29">
        <v>0</v>
      </c>
      <c r="G96" s="29">
        <v>0</v>
      </c>
      <c r="H96" s="29">
        <v>0</v>
      </c>
      <c r="I96" s="29">
        <v>0</v>
      </c>
    </row>
    <row r="97" spans="1:9">
      <c r="A97" s="464"/>
      <c r="B97" s="28" t="s">
        <v>639</v>
      </c>
      <c r="C97" s="29">
        <v>0</v>
      </c>
      <c r="D97" s="29">
        <v>0</v>
      </c>
      <c r="E97" s="29">
        <v>0</v>
      </c>
      <c r="F97" s="29">
        <v>0</v>
      </c>
      <c r="G97" s="29">
        <v>0</v>
      </c>
      <c r="H97" s="29">
        <v>0</v>
      </c>
      <c r="I97" s="29">
        <v>0</v>
      </c>
    </row>
    <row r="98" spans="1:9">
      <c r="A98" s="464"/>
      <c r="B98" s="484" t="s">
        <v>600</v>
      </c>
      <c r="C98" s="342">
        <f>C99+C100</f>
        <v>0</v>
      </c>
      <c r="D98" s="342">
        <f t="shared" ref="D98:G98" si="67">D99+D100</f>
        <v>0</v>
      </c>
      <c r="E98" s="342">
        <f t="shared" si="67"/>
        <v>0</v>
      </c>
      <c r="F98" s="342">
        <f t="shared" si="67"/>
        <v>0</v>
      </c>
      <c r="G98" s="342">
        <f t="shared" si="67"/>
        <v>0</v>
      </c>
      <c r="H98" s="342">
        <f>H99+H100</f>
        <v>0</v>
      </c>
      <c r="I98" s="342">
        <f t="shared" ref="I98" si="68">I99+I100</f>
        <v>0</v>
      </c>
    </row>
    <row r="99" spans="1:9">
      <c r="A99" s="464"/>
      <c r="B99" s="28" t="s">
        <v>640</v>
      </c>
      <c r="C99" s="29">
        <v>0</v>
      </c>
      <c r="D99" s="29">
        <v>0</v>
      </c>
      <c r="E99" s="29">
        <v>0</v>
      </c>
      <c r="F99" s="29">
        <v>0</v>
      </c>
      <c r="G99" s="29">
        <v>0</v>
      </c>
      <c r="H99" s="29">
        <v>0</v>
      </c>
      <c r="I99" s="29">
        <v>0</v>
      </c>
    </row>
    <row r="100" spans="1:9">
      <c r="A100" s="464"/>
      <c r="B100" s="28" t="s">
        <v>639</v>
      </c>
      <c r="C100" s="29">
        <v>0</v>
      </c>
      <c r="D100" s="29">
        <v>0</v>
      </c>
      <c r="E100" s="29">
        <v>0</v>
      </c>
      <c r="F100" s="29">
        <v>0</v>
      </c>
      <c r="G100" s="29">
        <v>0</v>
      </c>
      <c r="H100" s="29">
        <v>0</v>
      </c>
      <c r="I100" s="29">
        <v>0</v>
      </c>
    </row>
    <row r="101" spans="1:9">
      <c r="A101" s="481" t="s">
        <v>753</v>
      </c>
      <c r="B101" s="485" t="s">
        <v>754</v>
      </c>
      <c r="C101" s="342">
        <f>C102+C105+C108+C111</f>
        <v>0</v>
      </c>
      <c r="D101" s="342">
        <f t="shared" ref="D101:G101" si="69">D102+D105+D108+D111</f>
        <v>0</v>
      </c>
      <c r="E101" s="342">
        <f t="shared" si="69"/>
        <v>0</v>
      </c>
      <c r="F101" s="342">
        <f t="shared" si="69"/>
        <v>0</v>
      </c>
      <c r="G101" s="342">
        <f t="shared" si="69"/>
        <v>0</v>
      </c>
      <c r="H101" s="342">
        <f>H102+H105+H108+H111</f>
        <v>0</v>
      </c>
      <c r="I101" s="342">
        <f t="shared" ref="I101" si="70">I102+I105+I108+I111</f>
        <v>0</v>
      </c>
    </row>
    <row r="102" spans="1:9">
      <c r="A102" s="464"/>
      <c r="B102" s="483" t="s">
        <v>4</v>
      </c>
      <c r="C102" s="342">
        <f>C103+C104</f>
        <v>0</v>
      </c>
      <c r="D102" s="342">
        <f t="shared" ref="D102:G102" si="71">D103+D104</f>
        <v>0</v>
      </c>
      <c r="E102" s="342">
        <f t="shared" si="71"/>
        <v>0</v>
      </c>
      <c r="F102" s="342">
        <f t="shared" si="71"/>
        <v>0</v>
      </c>
      <c r="G102" s="342">
        <f t="shared" si="71"/>
        <v>0</v>
      </c>
      <c r="H102" s="342">
        <f>H103+H104</f>
        <v>0</v>
      </c>
      <c r="I102" s="342">
        <f t="shared" ref="I102" si="72">I103+I104</f>
        <v>0</v>
      </c>
    </row>
    <row r="103" spans="1:9">
      <c r="A103" s="464"/>
      <c r="B103" s="28" t="s">
        <v>640</v>
      </c>
      <c r="C103" s="29">
        <v>0</v>
      </c>
      <c r="D103" s="29">
        <v>0</v>
      </c>
      <c r="E103" s="29">
        <v>0</v>
      </c>
      <c r="F103" s="29">
        <v>0</v>
      </c>
      <c r="G103" s="29">
        <v>0</v>
      </c>
      <c r="H103" s="29">
        <v>0</v>
      </c>
      <c r="I103" s="29">
        <v>0</v>
      </c>
    </row>
    <row r="104" spans="1:9">
      <c r="A104" s="464"/>
      <c r="B104" s="28" t="s">
        <v>639</v>
      </c>
      <c r="C104" s="29">
        <v>0</v>
      </c>
      <c r="D104" s="29">
        <v>0</v>
      </c>
      <c r="E104" s="29">
        <v>0</v>
      </c>
      <c r="F104" s="29">
        <v>0</v>
      </c>
      <c r="G104" s="29">
        <v>0</v>
      </c>
      <c r="H104" s="29">
        <v>0</v>
      </c>
      <c r="I104" s="29">
        <v>0</v>
      </c>
    </row>
    <row r="105" spans="1:9">
      <c r="A105" s="464"/>
      <c r="B105" s="484" t="s">
        <v>6</v>
      </c>
      <c r="C105" s="342">
        <f>C106+C107</f>
        <v>0</v>
      </c>
      <c r="D105" s="342">
        <f t="shared" ref="D105:G105" si="73">D106+D107</f>
        <v>0</v>
      </c>
      <c r="E105" s="342">
        <f t="shared" si="73"/>
        <v>0</v>
      </c>
      <c r="F105" s="342">
        <f t="shared" si="73"/>
        <v>0</v>
      </c>
      <c r="G105" s="342">
        <f t="shared" si="73"/>
        <v>0</v>
      </c>
      <c r="H105" s="342">
        <f>H106+H107</f>
        <v>0</v>
      </c>
      <c r="I105" s="342">
        <f t="shared" ref="I105" si="74">I106+I107</f>
        <v>0</v>
      </c>
    </row>
    <row r="106" spans="1:9">
      <c r="A106" s="464"/>
      <c r="B106" s="28" t="s">
        <v>640</v>
      </c>
      <c r="C106" s="29">
        <v>0</v>
      </c>
      <c r="D106" s="29">
        <v>0</v>
      </c>
      <c r="E106" s="29">
        <v>0</v>
      </c>
      <c r="F106" s="29">
        <v>0</v>
      </c>
      <c r="G106" s="29">
        <v>0</v>
      </c>
      <c r="H106" s="29">
        <v>0</v>
      </c>
      <c r="I106" s="29">
        <v>0</v>
      </c>
    </row>
    <row r="107" spans="1:9">
      <c r="A107" s="464"/>
      <c r="B107" s="28" t="s">
        <v>639</v>
      </c>
      <c r="C107" s="29">
        <v>0</v>
      </c>
      <c r="D107" s="29">
        <v>0</v>
      </c>
      <c r="E107" s="29">
        <v>0</v>
      </c>
      <c r="F107" s="29">
        <v>0</v>
      </c>
      <c r="G107" s="29">
        <v>0</v>
      </c>
      <c r="H107" s="29">
        <v>0</v>
      </c>
      <c r="I107" s="29">
        <v>0</v>
      </c>
    </row>
    <row r="108" spans="1:9">
      <c r="A108" s="464"/>
      <c r="B108" s="484" t="s">
        <v>7</v>
      </c>
      <c r="C108" s="342">
        <f>C109+C110</f>
        <v>0</v>
      </c>
      <c r="D108" s="342">
        <f t="shared" ref="D108:G108" si="75">D109+D110</f>
        <v>0</v>
      </c>
      <c r="E108" s="342">
        <f t="shared" si="75"/>
        <v>0</v>
      </c>
      <c r="F108" s="342">
        <f t="shared" si="75"/>
        <v>0</v>
      </c>
      <c r="G108" s="342">
        <f t="shared" si="75"/>
        <v>0</v>
      </c>
      <c r="H108" s="342">
        <f>H109+H110</f>
        <v>0</v>
      </c>
      <c r="I108" s="342">
        <f t="shared" ref="I108" si="76">I109+I110</f>
        <v>0</v>
      </c>
    </row>
    <row r="109" spans="1:9">
      <c r="A109" s="464"/>
      <c r="B109" s="28" t="s">
        <v>640</v>
      </c>
      <c r="C109" s="29">
        <v>0</v>
      </c>
      <c r="D109" s="29">
        <v>0</v>
      </c>
      <c r="E109" s="29">
        <v>0</v>
      </c>
      <c r="F109" s="29">
        <v>0</v>
      </c>
      <c r="G109" s="29">
        <v>0</v>
      </c>
      <c r="H109" s="29">
        <v>0</v>
      </c>
      <c r="I109" s="29">
        <v>0</v>
      </c>
    </row>
    <row r="110" spans="1:9">
      <c r="A110" s="464"/>
      <c r="B110" s="28" t="s">
        <v>639</v>
      </c>
      <c r="C110" s="29">
        <v>0</v>
      </c>
      <c r="D110" s="29">
        <v>0</v>
      </c>
      <c r="E110" s="29">
        <v>0</v>
      </c>
      <c r="F110" s="29">
        <v>0</v>
      </c>
      <c r="G110" s="29">
        <v>0</v>
      </c>
      <c r="H110" s="29">
        <v>0</v>
      </c>
      <c r="I110" s="29">
        <v>0</v>
      </c>
    </row>
    <row r="111" spans="1:9">
      <c r="A111" s="464"/>
      <c r="B111" s="484" t="s">
        <v>600</v>
      </c>
      <c r="C111" s="342">
        <f>C112+C113</f>
        <v>0</v>
      </c>
      <c r="D111" s="342">
        <f t="shared" ref="D111:G111" si="77">D112+D113</f>
        <v>0</v>
      </c>
      <c r="E111" s="342">
        <f t="shared" si="77"/>
        <v>0</v>
      </c>
      <c r="F111" s="342">
        <f t="shared" si="77"/>
        <v>0</v>
      </c>
      <c r="G111" s="342">
        <f t="shared" si="77"/>
        <v>0</v>
      </c>
      <c r="H111" s="342">
        <f>H112+H113</f>
        <v>0</v>
      </c>
      <c r="I111" s="342">
        <f t="shared" ref="I111" si="78">I112+I113</f>
        <v>0</v>
      </c>
    </row>
    <row r="112" spans="1:9">
      <c r="A112" s="464"/>
      <c r="B112" s="28" t="s">
        <v>640</v>
      </c>
      <c r="C112" s="29">
        <v>0</v>
      </c>
      <c r="D112" s="29">
        <v>0</v>
      </c>
      <c r="E112" s="29">
        <v>0</v>
      </c>
      <c r="F112" s="29">
        <v>0</v>
      </c>
      <c r="G112" s="29">
        <v>0</v>
      </c>
      <c r="H112" s="29">
        <v>0</v>
      </c>
      <c r="I112" s="29">
        <v>0</v>
      </c>
    </row>
    <row r="113" spans="1:9">
      <c r="A113" s="464"/>
      <c r="B113" s="28" t="s">
        <v>639</v>
      </c>
      <c r="C113" s="29">
        <v>0</v>
      </c>
      <c r="D113" s="29">
        <v>0</v>
      </c>
      <c r="E113" s="29">
        <v>0</v>
      </c>
      <c r="F113" s="29">
        <v>0</v>
      </c>
      <c r="G113" s="29">
        <v>0</v>
      </c>
      <c r="H113" s="29">
        <v>0</v>
      </c>
      <c r="I113" s="29">
        <v>0</v>
      </c>
    </row>
    <row r="114" spans="1:9">
      <c r="A114" s="481" t="s">
        <v>755</v>
      </c>
      <c r="B114" s="482" t="s">
        <v>756</v>
      </c>
      <c r="C114" s="342">
        <f>C115+C118+C121+C124</f>
        <v>0</v>
      </c>
      <c r="D114" s="342">
        <f t="shared" ref="D114:G114" si="79">D115+D118+D121+D124</f>
        <v>0</v>
      </c>
      <c r="E114" s="342">
        <f t="shared" si="79"/>
        <v>0</v>
      </c>
      <c r="F114" s="342">
        <f t="shared" si="79"/>
        <v>0</v>
      </c>
      <c r="G114" s="342">
        <f t="shared" si="79"/>
        <v>0</v>
      </c>
      <c r="H114" s="342">
        <f>H115+H118+H121+H124</f>
        <v>0</v>
      </c>
      <c r="I114" s="342">
        <f t="shared" ref="I114" si="80">I115+I118+I121+I124</f>
        <v>0</v>
      </c>
    </row>
    <row r="115" spans="1:9">
      <c r="A115" s="464"/>
      <c r="B115" s="483" t="s">
        <v>4</v>
      </c>
      <c r="C115" s="342">
        <f>C116+C117</f>
        <v>0</v>
      </c>
      <c r="D115" s="342">
        <f t="shared" ref="D115:G115" si="81">D116+D117</f>
        <v>0</v>
      </c>
      <c r="E115" s="342">
        <f t="shared" si="81"/>
        <v>0</v>
      </c>
      <c r="F115" s="342">
        <f t="shared" si="81"/>
        <v>0</v>
      </c>
      <c r="G115" s="342">
        <f t="shared" si="81"/>
        <v>0</v>
      </c>
      <c r="H115" s="342">
        <f>H116+H117</f>
        <v>0</v>
      </c>
      <c r="I115" s="342">
        <f t="shared" ref="I115" si="82">I116+I117</f>
        <v>0</v>
      </c>
    </row>
    <row r="116" spans="1:9">
      <c r="A116" s="464"/>
      <c r="B116" s="28" t="s">
        <v>640</v>
      </c>
      <c r="C116" s="29">
        <v>0</v>
      </c>
      <c r="D116" s="29">
        <v>0</v>
      </c>
      <c r="E116" s="29">
        <v>0</v>
      </c>
      <c r="F116" s="29">
        <v>0</v>
      </c>
      <c r="G116" s="29">
        <v>0</v>
      </c>
      <c r="H116" s="29">
        <v>0</v>
      </c>
      <c r="I116" s="29">
        <v>0</v>
      </c>
    </row>
    <row r="117" spans="1:9">
      <c r="A117" s="464"/>
      <c r="B117" s="28" t="s">
        <v>639</v>
      </c>
      <c r="C117" s="29">
        <v>0</v>
      </c>
      <c r="D117" s="29">
        <v>0</v>
      </c>
      <c r="E117" s="29">
        <v>0</v>
      </c>
      <c r="F117" s="29">
        <v>0</v>
      </c>
      <c r="G117" s="29">
        <v>0</v>
      </c>
      <c r="H117" s="29">
        <v>0</v>
      </c>
      <c r="I117" s="29">
        <v>0</v>
      </c>
    </row>
    <row r="118" spans="1:9">
      <c r="A118" s="464"/>
      <c r="B118" s="484" t="s">
        <v>6</v>
      </c>
      <c r="C118" s="342">
        <f>C119+C120</f>
        <v>0</v>
      </c>
      <c r="D118" s="342">
        <f t="shared" ref="D118:G118" si="83">D119+D120</f>
        <v>0</v>
      </c>
      <c r="E118" s="342">
        <f t="shared" si="83"/>
        <v>0</v>
      </c>
      <c r="F118" s="342">
        <f t="shared" si="83"/>
        <v>0</v>
      </c>
      <c r="G118" s="342">
        <f t="shared" si="83"/>
        <v>0</v>
      </c>
      <c r="H118" s="342">
        <f>H119+H120</f>
        <v>0</v>
      </c>
      <c r="I118" s="342">
        <f t="shared" ref="I118" si="84">I119+I120</f>
        <v>0</v>
      </c>
    </row>
    <row r="119" spans="1:9">
      <c r="A119" s="464"/>
      <c r="B119" s="28" t="s">
        <v>640</v>
      </c>
      <c r="C119" s="29">
        <v>0</v>
      </c>
      <c r="D119" s="29">
        <v>0</v>
      </c>
      <c r="E119" s="29">
        <v>0</v>
      </c>
      <c r="F119" s="29">
        <v>0</v>
      </c>
      <c r="G119" s="29">
        <v>0</v>
      </c>
      <c r="H119" s="29">
        <v>0</v>
      </c>
      <c r="I119" s="29">
        <v>0</v>
      </c>
    </row>
    <row r="120" spans="1:9">
      <c r="A120" s="464"/>
      <c r="B120" s="28" t="s">
        <v>639</v>
      </c>
      <c r="C120" s="29">
        <v>0</v>
      </c>
      <c r="D120" s="29">
        <v>0</v>
      </c>
      <c r="E120" s="29">
        <v>0</v>
      </c>
      <c r="F120" s="29">
        <v>0</v>
      </c>
      <c r="G120" s="29">
        <v>0</v>
      </c>
      <c r="H120" s="29">
        <v>0</v>
      </c>
      <c r="I120" s="29">
        <v>0</v>
      </c>
    </row>
    <row r="121" spans="1:9">
      <c r="A121" s="464"/>
      <c r="B121" s="484" t="s">
        <v>7</v>
      </c>
      <c r="C121" s="342">
        <f>C122+C123</f>
        <v>0</v>
      </c>
      <c r="D121" s="342">
        <f t="shared" ref="D121:G121" si="85">D122+D123</f>
        <v>0</v>
      </c>
      <c r="E121" s="342">
        <f t="shared" si="85"/>
        <v>0</v>
      </c>
      <c r="F121" s="342">
        <f t="shared" si="85"/>
        <v>0</v>
      </c>
      <c r="G121" s="342">
        <f t="shared" si="85"/>
        <v>0</v>
      </c>
      <c r="H121" s="342">
        <f>H122+H123</f>
        <v>0</v>
      </c>
      <c r="I121" s="342">
        <f t="shared" ref="I121" si="86">I122+I123</f>
        <v>0</v>
      </c>
    </row>
    <row r="122" spans="1:9">
      <c r="A122" s="464"/>
      <c r="B122" s="28" t="s">
        <v>640</v>
      </c>
      <c r="C122" s="29">
        <v>0</v>
      </c>
      <c r="D122" s="29">
        <v>0</v>
      </c>
      <c r="E122" s="29">
        <v>0</v>
      </c>
      <c r="F122" s="29">
        <v>0</v>
      </c>
      <c r="G122" s="29">
        <v>0</v>
      </c>
      <c r="H122" s="29">
        <v>0</v>
      </c>
      <c r="I122" s="29">
        <v>0</v>
      </c>
    </row>
    <row r="123" spans="1:9">
      <c r="A123" s="464"/>
      <c r="B123" s="28" t="s">
        <v>639</v>
      </c>
      <c r="C123" s="29">
        <v>0</v>
      </c>
      <c r="D123" s="29">
        <v>0</v>
      </c>
      <c r="E123" s="29">
        <v>0</v>
      </c>
      <c r="F123" s="29">
        <v>0</v>
      </c>
      <c r="G123" s="29">
        <v>0</v>
      </c>
      <c r="H123" s="29">
        <v>0</v>
      </c>
      <c r="I123" s="29">
        <v>0</v>
      </c>
    </row>
    <row r="124" spans="1:9">
      <c r="A124" s="464"/>
      <c r="B124" s="484" t="s">
        <v>600</v>
      </c>
      <c r="C124" s="342">
        <f>C125+C126</f>
        <v>0</v>
      </c>
      <c r="D124" s="342">
        <f t="shared" ref="D124:G124" si="87">D125+D126</f>
        <v>0</v>
      </c>
      <c r="E124" s="342">
        <f t="shared" si="87"/>
        <v>0</v>
      </c>
      <c r="F124" s="342">
        <f t="shared" si="87"/>
        <v>0</v>
      </c>
      <c r="G124" s="342">
        <f t="shared" si="87"/>
        <v>0</v>
      </c>
      <c r="H124" s="342">
        <f>H125+H126</f>
        <v>0</v>
      </c>
      <c r="I124" s="342">
        <f t="shared" ref="I124" si="88">I125+I126</f>
        <v>0</v>
      </c>
    </row>
    <row r="125" spans="1:9">
      <c r="A125" s="464"/>
      <c r="B125" s="28" t="s">
        <v>640</v>
      </c>
      <c r="C125" s="29">
        <v>0</v>
      </c>
      <c r="D125" s="29">
        <v>0</v>
      </c>
      <c r="E125" s="29">
        <v>0</v>
      </c>
      <c r="F125" s="29">
        <v>0</v>
      </c>
      <c r="G125" s="29">
        <v>0</v>
      </c>
      <c r="H125" s="29">
        <v>0</v>
      </c>
      <c r="I125" s="29">
        <v>0</v>
      </c>
    </row>
    <row r="126" spans="1:9">
      <c r="A126" s="464"/>
      <c r="B126" s="28" t="s">
        <v>639</v>
      </c>
      <c r="C126" s="29">
        <v>0</v>
      </c>
      <c r="D126" s="29">
        <v>0</v>
      </c>
      <c r="E126" s="29">
        <v>0</v>
      </c>
      <c r="F126" s="29">
        <v>0</v>
      </c>
      <c r="G126" s="29">
        <v>0</v>
      </c>
      <c r="H126" s="29">
        <v>0</v>
      </c>
      <c r="I126" s="29">
        <v>0</v>
      </c>
    </row>
    <row r="127" spans="1:9">
      <c r="A127" s="481" t="s">
        <v>757</v>
      </c>
      <c r="B127" s="485" t="s">
        <v>758</v>
      </c>
      <c r="C127" s="342">
        <f>C128+C131+C134+C137</f>
        <v>0</v>
      </c>
      <c r="D127" s="342">
        <f t="shared" ref="D127:G127" si="89">D128+D131+D134+D137</f>
        <v>0</v>
      </c>
      <c r="E127" s="342">
        <f t="shared" si="89"/>
        <v>0</v>
      </c>
      <c r="F127" s="342">
        <f t="shared" si="89"/>
        <v>0</v>
      </c>
      <c r="G127" s="342">
        <f t="shared" si="89"/>
        <v>0</v>
      </c>
      <c r="H127" s="342">
        <f>H128+H131+H134+H137</f>
        <v>0</v>
      </c>
      <c r="I127" s="342">
        <f t="shared" ref="I127" si="90">I128+I131+I134+I137</f>
        <v>0</v>
      </c>
    </row>
    <row r="128" spans="1:9">
      <c r="A128" s="464"/>
      <c r="B128" s="483" t="s">
        <v>4</v>
      </c>
      <c r="C128" s="342">
        <f>C129+C130</f>
        <v>0</v>
      </c>
      <c r="D128" s="342">
        <f t="shared" ref="D128:G128" si="91">D129+D130</f>
        <v>0</v>
      </c>
      <c r="E128" s="342">
        <f t="shared" si="91"/>
        <v>0</v>
      </c>
      <c r="F128" s="342">
        <f t="shared" si="91"/>
        <v>0</v>
      </c>
      <c r="G128" s="342">
        <f t="shared" si="91"/>
        <v>0</v>
      </c>
      <c r="H128" s="342">
        <f>H129+H130</f>
        <v>0</v>
      </c>
      <c r="I128" s="342">
        <f t="shared" ref="I128" si="92">I129+I130</f>
        <v>0</v>
      </c>
    </row>
    <row r="129" spans="1:9">
      <c r="A129" s="464"/>
      <c r="B129" s="28" t="s">
        <v>640</v>
      </c>
      <c r="C129" s="29">
        <v>0</v>
      </c>
      <c r="D129" s="29">
        <v>0</v>
      </c>
      <c r="E129" s="29">
        <v>0</v>
      </c>
      <c r="F129" s="29">
        <v>0</v>
      </c>
      <c r="G129" s="29">
        <v>0</v>
      </c>
      <c r="H129" s="29">
        <v>0</v>
      </c>
      <c r="I129" s="29">
        <v>0</v>
      </c>
    </row>
    <row r="130" spans="1:9">
      <c r="A130" s="464"/>
      <c r="B130" s="28" t="s">
        <v>639</v>
      </c>
      <c r="C130" s="29">
        <v>0</v>
      </c>
      <c r="D130" s="29">
        <v>0</v>
      </c>
      <c r="E130" s="29">
        <v>0</v>
      </c>
      <c r="F130" s="29">
        <v>0</v>
      </c>
      <c r="G130" s="29">
        <v>0</v>
      </c>
      <c r="H130" s="29">
        <v>0</v>
      </c>
      <c r="I130" s="29">
        <v>0</v>
      </c>
    </row>
    <row r="131" spans="1:9">
      <c r="A131" s="464"/>
      <c r="B131" s="484" t="s">
        <v>6</v>
      </c>
      <c r="C131" s="342">
        <f>C132+C133</f>
        <v>0</v>
      </c>
      <c r="D131" s="342">
        <f t="shared" ref="D131:G131" si="93">D132+D133</f>
        <v>0</v>
      </c>
      <c r="E131" s="342">
        <f t="shared" si="93"/>
        <v>0</v>
      </c>
      <c r="F131" s="342">
        <f t="shared" si="93"/>
        <v>0</v>
      </c>
      <c r="G131" s="342">
        <f t="shared" si="93"/>
        <v>0</v>
      </c>
      <c r="H131" s="342">
        <f>H132+H133</f>
        <v>0</v>
      </c>
      <c r="I131" s="342">
        <f t="shared" ref="I131" si="94">I132+I133</f>
        <v>0</v>
      </c>
    </row>
    <row r="132" spans="1:9">
      <c r="A132" s="464"/>
      <c r="B132" s="28" t="s">
        <v>640</v>
      </c>
      <c r="C132" s="29">
        <v>0</v>
      </c>
      <c r="D132" s="29">
        <v>0</v>
      </c>
      <c r="E132" s="29">
        <v>0</v>
      </c>
      <c r="F132" s="29">
        <v>0</v>
      </c>
      <c r="G132" s="29">
        <v>0</v>
      </c>
      <c r="H132" s="29">
        <v>0</v>
      </c>
      <c r="I132" s="29">
        <v>0</v>
      </c>
    </row>
    <row r="133" spans="1:9">
      <c r="A133" s="464"/>
      <c r="B133" s="28" t="s">
        <v>639</v>
      </c>
      <c r="C133" s="29">
        <v>0</v>
      </c>
      <c r="D133" s="29">
        <v>0</v>
      </c>
      <c r="E133" s="29">
        <v>0</v>
      </c>
      <c r="F133" s="29">
        <v>0</v>
      </c>
      <c r="G133" s="29">
        <v>0</v>
      </c>
      <c r="H133" s="29">
        <v>0</v>
      </c>
      <c r="I133" s="29">
        <v>0</v>
      </c>
    </row>
    <row r="134" spans="1:9">
      <c r="A134" s="464"/>
      <c r="B134" s="484" t="s">
        <v>7</v>
      </c>
      <c r="C134" s="342">
        <f>C135+C136</f>
        <v>0</v>
      </c>
      <c r="D134" s="342">
        <f t="shared" ref="D134:G134" si="95">D135+D136</f>
        <v>0</v>
      </c>
      <c r="E134" s="342">
        <f t="shared" si="95"/>
        <v>0</v>
      </c>
      <c r="F134" s="342">
        <f t="shared" si="95"/>
        <v>0</v>
      </c>
      <c r="G134" s="342">
        <f t="shared" si="95"/>
        <v>0</v>
      </c>
      <c r="H134" s="342">
        <f>H135+H136</f>
        <v>0</v>
      </c>
      <c r="I134" s="342">
        <f t="shared" ref="I134" si="96">I135+I136</f>
        <v>0</v>
      </c>
    </row>
    <row r="135" spans="1:9">
      <c r="A135" s="464"/>
      <c r="B135" s="28" t="s">
        <v>640</v>
      </c>
      <c r="C135" s="29">
        <v>0</v>
      </c>
      <c r="D135" s="29">
        <v>0</v>
      </c>
      <c r="E135" s="29">
        <v>0</v>
      </c>
      <c r="F135" s="29">
        <v>0</v>
      </c>
      <c r="G135" s="29">
        <v>0</v>
      </c>
      <c r="H135" s="29">
        <v>0</v>
      </c>
      <c r="I135" s="29">
        <v>0</v>
      </c>
    </row>
    <row r="136" spans="1:9">
      <c r="A136" s="464"/>
      <c r="B136" s="28" t="s">
        <v>639</v>
      </c>
      <c r="C136" s="29">
        <v>0</v>
      </c>
      <c r="D136" s="29">
        <v>0</v>
      </c>
      <c r="E136" s="29">
        <v>0</v>
      </c>
      <c r="F136" s="29">
        <v>0</v>
      </c>
      <c r="G136" s="29">
        <v>0</v>
      </c>
      <c r="H136" s="29">
        <v>0</v>
      </c>
      <c r="I136" s="29">
        <v>0</v>
      </c>
    </row>
    <row r="137" spans="1:9">
      <c r="A137" s="464"/>
      <c r="B137" s="484" t="s">
        <v>600</v>
      </c>
      <c r="C137" s="342">
        <f>C138+C139</f>
        <v>0</v>
      </c>
      <c r="D137" s="342">
        <f t="shared" ref="D137:G137" si="97">D138+D139</f>
        <v>0</v>
      </c>
      <c r="E137" s="342">
        <f t="shared" si="97"/>
        <v>0</v>
      </c>
      <c r="F137" s="342">
        <f t="shared" si="97"/>
        <v>0</v>
      </c>
      <c r="G137" s="342">
        <f t="shared" si="97"/>
        <v>0</v>
      </c>
      <c r="H137" s="342">
        <f>H138+H139</f>
        <v>0</v>
      </c>
      <c r="I137" s="342">
        <f t="shared" ref="I137" si="98">I138+I139</f>
        <v>0</v>
      </c>
    </row>
    <row r="138" spans="1:9">
      <c r="A138" s="464"/>
      <c r="B138" s="28" t="s">
        <v>640</v>
      </c>
      <c r="C138" s="29">
        <v>0</v>
      </c>
      <c r="D138" s="29">
        <v>0</v>
      </c>
      <c r="E138" s="29">
        <v>0</v>
      </c>
      <c r="F138" s="29">
        <v>0</v>
      </c>
      <c r="G138" s="29">
        <v>0</v>
      </c>
      <c r="H138" s="29">
        <v>0</v>
      </c>
      <c r="I138" s="29">
        <v>0</v>
      </c>
    </row>
    <row r="139" spans="1:9">
      <c r="A139" s="464"/>
      <c r="B139" s="28" t="s">
        <v>639</v>
      </c>
      <c r="C139" s="29">
        <v>0</v>
      </c>
      <c r="D139" s="29">
        <v>0</v>
      </c>
      <c r="E139" s="29">
        <v>0</v>
      </c>
      <c r="F139" s="29">
        <v>0</v>
      </c>
      <c r="G139" s="29">
        <v>0</v>
      </c>
      <c r="H139" s="29">
        <v>0</v>
      </c>
      <c r="I139" s="29">
        <v>0</v>
      </c>
    </row>
    <row r="140" spans="1:9">
      <c r="A140" s="481" t="s">
        <v>759</v>
      </c>
      <c r="B140" s="485" t="s">
        <v>760</v>
      </c>
      <c r="C140" s="342">
        <f>C141+C144+C147+C150</f>
        <v>0</v>
      </c>
      <c r="D140" s="342">
        <f t="shared" ref="D140:G140" si="99">D141+D144+D147+D150</f>
        <v>0</v>
      </c>
      <c r="E140" s="342">
        <f t="shared" si="99"/>
        <v>0</v>
      </c>
      <c r="F140" s="342">
        <f t="shared" si="99"/>
        <v>0</v>
      </c>
      <c r="G140" s="342">
        <f t="shared" si="99"/>
        <v>0</v>
      </c>
      <c r="H140" s="342">
        <f>H141+H144+H147+H150</f>
        <v>0</v>
      </c>
      <c r="I140" s="342">
        <f t="shared" ref="I140" si="100">I141+I144+I147+I150</f>
        <v>0</v>
      </c>
    </row>
    <row r="141" spans="1:9">
      <c r="A141" s="464"/>
      <c r="B141" s="483" t="s">
        <v>4</v>
      </c>
      <c r="C141" s="342">
        <f>C142+C143</f>
        <v>0</v>
      </c>
      <c r="D141" s="342">
        <f t="shared" ref="D141:G141" si="101">D142+D143</f>
        <v>0</v>
      </c>
      <c r="E141" s="342">
        <f t="shared" si="101"/>
        <v>0</v>
      </c>
      <c r="F141" s="342">
        <f t="shared" si="101"/>
        <v>0</v>
      </c>
      <c r="G141" s="342">
        <f t="shared" si="101"/>
        <v>0</v>
      </c>
      <c r="H141" s="342">
        <f>H142+H143</f>
        <v>0</v>
      </c>
      <c r="I141" s="342">
        <f t="shared" ref="I141" si="102">I142+I143</f>
        <v>0</v>
      </c>
    </row>
    <row r="142" spans="1:9">
      <c r="A142" s="464"/>
      <c r="B142" s="28" t="s">
        <v>640</v>
      </c>
      <c r="C142" s="29">
        <v>0</v>
      </c>
      <c r="D142" s="29">
        <v>0</v>
      </c>
      <c r="E142" s="29">
        <v>0</v>
      </c>
      <c r="F142" s="29">
        <v>0</v>
      </c>
      <c r="G142" s="29">
        <v>0</v>
      </c>
      <c r="H142" s="29">
        <v>0</v>
      </c>
      <c r="I142" s="29">
        <v>0</v>
      </c>
    </row>
    <row r="143" spans="1:9">
      <c r="A143" s="464"/>
      <c r="B143" s="28" t="s">
        <v>639</v>
      </c>
      <c r="C143" s="29">
        <v>0</v>
      </c>
      <c r="D143" s="29">
        <v>0</v>
      </c>
      <c r="E143" s="29">
        <v>0</v>
      </c>
      <c r="F143" s="29">
        <v>0</v>
      </c>
      <c r="G143" s="29">
        <v>0</v>
      </c>
      <c r="H143" s="29">
        <v>0</v>
      </c>
      <c r="I143" s="29">
        <v>0</v>
      </c>
    </row>
    <row r="144" spans="1:9">
      <c r="A144" s="464"/>
      <c r="B144" s="484" t="s">
        <v>6</v>
      </c>
      <c r="C144" s="342">
        <f>C145+C146</f>
        <v>0</v>
      </c>
      <c r="D144" s="342">
        <f t="shared" ref="D144:G144" si="103">D145+D146</f>
        <v>0</v>
      </c>
      <c r="E144" s="342">
        <f t="shared" si="103"/>
        <v>0</v>
      </c>
      <c r="F144" s="342">
        <f t="shared" si="103"/>
        <v>0</v>
      </c>
      <c r="G144" s="342">
        <f t="shared" si="103"/>
        <v>0</v>
      </c>
      <c r="H144" s="342">
        <f>H145+H146</f>
        <v>0</v>
      </c>
      <c r="I144" s="342">
        <f t="shared" ref="I144" si="104">I145+I146</f>
        <v>0</v>
      </c>
    </row>
    <row r="145" spans="1:9">
      <c r="A145" s="464"/>
      <c r="B145" s="28" t="s">
        <v>640</v>
      </c>
      <c r="C145" s="29">
        <v>0</v>
      </c>
      <c r="D145" s="29">
        <v>0</v>
      </c>
      <c r="E145" s="29">
        <v>0</v>
      </c>
      <c r="F145" s="29">
        <v>0</v>
      </c>
      <c r="G145" s="29">
        <v>0</v>
      </c>
      <c r="H145" s="29">
        <v>0</v>
      </c>
      <c r="I145" s="29">
        <v>0</v>
      </c>
    </row>
    <row r="146" spans="1:9">
      <c r="A146" s="464"/>
      <c r="B146" s="28" t="s">
        <v>639</v>
      </c>
      <c r="C146" s="29">
        <v>0</v>
      </c>
      <c r="D146" s="29">
        <v>0</v>
      </c>
      <c r="E146" s="29">
        <v>0</v>
      </c>
      <c r="F146" s="29">
        <v>0</v>
      </c>
      <c r="G146" s="29">
        <v>0</v>
      </c>
      <c r="H146" s="29">
        <v>0</v>
      </c>
      <c r="I146" s="29">
        <v>0</v>
      </c>
    </row>
    <row r="147" spans="1:9">
      <c r="A147" s="464"/>
      <c r="B147" s="484" t="s">
        <v>7</v>
      </c>
      <c r="C147" s="342">
        <f>C148+C149</f>
        <v>0</v>
      </c>
      <c r="D147" s="342">
        <f t="shared" ref="D147:G147" si="105">D148+D149</f>
        <v>0</v>
      </c>
      <c r="E147" s="342">
        <f t="shared" si="105"/>
        <v>0</v>
      </c>
      <c r="F147" s="342">
        <f t="shared" si="105"/>
        <v>0</v>
      </c>
      <c r="G147" s="342">
        <f t="shared" si="105"/>
        <v>0</v>
      </c>
      <c r="H147" s="342">
        <f>H148+H149</f>
        <v>0</v>
      </c>
      <c r="I147" s="342">
        <f t="shared" ref="I147" si="106">I148+I149</f>
        <v>0</v>
      </c>
    </row>
    <row r="148" spans="1:9">
      <c r="A148" s="464"/>
      <c r="B148" s="28" t="s">
        <v>640</v>
      </c>
      <c r="C148" s="29">
        <v>0</v>
      </c>
      <c r="D148" s="29">
        <v>0</v>
      </c>
      <c r="E148" s="29">
        <v>0</v>
      </c>
      <c r="F148" s="29">
        <v>0</v>
      </c>
      <c r="G148" s="29">
        <v>0</v>
      </c>
      <c r="H148" s="29">
        <v>0</v>
      </c>
      <c r="I148" s="29">
        <v>0</v>
      </c>
    </row>
    <row r="149" spans="1:9">
      <c r="A149" s="464"/>
      <c r="B149" s="28" t="s">
        <v>639</v>
      </c>
      <c r="C149" s="29">
        <v>0</v>
      </c>
      <c r="D149" s="29">
        <v>0</v>
      </c>
      <c r="E149" s="29">
        <v>0</v>
      </c>
      <c r="F149" s="29">
        <v>0</v>
      </c>
      <c r="G149" s="29">
        <v>0</v>
      </c>
      <c r="H149" s="29">
        <v>0</v>
      </c>
      <c r="I149" s="29">
        <v>0</v>
      </c>
    </row>
    <row r="150" spans="1:9">
      <c r="A150" s="464"/>
      <c r="B150" s="484" t="s">
        <v>600</v>
      </c>
      <c r="C150" s="342">
        <f>C151+C152</f>
        <v>0</v>
      </c>
      <c r="D150" s="342">
        <f t="shared" ref="D150:G150" si="107">D151+D152</f>
        <v>0</v>
      </c>
      <c r="E150" s="342">
        <f t="shared" si="107"/>
        <v>0</v>
      </c>
      <c r="F150" s="342">
        <f t="shared" si="107"/>
        <v>0</v>
      </c>
      <c r="G150" s="342">
        <f t="shared" si="107"/>
        <v>0</v>
      </c>
      <c r="H150" s="342">
        <f>H151+H152</f>
        <v>0</v>
      </c>
      <c r="I150" s="342">
        <f t="shared" ref="I150" si="108">I151+I152</f>
        <v>0</v>
      </c>
    </row>
    <row r="151" spans="1:9">
      <c r="A151" s="464"/>
      <c r="B151" s="28" t="s">
        <v>640</v>
      </c>
      <c r="C151" s="29">
        <v>0</v>
      </c>
      <c r="D151" s="29">
        <v>0</v>
      </c>
      <c r="E151" s="29">
        <v>0</v>
      </c>
      <c r="F151" s="29">
        <v>0</v>
      </c>
      <c r="G151" s="29">
        <v>0</v>
      </c>
      <c r="H151" s="29">
        <v>0</v>
      </c>
      <c r="I151" s="29">
        <v>0</v>
      </c>
    </row>
    <row r="152" spans="1:9">
      <c r="A152" s="464"/>
      <c r="B152" s="28" t="s">
        <v>639</v>
      </c>
      <c r="C152" s="29">
        <v>0</v>
      </c>
      <c r="D152" s="29">
        <v>0</v>
      </c>
      <c r="E152" s="29">
        <v>0</v>
      </c>
      <c r="F152" s="29">
        <v>0</v>
      </c>
      <c r="G152" s="29">
        <v>0</v>
      </c>
      <c r="H152" s="29">
        <v>0</v>
      </c>
      <c r="I152" s="29">
        <v>0</v>
      </c>
    </row>
    <row r="153" spans="1:9">
      <c r="A153" s="481" t="s">
        <v>761</v>
      </c>
      <c r="B153" s="485" t="s">
        <v>762</v>
      </c>
      <c r="C153" s="342">
        <f>C154+C157+C160+C163</f>
        <v>0</v>
      </c>
      <c r="D153" s="342">
        <f t="shared" ref="D153:G153" si="109">D154+D157+D160+D163</f>
        <v>0</v>
      </c>
      <c r="E153" s="342">
        <f t="shared" si="109"/>
        <v>0</v>
      </c>
      <c r="F153" s="342">
        <f t="shared" si="109"/>
        <v>0</v>
      </c>
      <c r="G153" s="342">
        <f t="shared" si="109"/>
        <v>0</v>
      </c>
      <c r="H153" s="342">
        <f>H154+H157+H160+H163</f>
        <v>0</v>
      </c>
      <c r="I153" s="342">
        <f t="shared" ref="I153" si="110">I154+I157+I160+I163</f>
        <v>0</v>
      </c>
    </row>
    <row r="154" spans="1:9">
      <c r="A154" s="464"/>
      <c r="B154" s="483" t="s">
        <v>4</v>
      </c>
      <c r="C154" s="342">
        <f>C155+C156</f>
        <v>0</v>
      </c>
      <c r="D154" s="342">
        <f t="shared" ref="D154:G154" si="111">D155+D156</f>
        <v>0</v>
      </c>
      <c r="E154" s="342">
        <f t="shared" si="111"/>
        <v>0</v>
      </c>
      <c r="F154" s="342">
        <f t="shared" si="111"/>
        <v>0</v>
      </c>
      <c r="G154" s="342">
        <f t="shared" si="111"/>
        <v>0</v>
      </c>
      <c r="H154" s="342">
        <f>H155+H156</f>
        <v>0</v>
      </c>
      <c r="I154" s="342">
        <f t="shared" ref="I154" si="112">I155+I156</f>
        <v>0</v>
      </c>
    </row>
    <row r="155" spans="1:9">
      <c r="A155" s="464"/>
      <c r="B155" s="28" t="s">
        <v>640</v>
      </c>
      <c r="C155" s="29">
        <v>0</v>
      </c>
      <c r="D155" s="29">
        <v>0</v>
      </c>
      <c r="E155" s="29">
        <v>0</v>
      </c>
      <c r="F155" s="29">
        <v>0</v>
      </c>
      <c r="G155" s="29">
        <v>0</v>
      </c>
      <c r="H155" s="29">
        <v>0</v>
      </c>
      <c r="I155" s="29">
        <v>0</v>
      </c>
    </row>
    <row r="156" spans="1:9">
      <c r="A156" s="464"/>
      <c r="B156" s="28" t="s">
        <v>639</v>
      </c>
      <c r="C156" s="29">
        <v>0</v>
      </c>
      <c r="D156" s="29">
        <v>0</v>
      </c>
      <c r="E156" s="29">
        <v>0</v>
      </c>
      <c r="F156" s="29">
        <v>0</v>
      </c>
      <c r="G156" s="29">
        <v>0</v>
      </c>
      <c r="H156" s="29">
        <v>0</v>
      </c>
      <c r="I156" s="29">
        <v>0</v>
      </c>
    </row>
    <row r="157" spans="1:9">
      <c r="A157" s="464"/>
      <c r="B157" s="484" t="s">
        <v>6</v>
      </c>
      <c r="C157" s="342">
        <f>C158+C159</f>
        <v>0</v>
      </c>
      <c r="D157" s="342">
        <f t="shared" ref="D157:G157" si="113">D158+D159</f>
        <v>0</v>
      </c>
      <c r="E157" s="342">
        <f t="shared" si="113"/>
        <v>0</v>
      </c>
      <c r="F157" s="342">
        <f t="shared" si="113"/>
        <v>0</v>
      </c>
      <c r="G157" s="342">
        <f t="shared" si="113"/>
        <v>0</v>
      </c>
      <c r="H157" s="342">
        <f>H158+H159</f>
        <v>0</v>
      </c>
      <c r="I157" s="342">
        <f t="shared" ref="I157" si="114">I158+I159</f>
        <v>0</v>
      </c>
    </row>
    <row r="158" spans="1:9">
      <c r="A158" s="464"/>
      <c r="B158" s="28" t="s">
        <v>640</v>
      </c>
      <c r="C158" s="29">
        <v>0</v>
      </c>
      <c r="D158" s="29">
        <v>0</v>
      </c>
      <c r="E158" s="29">
        <v>0</v>
      </c>
      <c r="F158" s="29">
        <v>0</v>
      </c>
      <c r="G158" s="29">
        <v>0</v>
      </c>
      <c r="H158" s="29">
        <v>0</v>
      </c>
      <c r="I158" s="29">
        <v>0</v>
      </c>
    </row>
    <row r="159" spans="1:9">
      <c r="A159" s="464"/>
      <c r="B159" s="28" t="s">
        <v>639</v>
      </c>
      <c r="C159" s="29">
        <v>0</v>
      </c>
      <c r="D159" s="29">
        <v>0</v>
      </c>
      <c r="E159" s="29">
        <v>0</v>
      </c>
      <c r="F159" s="29">
        <v>0</v>
      </c>
      <c r="G159" s="29">
        <v>0</v>
      </c>
      <c r="H159" s="29">
        <v>0</v>
      </c>
      <c r="I159" s="29">
        <v>0</v>
      </c>
    </row>
    <row r="160" spans="1:9">
      <c r="A160" s="464"/>
      <c r="B160" s="484" t="s">
        <v>7</v>
      </c>
      <c r="C160" s="342">
        <f>C161+C162</f>
        <v>0</v>
      </c>
      <c r="D160" s="342">
        <f t="shared" ref="D160:G160" si="115">D161+D162</f>
        <v>0</v>
      </c>
      <c r="E160" s="342">
        <f t="shared" si="115"/>
        <v>0</v>
      </c>
      <c r="F160" s="342">
        <f t="shared" si="115"/>
        <v>0</v>
      </c>
      <c r="G160" s="342">
        <f t="shared" si="115"/>
        <v>0</v>
      </c>
      <c r="H160" s="342">
        <f>H161+H162</f>
        <v>0</v>
      </c>
      <c r="I160" s="342">
        <f t="shared" ref="I160" si="116">I161+I162</f>
        <v>0</v>
      </c>
    </row>
    <row r="161" spans="1:9">
      <c r="A161" s="464"/>
      <c r="B161" s="28" t="s">
        <v>640</v>
      </c>
      <c r="C161" s="29">
        <v>0</v>
      </c>
      <c r="D161" s="29">
        <v>0</v>
      </c>
      <c r="E161" s="29">
        <v>0</v>
      </c>
      <c r="F161" s="29">
        <v>0</v>
      </c>
      <c r="G161" s="29">
        <v>0</v>
      </c>
      <c r="H161" s="29">
        <v>0</v>
      </c>
      <c r="I161" s="29">
        <v>0</v>
      </c>
    </row>
    <row r="162" spans="1:9">
      <c r="A162" s="464"/>
      <c r="B162" s="28" t="s">
        <v>639</v>
      </c>
      <c r="C162" s="29">
        <v>0</v>
      </c>
      <c r="D162" s="29">
        <v>0</v>
      </c>
      <c r="E162" s="29">
        <v>0</v>
      </c>
      <c r="F162" s="29">
        <v>0</v>
      </c>
      <c r="G162" s="29">
        <v>0</v>
      </c>
      <c r="H162" s="29">
        <v>0</v>
      </c>
      <c r="I162" s="29">
        <v>0</v>
      </c>
    </row>
    <row r="163" spans="1:9">
      <c r="A163" s="464"/>
      <c r="B163" s="484" t="s">
        <v>600</v>
      </c>
      <c r="C163" s="342">
        <f>C164+C165</f>
        <v>0</v>
      </c>
      <c r="D163" s="342">
        <f t="shared" ref="D163:G163" si="117">D164+D165</f>
        <v>0</v>
      </c>
      <c r="E163" s="342">
        <f t="shared" si="117"/>
        <v>0</v>
      </c>
      <c r="F163" s="342">
        <f t="shared" si="117"/>
        <v>0</v>
      </c>
      <c r="G163" s="342">
        <f t="shared" si="117"/>
        <v>0</v>
      </c>
      <c r="H163" s="342">
        <f>H164+H165</f>
        <v>0</v>
      </c>
      <c r="I163" s="342">
        <f t="shared" ref="I163" si="118">I164+I165</f>
        <v>0</v>
      </c>
    </row>
    <row r="164" spans="1:9">
      <c r="A164" s="464"/>
      <c r="B164" s="28" t="s">
        <v>640</v>
      </c>
      <c r="C164" s="29">
        <v>0</v>
      </c>
      <c r="D164" s="29">
        <v>0</v>
      </c>
      <c r="E164" s="29">
        <v>0</v>
      </c>
      <c r="F164" s="29">
        <v>0</v>
      </c>
      <c r="G164" s="29">
        <v>0</v>
      </c>
      <c r="H164" s="29">
        <v>0</v>
      </c>
      <c r="I164" s="29">
        <v>0</v>
      </c>
    </row>
    <row r="165" spans="1:9">
      <c r="A165" s="464"/>
      <c r="B165" s="28" t="s">
        <v>639</v>
      </c>
      <c r="C165" s="29">
        <v>0</v>
      </c>
      <c r="D165" s="29">
        <v>0</v>
      </c>
      <c r="E165" s="29">
        <v>0</v>
      </c>
      <c r="F165" s="29">
        <v>0</v>
      </c>
      <c r="G165" s="29">
        <v>0</v>
      </c>
      <c r="H165" s="29">
        <v>0</v>
      </c>
      <c r="I165" s="29">
        <v>0</v>
      </c>
    </row>
    <row r="166" spans="1:9" ht="30">
      <c r="A166" s="481" t="s">
        <v>763</v>
      </c>
      <c r="B166" s="485" t="s">
        <v>764</v>
      </c>
      <c r="C166" s="342">
        <f>C167+C170+C173+C176</f>
        <v>0</v>
      </c>
      <c r="D166" s="342">
        <f t="shared" ref="D166:G166" si="119">D167+D170+D173+D176</f>
        <v>0</v>
      </c>
      <c r="E166" s="342">
        <f t="shared" si="119"/>
        <v>0</v>
      </c>
      <c r="F166" s="342">
        <f t="shared" si="119"/>
        <v>0</v>
      </c>
      <c r="G166" s="342">
        <f t="shared" si="119"/>
        <v>0</v>
      </c>
      <c r="H166" s="342">
        <f>H167+H170+H173+H176</f>
        <v>0</v>
      </c>
      <c r="I166" s="342">
        <f t="shared" ref="I166" si="120">I167+I170+I173+I176</f>
        <v>0</v>
      </c>
    </row>
    <row r="167" spans="1:9">
      <c r="A167" s="464"/>
      <c r="B167" s="483" t="s">
        <v>4</v>
      </c>
      <c r="C167" s="342">
        <f>C168+C169</f>
        <v>0</v>
      </c>
      <c r="D167" s="342">
        <f t="shared" ref="D167:G167" si="121">D168+D169</f>
        <v>0</v>
      </c>
      <c r="E167" s="342">
        <f t="shared" si="121"/>
        <v>0</v>
      </c>
      <c r="F167" s="342">
        <f t="shared" si="121"/>
        <v>0</v>
      </c>
      <c r="G167" s="342">
        <f t="shared" si="121"/>
        <v>0</v>
      </c>
      <c r="H167" s="342">
        <f>H168+H169</f>
        <v>0</v>
      </c>
      <c r="I167" s="342">
        <f t="shared" ref="I167" si="122">I168+I169</f>
        <v>0</v>
      </c>
    </row>
    <row r="168" spans="1:9">
      <c r="A168" s="464"/>
      <c r="B168" s="28" t="s">
        <v>640</v>
      </c>
      <c r="C168" s="29">
        <v>0</v>
      </c>
      <c r="D168" s="29">
        <v>0</v>
      </c>
      <c r="E168" s="29">
        <v>0</v>
      </c>
      <c r="F168" s="29">
        <v>0</v>
      </c>
      <c r="G168" s="29">
        <v>0</v>
      </c>
      <c r="H168" s="29">
        <v>0</v>
      </c>
      <c r="I168" s="29">
        <v>0</v>
      </c>
    </row>
    <row r="169" spans="1:9">
      <c r="A169" s="464"/>
      <c r="B169" s="28" t="s">
        <v>639</v>
      </c>
      <c r="C169" s="29">
        <v>0</v>
      </c>
      <c r="D169" s="29">
        <v>0</v>
      </c>
      <c r="E169" s="29">
        <v>0</v>
      </c>
      <c r="F169" s="29">
        <v>0</v>
      </c>
      <c r="G169" s="29">
        <v>0</v>
      </c>
      <c r="H169" s="29">
        <v>0</v>
      </c>
      <c r="I169" s="29">
        <v>0</v>
      </c>
    </row>
    <row r="170" spans="1:9">
      <c r="A170" s="464"/>
      <c r="B170" s="484" t="s">
        <v>6</v>
      </c>
      <c r="C170" s="342">
        <f>C171+C172</f>
        <v>0</v>
      </c>
      <c r="D170" s="342">
        <f t="shared" ref="D170:G170" si="123">D171+D172</f>
        <v>0</v>
      </c>
      <c r="E170" s="342">
        <f t="shared" si="123"/>
        <v>0</v>
      </c>
      <c r="F170" s="342">
        <f t="shared" si="123"/>
        <v>0</v>
      </c>
      <c r="G170" s="342">
        <f t="shared" si="123"/>
        <v>0</v>
      </c>
      <c r="H170" s="342">
        <f>H171+H172</f>
        <v>0</v>
      </c>
      <c r="I170" s="342">
        <f t="shared" ref="I170" si="124">I171+I172</f>
        <v>0</v>
      </c>
    </row>
    <row r="171" spans="1:9">
      <c r="A171" s="464"/>
      <c r="B171" s="28" t="s">
        <v>640</v>
      </c>
      <c r="C171" s="29">
        <v>0</v>
      </c>
      <c r="D171" s="29">
        <v>0</v>
      </c>
      <c r="E171" s="29">
        <v>0</v>
      </c>
      <c r="F171" s="29">
        <v>0</v>
      </c>
      <c r="G171" s="29">
        <v>0</v>
      </c>
      <c r="H171" s="29">
        <v>0</v>
      </c>
      <c r="I171" s="29">
        <v>0</v>
      </c>
    </row>
    <row r="172" spans="1:9">
      <c r="A172" s="464"/>
      <c r="B172" s="28" t="s">
        <v>639</v>
      </c>
      <c r="C172" s="29">
        <v>0</v>
      </c>
      <c r="D172" s="29">
        <v>0</v>
      </c>
      <c r="E172" s="29">
        <v>0</v>
      </c>
      <c r="F172" s="29">
        <v>0</v>
      </c>
      <c r="G172" s="29">
        <v>0</v>
      </c>
      <c r="H172" s="29">
        <v>0</v>
      </c>
      <c r="I172" s="29">
        <v>0</v>
      </c>
    </row>
    <row r="173" spans="1:9">
      <c r="A173" s="464"/>
      <c r="B173" s="484" t="s">
        <v>7</v>
      </c>
      <c r="C173" s="342">
        <f>C174+C175</f>
        <v>0</v>
      </c>
      <c r="D173" s="342">
        <f t="shared" ref="D173:G173" si="125">D174+D175</f>
        <v>0</v>
      </c>
      <c r="E173" s="342">
        <f t="shared" si="125"/>
        <v>0</v>
      </c>
      <c r="F173" s="342">
        <f t="shared" si="125"/>
        <v>0</v>
      </c>
      <c r="G173" s="342">
        <f t="shared" si="125"/>
        <v>0</v>
      </c>
      <c r="H173" s="342">
        <f>H174+H175</f>
        <v>0</v>
      </c>
      <c r="I173" s="342">
        <f t="shared" ref="I173" si="126">I174+I175</f>
        <v>0</v>
      </c>
    </row>
    <row r="174" spans="1:9">
      <c r="A174" s="464"/>
      <c r="B174" s="28" t="s">
        <v>640</v>
      </c>
      <c r="C174" s="29">
        <v>0</v>
      </c>
      <c r="D174" s="29">
        <v>0</v>
      </c>
      <c r="E174" s="29">
        <v>0</v>
      </c>
      <c r="F174" s="29">
        <v>0</v>
      </c>
      <c r="G174" s="29">
        <v>0</v>
      </c>
      <c r="H174" s="29">
        <v>0</v>
      </c>
      <c r="I174" s="29">
        <v>0</v>
      </c>
    </row>
    <row r="175" spans="1:9">
      <c r="A175" s="464"/>
      <c r="B175" s="28" t="s">
        <v>639</v>
      </c>
      <c r="C175" s="29">
        <v>0</v>
      </c>
      <c r="D175" s="29">
        <v>0</v>
      </c>
      <c r="E175" s="29">
        <v>0</v>
      </c>
      <c r="F175" s="29">
        <v>0</v>
      </c>
      <c r="G175" s="29">
        <v>0</v>
      </c>
      <c r="H175" s="29">
        <v>0</v>
      </c>
      <c r="I175" s="29">
        <v>0</v>
      </c>
    </row>
    <row r="176" spans="1:9">
      <c r="A176" s="464"/>
      <c r="B176" s="484" t="s">
        <v>600</v>
      </c>
      <c r="C176" s="342">
        <f>C177+C178</f>
        <v>0</v>
      </c>
      <c r="D176" s="342">
        <f t="shared" ref="D176:G176" si="127">D177+D178</f>
        <v>0</v>
      </c>
      <c r="E176" s="342">
        <f t="shared" si="127"/>
        <v>0</v>
      </c>
      <c r="F176" s="342">
        <f t="shared" si="127"/>
        <v>0</v>
      </c>
      <c r="G176" s="342">
        <f t="shared" si="127"/>
        <v>0</v>
      </c>
      <c r="H176" s="342">
        <f>H177+H178</f>
        <v>0</v>
      </c>
      <c r="I176" s="342">
        <f t="shared" ref="I176" si="128">I177+I178</f>
        <v>0</v>
      </c>
    </row>
    <row r="177" spans="1:9">
      <c r="A177" s="464"/>
      <c r="B177" s="28" t="s">
        <v>640</v>
      </c>
      <c r="C177" s="29">
        <v>0</v>
      </c>
      <c r="D177" s="29">
        <v>0</v>
      </c>
      <c r="E177" s="29">
        <v>0</v>
      </c>
      <c r="F177" s="29">
        <v>0</v>
      </c>
      <c r="G177" s="29">
        <v>0</v>
      </c>
      <c r="H177" s="29">
        <v>0</v>
      </c>
      <c r="I177" s="29">
        <v>0</v>
      </c>
    </row>
    <row r="178" spans="1:9">
      <c r="A178" s="464"/>
      <c r="B178" s="28" t="s">
        <v>639</v>
      </c>
      <c r="C178" s="29">
        <v>0</v>
      </c>
      <c r="D178" s="29">
        <v>0</v>
      </c>
      <c r="E178" s="29">
        <v>0</v>
      </c>
      <c r="F178" s="29">
        <v>0</v>
      </c>
      <c r="G178" s="29">
        <v>0</v>
      </c>
      <c r="H178" s="29">
        <v>0</v>
      </c>
      <c r="I178" s="29">
        <v>0</v>
      </c>
    </row>
    <row r="179" spans="1:9" ht="30">
      <c r="A179" s="481" t="s">
        <v>765</v>
      </c>
      <c r="B179" s="485" t="s">
        <v>766</v>
      </c>
      <c r="C179" s="342">
        <f>C180+C183+C186+C189</f>
        <v>0</v>
      </c>
      <c r="D179" s="342">
        <f t="shared" ref="D179:G179" si="129">D180+D183+D186+D189</f>
        <v>0</v>
      </c>
      <c r="E179" s="342">
        <f t="shared" si="129"/>
        <v>0</v>
      </c>
      <c r="F179" s="342">
        <f t="shared" si="129"/>
        <v>0</v>
      </c>
      <c r="G179" s="342">
        <f t="shared" si="129"/>
        <v>0</v>
      </c>
      <c r="H179" s="342">
        <f>H180+H183+H186+H189</f>
        <v>0</v>
      </c>
      <c r="I179" s="342">
        <f t="shared" ref="I179" si="130">I180+I183+I186+I189</f>
        <v>0</v>
      </c>
    </row>
    <row r="180" spans="1:9">
      <c r="A180" s="464"/>
      <c r="B180" s="483" t="s">
        <v>4</v>
      </c>
      <c r="C180" s="342">
        <f>C181+C182</f>
        <v>0</v>
      </c>
      <c r="D180" s="342">
        <f t="shared" ref="D180:G180" si="131">D181+D182</f>
        <v>0</v>
      </c>
      <c r="E180" s="342">
        <f t="shared" si="131"/>
        <v>0</v>
      </c>
      <c r="F180" s="342">
        <f t="shared" si="131"/>
        <v>0</v>
      </c>
      <c r="G180" s="342">
        <f t="shared" si="131"/>
        <v>0</v>
      </c>
      <c r="H180" s="342">
        <f>H181+H182</f>
        <v>0</v>
      </c>
      <c r="I180" s="342">
        <f t="shared" ref="I180" si="132">I181+I182</f>
        <v>0</v>
      </c>
    </row>
    <row r="181" spans="1:9">
      <c r="A181" s="464"/>
      <c r="B181" s="28" t="s">
        <v>640</v>
      </c>
      <c r="C181" s="29">
        <v>0</v>
      </c>
      <c r="D181" s="29">
        <v>0</v>
      </c>
      <c r="E181" s="29">
        <v>0</v>
      </c>
      <c r="F181" s="29">
        <v>0</v>
      </c>
      <c r="G181" s="29">
        <v>0</v>
      </c>
      <c r="H181" s="29">
        <v>0</v>
      </c>
      <c r="I181" s="29">
        <v>0</v>
      </c>
    </row>
    <row r="182" spans="1:9">
      <c r="A182" s="464"/>
      <c r="B182" s="28" t="s">
        <v>639</v>
      </c>
      <c r="C182" s="29">
        <v>0</v>
      </c>
      <c r="D182" s="29">
        <v>0</v>
      </c>
      <c r="E182" s="29">
        <v>0</v>
      </c>
      <c r="F182" s="29">
        <v>0</v>
      </c>
      <c r="G182" s="29">
        <v>0</v>
      </c>
      <c r="H182" s="29">
        <v>0</v>
      </c>
      <c r="I182" s="29">
        <v>0</v>
      </c>
    </row>
    <row r="183" spans="1:9">
      <c r="A183" s="464"/>
      <c r="B183" s="484" t="s">
        <v>6</v>
      </c>
      <c r="C183" s="342">
        <f>C184+C185</f>
        <v>0</v>
      </c>
      <c r="D183" s="342">
        <f t="shared" ref="D183:G183" si="133">D184+D185</f>
        <v>0</v>
      </c>
      <c r="E183" s="342">
        <f t="shared" si="133"/>
        <v>0</v>
      </c>
      <c r="F183" s="342">
        <f t="shared" si="133"/>
        <v>0</v>
      </c>
      <c r="G183" s="342">
        <f t="shared" si="133"/>
        <v>0</v>
      </c>
      <c r="H183" s="342">
        <f>H184+H185</f>
        <v>0</v>
      </c>
      <c r="I183" s="342">
        <f t="shared" ref="I183" si="134">I184+I185</f>
        <v>0</v>
      </c>
    </row>
    <row r="184" spans="1:9">
      <c r="A184" s="464"/>
      <c r="B184" s="28" t="s">
        <v>640</v>
      </c>
      <c r="C184" s="29">
        <v>0</v>
      </c>
      <c r="D184" s="29">
        <v>0</v>
      </c>
      <c r="E184" s="29">
        <v>0</v>
      </c>
      <c r="F184" s="29">
        <v>0</v>
      </c>
      <c r="G184" s="29">
        <v>0</v>
      </c>
      <c r="H184" s="29">
        <v>0</v>
      </c>
      <c r="I184" s="29">
        <v>0</v>
      </c>
    </row>
    <row r="185" spans="1:9">
      <c r="A185" s="464"/>
      <c r="B185" s="28" t="s">
        <v>639</v>
      </c>
      <c r="C185" s="29">
        <v>0</v>
      </c>
      <c r="D185" s="29">
        <v>0</v>
      </c>
      <c r="E185" s="29">
        <v>0</v>
      </c>
      <c r="F185" s="29">
        <v>0</v>
      </c>
      <c r="G185" s="29">
        <v>0</v>
      </c>
      <c r="H185" s="29">
        <v>0</v>
      </c>
      <c r="I185" s="29">
        <v>0</v>
      </c>
    </row>
    <row r="186" spans="1:9">
      <c r="A186" s="464"/>
      <c r="B186" s="484" t="s">
        <v>7</v>
      </c>
      <c r="C186" s="342">
        <f>C187+C188</f>
        <v>0</v>
      </c>
      <c r="D186" s="342">
        <f t="shared" ref="D186:G186" si="135">D187+D188</f>
        <v>0</v>
      </c>
      <c r="E186" s="342">
        <f t="shared" si="135"/>
        <v>0</v>
      </c>
      <c r="F186" s="342">
        <f t="shared" si="135"/>
        <v>0</v>
      </c>
      <c r="G186" s="342">
        <f t="shared" si="135"/>
        <v>0</v>
      </c>
      <c r="H186" s="342">
        <f>H187+H188</f>
        <v>0</v>
      </c>
      <c r="I186" s="342">
        <f t="shared" ref="I186" si="136">I187+I188</f>
        <v>0</v>
      </c>
    </row>
    <row r="187" spans="1:9">
      <c r="A187" s="464"/>
      <c r="B187" s="28" t="s">
        <v>640</v>
      </c>
      <c r="C187" s="29">
        <v>0</v>
      </c>
      <c r="D187" s="29">
        <v>0</v>
      </c>
      <c r="E187" s="29">
        <v>0</v>
      </c>
      <c r="F187" s="29">
        <v>0</v>
      </c>
      <c r="G187" s="29">
        <v>0</v>
      </c>
      <c r="H187" s="29">
        <v>0</v>
      </c>
      <c r="I187" s="29">
        <v>0</v>
      </c>
    </row>
    <row r="188" spans="1:9">
      <c r="A188" s="464"/>
      <c r="B188" s="28" t="s">
        <v>639</v>
      </c>
      <c r="C188" s="29">
        <v>0</v>
      </c>
      <c r="D188" s="29">
        <v>0</v>
      </c>
      <c r="E188" s="29">
        <v>0</v>
      </c>
      <c r="F188" s="29">
        <v>0</v>
      </c>
      <c r="G188" s="29">
        <v>0</v>
      </c>
      <c r="H188" s="29">
        <v>0</v>
      </c>
      <c r="I188" s="29">
        <v>0</v>
      </c>
    </row>
    <row r="189" spans="1:9">
      <c r="A189" s="464"/>
      <c r="B189" s="484" t="s">
        <v>600</v>
      </c>
      <c r="C189" s="342">
        <f>C190+C191</f>
        <v>0</v>
      </c>
      <c r="D189" s="342">
        <f t="shared" ref="D189:G189" si="137">D190+D191</f>
        <v>0</v>
      </c>
      <c r="E189" s="342">
        <f t="shared" si="137"/>
        <v>0</v>
      </c>
      <c r="F189" s="342">
        <f t="shared" si="137"/>
        <v>0</v>
      </c>
      <c r="G189" s="342">
        <f t="shared" si="137"/>
        <v>0</v>
      </c>
      <c r="H189" s="342">
        <f>H190+H191</f>
        <v>0</v>
      </c>
      <c r="I189" s="342">
        <f t="shared" ref="I189" si="138">I190+I191</f>
        <v>0</v>
      </c>
    </row>
    <row r="190" spans="1:9">
      <c r="A190" s="464"/>
      <c r="B190" s="28" t="s">
        <v>640</v>
      </c>
      <c r="C190" s="29">
        <v>0</v>
      </c>
      <c r="D190" s="29">
        <v>0</v>
      </c>
      <c r="E190" s="29">
        <v>0</v>
      </c>
      <c r="F190" s="29">
        <v>0</v>
      </c>
      <c r="G190" s="29">
        <v>0</v>
      </c>
      <c r="H190" s="29">
        <v>0</v>
      </c>
      <c r="I190" s="29">
        <v>0</v>
      </c>
    </row>
    <row r="191" spans="1:9">
      <c r="A191" s="464"/>
      <c r="B191" s="28" t="s">
        <v>639</v>
      </c>
      <c r="C191" s="29">
        <v>0</v>
      </c>
      <c r="D191" s="29">
        <v>0</v>
      </c>
      <c r="E191" s="29">
        <v>0</v>
      </c>
      <c r="F191" s="29">
        <v>0</v>
      </c>
      <c r="G191" s="29">
        <v>0</v>
      </c>
      <c r="H191" s="29">
        <v>0</v>
      </c>
      <c r="I191" s="29">
        <v>0</v>
      </c>
    </row>
    <row r="192" spans="1:9" ht="30">
      <c r="A192" s="481" t="s">
        <v>767</v>
      </c>
      <c r="B192" s="485" t="s">
        <v>768</v>
      </c>
      <c r="C192" s="342">
        <f>C193+C196+C199+C202</f>
        <v>0</v>
      </c>
      <c r="D192" s="342">
        <f t="shared" ref="D192:G192" si="139">D193+D196+D199+D202</f>
        <v>0</v>
      </c>
      <c r="E192" s="342">
        <f t="shared" si="139"/>
        <v>0</v>
      </c>
      <c r="F192" s="342">
        <f t="shared" si="139"/>
        <v>0</v>
      </c>
      <c r="G192" s="342">
        <f t="shared" si="139"/>
        <v>0</v>
      </c>
      <c r="H192" s="342">
        <f>H193+H196+H199+H202</f>
        <v>0</v>
      </c>
      <c r="I192" s="342">
        <f t="shared" ref="I192" si="140">I193+I196+I199+I202</f>
        <v>0</v>
      </c>
    </row>
    <row r="193" spans="1:9">
      <c r="A193" s="464"/>
      <c r="B193" s="483" t="s">
        <v>4</v>
      </c>
      <c r="C193" s="342">
        <f>C194+C195</f>
        <v>0</v>
      </c>
      <c r="D193" s="342">
        <f t="shared" ref="D193:G193" si="141">D194+D195</f>
        <v>0</v>
      </c>
      <c r="E193" s="342">
        <f t="shared" si="141"/>
        <v>0</v>
      </c>
      <c r="F193" s="342">
        <f t="shared" si="141"/>
        <v>0</v>
      </c>
      <c r="G193" s="342">
        <f t="shared" si="141"/>
        <v>0</v>
      </c>
      <c r="H193" s="342">
        <f>H194+H195</f>
        <v>0</v>
      </c>
      <c r="I193" s="342">
        <f t="shared" ref="I193" si="142">I194+I195</f>
        <v>0</v>
      </c>
    </row>
    <row r="194" spans="1:9">
      <c r="A194" s="464"/>
      <c r="B194" s="28" t="s">
        <v>640</v>
      </c>
      <c r="C194" s="29">
        <v>0</v>
      </c>
      <c r="D194" s="29">
        <v>0</v>
      </c>
      <c r="E194" s="29">
        <v>0</v>
      </c>
      <c r="F194" s="29">
        <v>0</v>
      </c>
      <c r="G194" s="29">
        <v>0</v>
      </c>
      <c r="H194" s="29">
        <v>0</v>
      </c>
      <c r="I194" s="29">
        <v>0</v>
      </c>
    </row>
    <row r="195" spans="1:9">
      <c r="A195" s="464"/>
      <c r="B195" s="28" t="s">
        <v>639</v>
      </c>
      <c r="C195" s="29">
        <v>0</v>
      </c>
      <c r="D195" s="29">
        <v>0</v>
      </c>
      <c r="E195" s="29">
        <v>0</v>
      </c>
      <c r="F195" s="29">
        <v>0</v>
      </c>
      <c r="G195" s="29">
        <v>0</v>
      </c>
      <c r="H195" s="29">
        <v>0</v>
      </c>
      <c r="I195" s="29">
        <v>0</v>
      </c>
    </row>
    <row r="196" spans="1:9">
      <c r="A196" s="464"/>
      <c r="B196" s="484" t="s">
        <v>6</v>
      </c>
      <c r="C196" s="342">
        <f>C197+C198</f>
        <v>0</v>
      </c>
      <c r="D196" s="342">
        <f t="shared" ref="D196:G196" si="143">D197+D198</f>
        <v>0</v>
      </c>
      <c r="E196" s="342">
        <f t="shared" si="143"/>
        <v>0</v>
      </c>
      <c r="F196" s="342">
        <f t="shared" si="143"/>
        <v>0</v>
      </c>
      <c r="G196" s="342">
        <f t="shared" si="143"/>
        <v>0</v>
      </c>
      <c r="H196" s="342">
        <f>H197+H198</f>
        <v>0</v>
      </c>
      <c r="I196" s="342">
        <f t="shared" ref="I196" si="144">I197+I198</f>
        <v>0</v>
      </c>
    </row>
    <row r="197" spans="1:9">
      <c r="A197" s="464"/>
      <c r="B197" s="28" t="s">
        <v>640</v>
      </c>
      <c r="C197" s="29">
        <v>0</v>
      </c>
      <c r="D197" s="29">
        <v>0</v>
      </c>
      <c r="E197" s="29">
        <v>0</v>
      </c>
      <c r="F197" s="29">
        <v>0</v>
      </c>
      <c r="G197" s="29">
        <v>0</v>
      </c>
      <c r="H197" s="29">
        <v>0</v>
      </c>
      <c r="I197" s="29">
        <v>0</v>
      </c>
    </row>
    <row r="198" spans="1:9">
      <c r="A198" s="464"/>
      <c r="B198" s="28" t="s">
        <v>639</v>
      </c>
      <c r="C198" s="29">
        <v>0</v>
      </c>
      <c r="D198" s="29">
        <v>0</v>
      </c>
      <c r="E198" s="29">
        <v>0</v>
      </c>
      <c r="F198" s="29">
        <v>0</v>
      </c>
      <c r="G198" s="29">
        <v>0</v>
      </c>
      <c r="H198" s="29">
        <v>0</v>
      </c>
      <c r="I198" s="29">
        <v>0</v>
      </c>
    </row>
    <row r="199" spans="1:9">
      <c r="A199" s="464"/>
      <c r="B199" s="484" t="s">
        <v>7</v>
      </c>
      <c r="C199" s="342">
        <f>C200+C201</f>
        <v>0</v>
      </c>
      <c r="D199" s="342">
        <f t="shared" ref="D199:G199" si="145">D200+D201</f>
        <v>0</v>
      </c>
      <c r="E199" s="342">
        <f t="shared" si="145"/>
        <v>0</v>
      </c>
      <c r="F199" s="342">
        <f t="shared" si="145"/>
        <v>0</v>
      </c>
      <c r="G199" s="342">
        <f t="shared" si="145"/>
        <v>0</v>
      </c>
      <c r="H199" s="342">
        <f>H200+H201</f>
        <v>0</v>
      </c>
      <c r="I199" s="342">
        <f t="shared" ref="I199" si="146">I200+I201</f>
        <v>0</v>
      </c>
    </row>
    <row r="200" spans="1:9">
      <c r="A200" s="464"/>
      <c r="B200" s="28" t="s">
        <v>640</v>
      </c>
      <c r="C200" s="29">
        <v>0</v>
      </c>
      <c r="D200" s="29">
        <v>0</v>
      </c>
      <c r="E200" s="29">
        <v>0</v>
      </c>
      <c r="F200" s="29">
        <v>0</v>
      </c>
      <c r="G200" s="29">
        <v>0</v>
      </c>
      <c r="H200" s="29">
        <v>0</v>
      </c>
      <c r="I200" s="29">
        <v>0</v>
      </c>
    </row>
    <row r="201" spans="1:9">
      <c r="A201" s="464"/>
      <c r="B201" s="28" t="s">
        <v>639</v>
      </c>
      <c r="C201" s="29">
        <v>0</v>
      </c>
      <c r="D201" s="29">
        <v>0</v>
      </c>
      <c r="E201" s="29">
        <v>0</v>
      </c>
      <c r="F201" s="29">
        <v>0</v>
      </c>
      <c r="G201" s="29">
        <v>0</v>
      </c>
      <c r="H201" s="29">
        <v>0</v>
      </c>
      <c r="I201" s="29">
        <v>0</v>
      </c>
    </row>
    <row r="202" spans="1:9">
      <c r="A202" s="464"/>
      <c r="B202" s="484" t="s">
        <v>600</v>
      </c>
      <c r="C202" s="342">
        <f>C203+C204</f>
        <v>0</v>
      </c>
      <c r="D202" s="342">
        <f t="shared" ref="D202:G202" si="147">D203+D204</f>
        <v>0</v>
      </c>
      <c r="E202" s="342">
        <f t="shared" si="147"/>
        <v>0</v>
      </c>
      <c r="F202" s="342">
        <f t="shared" si="147"/>
        <v>0</v>
      </c>
      <c r="G202" s="342">
        <f t="shared" si="147"/>
        <v>0</v>
      </c>
      <c r="H202" s="342">
        <f>H203+H204</f>
        <v>0</v>
      </c>
      <c r="I202" s="342">
        <f t="shared" ref="I202" si="148">I203+I204</f>
        <v>0</v>
      </c>
    </row>
    <row r="203" spans="1:9">
      <c r="A203" s="464"/>
      <c r="B203" s="28" t="s">
        <v>640</v>
      </c>
      <c r="C203" s="29">
        <v>0</v>
      </c>
      <c r="D203" s="29">
        <v>0</v>
      </c>
      <c r="E203" s="29">
        <v>0</v>
      </c>
      <c r="F203" s="29">
        <v>0</v>
      </c>
      <c r="G203" s="29">
        <v>0</v>
      </c>
      <c r="H203" s="29">
        <v>0</v>
      </c>
      <c r="I203" s="29">
        <v>0</v>
      </c>
    </row>
    <row r="204" spans="1:9">
      <c r="A204" s="464"/>
      <c r="B204" s="28" t="s">
        <v>639</v>
      </c>
      <c r="C204" s="29">
        <v>0</v>
      </c>
      <c r="D204" s="29">
        <v>0</v>
      </c>
      <c r="E204" s="29">
        <v>0</v>
      </c>
      <c r="F204" s="29">
        <v>0</v>
      </c>
      <c r="G204" s="29">
        <v>0</v>
      </c>
      <c r="H204" s="29">
        <v>0</v>
      </c>
      <c r="I204" s="29">
        <v>0</v>
      </c>
    </row>
    <row r="205" spans="1:9">
      <c r="A205" s="481" t="s">
        <v>769</v>
      </c>
      <c r="B205" s="485" t="s">
        <v>641</v>
      </c>
      <c r="C205" s="342">
        <f>C206+C209+C212+C215</f>
        <v>0</v>
      </c>
      <c r="D205" s="342">
        <f t="shared" ref="D205:G205" si="149">D206+D209+D212+D215</f>
        <v>0</v>
      </c>
      <c r="E205" s="342">
        <f t="shared" si="149"/>
        <v>0</v>
      </c>
      <c r="F205" s="342">
        <f t="shared" si="149"/>
        <v>0</v>
      </c>
      <c r="G205" s="342">
        <f t="shared" si="149"/>
        <v>0</v>
      </c>
      <c r="H205" s="342">
        <f>H206+H209+H212+H215</f>
        <v>0</v>
      </c>
      <c r="I205" s="342">
        <f t="shared" ref="I205" si="150">I206+I209+I212+I215</f>
        <v>0</v>
      </c>
    </row>
    <row r="206" spans="1:9">
      <c r="A206" s="465"/>
      <c r="B206" s="483" t="s">
        <v>4</v>
      </c>
      <c r="C206" s="342">
        <f>C207+C208</f>
        <v>0</v>
      </c>
      <c r="D206" s="342">
        <f t="shared" ref="D206:G206" si="151">D207+D208</f>
        <v>0</v>
      </c>
      <c r="E206" s="342">
        <f t="shared" si="151"/>
        <v>0</v>
      </c>
      <c r="F206" s="342">
        <f t="shared" si="151"/>
        <v>0</v>
      </c>
      <c r="G206" s="342">
        <f t="shared" si="151"/>
        <v>0</v>
      </c>
      <c r="H206" s="342">
        <f>H207+H208</f>
        <v>0</v>
      </c>
      <c r="I206" s="342">
        <f t="shared" ref="I206" si="152">I207+I208</f>
        <v>0</v>
      </c>
    </row>
    <row r="207" spans="1:9">
      <c r="A207" s="464"/>
      <c r="B207" s="28" t="s">
        <v>640</v>
      </c>
      <c r="C207" s="29">
        <v>0</v>
      </c>
      <c r="D207" s="29">
        <v>0</v>
      </c>
      <c r="E207" s="29">
        <v>0</v>
      </c>
      <c r="F207" s="29">
        <v>0</v>
      </c>
      <c r="G207" s="29">
        <v>0</v>
      </c>
      <c r="H207" s="29">
        <v>0</v>
      </c>
      <c r="I207" s="29">
        <v>0</v>
      </c>
    </row>
    <row r="208" spans="1:9">
      <c r="A208" s="464"/>
      <c r="B208" s="28" t="s">
        <v>639</v>
      </c>
      <c r="C208" s="29">
        <v>0</v>
      </c>
      <c r="D208" s="29">
        <v>0</v>
      </c>
      <c r="E208" s="29">
        <v>0</v>
      </c>
      <c r="F208" s="29">
        <v>0</v>
      </c>
      <c r="G208" s="29">
        <v>0</v>
      </c>
      <c r="H208" s="29">
        <v>0</v>
      </c>
      <c r="I208" s="29">
        <v>0</v>
      </c>
    </row>
    <row r="209" spans="1:9">
      <c r="A209" s="464"/>
      <c r="B209" s="484" t="s">
        <v>6</v>
      </c>
      <c r="C209" s="342">
        <f>C210+C211</f>
        <v>0</v>
      </c>
      <c r="D209" s="342">
        <f t="shared" ref="D209:G209" si="153">D210+D211</f>
        <v>0</v>
      </c>
      <c r="E209" s="342">
        <f t="shared" si="153"/>
        <v>0</v>
      </c>
      <c r="F209" s="342">
        <f t="shared" si="153"/>
        <v>0</v>
      </c>
      <c r="G209" s="342">
        <f t="shared" si="153"/>
        <v>0</v>
      </c>
      <c r="H209" s="342">
        <f>H210+H211</f>
        <v>0</v>
      </c>
      <c r="I209" s="342">
        <f t="shared" ref="I209" si="154">I210+I211</f>
        <v>0</v>
      </c>
    </row>
    <row r="210" spans="1:9">
      <c r="A210" s="464"/>
      <c r="B210" s="28" t="s">
        <v>640</v>
      </c>
      <c r="C210" s="29">
        <v>0</v>
      </c>
      <c r="D210" s="29">
        <v>0</v>
      </c>
      <c r="E210" s="29">
        <v>0</v>
      </c>
      <c r="F210" s="29">
        <v>0</v>
      </c>
      <c r="G210" s="29">
        <v>0</v>
      </c>
      <c r="H210" s="29">
        <v>0</v>
      </c>
      <c r="I210" s="29">
        <v>0</v>
      </c>
    </row>
    <row r="211" spans="1:9">
      <c r="A211" s="464"/>
      <c r="B211" s="28" t="s">
        <v>639</v>
      </c>
      <c r="C211" s="29">
        <v>0</v>
      </c>
      <c r="D211" s="29">
        <v>0</v>
      </c>
      <c r="E211" s="29">
        <v>0</v>
      </c>
      <c r="F211" s="29">
        <v>0</v>
      </c>
      <c r="G211" s="29">
        <v>0</v>
      </c>
      <c r="H211" s="29">
        <v>0</v>
      </c>
      <c r="I211" s="29">
        <v>0</v>
      </c>
    </row>
    <row r="212" spans="1:9">
      <c r="A212" s="464"/>
      <c r="B212" s="484" t="s">
        <v>7</v>
      </c>
      <c r="C212" s="342">
        <f>C213+C214</f>
        <v>0</v>
      </c>
      <c r="D212" s="342">
        <f t="shared" ref="D212:G212" si="155">D213+D214</f>
        <v>0</v>
      </c>
      <c r="E212" s="342">
        <f t="shared" si="155"/>
        <v>0</v>
      </c>
      <c r="F212" s="342">
        <f t="shared" si="155"/>
        <v>0</v>
      </c>
      <c r="G212" s="342">
        <f t="shared" si="155"/>
        <v>0</v>
      </c>
      <c r="H212" s="342">
        <f>H213+H214</f>
        <v>0</v>
      </c>
      <c r="I212" s="342">
        <f t="shared" ref="I212" si="156">I213+I214</f>
        <v>0</v>
      </c>
    </row>
    <row r="213" spans="1:9">
      <c r="A213" s="464"/>
      <c r="B213" s="28" t="s">
        <v>640</v>
      </c>
      <c r="C213" s="29">
        <v>0</v>
      </c>
      <c r="D213" s="29">
        <v>0</v>
      </c>
      <c r="E213" s="29">
        <v>0</v>
      </c>
      <c r="F213" s="29">
        <v>0</v>
      </c>
      <c r="G213" s="29">
        <v>0</v>
      </c>
      <c r="H213" s="29">
        <v>0</v>
      </c>
      <c r="I213" s="29">
        <v>0</v>
      </c>
    </row>
    <row r="214" spans="1:9">
      <c r="A214" s="464"/>
      <c r="B214" s="28" t="s">
        <v>639</v>
      </c>
      <c r="C214" s="29">
        <v>0</v>
      </c>
      <c r="D214" s="29">
        <v>0</v>
      </c>
      <c r="E214" s="29">
        <v>0</v>
      </c>
      <c r="F214" s="29">
        <v>0</v>
      </c>
      <c r="G214" s="29">
        <v>0</v>
      </c>
      <c r="H214" s="29">
        <v>0</v>
      </c>
      <c r="I214" s="29">
        <v>0</v>
      </c>
    </row>
    <row r="215" spans="1:9">
      <c r="A215" s="464"/>
      <c r="B215" s="484" t="s">
        <v>600</v>
      </c>
      <c r="C215" s="342">
        <f>C216+C217</f>
        <v>0</v>
      </c>
      <c r="D215" s="342">
        <f t="shared" ref="D215:G215" si="157">D216+D217</f>
        <v>0</v>
      </c>
      <c r="E215" s="342">
        <f t="shared" si="157"/>
        <v>0</v>
      </c>
      <c r="F215" s="342">
        <f t="shared" si="157"/>
        <v>0</v>
      </c>
      <c r="G215" s="342">
        <f t="shared" si="157"/>
        <v>0</v>
      </c>
      <c r="H215" s="342">
        <f>H216+H217</f>
        <v>0</v>
      </c>
      <c r="I215" s="342">
        <f t="shared" ref="I215" si="158">I216+I217</f>
        <v>0</v>
      </c>
    </row>
    <row r="216" spans="1:9">
      <c r="A216" s="464"/>
      <c r="B216" s="28" t="s">
        <v>640</v>
      </c>
      <c r="C216" s="29">
        <v>0</v>
      </c>
      <c r="D216" s="29">
        <v>0</v>
      </c>
      <c r="E216" s="29">
        <v>0</v>
      </c>
      <c r="F216" s="29">
        <v>0</v>
      </c>
      <c r="G216" s="29">
        <v>0</v>
      </c>
      <c r="H216" s="29">
        <v>0</v>
      </c>
      <c r="I216" s="29">
        <v>0</v>
      </c>
    </row>
    <row r="217" spans="1:9">
      <c r="A217" s="466"/>
      <c r="B217" s="48" t="s">
        <v>639</v>
      </c>
      <c r="C217" s="29">
        <v>0</v>
      </c>
      <c r="D217" s="29">
        <v>0</v>
      </c>
      <c r="E217" s="29">
        <v>0</v>
      </c>
      <c r="F217" s="29">
        <v>0</v>
      </c>
      <c r="G217" s="29">
        <v>0</v>
      </c>
      <c r="H217" s="29">
        <v>0</v>
      </c>
      <c r="I217" s="29">
        <v>0</v>
      </c>
    </row>
    <row r="218" spans="1:9">
      <c r="A218" s="486" t="s">
        <v>642</v>
      </c>
      <c r="B218" s="482" t="s">
        <v>770</v>
      </c>
      <c r="C218" s="342">
        <f>C219+C222+C225+C228</f>
        <v>0</v>
      </c>
      <c r="D218" s="342">
        <f t="shared" ref="D218:G218" si="159">D219+D222+D225+D228</f>
        <v>0</v>
      </c>
      <c r="E218" s="342">
        <f t="shared" si="159"/>
        <v>0</v>
      </c>
      <c r="F218" s="342">
        <f t="shared" si="159"/>
        <v>0</v>
      </c>
      <c r="G218" s="342">
        <f t="shared" si="159"/>
        <v>0</v>
      </c>
      <c r="H218" s="342">
        <f>H219+H222+H225+H228</f>
        <v>0</v>
      </c>
      <c r="I218" s="342">
        <f t="shared" ref="I218" si="160">I219+I222+I225+I228</f>
        <v>0</v>
      </c>
    </row>
    <row r="219" spans="1:9">
      <c r="A219" s="465"/>
      <c r="B219" s="483" t="s">
        <v>4</v>
      </c>
      <c r="C219" s="342">
        <f>C220+C221</f>
        <v>0</v>
      </c>
      <c r="D219" s="342">
        <f t="shared" ref="D219:G219" si="161">D220+D221</f>
        <v>0</v>
      </c>
      <c r="E219" s="342">
        <f t="shared" si="161"/>
        <v>0</v>
      </c>
      <c r="F219" s="342">
        <f t="shared" si="161"/>
        <v>0</v>
      </c>
      <c r="G219" s="342">
        <f t="shared" si="161"/>
        <v>0</v>
      </c>
      <c r="H219" s="342">
        <f>H220+H221</f>
        <v>0</v>
      </c>
      <c r="I219" s="342">
        <f t="shared" ref="I219" si="162">I220+I221</f>
        <v>0</v>
      </c>
    </row>
    <row r="220" spans="1:9">
      <c r="A220" s="464"/>
      <c r="B220" s="28" t="s">
        <v>640</v>
      </c>
      <c r="C220" s="29">
        <v>0</v>
      </c>
      <c r="D220" s="29">
        <v>0</v>
      </c>
      <c r="E220" s="29">
        <v>0</v>
      </c>
      <c r="F220" s="29">
        <v>0</v>
      </c>
      <c r="G220" s="29">
        <v>0</v>
      </c>
      <c r="H220" s="29">
        <v>0</v>
      </c>
      <c r="I220" s="29">
        <v>0</v>
      </c>
    </row>
    <row r="221" spans="1:9">
      <c r="A221" s="464"/>
      <c r="B221" s="28" t="s">
        <v>639</v>
      </c>
      <c r="C221" s="29">
        <v>0</v>
      </c>
      <c r="D221" s="29">
        <v>0</v>
      </c>
      <c r="E221" s="29">
        <v>0</v>
      </c>
      <c r="F221" s="29">
        <v>0</v>
      </c>
      <c r="G221" s="29">
        <v>0</v>
      </c>
      <c r="H221" s="29">
        <v>0</v>
      </c>
      <c r="I221" s="29">
        <v>0</v>
      </c>
    </row>
    <row r="222" spans="1:9">
      <c r="A222" s="464"/>
      <c r="B222" s="484" t="s">
        <v>6</v>
      </c>
      <c r="C222" s="342">
        <f>C223+C224</f>
        <v>0</v>
      </c>
      <c r="D222" s="342">
        <f t="shared" ref="D222:G222" si="163">D223+D224</f>
        <v>0</v>
      </c>
      <c r="E222" s="342">
        <f t="shared" si="163"/>
        <v>0</v>
      </c>
      <c r="F222" s="342">
        <f t="shared" si="163"/>
        <v>0</v>
      </c>
      <c r="G222" s="342">
        <f t="shared" si="163"/>
        <v>0</v>
      </c>
      <c r="H222" s="342">
        <f>H223+H224</f>
        <v>0</v>
      </c>
      <c r="I222" s="342">
        <f t="shared" ref="I222" si="164">I223+I224</f>
        <v>0</v>
      </c>
    </row>
    <row r="223" spans="1:9">
      <c r="A223" s="464"/>
      <c r="B223" s="28" t="s">
        <v>640</v>
      </c>
      <c r="C223" s="29">
        <v>0</v>
      </c>
      <c r="D223" s="29">
        <v>0</v>
      </c>
      <c r="E223" s="29">
        <v>0</v>
      </c>
      <c r="F223" s="29">
        <v>0</v>
      </c>
      <c r="G223" s="29">
        <v>0</v>
      </c>
      <c r="H223" s="29">
        <v>0</v>
      </c>
      <c r="I223" s="29">
        <v>0</v>
      </c>
    </row>
    <row r="224" spans="1:9">
      <c r="A224" s="464"/>
      <c r="B224" s="28" t="s">
        <v>639</v>
      </c>
      <c r="C224" s="29">
        <v>0</v>
      </c>
      <c r="D224" s="29">
        <v>0</v>
      </c>
      <c r="E224" s="29">
        <v>0</v>
      </c>
      <c r="F224" s="29">
        <v>0</v>
      </c>
      <c r="G224" s="29">
        <v>0</v>
      </c>
      <c r="H224" s="29">
        <v>0</v>
      </c>
      <c r="I224" s="29">
        <v>0</v>
      </c>
    </row>
    <row r="225" spans="1:9">
      <c r="A225" s="464"/>
      <c r="B225" s="484" t="s">
        <v>7</v>
      </c>
      <c r="C225" s="342">
        <f>C226+C227</f>
        <v>0</v>
      </c>
      <c r="D225" s="342">
        <f t="shared" ref="D225:G225" si="165">D226+D227</f>
        <v>0</v>
      </c>
      <c r="E225" s="342">
        <f t="shared" si="165"/>
        <v>0</v>
      </c>
      <c r="F225" s="342">
        <f t="shared" si="165"/>
        <v>0</v>
      </c>
      <c r="G225" s="342">
        <f t="shared" si="165"/>
        <v>0</v>
      </c>
      <c r="H225" s="342">
        <f>H226+H227</f>
        <v>0</v>
      </c>
      <c r="I225" s="342">
        <f t="shared" ref="I225" si="166">I226+I227</f>
        <v>0</v>
      </c>
    </row>
    <row r="226" spans="1:9">
      <c r="A226" s="464"/>
      <c r="B226" s="28" t="s">
        <v>640</v>
      </c>
      <c r="C226" s="29">
        <v>0</v>
      </c>
      <c r="D226" s="29">
        <v>0</v>
      </c>
      <c r="E226" s="29">
        <v>0</v>
      </c>
      <c r="F226" s="29">
        <v>0</v>
      </c>
      <c r="G226" s="29">
        <v>0</v>
      </c>
      <c r="H226" s="29">
        <v>0</v>
      </c>
      <c r="I226" s="29">
        <v>0</v>
      </c>
    </row>
    <row r="227" spans="1:9">
      <c r="A227" s="464"/>
      <c r="B227" s="28" t="s">
        <v>639</v>
      </c>
      <c r="C227" s="29">
        <v>0</v>
      </c>
      <c r="D227" s="29">
        <v>0</v>
      </c>
      <c r="E227" s="29">
        <v>0</v>
      </c>
      <c r="F227" s="29">
        <v>0</v>
      </c>
      <c r="G227" s="29">
        <v>0</v>
      </c>
      <c r="H227" s="29">
        <v>0</v>
      </c>
      <c r="I227" s="29">
        <v>0</v>
      </c>
    </row>
    <row r="228" spans="1:9">
      <c r="A228" s="464"/>
      <c r="B228" s="484" t="s">
        <v>600</v>
      </c>
      <c r="C228" s="342">
        <f>C229+C230</f>
        <v>0</v>
      </c>
      <c r="D228" s="342">
        <f t="shared" ref="D228:G228" si="167">D229+D230</f>
        <v>0</v>
      </c>
      <c r="E228" s="342">
        <f t="shared" si="167"/>
        <v>0</v>
      </c>
      <c r="F228" s="342">
        <f t="shared" si="167"/>
        <v>0</v>
      </c>
      <c r="G228" s="342">
        <f t="shared" si="167"/>
        <v>0</v>
      </c>
      <c r="H228" s="342">
        <f>H229+H230</f>
        <v>0</v>
      </c>
      <c r="I228" s="342">
        <f t="shared" ref="I228" si="168">I229+I230</f>
        <v>0</v>
      </c>
    </row>
    <row r="229" spans="1:9">
      <c r="A229" s="464"/>
      <c r="B229" s="28" t="s">
        <v>640</v>
      </c>
      <c r="C229" s="29">
        <v>0</v>
      </c>
      <c r="D229" s="29">
        <v>0</v>
      </c>
      <c r="E229" s="29">
        <v>0</v>
      </c>
      <c r="F229" s="29">
        <v>0</v>
      </c>
      <c r="G229" s="29">
        <v>0</v>
      </c>
      <c r="H229" s="29">
        <v>0</v>
      </c>
      <c r="I229" s="29">
        <v>0</v>
      </c>
    </row>
    <row r="230" spans="1:9">
      <c r="A230" s="466"/>
      <c r="B230" s="48" t="s">
        <v>639</v>
      </c>
      <c r="C230" s="29">
        <v>0</v>
      </c>
      <c r="D230" s="29">
        <v>0</v>
      </c>
      <c r="E230" s="29">
        <v>0</v>
      </c>
      <c r="F230" s="29">
        <v>0</v>
      </c>
      <c r="G230" s="29">
        <v>0</v>
      </c>
      <c r="H230" s="29">
        <v>0</v>
      </c>
      <c r="I230" s="29">
        <v>0</v>
      </c>
    </row>
    <row r="231" spans="1:9">
      <c r="A231" s="486" t="s">
        <v>771</v>
      </c>
      <c r="B231" s="482" t="s">
        <v>772</v>
      </c>
      <c r="C231" s="342">
        <f>C232+C235+C238+C241</f>
        <v>0</v>
      </c>
      <c r="D231" s="342">
        <f t="shared" ref="D231:G231" si="169">D232+D235+D238+D241</f>
        <v>0</v>
      </c>
      <c r="E231" s="342">
        <f t="shared" si="169"/>
        <v>0</v>
      </c>
      <c r="F231" s="342">
        <f t="shared" si="169"/>
        <v>0</v>
      </c>
      <c r="G231" s="342">
        <f t="shared" si="169"/>
        <v>0</v>
      </c>
      <c r="H231" s="342">
        <f>H232+H235+H238+H241</f>
        <v>0</v>
      </c>
      <c r="I231" s="342">
        <f t="shared" ref="I231" si="170">I232+I235+I238+I241</f>
        <v>0</v>
      </c>
    </row>
    <row r="232" spans="1:9">
      <c r="A232" s="465"/>
      <c r="B232" s="483" t="s">
        <v>4</v>
      </c>
      <c r="C232" s="342">
        <f>C233+C234</f>
        <v>0</v>
      </c>
      <c r="D232" s="342">
        <f t="shared" ref="D232:G232" si="171">D233+D234</f>
        <v>0</v>
      </c>
      <c r="E232" s="342">
        <f t="shared" si="171"/>
        <v>0</v>
      </c>
      <c r="F232" s="342">
        <f t="shared" si="171"/>
        <v>0</v>
      </c>
      <c r="G232" s="342">
        <f t="shared" si="171"/>
        <v>0</v>
      </c>
      <c r="H232" s="342">
        <f>H233+H234</f>
        <v>0</v>
      </c>
      <c r="I232" s="342">
        <f t="shared" ref="I232" si="172">I233+I234</f>
        <v>0</v>
      </c>
    </row>
    <row r="233" spans="1:9">
      <c r="A233" s="464"/>
      <c r="B233" s="28" t="s">
        <v>640</v>
      </c>
      <c r="C233" s="29">
        <v>0</v>
      </c>
      <c r="D233" s="29">
        <v>0</v>
      </c>
      <c r="E233" s="29">
        <v>0</v>
      </c>
      <c r="F233" s="29">
        <v>0</v>
      </c>
      <c r="G233" s="29">
        <v>0</v>
      </c>
      <c r="H233" s="29">
        <v>0</v>
      </c>
      <c r="I233" s="29">
        <v>0</v>
      </c>
    </row>
    <row r="234" spans="1:9">
      <c r="A234" s="464"/>
      <c r="B234" s="28" t="s">
        <v>639</v>
      </c>
      <c r="C234" s="29">
        <v>0</v>
      </c>
      <c r="D234" s="29">
        <v>0</v>
      </c>
      <c r="E234" s="29">
        <v>0</v>
      </c>
      <c r="F234" s="29">
        <v>0</v>
      </c>
      <c r="G234" s="29">
        <v>0</v>
      </c>
      <c r="H234" s="29">
        <v>0</v>
      </c>
      <c r="I234" s="29">
        <v>0</v>
      </c>
    </row>
    <row r="235" spans="1:9">
      <c r="A235" s="464"/>
      <c r="B235" s="484" t="s">
        <v>6</v>
      </c>
      <c r="C235" s="342">
        <f>C236+C237</f>
        <v>0</v>
      </c>
      <c r="D235" s="342">
        <f t="shared" ref="D235:G235" si="173">D236+D237</f>
        <v>0</v>
      </c>
      <c r="E235" s="342">
        <f t="shared" si="173"/>
        <v>0</v>
      </c>
      <c r="F235" s="342">
        <f t="shared" si="173"/>
        <v>0</v>
      </c>
      <c r="G235" s="342">
        <f t="shared" si="173"/>
        <v>0</v>
      </c>
      <c r="H235" s="342">
        <f>H236+H237</f>
        <v>0</v>
      </c>
      <c r="I235" s="342">
        <f t="shared" ref="I235" si="174">I236+I237</f>
        <v>0</v>
      </c>
    </row>
    <row r="236" spans="1:9">
      <c r="A236" s="464"/>
      <c r="B236" s="28" t="s">
        <v>640</v>
      </c>
      <c r="C236" s="29">
        <v>0</v>
      </c>
      <c r="D236" s="29">
        <v>0</v>
      </c>
      <c r="E236" s="29">
        <v>0</v>
      </c>
      <c r="F236" s="29">
        <v>0</v>
      </c>
      <c r="G236" s="29">
        <v>0</v>
      </c>
      <c r="H236" s="29">
        <v>0</v>
      </c>
      <c r="I236" s="29">
        <v>0</v>
      </c>
    </row>
    <row r="237" spans="1:9">
      <c r="A237" s="464"/>
      <c r="B237" s="28" t="s">
        <v>639</v>
      </c>
      <c r="C237" s="29">
        <v>0</v>
      </c>
      <c r="D237" s="29">
        <v>0</v>
      </c>
      <c r="E237" s="29">
        <v>0</v>
      </c>
      <c r="F237" s="29">
        <v>0</v>
      </c>
      <c r="G237" s="29">
        <v>0</v>
      </c>
      <c r="H237" s="29">
        <v>0</v>
      </c>
      <c r="I237" s="29">
        <v>0</v>
      </c>
    </row>
    <row r="238" spans="1:9">
      <c r="A238" s="464"/>
      <c r="B238" s="484" t="s">
        <v>7</v>
      </c>
      <c r="C238" s="342">
        <f>C239+C240</f>
        <v>0</v>
      </c>
      <c r="D238" s="342">
        <f t="shared" ref="D238:G238" si="175">D239+D240</f>
        <v>0</v>
      </c>
      <c r="E238" s="342">
        <f t="shared" si="175"/>
        <v>0</v>
      </c>
      <c r="F238" s="342">
        <f t="shared" si="175"/>
        <v>0</v>
      </c>
      <c r="G238" s="342">
        <f t="shared" si="175"/>
        <v>0</v>
      </c>
      <c r="H238" s="342">
        <f>H239+H240</f>
        <v>0</v>
      </c>
      <c r="I238" s="342">
        <f t="shared" ref="I238" si="176">I239+I240</f>
        <v>0</v>
      </c>
    </row>
    <row r="239" spans="1:9">
      <c r="A239" s="464"/>
      <c r="B239" s="28" t="s">
        <v>640</v>
      </c>
      <c r="C239" s="29">
        <v>0</v>
      </c>
      <c r="D239" s="29">
        <v>0</v>
      </c>
      <c r="E239" s="29">
        <v>0</v>
      </c>
      <c r="F239" s="29">
        <v>0</v>
      </c>
      <c r="G239" s="29">
        <v>0</v>
      </c>
      <c r="H239" s="29">
        <v>0</v>
      </c>
      <c r="I239" s="29">
        <v>0</v>
      </c>
    </row>
    <row r="240" spans="1:9">
      <c r="A240" s="464"/>
      <c r="B240" s="28" t="s">
        <v>639</v>
      </c>
      <c r="C240" s="29">
        <v>0</v>
      </c>
      <c r="D240" s="29">
        <v>0</v>
      </c>
      <c r="E240" s="29">
        <v>0</v>
      </c>
      <c r="F240" s="29">
        <v>0</v>
      </c>
      <c r="G240" s="29">
        <v>0</v>
      </c>
      <c r="H240" s="29">
        <v>0</v>
      </c>
      <c r="I240" s="29">
        <v>0</v>
      </c>
    </row>
    <row r="241" spans="1:9">
      <c r="A241" s="464"/>
      <c r="B241" s="484" t="s">
        <v>600</v>
      </c>
      <c r="C241" s="342">
        <f>C242+C243</f>
        <v>0</v>
      </c>
      <c r="D241" s="342">
        <f t="shared" ref="D241:G241" si="177">D242+D243</f>
        <v>0</v>
      </c>
      <c r="E241" s="342">
        <f t="shared" si="177"/>
        <v>0</v>
      </c>
      <c r="F241" s="342">
        <f t="shared" si="177"/>
        <v>0</v>
      </c>
      <c r="G241" s="342">
        <f t="shared" si="177"/>
        <v>0</v>
      </c>
      <c r="H241" s="342">
        <f>H242+H243</f>
        <v>0</v>
      </c>
      <c r="I241" s="342">
        <f t="shared" ref="I241" si="178">I242+I243</f>
        <v>0</v>
      </c>
    </row>
    <row r="242" spans="1:9">
      <c r="A242" s="464"/>
      <c r="B242" s="28" t="s">
        <v>640</v>
      </c>
      <c r="C242" s="29">
        <v>0</v>
      </c>
      <c r="D242" s="29">
        <v>0</v>
      </c>
      <c r="E242" s="29">
        <v>0</v>
      </c>
      <c r="F242" s="29">
        <v>0</v>
      </c>
      <c r="G242" s="29">
        <v>0</v>
      </c>
      <c r="H242" s="29">
        <v>0</v>
      </c>
      <c r="I242" s="29">
        <v>0</v>
      </c>
    </row>
    <row r="243" spans="1:9">
      <c r="A243" s="466"/>
      <c r="B243" s="48" t="s">
        <v>639</v>
      </c>
      <c r="C243" s="29">
        <v>0</v>
      </c>
      <c r="D243" s="29">
        <v>0</v>
      </c>
      <c r="E243" s="29">
        <v>0</v>
      </c>
      <c r="F243" s="29">
        <v>0</v>
      </c>
      <c r="G243" s="29">
        <v>0</v>
      </c>
      <c r="H243" s="29">
        <v>0</v>
      </c>
      <c r="I243" s="29">
        <v>0</v>
      </c>
    </row>
    <row r="244" spans="1:9">
      <c r="A244" s="486" t="s">
        <v>773</v>
      </c>
      <c r="B244" s="482" t="s">
        <v>774</v>
      </c>
      <c r="C244" s="342">
        <f>C245+C248+C251+C254</f>
        <v>0</v>
      </c>
      <c r="D244" s="342">
        <f t="shared" ref="D244:G244" si="179">D245+D248+D251+D254</f>
        <v>0</v>
      </c>
      <c r="E244" s="342">
        <f t="shared" si="179"/>
        <v>0</v>
      </c>
      <c r="F244" s="342">
        <f t="shared" si="179"/>
        <v>0</v>
      </c>
      <c r="G244" s="342">
        <f t="shared" si="179"/>
        <v>0</v>
      </c>
      <c r="H244" s="342">
        <f>H245+H248+H251+H254</f>
        <v>0</v>
      </c>
      <c r="I244" s="342">
        <f t="shared" ref="I244" si="180">I245+I248+I251+I254</f>
        <v>0</v>
      </c>
    </row>
    <row r="245" spans="1:9">
      <c r="A245" s="465"/>
      <c r="B245" s="483" t="s">
        <v>4</v>
      </c>
      <c r="C245" s="342">
        <f>C246+C247</f>
        <v>0</v>
      </c>
      <c r="D245" s="342">
        <f t="shared" ref="D245:G245" si="181">D246+D247</f>
        <v>0</v>
      </c>
      <c r="E245" s="342">
        <f t="shared" si="181"/>
        <v>0</v>
      </c>
      <c r="F245" s="342">
        <f t="shared" si="181"/>
        <v>0</v>
      </c>
      <c r="G245" s="342">
        <f t="shared" si="181"/>
        <v>0</v>
      </c>
      <c r="H245" s="342">
        <f>H246+H247</f>
        <v>0</v>
      </c>
      <c r="I245" s="342">
        <f t="shared" ref="I245" si="182">I246+I247</f>
        <v>0</v>
      </c>
    </row>
    <row r="246" spans="1:9">
      <c r="A246" s="464"/>
      <c r="B246" s="28" t="s">
        <v>640</v>
      </c>
      <c r="C246" s="29">
        <v>0</v>
      </c>
      <c r="D246" s="29">
        <v>0</v>
      </c>
      <c r="E246" s="29">
        <v>0</v>
      </c>
      <c r="F246" s="29">
        <v>0</v>
      </c>
      <c r="G246" s="29">
        <v>0</v>
      </c>
      <c r="H246" s="29">
        <v>0</v>
      </c>
      <c r="I246" s="29">
        <v>0</v>
      </c>
    </row>
    <row r="247" spans="1:9">
      <c r="A247" s="464"/>
      <c r="B247" s="28" t="s">
        <v>639</v>
      </c>
      <c r="C247" s="29">
        <v>0</v>
      </c>
      <c r="D247" s="29">
        <v>0</v>
      </c>
      <c r="E247" s="29">
        <v>0</v>
      </c>
      <c r="F247" s="29">
        <v>0</v>
      </c>
      <c r="G247" s="29">
        <v>0</v>
      </c>
      <c r="H247" s="29">
        <v>0</v>
      </c>
      <c r="I247" s="29">
        <v>0</v>
      </c>
    </row>
    <row r="248" spans="1:9">
      <c r="A248" s="464"/>
      <c r="B248" s="484" t="s">
        <v>6</v>
      </c>
      <c r="C248" s="342">
        <f>C249+C250</f>
        <v>0</v>
      </c>
      <c r="D248" s="342">
        <f t="shared" ref="D248:G248" si="183">D249+D250</f>
        <v>0</v>
      </c>
      <c r="E248" s="342">
        <f t="shared" si="183"/>
        <v>0</v>
      </c>
      <c r="F248" s="342">
        <f t="shared" si="183"/>
        <v>0</v>
      </c>
      <c r="G248" s="342">
        <f t="shared" si="183"/>
        <v>0</v>
      </c>
      <c r="H248" s="342">
        <f>H249+H250</f>
        <v>0</v>
      </c>
      <c r="I248" s="342">
        <f t="shared" ref="I248" si="184">I249+I250</f>
        <v>0</v>
      </c>
    </row>
    <row r="249" spans="1:9">
      <c r="A249" s="464"/>
      <c r="B249" s="28" t="s">
        <v>640</v>
      </c>
      <c r="C249" s="29">
        <v>0</v>
      </c>
      <c r="D249" s="29">
        <v>0</v>
      </c>
      <c r="E249" s="29">
        <v>0</v>
      </c>
      <c r="F249" s="29">
        <v>0</v>
      </c>
      <c r="G249" s="29">
        <v>0</v>
      </c>
      <c r="H249" s="29">
        <v>0</v>
      </c>
      <c r="I249" s="29">
        <v>0</v>
      </c>
    </row>
    <row r="250" spans="1:9">
      <c r="A250" s="464"/>
      <c r="B250" s="28" t="s">
        <v>639</v>
      </c>
      <c r="C250" s="29">
        <v>0</v>
      </c>
      <c r="D250" s="29">
        <v>0</v>
      </c>
      <c r="E250" s="29">
        <v>0</v>
      </c>
      <c r="F250" s="29">
        <v>0</v>
      </c>
      <c r="G250" s="29">
        <v>0</v>
      </c>
      <c r="H250" s="29">
        <v>0</v>
      </c>
      <c r="I250" s="29">
        <v>0</v>
      </c>
    </row>
    <row r="251" spans="1:9">
      <c r="A251" s="464"/>
      <c r="B251" s="484" t="s">
        <v>7</v>
      </c>
      <c r="C251" s="342">
        <f>C252+C253</f>
        <v>0</v>
      </c>
      <c r="D251" s="342">
        <f t="shared" ref="D251:G251" si="185">D252+D253</f>
        <v>0</v>
      </c>
      <c r="E251" s="342">
        <f t="shared" si="185"/>
        <v>0</v>
      </c>
      <c r="F251" s="342">
        <f t="shared" si="185"/>
        <v>0</v>
      </c>
      <c r="G251" s="342">
        <f t="shared" si="185"/>
        <v>0</v>
      </c>
      <c r="H251" s="342">
        <f>H252+H253</f>
        <v>0</v>
      </c>
      <c r="I251" s="342">
        <f t="shared" ref="I251" si="186">I252+I253</f>
        <v>0</v>
      </c>
    </row>
    <row r="252" spans="1:9">
      <c r="A252" s="464"/>
      <c r="B252" s="28" t="s">
        <v>640</v>
      </c>
      <c r="C252" s="29">
        <v>0</v>
      </c>
      <c r="D252" s="29">
        <v>0</v>
      </c>
      <c r="E252" s="29">
        <v>0</v>
      </c>
      <c r="F252" s="29">
        <v>0</v>
      </c>
      <c r="G252" s="29">
        <v>0</v>
      </c>
      <c r="H252" s="29">
        <v>0</v>
      </c>
      <c r="I252" s="29">
        <v>0</v>
      </c>
    </row>
    <row r="253" spans="1:9">
      <c r="A253" s="464"/>
      <c r="B253" s="28" t="s">
        <v>639</v>
      </c>
      <c r="C253" s="29">
        <v>0</v>
      </c>
      <c r="D253" s="29">
        <v>0</v>
      </c>
      <c r="E253" s="29">
        <v>0</v>
      </c>
      <c r="F253" s="29">
        <v>0</v>
      </c>
      <c r="G253" s="29">
        <v>0</v>
      </c>
      <c r="H253" s="29">
        <v>0</v>
      </c>
      <c r="I253" s="29">
        <v>0</v>
      </c>
    </row>
    <row r="254" spans="1:9">
      <c r="A254" s="464"/>
      <c r="B254" s="484" t="s">
        <v>600</v>
      </c>
      <c r="C254" s="342">
        <f>C255+C256</f>
        <v>0</v>
      </c>
      <c r="D254" s="342">
        <f t="shared" ref="D254:G254" si="187">D255+D256</f>
        <v>0</v>
      </c>
      <c r="E254" s="342">
        <f t="shared" si="187"/>
        <v>0</v>
      </c>
      <c r="F254" s="342">
        <f t="shared" si="187"/>
        <v>0</v>
      </c>
      <c r="G254" s="342">
        <f t="shared" si="187"/>
        <v>0</v>
      </c>
      <c r="H254" s="342">
        <f>H255+H256</f>
        <v>0</v>
      </c>
      <c r="I254" s="342">
        <f t="shared" ref="I254" si="188">I255+I256</f>
        <v>0</v>
      </c>
    </row>
    <row r="255" spans="1:9">
      <c r="A255" s="464"/>
      <c r="B255" s="28" t="s">
        <v>640</v>
      </c>
      <c r="C255" s="29">
        <v>0</v>
      </c>
      <c r="D255" s="29">
        <v>0</v>
      </c>
      <c r="E255" s="29">
        <v>0</v>
      </c>
      <c r="F255" s="29">
        <v>0</v>
      </c>
      <c r="G255" s="29">
        <v>0</v>
      </c>
      <c r="H255" s="29">
        <v>0</v>
      </c>
      <c r="I255" s="29">
        <v>0</v>
      </c>
    </row>
    <row r="256" spans="1:9">
      <c r="A256" s="466"/>
      <c r="B256" s="48" t="s">
        <v>639</v>
      </c>
      <c r="C256" s="29">
        <v>0</v>
      </c>
      <c r="D256" s="29">
        <v>0</v>
      </c>
      <c r="E256" s="29">
        <v>0</v>
      </c>
      <c r="F256" s="29">
        <v>0</v>
      </c>
      <c r="G256" s="29">
        <v>0</v>
      </c>
      <c r="H256" s="29">
        <v>0</v>
      </c>
      <c r="I256" s="29">
        <v>0</v>
      </c>
    </row>
    <row r="257" spans="1:9" ht="60">
      <c r="A257" s="486" t="s">
        <v>775</v>
      </c>
      <c r="B257" s="485" t="s">
        <v>776</v>
      </c>
      <c r="C257" s="342">
        <f>C258+C261+C264+C267</f>
        <v>0</v>
      </c>
      <c r="D257" s="342">
        <f t="shared" ref="D257:G257" si="189">D258+D261+D264+D267</f>
        <v>0</v>
      </c>
      <c r="E257" s="342">
        <f t="shared" si="189"/>
        <v>0</v>
      </c>
      <c r="F257" s="342">
        <f t="shared" si="189"/>
        <v>0</v>
      </c>
      <c r="G257" s="342">
        <f t="shared" si="189"/>
        <v>0</v>
      </c>
      <c r="H257" s="342">
        <f>H258+H261+H264+H267</f>
        <v>0</v>
      </c>
      <c r="I257" s="342">
        <f t="shared" ref="I257" si="190">I258+I261+I264+I267</f>
        <v>0</v>
      </c>
    </row>
    <row r="258" spans="1:9">
      <c r="A258" s="465"/>
      <c r="B258" s="483" t="s">
        <v>4</v>
      </c>
      <c r="C258" s="342">
        <f>C259+C260</f>
        <v>0</v>
      </c>
      <c r="D258" s="342">
        <f t="shared" ref="D258:G258" si="191">D259+D260</f>
        <v>0</v>
      </c>
      <c r="E258" s="342">
        <f t="shared" si="191"/>
        <v>0</v>
      </c>
      <c r="F258" s="342">
        <f t="shared" si="191"/>
        <v>0</v>
      </c>
      <c r="G258" s="342">
        <f t="shared" si="191"/>
        <v>0</v>
      </c>
      <c r="H258" s="342">
        <f>H259+H260</f>
        <v>0</v>
      </c>
      <c r="I258" s="342">
        <f t="shared" ref="I258" si="192">I259+I260</f>
        <v>0</v>
      </c>
    </row>
    <row r="259" spans="1:9">
      <c r="A259" s="464"/>
      <c r="B259" s="28" t="s">
        <v>640</v>
      </c>
      <c r="C259" s="29">
        <v>0</v>
      </c>
      <c r="D259" s="29">
        <v>0</v>
      </c>
      <c r="E259" s="29">
        <v>0</v>
      </c>
      <c r="F259" s="29">
        <v>0</v>
      </c>
      <c r="G259" s="29">
        <v>0</v>
      </c>
      <c r="H259" s="29">
        <v>0</v>
      </c>
      <c r="I259" s="29">
        <v>0</v>
      </c>
    </row>
    <row r="260" spans="1:9">
      <c r="A260" s="464"/>
      <c r="B260" s="28" t="s">
        <v>639</v>
      </c>
      <c r="C260" s="29">
        <v>0</v>
      </c>
      <c r="D260" s="29">
        <v>0</v>
      </c>
      <c r="E260" s="29">
        <v>0</v>
      </c>
      <c r="F260" s="29">
        <v>0</v>
      </c>
      <c r="G260" s="29">
        <v>0</v>
      </c>
      <c r="H260" s="29">
        <v>0</v>
      </c>
      <c r="I260" s="29">
        <v>0</v>
      </c>
    </row>
    <row r="261" spans="1:9">
      <c r="A261" s="464"/>
      <c r="B261" s="484" t="s">
        <v>6</v>
      </c>
      <c r="C261" s="342">
        <f>C262+C263</f>
        <v>0</v>
      </c>
      <c r="D261" s="342">
        <f t="shared" ref="D261:G261" si="193">D262+D263</f>
        <v>0</v>
      </c>
      <c r="E261" s="342">
        <f t="shared" si="193"/>
        <v>0</v>
      </c>
      <c r="F261" s="342">
        <f t="shared" si="193"/>
        <v>0</v>
      </c>
      <c r="G261" s="342">
        <f t="shared" si="193"/>
        <v>0</v>
      </c>
      <c r="H261" s="342">
        <f>H262+H263</f>
        <v>0</v>
      </c>
      <c r="I261" s="342">
        <f t="shared" ref="I261" si="194">I262+I263</f>
        <v>0</v>
      </c>
    </row>
    <row r="262" spans="1:9">
      <c r="A262" s="464"/>
      <c r="B262" s="28" t="s">
        <v>640</v>
      </c>
      <c r="C262" s="29">
        <v>0</v>
      </c>
      <c r="D262" s="29">
        <v>0</v>
      </c>
      <c r="E262" s="29">
        <v>0</v>
      </c>
      <c r="F262" s="29">
        <v>0</v>
      </c>
      <c r="G262" s="29">
        <v>0</v>
      </c>
      <c r="H262" s="29">
        <v>0</v>
      </c>
      <c r="I262" s="29">
        <v>0</v>
      </c>
    </row>
    <row r="263" spans="1:9">
      <c r="A263" s="464"/>
      <c r="B263" s="28" t="s">
        <v>639</v>
      </c>
      <c r="C263" s="29">
        <v>0</v>
      </c>
      <c r="D263" s="29">
        <v>0</v>
      </c>
      <c r="E263" s="29">
        <v>0</v>
      </c>
      <c r="F263" s="29">
        <v>0</v>
      </c>
      <c r="G263" s="29">
        <v>0</v>
      </c>
      <c r="H263" s="29">
        <v>0</v>
      </c>
      <c r="I263" s="29">
        <v>0</v>
      </c>
    </row>
    <row r="264" spans="1:9">
      <c r="A264" s="464"/>
      <c r="B264" s="484" t="s">
        <v>7</v>
      </c>
      <c r="C264" s="342">
        <f>C265+C266</f>
        <v>0</v>
      </c>
      <c r="D264" s="342">
        <f t="shared" ref="D264:G264" si="195">D265+D266</f>
        <v>0</v>
      </c>
      <c r="E264" s="342">
        <f t="shared" si="195"/>
        <v>0</v>
      </c>
      <c r="F264" s="342">
        <f t="shared" si="195"/>
        <v>0</v>
      </c>
      <c r="G264" s="342">
        <f t="shared" si="195"/>
        <v>0</v>
      </c>
      <c r="H264" s="342">
        <f>H265+H266</f>
        <v>0</v>
      </c>
      <c r="I264" s="342">
        <f t="shared" ref="I264" si="196">I265+I266</f>
        <v>0</v>
      </c>
    </row>
    <row r="265" spans="1:9">
      <c r="A265" s="464"/>
      <c r="B265" s="28" t="s">
        <v>640</v>
      </c>
      <c r="C265" s="29">
        <v>0</v>
      </c>
      <c r="D265" s="29">
        <v>0</v>
      </c>
      <c r="E265" s="29">
        <v>0</v>
      </c>
      <c r="F265" s="29">
        <v>0</v>
      </c>
      <c r="G265" s="29">
        <v>0</v>
      </c>
      <c r="H265" s="29">
        <v>0</v>
      </c>
      <c r="I265" s="29">
        <v>0</v>
      </c>
    </row>
    <row r="266" spans="1:9">
      <c r="A266" s="464"/>
      <c r="B266" s="28" t="s">
        <v>639</v>
      </c>
      <c r="C266" s="29">
        <v>0</v>
      </c>
      <c r="D266" s="29">
        <v>0</v>
      </c>
      <c r="E266" s="29">
        <v>0</v>
      </c>
      <c r="F266" s="29">
        <v>0</v>
      </c>
      <c r="G266" s="29">
        <v>0</v>
      </c>
      <c r="H266" s="29">
        <v>0</v>
      </c>
      <c r="I266" s="29">
        <v>0</v>
      </c>
    </row>
    <row r="267" spans="1:9">
      <c r="A267" s="464"/>
      <c r="B267" s="484" t="s">
        <v>600</v>
      </c>
      <c r="C267" s="342">
        <f>C268+C269</f>
        <v>0</v>
      </c>
      <c r="D267" s="342">
        <f t="shared" ref="D267:G267" si="197">D268+D269</f>
        <v>0</v>
      </c>
      <c r="E267" s="342">
        <f t="shared" si="197"/>
        <v>0</v>
      </c>
      <c r="F267" s="342">
        <f t="shared" si="197"/>
        <v>0</v>
      </c>
      <c r="G267" s="342">
        <f t="shared" si="197"/>
        <v>0</v>
      </c>
      <c r="H267" s="342">
        <f>H268+H269</f>
        <v>0</v>
      </c>
      <c r="I267" s="342">
        <f t="shared" ref="I267" si="198">I268+I269</f>
        <v>0</v>
      </c>
    </row>
    <row r="268" spans="1:9">
      <c r="A268" s="464"/>
      <c r="B268" s="28" t="s">
        <v>640</v>
      </c>
      <c r="C268" s="29">
        <v>0</v>
      </c>
      <c r="D268" s="29">
        <v>0</v>
      </c>
      <c r="E268" s="29">
        <v>0</v>
      </c>
      <c r="F268" s="29">
        <v>0</v>
      </c>
      <c r="G268" s="29">
        <v>0</v>
      </c>
      <c r="H268" s="29">
        <v>0</v>
      </c>
      <c r="I268" s="29">
        <v>0</v>
      </c>
    </row>
    <row r="269" spans="1:9">
      <c r="A269" s="466"/>
      <c r="B269" s="48" t="s">
        <v>639</v>
      </c>
      <c r="C269" s="29">
        <v>0</v>
      </c>
      <c r="D269" s="29">
        <v>0</v>
      </c>
      <c r="E269" s="29">
        <v>0</v>
      </c>
      <c r="F269" s="29">
        <v>0</v>
      </c>
      <c r="G269" s="29">
        <v>0</v>
      </c>
      <c r="H269" s="29">
        <v>0</v>
      </c>
      <c r="I269" s="29">
        <v>0</v>
      </c>
    </row>
    <row r="270" spans="1:9" ht="30">
      <c r="A270" s="486" t="s">
        <v>777</v>
      </c>
      <c r="B270" s="485" t="s">
        <v>778</v>
      </c>
      <c r="C270" s="342">
        <f>C271+C274+C277+C280</f>
        <v>0</v>
      </c>
      <c r="D270" s="342">
        <f t="shared" ref="D270:G270" si="199">D271+D274+D277+D280</f>
        <v>0</v>
      </c>
      <c r="E270" s="342">
        <f t="shared" si="199"/>
        <v>0</v>
      </c>
      <c r="F270" s="342">
        <f t="shared" si="199"/>
        <v>0</v>
      </c>
      <c r="G270" s="342">
        <f t="shared" si="199"/>
        <v>0</v>
      </c>
      <c r="H270" s="342">
        <f>H271+H274+H277+H280</f>
        <v>0</v>
      </c>
      <c r="I270" s="342">
        <f t="shared" ref="I270" si="200">I271+I274+I277+I280</f>
        <v>0</v>
      </c>
    </row>
    <row r="271" spans="1:9">
      <c r="A271" s="465"/>
      <c r="B271" s="483" t="s">
        <v>4</v>
      </c>
      <c r="C271" s="342">
        <f>C272+C273</f>
        <v>0</v>
      </c>
      <c r="D271" s="342">
        <f t="shared" ref="D271:G271" si="201">D272+D273</f>
        <v>0</v>
      </c>
      <c r="E271" s="342">
        <f t="shared" si="201"/>
        <v>0</v>
      </c>
      <c r="F271" s="342">
        <f t="shared" si="201"/>
        <v>0</v>
      </c>
      <c r="G271" s="342">
        <f t="shared" si="201"/>
        <v>0</v>
      </c>
      <c r="H271" s="342">
        <f>H272+H273</f>
        <v>0</v>
      </c>
      <c r="I271" s="342">
        <f t="shared" ref="I271" si="202">I272+I273</f>
        <v>0</v>
      </c>
    </row>
    <row r="272" spans="1:9">
      <c r="A272" s="464"/>
      <c r="B272" s="28" t="s">
        <v>640</v>
      </c>
      <c r="C272" s="29">
        <v>0</v>
      </c>
      <c r="D272" s="29">
        <v>0</v>
      </c>
      <c r="E272" s="29">
        <v>0</v>
      </c>
      <c r="F272" s="29">
        <v>0</v>
      </c>
      <c r="G272" s="29">
        <v>0</v>
      </c>
      <c r="H272" s="29">
        <v>0</v>
      </c>
      <c r="I272" s="29">
        <v>0</v>
      </c>
    </row>
    <row r="273" spans="1:9">
      <c r="A273" s="464"/>
      <c r="B273" s="28" t="s">
        <v>639</v>
      </c>
      <c r="C273" s="29">
        <v>0</v>
      </c>
      <c r="D273" s="29">
        <v>0</v>
      </c>
      <c r="E273" s="29">
        <v>0</v>
      </c>
      <c r="F273" s="29">
        <v>0</v>
      </c>
      <c r="G273" s="29">
        <v>0</v>
      </c>
      <c r="H273" s="29">
        <v>0</v>
      </c>
      <c r="I273" s="29">
        <v>0</v>
      </c>
    </row>
    <row r="274" spans="1:9">
      <c r="A274" s="464"/>
      <c r="B274" s="484" t="s">
        <v>6</v>
      </c>
      <c r="C274" s="342">
        <f>C275+C276</f>
        <v>0</v>
      </c>
      <c r="D274" s="342">
        <f t="shared" ref="D274:G274" si="203">D275+D276</f>
        <v>0</v>
      </c>
      <c r="E274" s="342">
        <f t="shared" si="203"/>
        <v>0</v>
      </c>
      <c r="F274" s="342">
        <f t="shared" si="203"/>
        <v>0</v>
      </c>
      <c r="G274" s="342">
        <f t="shared" si="203"/>
        <v>0</v>
      </c>
      <c r="H274" s="342">
        <f>H275+H276</f>
        <v>0</v>
      </c>
      <c r="I274" s="342">
        <f t="shared" ref="I274" si="204">I275+I276</f>
        <v>0</v>
      </c>
    </row>
    <row r="275" spans="1:9">
      <c r="A275" s="464"/>
      <c r="B275" s="28" t="s">
        <v>640</v>
      </c>
      <c r="C275" s="29">
        <v>0</v>
      </c>
      <c r="D275" s="29">
        <v>0</v>
      </c>
      <c r="E275" s="29">
        <v>0</v>
      </c>
      <c r="F275" s="29">
        <v>0</v>
      </c>
      <c r="G275" s="29">
        <v>0</v>
      </c>
      <c r="H275" s="29">
        <v>0</v>
      </c>
      <c r="I275" s="29">
        <v>0</v>
      </c>
    </row>
    <row r="276" spans="1:9">
      <c r="A276" s="464"/>
      <c r="B276" s="28" t="s">
        <v>639</v>
      </c>
      <c r="C276" s="29">
        <v>0</v>
      </c>
      <c r="D276" s="29">
        <v>0</v>
      </c>
      <c r="E276" s="29">
        <v>0</v>
      </c>
      <c r="F276" s="29">
        <v>0</v>
      </c>
      <c r="G276" s="29">
        <v>0</v>
      </c>
      <c r="H276" s="29">
        <v>0</v>
      </c>
      <c r="I276" s="29">
        <v>0</v>
      </c>
    </row>
    <row r="277" spans="1:9">
      <c r="A277" s="464"/>
      <c r="B277" s="484" t="s">
        <v>7</v>
      </c>
      <c r="C277" s="342">
        <f>C278+C279</f>
        <v>0</v>
      </c>
      <c r="D277" s="342">
        <f t="shared" ref="D277:G277" si="205">D278+D279</f>
        <v>0</v>
      </c>
      <c r="E277" s="342">
        <f t="shared" si="205"/>
        <v>0</v>
      </c>
      <c r="F277" s="342">
        <f t="shared" si="205"/>
        <v>0</v>
      </c>
      <c r="G277" s="342">
        <f t="shared" si="205"/>
        <v>0</v>
      </c>
      <c r="H277" s="342">
        <f>H278+H279</f>
        <v>0</v>
      </c>
      <c r="I277" s="342">
        <f t="shared" ref="I277" si="206">I278+I279</f>
        <v>0</v>
      </c>
    </row>
    <row r="278" spans="1:9">
      <c r="A278" s="464"/>
      <c r="B278" s="28" t="s">
        <v>640</v>
      </c>
      <c r="C278" s="29">
        <v>0</v>
      </c>
      <c r="D278" s="29">
        <v>0</v>
      </c>
      <c r="E278" s="29">
        <v>0</v>
      </c>
      <c r="F278" s="29">
        <v>0</v>
      </c>
      <c r="G278" s="29">
        <v>0</v>
      </c>
      <c r="H278" s="29">
        <v>0</v>
      </c>
      <c r="I278" s="29">
        <v>0</v>
      </c>
    </row>
    <row r="279" spans="1:9">
      <c r="A279" s="464"/>
      <c r="B279" s="28" t="s">
        <v>639</v>
      </c>
      <c r="C279" s="29">
        <v>0</v>
      </c>
      <c r="D279" s="29">
        <v>0</v>
      </c>
      <c r="E279" s="29">
        <v>0</v>
      </c>
      <c r="F279" s="29">
        <v>0</v>
      </c>
      <c r="G279" s="29">
        <v>0</v>
      </c>
      <c r="H279" s="29">
        <v>0</v>
      </c>
      <c r="I279" s="29">
        <v>0</v>
      </c>
    </row>
    <row r="280" spans="1:9">
      <c r="A280" s="464"/>
      <c r="B280" s="484" t="s">
        <v>600</v>
      </c>
      <c r="C280" s="342">
        <f>C281+C282</f>
        <v>0</v>
      </c>
      <c r="D280" s="342">
        <f t="shared" ref="D280:G280" si="207">D281+D282</f>
        <v>0</v>
      </c>
      <c r="E280" s="342">
        <f t="shared" si="207"/>
        <v>0</v>
      </c>
      <c r="F280" s="342">
        <f t="shared" si="207"/>
        <v>0</v>
      </c>
      <c r="G280" s="342">
        <f t="shared" si="207"/>
        <v>0</v>
      </c>
      <c r="H280" s="342">
        <f>H281+H282</f>
        <v>0</v>
      </c>
      <c r="I280" s="342">
        <f t="shared" ref="I280" si="208">I281+I282</f>
        <v>0</v>
      </c>
    </row>
    <row r="281" spans="1:9">
      <c r="A281" s="464"/>
      <c r="B281" s="28" t="s">
        <v>640</v>
      </c>
      <c r="C281" s="29">
        <v>0</v>
      </c>
      <c r="D281" s="29">
        <v>0</v>
      </c>
      <c r="E281" s="29">
        <v>0</v>
      </c>
      <c r="F281" s="29">
        <v>0</v>
      </c>
      <c r="G281" s="29">
        <v>0</v>
      </c>
      <c r="H281" s="29">
        <v>0</v>
      </c>
      <c r="I281" s="29">
        <v>0</v>
      </c>
    </row>
    <row r="282" spans="1:9">
      <c r="A282" s="466"/>
      <c r="B282" s="48" t="s">
        <v>639</v>
      </c>
      <c r="C282" s="49">
        <v>0</v>
      </c>
      <c r="D282" s="49">
        <v>0</v>
      </c>
      <c r="E282" s="49">
        <v>0</v>
      </c>
      <c r="F282" s="49">
        <v>0</v>
      </c>
      <c r="G282" s="49">
        <v>0</v>
      </c>
      <c r="H282" s="49">
        <v>0</v>
      </c>
      <c r="I282" s="49">
        <v>0</v>
      </c>
    </row>
  </sheetData>
  <mergeCells count="3">
    <mergeCell ref="A7:A8"/>
    <mergeCell ref="B7:B8"/>
    <mergeCell ref="F7:G7"/>
  </mergeCells>
  <pageMargins left="0.25" right="0.25"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RowHeight="15"/>
  <cols>
    <col min="1" max="1" width="21.85546875" style="32" bestFit="1" customWidth="1"/>
    <col min="2" max="2" width="64.5703125" style="32" customWidth="1"/>
    <col min="3" max="3" width="18.42578125" style="32" customWidth="1"/>
    <col min="4" max="4" width="18.85546875" style="32" customWidth="1"/>
    <col min="5" max="5" width="20.5703125" style="32" customWidth="1"/>
    <col min="6" max="6" width="13.140625" style="32" customWidth="1"/>
    <col min="7" max="256" width="9.140625" style="32"/>
    <col min="257" max="257" width="21.85546875" style="32" bestFit="1" customWidth="1"/>
    <col min="258" max="258" width="64.5703125" style="32" customWidth="1"/>
    <col min="259" max="259" width="18.42578125" style="32" customWidth="1"/>
    <col min="260" max="260" width="18.85546875" style="32" customWidth="1"/>
    <col min="261" max="261" width="20.5703125" style="32" customWidth="1"/>
    <col min="262" max="262" width="13.140625" style="32" customWidth="1"/>
    <col min="263" max="512" width="9.140625" style="32"/>
    <col min="513" max="513" width="21.85546875" style="32" bestFit="1" customWidth="1"/>
    <col min="514" max="514" width="64.5703125" style="32" customWidth="1"/>
    <col min="515" max="515" width="18.42578125" style="32" customWidth="1"/>
    <col min="516" max="516" width="18.85546875" style="32" customWidth="1"/>
    <col min="517" max="517" width="20.5703125" style="32" customWidth="1"/>
    <col min="518" max="518" width="13.140625" style="32" customWidth="1"/>
    <col min="519" max="768" width="9.140625" style="32"/>
    <col min="769" max="769" width="21.85546875" style="32" bestFit="1" customWidth="1"/>
    <col min="770" max="770" width="64.5703125" style="32" customWidth="1"/>
    <col min="771" max="771" width="18.42578125" style="32" customWidth="1"/>
    <col min="772" max="772" width="18.85546875" style="32" customWidth="1"/>
    <col min="773" max="773" width="20.5703125" style="32" customWidth="1"/>
    <col min="774" max="774" width="13.140625" style="32" customWidth="1"/>
    <col min="775" max="1024" width="9.140625" style="32"/>
    <col min="1025" max="1025" width="21.85546875" style="32" bestFit="1" customWidth="1"/>
    <col min="1026" max="1026" width="64.5703125" style="32" customWidth="1"/>
    <col min="1027" max="1027" width="18.42578125" style="32" customWidth="1"/>
    <col min="1028" max="1028" width="18.85546875" style="32" customWidth="1"/>
    <col min="1029" max="1029" width="20.5703125" style="32" customWidth="1"/>
    <col min="1030" max="1030" width="13.140625" style="32" customWidth="1"/>
    <col min="1031" max="1280" width="9.140625" style="32"/>
    <col min="1281" max="1281" width="21.85546875" style="32" bestFit="1" customWidth="1"/>
    <col min="1282" max="1282" width="64.5703125" style="32" customWidth="1"/>
    <col min="1283" max="1283" width="18.42578125" style="32" customWidth="1"/>
    <col min="1284" max="1284" width="18.85546875" style="32" customWidth="1"/>
    <col min="1285" max="1285" width="20.5703125" style="32" customWidth="1"/>
    <col min="1286" max="1286" width="13.140625" style="32" customWidth="1"/>
    <col min="1287" max="1536" width="9.140625" style="32"/>
    <col min="1537" max="1537" width="21.85546875" style="32" bestFit="1" customWidth="1"/>
    <col min="1538" max="1538" width="64.5703125" style="32" customWidth="1"/>
    <col min="1539" max="1539" width="18.42578125" style="32" customWidth="1"/>
    <col min="1540" max="1540" width="18.85546875" style="32" customWidth="1"/>
    <col min="1541" max="1541" width="20.5703125" style="32" customWidth="1"/>
    <col min="1542" max="1542" width="13.140625" style="32" customWidth="1"/>
    <col min="1543" max="1792" width="9.140625" style="32"/>
    <col min="1793" max="1793" width="21.85546875" style="32" bestFit="1" customWidth="1"/>
    <col min="1794" max="1794" width="64.5703125" style="32" customWidth="1"/>
    <col min="1795" max="1795" width="18.42578125" style="32" customWidth="1"/>
    <col min="1796" max="1796" width="18.85546875" style="32" customWidth="1"/>
    <col min="1797" max="1797" width="20.5703125" style="32" customWidth="1"/>
    <col min="1798" max="1798" width="13.140625" style="32" customWidth="1"/>
    <col min="1799" max="2048" width="9.140625" style="32"/>
    <col min="2049" max="2049" width="21.85546875" style="32" bestFit="1" customWidth="1"/>
    <col min="2050" max="2050" width="64.5703125" style="32" customWidth="1"/>
    <col min="2051" max="2051" width="18.42578125" style="32" customWidth="1"/>
    <col min="2052" max="2052" width="18.85546875" style="32" customWidth="1"/>
    <col min="2053" max="2053" width="20.5703125" style="32" customWidth="1"/>
    <col min="2054" max="2054" width="13.140625" style="32" customWidth="1"/>
    <col min="2055" max="2304" width="9.140625" style="32"/>
    <col min="2305" max="2305" width="21.85546875" style="32" bestFit="1" customWidth="1"/>
    <col min="2306" max="2306" width="64.5703125" style="32" customWidth="1"/>
    <col min="2307" max="2307" width="18.42578125" style="32" customWidth="1"/>
    <col min="2308" max="2308" width="18.85546875" style="32" customWidth="1"/>
    <col min="2309" max="2309" width="20.5703125" style="32" customWidth="1"/>
    <col min="2310" max="2310" width="13.140625" style="32" customWidth="1"/>
    <col min="2311" max="2560" width="9.140625" style="32"/>
    <col min="2561" max="2561" width="21.85546875" style="32" bestFit="1" customWidth="1"/>
    <col min="2562" max="2562" width="64.5703125" style="32" customWidth="1"/>
    <col min="2563" max="2563" width="18.42578125" style="32" customWidth="1"/>
    <col min="2564" max="2564" width="18.85546875" style="32" customWidth="1"/>
    <col min="2565" max="2565" width="20.5703125" style="32" customWidth="1"/>
    <col min="2566" max="2566" width="13.140625" style="32" customWidth="1"/>
    <col min="2567" max="2816" width="9.140625" style="32"/>
    <col min="2817" max="2817" width="21.85546875" style="32" bestFit="1" customWidth="1"/>
    <col min="2818" max="2818" width="64.5703125" style="32" customWidth="1"/>
    <col min="2819" max="2819" width="18.42578125" style="32" customWidth="1"/>
    <col min="2820" max="2820" width="18.85546875" style="32" customWidth="1"/>
    <col min="2821" max="2821" width="20.5703125" style="32" customWidth="1"/>
    <col min="2822" max="2822" width="13.140625" style="32" customWidth="1"/>
    <col min="2823" max="3072" width="9.140625" style="32"/>
    <col min="3073" max="3073" width="21.85546875" style="32" bestFit="1" customWidth="1"/>
    <col min="3074" max="3074" width="64.5703125" style="32" customWidth="1"/>
    <col min="3075" max="3075" width="18.42578125" style="32" customWidth="1"/>
    <col min="3076" max="3076" width="18.85546875" style="32" customWidth="1"/>
    <col min="3077" max="3077" width="20.5703125" style="32" customWidth="1"/>
    <col min="3078" max="3078" width="13.140625" style="32" customWidth="1"/>
    <col min="3079" max="3328" width="9.140625" style="32"/>
    <col min="3329" max="3329" width="21.85546875" style="32" bestFit="1" customWidth="1"/>
    <col min="3330" max="3330" width="64.5703125" style="32" customWidth="1"/>
    <col min="3331" max="3331" width="18.42578125" style="32" customWidth="1"/>
    <col min="3332" max="3332" width="18.85546875" style="32" customWidth="1"/>
    <col min="3333" max="3333" width="20.5703125" style="32" customWidth="1"/>
    <col min="3334" max="3334" width="13.140625" style="32" customWidth="1"/>
    <col min="3335" max="3584" width="9.140625" style="32"/>
    <col min="3585" max="3585" width="21.85546875" style="32" bestFit="1" customWidth="1"/>
    <col min="3586" max="3586" width="64.5703125" style="32" customWidth="1"/>
    <col min="3587" max="3587" width="18.42578125" style="32" customWidth="1"/>
    <col min="3588" max="3588" width="18.85546875" style="32" customWidth="1"/>
    <col min="3589" max="3589" width="20.5703125" style="32" customWidth="1"/>
    <col min="3590" max="3590" width="13.140625" style="32" customWidth="1"/>
    <col min="3591" max="3840" width="9.140625" style="32"/>
    <col min="3841" max="3841" width="21.85546875" style="32" bestFit="1" customWidth="1"/>
    <col min="3842" max="3842" width="64.5703125" style="32" customWidth="1"/>
    <col min="3843" max="3843" width="18.42578125" style="32" customWidth="1"/>
    <col min="3844" max="3844" width="18.85546875" style="32" customWidth="1"/>
    <col min="3845" max="3845" width="20.5703125" style="32" customWidth="1"/>
    <col min="3846" max="3846" width="13.140625" style="32" customWidth="1"/>
    <col min="3847" max="4096" width="9.140625" style="32"/>
    <col min="4097" max="4097" width="21.85546875" style="32" bestFit="1" customWidth="1"/>
    <col min="4098" max="4098" width="64.5703125" style="32" customWidth="1"/>
    <col min="4099" max="4099" width="18.42578125" style="32" customWidth="1"/>
    <col min="4100" max="4100" width="18.85546875" style="32" customWidth="1"/>
    <col min="4101" max="4101" width="20.5703125" style="32" customWidth="1"/>
    <col min="4102" max="4102" width="13.140625" style="32" customWidth="1"/>
    <col min="4103" max="4352" width="9.140625" style="32"/>
    <col min="4353" max="4353" width="21.85546875" style="32" bestFit="1" customWidth="1"/>
    <col min="4354" max="4354" width="64.5703125" style="32" customWidth="1"/>
    <col min="4355" max="4355" width="18.42578125" style="32" customWidth="1"/>
    <col min="4356" max="4356" width="18.85546875" style="32" customWidth="1"/>
    <col min="4357" max="4357" width="20.5703125" style="32" customWidth="1"/>
    <col min="4358" max="4358" width="13.140625" style="32" customWidth="1"/>
    <col min="4359" max="4608" width="9.140625" style="32"/>
    <col min="4609" max="4609" width="21.85546875" style="32" bestFit="1" customWidth="1"/>
    <col min="4610" max="4610" width="64.5703125" style="32" customWidth="1"/>
    <col min="4611" max="4611" width="18.42578125" style="32" customWidth="1"/>
    <col min="4612" max="4612" width="18.85546875" style="32" customWidth="1"/>
    <col min="4613" max="4613" width="20.5703125" style="32" customWidth="1"/>
    <col min="4614" max="4614" width="13.140625" style="32" customWidth="1"/>
    <col min="4615" max="4864" width="9.140625" style="32"/>
    <col min="4865" max="4865" width="21.85546875" style="32" bestFit="1" customWidth="1"/>
    <col min="4866" max="4866" width="64.5703125" style="32" customWidth="1"/>
    <col min="4867" max="4867" width="18.42578125" style="32" customWidth="1"/>
    <col min="4868" max="4868" width="18.85546875" style="32" customWidth="1"/>
    <col min="4869" max="4869" width="20.5703125" style="32" customWidth="1"/>
    <col min="4870" max="4870" width="13.140625" style="32" customWidth="1"/>
    <col min="4871" max="5120" width="9.140625" style="32"/>
    <col min="5121" max="5121" width="21.85546875" style="32" bestFit="1" customWidth="1"/>
    <col min="5122" max="5122" width="64.5703125" style="32" customWidth="1"/>
    <col min="5123" max="5123" width="18.42578125" style="32" customWidth="1"/>
    <col min="5124" max="5124" width="18.85546875" style="32" customWidth="1"/>
    <col min="5125" max="5125" width="20.5703125" style="32" customWidth="1"/>
    <col min="5126" max="5126" width="13.140625" style="32" customWidth="1"/>
    <col min="5127" max="5376" width="9.140625" style="32"/>
    <col min="5377" max="5377" width="21.85546875" style="32" bestFit="1" customWidth="1"/>
    <col min="5378" max="5378" width="64.5703125" style="32" customWidth="1"/>
    <col min="5379" max="5379" width="18.42578125" style="32" customWidth="1"/>
    <col min="5380" max="5380" width="18.85546875" style="32" customWidth="1"/>
    <col min="5381" max="5381" width="20.5703125" style="32" customWidth="1"/>
    <col min="5382" max="5382" width="13.140625" style="32" customWidth="1"/>
    <col min="5383" max="5632" width="9.140625" style="32"/>
    <col min="5633" max="5633" width="21.85546875" style="32" bestFit="1" customWidth="1"/>
    <col min="5634" max="5634" width="64.5703125" style="32" customWidth="1"/>
    <col min="5635" max="5635" width="18.42578125" style="32" customWidth="1"/>
    <col min="5636" max="5636" width="18.85546875" style="32" customWidth="1"/>
    <col min="5637" max="5637" width="20.5703125" style="32" customWidth="1"/>
    <col min="5638" max="5638" width="13.140625" style="32" customWidth="1"/>
    <col min="5639" max="5888" width="9.140625" style="32"/>
    <col min="5889" max="5889" width="21.85546875" style="32" bestFit="1" customWidth="1"/>
    <col min="5890" max="5890" width="64.5703125" style="32" customWidth="1"/>
    <col min="5891" max="5891" width="18.42578125" style="32" customWidth="1"/>
    <col min="5892" max="5892" width="18.85546875" style="32" customWidth="1"/>
    <col min="5893" max="5893" width="20.5703125" style="32" customWidth="1"/>
    <col min="5894" max="5894" width="13.140625" style="32" customWidth="1"/>
    <col min="5895" max="6144" width="9.140625" style="32"/>
    <col min="6145" max="6145" width="21.85546875" style="32" bestFit="1" customWidth="1"/>
    <col min="6146" max="6146" width="64.5703125" style="32" customWidth="1"/>
    <col min="6147" max="6147" width="18.42578125" style="32" customWidth="1"/>
    <col min="6148" max="6148" width="18.85546875" style="32" customWidth="1"/>
    <col min="6149" max="6149" width="20.5703125" style="32" customWidth="1"/>
    <col min="6150" max="6150" width="13.140625" style="32" customWidth="1"/>
    <col min="6151" max="6400" width="9.140625" style="32"/>
    <col min="6401" max="6401" width="21.85546875" style="32" bestFit="1" customWidth="1"/>
    <col min="6402" max="6402" width="64.5703125" style="32" customWidth="1"/>
    <col min="6403" max="6403" width="18.42578125" style="32" customWidth="1"/>
    <col min="6404" max="6404" width="18.85546875" style="32" customWidth="1"/>
    <col min="6405" max="6405" width="20.5703125" style="32" customWidth="1"/>
    <col min="6406" max="6406" width="13.140625" style="32" customWidth="1"/>
    <col min="6407" max="6656" width="9.140625" style="32"/>
    <col min="6657" max="6657" width="21.85546875" style="32" bestFit="1" customWidth="1"/>
    <col min="6658" max="6658" width="64.5703125" style="32" customWidth="1"/>
    <col min="6659" max="6659" width="18.42578125" style="32" customWidth="1"/>
    <col min="6660" max="6660" width="18.85546875" style="32" customWidth="1"/>
    <col min="6661" max="6661" width="20.5703125" style="32" customWidth="1"/>
    <col min="6662" max="6662" width="13.140625" style="32" customWidth="1"/>
    <col min="6663" max="6912" width="9.140625" style="32"/>
    <col min="6913" max="6913" width="21.85546875" style="32" bestFit="1" customWidth="1"/>
    <col min="6914" max="6914" width="64.5703125" style="32" customWidth="1"/>
    <col min="6915" max="6915" width="18.42578125" style="32" customWidth="1"/>
    <col min="6916" max="6916" width="18.85546875" style="32" customWidth="1"/>
    <col min="6917" max="6917" width="20.5703125" style="32" customWidth="1"/>
    <col min="6918" max="6918" width="13.140625" style="32" customWidth="1"/>
    <col min="6919" max="7168" width="9.140625" style="32"/>
    <col min="7169" max="7169" width="21.85546875" style="32" bestFit="1" customWidth="1"/>
    <col min="7170" max="7170" width="64.5703125" style="32" customWidth="1"/>
    <col min="7171" max="7171" width="18.42578125" style="32" customWidth="1"/>
    <col min="7172" max="7172" width="18.85546875" style="32" customWidth="1"/>
    <col min="7173" max="7173" width="20.5703125" style="32" customWidth="1"/>
    <col min="7174" max="7174" width="13.140625" style="32" customWidth="1"/>
    <col min="7175" max="7424" width="9.140625" style="32"/>
    <col min="7425" max="7425" width="21.85546875" style="32" bestFit="1" customWidth="1"/>
    <col min="7426" max="7426" width="64.5703125" style="32" customWidth="1"/>
    <col min="7427" max="7427" width="18.42578125" style="32" customWidth="1"/>
    <col min="7428" max="7428" width="18.85546875" style="32" customWidth="1"/>
    <col min="7429" max="7429" width="20.5703125" style="32" customWidth="1"/>
    <col min="7430" max="7430" width="13.140625" style="32" customWidth="1"/>
    <col min="7431" max="7680" width="9.140625" style="32"/>
    <col min="7681" max="7681" width="21.85546875" style="32" bestFit="1" customWidth="1"/>
    <col min="7682" max="7682" width="64.5703125" style="32" customWidth="1"/>
    <col min="7683" max="7683" width="18.42578125" style="32" customWidth="1"/>
    <col min="7684" max="7684" width="18.85546875" style="32" customWidth="1"/>
    <col min="7685" max="7685" width="20.5703125" style="32" customWidth="1"/>
    <col min="7686" max="7686" width="13.140625" style="32" customWidth="1"/>
    <col min="7687" max="7936" width="9.140625" style="32"/>
    <col min="7937" max="7937" width="21.85546875" style="32" bestFit="1" customWidth="1"/>
    <col min="7938" max="7938" width="64.5703125" style="32" customWidth="1"/>
    <col min="7939" max="7939" width="18.42578125" style="32" customWidth="1"/>
    <col min="7940" max="7940" width="18.85546875" style="32" customWidth="1"/>
    <col min="7941" max="7941" width="20.5703125" style="32" customWidth="1"/>
    <col min="7942" max="7942" width="13.140625" style="32" customWidth="1"/>
    <col min="7943" max="8192" width="9.140625" style="32"/>
    <col min="8193" max="8193" width="21.85546875" style="32" bestFit="1" customWidth="1"/>
    <col min="8194" max="8194" width="64.5703125" style="32" customWidth="1"/>
    <col min="8195" max="8195" width="18.42578125" style="32" customWidth="1"/>
    <col min="8196" max="8196" width="18.85546875" style="32" customWidth="1"/>
    <col min="8197" max="8197" width="20.5703125" style="32" customWidth="1"/>
    <col min="8198" max="8198" width="13.140625" style="32" customWidth="1"/>
    <col min="8199" max="8448" width="9.140625" style="32"/>
    <col min="8449" max="8449" width="21.85546875" style="32" bestFit="1" customWidth="1"/>
    <col min="8450" max="8450" width="64.5703125" style="32" customWidth="1"/>
    <col min="8451" max="8451" width="18.42578125" style="32" customWidth="1"/>
    <col min="8452" max="8452" width="18.85546875" style="32" customWidth="1"/>
    <col min="8453" max="8453" width="20.5703125" style="32" customWidth="1"/>
    <col min="8454" max="8454" width="13.140625" style="32" customWidth="1"/>
    <col min="8455" max="8704" width="9.140625" style="32"/>
    <col min="8705" max="8705" width="21.85546875" style="32" bestFit="1" customWidth="1"/>
    <col min="8706" max="8706" width="64.5703125" style="32" customWidth="1"/>
    <col min="8707" max="8707" width="18.42578125" style="32" customWidth="1"/>
    <col min="8708" max="8708" width="18.85546875" style="32" customWidth="1"/>
    <col min="8709" max="8709" width="20.5703125" style="32" customWidth="1"/>
    <col min="8710" max="8710" width="13.140625" style="32" customWidth="1"/>
    <col min="8711" max="8960" width="9.140625" style="32"/>
    <col min="8961" max="8961" width="21.85546875" style="32" bestFit="1" customWidth="1"/>
    <col min="8962" max="8962" width="64.5703125" style="32" customWidth="1"/>
    <col min="8963" max="8963" width="18.42578125" style="32" customWidth="1"/>
    <col min="8964" max="8964" width="18.85546875" style="32" customWidth="1"/>
    <col min="8965" max="8965" width="20.5703125" style="32" customWidth="1"/>
    <col min="8966" max="8966" width="13.140625" style="32" customWidth="1"/>
    <col min="8967" max="9216" width="9.140625" style="32"/>
    <col min="9217" max="9217" width="21.85546875" style="32" bestFit="1" customWidth="1"/>
    <col min="9218" max="9218" width="64.5703125" style="32" customWidth="1"/>
    <col min="9219" max="9219" width="18.42578125" style="32" customWidth="1"/>
    <col min="9220" max="9220" width="18.85546875" style="32" customWidth="1"/>
    <col min="9221" max="9221" width="20.5703125" style="32" customWidth="1"/>
    <col min="9222" max="9222" width="13.140625" style="32" customWidth="1"/>
    <col min="9223" max="9472" width="9.140625" style="32"/>
    <col min="9473" max="9473" width="21.85546875" style="32" bestFit="1" customWidth="1"/>
    <col min="9474" max="9474" width="64.5703125" style="32" customWidth="1"/>
    <col min="9475" max="9475" width="18.42578125" style="32" customWidth="1"/>
    <col min="9476" max="9476" width="18.85546875" style="32" customWidth="1"/>
    <col min="9477" max="9477" width="20.5703125" style="32" customWidth="1"/>
    <col min="9478" max="9478" width="13.140625" style="32" customWidth="1"/>
    <col min="9479" max="9728" width="9.140625" style="32"/>
    <col min="9729" max="9729" width="21.85546875" style="32" bestFit="1" customWidth="1"/>
    <col min="9730" max="9730" width="64.5703125" style="32" customWidth="1"/>
    <col min="9731" max="9731" width="18.42578125" style="32" customWidth="1"/>
    <col min="9732" max="9732" width="18.85546875" style="32" customWidth="1"/>
    <col min="9733" max="9733" width="20.5703125" style="32" customWidth="1"/>
    <col min="9734" max="9734" width="13.140625" style="32" customWidth="1"/>
    <col min="9735" max="9984" width="9.140625" style="32"/>
    <col min="9985" max="9985" width="21.85546875" style="32" bestFit="1" customWidth="1"/>
    <col min="9986" max="9986" width="64.5703125" style="32" customWidth="1"/>
    <col min="9987" max="9987" width="18.42578125" style="32" customWidth="1"/>
    <col min="9988" max="9988" width="18.85546875" style="32" customWidth="1"/>
    <col min="9989" max="9989" width="20.5703125" style="32" customWidth="1"/>
    <col min="9990" max="9990" width="13.140625" style="32" customWidth="1"/>
    <col min="9991" max="10240" width="9.140625" style="32"/>
    <col min="10241" max="10241" width="21.85546875" style="32" bestFit="1" customWidth="1"/>
    <col min="10242" max="10242" width="64.5703125" style="32" customWidth="1"/>
    <col min="10243" max="10243" width="18.42578125" style="32" customWidth="1"/>
    <col min="10244" max="10244" width="18.85546875" style="32" customWidth="1"/>
    <col min="10245" max="10245" width="20.5703125" style="32" customWidth="1"/>
    <col min="10246" max="10246" width="13.140625" style="32" customWidth="1"/>
    <col min="10247" max="10496" width="9.140625" style="32"/>
    <col min="10497" max="10497" width="21.85546875" style="32" bestFit="1" customWidth="1"/>
    <col min="10498" max="10498" width="64.5703125" style="32" customWidth="1"/>
    <col min="10499" max="10499" width="18.42578125" style="32" customWidth="1"/>
    <col min="10500" max="10500" width="18.85546875" style="32" customWidth="1"/>
    <col min="10501" max="10501" width="20.5703125" style="32" customWidth="1"/>
    <col min="10502" max="10502" width="13.140625" style="32" customWidth="1"/>
    <col min="10503" max="10752" width="9.140625" style="32"/>
    <col min="10753" max="10753" width="21.85546875" style="32" bestFit="1" customWidth="1"/>
    <col min="10754" max="10754" width="64.5703125" style="32" customWidth="1"/>
    <col min="10755" max="10755" width="18.42578125" style="32" customWidth="1"/>
    <col min="10756" max="10756" width="18.85546875" style="32" customWidth="1"/>
    <col min="10757" max="10757" width="20.5703125" style="32" customWidth="1"/>
    <col min="10758" max="10758" width="13.140625" style="32" customWidth="1"/>
    <col min="10759" max="11008" width="9.140625" style="32"/>
    <col min="11009" max="11009" width="21.85546875" style="32" bestFit="1" customWidth="1"/>
    <col min="11010" max="11010" width="64.5703125" style="32" customWidth="1"/>
    <col min="11011" max="11011" width="18.42578125" style="32" customWidth="1"/>
    <col min="11012" max="11012" width="18.85546875" style="32" customWidth="1"/>
    <col min="11013" max="11013" width="20.5703125" style="32" customWidth="1"/>
    <col min="11014" max="11014" width="13.140625" style="32" customWidth="1"/>
    <col min="11015" max="11264" width="9.140625" style="32"/>
    <col min="11265" max="11265" width="21.85546875" style="32" bestFit="1" customWidth="1"/>
    <col min="11266" max="11266" width="64.5703125" style="32" customWidth="1"/>
    <col min="11267" max="11267" width="18.42578125" style="32" customWidth="1"/>
    <col min="11268" max="11268" width="18.85546875" style="32" customWidth="1"/>
    <col min="11269" max="11269" width="20.5703125" style="32" customWidth="1"/>
    <col min="11270" max="11270" width="13.140625" style="32" customWidth="1"/>
    <col min="11271" max="11520" width="9.140625" style="32"/>
    <col min="11521" max="11521" width="21.85546875" style="32" bestFit="1" customWidth="1"/>
    <col min="11522" max="11522" width="64.5703125" style="32" customWidth="1"/>
    <col min="11523" max="11523" width="18.42578125" style="32" customWidth="1"/>
    <col min="11524" max="11524" width="18.85546875" style="32" customWidth="1"/>
    <col min="11525" max="11525" width="20.5703125" style="32" customWidth="1"/>
    <col min="11526" max="11526" width="13.140625" style="32" customWidth="1"/>
    <col min="11527" max="11776" width="9.140625" style="32"/>
    <col min="11777" max="11777" width="21.85546875" style="32" bestFit="1" customWidth="1"/>
    <col min="11778" max="11778" width="64.5703125" style="32" customWidth="1"/>
    <col min="11779" max="11779" width="18.42578125" style="32" customWidth="1"/>
    <col min="11780" max="11780" width="18.85546875" style="32" customWidth="1"/>
    <col min="11781" max="11781" width="20.5703125" style="32" customWidth="1"/>
    <col min="11782" max="11782" width="13.140625" style="32" customWidth="1"/>
    <col min="11783" max="12032" width="9.140625" style="32"/>
    <col min="12033" max="12033" width="21.85546875" style="32" bestFit="1" customWidth="1"/>
    <col min="12034" max="12034" width="64.5703125" style="32" customWidth="1"/>
    <col min="12035" max="12035" width="18.42578125" style="32" customWidth="1"/>
    <col min="12036" max="12036" width="18.85546875" style="32" customWidth="1"/>
    <col min="12037" max="12037" width="20.5703125" style="32" customWidth="1"/>
    <col min="12038" max="12038" width="13.140625" style="32" customWidth="1"/>
    <col min="12039" max="12288" width="9.140625" style="32"/>
    <col min="12289" max="12289" width="21.85546875" style="32" bestFit="1" customWidth="1"/>
    <col min="12290" max="12290" width="64.5703125" style="32" customWidth="1"/>
    <col min="12291" max="12291" width="18.42578125" style="32" customWidth="1"/>
    <col min="12292" max="12292" width="18.85546875" style="32" customWidth="1"/>
    <col min="12293" max="12293" width="20.5703125" style="32" customWidth="1"/>
    <col min="12294" max="12294" width="13.140625" style="32" customWidth="1"/>
    <col min="12295" max="12544" width="9.140625" style="32"/>
    <col min="12545" max="12545" width="21.85546875" style="32" bestFit="1" customWidth="1"/>
    <col min="12546" max="12546" width="64.5703125" style="32" customWidth="1"/>
    <col min="12547" max="12547" width="18.42578125" style="32" customWidth="1"/>
    <col min="12548" max="12548" width="18.85546875" style="32" customWidth="1"/>
    <col min="12549" max="12549" width="20.5703125" style="32" customWidth="1"/>
    <col min="12550" max="12550" width="13.140625" style="32" customWidth="1"/>
    <col min="12551" max="12800" width="9.140625" style="32"/>
    <col min="12801" max="12801" width="21.85546875" style="32" bestFit="1" customWidth="1"/>
    <col min="12802" max="12802" width="64.5703125" style="32" customWidth="1"/>
    <col min="12803" max="12803" width="18.42578125" style="32" customWidth="1"/>
    <col min="12804" max="12804" width="18.85546875" style="32" customWidth="1"/>
    <col min="12805" max="12805" width="20.5703125" style="32" customWidth="1"/>
    <col min="12806" max="12806" width="13.140625" style="32" customWidth="1"/>
    <col min="12807" max="13056" width="9.140625" style="32"/>
    <col min="13057" max="13057" width="21.85546875" style="32" bestFit="1" customWidth="1"/>
    <col min="13058" max="13058" width="64.5703125" style="32" customWidth="1"/>
    <col min="13059" max="13059" width="18.42578125" style="32" customWidth="1"/>
    <col min="13060" max="13060" width="18.85546875" style="32" customWidth="1"/>
    <col min="13061" max="13061" width="20.5703125" style="32" customWidth="1"/>
    <col min="13062" max="13062" width="13.140625" style="32" customWidth="1"/>
    <col min="13063" max="13312" width="9.140625" style="32"/>
    <col min="13313" max="13313" width="21.85546875" style="32" bestFit="1" customWidth="1"/>
    <col min="13314" max="13314" width="64.5703125" style="32" customWidth="1"/>
    <col min="13315" max="13315" width="18.42578125" style="32" customWidth="1"/>
    <col min="13316" max="13316" width="18.85546875" style="32" customWidth="1"/>
    <col min="13317" max="13317" width="20.5703125" style="32" customWidth="1"/>
    <col min="13318" max="13318" width="13.140625" style="32" customWidth="1"/>
    <col min="13319" max="13568" width="9.140625" style="32"/>
    <col min="13569" max="13569" width="21.85546875" style="32" bestFit="1" customWidth="1"/>
    <col min="13570" max="13570" width="64.5703125" style="32" customWidth="1"/>
    <col min="13571" max="13571" width="18.42578125" style="32" customWidth="1"/>
    <col min="13572" max="13572" width="18.85546875" style="32" customWidth="1"/>
    <col min="13573" max="13573" width="20.5703125" style="32" customWidth="1"/>
    <col min="13574" max="13574" width="13.140625" style="32" customWidth="1"/>
    <col min="13575" max="13824" width="9.140625" style="32"/>
    <col min="13825" max="13825" width="21.85546875" style="32" bestFit="1" customWidth="1"/>
    <col min="13826" max="13826" width="64.5703125" style="32" customWidth="1"/>
    <col min="13827" max="13827" width="18.42578125" style="32" customWidth="1"/>
    <col min="13828" max="13828" width="18.85546875" style="32" customWidth="1"/>
    <col min="13829" max="13829" width="20.5703125" style="32" customWidth="1"/>
    <col min="13830" max="13830" width="13.140625" style="32" customWidth="1"/>
    <col min="13831" max="14080" width="9.140625" style="32"/>
    <col min="14081" max="14081" width="21.85546875" style="32" bestFit="1" customWidth="1"/>
    <col min="14082" max="14082" width="64.5703125" style="32" customWidth="1"/>
    <col min="14083" max="14083" width="18.42578125" style="32" customWidth="1"/>
    <col min="14084" max="14084" width="18.85546875" style="32" customWidth="1"/>
    <col min="14085" max="14085" width="20.5703125" style="32" customWidth="1"/>
    <col min="14086" max="14086" width="13.140625" style="32" customWidth="1"/>
    <col min="14087" max="14336" width="9.140625" style="32"/>
    <col min="14337" max="14337" width="21.85546875" style="32" bestFit="1" customWidth="1"/>
    <col min="14338" max="14338" width="64.5703125" style="32" customWidth="1"/>
    <col min="14339" max="14339" width="18.42578125" style="32" customWidth="1"/>
    <col min="14340" max="14340" width="18.85546875" style="32" customWidth="1"/>
    <col min="14341" max="14341" width="20.5703125" style="32" customWidth="1"/>
    <col min="14342" max="14342" width="13.140625" style="32" customWidth="1"/>
    <col min="14343" max="14592" width="9.140625" style="32"/>
    <col min="14593" max="14593" width="21.85546875" style="32" bestFit="1" customWidth="1"/>
    <col min="14594" max="14594" width="64.5703125" style="32" customWidth="1"/>
    <col min="14595" max="14595" width="18.42578125" style="32" customWidth="1"/>
    <col min="14596" max="14596" width="18.85546875" style="32" customWidth="1"/>
    <col min="14597" max="14597" width="20.5703125" style="32" customWidth="1"/>
    <col min="14598" max="14598" width="13.140625" style="32" customWidth="1"/>
    <col min="14599" max="14848" width="9.140625" style="32"/>
    <col min="14849" max="14849" width="21.85546875" style="32" bestFit="1" customWidth="1"/>
    <col min="14850" max="14850" width="64.5703125" style="32" customWidth="1"/>
    <col min="14851" max="14851" width="18.42578125" style="32" customWidth="1"/>
    <col min="14852" max="14852" width="18.85546875" style="32" customWidth="1"/>
    <col min="14853" max="14853" width="20.5703125" style="32" customWidth="1"/>
    <col min="14854" max="14854" width="13.140625" style="32" customWidth="1"/>
    <col min="14855" max="15104" width="9.140625" style="32"/>
    <col min="15105" max="15105" width="21.85546875" style="32" bestFit="1" customWidth="1"/>
    <col min="15106" max="15106" width="64.5703125" style="32" customWidth="1"/>
    <col min="15107" max="15107" width="18.42578125" style="32" customWidth="1"/>
    <col min="15108" max="15108" width="18.85546875" style="32" customWidth="1"/>
    <col min="15109" max="15109" width="20.5703125" style="32" customWidth="1"/>
    <col min="15110" max="15110" width="13.140625" style="32" customWidth="1"/>
    <col min="15111" max="15360" width="9.140625" style="32"/>
    <col min="15361" max="15361" width="21.85546875" style="32" bestFit="1" customWidth="1"/>
    <col min="15362" max="15362" width="64.5703125" style="32" customWidth="1"/>
    <col min="15363" max="15363" width="18.42578125" style="32" customWidth="1"/>
    <col min="15364" max="15364" width="18.85546875" style="32" customWidth="1"/>
    <col min="15365" max="15365" width="20.5703125" style="32" customWidth="1"/>
    <col min="15366" max="15366" width="13.140625" style="32" customWidth="1"/>
    <col min="15367" max="15616" width="9.140625" style="32"/>
    <col min="15617" max="15617" width="21.85546875" style="32" bestFit="1" customWidth="1"/>
    <col min="15618" max="15618" width="64.5703125" style="32" customWidth="1"/>
    <col min="15619" max="15619" width="18.42578125" style="32" customWidth="1"/>
    <col min="15620" max="15620" width="18.85546875" style="32" customWidth="1"/>
    <col min="15621" max="15621" width="20.5703125" style="32" customWidth="1"/>
    <col min="15622" max="15622" width="13.140625" style="32" customWidth="1"/>
    <col min="15623" max="15872" width="9.140625" style="32"/>
    <col min="15873" max="15873" width="21.85546875" style="32" bestFit="1" customWidth="1"/>
    <col min="15874" max="15874" width="64.5703125" style="32" customWidth="1"/>
    <col min="15875" max="15875" width="18.42578125" style="32" customWidth="1"/>
    <col min="15876" max="15876" width="18.85546875" style="32" customWidth="1"/>
    <col min="15877" max="15877" width="20.5703125" style="32" customWidth="1"/>
    <col min="15878" max="15878" width="13.140625" style="32" customWidth="1"/>
    <col min="15879" max="16128" width="9.140625" style="32"/>
    <col min="16129" max="16129" width="21.85546875" style="32" bestFit="1" customWidth="1"/>
    <col min="16130" max="16130" width="64.5703125" style="32" customWidth="1"/>
    <col min="16131" max="16131" width="18.42578125" style="32" customWidth="1"/>
    <col min="16132" max="16132" width="18.85546875" style="32" customWidth="1"/>
    <col min="16133" max="16133" width="20.5703125" style="32" customWidth="1"/>
    <col min="16134" max="16134" width="13.140625" style="32" customWidth="1"/>
    <col min="16135" max="16384" width="9.140625" style="32"/>
  </cols>
  <sheetData>
    <row r="1" spans="1:7">
      <c r="A1" s="32" t="s">
        <v>120</v>
      </c>
      <c r="B1" s="327">
        <v>48</v>
      </c>
    </row>
    <row r="2" spans="1:7">
      <c r="A2" s="32" t="s">
        <v>106</v>
      </c>
      <c r="B2" s="14" t="s">
        <v>1899</v>
      </c>
    </row>
    <row r="3" spans="1:7">
      <c r="A3" s="32" t="s">
        <v>108</v>
      </c>
      <c r="B3" s="14" t="s">
        <v>883</v>
      </c>
    </row>
    <row r="4" spans="1:7">
      <c r="A4" s="32" t="s">
        <v>110</v>
      </c>
      <c r="B4" s="14" t="s">
        <v>4</v>
      </c>
    </row>
    <row r="5" spans="1:7">
      <c r="A5" s="32" t="s">
        <v>111</v>
      </c>
      <c r="B5" s="32" t="s">
        <v>124</v>
      </c>
    </row>
    <row r="6" spans="1:7" ht="15.75" thickBot="1"/>
    <row r="7" spans="1:7">
      <c r="A7" s="4549" t="s">
        <v>1900</v>
      </c>
      <c r="B7" s="4550"/>
      <c r="C7" s="4555" t="s">
        <v>1901</v>
      </c>
      <c r="D7" s="4557"/>
      <c r="E7" s="4558"/>
    </row>
    <row r="8" spans="1:7">
      <c r="A8" s="4551"/>
      <c r="B8" s="4552"/>
      <c r="C8" s="4559"/>
      <c r="D8" s="4561"/>
      <c r="E8" s="4562"/>
    </row>
    <row r="9" spans="1:7">
      <c r="A9" s="4551"/>
      <c r="B9" s="4552"/>
      <c r="C9" s="4559"/>
      <c r="D9" s="4561"/>
      <c r="E9" s="4562"/>
    </row>
    <row r="10" spans="1:7" ht="15.75" thickBot="1">
      <c r="A10" s="4553"/>
      <c r="B10" s="4554"/>
      <c r="C10" s="4563"/>
      <c r="D10" s="4565"/>
      <c r="E10" s="4566"/>
    </row>
    <row r="11" spans="1:7">
      <c r="A11" s="4585"/>
      <c r="B11" s="4587" t="s">
        <v>1902</v>
      </c>
      <c r="C11" s="4588"/>
      <c r="D11" s="1381" t="s">
        <v>86</v>
      </c>
      <c r="E11" s="1382" t="s">
        <v>1087</v>
      </c>
    </row>
    <row r="12" spans="1:7" ht="15.75" thickBot="1">
      <c r="A12" s="4586"/>
      <c r="B12" s="4589"/>
      <c r="C12" s="4590"/>
      <c r="D12" s="1383">
        <v>1</v>
      </c>
      <c r="E12" s="1384">
        <v>2</v>
      </c>
    </row>
    <row r="13" spans="1:7">
      <c r="A13" s="1385" t="s">
        <v>1816</v>
      </c>
      <c r="B13" s="4591" t="s">
        <v>1903</v>
      </c>
      <c r="C13" s="4592"/>
      <c r="D13" s="1386"/>
      <c r="E13" s="1387">
        <f>ABS(SUM(E16:E30))</f>
        <v>0</v>
      </c>
      <c r="F13" s="1388"/>
      <c r="G13" s="18"/>
    </row>
    <row r="14" spans="1:7" ht="15.75" thickBot="1">
      <c r="A14" s="1389" t="s">
        <v>1818</v>
      </c>
      <c r="B14" s="4593" t="s">
        <v>1904</v>
      </c>
      <c r="C14" s="4594"/>
      <c r="D14" s="1390"/>
      <c r="E14" s="1391"/>
      <c r="F14" s="18"/>
    </row>
    <row r="15" spans="1:7" ht="16.5" thickTop="1" thickBot="1">
      <c r="A15" s="1392" t="s">
        <v>1820</v>
      </c>
      <c r="B15" s="4595" t="s">
        <v>1905</v>
      </c>
      <c r="C15" s="4596"/>
      <c r="D15" s="1393"/>
      <c r="E15" s="1394" t="e">
        <f>E13/E14*100</f>
        <v>#DIV/0!</v>
      </c>
    </row>
    <row r="16" spans="1:7">
      <c r="A16" s="1395" t="s">
        <v>1906</v>
      </c>
      <c r="B16" s="4597" t="s">
        <v>1907</v>
      </c>
      <c r="C16" s="4598"/>
      <c r="D16" s="1396" t="s">
        <v>4</v>
      </c>
      <c r="E16" s="1397">
        <f>'F46.ALL'!C78+'F47.ALL'!C78</f>
        <v>0</v>
      </c>
    </row>
    <row r="17" spans="1:6">
      <c r="A17" s="1398" t="s">
        <v>1908</v>
      </c>
      <c r="B17" s="4583" t="s">
        <v>1909</v>
      </c>
      <c r="C17" s="4584"/>
      <c r="D17" s="1399" t="s">
        <v>6</v>
      </c>
      <c r="E17" s="1397">
        <f>'F46.USD'!C78+'F47.USD'!C78</f>
        <v>0</v>
      </c>
    </row>
    <row r="18" spans="1:6">
      <c r="A18" s="1395" t="s">
        <v>1910</v>
      </c>
      <c r="B18" s="4583" t="s">
        <v>1911</v>
      </c>
      <c r="C18" s="4584"/>
      <c r="D18" s="1399" t="s">
        <v>7</v>
      </c>
      <c r="E18" s="1400">
        <f>'F46.EUR'!C78+'F47.EUR'!C78</f>
        <v>0</v>
      </c>
    </row>
    <row r="19" spans="1:6">
      <c r="A19" s="1398" t="s">
        <v>1912</v>
      </c>
      <c r="B19" s="4583" t="s">
        <v>1913</v>
      </c>
      <c r="C19" s="4584"/>
      <c r="D19" s="1399" t="s">
        <v>8</v>
      </c>
      <c r="E19" s="1400">
        <f>'F46.GBP'!C78+'F47.GBP'!C78</f>
        <v>0</v>
      </c>
    </row>
    <row r="20" spans="1:6">
      <c r="A20" s="1395" t="s">
        <v>1914</v>
      </c>
      <c r="B20" s="4583" t="s">
        <v>1915</v>
      </c>
      <c r="C20" s="4584"/>
      <c r="D20" s="1399" t="s">
        <v>9</v>
      </c>
      <c r="E20" s="1400">
        <f>'F46.CHF'!C78+'F47.CHF'!C78</f>
        <v>0</v>
      </c>
    </row>
    <row r="21" spans="1:6">
      <c r="A21" s="1398" t="s">
        <v>1916</v>
      </c>
      <c r="B21" s="4583" t="s">
        <v>1917</v>
      </c>
      <c r="C21" s="4584"/>
      <c r="D21" s="1399" t="s">
        <v>10</v>
      </c>
      <c r="E21" s="1400">
        <f>'F46.CAD'!C78+'F47.CAD'!C78</f>
        <v>0</v>
      </c>
    </row>
    <row r="22" spans="1:6">
      <c r="A22" s="1395" t="s">
        <v>1918</v>
      </c>
      <c r="B22" s="4583" t="s">
        <v>1919</v>
      </c>
      <c r="C22" s="4584"/>
      <c r="D22" s="1399" t="s">
        <v>12</v>
      </c>
      <c r="E22" s="1400">
        <f>'F46.SEK'!C78+'F47.SEK'!C78</f>
        <v>0</v>
      </c>
    </row>
    <row r="23" spans="1:6">
      <c r="A23" s="1398" t="s">
        <v>1920</v>
      </c>
      <c r="B23" s="4583" t="s">
        <v>1921</v>
      </c>
      <c r="C23" s="4584"/>
      <c r="D23" s="1399" t="s">
        <v>11</v>
      </c>
      <c r="E23" s="1400">
        <f>'F46.AUD'!C78+'F47.AUD'!C78</f>
        <v>0</v>
      </c>
    </row>
    <row r="24" spans="1:6">
      <c r="A24" s="1395" t="s">
        <v>1922</v>
      </c>
      <c r="B24" s="4583" t="s">
        <v>1923</v>
      </c>
      <c r="C24" s="4584"/>
      <c r="D24" s="1399" t="s">
        <v>19</v>
      </c>
      <c r="E24" s="1400">
        <f>'F46.JPY'!C78+'F47.JPY'!C78</f>
        <v>0</v>
      </c>
    </row>
    <row r="25" spans="1:6">
      <c r="A25" s="1398" t="s">
        <v>1924</v>
      </c>
      <c r="B25" s="4583" t="s">
        <v>1925</v>
      </c>
      <c r="C25" s="4584"/>
      <c r="D25" s="1399" t="s">
        <v>14</v>
      </c>
      <c r="E25" s="1400">
        <f>'F46.DKK'!C78+'F47.DKK'!C78</f>
        <v>0</v>
      </c>
    </row>
    <row r="26" spans="1:6">
      <c r="A26" s="1398" t="s">
        <v>1926</v>
      </c>
      <c r="B26" s="4583" t="s">
        <v>1927</v>
      </c>
      <c r="C26" s="4584"/>
      <c r="D26" s="1399" t="s">
        <v>13</v>
      </c>
      <c r="E26" s="1400">
        <f>'F46.NOK'!C78+'F47.NOK'!C78</f>
        <v>0</v>
      </c>
    </row>
    <row r="27" spans="1:6">
      <c r="A27" s="1398" t="s">
        <v>1928</v>
      </c>
      <c r="B27" s="4583" t="s">
        <v>1929</v>
      </c>
      <c r="C27" s="4584"/>
      <c r="D27" s="1399" t="s">
        <v>15</v>
      </c>
      <c r="E27" s="1400">
        <f>'F46.TRY'!C78+'F47.TRY'!C78</f>
        <v>0</v>
      </c>
    </row>
    <row r="28" spans="1:6">
      <c r="A28" s="1398" t="s">
        <v>1930</v>
      </c>
      <c r="B28" s="4583" t="s">
        <v>1931</v>
      </c>
      <c r="C28" s="4584"/>
      <c r="D28" s="1399" t="s">
        <v>779</v>
      </c>
      <c r="E28" s="1400">
        <f>'F46.XAU'!C78+'F47.XAU'!C78</f>
        <v>0</v>
      </c>
    </row>
    <row r="29" spans="1:6">
      <c r="A29" s="1398" t="s">
        <v>1932</v>
      </c>
      <c r="B29" s="4583" t="s">
        <v>1933</v>
      </c>
      <c r="C29" s="4584"/>
      <c r="D29" s="1399" t="s">
        <v>18</v>
      </c>
      <c r="E29" s="1400">
        <f>'F46.CNY'!C78+'F47.CNY'!C78</f>
        <v>0</v>
      </c>
    </row>
    <row r="30" spans="1:6">
      <c r="A30" s="1398" t="s">
        <v>1934</v>
      </c>
      <c r="B30" s="4583" t="s">
        <v>1935</v>
      </c>
      <c r="C30" s="4584"/>
      <c r="D30" s="1399" t="s">
        <v>1936</v>
      </c>
      <c r="E30" s="1400">
        <f>'F46.OTHER'!C78+'F47.OTHER'!C78</f>
        <v>0</v>
      </c>
      <c r="F30" s="62"/>
    </row>
    <row r="31" spans="1:6">
      <c r="A31" s="1229"/>
      <c r="B31" s="1229"/>
      <c r="C31" s="1229"/>
      <c r="D31" s="1229"/>
      <c r="E31" s="1229"/>
    </row>
    <row r="32" spans="1:6">
      <c r="A32" s="1229"/>
      <c r="B32" s="1229"/>
      <c r="C32" s="1229"/>
      <c r="D32" s="1229"/>
      <c r="E32" s="1229"/>
    </row>
    <row r="33" spans="1:5">
      <c r="A33" s="1229"/>
      <c r="B33" s="1229"/>
      <c r="C33" s="1229"/>
      <c r="D33" s="1229"/>
      <c r="E33" s="1229"/>
    </row>
    <row r="34" spans="1:5">
      <c r="A34" s="1229"/>
      <c r="B34" s="1229"/>
      <c r="C34" s="1229"/>
      <c r="D34" s="1229"/>
      <c r="E34" s="1229"/>
    </row>
    <row r="35" spans="1:5">
      <c r="A35" s="1229"/>
      <c r="B35" s="1229"/>
      <c r="C35" s="1229"/>
      <c r="D35" s="1229"/>
      <c r="E35" s="1229"/>
    </row>
    <row r="36" spans="1:5">
      <c r="A36" s="1229"/>
      <c r="B36" s="1229"/>
      <c r="C36" s="1229"/>
      <c r="D36" s="1229"/>
      <c r="E36" s="1229"/>
    </row>
    <row r="37" spans="1:5">
      <c r="A37" s="1229"/>
      <c r="B37" s="1229"/>
      <c r="C37" s="1229"/>
      <c r="D37" s="1229"/>
      <c r="E37" s="1229"/>
    </row>
    <row r="38" spans="1:5" ht="15" customHeight="1">
      <c r="A38" s="1229"/>
      <c r="B38" s="1229"/>
      <c r="C38" s="1229"/>
      <c r="D38" s="1229"/>
      <c r="E38" s="1229"/>
    </row>
    <row r="39" spans="1:5" ht="15" customHeight="1">
      <c r="A39" s="1229"/>
      <c r="B39" s="1229"/>
      <c r="C39" s="1229"/>
      <c r="D39" s="1229"/>
      <c r="E39" s="1229"/>
    </row>
    <row r="40" spans="1:5">
      <c r="A40" s="1229"/>
      <c r="B40" s="1229"/>
      <c r="C40" s="1229"/>
      <c r="D40" s="1229"/>
      <c r="E40" s="1229"/>
    </row>
    <row r="41" spans="1:5">
      <c r="A41" s="1229"/>
      <c r="B41" s="1229"/>
      <c r="C41" s="1229"/>
      <c r="D41" s="1229"/>
      <c r="E41" s="1229"/>
    </row>
    <row r="42" spans="1:5">
      <c r="A42" s="1229"/>
      <c r="B42" s="1229"/>
      <c r="C42" s="1229"/>
      <c r="D42" s="1229"/>
      <c r="E42" s="1229"/>
    </row>
    <row r="43" spans="1:5">
      <c r="A43" s="1229"/>
      <c r="B43" s="1229"/>
      <c r="C43" s="1229"/>
      <c r="D43" s="1229"/>
      <c r="E43" s="1229"/>
    </row>
    <row r="44" spans="1:5">
      <c r="A44" s="1229"/>
      <c r="B44" s="1229"/>
      <c r="C44" s="1229"/>
      <c r="D44" s="1229"/>
      <c r="E44" s="1229"/>
    </row>
    <row r="45" spans="1:5">
      <c r="A45" s="1229"/>
      <c r="B45" s="1229"/>
      <c r="C45" s="1229"/>
      <c r="D45" s="1229"/>
      <c r="E45" s="1229"/>
    </row>
    <row r="46" spans="1:5">
      <c r="A46" s="1229"/>
      <c r="B46" s="1229"/>
      <c r="C46" s="1229"/>
      <c r="D46" s="1229"/>
      <c r="E46" s="1229"/>
    </row>
  </sheetData>
  <mergeCells count="22">
    <mergeCell ref="B20:C20"/>
    <mergeCell ref="A7:B10"/>
    <mergeCell ref="C7:E10"/>
    <mergeCell ref="A11:A12"/>
    <mergeCell ref="B11:C12"/>
    <mergeCell ref="B13:C13"/>
    <mergeCell ref="B14:C14"/>
    <mergeCell ref="B15:C15"/>
    <mergeCell ref="B16:C16"/>
    <mergeCell ref="B17:C17"/>
    <mergeCell ref="B18:C18"/>
    <mergeCell ref="B19:C19"/>
    <mergeCell ref="B27:C27"/>
    <mergeCell ref="B28:C28"/>
    <mergeCell ref="B29:C29"/>
    <mergeCell ref="B30:C30"/>
    <mergeCell ref="B21:C21"/>
    <mergeCell ref="B22:C22"/>
    <mergeCell ref="B23:C23"/>
    <mergeCell ref="B24:C24"/>
    <mergeCell ref="B25:C25"/>
    <mergeCell ref="B26:C26"/>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election activeCell="B2" sqref="B2"/>
    </sheetView>
  </sheetViews>
  <sheetFormatPr defaultRowHeight="15"/>
  <cols>
    <col min="1" max="1" width="68.7109375" style="38" customWidth="1"/>
    <col min="2" max="2" width="18.42578125" style="38" customWidth="1"/>
    <col min="3" max="3" width="14.140625" style="38" customWidth="1"/>
    <col min="4" max="4" width="15.140625" style="38" customWidth="1"/>
    <col min="5" max="5" width="15.85546875" style="38" customWidth="1"/>
    <col min="6" max="6" width="17.42578125" style="38" customWidth="1"/>
    <col min="7" max="16384" width="9.140625" style="38"/>
  </cols>
  <sheetData>
    <row r="1" spans="1:12">
      <c r="A1" s="38" t="s">
        <v>120</v>
      </c>
      <c r="B1" s="761">
        <v>61</v>
      </c>
    </row>
    <row r="2" spans="1:12">
      <c r="A2" s="38" t="s">
        <v>1994</v>
      </c>
      <c r="B2" s="38" t="s">
        <v>1995</v>
      </c>
    </row>
    <row r="3" spans="1:12">
      <c r="A3" s="38" t="s">
        <v>108</v>
      </c>
      <c r="B3" s="38" t="s">
        <v>1996</v>
      </c>
    </row>
    <row r="4" spans="1:12">
      <c r="A4" s="38" t="s">
        <v>110</v>
      </c>
      <c r="B4" s="38" t="s">
        <v>4</v>
      </c>
    </row>
    <row r="5" spans="1:12">
      <c r="A5" s="38" t="s">
        <v>111</v>
      </c>
      <c r="B5" s="38" t="s">
        <v>1997</v>
      </c>
    </row>
    <row r="6" spans="1:12" s="1409" customFormat="1">
      <c r="C6" s="38"/>
      <c r="D6" s="38"/>
      <c r="E6" s="38"/>
      <c r="F6" s="38"/>
    </row>
    <row r="7" spans="1:12" s="1409" customFormat="1">
      <c r="A7" s="4602" t="s">
        <v>1998</v>
      </c>
      <c r="B7" s="4599" t="s">
        <v>1999</v>
      </c>
      <c r="C7" s="4599" t="s">
        <v>6</v>
      </c>
      <c r="D7" s="4599" t="s">
        <v>7</v>
      </c>
      <c r="E7" s="4599" t="s">
        <v>2000</v>
      </c>
      <c r="F7" s="4599" t="s">
        <v>2001</v>
      </c>
    </row>
    <row r="8" spans="1:12" s="1409" customFormat="1">
      <c r="A8" s="4603"/>
      <c r="B8" s="4600"/>
      <c r="C8" s="4600"/>
      <c r="D8" s="4600"/>
      <c r="E8" s="4600"/>
      <c r="F8" s="4600"/>
    </row>
    <row r="9" spans="1:12" s="1409" customFormat="1" ht="15.75" thickBot="1">
      <c r="A9" s="4603"/>
      <c r="B9" s="4601"/>
      <c r="C9" s="4601"/>
      <c r="D9" s="4601"/>
      <c r="E9" s="4601"/>
      <c r="F9" s="4601"/>
      <c r="J9" s="1410"/>
    </row>
    <row r="10" spans="1:12" s="1409" customFormat="1" ht="27" customHeight="1" thickBot="1">
      <c r="A10" s="1411" t="s">
        <v>2002</v>
      </c>
      <c r="B10" s="1412"/>
      <c r="C10" s="1413"/>
      <c r="D10" s="1413"/>
      <c r="E10" s="1413"/>
      <c r="F10" s="1414">
        <f t="shared" ref="F10:F24" si="0">SUM(B10:E10)</f>
        <v>0</v>
      </c>
      <c r="J10" s="1410"/>
      <c r="L10" s="1415"/>
    </row>
    <row r="11" spans="1:12" s="1409" customFormat="1" ht="30" customHeight="1" thickBot="1">
      <c r="A11" s="1416" t="s">
        <v>2003</v>
      </c>
      <c r="B11" s="1413"/>
      <c r="C11" s="1413"/>
      <c r="D11" s="1413"/>
      <c r="E11" s="1413"/>
      <c r="F11" s="1414">
        <f t="shared" si="0"/>
        <v>0</v>
      </c>
      <c r="J11" s="1410"/>
      <c r="L11" s="1415"/>
    </row>
    <row r="12" spans="1:12" s="1409" customFormat="1" ht="39.75" customHeight="1" thickBot="1">
      <c r="A12" s="1417" t="s">
        <v>2004</v>
      </c>
      <c r="B12" s="1413"/>
      <c r="C12" s="1413"/>
      <c r="D12" s="1413"/>
      <c r="E12" s="1413"/>
      <c r="F12" s="1414">
        <f t="shared" si="0"/>
        <v>0</v>
      </c>
      <c r="J12" s="1410"/>
      <c r="L12" s="1415"/>
    </row>
    <row r="13" spans="1:12" s="1409" customFormat="1" ht="44.25" customHeight="1" thickBot="1">
      <c r="A13" s="1416" t="s">
        <v>2005</v>
      </c>
      <c r="B13" s="1413"/>
      <c r="C13" s="1413"/>
      <c r="D13" s="1413"/>
      <c r="E13" s="1413"/>
      <c r="F13" s="1414">
        <f t="shared" si="0"/>
        <v>0</v>
      </c>
      <c r="J13" s="1410"/>
      <c r="L13" s="1415"/>
    </row>
    <row r="14" spans="1:12" s="1409" customFormat="1" ht="41.25" customHeight="1" thickBot="1">
      <c r="A14" s="1416" t="s">
        <v>2006</v>
      </c>
      <c r="B14" s="1413"/>
      <c r="C14" s="1413"/>
      <c r="D14" s="1413"/>
      <c r="E14" s="1413"/>
      <c r="F14" s="1414">
        <f t="shared" si="0"/>
        <v>0</v>
      </c>
      <c r="J14" s="1410"/>
      <c r="L14" s="1415"/>
    </row>
    <row r="15" spans="1:12" s="1409" customFormat="1" ht="42.75" customHeight="1" thickBot="1">
      <c r="A15" s="1418" t="s">
        <v>2007</v>
      </c>
      <c r="B15" s="1413"/>
      <c r="C15" s="1413"/>
      <c r="D15" s="1413"/>
      <c r="E15" s="1413"/>
      <c r="F15" s="1414">
        <f t="shared" si="0"/>
        <v>0</v>
      </c>
      <c r="J15" s="1410"/>
      <c r="L15" s="1415"/>
    </row>
    <row r="16" spans="1:12" s="1409" customFormat="1" ht="32.25" customHeight="1" thickBot="1">
      <c r="A16" s="1416" t="s">
        <v>2008</v>
      </c>
      <c r="B16" s="1413"/>
      <c r="C16" s="1413"/>
      <c r="D16" s="1413"/>
      <c r="E16" s="1413"/>
      <c r="F16" s="1414">
        <f t="shared" si="0"/>
        <v>0</v>
      </c>
      <c r="I16" s="1419"/>
      <c r="L16" s="1415"/>
    </row>
    <row r="17" spans="1:12" s="1409" customFormat="1" ht="15.75" thickBot="1">
      <c r="A17" s="1411" t="s">
        <v>2009</v>
      </c>
      <c r="B17" s="1413"/>
      <c r="C17" s="1413"/>
      <c r="D17" s="1413"/>
      <c r="E17" s="1413"/>
      <c r="F17" s="1414">
        <f t="shared" si="0"/>
        <v>0</v>
      </c>
      <c r="I17" s="1419"/>
      <c r="L17" s="1415"/>
    </row>
    <row r="18" spans="1:12" s="1409" customFormat="1" ht="39.75" customHeight="1" thickBot="1">
      <c r="A18" s="1416" t="s">
        <v>2010</v>
      </c>
      <c r="B18" s="1413"/>
      <c r="C18" s="1413"/>
      <c r="D18" s="1413"/>
      <c r="E18" s="1413"/>
      <c r="F18" s="1414">
        <f t="shared" si="0"/>
        <v>0</v>
      </c>
      <c r="L18" s="1415"/>
    </row>
    <row r="19" spans="1:12" s="1409" customFormat="1" ht="44.25" customHeight="1" thickBot="1">
      <c r="A19" s="1417" t="s">
        <v>2011</v>
      </c>
      <c r="B19" s="1413"/>
      <c r="C19" s="1413"/>
      <c r="D19" s="1413"/>
      <c r="E19" s="1413"/>
      <c r="F19" s="1414">
        <f t="shared" si="0"/>
        <v>0</v>
      </c>
      <c r="L19" s="1415"/>
    </row>
    <row r="20" spans="1:12" s="1409" customFormat="1" ht="51.75" customHeight="1" thickBot="1">
      <c r="A20" s="1416" t="s">
        <v>2012</v>
      </c>
      <c r="B20" s="1413"/>
      <c r="C20" s="1413"/>
      <c r="D20" s="1413"/>
      <c r="E20" s="1413"/>
      <c r="F20" s="1414">
        <f t="shared" si="0"/>
        <v>0</v>
      </c>
      <c r="L20" s="1415"/>
    </row>
    <row r="21" spans="1:12" s="1409" customFormat="1" ht="52.5" customHeight="1" thickBot="1">
      <c r="A21" s="1416" t="s">
        <v>2013</v>
      </c>
      <c r="B21" s="1413"/>
      <c r="C21" s="1413"/>
      <c r="D21" s="1413"/>
      <c r="E21" s="1413"/>
      <c r="F21" s="1414">
        <f t="shared" si="0"/>
        <v>0</v>
      </c>
      <c r="L21" s="1415"/>
    </row>
    <row r="22" spans="1:12" s="1409" customFormat="1" ht="53.25" customHeight="1" thickBot="1">
      <c r="A22" s="1417" t="s">
        <v>2014</v>
      </c>
      <c r="B22" s="1413"/>
      <c r="C22" s="1413"/>
      <c r="D22" s="1413"/>
      <c r="E22" s="1413"/>
      <c r="F22" s="1414">
        <f t="shared" si="0"/>
        <v>0</v>
      </c>
      <c r="L22" s="1415"/>
    </row>
    <row r="23" spans="1:12" s="1409" customFormat="1" ht="48.75" customHeight="1" thickBot="1">
      <c r="A23" s="1416" t="s">
        <v>2015</v>
      </c>
      <c r="B23" s="1413"/>
      <c r="C23" s="1413"/>
      <c r="D23" s="1413"/>
      <c r="E23" s="1413"/>
      <c r="F23" s="1414">
        <f t="shared" si="0"/>
        <v>0</v>
      </c>
      <c r="L23" s="1415"/>
    </row>
    <row r="24" spans="1:12" s="1409" customFormat="1" ht="52.5" customHeight="1" thickBot="1">
      <c r="A24" s="1416" t="s">
        <v>2016</v>
      </c>
      <c r="B24" s="1413"/>
      <c r="C24" s="1413"/>
      <c r="D24" s="1413"/>
      <c r="E24" s="1413"/>
      <c r="F24" s="1414">
        <f t="shared" si="0"/>
        <v>0</v>
      </c>
      <c r="L24" s="1415"/>
    </row>
    <row r="25" spans="1:12" s="1409" customFormat="1" ht="27" customHeight="1" thickBot="1">
      <c r="A25" s="1420" t="s">
        <v>2017</v>
      </c>
      <c r="B25" s="1421">
        <f>+SUM(B10:B24)</f>
        <v>0</v>
      </c>
      <c r="C25" s="1422">
        <f>+SUM(C10:C24)</f>
        <v>0</v>
      </c>
      <c r="D25" s="1422">
        <f>+SUM(D10:D24)</f>
        <v>0</v>
      </c>
      <c r="E25" s="1422">
        <f>+SUM(E10:E24)</f>
        <v>0</v>
      </c>
      <c r="F25" s="1422">
        <f>+SUM(F10:F24)</f>
        <v>0</v>
      </c>
      <c r="G25" s="1423"/>
      <c r="I25" s="1424"/>
    </row>
    <row r="26" spans="1:12" s="1409" customFormat="1" ht="26.25" customHeight="1" thickBot="1">
      <c r="A26" s="1420" t="s">
        <v>2018</v>
      </c>
      <c r="B26" s="1425"/>
      <c r="C26" s="1426"/>
      <c r="D26" s="1426"/>
      <c r="E26" s="1426"/>
      <c r="F26" s="1422">
        <f>+SUM(B26:E26)</f>
        <v>0</v>
      </c>
      <c r="I26" s="1427"/>
      <c r="J26" s="1428"/>
    </row>
  </sheetData>
  <mergeCells count="6">
    <mergeCell ref="F7:F9"/>
    <mergeCell ref="A7:A9"/>
    <mergeCell ref="B7:B9"/>
    <mergeCell ref="C7:C9"/>
    <mergeCell ref="D7:D9"/>
    <mergeCell ref="E7:E9"/>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workbookViewId="0"/>
  </sheetViews>
  <sheetFormatPr defaultRowHeight="15"/>
  <cols>
    <col min="1" max="1" width="21.5703125" style="1447" customWidth="1"/>
    <col min="2" max="2" width="23.5703125" style="1448" bestFit="1" customWidth="1"/>
    <col min="3" max="3" width="21.42578125" style="38" customWidth="1"/>
    <col min="4" max="4" width="12.42578125" style="1429" customWidth="1"/>
    <col min="5" max="6" width="16.5703125" style="1430" customWidth="1"/>
    <col min="7" max="7" width="15.5703125" style="38" customWidth="1"/>
    <col min="8" max="8" width="0" style="38" hidden="1" customWidth="1"/>
    <col min="9" max="9" width="53.28515625" style="38" hidden="1" customWidth="1"/>
    <col min="10" max="10" width="0" style="38" hidden="1" customWidth="1"/>
    <col min="11" max="11" width="21.85546875" style="38" hidden="1" customWidth="1"/>
    <col min="12" max="12" width="22.28515625" style="38" hidden="1" customWidth="1"/>
    <col min="13" max="13" width="14.5703125" style="38" hidden="1" customWidth="1"/>
    <col min="14" max="16384" width="9.140625" style="38"/>
  </cols>
  <sheetData>
    <row r="1" spans="1:13">
      <c r="A1" s="38" t="s">
        <v>120</v>
      </c>
      <c r="B1" s="38">
        <v>62</v>
      </c>
    </row>
    <row r="2" spans="1:13">
      <c r="A2" s="38" t="s">
        <v>1994</v>
      </c>
      <c r="B2" s="38" t="s">
        <v>2019</v>
      </c>
    </row>
    <row r="3" spans="1:13">
      <c r="A3" s="38" t="s">
        <v>108</v>
      </c>
      <c r="B3" s="38" t="s">
        <v>1996</v>
      </c>
    </row>
    <row r="4" spans="1:13">
      <c r="A4" s="38" t="s">
        <v>110</v>
      </c>
      <c r="B4" s="38" t="s">
        <v>654</v>
      </c>
    </row>
    <row r="5" spans="1:13">
      <c r="A5" s="38" t="s">
        <v>111</v>
      </c>
      <c r="B5" s="38" t="s">
        <v>1997</v>
      </c>
    </row>
    <row r="6" spans="1:13" ht="15.75" thickBot="1">
      <c r="A6" s="38"/>
      <c r="B6" s="38"/>
    </row>
    <row r="7" spans="1:13" s="1433" customFormat="1" ht="24">
      <c r="A7" s="1431" t="s">
        <v>2020</v>
      </c>
      <c r="B7" s="1431" t="s">
        <v>2021</v>
      </c>
      <c r="C7" s="1431" t="s">
        <v>2022</v>
      </c>
      <c r="D7" s="1431" t="s">
        <v>86</v>
      </c>
      <c r="E7" s="1432" t="s">
        <v>2023</v>
      </c>
      <c r="F7" s="1432" t="s">
        <v>674</v>
      </c>
      <c r="H7" s="1434" t="s">
        <v>2024</v>
      </c>
      <c r="I7" s="1435" t="s">
        <v>2025</v>
      </c>
      <c r="J7" s="1436"/>
      <c r="K7" s="1436"/>
      <c r="L7" s="1434" t="s">
        <v>2024</v>
      </c>
      <c r="M7" s="1437" t="s">
        <v>2026</v>
      </c>
    </row>
    <row r="8" spans="1:13" s="1433" customFormat="1">
      <c r="A8" s="1438"/>
      <c r="B8" s="1439"/>
      <c r="C8" s="1440"/>
      <c r="D8" s="1441"/>
      <c r="E8" s="1442"/>
      <c r="F8" s="1442"/>
      <c r="G8" s="38"/>
      <c r="H8" s="1443" t="s">
        <v>2027</v>
      </c>
      <c r="I8" s="1444" t="s">
        <v>2028</v>
      </c>
      <c r="J8" s="1436"/>
      <c r="K8" s="1436"/>
      <c r="L8" s="1443" t="s">
        <v>16</v>
      </c>
      <c r="M8" s="1444" t="s">
        <v>2029</v>
      </c>
    </row>
    <row r="9" spans="1:13" s="1433" customFormat="1">
      <c r="A9" s="1438"/>
      <c r="B9" s="1439"/>
      <c r="C9" s="1440"/>
      <c r="D9" s="1441"/>
      <c r="E9" s="1442"/>
      <c r="F9" s="1442"/>
      <c r="G9" s="38"/>
      <c r="H9" s="1443" t="s">
        <v>2030</v>
      </c>
      <c r="I9" s="1444" t="s">
        <v>2031</v>
      </c>
      <c r="J9" s="1436"/>
      <c r="K9" s="1436"/>
      <c r="L9" s="1443" t="s">
        <v>17</v>
      </c>
      <c r="M9" s="1444" t="s">
        <v>2032</v>
      </c>
    </row>
    <row r="10" spans="1:13" s="1433" customFormat="1">
      <c r="A10" s="1438"/>
      <c r="B10" s="1439"/>
      <c r="C10" s="1440"/>
      <c r="D10" s="1441"/>
      <c r="E10" s="1442"/>
      <c r="F10" s="1442"/>
      <c r="G10" s="38"/>
      <c r="H10" s="1445" t="s">
        <v>4</v>
      </c>
      <c r="I10" s="1446" t="s">
        <v>2033</v>
      </c>
      <c r="J10" s="1436"/>
      <c r="K10" s="1436"/>
      <c r="L10" s="1443" t="s">
        <v>31</v>
      </c>
      <c r="M10" s="1444" t="s">
        <v>2034</v>
      </c>
    </row>
  </sheetData>
  <dataValidations count="3">
    <dataValidation type="list" allowBlank="1" showInputMessage="1" showErrorMessage="1" sqref="B8:B10">
      <formula1>Residence1</formula1>
    </dataValidation>
    <dataValidation type="list" allowBlank="1" showInputMessage="1" showErrorMessage="1" sqref="C8:C10">
      <formula1>Prod_descript2</formula1>
    </dataValidation>
    <dataValidation type="list" allowBlank="1" showInputMessage="1" showErrorMessage="1" sqref="D8:D10">
      <formula1>Currency_code</formula1>
    </dataValidation>
  </dataValidation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election activeCell="J32" sqref="J32"/>
    </sheetView>
  </sheetViews>
  <sheetFormatPr defaultRowHeight="15"/>
  <cols>
    <col min="1" max="1" width="23" style="38" customWidth="1"/>
    <col min="2" max="2" width="39.28515625" style="38" bestFit="1" customWidth="1"/>
    <col min="3" max="3" width="13.7109375" style="38" bestFit="1" customWidth="1"/>
    <col min="4" max="4" width="16.5703125" style="38" bestFit="1" customWidth="1"/>
    <col min="5" max="5" width="8" style="38" customWidth="1"/>
    <col min="6" max="6" width="9.140625" style="38"/>
    <col min="7" max="7" width="21.85546875" style="38" bestFit="1" customWidth="1"/>
    <col min="8" max="260" width="9.140625" style="38"/>
    <col min="261" max="261" width="8" style="38" customWidth="1"/>
    <col min="262" max="516" width="9.140625" style="38"/>
    <col min="517" max="517" width="8" style="38" customWidth="1"/>
    <col min="518" max="772" width="9.140625" style="38"/>
    <col min="773" max="773" width="8" style="38" customWidth="1"/>
    <col min="774" max="1028" width="9.140625" style="38"/>
    <col min="1029" max="1029" width="8" style="38" customWidth="1"/>
    <col min="1030" max="1284" width="9.140625" style="38"/>
    <col min="1285" max="1285" width="8" style="38" customWidth="1"/>
    <col min="1286" max="1540" width="9.140625" style="38"/>
    <col min="1541" max="1541" width="8" style="38" customWidth="1"/>
    <col min="1542" max="1796" width="9.140625" style="38"/>
    <col min="1797" max="1797" width="8" style="38" customWidth="1"/>
    <col min="1798" max="2052" width="9.140625" style="38"/>
    <col min="2053" max="2053" width="8" style="38" customWidth="1"/>
    <col min="2054" max="2308" width="9.140625" style="38"/>
    <col min="2309" max="2309" width="8" style="38" customWidth="1"/>
    <col min="2310" max="2564" width="9.140625" style="38"/>
    <col min="2565" max="2565" width="8" style="38" customWidth="1"/>
    <col min="2566" max="2820" width="9.140625" style="38"/>
    <col min="2821" max="2821" width="8" style="38" customWidth="1"/>
    <col min="2822" max="3076" width="9.140625" style="38"/>
    <col min="3077" max="3077" width="8" style="38" customWidth="1"/>
    <col min="3078" max="3332" width="9.140625" style="38"/>
    <col min="3333" max="3333" width="8" style="38" customWidth="1"/>
    <col min="3334" max="3588" width="9.140625" style="38"/>
    <col min="3589" max="3589" width="8" style="38" customWidth="1"/>
    <col min="3590" max="3844" width="9.140625" style="38"/>
    <col min="3845" max="3845" width="8" style="38" customWidth="1"/>
    <col min="3846" max="4100" width="9.140625" style="38"/>
    <col min="4101" max="4101" width="8" style="38" customWidth="1"/>
    <col min="4102" max="4356" width="9.140625" style="38"/>
    <col min="4357" max="4357" width="8" style="38" customWidth="1"/>
    <col min="4358" max="4612" width="9.140625" style="38"/>
    <col min="4613" max="4613" width="8" style="38" customWidth="1"/>
    <col min="4614" max="4868" width="9.140625" style="38"/>
    <col min="4869" max="4869" width="8" style="38" customWidth="1"/>
    <col min="4870" max="5124" width="9.140625" style="38"/>
    <col min="5125" max="5125" width="8" style="38" customWidth="1"/>
    <col min="5126" max="5380" width="9.140625" style="38"/>
    <col min="5381" max="5381" width="8" style="38" customWidth="1"/>
    <col min="5382" max="5636" width="9.140625" style="38"/>
    <col min="5637" max="5637" width="8" style="38" customWidth="1"/>
    <col min="5638" max="5892" width="9.140625" style="38"/>
    <col min="5893" max="5893" width="8" style="38" customWidth="1"/>
    <col min="5894" max="6148" width="9.140625" style="38"/>
    <col min="6149" max="6149" width="8" style="38" customWidth="1"/>
    <col min="6150" max="6404" width="9.140625" style="38"/>
    <col min="6405" max="6405" width="8" style="38" customWidth="1"/>
    <col min="6406" max="6660" width="9.140625" style="38"/>
    <col min="6661" max="6661" width="8" style="38" customWidth="1"/>
    <col min="6662" max="6916" width="9.140625" style="38"/>
    <col min="6917" max="6917" width="8" style="38" customWidth="1"/>
    <col min="6918" max="7172" width="9.140625" style="38"/>
    <col min="7173" max="7173" width="8" style="38" customWidth="1"/>
    <col min="7174" max="7428" width="9.140625" style="38"/>
    <col min="7429" max="7429" width="8" style="38" customWidth="1"/>
    <col min="7430" max="7684" width="9.140625" style="38"/>
    <col min="7685" max="7685" width="8" style="38" customWidth="1"/>
    <col min="7686" max="7940" width="9.140625" style="38"/>
    <col min="7941" max="7941" width="8" style="38" customWidth="1"/>
    <col min="7942" max="8196" width="9.140625" style="38"/>
    <col min="8197" max="8197" width="8" style="38" customWidth="1"/>
    <col min="8198" max="8452" width="9.140625" style="38"/>
    <col min="8453" max="8453" width="8" style="38" customWidth="1"/>
    <col min="8454" max="8708" width="9.140625" style="38"/>
    <col min="8709" max="8709" width="8" style="38" customWidth="1"/>
    <col min="8710" max="8964" width="9.140625" style="38"/>
    <col min="8965" max="8965" width="8" style="38" customWidth="1"/>
    <col min="8966" max="9220" width="9.140625" style="38"/>
    <col min="9221" max="9221" width="8" style="38" customWidth="1"/>
    <col min="9222" max="9476" width="9.140625" style="38"/>
    <col min="9477" max="9477" width="8" style="38" customWidth="1"/>
    <col min="9478" max="9732" width="9.140625" style="38"/>
    <col min="9733" max="9733" width="8" style="38" customWidth="1"/>
    <col min="9734" max="9988" width="9.140625" style="38"/>
    <col min="9989" max="9989" width="8" style="38" customWidth="1"/>
    <col min="9990" max="10244" width="9.140625" style="38"/>
    <col min="10245" max="10245" width="8" style="38" customWidth="1"/>
    <col min="10246" max="10500" width="9.140625" style="38"/>
    <col min="10501" max="10501" width="8" style="38" customWidth="1"/>
    <col min="10502" max="10756" width="9.140625" style="38"/>
    <col min="10757" max="10757" width="8" style="38" customWidth="1"/>
    <col min="10758" max="11012" width="9.140625" style="38"/>
    <col min="11013" max="11013" width="8" style="38" customWidth="1"/>
    <col min="11014" max="11268" width="9.140625" style="38"/>
    <col min="11269" max="11269" width="8" style="38" customWidth="1"/>
    <col min="11270" max="11524" width="9.140625" style="38"/>
    <col min="11525" max="11525" width="8" style="38" customWidth="1"/>
    <col min="11526" max="11780" width="9.140625" style="38"/>
    <col min="11781" max="11781" width="8" style="38" customWidth="1"/>
    <col min="11782" max="12036" width="9.140625" style="38"/>
    <col min="12037" max="12037" width="8" style="38" customWidth="1"/>
    <col min="12038" max="12292" width="9.140625" style="38"/>
    <col min="12293" max="12293" width="8" style="38" customWidth="1"/>
    <col min="12294" max="12548" width="9.140625" style="38"/>
    <col min="12549" max="12549" width="8" style="38" customWidth="1"/>
    <col min="12550" max="12804" width="9.140625" style="38"/>
    <col min="12805" max="12805" width="8" style="38" customWidth="1"/>
    <col min="12806" max="13060" width="9.140625" style="38"/>
    <col min="13061" max="13061" width="8" style="38" customWidth="1"/>
    <col min="13062" max="13316" width="9.140625" style="38"/>
    <col min="13317" max="13317" width="8" style="38" customWidth="1"/>
    <col min="13318" max="13572" width="9.140625" style="38"/>
    <col min="13573" max="13573" width="8" style="38" customWidth="1"/>
    <col min="13574" max="13828" width="9.140625" style="38"/>
    <col min="13829" max="13829" width="8" style="38" customWidth="1"/>
    <col min="13830" max="14084" width="9.140625" style="38"/>
    <col min="14085" max="14085" width="8" style="38" customWidth="1"/>
    <col min="14086" max="14340" width="9.140625" style="38"/>
    <col min="14341" max="14341" width="8" style="38" customWidth="1"/>
    <col min="14342" max="14596" width="9.140625" style="38"/>
    <col min="14597" max="14597" width="8" style="38" customWidth="1"/>
    <col min="14598" max="14852" width="9.140625" style="38"/>
    <col min="14853" max="14853" width="8" style="38" customWidth="1"/>
    <col min="14854" max="15108" width="9.140625" style="38"/>
    <col min="15109" max="15109" width="8" style="38" customWidth="1"/>
    <col min="15110" max="15364" width="9.140625" style="38"/>
    <col min="15365" max="15365" width="8" style="38" customWidth="1"/>
    <col min="15366" max="15620" width="9.140625" style="38"/>
    <col min="15621" max="15621" width="8" style="38" customWidth="1"/>
    <col min="15622" max="15876" width="9.140625" style="38"/>
    <col min="15877" max="15877" width="8" style="38" customWidth="1"/>
    <col min="15878" max="16132" width="9.140625" style="38"/>
    <col min="16133" max="16133" width="8" style="38" customWidth="1"/>
    <col min="16134" max="16384" width="9.140625" style="38"/>
  </cols>
  <sheetData>
    <row r="1" spans="1:5">
      <c r="A1" s="38" t="s">
        <v>120</v>
      </c>
      <c r="B1" s="1454" t="s">
        <v>2046</v>
      </c>
    </row>
    <row r="2" spans="1:5">
      <c r="A2" s="38" t="s">
        <v>1994</v>
      </c>
      <c r="B2" s="38" t="s">
        <v>2047</v>
      </c>
    </row>
    <row r="3" spans="1:5">
      <c r="A3" s="38" t="s">
        <v>108</v>
      </c>
      <c r="B3" s="38" t="s">
        <v>109</v>
      </c>
    </row>
    <row r="4" spans="1:5">
      <c r="A4" s="38" t="s">
        <v>110</v>
      </c>
      <c r="B4" s="38" t="s">
        <v>4</v>
      </c>
    </row>
    <row r="5" spans="1:5" ht="15" customHeight="1">
      <c r="A5" s="38" t="s">
        <v>111</v>
      </c>
      <c r="B5" s="38" t="s">
        <v>2048</v>
      </c>
    </row>
    <row r="7" spans="1:5" s="1457" customFormat="1">
      <c r="A7" s="1455" t="s">
        <v>175</v>
      </c>
      <c r="B7" s="1455" t="s">
        <v>2049</v>
      </c>
      <c r="C7" s="1456" t="s">
        <v>2050</v>
      </c>
      <c r="D7" s="1456" t="s">
        <v>892</v>
      </c>
      <c r="E7" s="1456" t="s">
        <v>5</v>
      </c>
    </row>
    <row r="8" spans="1:5">
      <c r="A8" s="1458" t="s">
        <v>2051</v>
      </c>
      <c r="B8" s="1459" t="s">
        <v>936</v>
      </c>
      <c r="C8" s="1460">
        <f>SUM(C9:C16)</f>
        <v>0</v>
      </c>
      <c r="D8" s="1460">
        <f>SUM(D9:D16)</f>
        <v>0</v>
      </c>
      <c r="E8" s="1460">
        <f t="shared" ref="E8:E16" si="0">SUM(C8:D8)</f>
        <v>0</v>
      </c>
    </row>
    <row r="9" spans="1:5">
      <c r="A9" s="1461" t="s">
        <v>2052</v>
      </c>
      <c r="B9" s="1462" t="s">
        <v>2053</v>
      </c>
      <c r="C9" s="1463"/>
      <c r="D9" s="1463"/>
      <c r="E9" s="1464">
        <f t="shared" si="0"/>
        <v>0</v>
      </c>
    </row>
    <row r="10" spans="1:5">
      <c r="A10" s="1461" t="s">
        <v>2054</v>
      </c>
      <c r="B10" s="1462" t="s">
        <v>2055</v>
      </c>
      <c r="C10" s="1463"/>
      <c r="D10" s="1463"/>
      <c r="E10" s="1464">
        <f t="shared" si="0"/>
        <v>0</v>
      </c>
    </row>
    <row r="11" spans="1:5">
      <c r="A11" s="1461" t="s">
        <v>2056</v>
      </c>
      <c r="B11" s="1462" t="s">
        <v>2057</v>
      </c>
      <c r="C11" s="1463"/>
      <c r="D11" s="1463"/>
      <c r="E11" s="1464">
        <f t="shared" si="0"/>
        <v>0</v>
      </c>
    </row>
    <row r="12" spans="1:5">
      <c r="A12" s="1461" t="s">
        <v>2058</v>
      </c>
      <c r="B12" s="1462" t="s">
        <v>2059</v>
      </c>
      <c r="C12" s="1463"/>
      <c r="D12" s="1463"/>
      <c r="E12" s="1464">
        <f t="shared" si="0"/>
        <v>0</v>
      </c>
    </row>
    <row r="13" spans="1:5">
      <c r="A13" s="1461" t="s">
        <v>2060</v>
      </c>
      <c r="B13" s="1462" t="s">
        <v>2061</v>
      </c>
      <c r="C13" s="1463"/>
      <c r="D13" s="1463"/>
      <c r="E13" s="1464">
        <f t="shared" si="0"/>
        <v>0</v>
      </c>
    </row>
    <row r="14" spans="1:5">
      <c r="A14" s="1461" t="s">
        <v>2062</v>
      </c>
      <c r="B14" s="1462" t="s">
        <v>2063</v>
      </c>
      <c r="C14" s="1463"/>
      <c r="D14" s="1463"/>
      <c r="E14" s="1464">
        <f t="shared" si="0"/>
        <v>0</v>
      </c>
    </row>
    <row r="15" spans="1:5">
      <c r="A15" s="1461" t="s">
        <v>2064</v>
      </c>
      <c r="B15" s="1462" t="s">
        <v>2065</v>
      </c>
      <c r="C15" s="1463"/>
      <c r="D15" s="1463"/>
      <c r="E15" s="1464">
        <f t="shared" si="0"/>
        <v>0</v>
      </c>
    </row>
    <row r="16" spans="1:5">
      <c r="A16" s="1461" t="s">
        <v>2066</v>
      </c>
      <c r="B16" s="1462" t="s">
        <v>2067</v>
      </c>
      <c r="C16" s="1463"/>
      <c r="D16" s="1463"/>
      <c r="E16" s="1464">
        <f t="shared" si="0"/>
        <v>0</v>
      </c>
    </row>
    <row r="17" spans="1:5">
      <c r="A17" s="1465"/>
      <c r="B17" s="1466"/>
      <c r="C17" s="1466"/>
      <c r="D17" s="1466"/>
      <c r="E17" s="1466"/>
    </row>
    <row r="18" spans="1:5">
      <c r="A18" s="1465"/>
      <c r="B18" s="1467"/>
      <c r="C18" s="1467"/>
      <c r="D18" s="1467"/>
      <c r="E18" s="1467"/>
    </row>
    <row r="19" spans="1:5">
      <c r="A19" s="1465"/>
      <c r="B19" s="1467"/>
      <c r="C19" s="1467"/>
      <c r="D19" s="1467"/>
      <c r="E19" s="1467"/>
    </row>
    <row r="20" spans="1:5">
      <c r="A20" s="1465"/>
      <c r="B20" s="1467"/>
      <c r="C20" s="1467"/>
      <c r="D20" s="1467"/>
      <c r="E20" s="1467"/>
    </row>
    <row r="32" spans="1:5">
      <c r="D32" s="38" t="s">
        <v>2266</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zoomScale="80" zoomScaleNormal="80" workbookViewId="0">
      <selection activeCell="D32" sqref="D32"/>
    </sheetView>
  </sheetViews>
  <sheetFormatPr defaultRowHeight="15"/>
  <cols>
    <col min="1" max="1" width="22.28515625" style="1468" bestFit="1" customWidth="1"/>
    <col min="2" max="2" width="89.42578125" style="38" bestFit="1" customWidth="1"/>
    <col min="3" max="3" width="19.28515625" style="38" customWidth="1"/>
    <col min="4" max="4" width="9.140625" style="38"/>
    <col min="5" max="5" width="7.85546875" style="38" bestFit="1" customWidth="1"/>
    <col min="6" max="6" width="8.140625" style="38" customWidth="1"/>
    <col min="7" max="7" width="8.7109375" style="38" customWidth="1"/>
    <col min="8" max="16384" width="9.140625" style="38"/>
  </cols>
  <sheetData>
    <row r="1" spans="1:12">
      <c r="A1" s="198" t="s">
        <v>120</v>
      </c>
      <c r="B1" s="1448" t="s">
        <v>2068</v>
      </c>
    </row>
    <row r="2" spans="1:12">
      <c r="A2" s="198" t="s">
        <v>1994</v>
      </c>
      <c r="B2" s="38" t="s">
        <v>2069</v>
      </c>
    </row>
    <row r="3" spans="1:12">
      <c r="A3" s="198" t="s">
        <v>108</v>
      </c>
      <c r="B3" s="38" t="s">
        <v>109</v>
      </c>
    </row>
    <row r="4" spans="1:12">
      <c r="A4" s="198" t="s">
        <v>110</v>
      </c>
      <c r="B4" s="38" t="s">
        <v>4</v>
      </c>
    </row>
    <row r="5" spans="1:12">
      <c r="A5" s="198" t="s">
        <v>111</v>
      </c>
      <c r="B5" s="38" t="s">
        <v>2048</v>
      </c>
    </row>
    <row r="6" spans="1:12">
      <c r="B6" s="198"/>
    </row>
    <row r="7" spans="1:12" ht="22.5" customHeight="1">
      <c r="A7" s="1469"/>
      <c r="B7" s="1470" t="s">
        <v>2069</v>
      </c>
      <c r="C7" s="4604"/>
      <c r="D7" s="4605"/>
      <c r="E7" s="4605"/>
      <c r="F7" s="4605"/>
      <c r="G7" s="4606"/>
      <c r="H7" s="4607" t="s">
        <v>1808</v>
      </c>
      <c r="I7" s="4608"/>
      <c r="J7" s="4608"/>
      <c r="K7" s="4608"/>
      <c r="L7" s="4609"/>
    </row>
    <row r="8" spans="1:12" ht="19.5" customHeight="1">
      <c r="A8" s="1471" t="s">
        <v>2070</v>
      </c>
      <c r="B8" s="1472" t="s">
        <v>2071</v>
      </c>
      <c r="C8" s="4604" t="s">
        <v>2072</v>
      </c>
      <c r="D8" s="4605"/>
      <c r="E8" s="4605"/>
      <c r="F8" s="4605"/>
      <c r="G8" s="4606"/>
      <c r="H8" s="4610"/>
      <c r="I8" s="4611"/>
      <c r="J8" s="4611"/>
      <c r="K8" s="4611"/>
      <c r="L8" s="4612"/>
    </row>
    <row r="9" spans="1:12" ht="16.5" customHeight="1">
      <c r="A9" s="1473"/>
      <c r="B9" s="1474"/>
      <c r="C9" s="1475" t="s">
        <v>4</v>
      </c>
      <c r="D9" s="1475" t="s">
        <v>7</v>
      </c>
      <c r="E9" s="1475" t="s">
        <v>6</v>
      </c>
      <c r="F9" s="1475" t="s">
        <v>1015</v>
      </c>
      <c r="G9" s="1476" t="s">
        <v>174</v>
      </c>
      <c r="H9" s="1475" t="s">
        <v>4</v>
      </c>
      <c r="I9" s="1477" t="s">
        <v>7</v>
      </c>
      <c r="J9" s="1475" t="s">
        <v>6</v>
      </c>
      <c r="K9" s="1478" t="s">
        <v>1015</v>
      </c>
      <c r="L9" s="1479" t="s">
        <v>174</v>
      </c>
    </row>
    <row r="10" spans="1:12">
      <c r="A10" s="1480">
        <v>1</v>
      </c>
      <c r="B10" s="1481" t="s">
        <v>2073</v>
      </c>
      <c r="C10" s="1482"/>
      <c r="D10" s="1482"/>
      <c r="E10" s="1482"/>
      <c r="F10" s="1482"/>
      <c r="G10" s="1482"/>
      <c r="H10" s="1482"/>
      <c r="I10" s="1482"/>
      <c r="J10" s="1482"/>
      <c r="K10" s="1482"/>
      <c r="L10" s="1482"/>
    </row>
    <row r="11" spans="1:12">
      <c r="A11" s="1483" t="s">
        <v>2074</v>
      </c>
      <c r="B11" s="1484" t="s">
        <v>2075</v>
      </c>
      <c r="C11" s="1485"/>
      <c r="D11" s="1485"/>
      <c r="E11" s="1485"/>
      <c r="F11" s="1485"/>
      <c r="G11" s="1485"/>
      <c r="H11" s="1485"/>
      <c r="I11" s="1485"/>
      <c r="J11" s="1485"/>
      <c r="K11" s="1485"/>
      <c r="L11" s="1485"/>
    </row>
    <row r="12" spans="1:12">
      <c r="A12" s="1483">
        <v>1125</v>
      </c>
      <c r="B12" s="1486" t="s">
        <v>2076</v>
      </c>
      <c r="C12" s="1485"/>
      <c r="D12" s="1485"/>
      <c r="E12" s="1485"/>
      <c r="F12" s="1485"/>
      <c r="G12" s="1485"/>
      <c r="H12" s="1485"/>
      <c r="I12" s="1485"/>
      <c r="J12" s="1485"/>
      <c r="K12" s="1485"/>
      <c r="L12" s="1485"/>
    </row>
    <row r="13" spans="1:12">
      <c r="A13" s="1483">
        <v>1126</v>
      </c>
      <c r="B13" s="1486" t="s">
        <v>426</v>
      </c>
      <c r="C13" s="1485"/>
      <c r="D13" s="1485"/>
      <c r="E13" s="1485"/>
      <c r="F13" s="1485"/>
      <c r="G13" s="1485"/>
      <c r="H13" s="1485"/>
      <c r="I13" s="1485"/>
      <c r="J13" s="1485"/>
      <c r="K13" s="1485"/>
      <c r="L13" s="1485"/>
    </row>
    <row r="14" spans="1:12">
      <c r="A14" s="1483" t="s">
        <v>2077</v>
      </c>
      <c r="B14" s="1486" t="s">
        <v>2078</v>
      </c>
      <c r="C14" s="1485"/>
      <c r="D14" s="1485"/>
      <c r="E14" s="1485"/>
      <c r="F14" s="1485"/>
      <c r="G14" s="1485"/>
      <c r="H14" s="1485"/>
      <c r="I14" s="1485"/>
      <c r="J14" s="1485"/>
      <c r="K14" s="1485"/>
      <c r="L14" s="1485"/>
    </row>
    <row r="15" spans="1:12">
      <c r="A15" s="1483">
        <v>1215</v>
      </c>
      <c r="B15" s="1486" t="s">
        <v>2079</v>
      </c>
      <c r="C15" s="1485"/>
      <c r="D15" s="1485"/>
      <c r="E15" s="1485"/>
      <c r="F15" s="1485"/>
      <c r="G15" s="1485"/>
      <c r="H15" s="1485"/>
      <c r="I15" s="1485"/>
      <c r="J15" s="1485"/>
      <c r="K15" s="1485"/>
      <c r="L15" s="1485"/>
    </row>
    <row r="16" spans="1:12">
      <c r="A16" s="1483">
        <v>1225</v>
      </c>
      <c r="B16" s="1486" t="s">
        <v>2080</v>
      </c>
      <c r="C16" s="1485"/>
      <c r="D16" s="1485"/>
      <c r="E16" s="1485"/>
      <c r="F16" s="1485"/>
      <c r="G16" s="1485"/>
      <c r="H16" s="1485"/>
      <c r="I16" s="1485"/>
      <c r="J16" s="1485"/>
      <c r="K16" s="1485"/>
      <c r="L16" s="1485"/>
    </row>
    <row r="17" spans="1:12">
      <c r="A17" s="1483" t="s">
        <v>2081</v>
      </c>
      <c r="B17" s="1486" t="s">
        <v>218</v>
      </c>
      <c r="C17" s="1485"/>
      <c r="D17" s="1485"/>
      <c r="E17" s="1485"/>
      <c r="F17" s="1485"/>
      <c r="G17" s="1485"/>
      <c r="H17" s="1485"/>
      <c r="I17" s="1485"/>
      <c r="J17" s="1485"/>
      <c r="K17" s="1485"/>
      <c r="L17" s="1485"/>
    </row>
    <row r="18" spans="1:12">
      <c r="A18" s="1483">
        <v>16</v>
      </c>
      <c r="B18" s="1486" t="s">
        <v>443</v>
      </c>
      <c r="C18" s="1485"/>
      <c r="D18" s="1485"/>
      <c r="E18" s="1485"/>
      <c r="F18" s="1485"/>
      <c r="G18" s="1485"/>
      <c r="H18" s="1485"/>
      <c r="I18" s="1485"/>
      <c r="J18" s="1485"/>
      <c r="K18" s="1485"/>
      <c r="L18" s="1485"/>
    </row>
    <row r="19" spans="1:12">
      <c r="A19" s="1483">
        <v>17</v>
      </c>
      <c r="B19" s="1486" t="s">
        <v>2082</v>
      </c>
      <c r="C19" s="1485"/>
      <c r="D19" s="1485"/>
      <c r="E19" s="1485"/>
      <c r="F19" s="1485"/>
      <c r="G19" s="1485"/>
      <c r="H19" s="1485"/>
      <c r="I19" s="1485"/>
      <c r="J19" s="1485"/>
      <c r="K19" s="1485"/>
      <c r="L19" s="1485"/>
    </row>
    <row r="20" spans="1:12">
      <c r="A20" s="1483" t="s">
        <v>2083</v>
      </c>
      <c r="B20" s="1486" t="s">
        <v>279</v>
      </c>
      <c r="C20" s="1485"/>
      <c r="D20" s="1485"/>
      <c r="E20" s="1485"/>
      <c r="F20" s="1485"/>
      <c r="G20" s="1485"/>
      <c r="H20" s="1485"/>
      <c r="I20" s="1485"/>
      <c r="J20" s="1485"/>
      <c r="K20" s="1485"/>
      <c r="L20" s="1485"/>
    </row>
    <row r="21" spans="1:12">
      <c r="A21" s="1480">
        <v>2</v>
      </c>
      <c r="B21" s="1487" t="s">
        <v>307</v>
      </c>
      <c r="C21" s="1485"/>
      <c r="D21" s="1485"/>
      <c r="E21" s="1485"/>
      <c r="F21" s="1485"/>
      <c r="G21" s="1485"/>
      <c r="H21" s="1485"/>
      <c r="I21" s="1485"/>
      <c r="J21" s="1485"/>
      <c r="K21" s="1485"/>
      <c r="L21" s="1485"/>
    </row>
    <row r="22" spans="1:12">
      <c r="A22" s="1483">
        <v>26</v>
      </c>
      <c r="B22" s="1488" t="s">
        <v>2084</v>
      </c>
      <c r="C22" s="1485"/>
      <c r="D22" s="1485"/>
      <c r="E22" s="1485"/>
      <c r="F22" s="1485"/>
      <c r="G22" s="1485"/>
      <c r="H22" s="1485"/>
      <c r="I22" s="1485"/>
      <c r="J22" s="1485"/>
      <c r="K22" s="1485"/>
      <c r="L22" s="1485"/>
    </row>
    <row r="23" spans="1:12">
      <c r="A23" s="1483" t="s">
        <v>2085</v>
      </c>
      <c r="B23" s="1486" t="s">
        <v>87</v>
      </c>
      <c r="C23" s="1485"/>
      <c r="D23" s="1485"/>
      <c r="E23" s="1485"/>
      <c r="F23" s="1485"/>
      <c r="G23" s="1485"/>
      <c r="H23" s="1485"/>
      <c r="I23" s="1485"/>
      <c r="J23" s="1485"/>
      <c r="K23" s="1485"/>
      <c r="L23" s="1485"/>
    </row>
    <row r="24" spans="1:12">
      <c r="A24" s="1483">
        <v>263</v>
      </c>
      <c r="B24" s="1486" t="s">
        <v>2086</v>
      </c>
      <c r="C24" s="1485"/>
      <c r="D24" s="1485"/>
      <c r="E24" s="1485"/>
      <c r="F24" s="1485"/>
      <c r="G24" s="1485"/>
      <c r="H24" s="1485"/>
      <c r="I24" s="1485"/>
      <c r="J24" s="1485"/>
      <c r="K24" s="1485"/>
      <c r="L24" s="1485"/>
    </row>
    <row r="25" spans="1:12">
      <c r="A25" s="1483">
        <v>264</v>
      </c>
      <c r="B25" s="1486" t="s">
        <v>509</v>
      </c>
      <c r="C25" s="1485"/>
      <c r="D25" s="1485"/>
      <c r="E25" s="1485"/>
      <c r="F25" s="1485"/>
      <c r="G25" s="1485"/>
      <c r="H25" s="1485"/>
      <c r="I25" s="1485"/>
      <c r="J25" s="1485"/>
      <c r="K25" s="1485"/>
      <c r="L25" s="1485"/>
    </row>
    <row r="26" spans="1:12">
      <c r="A26" s="1483">
        <v>265</v>
      </c>
      <c r="B26" s="1486" t="s">
        <v>2087</v>
      </c>
      <c r="C26" s="1485"/>
      <c r="D26" s="1485"/>
      <c r="E26" s="1485"/>
      <c r="F26" s="1485"/>
      <c r="G26" s="1485"/>
      <c r="H26" s="1485"/>
      <c r="I26" s="1485"/>
      <c r="J26" s="1485"/>
      <c r="K26" s="1485"/>
      <c r="L26" s="1485"/>
    </row>
    <row r="27" spans="1:12">
      <c r="A27" s="1483" t="s">
        <v>2088</v>
      </c>
      <c r="B27" s="1488" t="s">
        <v>2089</v>
      </c>
      <c r="C27" s="1485"/>
      <c r="D27" s="1485"/>
      <c r="E27" s="1485"/>
      <c r="F27" s="1485"/>
      <c r="G27" s="1485"/>
      <c r="H27" s="1485"/>
      <c r="I27" s="1485"/>
      <c r="J27" s="1485"/>
      <c r="K27" s="1485"/>
      <c r="L27" s="1485"/>
    </row>
    <row r="28" spans="1:12">
      <c r="A28" s="1483">
        <v>271</v>
      </c>
      <c r="B28" s="1486" t="s">
        <v>87</v>
      </c>
      <c r="C28" s="1485"/>
      <c r="D28" s="1485"/>
      <c r="E28" s="1485"/>
      <c r="F28" s="1485"/>
      <c r="G28" s="1485"/>
      <c r="H28" s="1485"/>
      <c r="I28" s="1485"/>
      <c r="J28" s="1485"/>
      <c r="K28" s="1485"/>
      <c r="L28" s="1485"/>
    </row>
    <row r="29" spans="1:12">
      <c r="A29" s="1483">
        <v>272</v>
      </c>
      <c r="B29" s="1486" t="s">
        <v>508</v>
      </c>
      <c r="C29" s="1485"/>
      <c r="D29" s="1485"/>
      <c r="E29" s="1485"/>
      <c r="F29" s="1485"/>
      <c r="G29" s="1485"/>
      <c r="H29" s="1485"/>
      <c r="I29" s="1485"/>
      <c r="J29" s="1485"/>
      <c r="K29" s="1485"/>
      <c r="L29" s="1485"/>
    </row>
    <row r="30" spans="1:12">
      <c r="A30" s="1483">
        <v>273</v>
      </c>
      <c r="B30" s="1486" t="s">
        <v>2090</v>
      </c>
      <c r="C30" s="1485"/>
      <c r="D30" s="1485"/>
      <c r="E30" s="1485"/>
      <c r="F30" s="1485"/>
      <c r="G30" s="1485"/>
      <c r="H30" s="1485"/>
      <c r="I30" s="1485"/>
      <c r="J30" s="1485"/>
      <c r="K30" s="1485"/>
      <c r="L30" s="1485"/>
    </row>
    <row r="31" spans="1:12">
      <c r="A31" s="1483" t="s">
        <v>2091</v>
      </c>
      <c r="B31" s="1486" t="s">
        <v>368</v>
      </c>
      <c r="C31" s="1485"/>
      <c r="D31" s="1485"/>
      <c r="E31" s="1485"/>
      <c r="F31" s="1485"/>
      <c r="G31" s="1485"/>
      <c r="H31" s="1485"/>
      <c r="I31" s="1485"/>
      <c r="J31" s="1485"/>
      <c r="K31" s="1485"/>
      <c r="L31" s="1485"/>
    </row>
    <row r="32" spans="1:12">
      <c r="A32" s="1483">
        <v>3</v>
      </c>
      <c r="B32" s="1481" t="s">
        <v>374</v>
      </c>
      <c r="C32" s="1485"/>
      <c r="D32" s="1485"/>
      <c r="E32" s="1485"/>
      <c r="F32" s="1485"/>
      <c r="G32" s="1485"/>
      <c r="H32" s="1485"/>
      <c r="I32" s="1485"/>
      <c r="J32" s="1485"/>
      <c r="K32" s="1485"/>
      <c r="L32" s="1485"/>
    </row>
    <row r="33" spans="1:12">
      <c r="A33" s="1483">
        <v>42</v>
      </c>
      <c r="B33" s="1481" t="s">
        <v>2092</v>
      </c>
      <c r="C33" s="1485"/>
      <c r="D33" s="1485"/>
      <c r="E33" s="1485"/>
      <c r="F33" s="1485"/>
      <c r="G33" s="1485"/>
      <c r="H33" s="1485"/>
      <c r="I33" s="1485"/>
      <c r="J33" s="1485"/>
      <c r="K33" s="1485"/>
      <c r="L33" s="1485"/>
    </row>
    <row r="34" spans="1:12">
      <c r="A34" s="1483" t="s">
        <v>2093</v>
      </c>
      <c r="B34" s="1481" t="s">
        <v>2094</v>
      </c>
      <c r="C34" s="1485"/>
      <c r="D34" s="1485"/>
      <c r="E34" s="1485"/>
      <c r="F34" s="1485"/>
      <c r="G34" s="1485"/>
      <c r="H34" s="1485"/>
      <c r="I34" s="1485"/>
      <c r="J34" s="1485"/>
      <c r="K34" s="1485"/>
      <c r="L34" s="1485"/>
    </row>
    <row r="35" spans="1:12">
      <c r="A35" s="1483" t="s">
        <v>2095</v>
      </c>
      <c r="B35" s="1481" t="s">
        <v>2096</v>
      </c>
      <c r="C35" s="1485"/>
      <c r="D35" s="1485"/>
      <c r="E35" s="1485"/>
      <c r="F35" s="1485"/>
      <c r="G35" s="1485"/>
      <c r="H35" s="1485"/>
      <c r="I35" s="1485"/>
      <c r="J35" s="1485"/>
      <c r="K35" s="1485"/>
      <c r="L35" s="1485"/>
    </row>
    <row r="36" spans="1:12">
      <c r="A36" s="1483" t="s">
        <v>2097</v>
      </c>
      <c r="B36" s="1481" t="s">
        <v>1936</v>
      </c>
      <c r="C36" s="1485"/>
      <c r="D36" s="1485"/>
      <c r="E36" s="1485"/>
      <c r="F36" s="1485"/>
      <c r="G36" s="1485"/>
      <c r="H36" s="1485"/>
      <c r="I36" s="1485"/>
      <c r="J36" s="1485"/>
      <c r="K36" s="1485"/>
      <c r="L36" s="1485"/>
    </row>
    <row r="37" spans="1:12">
      <c r="A37" s="1483">
        <v>5</v>
      </c>
      <c r="B37" s="1481" t="s">
        <v>1904</v>
      </c>
      <c r="C37" s="1485"/>
      <c r="D37" s="1485"/>
      <c r="E37" s="1485"/>
      <c r="F37" s="1485"/>
      <c r="G37" s="1485"/>
      <c r="H37" s="1485"/>
      <c r="I37" s="1485"/>
      <c r="J37" s="1485"/>
      <c r="K37" s="1485"/>
      <c r="L37" s="1485"/>
    </row>
    <row r="38" spans="1:12">
      <c r="A38" s="1483">
        <v>54</v>
      </c>
      <c r="B38" s="1486" t="s">
        <v>548</v>
      </c>
      <c r="C38" s="1485"/>
      <c r="D38" s="1485"/>
      <c r="E38" s="1485"/>
      <c r="F38" s="1485"/>
      <c r="G38" s="1485"/>
      <c r="H38" s="1485"/>
      <c r="I38" s="1485"/>
      <c r="J38" s="1485"/>
      <c r="K38" s="1485"/>
      <c r="L38" s="1485"/>
    </row>
    <row r="39" spans="1:12">
      <c r="A39" s="1483">
        <v>55</v>
      </c>
      <c r="B39" s="1486" t="s">
        <v>549</v>
      </c>
      <c r="C39" s="1485"/>
      <c r="D39" s="1485"/>
      <c r="E39" s="1485"/>
      <c r="F39" s="1485"/>
      <c r="G39" s="1485"/>
      <c r="H39" s="1485"/>
      <c r="I39" s="1485"/>
      <c r="J39" s="1485"/>
      <c r="K39" s="1485"/>
      <c r="L39" s="1485"/>
    </row>
    <row r="40" spans="1:12">
      <c r="A40" s="1483">
        <v>56</v>
      </c>
      <c r="B40" s="1486" t="s">
        <v>85</v>
      </c>
      <c r="C40" s="1485"/>
      <c r="D40" s="1485"/>
      <c r="E40" s="1485"/>
      <c r="F40" s="1485"/>
      <c r="G40" s="1485"/>
      <c r="H40" s="1485"/>
      <c r="I40" s="1485"/>
      <c r="J40" s="1485"/>
      <c r="K40" s="1485"/>
      <c r="L40" s="1485"/>
    </row>
    <row r="41" spans="1:12">
      <c r="A41" s="1483" t="s">
        <v>2098</v>
      </c>
      <c r="B41" s="1486" t="s">
        <v>2099</v>
      </c>
      <c r="C41" s="1485"/>
      <c r="D41" s="1485"/>
      <c r="E41" s="1485"/>
      <c r="F41" s="1485"/>
      <c r="G41" s="1485"/>
      <c r="H41" s="1485"/>
      <c r="I41" s="1485"/>
      <c r="J41" s="1485"/>
      <c r="K41" s="1485"/>
      <c r="L41" s="1485"/>
    </row>
    <row r="42" spans="1:12">
      <c r="A42" s="1483">
        <v>572</v>
      </c>
      <c r="B42" s="1486" t="s">
        <v>578</v>
      </c>
      <c r="C42" s="1485"/>
      <c r="D42" s="1485"/>
      <c r="E42" s="1485"/>
      <c r="F42" s="1485"/>
      <c r="G42" s="1485"/>
      <c r="H42" s="1485"/>
      <c r="I42" s="1485"/>
      <c r="J42" s="1485"/>
      <c r="K42" s="1485"/>
      <c r="L42" s="1485"/>
    </row>
    <row r="43" spans="1:12">
      <c r="A43" s="1483">
        <v>573</v>
      </c>
      <c r="B43" s="1486" t="s">
        <v>579</v>
      </c>
      <c r="C43" s="1485"/>
      <c r="D43" s="1485"/>
      <c r="E43" s="1485"/>
      <c r="F43" s="1485"/>
      <c r="G43" s="1485"/>
      <c r="H43" s="1485"/>
      <c r="I43" s="1485"/>
      <c r="J43" s="1485"/>
      <c r="K43" s="1485"/>
      <c r="L43" s="1485"/>
    </row>
    <row r="44" spans="1:12">
      <c r="A44" s="1483">
        <v>577</v>
      </c>
      <c r="B44" s="1486" t="s">
        <v>2100</v>
      </c>
      <c r="C44" s="1485"/>
      <c r="D44" s="1485"/>
      <c r="E44" s="1485"/>
      <c r="F44" s="1485"/>
      <c r="G44" s="1485"/>
      <c r="H44" s="1485"/>
      <c r="I44" s="1485"/>
      <c r="J44" s="1485"/>
      <c r="K44" s="1485"/>
      <c r="L44" s="1485"/>
    </row>
    <row r="45" spans="1:12">
      <c r="A45" s="1489">
        <v>578</v>
      </c>
      <c r="B45" s="1486" t="s">
        <v>2101</v>
      </c>
      <c r="C45" s="1490"/>
      <c r="D45" s="1490"/>
      <c r="E45" s="1490"/>
      <c r="F45" s="1490"/>
      <c r="G45" s="1490"/>
      <c r="H45" s="1490"/>
      <c r="I45" s="1490"/>
      <c r="J45" s="1490"/>
      <c r="K45" s="1490"/>
      <c r="L45" s="1490"/>
    </row>
    <row r="46" spans="1:12" ht="21.75" customHeight="1">
      <c r="A46" s="1491"/>
      <c r="B46" s="1492" t="s">
        <v>1808</v>
      </c>
      <c r="C46" s="1493">
        <f t="shared" ref="C46:L46" si="0">SUM(C10:C45)</f>
        <v>0</v>
      </c>
      <c r="D46" s="1493">
        <f t="shared" si="0"/>
        <v>0</v>
      </c>
      <c r="E46" s="1493">
        <f t="shared" si="0"/>
        <v>0</v>
      </c>
      <c r="F46" s="1493">
        <f t="shared" si="0"/>
        <v>0</v>
      </c>
      <c r="G46" s="1493">
        <f t="shared" si="0"/>
        <v>0</v>
      </c>
      <c r="H46" s="1493">
        <f t="shared" si="0"/>
        <v>0</v>
      </c>
      <c r="I46" s="1493">
        <f t="shared" si="0"/>
        <v>0</v>
      </c>
      <c r="J46" s="1493">
        <f t="shared" si="0"/>
        <v>0</v>
      </c>
      <c r="K46" s="1493">
        <f t="shared" si="0"/>
        <v>0</v>
      </c>
      <c r="L46" s="1493">
        <f t="shared" si="0"/>
        <v>0</v>
      </c>
    </row>
    <row r="47" spans="1:12" ht="20.25" customHeight="1">
      <c r="A47" s="1491"/>
      <c r="B47" s="1494"/>
      <c r="C47" s="1495"/>
      <c r="D47" s="1495"/>
      <c r="E47" s="1495"/>
      <c r="F47" s="1495"/>
      <c r="G47" s="1495"/>
      <c r="H47" s="1496"/>
      <c r="I47" s="1496"/>
      <c r="J47" s="1496"/>
      <c r="K47" s="1496"/>
      <c r="L47" s="1496"/>
    </row>
    <row r="48" spans="1:12" ht="26.25" customHeight="1">
      <c r="A48" s="1491"/>
      <c r="B48" s="1497" t="s">
        <v>2102</v>
      </c>
      <c r="C48" s="1498"/>
      <c r="D48" s="1498"/>
      <c r="E48" s="1498"/>
      <c r="F48" s="1498"/>
      <c r="G48" s="1498"/>
      <c r="H48" s="1499"/>
      <c r="I48" s="1500"/>
      <c r="J48" s="1500"/>
      <c r="K48" s="1500"/>
      <c r="L48" s="1500"/>
    </row>
    <row r="49" spans="1:12" ht="19.5" customHeight="1">
      <c r="A49" s="1501"/>
      <c r="B49" s="1502"/>
      <c r="C49" s="704"/>
    </row>
    <row r="50" spans="1:12" ht="17.25" customHeight="1">
      <c r="A50" s="1503"/>
      <c r="B50" s="1504" t="s">
        <v>2103</v>
      </c>
      <c r="C50" s="1505"/>
    </row>
    <row r="51" spans="1:12">
      <c r="A51" s="1506"/>
      <c r="B51" s="1507"/>
      <c r="C51" s="1505"/>
    </row>
    <row r="52" spans="1:12">
      <c r="A52" s="1483">
        <v>1</v>
      </c>
      <c r="B52" s="1508" t="s">
        <v>2104</v>
      </c>
      <c r="C52" s="1509" t="e">
        <f>C48/C46*100</f>
        <v>#DIV/0!</v>
      </c>
    </row>
    <row r="53" spans="1:12">
      <c r="A53" s="1483">
        <v>2</v>
      </c>
      <c r="B53" s="1508" t="s">
        <v>2105</v>
      </c>
      <c r="C53" s="1509" t="e">
        <f>(D48+E48+F48)/(D46+E46+F46)*100</f>
        <v>#DIV/0!</v>
      </c>
    </row>
    <row r="54" spans="1:12">
      <c r="A54" s="1483">
        <v>3</v>
      </c>
      <c r="B54" s="1508" t="s">
        <v>2106</v>
      </c>
      <c r="C54" s="1509" t="e">
        <f>G48/G46*100</f>
        <v>#DIV/0!</v>
      </c>
    </row>
    <row r="55" spans="1:12">
      <c r="A55" s="1489"/>
      <c r="B55" s="1510"/>
      <c r="C55" s="1511"/>
    </row>
    <row r="56" spans="1:12" ht="20.25" customHeight="1">
      <c r="B56" s="1512" t="s">
        <v>2107</v>
      </c>
      <c r="C56" s="96"/>
    </row>
    <row r="57" spans="1:12" ht="30" customHeight="1">
      <c r="B57" s="1513" t="s">
        <v>2108</v>
      </c>
      <c r="C57" s="96"/>
      <c r="D57" s="96"/>
      <c r="E57" s="96"/>
      <c r="F57" s="96"/>
      <c r="G57" s="96"/>
      <c r="H57" s="96"/>
      <c r="I57" s="96"/>
      <c r="J57" s="96"/>
      <c r="K57" s="96"/>
      <c r="L57" s="96"/>
    </row>
    <row r="58" spans="1:12" ht="32.25" customHeight="1">
      <c r="B58" s="1513" t="s">
        <v>2109</v>
      </c>
    </row>
    <row r="59" spans="1:12" ht="33.75" customHeight="1">
      <c r="B59" s="1513" t="s">
        <v>2110</v>
      </c>
      <c r="C59" s="96"/>
    </row>
    <row r="60" spans="1:12" ht="45" customHeight="1">
      <c r="B60" s="1513" t="s">
        <v>2111</v>
      </c>
    </row>
    <row r="61" spans="1:12" ht="67.5" customHeight="1">
      <c r="B61" s="1514" t="s">
        <v>2112</v>
      </c>
    </row>
  </sheetData>
  <mergeCells count="3">
    <mergeCell ref="C7:G7"/>
    <mergeCell ref="H7:L8"/>
    <mergeCell ref="C8:G8"/>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D32" sqref="D32"/>
    </sheetView>
  </sheetViews>
  <sheetFormatPr defaultRowHeight="15"/>
  <cols>
    <col min="1" max="1" width="8.42578125" style="38" customWidth="1"/>
    <col min="2" max="2" width="28.140625" style="38" bestFit="1" customWidth="1"/>
    <col min="3" max="3" width="17.5703125" style="38" bestFit="1" customWidth="1"/>
    <col min="4" max="4" width="25.85546875" style="38" bestFit="1" customWidth="1"/>
    <col min="5" max="5" width="16.5703125" style="38" bestFit="1" customWidth="1"/>
    <col min="6" max="6" width="14" style="38" bestFit="1" customWidth="1"/>
    <col min="7" max="7" width="11.7109375" style="38" bestFit="1" customWidth="1"/>
    <col min="8" max="8" width="15.5703125" style="38" bestFit="1" customWidth="1"/>
    <col min="9" max="9" width="7.42578125" style="38" bestFit="1" customWidth="1"/>
    <col min="10" max="255" width="9.140625" style="38"/>
    <col min="256" max="256" width="8.42578125" style="38" customWidth="1"/>
    <col min="257" max="257" width="28.140625" style="38" bestFit="1" customWidth="1"/>
    <col min="258" max="258" width="9.5703125" style="38" customWidth="1"/>
    <col min="259" max="259" width="22.85546875" style="38" customWidth="1"/>
    <col min="260" max="260" width="28.28515625" style="38" customWidth="1"/>
    <col min="261" max="261" width="22.140625" style="38" bestFit="1" customWidth="1"/>
    <col min="262" max="262" width="22.85546875" style="38" customWidth="1"/>
    <col min="263" max="263" width="23.42578125" style="38" customWidth="1"/>
    <col min="264" max="264" width="21.5703125" style="38" customWidth="1"/>
    <col min="265" max="265" width="22.140625" style="38" bestFit="1" customWidth="1"/>
    <col min="266" max="511" width="9.140625" style="38"/>
    <col min="512" max="512" width="8.42578125" style="38" customWidth="1"/>
    <col min="513" max="513" width="28.140625" style="38" bestFit="1" customWidth="1"/>
    <col min="514" max="514" width="9.5703125" style="38" customWidth="1"/>
    <col min="515" max="515" width="22.85546875" style="38" customWidth="1"/>
    <col min="516" max="516" width="28.28515625" style="38" customWidth="1"/>
    <col min="517" max="517" width="22.140625" style="38" bestFit="1" customWidth="1"/>
    <col min="518" max="518" width="22.85546875" style="38" customWidth="1"/>
    <col min="519" max="519" width="23.42578125" style="38" customWidth="1"/>
    <col min="520" max="520" width="21.5703125" style="38" customWidth="1"/>
    <col min="521" max="521" width="22.140625" style="38" bestFit="1" customWidth="1"/>
    <col min="522" max="767" width="9.140625" style="38"/>
    <col min="768" max="768" width="8.42578125" style="38" customWidth="1"/>
    <col min="769" max="769" width="28.140625" style="38" bestFit="1" customWidth="1"/>
    <col min="770" max="770" width="9.5703125" style="38" customWidth="1"/>
    <col min="771" max="771" width="22.85546875" style="38" customWidth="1"/>
    <col min="772" max="772" width="28.28515625" style="38" customWidth="1"/>
    <col min="773" max="773" width="22.140625" style="38" bestFit="1" customWidth="1"/>
    <col min="774" max="774" width="22.85546875" style="38" customWidth="1"/>
    <col min="775" max="775" width="23.42578125" style="38" customWidth="1"/>
    <col min="776" max="776" width="21.5703125" style="38" customWidth="1"/>
    <col min="777" max="777" width="22.140625" style="38" bestFit="1" customWidth="1"/>
    <col min="778" max="1023" width="9.140625" style="38"/>
    <col min="1024" max="1024" width="8.42578125" style="38" customWidth="1"/>
    <col min="1025" max="1025" width="28.140625" style="38" bestFit="1" customWidth="1"/>
    <col min="1026" max="1026" width="9.5703125" style="38" customWidth="1"/>
    <col min="1027" max="1027" width="22.85546875" style="38" customWidth="1"/>
    <col min="1028" max="1028" width="28.28515625" style="38" customWidth="1"/>
    <col min="1029" max="1029" width="22.140625" style="38" bestFit="1" customWidth="1"/>
    <col min="1030" max="1030" width="22.85546875" style="38" customWidth="1"/>
    <col min="1031" max="1031" width="23.42578125" style="38" customWidth="1"/>
    <col min="1032" max="1032" width="21.5703125" style="38" customWidth="1"/>
    <col min="1033" max="1033" width="22.140625" style="38" bestFit="1" customWidth="1"/>
    <col min="1034" max="1279" width="9.140625" style="38"/>
    <col min="1280" max="1280" width="8.42578125" style="38" customWidth="1"/>
    <col min="1281" max="1281" width="28.140625" style="38" bestFit="1" customWidth="1"/>
    <col min="1282" max="1282" width="9.5703125" style="38" customWidth="1"/>
    <col min="1283" max="1283" width="22.85546875" style="38" customWidth="1"/>
    <col min="1284" max="1284" width="28.28515625" style="38" customWidth="1"/>
    <col min="1285" max="1285" width="22.140625" style="38" bestFit="1" customWidth="1"/>
    <col min="1286" max="1286" width="22.85546875" style="38" customWidth="1"/>
    <col min="1287" max="1287" width="23.42578125" style="38" customWidth="1"/>
    <col min="1288" max="1288" width="21.5703125" style="38" customWidth="1"/>
    <col min="1289" max="1289" width="22.140625" style="38" bestFit="1" customWidth="1"/>
    <col min="1290" max="1535" width="9.140625" style="38"/>
    <col min="1536" max="1536" width="8.42578125" style="38" customWidth="1"/>
    <col min="1537" max="1537" width="28.140625" style="38" bestFit="1" customWidth="1"/>
    <col min="1538" max="1538" width="9.5703125" style="38" customWidth="1"/>
    <col min="1539" max="1539" width="22.85546875" style="38" customWidth="1"/>
    <col min="1540" max="1540" width="28.28515625" style="38" customWidth="1"/>
    <col min="1541" max="1541" width="22.140625" style="38" bestFit="1" customWidth="1"/>
    <col min="1542" max="1542" width="22.85546875" style="38" customWidth="1"/>
    <col min="1543" max="1543" width="23.42578125" style="38" customWidth="1"/>
    <col min="1544" max="1544" width="21.5703125" style="38" customWidth="1"/>
    <col min="1545" max="1545" width="22.140625" style="38" bestFit="1" customWidth="1"/>
    <col min="1546" max="1791" width="9.140625" style="38"/>
    <col min="1792" max="1792" width="8.42578125" style="38" customWidth="1"/>
    <col min="1793" max="1793" width="28.140625" style="38" bestFit="1" customWidth="1"/>
    <col min="1794" max="1794" width="9.5703125" style="38" customWidth="1"/>
    <col min="1795" max="1795" width="22.85546875" style="38" customWidth="1"/>
    <col min="1796" max="1796" width="28.28515625" style="38" customWidth="1"/>
    <col min="1797" max="1797" width="22.140625" style="38" bestFit="1" customWidth="1"/>
    <col min="1798" max="1798" width="22.85546875" style="38" customWidth="1"/>
    <col min="1799" max="1799" width="23.42578125" style="38" customWidth="1"/>
    <col min="1800" max="1800" width="21.5703125" style="38" customWidth="1"/>
    <col min="1801" max="1801" width="22.140625" style="38" bestFit="1" customWidth="1"/>
    <col min="1802" max="2047" width="9.140625" style="38"/>
    <col min="2048" max="2048" width="8.42578125" style="38" customWidth="1"/>
    <col min="2049" max="2049" width="28.140625" style="38" bestFit="1" customWidth="1"/>
    <col min="2050" max="2050" width="9.5703125" style="38" customWidth="1"/>
    <col min="2051" max="2051" width="22.85546875" style="38" customWidth="1"/>
    <col min="2052" max="2052" width="28.28515625" style="38" customWidth="1"/>
    <col min="2053" max="2053" width="22.140625" style="38" bestFit="1" customWidth="1"/>
    <col min="2054" max="2054" width="22.85546875" style="38" customWidth="1"/>
    <col min="2055" max="2055" width="23.42578125" style="38" customWidth="1"/>
    <col min="2056" max="2056" width="21.5703125" style="38" customWidth="1"/>
    <col min="2057" max="2057" width="22.140625" style="38" bestFit="1" customWidth="1"/>
    <col min="2058" max="2303" width="9.140625" style="38"/>
    <col min="2304" max="2304" width="8.42578125" style="38" customWidth="1"/>
    <col min="2305" max="2305" width="28.140625" style="38" bestFit="1" customWidth="1"/>
    <col min="2306" max="2306" width="9.5703125" style="38" customWidth="1"/>
    <col min="2307" max="2307" width="22.85546875" style="38" customWidth="1"/>
    <col min="2308" max="2308" width="28.28515625" style="38" customWidth="1"/>
    <col min="2309" max="2309" width="22.140625" style="38" bestFit="1" customWidth="1"/>
    <col min="2310" max="2310" width="22.85546875" style="38" customWidth="1"/>
    <col min="2311" max="2311" width="23.42578125" style="38" customWidth="1"/>
    <col min="2312" max="2312" width="21.5703125" style="38" customWidth="1"/>
    <col min="2313" max="2313" width="22.140625" style="38" bestFit="1" customWidth="1"/>
    <col min="2314" max="2559" width="9.140625" style="38"/>
    <col min="2560" max="2560" width="8.42578125" style="38" customWidth="1"/>
    <col min="2561" max="2561" width="28.140625" style="38" bestFit="1" customWidth="1"/>
    <col min="2562" max="2562" width="9.5703125" style="38" customWidth="1"/>
    <col min="2563" max="2563" width="22.85546875" style="38" customWidth="1"/>
    <col min="2564" max="2564" width="28.28515625" style="38" customWidth="1"/>
    <col min="2565" max="2565" width="22.140625" style="38" bestFit="1" customWidth="1"/>
    <col min="2566" max="2566" width="22.85546875" style="38" customWidth="1"/>
    <col min="2567" max="2567" width="23.42578125" style="38" customWidth="1"/>
    <col min="2568" max="2568" width="21.5703125" style="38" customWidth="1"/>
    <col min="2569" max="2569" width="22.140625" style="38" bestFit="1" customWidth="1"/>
    <col min="2570" max="2815" width="9.140625" style="38"/>
    <col min="2816" max="2816" width="8.42578125" style="38" customWidth="1"/>
    <col min="2817" max="2817" width="28.140625" style="38" bestFit="1" customWidth="1"/>
    <col min="2818" max="2818" width="9.5703125" style="38" customWidth="1"/>
    <col min="2819" max="2819" width="22.85546875" style="38" customWidth="1"/>
    <col min="2820" max="2820" width="28.28515625" style="38" customWidth="1"/>
    <col min="2821" max="2821" width="22.140625" style="38" bestFit="1" customWidth="1"/>
    <col min="2822" max="2822" width="22.85546875" style="38" customWidth="1"/>
    <col min="2823" max="2823" width="23.42578125" style="38" customWidth="1"/>
    <col min="2824" max="2824" width="21.5703125" style="38" customWidth="1"/>
    <col min="2825" max="2825" width="22.140625" style="38" bestFit="1" customWidth="1"/>
    <col min="2826" max="3071" width="9.140625" style="38"/>
    <col min="3072" max="3072" width="8.42578125" style="38" customWidth="1"/>
    <col min="3073" max="3073" width="28.140625" style="38" bestFit="1" customWidth="1"/>
    <col min="3074" max="3074" width="9.5703125" style="38" customWidth="1"/>
    <col min="3075" max="3075" width="22.85546875" style="38" customWidth="1"/>
    <col min="3076" max="3076" width="28.28515625" style="38" customWidth="1"/>
    <col min="3077" max="3077" width="22.140625" style="38" bestFit="1" customWidth="1"/>
    <col min="3078" max="3078" width="22.85546875" style="38" customWidth="1"/>
    <col min="3079" max="3079" width="23.42578125" style="38" customWidth="1"/>
    <col min="3080" max="3080" width="21.5703125" style="38" customWidth="1"/>
    <col min="3081" max="3081" width="22.140625" style="38" bestFit="1" customWidth="1"/>
    <col min="3082" max="3327" width="9.140625" style="38"/>
    <col min="3328" max="3328" width="8.42578125" style="38" customWidth="1"/>
    <col min="3329" max="3329" width="28.140625" style="38" bestFit="1" customWidth="1"/>
    <col min="3330" max="3330" width="9.5703125" style="38" customWidth="1"/>
    <col min="3331" max="3331" width="22.85546875" style="38" customWidth="1"/>
    <col min="3332" max="3332" width="28.28515625" style="38" customWidth="1"/>
    <col min="3333" max="3333" width="22.140625" style="38" bestFit="1" customWidth="1"/>
    <col min="3334" max="3334" width="22.85546875" style="38" customWidth="1"/>
    <col min="3335" max="3335" width="23.42578125" style="38" customWidth="1"/>
    <col min="3336" max="3336" width="21.5703125" style="38" customWidth="1"/>
    <col min="3337" max="3337" width="22.140625" style="38" bestFit="1" customWidth="1"/>
    <col min="3338" max="3583" width="9.140625" style="38"/>
    <col min="3584" max="3584" width="8.42578125" style="38" customWidth="1"/>
    <col min="3585" max="3585" width="28.140625" style="38" bestFit="1" customWidth="1"/>
    <col min="3586" max="3586" width="9.5703125" style="38" customWidth="1"/>
    <col min="3587" max="3587" width="22.85546875" style="38" customWidth="1"/>
    <col min="3588" max="3588" width="28.28515625" style="38" customWidth="1"/>
    <col min="3589" max="3589" width="22.140625" style="38" bestFit="1" customWidth="1"/>
    <col min="3590" max="3590" width="22.85546875" style="38" customWidth="1"/>
    <col min="3591" max="3591" width="23.42578125" style="38" customWidth="1"/>
    <col min="3592" max="3592" width="21.5703125" style="38" customWidth="1"/>
    <col min="3593" max="3593" width="22.140625" style="38" bestFit="1" customWidth="1"/>
    <col min="3594" max="3839" width="9.140625" style="38"/>
    <col min="3840" max="3840" width="8.42578125" style="38" customWidth="1"/>
    <col min="3841" max="3841" width="28.140625" style="38" bestFit="1" customWidth="1"/>
    <col min="3842" max="3842" width="9.5703125" style="38" customWidth="1"/>
    <col min="3843" max="3843" width="22.85546875" style="38" customWidth="1"/>
    <col min="3844" max="3844" width="28.28515625" style="38" customWidth="1"/>
    <col min="3845" max="3845" width="22.140625" style="38" bestFit="1" customWidth="1"/>
    <col min="3846" max="3846" width="22.85546875" style="38" customWidth="1"/>
    <col min="3847" max="3847" width="23.42578125" style="38" customWidth="1"/>
    <col min="3848" max="3848" width="21.5703125" style="38" customWidth="1"/>
    <col min="3849" max="3849" width="22.140625" style="38" bestFit="1" customWidth="1"/>
    <col min="3850" max="4095" width="9.140625" style="38"/>
    <col min="4096" max="4096" width="8.42578125" style="38" customWidth="1"/>
    <col min="4097" max="4097" width="28.140625" style="38" bestFit="1" customWidth="1"/>
    <col min="4098" max="4098" width="9.5703125" style="38" customWidth="1"/>
    <col min="4099" max="4099" width="22.85546875" style="38" customWidth="1"/>
    <col min="4100" max="4100" width="28.28515625" style="38" customWidth="1"/>
    <col min="4101" max="4101" width="22.140625" style="38" bestFit="1" customWidth="1"/>
    <col min="4102" max="4102" width="22.85546875" style="38" customWidth="1"/>
    <col min="4103" max="4103" width="23.42578125" style="38" customWidth="1"/>
    <col min="4104" max="4104" width="21.5703125" style="38" customWidth="1"/>
    <col min="4105" max="4105" width="22.140625" style="38" bestFit="1" customWidth="1"/>
    <col min="4106" max="4351" width="9.140625" style="38"/>
    <col min="4352" max="4352" width="8.42578125" style="38" customWidth="1"/>
    <col min="4353" max="4353" width="28.140625" style="38" bestFit="1" customWidth="1"/>
    <col min="4354" max="4354" width="9.5703125" style="38" customWidth="1"/>
    <col min="4355" max="4355" width="22.85546875" style="38" customWidth="1"/>
    <col min="4356" max="4356" width="28.28515625" style="38" customWidth="1"/>
    <col min="4357" max="4357" width="22.140625" style="38" bestFit="1" customWidth="1"/>
    <col min="4358" max="4358" width="22.85546875" style="38" customWidth="1"/>
    <col min="4359" max="4359" width="23.42578125" style="38" customWidth="1"/>
    <col min="4360" max="4360" width="21.5703125" style="38" customWidth="1"/>
    <col min="4361" max="4361" width="22.140625" style="38" bestFit="1" customWidth="1"/>
    <col min="4362" max="4607" width="9.140625" style="38"/>
    <col min="4608" max="4608" width="8.42578125" style="38" customWidth="1"/>
    <col min="4609" max="4609" width="28.140625" style="38" bestFit="1" customWidth="1"/>
    <col min="4610" max="4610" width="9.5703125" style="38" customWidth="1"/>
    <col min="4611" max="4611" width="22.85546875" style="38" customWidth="1"/>
    <col min="4612" max="4612" width="28.28515625" style="38" customWidth="1"/>
    <col min="4613" max="4613" width="22.140625" style="38" bestFit="1" customWidth="1"/>
    <col min="4614" max="4614" width="22.85546875" style="38" customWidth="1"/>
    <col min="4615" max="4615" width="23.42578125" style="38" customWidth="1"/>
    <col min="4616" max="4616" width="21.5703125" style="38" customWidth="1"/>
    <col min="4617" max="4617" width="22.140625" style="38" bestFit="1" customWidth="1"/>
    <col min="4618" max="4863" width="9.140625" style="38"/>
    <col min="4864" max="4864" width="8.42578125" style="38" customWidth="1"/>
    <col min="4865" max="4865" width="28.140625" style="38" bestFit="1" customWidth="1"/>
    <col min="4866" max="4866" width="9.5703125" style="38" customWidth="1"/>
    <col min="4867" max="4867" width="22.85546875" style="38" customWidth="1"/>
    <col min="4868" max="4868" width="28.28515625" style="38" customWidth="1"/>
    <col min="4869" max="4869" width="22.140625" style="38" bestFit="1" customWidth="1"/>
    <col min="4870" max="4870" width="22.85546875" style="38" customWidth="1"/>
    <col min="4871" max="4871" width="23.42578125" style="38" customWidth="1"/>
    <col min="4872" max="4872" width="21.5703125" style="38" customWidth="1"/>
    <col min="4873" max="4873" width="22.140625" style="38" bestFit="1" customWidth="1"/>
    <col min="4874" max="5119" width="9.140625" style="38"/>
    <col min="5120" max="5120" width="8.42578125" style="38" customWidth="1"/>
    <col min="5121" max="5121" width="28.140625" style="38" bestFit="1" customWidth="1"/>
    <col min="5122" max="5122" width="9.5703125" style="38" customWidth="1"/>
    <col min="5123" max="5123" width="22.85546875" style="38" customWidth="1"/>
    <col min="5124" max="5124" width="28.28515625" style="38" customWidth="1"/>
    <col min="5125" max="5125" width="22.140625" style="38" bestFit="1" customWidth="1"/>
    <col min="5126" max="5126" width="22.85546875" style="38" customWidth="1"/>
    <col min="5127" max="5127" width="23.42578125" style="38" customWidth="1"/>
    <col min="5128" max="5128" width="21.5703125" style="38" customWidth="1"/>
    <col min="5129" max="5129" width="22.140625" style="38" bestFit="1" customWidth="1"/>
    <col min="5130" max="5375" width="9.140625" style="38"/>
    <col min="5376" max="5376" width="8.42578125" style="38" customWidth="1"/>
    <col min="5377" max="5377" width="28.140625" style="38" bestFit="1" customWidth="1"/>
    <col min="5378" max="5378" width="9.5703125" style="38" customWidth="1"/>
    <col min="5379" max="5379" width="22.85546875" style="38" customWidth="1"/>
    <col min="5380" max="5380" width="28.28515625" style="38" customWidth="1"/>
    <col min="5381" max="5381" width="22.140625" style="38" bestFit="1" customWidth="1"/>
    <col min="5382" max="5382" width="22.85546875" style="38" customWidth="1"/>
    <col min="5383" max="5383" width="23.42578125" style="38" customWidth="1"/>
    <col min="5384" max="5384" width="21.5703125" style="38" customWidth="1"/>
    <col min="5385" max="5385" width="22.140625" style="38" bestFit="1" customWidth="1"/>
    <col min="5386" max="5631" width="9.140625" style="38"/>
    <col min="5632" max="5632" width="8.42578125" style="38" customWidth="1"/>
    <col min="5633" max="5633" width="28.140625" style="38" bestFit="1" customWidth="1"/>
    <col min="5634" max="5634" width="9.5703125" style="38" customWidth="1"/>
    <col min="5635" max="5635" width="22.85546875" style="38" customWidth="1"/>
    <col min="5636" max="5636" width="28.28515625" style="38" customWidth="1"/>
    <col min="5637" max="5637" width="22.140625" style="38" bestFit="1" customWidth="1"/>
    <col min="5638" max="5638" width="22.85546875" style="38" customWidth="1"/>
    <col min="5639" max="5639" width="23.42578125" style="38" customWidth="1"/>
    <col min="5640" max="5640" width="21.5703125" style="38" customWidth="1"/>
    <col min="5641" max="5641" width="22.140625" style="38" bestFit="1" customWidth="1"/>
    <col min="5642" max="5887" width="9.140625" style="38"/>
    <col min="5888" max="5888" width="8.42578125" style="38" customWidth="1"/>
    <col min="5889" max="5889" width="28.140625" style="38" bestFit="1" customWidth="1"/>
    <col min="5890" max="5890" width="9.5703125" style="38" customWidth="1"/>
    <col min="5891" max="5891" width="22.85546875" style="38" customWidth="1"/>
    <col min="5892" max="5892" width="28.28515625" style="38" customWidth="1"/>
    <col min="5893" max="5893" width="22.140625" style="38" bestFit="1" customWidth="1"/>
    <col min="5894" max="5894" width="22.85546875" style="38" customWidth="1"/>
    <col min="5895" max="5895" width="23.42578125" style="38" customWidth="1"/>
    <col min="5896" max="5896" width="21.5703125" style="38" customWidth="1"/>
    <col min="5897" max="5897" width="22.140625" style="38" bestFit="1" customWidth="1"/>
    <col min="5898" max="6143" width="9.140625" style="38"/>
    <col min="6144" max="6144" width="8.42578125" style="38" customWidth="1"/>
    <col min="6145" max="6145" width="28.140625" style="38" bestFit="1" customWidth="1"/>
    <col min="6146" max="6146" width="9.5703125" style="38" customWidth="1"/>
    <col min="6147" max="6147" width="22.85546875" style="38" customWidth="1"/>
    <col min="6148" max="6148" width="28.28515625" style="38" customWidth="1"/>
    <col min="6149" max="6149" width="22.140625" style="38" bestFit="1" customWidth="1"/>
    <col min="6150" max="6150" width="22.85546875" style="38" customWidth="1"/>
    <col min="6151" max="6151" width="23.42578125" style="38" customWidth="1"/>
    <col min="6152" max="6152" width="21.5703125" style="38" customWidth="1"/>
    <col min="6153" max="6153" width="22.140625" style="38" bestFit="1" customWidth="1"/>
    <col min="6154" max="6399" width="9.140625" style="38"/>
    <col min="6400" max="6400" width="8.42578125" style="38" customWidth="1"/>
    <col min="6401" max="6401" width="28.140625" style="38" bestFit="1" customWidth="1"/>
    <col min="6402" max="6402" width="9.5703125" style="38" customWidth="1"/>
    <col min="6403" max="6403" width="22.85546875" style="38" customWidth="1"/>
    <col min="6404" max="6404" width="28.28515625" style="38" customWidth="1"/>
    <col min="6405" max="6405" width="22.140625" style="38" bestFit="1" customWidth="1"/>
    <col min="6406" max="6406" width="22.85546875" style="38" customWidth="1"/>
    <col min="6407" max="6407" width="23.42578125" style="38" customWidth="1"/>
    <col min="6408" max="6408" width="21.5703125" style="38" customWidth="1"/>
    <col min="6409" max="6409" width="22.140625" style="38" bestFit="1" customWidth="1"/>
    <col min="6410" max="6655" width="9.140625" style="38"/>
    <col min="6656" max="6656" width="8.42578125" style="38" customWidth="1"/>
    <col min="6657" max="6657" width="28.140625" style="38" bestFit="1" customWidth="1"/>
    <col min="6658" max="6658" width="9.5703125" style="38" customWidth="1"/>
    <col min="6659" max="6659" width="22.85546875" style="38" customWidth="1"/>
    <col min="6660" max="6660" width="28.28515625" style="38" customWidth="1"/>
    <col min="6661" max="6661" width="22.140625" style="38" bestFit="1" customWidth="1"/>
    <col min="6662" max="6662" width="22.85546875" style="38" customWidth="1"/>
    <col min="6663" max="6663" width="23.42578125" style="38" customWidth="1"/>
    <col min="6664" max="6664" width="21.5703125" style="38" customWidth="1"/>
    <col min="6665" max="6665" width="22.140625" style="38" bestFit="1" customWidth="1"/>
    <col min="6666" max="6911" width="9.140625" style="38"/>
    <col min="6912" max="6912" width="8.42578125" style="38" customWidth="1"/>
    <col min="6913" max="6913" width="28.140625" style="38" bestFit="1" customWidth="1"/>
    <col min="6914" max="6914" width="9.5703125" style="38" customWidth="1"/>
    <col min="6915" max="6915" width="22.85546875" style="38" customWidth="1"/>
    <col min="6916" max="6916" width="28.28515625" style="38" customWidth="1"/>
    <col min="6917" max="6917" width="22.140625" style="38" bestFit="1" customWidth="1"/>
    <col min="6918" max="6918" width="22.85546875" style="38" customWidth="1"/>
    <col min="6919" max="6919" width="23.42578125" style="38" customWidth="1"/>
    <col min="6920" max="6920" width="21.5703125" style="38" customWidth="1"/>
    <col min="6921" max="6921" width="22.140625" style="38" bestFit="1" customWidth="1"/>
    <col min="6922" max="7167" width="9.140625" style="38"/>
    <col min="7168" max="7168" width="8.42578125" style="38" customWidth="1"/>
    <col min="7169" max="7169" width="28.140625" style="38" bestFit="1" customWidth="1"/>
    <col min="7170" max="7170" width="9.5703125" style="38" customWidth="1"/>
    <col min="7171" max="7171" width="22.85546875" style="38" customWidth="1"/>
    <col min="7172" max="7172" width="28.28515625" style="38" customWidth="1"/>
    <col min="7173" max="7173" width="22.140625" style="38" bestFit="1" customWidth="1"/>
    <col min="7174" max="7174" width="22.85546875" style="38" customWidth="1"/>
    <col min="7175" max="7175" width="23.42578125" style="38" customWidth="1"/>
    <col min="7176" max="7176" width="21.5703125" style="38" customWidth="1"/>
    <col min="7177" max="7177" width="22.140625" style="38" bestFit="1" customWidth="1"/>
    <col min="7178" max="7423" width="9.140625" style="38"/>
    <col min="7424" max="7424" width="8.42578125" style="38" customWidth="1"/>
    <col min="7425" max="7425" width="28.140625" style="38" bestFit="1" customWidth="1"/>
    <col min="7426" max="7426" width="9.5703125" style="38" customWidth="1"/>
    <col min="7427" max="7427" width="22.85546875" style="38" customWidth="1"/>
    <col min="7428" max="7428" width="28.28515625" style="38" customWidth="1"/>
    <col min="7429" max="7429" width="22.140625" style="38" bestFit="1" customWidth="1"/>
    <col min="7430" max="7430" width="22.85546875" style="38" customWidth="1"/>
    <col min="7431" max="7431" width="23.42578125" style="38" customWidth="1"/>
    <col min="7432" max="7432" width="21.5703125" style="38" customWidth="1"/>
    <col min="7433" max="7433" width="22.140625" style="38" bestFit="1" customWidth="1"/>
    <col min="7434" max="7679" width="9.140625" style="38"/>
    <col min="7680" max="7680" width="8.42578125" style="38" customWidth="1"/>
    <col min="7681" max="7681" width="28.140625" style="38" bestFit="1" customWidth="1"/>
    <col min="7682" max="7682" width="9.5703125" style="38" customWidth="1"/>
    <col min="7683" max="7683" width="22.85546875" style="38" customWidth="1"/>
    <col min="7684" max="7684" width="28.28515625" style="38" customWidth="1"/>
    <col min="7685" max="7685" width="22.140625" style="38" bestFit="1" customWidth="1"/>
    <col min="7686" max="7686" width="22.85546875" style="38" customWidth="1"/>
    <col min="7687" max="7687" width="23.42578125" style="38" customWidth="1"/>
    <col min="7688" max="7688" width="21.5703125" style="38" customWidth="1"/>
    <col min="7689" max="7689" width="22.140625" style="38" bestFit="1" customWidth="1"/>
    <col min="7690" max="7935" width="9.140625" style="38"/>
    <col min="7936" max="7936" width="8.42578125" style="38" customWidth="1"/>
    <col min="7937" max="7937" width="28.140625" style="38" bestFit="1" customWidth="1"/>
    <col min="7938" max="7938" width="9.5703125" style="38" customWidth="1"/>
    <col min="7939" max="7939" width="22.85546875" style="38" customWidth="1"/>
    <col min="7940" max="7940" width="28.28515625" style="38" customWidth="1"/>
    <col min="7941" max="7941" width="22.140625" style="38" bestFit="1" customWidth="1"/>
    <col min="7942" max="7942" width="22.85546875" style="38" customWidth="1"/>
    <col min="7943" max="7943" width="23.42578125" style="38" customWidth="1"/>
    <col min="7944" max="7944" width="21.5703125" style="38" customWidth="1"/>
    <col min="7945" max="7945" width="22.140625" style="38" bestFit="1" customWidth="1"/>
    <col min="7946" max="8191" width="9.140625" style="38"/>
    <col min="8192" max="8192" width="8.42578125" style="38" customWidth="1"/>
    <col min="8193" max="8193" width="28.140625" style="38" bestFit="1" customWidth="1"/>
    <col min="8194" max="8194" width="9.5703125" style="38" customWidth="1"/>
    <col min="8195" max="8195" width="22.85546875" style="38" customWidth="1"/>
    <col min="8196" max="8196" width="28.28515625" style="38" customWidth="1"/>
    <col min="8197" max="8197" width="22.140625" style="38" bestFit="1" customWidth="1"/>
    <col min="8198" max="8198" width="22.85546875" style="38" customWidth="1"/>
    <col min="8199" max="8199" width="23.42578125" style="38" customWidth="1"/>
    <col min="8200" max="8200" width="21.5703125" style="38" customWidth="1"/>
    <col min="8201" max="8201" width="22.140625" style="38" bestFit="1" customWidth="1"/>
    <col min="8202" max="8447" width="9.140625" style="38"/>
    <col min="8448" max="8448" width="8.42578125" style="38" customWidth="1"/>
    <col min="8449" max="8449" width="28.140625" style="38" bestFit="1" customWidth="1"/>
    <col min="8450" max="8450" width="9.5703125" style="38" customWidth="1"/>
    <col min="8451" max="8451" width="22.85546875" style="38" customWidth="1"/>
    <col min="8452" max="8452" width="28.28515625" style="38" customWidth="1"/>
    <col min="8453" max="8453" width="22.140625" style="38" bestFit="1" customWidth="1"/>
    <col min="8454" max="8454" width="22.85546875" style="38" customWidth="1"/>
    <col min="8455" max="8455" width="23.42578125" style="38" customWidth="1"/>
    <col min="8456" max="8456" width="21.5703125" style="38" customWidth="1"/>
    <col min="8457" max="8457" width="22.140625" style="38" bestFit="1" customWidth="1"/>
    <col min="8458" max="8703" width="9.140625" style="38"/>
    <col min="8704" max="8704" width="8.42578125" style="38" customWidth="1"/>
    <col min="8705" max="8705" width="28.140625" style="38" bestFit="1" customWidth="1"/>
    <col min="8706" max="8706" width="9.5703125" style="38" customWidth="1"/>
    <col min="8707" max="8707" width="22.85546875" style="38" customWidth="1"/>
    <col min="8708" max="8708" width="28.28515625" style="38" customWidth="1"/>
    <col min="8709" max="8709" width="22.140625" style="38" bestFit="1" customWidth="1"/>
    <col min="8710" max="8710" width="22.85546875" style="38" customWidth="1"/>
    <col min="8711" max="8711" width="23.42578125" style="38" customWidth="1"/>
    <col min="8712" max="8712" width="21.5703125" style="38" customWidth="1"/>
    <col min="8713" max="8713" width="22.140625" style="38" bestFit="1" customWidth="1"/>
    <col min="8714" max="8959" width="9.140625" style="38"/>
    <col min="8960" max="8960" width="8.42578125" style="38" customWidth="1"/>
    <col min="8961" max="8961" width="28.140625" style="38" bestFit="1" customWidth="1"/>
    <col min="8962" max="8962" width="9.5703125" style="38" customWidth="1"/>
    <col min="8963" max="8963" width="22.85546875" style="38" customWidth="1"/>
    <col min="8964" max="8964" width="28.28515625" style="38" customWidth="1"/>
    <col min="8965" max="8965" width="22.140625" style="38" bestFit="1" customWidth="1"/>
    <col min="8966" max="8966" width="22.85546875" style="38" customWidth="1"/>
    <col min="8967" max="8967" width="23.42578125" style="38" customWidth="1"/>
    <col min="8968" max="8968" width="21.5703125" style="38" customWidth="1"/>
    <col min="8969" max="8969" width="22.140625" style="38" bestFit="1" customWidth="1"/>
    <col min="8970" max="9215" width="9.140625" style="38"/>
    <col min="9216" max="9216" width="8.42578125" style="38" customWidth="1"/>
    <col min="9217" max="9217" width="28.140625" style="38" bestFit="1" customWidth="1"/>
    <col min="9218" max="9218" width="9.5703125" style="38" customWidth="1"/>
    <col min="9219" max="9219" width="22.85546875" style="38" customWidth="1"/>
    <col min="9220" max="9220" width="28.28515625" style="38" customWidth="1"/>
    <col min="9221" max="9221" width="22.140625" style="38" bestFit="1" customWidth="1"/>
    <col min="9222" max="9222" width="22.85546875" style="38" customWidth="1"/>
    <col min="9223" max="9223" width="23.42578125" style="38" customWidth="1"/>
    <col min="9224" max="9224" width="21.5703125" style="38" customWidth="1"/>
    <col min="9225" max="9225" width="22.140625" style="38" bestFit="1" customWidth="1"/>
    <col min="9226" max="9471" width="9.140625" style="38"/>
    <col min="9472" max="9472" width="8.42578125" style="38" customWidth="1"/>
    <col min="9473" max="9473" width="28.140625" style="38" bestFit="1" customWidth="1"/>
    <col min="9474" max="9474" width="9.5703125" style="38" customWidth="1"/>
    <col min="9475" max="9475" width="22.85546875" style="38" customWidth="1"/>
    <col min="9476" max="9476" width="28.28515625" style="38" customWidth="1"/>
    <col min="9477" max="9477" width="22.140625" style="38" bestFit="1" customWidth="1"/>
    <col min="9478" max="9478" width="22.85546875" style="38" customWidth="1"/>
    <col min="9479" max="9479" width="23.42578125" style="38" customWidth="1"/>
    <col min="9480" max="9480" width="21.5703125" style="38" customWidth="1"/>
    <col min="9481" max="9481" width="22.140625" style="38" bestFit="1" customWidth="1"/>
    <col min="9482" max="9727" width="9.140625" style="38"/>
    <col min="9728" max="9728" width="8.42578125" style="38" customWidth="1"/>
    <col min="9729" max="9729" width="28.140625" style="38" bestFit="1" customWidth="1"/>
    <col min="9730" max="9730" width="9.5703125" style="38" customWidth="1"/>
    <col min="9731" max="9731" width="22.85546875" style="38" customWidth="1"/>
    <col min="9732" max="9732" width="28.28515625" style="38" customWidth="1"/>
    <col min="9733" max="9733" width="22.140625" style="38" bestFit="1" customWidth="1"/>
    <col min="9734" max="9734" width="22.85546875" style="38" customWidth="1"/>
    <col min="9735" max="9735" width="23.42578125" style="38" customWidth="1"/>
    <col min="9736" max="9736" width="21.5703125" style="38" customWidth="1"/>
    <col min="9737" max="9737" width="22.140625" style="38" bestFit="1" customWidth="1"/>
    <col min="9738" max="9983" width="9.140625" style="38"/>
    <col min="9984" max="9984" width="8.42578125" style="38" customWidth="1"/>
    <col min="9985" max="9985" width="28.140625" style="38" bestFit="1" customWidth="1"/>
    <col min="9986" max="9986" width="9.5703125" style="38" customWidth="1"/>
    <col min="9987" max="9987" width="22.85546875" style="38" customWidth="1"/>
    <col min="9988" max="9988" width="28.28515625" style="38" customWidth="1"/>
    <col min="9989" max="9989" width="22.140625" style="38" bestFit="1" customWidth="1"/>
    <col min="9990" max="9990" width="22.85546875" style="38" customWidth="1"/>
    <col min="9991" max="9991" width="23.42578125" style="38" customWidth="1"/>
    <col min="9992" max="9992" width="21.5703125" style="38" customWidth="1"/>
    <col min="9993" max="9993" width="22.140625" style="38" bestFit="1" customWidth="1"/>
    <col min="9994" max="10239" width="9.140625" style="38"/>
    <col min="10240" max="10240" width="8.42578125" style="38" customWidth="1"/>
    <col min="10241" max="10241" width="28.140625" style="38" bestFit="1" customWidth="1"/>
    <col min="10242" max="10242" width="9.5703125" style="38" customWidth="1"/>
    <col min="10243" max="10243" width="22.85546875" style="38" customWidth="1"/>
    <col min="10244" max="10244" width="28.28515625" style="38" customWidth="1"/>
    <col min="10245" max="10245" width="22.140625" style="38" bestFit="1" customWidth="1"/>
    <col min="10246" max="10246" width="22.85546875" style="38" customWidth="1"/>
    <col min="10247" max="10247" width="23.42578125" style="38" customWidth="1"/>
    <col min="10248" max="10248" width="21.5703125" style="38" customWidth="1"/>
    <col min="10249" max="10249" width="22.140625" style="38" bestFit="1" customWidth="1"/>
    <col min="10250" max="10495" width="9.140625" style="38"/>
    <col min="10496" max="10496" width="8.42578125" style="38" customWidth="1"/>
    <col min="10497" max="10497" width="28.140625" style="38" bestFit="1" customWidth="1"/>
    <col min="10498" max="10498" width="9.5703125" style="38" customWidth="1"/>
    <col min="10499" max="10499" width="22.85546875" style="38" customWidth="1"/>
    <col min="10500" max="10500" width="28.28515625" style="38" customWidth="1"/>
    <col min="10501" max="10501" width="22.140625" style="38" bestFit="1" customWidth="1"/>
    <col min="10502" max="10502" width="22.85546875" style="38" customWidth="1"/>
    <col min="10503" max="10503" width="23.42578125" style="38" customWidth="1"/>
    <col min="10504" max="10504" width="21.5703125" style="38" customWidth="1"/>
    <col min="10505" max="10505" width="22.140625" style="38" bestFit="1" customWidth="1"/>
    <col min="10506" max="10751" width="9.140625" style="38"/>
    <col min="10752" max="10752" width="8.42578125" style="38" customWidth="1"/>
    <col min="10753" max="10753" width="28.140625" style="38" bestFit="1" customWidth="1"/>
    <col min="10754" max="10754" width="9.5703125" style="38" customWidth="1"/>
    <col min="10755" max="10755" width="22.85546875" style="38" customWidth="1"/>
    <col min="10756" max="10756" width="28.28515625" style="38" customWidth="1"/>
    <col min="10757" max="10757" width="22.140625" style="38" bestFit="1" customWidth="1"/>
    <col min="10758" max="10758" width="22.85546875" style="38" customWidth="1"/>
    <col min="10759" max="10759" width="23.42578125" style="38" customWidth="1"/>
    <col min="10760" max="10760" width="21.5703125" style="38" customWidth="1"/>
    <col min="10761" max="10761" width="22.140625" style="38" bestFit="1" customWidth="1"/>
    <col min="10762" max="11007" width="9.140625" style="38"/>
    <col min="11008" max="11008" width="8.42578125" style="38" customWidth="1"/>
    <col min="11009" max="11009" width="28.140625" style="38" bestFit="1" customWidth="1"/>
    <col min="11010" max="11010" width="9.5703125" style="38" customWidth="1"/>
    <col min="11011" max="11011" width="22.85546875" style="38" customWidth="1"/>
    <col min="11012" max="11012" width="28.28515625" style="38" customWidth="1"/>
    <col min="11013" max="11013" width="22.140625" style="38" bestFit="1" customWidth="1"/>
    <col min="11014" max="11014" width="22.85546875" style="38" customWidth="1"/>
    <col min="11015" max="11015" width="23.42578125" style="38" customWidth="1"/>
    <col min="11016" max="11016" width="21.5703125" style="38" customWidth="1"/>
    <col min="11017" max="11017" width="22.140625" style="38" bestFit="1" customWidth="1"/>
    <col min="11018" max="11263" width="9.140625" style="38"/>
    <col min="11264" max="11264" width="8.42578125" style="38" customWidth="1"/>
    <col min="11265" max="11265" width="28.140625" style="38" bestFit="1" customWidth="1"/>
    <col min="11266" max="11266" width="9.5703125" style="38" customWidth="1"/>
    <col min="11267" max="11267" width="22.85546875" style="38" customWidth="1"/>
    <col min="11268" max="11268" width="28.28515625" style="38" customWidth="1"/>
    <col min="11269" max="11269" width="22.140625" style="38" bestFit="1" customWidth="1"/>
    <col min="11270" max="11270" width="22.85546875" style="38" customWidth="1"/>
    <col min="11271" max="11271" width="23.42578125" style="38" customWidth="1"/>
    <col min="11272" max="11272" width="21.5703125" style="38" customWidth="1"/>
    <col min="11273" max="11273" width="22.140625" style="38" bestFit="1" customWidth="1"/>
    <col min="11274" max="11519" width="9.140625" style="38"/>
    <col min="11520" max="11520" width="8.42578125" style="38" customWidth="1"/>
    <col min="11521" max="11521" width="28.140625" style="38" bestFit="1" customWidth="1"/>
    <col min="11522" max="11522" width="9.5703125" style="38" customWidth="1"/>
    <col min="11523" max="11523" width="22.85546875" style="38" customWidth="1"/>
    <col min="11524" max="11524" width="28.28515625" style="38" customWidth="1"/>
    <col min="11525" max="11525" width="22.140625" style="38" bestFit="1" customWidth="1"/>
    <col min="11526" max="11526" width="22.85546875" style="38" customWidth="1"/>
    <col min="11527" max="11527" width="23.42578125" style="38" customWidth="1"/>
    <col min="11528" max="11528" width="21.5703125" style="38" customWidth="1"/>
    <col min="11529" max="11529" width="22.140625" style="38" bestFit="1" customWidth="1"/>
    <col min="11530" max="11775" width="9.140625" style="38"/>
    <col min="11776" max="11776" width="8.42578125" style="38" customWidth="1"/>
    <col min="11777" max="11777" width="28.140625" style="38" bestFit="1" customWidth="1"/>
    <col min="11778" max="11778" width="9.5703125" style="38" customWidth="1"/>
    <col min="11779" max="11779" width="22.85546875" style="38" customWidth="1"/>
    <col min="11780" max="11780" width="28.28515625" style="38" customWidth="1"/>
    <col min="11781" max="11781" width="22.140625" style="38" bestFit="1" customWidth="1"/>
    <col min="11782" max="11782" width="22.85546875" style="38" customWidth="1"/>
    <col min="11783" max="11783" width="23.42578125" style="38" customWidth="1"/>
    <col min="11784" max="11784" width="21.5703125" style="38" customWidth="1"/>
    <col min="11785" max="11785" width="22.140625" style="38" bestFit="1" customWidth="1"/>
    <col min="11786" max="12031" width="9.140625" style="38"/>
    <col min="12032" max="12032" width="8.42578125" style="38" customWidth="1"/>
    <col min="12033" max="12033" width="28.140625" style="38" bestFit="1" customWidth="1"/>
    <col min="12034" max="12034" width="9.5703125" style="38" customWidth="1"/>
    <col min="12035" max="12035" width="22.85546875" style="38" customWidth="1"/>
    <col min="12036" max="12036" width="28.28515625" style="38" customWidth="1"/>
    <col min="12037" max="12037" width="22.140625" style="38" bestFit="1" customWidth="1"/>
    <col min="12038" max="12038" width="22.85546875" style="38" customWidth="1"/>
    <col min="12039" max="12039" width="23.42578125" style="38" customWidth="1"/>
    <col min="12040" max="12040" width="21.5703125" style="38" customWidth="1"/>
    <col min="12041" max="12041" width="22.140625" style="38" bestFit="1" customWidth="1"/>
    <col min="12042" max="12287" width="9.140625" style="38"/>
    <col min="12288" max="12288" width="8.42578125" style="38" customWidth="1"/>
    <col min="12289" max="12289" width="28.140625" style="38" bestFit="1" customWidth="1"/>
    <col min="12290" max="12290" width="9.5703125" style="38" customWidth="1"/>
    <col min="12291" max="12291" width="22.85546875" style="38" customWidth="1"/>
    <col min="12292" max="12292" width="28.28515625" style="38" customWidth="1"/>
    <col min="12293" max="12293" width="22.140625" style="38" bestFit="1" customWidth="1"/>
    <col min="12294" max="12294" width="22.85546875" style="38" customWidth="1"/>
    <col min="12295" max="12295" width="23.42578125" style="38" customWidth="1"/>
    <col min="12296" max="12296" width="21.5703125" style="38" customWidth="1"/>
    <col min="12297" max="12297" width="22.140625" style="38" bestFit="1" customWidth="1"/>
    <col min="12298" max="12543" width="9.140625" style="38"/>
    <col min="12544" max="12544" width="8.42578125" style="38" customWidth="1"/>
    <col min="12545" max="12545" width="28.140625" style="38" bestFit="1" customWidth="1"/>
    <col min="12546" max="12546" width="9.5703125" style="38" customWidth="1"/>
    <col min="12547" max="12547" width="22.85546875" style="38" customWidth="1"/>
    <col min="12548" max="12548" width="28.28515625" style="38" customWidth="1"/>
    <col min="12549" max="12549" width="22.140625" style="38" bestFit="1" customWidth="1"/>
    <col min="12550" max="12550" width="22.85546875" style="38" customWidth="1"/>
    <col min="12551" max="12551" width="23.42578125" style="38" customWidth="1"/>
    <col min="12552" max="12552" width="21.5703125" style="38" customWidth="1"/>
    <col min="12553" max="12553" width="22.140625" style="38" bestFit="1" customWidth="1"/>
    <col min="12554" max="12799" width="9.140625" style="38"/>
    <col min="12800" max="12800" width="8.42578125" style="38" customWidth="1"/>
    <col min="12801" max="12801" width="28.140625" style="38" bestFit="1" customWidth="1"/>
    <col min="12802" max="12802" width="9.5703125" style="38" customWidth="1"/>
    <col min="12803" max="12803" width="22.85546875" style="38" customWidth="1"/>
    <col min="12804" max="12804" width="28.28515625" style="38" customWidth="1"/>
    <col min="12805" max="12805" width="22.140625" style="38" bestFit="1" customWidth="1"/>
    <col min="12806" max="12806" width="22.85546875" style="38" customWidth="1"/>
    <col min="12807" max="12807" width="23.42578125" style="38" customWidth="1"/>
    <col min="12808" max="12808" width="21.5703125" style="38" customWidth="1"/>
    <col min="12809" max="12809" width="22.140625" style="38" bestFit="1" customWidth="1"/>
    <col min="12810" max="13055" width="9.140625" style="38"/>
    <col min="13056" max="13056" width="8.42578125" style="38" customWidth="1"/>
    <col min="13057" max="13057" width="28.140625" style="38" bestFit="1" customWidth="1"/>
    <col min="13058" max="13058" width="9.5703125" style="38" customWidth="1"/>
    <col min="13059" max="13059" width="22.85546875" style="38" customWidth="1"/>
    <col min="13060" max="13060" width="28.28515625" style="38" customWidth="1"/>
    <col min="13061" max="13061" width="22.140625" style="38" bestFit="1" customWidth="1"/>
    <col min="13062" max="13062" width="22.85546875" style="38" customWidth="1"/>
    <col min="13063" max="13063" width="23.42578125" style="38" customWidth="1"/>
    <col min="13064" max="13064" width="21.5703125" style="38" customWidth="1"/>
    <col min="13065" max="13065" width="22.140625" style="38" bestFit="1" customWidth="1"/>
    <col min="13066" max="13311" width="9.140625" style="38"/>
    <col min="13312" max="13312" width="8.42578125" style="38" customWidth="1"/>
    <col min="13313" max="13313" width="28.140625" style="38" bestFit="1" customWidth="1"/>
    <col min="13314" max="13314" width="9.5703125" style="38" customWidth="1"/>
    <col min="13315" max="13315" width="22.85546875" style="38" customWidth="1"/>
    <col min="13316" max="13316" width="28.28515625" style="38" customWidth="1"/>
    <col min="13317" max="13317" width="22.140625" style="38" bestFit="1" customWidth="1"/>
    <col min="13318" max="13318" width="22.85546875" style="38" customWidth="1"/>
    <col min="13319" max="13319" width="23.42578125" style="38" customWidth="1"/>
    <col min="13320" max="13320" width="21.5703125" style="38" customWidth="1"/>
    <col min="13321" max="13321" width="22.140625" style="38" bestFit="1" customWidth="1"/>
    <col min="13322" max="13567" width="9.140625" style="38"/>
    <col min="13568" max="13568" width="8.42578125" style="38" customWidth="1"/>
    <col min="13569" max="13569" width="28.140625" style="38" bestFit="1" customWidth="1"/>
    <col min="13570" max="13570" width="9.5703125" style="38" customWidth="1"/>
    <col min="13571" max="13571" width="22.85546875" style="38" customWidth="1"/>
    <col min="13572" max="13572" width="28.28515625" style="38" customWidth="1"/>
    <col min="13573" max="13573" width="22.140625" style="38" bestFit="1" customWidth="1"/>
    <col min="13574" max="13574" width="22.85546875" style="38" customWidth="1"/>
    <col min="13575" max="13575" width="23.42578125" style="38" customWidth="1"/>
    <col min="13576" max="13576" width="21.5703125" style="38" customWidth="1"/>
    <col min="13577" max="13577" width="22.140625" style="38" bestFit="1" customWidth="1"/>
    <col min="13578" max="13823" width="9.140625" style="38"/>
    <col min="13824" max="13824" width="8.42578125" style="38" customWidth="1"/>
    <col min="13825" max="13825" width="28.140625" style="38" bestFit="1" customWidth="1"/>
    <col min="13826" max="13826" width="9.5703125" style="38" customWidth="1"/>
    <col min="13827" max="13827" width="22.85546875" style="38" customWidth="1"/>
    <col min="13828" max="13828" width="28.28515625" style="38" customWidth="1"/>
    <col min="13829" max="13829" width="22.140625" style="38" bestFit="1" customWidth="1"/>
    <col min="13830" max="13830" width="22.85546875" style="38" customWidth="1"/>
    <col min="13831" max="13831" width="23.42578125" style="38" customWidth="1"/>
    <col min="13832" max="13832" width="21.5703125" style="38" customWidth="1"/>
    <col min="13833" max="13833" width="22.140625" style="38" bestFit="1" customWidth="1"/>
    <col min="13834" max="14079" width="9.140625" style="38"/>
    <col min="14080" max="14080" width="8.42578125" style="38" customWidth="1"/>
    <col min="14081" max="14081" width="28.140625" style="38" bestFit="1" customWidth="1"/>
    <col min="14082" max="14082" width="9.5703125" style="38" customWidth="1"/>
    <col min="14083" max="14083" width="22.85546875" style="38" customWidth="1"/>
    <col min="14084" max="14084" width="28.28515625" style="38" customWidth="1"/>
    <col min="14085" max="14085" width="22.140625" style="38" bestFit="1" customWidth="1"/>
    <col min="14086" max="14086" width="22.85546875" style="38" customWidth="1"/>
    <col min="14087" max="14087" width="23.42578125" style="38" customWidth="1"/>
    <col min="14088" max="14088" width="21.5703125" style="38" customWidth="1"/>
    <col min="14089" max="14089" width="22.140625" style="38" bestFit="1" customWidth="1"/>
    <col min="14090" max="14335" width="9.140625" style="38"/>
    <col min="14336" max="14336" width="8.42578125" style="38" customWidth="1"/>
    <col min="14337" max="14337" width="28.140625" style="38" bestFit="1" customWidth="1"/>
    <col min="14338" max="14338" width="9.5703125" style="38" customWidth="1"/>
    <col min="14339" max="14339" width="22.85546875" style="38" customWidth="1"/>
    <col min="14340" max="14340" width="28.28515625" style="38" customWidth="1"/>
    <col min="14341" max="14341" width="22.140625" style="38" bestFit="1" customWidth="1"/>
    <col min="14342" max="14342" width="22.85546875" style="38" customWidth="1"/>
    <col min="14343" max="14343" width="23.42578125" style="38" customWidth="1"/>
    <col min="14344" max="14344" width="21.5703125" style="38" customWidth="1"/>
    <col min="14345" max="14345" width="22.140625" style="38" bestFit="1" customWidth="1"/>
    <col min="14346" max="14591" width="9.140625" style="38"/>
    <col min="14592" max="14592" width="8.42578125" style="38" customWidth="1"/>
    <col min="14593" max="14593" width="28.140625" style="38" bestFit="1" customWidth="1"/>
    <col min="14594" max="14594" width="9.5703125" style="38" customWidth="1"/>
    <col min="14595" max="14595" width="22.85546875" style="38" customWidth="1"/>
    <col min="14596" max="14596" width="28.28515625" style="38" customWidth="1"/>
    <col min="14597" max="14597" width="22.140625" style="38" bestFit="1" customWidth="1"/>
    <col min="14598" max="14598" width="22.85546875" style="38" customWidth="1"/>
    <col min="14599" max="14599" width="23.42578125" style="38" customWidth="1"/>
    <col min="14600" max="14600" width="21.5703125" style="38" customWidth="1"/>
    <col min="14601" max="14601" width="22.140625" style="38" bestFit="1" customWidth="1"/>
    <col min="14602" max="14847" width="9.140625" style="38"/>
    <col min="14848" max="14848" width="8.42578125" style="38" customWidth="1"/>
    <col min="14849" max="14849" width="28.140625" style="38" bestFit="1" customWidth="1"/>
    <col min="14850" max="14850" width="9.5703125" style="38" customWidth="1"/>
    <col min="14851" max="14851" width="22.85546875" style="38" customWidth="1"/>
    <col min="14852" max="14852" width="28.28515625" style="38" customWidth="1"/>
    <col min="14853" max="14853" width="22.140625" style="38" bestFit="1" customWidth="1"/>
    <col min="14854" max="14854" width="22.85546875" style="38" customWidth="1"/>
    <col min="14855" max="14855" width="23.42578125" style="38" customWidth="1"/>
    <col min="14856" max="14856" width="21.5703125" style="38" customWidth="1"/>
    <col min="14857" max="14857" width="22.140625" style="38" bestFit="1" customWidth="1"/>
    <col min="14858" max="15103" width="9.140625" style="38"/>
    <col min="15104" max="15104" width="8.42578125" style="38" customWidth="1"/>
    <col min="15105" max="15105" width="28.140625" style="38" bestFit="1" customWidth="1"/>
    <col min="15106" max="15106" width="9.5703125" style="38" customWidth="1"/>
    <col min="15107" max="15107" width="22.85546875" style="38" customWidth="1"/>
    <col min="15108" max="15108" width="28.28515625" style="38" customWidth="1"/>
    <col min="15109" max="15109" width="22.140625" style="38" bestFit="1" customWidth="1"/>
    <col min="15110" max="15110" width="22.85546875" style="38" customWidth="1"/>
    <col min="15111" max="15111" width="23.42578125" style="38" customWidth="1"/>
    <col min="15112" max="15112" width="21.5703125" style="38" customWidth="1"/>
    <col min="15113" max="15113" width="22.140625" style="38" bestFit="1" customWidth="1"/>
    <col min="15114" max="15359" width="9.140625" style="38"/>
    <col min="15360" max="15360" width="8.42578125" style="38" customWidth="1"/>
    <col min="15361" max="15361" width="28.140625" style="38" bestFit="1" customWidth="1"/>
    <col min="15362" max="15362" width="9.5703125" style="38" customWidth="1"/>
    <col min="15363" max="15363" width="22.85546875" style="38" customWidth="1"/>
    <col min="15364" max="15364" width="28.28515625" style="38" customWidth="1"/>
    <col min="15365" max="15365" width="22.140625" style="38" bestFit="1" customWidth="1"/>
    <col min="15366" max="15366" width="22.85546875" style="38" customWidth="1"/>
    <col min="15367" max="15367" width="23.42578125" style="38" customWidth="1"/>
    <col min="15368" max="15368" width="21.5703125" style="38" customWidth="1"/>
    <col min="15369" max="15369" width="22.140625" style="38" bestFit="1" customWidth="1"/>
    <col min="15370" max="15615" width="9.140625" style="38"/>
    <col min="15616" max="15616" width="8.42578125" style="38" customWidth="1"/>
    <col min="15617" max="15617" width="28.140625" style="38" bestFit="1" customWidth="1"/>
    <col min="15618" max="15618" width="9.5703125" style="38" customWidth="1"/>
    <col min="15619" max="15619" width="22.85546875" style="38" customWidth="1"/>
    <col min="15620" max="15620" width="28.28515625" style="38" customWidth="1"/>
    <col min="15621" max="15621" width="22.140625" style="38" bestFit="1" customWidth="1"/>
    <col min="15622" max="15622" width="22.85546875" style="38" customWidth="1"/>
    <col min="15623" max="15623" width="23.42578125" style="38" customWidth="1"/>
    <col min="15624" max="15624" width="21.5703125" style="38" customWidth="1"/>
    <col min="15625" max="15625" width="22.140625" style="38" bestFit="1" customWidth="1"/>
    <col min="15626" max="15871" width="9.140625" style="38"/>
    <col min="15872" max="15872" width="8.42578125" style="38" customWidth="1"/>
    <col min="15873" max="15873" width="28.140625" style="38" bestFit="1" customWidth="1"/>
    <col min="15874" max="15874" width="9.5703125" style="38" customWidth="1"/>
    <col min="15875" max="15875" width="22.85546875" style="38" customWidth="1"/>
    <col min="15876" max="15876" width="28.28515625" style="38" customWidth="1"/>
    <col min="15877" max="15877" width="22.140625" style="38" bestFit="1" customWidth="1"/>
    <col min="15878" max="15878" width="22.85546875" style="38" customWidth="1"/>
    <col min="15879" max="15879" width="23.42578125" style="38" customWidth="1"/>
    <col min="15880" max="15880" width="21.5703125" style="38" customWidth="1"/>
    <col min="15881" max="15881" width="22.140625" style="38" bestFit="1" customWidth="1"/>
    <col min="15882" max="16127" width="9.140625" style="38"/>
    <col min="16128" max="16128" width="8.42578125" style="38" customWidth="1"/>
    <col min="16129" max="16129" width="28.140625" style="38" bestFit="1" customWidth="1"/>
    <col min="16130" max="16130" width="9.5703125" style="38" customWidth="1"/>
    <col min="16131" max="16131" width="22.85546875" style="38" customWidth="1"/>
    <col min="16132" max="16132" width="28.28515625" style="38" customWidth="1"/>
    <col min="16133" max="16133" width="22.140625" style="38" bestFit="1" customWidth="1"/>
    <col min="16134" max="16134" width="22.85546875" style="38" customWidth="1"/>
    <col min="16135" max="16135" width="23.42578125" style="38" customWidth="1"/>
    <col min="16136" max="16136" width="21.5703125" style="38" customWidth="1"/>
    <col min="16137" max="16137" width="22.140625" style="38" bestFit="1" customWidth="1"/>
    <col min="16138" max="16384" width="9.140625" style="38"/>
  </cols>
  <sheetData>
    <row r="1" spans="1:9">
      <c r="A1" s="38" t="s">
        <v>120</v>
      </c>
      <c r="B1" s="1448" t="s">
        <v>2113</v>
      </c>
    </row>
    <row r="2" spans="1:9">
      <c r="A2" s="38" t="s">
        <v>1994</v>
      </c>
      <c r="B2" s="38" t="s">
        <v>2114</v>
      </c>
    </row>
    <row r="3" spans="1:9">
      <c r="A3" s="38" t="s">
        <v>108</v>
      </c>
      <c r="B3" s="38" t="s">
        <v>109</v>
      </c>
      <c r="C3" s="1515"/>
    </row>
    <row r="4" spans="1:9">
      <c r="A4" s="38" t="s">
        <v>110</v>
      </c>
      <c r="B4" s="38" t="s">
        <v>4</v>
      </c>
    </row>
    <row r="5" spans="1:9">
      <c r="A5" s="38" t="s">
        <v>111</v>
      </c>
      <c r="B5" s="38" t="s">
        <v>2048</v>
      </c>
    </row>
    <row r="6" spans="1:9" ht="15.75" thickBot="1"/>
    <row r="7" spans="1:9">
      <c r="A7" s="1516" t="s">
        <v>175</v>
      </c>
      <c r="B7" s="1517" t="s">
        <v>2049</v>
      </c>
      <c r="C7" s="1518" t="s">
        <v>2115</v>
      </c>
      <c r="D7" s="1518" t="s">
        <v>2116</v>
      </c>
      <c r="E7" s="1518" t="s">
        <v>2117</v>
      </c>
      <c r="F7" s="1518" t="s">
        <v>2118</v>
      </c>
      <c r="G7" s="1518" t="s">
        <v>2119</v>
      </c>
      <c r="H7" s="1518" t="s">
        <v>2120</v>
      </c>
      <c r="I7" s="1519" t="s">
        <v>2121</v>
      </c>
    </row>
    <row r="8" spans="1:9">
      <c r="A8" s="1520">
        <v>6.1</v>
      </c>
      <c r="B8" s="1459" t="s">
        <v>2122</v>
      </c>
      <c r="C8" s="1460">
        <f>SUM(C9:C12)</f>
        <v>0</v>
      </c>
      <c r="D8" s="1460">
        <f t="shared" ref="D8:I8" si="0">SUM(D9:D12)</f>
        <v>0</v>
      </c>
      <c r="E8" s="1460">
        <f t="shared" si="0"/>
        <v>0</v>
      </c>
      <c r="F8" s="1460">
        <f t="shared" si="0"/>
        <v>0</v>
      </c>
      <c r="G8" s="1460">
        <f t="shared" si="0"/>
        <v>0</v>
      </c>
      <c r="H8" s="1460">
        <f t="shared" si="0"/>
        <v>0</v>
      </c>
      <c r="I8" s="1460">
        <f t="shared" si="0"/>
        <v>0</v>
      </c>
    </row>
    <row r="9" spans="1:9">
      <c r="A9" s="1521" t="s">
        <v>2123</v>
      </c>
      <c r="B9" s="1462" t="s">
        <v>2124</v>
      </c>
      <c r="C9" s="1463"/>
      <c r="D9" s="1463"/>
      <c r="E9" s="1463"/>
      <c r="F9" s="1463"/>
      <c r="G9" s="1463"/>
      <c r="H9" s="1463"/>
      <c r="I9" s="1522"/>
    </row>
    <row r="10" spans="1:9">
      <c r="A10" s="1521" t="s">
        <v>2125</v>
      </c>
      <c r="B10" s="1462" t="s">
        <v>2126</v>
      </c>
      <c r="C10" s="1463"/>
      <c r="D10" s="1463"/>
      <c r="E10" s="1463"/>
      <c r="F10" s="1463"/>
      <c r="G10" s="1463"/>
      <c r="H10" s="1463"/>
      <c r="I10" s="1522"/>
    </row>
    <row r="11" spans="1:9">
      <c r="A11" s="1521" t="s">
        <v>2127</v>
      </c>
      <c r="B11" s="1462" t="s">
        <v>2128</v>
      </c>
      <c r="C11" s="1463"/>
      <c r="D11" s="1463"/>
      <c r="E11" s="1463"/>
      <c r="F11" s="1463"/>
      <c r="G11" s="1463"/>
      <c r="H11" s="1463"/>
      <c r="I11" s="1522"/>
    </row>
    <row r="12" spans="1:9" ht="15.75" thickBot="1">
      <c r="A12" s="1523" t="s">
        <v>2129</v>
      </c>
      <c r="B12" s="1524" t="s">
        <v>2130</v>
      </c>
      <c r="C12" s="1525"/>
      <c r="D12" s="1525"/>
      <c r="E12" s="1525"/>
      <c r="F12" s="1525"/>
      <c r="G12" s="1525"/>
      <c r="H12" s="1525"/>
      <c r="I12" s="1526"/>
    </row>
    <row r="16" spans="1:9">
      <c r="B16" s="1433"/>
    </row>
    <row r="18" spans="2:7">
      <c r="B18" s="1527"/>
    </row>
    <row r="19" spans="2:7">
      <c r="B19" s="1527"/>
    </row>
    <row r="20" spans="2:7">
      <c r="B20" s="1527"/>
    </row>
    <row r="21" spans="2:7">
      <c r="B21" s="1527"/>
    </row>
    <row r="22" spans="2:7">
      <c r="B22" s="1527"/>
      <c r="E22" s="1528"/>
    </row>
    <row r="23" spans="2:7">
      <c r="B23" s="1529"/>
      <c r="G23" s="1530"/>
    </row>
    <row r="27" spans="2:7">
      <c r="E27" s="66"/>
      <c r="F27" s="66"/>
      <c r="G27" s="66"/>
    </row>
    <row r="28" spans="2:7">
      <c r="E28" s="66"/>
      <c r="F28" s="66"/>
      <c r="G28" s="66"/>
    </row>
    <row r="29" spans="2:7">
      <c r="E29" s="66"/>
      <c r="F29" s="66"/>
      <c r="G29" s="66"/>
    </row>
    <row r="30" spans="2:7">
      <c r="E30" s="66"/>
      <c r="F30" s="66"/>
      <c r="G30" s="66"/>
    </row>
    <row r="31" spans="2:7">
      <c r="E31" s="1531"/>
      <c r="F31" s="1531"/>
      <c r="G31" s="66"/>
    </row>
    <row r="32" spans="2:7">
      <c r="E32" s="1531"/>
      <c r="F32" s="1531"/>
      <c r="G32" s="66"/>
    </row>
    <row r="33" spans="5:7">
      <c r="E33" s="66"/>
      <c r="F33" s="66"/>
      <c r="G33" s="66"/>
    </row>
    <row r="34" spans="5:7">
      <c r="E34" s="66"/>
      <c r="F34" s="66"/>
      <c r="G34" s="66"/>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election activeCell="D32" sqref="D32"/>
    </sheetView>
  </sheetViews>
  <sheetFormatPr defaultRowHeight="15"/>
  <cols>
    <col min="1" max="1" width="21.85546875" style="38" bestFit="1" customWidth="1"/>
    <col min="2" max="2" width="70.5703125" style="38" bestFit="1" customWidth="1"/>
    <col min="3" max="3" width="12" style="38" customWidth="1"/>
    <col min="4" max="4" width="16.85546875" style="38" bestFit="1" customWidth="1"/>
    <col min="5" max="257" width="9.140625" style="38"/>
    <col min="258" max="258" width="23.7109375" style="38" customWidth="1"/>
    <col min="259" max="259" width="9.28515625" style="38" customWidth="1"/>
    <col min="260" max="513" width="9.140625" style="38"/>
    <col min="514" max="514" width="23.7109375" style="38" customWidth="1"/>
    <col min="515" max="515" width="9.28515625" style="38" customWidth="1"/>
    <col min="516" max="769" width="9.140625" style="38"/>
    <col min="770" max="770" width="23.7109375" style="38" customWidth="1"/>
    <col min="771" max="771" width="9.28515625" style="38" customWidth="1"/>
    <col min="772" max="1025" width="9.140625" style="38"/>
    <col min="1026" max="1026" width="23.7109375" style="38" customWidth="1"/>
    <col min="1027" max="1027" width="9.28515625" style="38" customWidth="1"/>
    <col min="1028" max="1281" width="9.140625" style="38"/>
    <col min="1282" max="1282" width="23.7109375" style="38" customWidth="1"/>
    <col min="1283" max="1283" width="9.28515625" style="38" customWidth="1"/>
    <col min="1284" max="1537" width="9.140625" style="38"/>
    <col min="1538" max="1538" width="23.7109375" style="38" customWidth="1"/>
    <col min="1539" max="1539" width="9.28515625" style="38" customWidth="1"/>
    <col min="1540" max="1793" width="9.140625" style="38"/>
    <col min="1794" max="1794" width="23.7109375" style="38" customWidth="1"/>
    <col min="1795" max="1795" width="9.28515625" style="38" customWidth="1"/>
    <col min="1796" max="2049" width="9.140625" style="38"/>
    <col min="2050" max="2050" width="23.7109375" style="38" customWidth="1"/>
    <col min="2051" max="2051" width="9.28515625" style="38" customWidth="1"/>
    <col min="2052" max="2305" width="9.140625" style="38"/>
    <col min="2306" max="2306" width="23.7109375" style="38" customWidth="1"/>
    <col min="2307" max="2307" width="9.28515625" style="38" customWidth="1"/>
    <col min="2308" max="2561" width="9.140625" style="38"/>
    <col min="2562" max="2562" width="23.7109375" style="38" customWidth="1"/>
    <col min="2563" max="2563" width="9.28515625" style="38" customWidth="1"/>
    <col min="2564" max="2817" width="9.140625" style="38"/>
    <col min="2818" max="2818" width="23.7109375" style="38" customWidth="1"/>
    <col min="2819" max="2819" width="9.28515625" style="38" customWidth="1"/>
    <col min="2820" max="3073" width="9.140625" style="38"/>
    <col min="3074" max="3074" width="23.7109375" style="38" customWidth="1"/>
    <col min="3075" max="3075" width="9.28515625" style="38" customWidth="1"/>
    <col min="3076" max="3329" width="9.140625" style="38"/>
    <col min="3330" max="3330" width="23.7109375" style="38" customWidth="1"/>
    <col min="3331" max="3331" width="9.28515625" style="38" customWidth="1"/>
    <col min="3332" max="3585" width="9.140625" style="38"/>
    <col min="3586" max="3586" width="23.7109375" style="38" customWidth="1"/>
    <col min="3587" max="3587" width="9.28515625" style="38" customWidth="1"/>
    <col min="3588" max="3841" width="9.140625" style="38"/>
    <col min="3842" max="3842" width="23.7109375" style="38" customWidth="1"/>
    <col min="3843" max="3843" width="9.28515625" style="38" customWidth="1"/>
    <col min="3844" max="4097" width="9.140625" style="38"/>
    <col min="4098" max="4098" width="23.7109375" style="38" customWidth="1"/>
    <col min="4099" max="4099" width="9.28515625" style="38" customWidth="1"/>
    <col min="4100" max="4353" width="9.140625" style="38"/>
    <col min="4354" max="4354" width="23.7109375" style="38" customWidth="1"/>
    <col min="4355" max="4355" width="9.28515625" style="38" customWidth="1"/>
    <col min="4356" max="4609" width="9.140625" style="38"/>
    <col min="4610" max="4610" width="23.7109375" style="38" customWidth="1"/>
    <col min="4611" max="4611" width="9.28515625" style="38" customWidth="1"/>
    <col min="4612" max="4865" width="9.140625" style="38"/>
    <col min="4866" max="4866" width="23.7109375" style="38" customWidth="1"/>
    <col min="4867" max="4867" width="9.28515625" style="38" customWidth="1"/>
    <col min="4868" max="5121" width="9.140625" style="38"/>
    <col min="5122" max="5122" width="23.7109375" style="38" customWidth="1"/>
    <col min="5123" max="5123" width="9.28515625" style="38" customWidth="1"/>
    <col min="5124" max="5377" width="9.140625" style="38"/>
    <col min="5378" max="5378" width="23.7109375" style="38" customWidth="1"/>
    <col min="5379" max="5379" width="9.28515625" style="38" customWidth="1"/>
    <col min="5380" max="5633" width="9.140625" style="38"/>
    <col min="5634" max="5634" width="23.7109375" style="38" customWidth="1"/>
    <col min="5635" max="5635" width="9.28515625" style="38" customWidth="1"/>
    <col min="5636" max="5889" width="9.140625" style="38"/>
    <col min="5890" max="5890" width="23.7109375" style="38" customWidth="1"/>
    <col min="5891" max="5891" width="9.28515625" style="38" customWidth="1"/>
    <col min="5892" max="6145" width="9.140625" style="38"/>
    <col min="6146" max="6146" width="23.7109375" style="38" customWidth="1"/>
    <col min="6147" max="6147" width="9.28515625" style="38" customWidth="1"/>
    <col min="6148" max="6401" width="9.140625" style="38"/>
    <col min="6402" max="6402" width="23.7109375" style="38" customWidth="1"/>
    <col min="6403" max="6403" width="9.28515625" style="38" customWidth="1"/>
    <col min="6404" max="6657" width="9.140625" style="38"/>
    <col min="6658" max="6658" width="23.7109375" style="38" customWidth="1"/>
    <col min="6659" max="6659" width="9.28515625" style="38" customWidth="1"/>
    <col min="6660" max="6913" width="9.140625" style="38"/>
    <col min="6914" max="6914" width="23.7109375" style="38" customWidth="1"/>
    <col min="6915" max="6915" width="9.28515625" style="38" customWidth="1"/>
    <col min="6916" max="7169" width="9.140625" style="38"/>
    <col min="7170" max="7170" width="23.7109375" style="38" customWidth="1"/>
    <col min="7171" max="7171" width="9.28515625" style="38" customWidth="1"/>
    <col min="7172" max="7425" width="9.140625" style="38"/>
    <col min="7426" max="7426" width="23.7109375" style="38" customWidth="1"/>
    <col min="7427" max="7427" width="9.28515625" style="38" customWidth="1"/>
    <col min="7428" max="7681" width="9.140625" style="38"/>
    <col min="7682" max="7682" width="23.7109375" style="38" customWidth="1"/>
    <col min="7683" max="7683" width="9.28515625" style="38" customWidth="1"/>
    <col min="7684" max="7937" width="9.140625" style="38"/>
    <col min="7938" max="7938" width="23.7109375" style="38" customWidth="1"/>
    <col min="7939" max="7939" width="9.28515625" style="38" customWidth="1"/>
    <col min="7940" max="8193" width="9.140625" style="38"/>
    <col min="8194" max="8194" width="23.7109375" style="38" customWidth="1"/>
    <col min="8195" max="8195" width="9.28515625" style="38" customWidth="1"/>
    <col min="8196" max="8449" width="9.140625" style="38"/>
    <col min="8450" max="8450" width="23.7109375" style="38" customWidth="1"/>
    <col min="8451" max="8451" width="9.28515625" style="38" customWidth="1"/>
    <col min="8452" max="8705" width="9.140625" style="38"/>
    <col min="8706" max="8706" width="23.7109375" style="38" customWidth="1"/>
    <col min="8707" max="8707" width="9.28515625" style="38" customWidth="1"/>
    <col min="8708" max="8961" width="9.140625" style="38"/>
    <col min="8962" max="8962" width="23.7109375" style="38" customWidth="1"/>
    <col min="8963" max="8963" width="9.28515625" style="38" customWidth="1"/>
    <col min="8964" max="9217" width="9.140625" style="38"/>
    <col min="9218" max="9218" width="23.7109375" style="38" customWidth="1"/>
    <col min="9219" max="9219" width="9.28515625" style="38" customWidth="1"/>
    <col min="9220" max="9473" width="9.140625" style="38"/>
    <col min="9474" max="9474" width="23.7109375" style="38" customWidth="1"/>
    <col min="9475" max="9475" width="9.28515625" style="38" customWidth="1"/>
    <col min="9476" max="9729" width="9.140625" style="38"/>
    <col min="9730" max="9730" width="23.7109375" style="38" customWidth="1"/>
    <col min="9731" max="9731" width="9.28515625" style="38" customWidth="1"/>
    <col min="9732" max="9985" width="9.140625" style="38"/>
    <col min="9986" max="9986" width="23.7109375" style="38" customWidth="1"/>
    <col min="9987" max="9987" width="9.28515625" style="38" customWidth="1"/>
    <col min="9988" max="10241" width="9.140625" style="38"/>
    <col min="10242" max="10242" width="23.7109375" style="38" customWidth="1"/>
    <col min="10243" max="10243" width="9.28515625" style="38" customWidth="1"/>
    <col min="10244" max="10497" width="9.140625" style="38"/>
    <col min="10498" max="10498" width="23.7109375" style="38" customWidth="1"/>
    <col min="10499" max="10499" width="9.28515625" style="38" customWidth="1"/>
    <col min="10500" max="10753" width="9.140625" style="38"/>
    <col min="10754" max="10754" width="23.7109375" style="38" customWidth="1"/>
    <col min="10755" max="10755" width="9.28515625" style="38" customWidth="1"/>
    <col min="10756" max="11009" width="9.140625" style="38"/>
    <col min="11010" max="11010" width="23.7109375" style="38" customWidth="1"/>
    <col min="11011" max="11011" width="9.28515625" style="38" customWidth="1"/>
    <col min="11012" max="11265" width="9.140625" style="38"/>
    <col min="11266" max="11266" width="23.7109375" style="38" customWidth="1"/>
    <col min="11267" max="11267" width="9.28515625" style="38" customWidth="1"/>
    <col min="11268" max="11521" width="9.140625" style="38"/>
    <col min="11522" max="11522" width="23.7109375" style="38" customWidth="1"/>
    <col min="11523" max="11523" width="9.28515625" style="38" customWidth="1"/>
    <col min="11524" max="11777" width="9.140625" style="38"/>
    <col min="11778" max="11778" width="23.7109375" style="38" customWidth="1"/>
    <col min="11779" max="11779" width="9.28515625" style="38" customWidth="1"/>
    <col min="11780" max="12033" width="9.140625" style="38"/>
    <col min="12034" max="12034" width="23.7109375" style="38" customWidth="1"/>
    <col min="12035" max="12035" width="9.28515625" style="38" customWidth="1"/>
    <col min="12036" max="12289" width="9.140625" style="38"/>
    <col min="12290" max="12290" width="23.7109375" style="38" customWidth="1"/>
    <col min="12291" max="12291" width="9.28515625" style="38" customWidth="1"/>
    <col min="12292" max="12545" width="9.140625" style="38"/>
    <col min="12546" max="12546" width="23.7109375" style="38" customWidth="1"/>
    <col min="12547" max="12547" width="9.28515625" style="38" customWidth="1"/>
    <col min="12548" max="12801" width="9.140625" style="38"/>
    <col min="12802" max="12802" width="23.7109375" style="38" customWidth="1"/>
    <col min="12803" max="12803" width="9.28515625" style="38" customWidth="1"/>
    <col min="12804" max="13057" width="9.140625" style="38"/>
    <col min="13058" max="13058" width="23.7109375" style="38" customWidth="1"/>
    <col min="13059" max="13059" width="9.28515625" style="38" customWidth="1"/>
    <col min="13060" max="13313" width="9.140625" style="38"/>
    <col min="13314" max="13314" width="23.7109375" style="38" customWidth="1"/>
    <col min="13315" max="13315" width="9.28515625" style="38" customWidth="1"/>
    <col min="13316" max="13569" width="9.140625" style="38"/>
    <col min="13570" max="13570" width="23.7109375" style="38" customWidth="1"/>
    <col min="13571" max="13571" width="9.28515625" style="38" customWidth="1"/>
    <col min="13572" max="13825" width="9.140625" style="38"/>
    <col min="13826" max="13826" width="23.7109375" style="38" customWidth="1"/>
    <col min="13827" max="13827" width="9.28515625" style="38" customWidth="1"/>
    <col min="13828" max="14081" width="9.140625" style="38"/>
    <col min="14082" max="14082" width="23.7109375" style="38" customWidth="1"/>
    <col min="14083" max="14083" width="9.28515625" style="38" customWidth="1"/>
    <col min="14084" max="14337" width="9.140625" style="38"/>
    <col min="14338" max="14338" width="23.7109375" style="38" customWidth="1"/>
    <col min="14339" max="14339" width="9.28515625" style="38" customWidth="1"/>
    <col min="14340" max="14593" width="9.140625" style="38"/>
    <col min="14594" max="14594" width="23.7109375" style="38" customWidth="1"/>
    <col min="14595" max="14595" width="9.28515625" style="38" customWidth="1"/>
    <col min="14596" max="14849" width="9.140625" style="38"/>
    <col min="14850" max="14850" width="23.7109375" style="38" customWidth="1"/>
    <col min="14851" max="14851" width="9.28515625" style="38" customWidth="1"/>
    <col min="14852" max="15105" width="9.140625" style="38"/>
    <col min="15106" max="15106" width="23.7109375" style="38" customWidth="1"/>
    <col min="15107" max="15107" width="9.28515625" style="38" customWidth="1"/>
    <col min="15108" max="15361" width="9.140625" style="38"/>
    <col min="15362" max="15362" width="23.7109375" style="38" customWidth="1"/>
    <col min="15363" max="15363" width="9.28515625" style="38" customWidth="1"/>
    <col min="15364" max="15617" width="9.140625" style="38"/>
    <col min="15618" max="15618" width="23.7109375" style="38" customWidth="1"/>
    <col min="15619" max="15619" width="9.28515625" style="38" customWidth="1"/>
    <col min="15620" max="15873" width="9.140625" style="38"/>
    <col min="15874" max="15874" width="23.7109375" style="38" customWidth="1"/>
    <col min="15875" max="15875" width="9.28515625" style="38" customWidth="1"/>
    <col min="15876" max="16129" width="9.140625" style="38"/>
    <col min="16130" max="16130" width="23.7109375" style="38" customWidth="1"/>
    <col min="16131" max="16131" width="9.28515625" style="38" customWidth="1"/>
    <col min="16132" max="16384" width="9.140625" style="38"/>
  </cols>
  <sheetData>
    <row r="1" spans="1:5">
      <c r="A1" s="38" t="s">
        <v>120</v>
      </c>
      <c r="B1" s="1532" t="s">
        <v>2131</v>
      </c>
    </row>
    <row r="2" spans="1:5">
      <c r="A2" s="38" t="s">
        <v>1994</v>
      </c>
      <c r="B2" s="1533" t="s">
        <v>2132</v>
      </c>
    </row>
    <row r="3" spans="1:5">
      <c r="A3" s="38" t="s">
        <v>108</v>
      </c>
      <c r="B3" s="38" t="s">
        <v>109</v>
      </c>
    </row>
    <row r="4" spans="1:5">
      <c r="A4" s="38" t="s">
        <v>110</v>
      </c>
      <c r="B4" s="38" t="s">
        <v>4</v>
      </c>
    </row>
    <row r="5" spans="1:5">
      <c r="A5" s="38" t="s">
        <v>111</v>
      </c>
      <c r="B5" s="38" t="s">
        <v>2048</v>
      </c>
    </row>
    <row r="6" spans="1:5" ht="15.75" thickBot="1"/>
    <row r="7" spans="1:5">
      <c r="A7" s="1516" t="s">
        <v>175</v>
      </c>
      <c r="B7" s="1534" t="s">
        <v>2049</v>
      </c>
      <c r="C7" s="1535" t="s">
        <v>2050</v>
      </c>
      <c r="D7" s="1535" t="s">
        <v>2133</v>
      </c>
      <c r="E7" s="1536" t="s">
        <v>5</v>
      </c>
    </row>
    <row r="8" spans="1:5">
      <c r="A8" s="1520" t="s">
        <v>2134</v>
      </c>
      <c r="B8" s="1459" t="s">
        <v>937</v>
      </c>
      <c r="C8" s="1460">
        <f>SUM(C9:C14)</f>
        <v>0</v>
      </c>
      <c r="D8" s="1460">
        <f>SUM(D9:D14)</f>
        <v>0</v>
      </c>
      <c r="E8" s="1537">
        <f>SUM(C8:D8)</f>
        <v>0</v>
      </c>
    </row>
    <row r="9" spans="1:5">
      <c r="A9" s="1521" t="s">
        <v>2135</v>
      </c>
      <c r="B9" s="1462" t="s">
        <v>2136</v>
      </c>
      <c r="C9" s="1463"/>
      <c r="D9" s="1463"/>
      <c r="E9" s="1537">
        <f t="shared" ref="E9:E14" si="0">SUM(C9:D9)</f>
        <v>0</v>
      </c>
    </row>
    <row r="10" spans="1:5">
      <c r="A10" s="1521" t="s">
        <v>2137</v>
      </c>
      <c r="B10" s="1462" t="s">
        <v>2138</v>
      </c>
      <c r="C10" s="1463"/>
      <c r="D10" s="1463"/>
      <c r="E10" s="1537">
        <f t="shared" si="0"/>
        <v>0</v>
      </c>
    </row>
    <row r="11" spans="1:5">
      <c r="A11" s="1521" t="s">
        <v>2139</v>
      </c>
      <c r="B11" s="1462" t="s">
        <v>2140</v>
      </c>
      <c r="C11" s="1463"/>
      <c r="D11" s="1463"/>
      <c r="E11" s="1537">
        <f t="shared" si="0"/>
        <v>0</v>
      </c>
    </row>
    <row r="12" spans="1:5">
      <c r="A12" s="1521" t="s">
        <v>2141</v>
      </c>
      <c r="B12" s="1462" t="s">
        <v>2142</v>
      </c>
      <c r="C12" s="1463"/>
      <c r="D12" s="1463"/>
      <c r="E12" s="1537">
        <f t="shared" si="0"/>
        <v>0</v>
      </c>
    </row>
    <row r="13" spans="1:5">
      <c r="A13" s="1521" t="s">
        <v>2143</v>
      </c>
      <c r="B13" s="1462" t="s">
        <v>2144</v>
      </c>
      <c r="C13" s="1463"/>
      <c r="D13" s="1463"/>
      <c r="E13" s="1537">
        <f t="shared" si="0"/>
        <v>0</v>
      </c>
    </row>
    <row r="14" spans="1:5" ht="15.75" thickBot="1">
      <c r="A14" s="1523" t="s">
        <v>2145</v>
      </c>
      <c r="B14" s="1524" t="s">
        <v>2146</v>
      </c>
      <c r="C14" s="1525"/>
      <c r="D14" s="1525"/>
      <c r="E14" s="1538">
        <f t="shared" si="0"/>
        <v>0</v>
      </c>
    </row>
    <row r="15" spans="1:5">
      <c r="C15" s="1467"/>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
  <sheetViews>
    <sheetView showGridLines="0" zoomScale="80" zoomScaleNormal="80" workbookViewId="0">
      <selection activeCell="D32" sqref="D32"/>
    </sheetView>
  </sheetViews>
  <sheetFormatPr defaultRowHeight="15"/>
  <cols>
    <col min="1" max="1" width="18.42578125" style="1553" customWidth="1"/>
    <col min="2" max="2" width="38.28515625" style="1436" customWidth="1"/>
    <col min="3" max="3" width="17" style="1554" customWidth="1"/>
    <col min="4" max="4" width="15.42578125" style="1554" customWidth="1"/>
    <col min="5" max="5" width="15" style="1436" customWidth="1"/>
    <col min="6" max="6" width="17.140625" style="1554" customWidth="1"/>
    <col min="7" max="7" width="14.42578125" style="1555" customWidth="1"/>
    <col min="8" max="8" width="17.85546875" style="1540" customWidth="1"/>
    <col min="9" max="9" width="16.28515625" style="1556" customWidth="1"/>
    <col min="10" max="10" width="16.42578125" style="1557" customWidth="1"/>
    <col min="11" max="11" width="14.140625" style="1541" customWidth="1"/>
    <col min="12" max="12" width="9.140625" style="1553"/>
    <col min="13" max="219" width="9.140625" style="1436"/>
    <col min="220" max="220" width="11.7109375" style="1436" bestFit="1" customWidth="1"/>
    <col min="221" max="221" width="16.7109375" style="1436" customWidth="1"/>
    <col min="222" max="223" width="18.42578125" style="1436" customWidth="1"/>
    <col min="224" max="224" width="15.5703125" style="1436" customWidth="1"/>
    <col min="225" max="225" width="17" style="1436" customWidth="1"/>
    <col min="226" max="226" width="15.42578125" style="1436" customWidth="1"/>
    <col min="227" max="227" width="15" style="1436" customWidth="1"/>
    <col min="228" max="228" width="17.140625" style="1436" customWidth="1"/>
    <col min="229" max="229" width="14.42578125" style="1436" customWidth="1"/>
    <col min="230" max="230" width="17.85546875" style="1436" customWidth="1"/>
    <col min="231" max="231" width="16.28515625" style="1436" customWidth="1"/>
    <col min="232" max="232" width="16.42578125" style="1436" customWidth="1"/>
    <col min="233" max="233" width="14.140625" style="1436" customWidth="1"/>
    <col min="234" max="234" width="9.140625" style="1436"/>
    <col min="235" max="235" width="12.42578125" style="1436" customWidth="1"/>
    <col min="236" max="236" width="122.5703125" style="1436" bestFit="1" customWidth="1"/>
    <col min="237" max="475" width="9.140625" style="1436"/>
    <col min="476" max="476" width="11.7109375" style="1436" bestFit="1" customWidth="1"/>
    <col min="477" max="477" width="16.7109375" style="1436" customWidth="1"/>
    <col min="478" max="479" width="18.42578125" style="1436" customWidth="1"/>
    <col min="480" max="480" width="15.5703125" style="1436" customWidth="1"/>
    <col min="481" max="481" width="17" style="1436" customWidth="1"/>
    <col min="482" max="482" width="15.42578125" style="1436" customWidth="1"/>
    <col min="483" max="483" width="15" style="1436" customWidth="1"/>
    <col min="484" max="484" width="17.140625" style="1436" customWidth="1"/>
    <col min="485" max="485" width="14.42578125" style="1436" customWidth="1"/>
    <col min="486" max="486" width="17.85546875" style="1436" customWidth="1"/>
    <col min="487" max="487" width="16.28515625" style="1436" customWidth="1"/>
    <col min="488" max="488" width="16.42578125" style="1436" customWidth="1"/>
    <col min="489" max="489" width="14.140625" style="1436" customWidth="1"/>
    <col min="490" max="490" width="9.140625" style="1436"/>
    <col min="491" max="491" width="12.42578125" style="1436" customWidth="1"/>
    <col min="492" max="492" width="122.5703125" style="1436" bestFit="1" customWidth="1"/>
    <col min="493" max="731" width="9.140625" style="1436"/>
    <col min="732" max="732" width="11.7109375" style="1436" bestFit="1" customWidth="1"/>
    <col min="733" max="733" width="16.7109375" style="1436" customWidth="1"/>
    <col min="734" max="735" width="18.42578125" style="1436" customWidth="1"/>
    <col min="736" max="736" width="15.5703125" style="1436" customWidth="1"/>
    <col min="737" max="737" width="17" style="1436" customWidth="1"/>
    <col min="738" max="738" width="15.42578125" style="1436" customWidth="1"/>
    <col min="739" max="739" width="15" style="1436" customWidth="1"/>
    <col min="740" max="740" width="17.140625" style="1436" customWidth="1"/>
    <col min="741" max="741" width="14.42578125" style="1436" customWidth="1"/>
    <col min="742" max="742" width="17.85546875" style="1436" customWidth="1"/>
    <col min="743" max="743" width="16.28515625" style="1436" customWidth="1"/>
    <col min="744" max="744" width="16.42578125" style="1436" customWidth="1"/>
    <col min="745" max="745" width="14.140625" style="1436" customWidth="1"/>
    <col min="746" max="746" width="9.140625" style="1436"/>
    <col min="747" max="747" width="12.42578125" style="1436" customWidth="1"/>
    <col min="748" max="748" width="122.5703125" style="1436" bestFit="1" customWidth="1"/>
    <col min="749" max="987" width="9.140625" style="1436"/>
    <col min="988" max="988" width="11.7109375" style="1436" bestFit="1" customWidth="1"/>
    <col min="989" max="989" width="16.7109375" style="1436" customWidth="1"/>
    <col min="990" max="991" width="18.42578125" style="1436" customWidth="1"/>
    <col min="992" max="992" width="15.5703125" style="1436" customWidth="1"/>
    <col min="993" max="993" width="17" style="1436" customWidth="1"/>
    <col min="994" max="994" width="15.42578125" style="1436" customWidth="1"/>
    <col min="995" max="995" width="15" style="1436" customWidth="1"/>
    <col min="996" max="996" width="17.140625" style="1436" customWidth="1"/>
    <col min="997" max="997" width="14.42578125" style="1436" customWidth="1"/>
    <col min="998" max="998" width="17.85546875" style="1436" customWidth="1"/>
    <col min="999" max="999" width="16.28515625" style="1436" customWidth="1"/>
    <col min="1000" max="1000" width="16.42578125" style="1436" customWidth="1"/>
    <col min="1001" max="1001" width="14.140625" style="1436" customWidth="1"/>
    <col min="1002" max="1002" width="9.140625" style="1436"/>
    <col min="1003" max="1003" width="12.42578125" style="1436" customWidth="1"/>
    <col min="1004" max="1004" width="122.5703125" style="1436" bestFit="1" customWidth="1"/>
    <col min="1005" max="1243" width="9.140625" style="1436"/>
    <col min="1244" max="1244" width="11.7109375" style="1436" bestFit="1" customWidth="1"/>
    <col min="1245" max="1245" width="16.7109375" style="1436" customWidth="1"/>
    <col min="1246" max="1247" width="18.42578125" style="1436" customWidth="1"/>
    <col min="1248" max="1248" width="15.5703125" style="1436" customWidth="1"/>
    <col min="1249" max="1249" width="17" style="1436" customWidth="1"/>
    <col min="1250" max="1250" width="15.42578125" style="1436" customWidth="1"/>
    <col min="1251" max="1251" width="15" style="1436" customWidth="1"/>
    <col min="1252" max="1252" width="17.140625" style="1436" customWidth="1"/>
    <col min="1253" max="1253" width="14.42578125" style="1436" customWidth="1"/>
    <col min="1254" max="1254" width="17.85546875" style="1436" customWidth="1"/>
    <col min="1255" max="1255" width="16.28515625" style="1436" customWidth="1"/>
    <col min="1256" max="1256" width="16.42578125" style="1436" customWidth="1"/>
    <col min="1257" max="1257" width="14.140625" style="1436" customWidth="1"/>
    <col min="1258" max="1258" width="9.140625" style="1436"/>
    <col min="1259" max="1259" width="12.42578125" style="1436" customWidth="1"/>
    <col min="1260" max="1260" width="122.5703125" style="1436" bestFit="1" customWidth="1"/>
    <col min="1261" max="1499" width="9.140625" style="1436"/>
    <col min="1500" max="1500" width="11.7109375" style="1436" bestFit="1" customWidth="1"/>
    <col min="1501" max="1501" width="16.7109375" style="1436" customWidth="1"/>
    <col min="1502" max="1503" width="18.42578125" style="1436" customWidth="1"/>
    <col min="1504" max="1504" width="15.5703125" style="1436" customWidth="1"/>
    <col min="1505" max="1505" width="17" style="1436" customWidth="1"/>
    <col min="1506" max="1506" width="15.42578125" style="1436" customWidth="1"/>
    <col min="1507" max="1507" width="15" style="1436" customWidth="1"/>
    <col min="1508" max="1508" width="17.140625" style="1436" customWidth="1"/>
    <col min="1509" max="1509" width="14.42578125" style="1436" customWidth="1"/>
    <col min="1510" max="1510" width="17.85546875" style="1436" customWidth="1"/>
    <col min="1511" max="1511" width="16.28515625" style="1436" customWidth="1"/>
    <col min="1512" max="1512" width="16.42578125" style="1436" customWidth="1"/>
    <col min="1513" max="1513" width="14.140625" style="1436" customWidth="1"/>
    <col min="1514" max="1514" width="9.140625" style="1436"/>
    <col min="1515" max="1515" width="12.42578125" style="1436" customWidth="1"/>
    <col min="1516" max="1516" width="122.5703125" style="1436" bestFit="1" customWidth="1"/>
    <col min="1517" max="1755" width="9.140625" style="1436"/>
    <col min="1756" max="1756" width="11.7109375" style="1436" bestFit="1" customWidth="1"/>
    <col min="1757" max="1757" width="16.7109375" style="1436" customWidth="1"/>
    <col min="1758" max="1759" width="18.42578125" style="1436" customWidth="1"/>
    <col min="1760" max="1760" width="15.5703125" style="1436" customWidth="1"/>
    <col min="1761" max="1761" width="17" style="1436" customWidth="1"/>
    <col min="1762" max="1762" width="15.42578125" style="1436" customWidth="1"/>
    <col min="1763" max="1763" width="15" style="1436" customWidth="1"/>
    <col min="1764" max="1764" width="17.140625" style="1436" customWidth="1"/>
    <col min="1765" max="1765" width="14.42578125" style="1436" customWidth="1"/>
    <col min="1766" max="1766" width="17.85546875" style="1436" customWidth="1"/>
    <col min="1767" max="1767" width="16.28515625" style="1436" customWidth="1"/>
    <col min="1768" max="1768" width="16.42578125" style="1436" customWidth="1"/>
    <col min="1769" max="1769" width="14.140625" style="1436" customWidth="1"/>
    <col min="1770" max="1770" width="9.140625" style="1436"/>
    <col min="1771" max="1771" width="12.42578125" style="1436" customWidth="1"/>
    <col min="1772" max="1772" width="122.5703125" style="1436" bestFit="1" customWidth="1"/>
    <col min="1773" max="2011" width="9.140625" style="1436"/>
    <col min="2012" max="2012" width="11.7109375" style="1436" bestFit="1" customWidth="1"/>
    <col min="2013" max="2013" width="16.7109375" style="1436" customWidth="1"/>
    <col min="2014" max="2015" width="18.42578125" style="1436" customWidth="1"/>
    <col min="2016" max="2016" width="15.5703125" style="1436" customWidth="1"/>
    <col min="2017" max="2017" width="17" style="1436" customWidth="1"/>
    <col min="2018" max="2018" width="15.42578125" style="1436" customWidth="1"/>
    <col min="2019" max="2019" width="15" style="1436" customWidth="1"/>
    <col min="2020" max="2020" width="17.140625" style="1436" customWidth="1"/>
    <col min="2021" max="2021" width="14.42578125" style="1436" customWidth="1"/>
    <col min="2022" max="2022" width="17.85546875" style="1436" customWidth="1"/>
    <col min="2023" max="2023" width="16.28515625" style="1436" customWidth="1"/>
    <col min="2024" max="2024" width="16.42578125" style="1436" customWidth="1"/>
    <col min="2025" max="2025" width="14.140625" style="1436" customWidth="1"/>
    <col min="2026" max="2026" width="9.140625" style="1436"/>
    <col min="2027" max="2027" width="12.42578125" style="1436" customWidth="1"/>
    <col min="2028" max="2028" width="122.5703125" style="1436" bestFit="1" customWidth="1"/>
    <col min="2029" max="2267" width="9.140625" style="1436"/>
    <col min="2268" max="2268" width="11.7109375" style="1436" bestFit="1" customWidth="1"/>
    <col min="2269" max="2269" width="16.7109375" style="1436" customWidth="1"/>
    <col min="2270" max="2271" width="18.42578125" style="1436" customWidth="1"/>
    <col min="2272" max="2272" width="15.5703125" style="1436" customWidth="1"/>
    <col min="2273" max="2273" width="17" style="1436" customWidth="1"/>
    <col min="2274" max="2274" width="15.42578125" style="1436" customWidth="1"/>
    <col min="2275" max="2275" width="15" style="1436" customWidth="1"/>
    <col min="2276" max="2276" width="17.140625" style="1436" customWidth="1"/>
    <col min="2277" max="2277" width="14.42578125" style="1436" customWidth="1"/>
    <col min="2278" max="2278" width="17.85546875" style="1436" customWidth="1"/>
    <col min="2279" max="2279" width="16.28515625" style="1436" customWidth="1"/>
    <col min="2280" max="2280" width="16.42578125" style="1436" customWidth="1"/>
    <col min="2281" max="2281" width="14.140625" style="1436" customWidth="1"/>
    <col min="2282" max="2282" width="9.140625" style="1436"/>
    <col min="2283" max="2283" width="12.42578125" style="1436" customWidth="1"/>
    <col min="2284" max="2284" width="122.5703125" style="1436" bestFit="1" customWidth="1"/>
    <col min="2285" max="2523" width="9.140625" style="1436"/>
    <col min="2524" max="2524" width="11.7109375" style="1436" bestFit="1" customWidth="1"/>
    <col min="2525" max="2525" width="16.7109375" style="1436" customWidth="1"/>
    <col min="2526" max="2527" width="18.42578125" style="1436" customWidth="1"/>
    <col min="2528" max="2528" width="15.5703125" style="1436" customWidth="1"/>
    <col min="2529" max="2529" width="17" style="1436" customWidth="1"/>
    <col min="2530" max="2530" width="15.42578125" style="1436" customWidth="1"/>
    <col min="2531" max="2531" width="15" style="1436" customWidth="1"/>
    <col min="2532" max="2532" width="17.140625" style="1436" customWidth="1"/>
    <col min="2533" max="2533" width="14.42578125" style="1436" customWidth="1"/>
    <col min="2534" max="2534" width="17.85546875" style="1436" customWidth="1"/>
    <col min="2535" max="2535" width="16.28515625" style="1436" customWidth="1"/>
    <col min="2536" max="2536" width="16.42578125" style="1436" customWidth="1"/>
    <col min="2537" max="2537" width="14.140625" style="1436" customWidth="1"/>
    <col min="2538" max="2538" width="9.140625" style="1436"/>
    <col min="2539" max="2539" width="12.42578125" style="1436" customWidth="1"/>
    <col min="2540" max="2540" width="122.5703125" style="1436" bestFit="1" customWidth="1"/>
    <col min="2541" max="2779" width="9.140625" style="1436"/>
    <col min="2780" max="2780" width="11.7109375" style="1436" bestFit="1" customWidth="1"/>
    <col min="2781" max="2781" width="16.7109375" style="1436" customWidth="1"/>
    <col min="2782" max="2783" width="18.42578125" style="1436" customWidth="1"/>
    <col min="2784" max="2784" width="15.5703125" style="1436" customWidth="1"/>
    <col min="2785" max="2785" width="17" style="1436" customWidth="1"/>
    <col min="2786" max="2786" width="15.42578125" style="1436" customWidth="1"/>
    <col min="2787" max="2787" width="15" style="1436" customWidth="1"/>
    <col min="2788" max="2788" width="17.140625" style="1436" customWidth="1"/>
    <col min="2789" max="2789" width="14.42578125" style="1436" customWidth="1"/>
    <col min="2790" max="2790" width="17.85546875" style="1436" customWidth="1"/>
    <col min="2791" max="2791" width="16.28515625" style="1436" customWidth="1"/>
    <col min="2792" max="2792" width="16.42578125" style="1436" customWidth="1"/>
    <col min="2793" max="2793" width="14.140625" style="1436" customWidth="1"/>
    <col min="2794" max="2794" width="9.140625" style="1436"/>
    <col min="2795" max="2795" width="12.42578125" style="1436" customWidth="1"/>
    <col min="2796" max="2796" width="122.5703125" style="1436" bestFit="1" customWidth="1"/>
    <col min="2797" max="3035" width="9.140625" style="1436"/>
    <col min="3036" max="3036" width="11.7109375" style="1436" bestFit="1" customWidth="1"/>
    <col min="3037" max="3037" width="16.7109375" style="1436" customWidth="1"/>
    <col min="3038" max="3039" width="18.42578125" style="1436" customWidth="1"/>
    <col min="3040" max="3040" width="15.5703125" style="1436" customWidth="1"/>
    <col min="3041" max="3041" width="17" style="1436" customWidth="1"/>
    <col min="3042" max="3042" width="15.42578125" style="1436" customWidth="1"/>
    <col min="3043" max="3043" width="15" style="1436" customWidth="1"/>
    <col min="3044" max="3044" width="17.140625" style="1436" customWidth="1"/>
    <col min="3045" max="3045" width="14.42578125" style="1436" customWidth="1"/>
    <col min="3046" max="3046" width="17.85546875" style="1436" customWidth="1"/>
    <col min="3047" max="3047" width="16.28515625" style="1436" customWidth="1"/>
    <col min="3048" max="3048" width="16.42578125" style="1436" customWidth="1"/>
    <col min="3049" max="3049" width="14.140625" style="1436" customWidth="1"/>
    <col min="3050" max="3050" width="9.140625" style="1436"/>
    <col min="3051" max="3051" width="12.42578125" style="1436" customWidth="1"/>
    <col min="3052" max="3052" width="122.5703125" style="1436" bestFit="1" customWidth="1"/>
    <col min="3053" max="3291" width="9.140625" style="1436"/>
    <col min="3292" max="3292" width="11.7109375" style="1436" bestFit="1" customWidth="1"/>
    <col min="3293" max="3293" width="16.7109375" style="1436" customWidth="1"/>
    <col min="3294" max="3295" width="18.42578125" style="1436" customWidth="1"/>
    <col min="3296" max="3296" width="15.5703125" style="1436" customWidth="1"/>
    <col min="3297" max="3297" width="17" style="1436" customWidth="1"/>
    <col min="3298" max="3298" width="15.42578125" style="1436" customWidth="1"/>
    <col min="3299" max="3299" width="15" style="1436" customWidth="1"/>
    <col min="3300" max="3300" width="17.140625" style="1436" customWidth="1"/>
    <col min="3301" max="3301" width="14.42578125" style="1436" customWidth="1"/>
    <col min="3302" max="3302" width="17.85546875" style="1436" customWidth="1"/>
    <col min="3303" max="3303" width="16.28515625" style="1436" customWidth="1"/>
    <col min="3304" max="3304" width="16.42578125" style="1436" customWidth="1"/>
    <col min="3305" max="3305" width="14.140625" style="1436" customWidth="1"/>
    <col min="3306" max="3306" width="9.140625" style="1436"/>
    <col min="3307" max="3307" width="12.42578125" style="1436" customWidth="1"/>
    <col min="3308" max="3308" width="122.5703125" style="1436" bestFit="1" customWidth="1"/>
    <col min="3309" max="3547" width="9.140625" style="1436"/>
    <col min="3548" max="3548" width="11.7109375" style="1436" bestFit="1" customWidth="1"/>
    <col min="3549" max="3549" width="16.7109375" style="1436" customWidth="1"/>
    <col min="3550" max="3551" width="18.42578125" style="1436" customWidth="1"/>
    <col min="3552" max="3552" width="15.5703125" style="1436" customWidth="1"/>
    <col min="3553" max="3553" width="17" style="1436" customWidth="1"/>
    <col min="3554" max="3554" width="15.42578125" style="1436" customWidth="1"/>
    <col min="3555" max="3555" width="15" style="1436" customWidth="1"/>
    <col min="3556" max="3556" width="17.140625" style="1436" customWidth="1"/>
    <col min="3557" max="3557" width="14.42578125" style="1436" customWidth="1"/>
    <col min="3558" max="3558" width="17.85546875" style="1436" customWidth="1"/>
    <col min="3559" max="3559" width="16.28515625" style="1436" customWidth="1"/>
    <col min="3560" max="3560" width="16.42578125" style="1436" customWidth="1"/>
    <col min="3561" max="3561" width="14.140625" style="1436" customWidth="1"/>
    <col min="3562" max="3562" width="9.140625" style="1436"/>
    <col min="3563" max="3563" width="12.42578125" style="1436" customWidth="1"/>
    <col min="3564" max="3564" width="122.5703125" style="1436" bestFit="1" customWidth="1"/>
    <col min="3565" max="3803" width="9.140625" style="1436"/>
    <col min="3804" max="3804" width="11.7109375" style="1436" bestFit="1" customWidth="1"/>
    <col min="3805" max="3805" width="16.7109375" style="1436" customWidth="1"/>
    <col min="3806" max="3807" width="18.42578125" style="1436" customWidth="1"/>
    <col min="3808" max="3808" width="15.5703125" style="1436" customWidth="1"/>
    <col min="3809" max="3809" width="17" style="1436" customWidth="1"/>
    <col min="3810" max="3810" width="15.42578125" style="1436" customWidth="1"/>
    <col min="3811" max="3811" width="15" style="1436" customWidth="1"/>
    <col min="3812" max="3812" width="17.140625" style="1436" customWidth="1"/>
    <col min="3813" max="3813" width="14.42578125" style="1436" customWidth="1"/>
    <col min="3814" max="3814" width="17.85546875" style="1436" customWidth="1"/>
    <col min="3815" max="3815" width="16.28515625" style="1436" customWidth="1"/>
    <col min="3816" max="3816" width="16.42578125" style="1436" customWidth="1"/>
    <col min="3817" max="3817" width="14.140625" style="1436" customWidth="1"/>
    <col min="3818" max="3818" width="9.140625" style="1436"/>
    <col min="3819" max="3819" width="12.42578125" style="1436" customWidth="1"/>
    <col min="3820" max="3820" width="122.5703125" style="1436" bestFit="1" customWidth="1"/>
    <col min="3821" max="4059" width="9.140625" style="1436"/>
    <col min="4060" max="4060" width="11.7109375" style="1436" bestFit="1" customWidth="1"/>
    <col min="4061" max="4061" width="16.7109375" style="1436" customWidth="1"/>
    <col min="4062" max="4063" width="18.42578125" style="1436" customWidth="1"/>
    <col min="4064" max="4064" width="15.5703125" style="1436" customWidth="1"/>
    <col min="4065" max="4065" width="17" style="1436" customWidth="1"/>
    <col min="4066" max="4066" width="15.42578125" style="1436" customWidth="1"/>
    <col min="4067" max="4067" width="15" style="1436" customWidth="1"/>
    <col min="4068" max="4068" width="17.140625" style="1436" customWidth="1"/>
    <col min="4069" max="4069" width="14.42578125" style="1436" customWidth="1"/>
    <col min="4070" max="4070" width="17.85546875" style="1436" customWidth="1"/>
    <col min="4071" max="4071" width="16.28515625" style="1436" customWidth="1"/>
    <col min="4072" max="4072" width="16.42578125" style="1436" customWidth="1"/>
    <col min="4073" max="4073" width="14.140625" style="1436" customWidth="1"/>
    <col min="4074" max="4074" width="9.140625" style="1436"/>
    <col min="4075" max="4075" width="12.42578125" style="1436" customWidth="1"/>
    <col min="4076" max="4076" width="122.5703125" style="1436" bestFit="1" customWidth="1"/>
    <col min="4077" max="4315" width="9.140625" style="1436"/>
    <col min="4316" max="4316" width="11.7109375" style="1436" bestFit="1" customWidth="1"/>
    <col min="4317" max="4317" width="16.7109375" style="1436" customWidth="1"/>
    <col min="4318" max="4319" width="18.42578125" style="1436" customWidth="1"/>
    <col min="4320" max="4320" width="15.5703125" style="1436" customWidth="1"/>
    <col min="4321" max="4321" width="17" style="1436" customWidth="1"/>
    <col min="4322" max="4322" width="15.42578125" style="1436" customWidth="1"/>
    <col min="4323" max="4323" width="15" style="1436" customWidth="1"/>
    <col min="4324" max="4324" width="17.140625" style="1436" customWidth="1"/>
    <col min="4325" max="4325" width="14.42578125" style="1436" customWidth="1"/>
    <col min="4326" max="4326" width="17.85546875" style="1436" customWidth="1"/>
    <col min="4327" max="4327" width="16.28515625" style="1436" customWidth="1"/>
    <col min="4328" max="4328" width="16.42578125" style="1436" customWidth="1"/>
    <col min="4329" max="4329" width="14.140625" style="1436" customWidth="1"/>
    <col min="4330" max="4330" width="9.140625" style="1436"/>
    <col min="4331" max="4331" width="12.42578125" style="1436" customWidth="1"/>
    <col min="4332" max="4332" width="122.5703125" style="1436" bestFit="1" customWidth="1"/>
    <col min="4333" max="4571" width="9.140625" style="1436"/>
    <col min="4572" max="4572" width="11.7109375" style="1436" bestFit="1" customWidth="1"/>
    <col min="4573" max="4573" width="16.7109375" style="1436" customWidth="1"/>
    <col min="4574" max="4575" width="18.42578125" style="1436" customWidth="1"/>
    <col min="4576" max="4576" width="15.5703125" style="1436" customWidth="1"/>
    <col min="4577" max="4577" width="17" style="1436" customWidth="1"/>
    <col min="4578" max="4578" width="15.42578125" style="1436" customWidth="1"/>
    <col min="4579" max="4579" width="15" style="1436" customWidth="1"/>
    <col min="4580" max="4580" width="17.140625" style="1436" customWidth="1"/>
    <col min="4581" max="4581" width="14.42578125" style="1436" customWidth="1"/>
    <col min="4582" max="4582" width="17.85546875" style="1436" customWidth="1"/>
    <col min="4583" max="4583" width="16.28515625" style="1436" customWidth="1"/>
    <col min="4584" max="4584" width="16.42578125" style="1436" customWidth="1"/>
    <col min="4585" max="4585" width="14.140625" style="1436" customWidth="1"/>
    <col min="4586" max="4586" width="9.140625" style="1436"/>
    <col min="4587" max="4587" width="12.42578125" style="1436" customWidth="1"/>
    <col min="4588" max="4588" width="122.5703125" style="1436" bestFit="1" customWidth="1"/>
    <col min="4589" max="4827" width="9.140625" style="1436"/>
    <col min="4828" max="4828" width="11.7109375" style="1436" bestFit="1" customWidth="1"/>
    <col min="4829" max="4829" width="16.7109375" style="1436" customWidth="1"/>
    <col min="4830" max="4831" width="18.42578125" style="1436" customWidth="1"/>
    <col min="4832" max="4832" width="15.5703125" style="1436" customWidth="1"/>
    <col min="4833" max="4833" width="17" style="1436" customWidth="1"/>
    <col min="4834" max="4834" width="15.42578125" style="1436" customWidth="1"/>
    <col min="4835" max="4835" width="15" style="1436" customWidth="1"/>
    <col min="4836" max="4836" width="17.140625" style="1436" customWidth="1"/>
    <col min="4837" max="4837" width="14.42578125" style="1436" customWidth="1"/>
    <col min="4838" max="4838" width="17.85546875" style="1436" customWidth="1"/>
    <col min="4839" max="4839" width="16.28515625" style="1436" customWidth="1"/>
    <col min="4840" max="4840" width="16.42578125" style="1436" customWidth="1"/>
    <col min="4841" max="4841" width="14.140625" style="1436" customWidth="1"/>
    <col min="4842" max="4842" width="9.140625" style="1436"/>
    <col min="4843" max="4843" width="12.42578125" style="1436" customWidth="1"/>
    <col min="4844" max="4844" width="122.5703125" style="1436" bestFit="1" customWidth="1"/>
    <col min="4845" max="5083" width="9.140625" style="1436"/>
    <col min="5084" max="5084" width="11.7109375" style="1436" bestFit="1" customWidth="1"/>
    <col min="5085" max="5085" width="16.7109375" style="1436" customWidth="1"/>
    <col min="5086" max="5087" width="18.42578125" style="1436" customWidth="1"/>
    <col min="5088" max="5088" width="15.5703125" style="1436" customWidth="1"/>
    <col min="5089" max="5089" width="17" style="1436" customWidth="1"/>
    <col min="5090" max="5090" width="15.42578125" style="1436" customWidth="1"/>
    <col min="5091" max="5091" width="15" style="1436" customWidth="1"/>
    <col min="5092" max="5092" width="17.140625" style="1436" customWidth="1"/>
    <col min="5093" max="5093" width="14.42578125" style="1436" customWidth="1"/>
    <col min="5094" max="5094" width="17.85546875" style="1436" customWidth="1"/>
    <col min="5095" max="5095" width="16.28515625" style="1436" customWidth="1"/>
    <col min="5096" max="5096" width="16.42578125" style="1436" customWidth="1"/>
    <col min="5097" max="5097" width="14.140625" style="1436" customWidth="1"/>
    <col min="5098" max="5098" width="9.140625" style="1436"/>
    <col min="5099" max="5099" width="12.42578125" style="1436" customWidth="1"/>
    <col min="5100" max="5100" width="122.5703125" style="1436" bestFit="1" customWidth="1"/>
    <col min="5101" max="5339" width="9.140625" style="1436"/>
    <col min="5340" max="5340" width="11.7109375" style="1436" bestFit="1" customWidth="1"/>
    <col min="5341" max="5341" width="16.7109375" style="1436" customWidth="1"/>
    <col min="5342" max="5343" width="18.42578125" style="1436" customWidth="1"/>
    <col min="5344" max="5344" width="15.5703125" style="1436" customWidth="1"/>
    <col min="5345" max="5345" width="17" style="1436" customWidth="1"/>
    <col min="5346" max="5346" width="15.42578125" style="1436" customWidth="1"/>
    <col min="5347" max="5347" width="15" style="1436" customWidth="1"/>
    <col min="5348" max="5348" width="17.140625" style="1436" customWidth="1"/>
    <col min="5349" max="5349" width="14.42578125" style="1436" customWidth="1"/>
    <col min="5350" max="5350" width="17.85546875" style="1436" customWidth="1"/>
    <col min="5351" max="5351" width="16.28515625" style="1436" customWidth="1"/>
    <col min="5352" max="5352" width="16.42578125" style="1436" customWidth="1"/>
    <col min="5353" max="5353" width="14.140625" style="1436" customWidth="1"/>
    <col min="5354" max="5354" width="9.140625" style="1436"/>
    <col min="5355" max="5355" width="12.42578125" style="1436" customWidth="1"/>
    <col min="5356" max="5356" width="122.5703125" style="1436" bestFit="1" customWidth="1"/>
    <col min="5357" max="5595" width="9.140625" style="1436"/>
    <col min="5596" max="5596" width="11.7109375" style="1436" bestFit="1" customWidth="1"/>
    <col min="5597" max="5597" width="16.7109375" style="1436" customWidth="1"/>
    <col min="5598" max="5599" width="18.42578125" style="1436" customWidth="1"/>
    <col min="5600" max="5600" width="15.5703125" style="1436" customWidth="1"/>
    <col min="5601" max="5601" width="17" style="1436" customWidth="1"/>
    <col min="5602" max="5602" width="15.42578125" style="1436" customWidth="1"/>
    <col min="5603" max="5603" width="15" style="1436" customWidth="1"/>
    <col min="5604" max="5604" width="17.140625" style="1436" customWidth="1"/>
    <col min="5605" max="5605" width="14.42578125" style="1436" customWidth="1"/>
    <col min="5606" max="5606" width="17.85546875" style="1436" customWidth="1"/>
    <col min="5607" max="5607" width="16.28515625" style="1436" customWidth="1"/>
    <col min="5608" max="5608" width="16.42578125" style="1436" customWidth="1"/>
    <col min="5609" max="5609" width="14.140625" style="1436" customWidth="1"/>
    <col min="5610" max="5610" width="9.140625" style="1436"/>
    <col min="5611" max="5611" width="12.42578125" style="1436" customWidth="1"/>
    <col min="5612" max="5612" width="122.5703125" style="1436" bestFit="1" customWidth="1"/>
    <col min="5613" max="5851" width="9.140625" style="1436"/>
    <col min="5852" max="5852" width="11.7109375" style="1436" bestFit="1" customWidth="1"/>
    <col min="5853" max="5853" width="16.7109375" style="1436" customWidth="1"/>
    <col min="5854" max="5855" width="18.42578125" style="1436" customWidth="1"/>
    <col min="5856" max="5856" width="15.5703125" style="1436" customWidth="1"/>
    <col min="5857" max="5857" width="17" style="1436" customWidth="1"/>
    <col min="5858" max="5858" width="15.42578125" style="1436" customWidth="1"/>
    <col min="5859" max="5859" width="15" style="1436" customWidth="1"/>
    <col min="5860" max="5860" width="17.140625" style="1436" customWidth="1"/>
    <col min="5861" max="5861" width="14.42578125" style="1436" customWidth="1"/>
    <col min="5862" max="5862" width="17.85546875" style="1436" customWidth="1"/>
    <col min="5863" max="5863" width="16.28515625" style="1436" customWidth="1"/>
    <col min="5864" max="5864" width="16.42578125" style="1436" customWidth="1"/>
    <col min="5865" max="5865" width="14.140625" style="1436" customWidth="1"/>
    <col min="5866" max="5866" width="9.140625" style="1436"/>
    <col min="5867" max="5867" width="12.42578125" style="1436" customWidth="1"/>
    <col min="5868" max="5868" width="122.5703125" style="1436" bestFit="1" customWidth="1"/>
    <col min="5869" max="6107" width="9.140625" style="1436"/>
    <col min="6108" max="6108" width="11.7109375" style="1436" bestFit="1" customWidth="1"/>
    <col min="6109" max="6109" width="16.7109375" style="1436" customWidth="1"/>
    <col min="6110" max="6111" width="18.42578125" style="1436" customWidth="1"/>
    <col min="6112" max="6112" width="15.5703125" style="1436" customWidth="1"/>
    <col min="6113" max="6113" width="17" style="1436" customWidth="1"/>
    <col min="6114" max="6114" width="15.42578125" style="1436" customWidth="1"/>
    <col min="6115" max="6115" width="15" style="1436" customWidth="1"/>
    <col min="6116" max="6116" width="17.140625" style="1436" customWidth="1"/>
    <col min="6117" max="6117" width="14.42578125" style="1436" customWidth="1"/>
    <col min="6118" max="6118" width="17.85546875" style="1436" customWidth="1"/>
    <col min="6119" max="6119" width="16.28515625" style="1436" customWidth="1"/>
    <col min="6120" max="6120" width="16.42578125" style="1436" customWidth="1"/>
    <col min="6121" max="6121" width="14.140625" style="1436" customWidth="1"/>
    <col min="6122" max="6122" width="9.140625" style="1436"/>
    <col min="6123" max="6123" width="12.42578125" style="1436" customWidth="1"/>
    <col min="6124" max="6124" width="122.5703125" style="1436" bestFit="1" customWidth="1"/>
    <col min="6125" max="6363" width="9.140625" style="1436"/>
    <col min="6364" max="6364" width="11.7109375" style="1436" bestFit="1" customWidth="1"/>
    <col min="6365" max="6365" width="16.7109375" style="1436" customWidth="1"/>
    <col min="6366" max="6367" width="18.42578125" style="1436" customWidth="1"/>
    <col min="6368" max="6368" width="15.5703125" style="1436" customWidth="1"/>
    <col min="6369" max="6369" width="17" style="1436" customWidth="1"/>
    <col min="6370" max="6370" width="15.42578125" style="1436" customWidth="1"/>
    <col min="6371" max="6371" width="15" style="1436" customWidth="1"/>
    <col min="6372" max="6372" width="17.140625" style="1436" customWidth="1"/>
    <col min="6373" max="6373" width="14.42578125" style="1436" customWidth="1"/>
    <col min="6374" max="6374" width="17.85546875" style="1436" customWidth="1"/>
    <col min="6375" max="6375" width="16.28515625" style="1436" customWidth="1"/>
    <col min="6376" max="6376" width="16.42578125" style="1436" customWidth="1"/>
    <col min="6377" max="6377" width="14.140625" style="1436" customWidth="1"/>
    <col min="6378" max="6378" width="9.140625" style="1436"/>
    <col min="6379" max="6379" width="12.42578125" style="1436" customWidth="1"/>
    <col min="6380" max="6380" width="122.5703125" style="1436" bestFit="1" customWidth="1"/>
    <col min="6381" max="6619" width="9.140625" style="1436"/>
    <col min="6620" max="6620" width="11.7109375" style="1436" bestFit="1" customWidth="1"/>
    <col min="6621" max="6621" width="16.7109375" style="1436" customWidth="1"/>
    <col min="6622" max="6623" width="18.42578125" style="1436" customWidth="1"/>
    <col min="6624" max="6624" width="15.5703125" style="1436" customWidth="1"/>
    <col min="6625" max="6625" width="17" style="1436" customWidth="1"/>
    <col min="6626" max="6626" width="15.42578125" style="1436" customWidth="1"/>
    <col min="6627" max="6627" width="15" style="1436" customWidth="1"/>
    <col min="6628" max="6628" width="17.140625" style="1436" customWidth="1"/>
    <col min="6629" max="6629" width="14.42578125" style="1436" customWidth="1"/>
    <col min="6630" max="6630" width="17.85546875" style="1436" customWidth="1"/>
    <col min="6631" max="6631" width="16.28515625" style="1436" customWidth="1"/>
    <col min="6632" max="6632" width="16.42578125" style="1436" customWidth="1"/>
    <col min="6633" max="6633" width="14.140625" style="1436" customWidth="1"/>
    <col min="6634" max="6634" width="9.140625" style="1436"/>
    <col min="6635" max="6635" width="12.42578125" style="1436" customWidth="1"/>
    <col min="6636" max="6636" width="122.5703125" style="1436" bestFit="1" customWidth="1"/>
    <col min="6637" max="6875" width="9.140625" style="1436"/>
    <col min="6876" max="6876" width="11.7109375" style="1436" bestFit="1" customWidth="1"/>
    <col min="6877" max="6877" width="16.7109375" style="1436" customWidth="1"/>
    <col min="6878" max="6879" width="18.42578125" style="1436" customWidth="1"/>
    <col min="6880" max="6880" width="15.5703125" style="1436" customWidth="1"/>
    <col min="6881" max="6881" width="17" style="1436" customWidth="1"/>
    <col min="6882" max="6882" width="15.42578125" style="1436" customWidth="1"/>
    <col min="6883" max="6883" width="15" style="1436" customWidth="1"/>
    <col min="6884" max="6884" width="17.140625" style="1436" customWidth="1"/>
    <col min="6885" max="6885" width="14.42578125" style="1436" customWidth="1"/>
    <col min="6886" max="6886" width="17.85546875" style="1436" customWidth="1"/>
    <col min="6887" max="6887" width="16.28515625" style="1436" customWidth="1"/>
    <col min="6888" max="6888" width="16.42578125" style="1436" customWidth="1"/>
    <col min="6889" max="6889" width="14.140625" style="1436" customWidth="1"/>
    <col min="6890" max="6890" width="9.140625" style="1436"/>
    <col min="6891" max="6891" width="12.42578125" style="1436" customWidth="1"/>
    <col min="6892" max="6892" width="122.5703125" style="1436" bestFit="1" customWidth="1"/>
    <col min="6893" max="7131" width="9.140625" style="1436"/>
    <col min="7132" max="7132" width="11.7109375" style="1436" bestFit="1" customWidth="1"/>
    <col min="7133" max="7133" width="16.7109375" style="1436" customWidth="1"/>
    <col min="7134" max="7135" width="18.42578125" style="1436" customWidth="1"/>
    <col min="7136" max="7136" width="15.5703125" style="1436" customWidth="1"/>
    <col min="7137" max="7137" width="17" style="1436" customWidth="1"/>
    <col min="7138" max="7138" width="15.42578125" style="1436" customWidth="1"/>
    <col min="7139" max="7139" width="15" style="1436" customWidth="1"/>
    <col min="7140" max="7140" width="17.140625" style="1436" customWidth="1"/>
    <col min="7141" max="7141" width="14.42578125" style="1436" customWidth="1"/>
    <col min="7142" max="7142" width="17.85546875" style="1436" customWidth="1"/>
    <col min="7143" max="7143" width="16.28515625" style="1436" customWidth="1"/>
    <col min="7144" max="7144" width="16.42578125" style="1436" customWidth="1"/>
    <col min="7145" max="7145" width="14.140625" style="1436" customWidth="1"/>
    <col min="7146" max="7146" width="9.140625" style="1436"/>
    <col min="7147" max="7147" width="12.42578125" style="1436" customWidth="1"/>
    <col min="7148" max="7148" width="122.5703125" style="1436" bestFit="1" customWidth="1"/>
    <col min="7149" max="7387" width="9.140625" style="1436"/>
    <col min="7388" max="7388" width="11.7109375" style="1436" bestFit="1" customWidth="1"/>
    <col min="7389" max="7389" width="16.7109375" style="1436" customWidth="1"/>
    <col min="7390" max="7391" width="18.42578125" style="1436" customWidth="1"/>
    <col min="7392" max="7392" width="15.5703125" style="1436" customWidth="1"/>
    <col min="7393" max="7393" width="17" style="1436" customWidth="1"/>
    <col min="7394" max="7394" width="15.42578125" style="1436" customWidth="1"/>
    <col min="7395" max="7395" width="15" style="1436" customWidth="1"/>
    <col min="7396" max="7396" width="17.140625" style="1436" customWidth="1"/>
    <col min="7397" max="7397" width="14.42578125" style="1436" customWidth="1"/>
    <col min="7398" max="7398" width="17.85546875" style="1436" customWidth="1"/>
    <col min="7399" max="7399" width="16.28515625" style="1436" customWidth="1"/>
    <col min="7400" max="7400" width="16.42578125" style="1436" customWidth="1"/>
    <col min="7401" max="7401" width="14.140625" style="1436" customWidth="1"/>
    <col min="7402" max="7402" width="9.140625" style="1436"/>
    <col min="7403" max="7403" width="12.42578125" style="1436" customWidth="1"/>
    <col min="7404" max="7404" width="122.5703125" style="1436" bestFit="1" customWidth="1"/>
    <col min="7405" max="7643" width="9.140625" style="1436"/>
    <col min="7644" max="7644" width="11.7109375" style="1436" bestFit="1" customWidth="1"/>
    <col min="7645" max="7645" width="16.7109375" style="1436" customWidth="1"/>
    <col min="7646" max="7647" width="18.42578125" style="1436" customWidth="1"/>
    <col min="7648" max="7648" width="15.5703125" style="1436" customWidth="1"/>
    <col min="7649" max="7649" width="17" style="1436" customWidth="1"/>
    <col min="7650" max="7650" width="15.42578125" style="1436" customWidth="1"/>
    <col min="7651" max="7651" width="15" style="1436" customWidth="1"/>
    <col min="7652" max="7652" width="17.140625" style="1436" customWidth="1"/>
    <col min="7653" max="7653" width="14.42578125" style="1436" customWidth="1"/>
    <col min="7654" max="7654" width="17.85546875" style="1436" customWidth="1"/>
    <col min="7655" max="7655" width="16.28515625" style="1436" customWidth="1"/>
    <col min="7656" max="7656" width="16.42578125" style="1436" customWidth="1"/>
    <col min="7657" max="7657" width="14.140625" style="1436" customWidth="1"/>
    <col min="7658" max="7658" width="9.140625" style="1436"/>
    <col min="7659" max="7659" width="12.42578125" style="1436" customWidth="1"/>
    <col min="7660" max="7660" width="122.5703125" style="1436" bestFit="1" customWidth="1"/>
    <col min="7661" max="7899" width="9.140625" style="1436"/>
    <col min="7900" max="7900" width="11.7109375" style="1436" bestFit="1" customWidth="1"/>
    <col min="7901" max="7901" width="16.7109375" style="1436" customWidth="1"/>
    <col min="7902" max="7903" width="18.42578125" style="1436" customWidth="1"/>
    <col min="7904" max="7904" width="15.5703125" style="1436" customWidth="1"/>
    <col min="7905" max="7905" width="17" style="1436" customWidth="1"/>
    <col min="7906" max="7906" width="15.42578125" style="1436" customWidth="1"/>
    <col min="7907" max="7907" width="15" style="1436" customWidth="1"/>
    <col min="7908" max="7908" width="17.140625" style="1436" customWidth="1"/>
    <col min="7909" max="7909" width="14.42578125" style="1436" customWidth="1"/>
    <col min="7910" max="7910" width="17.85546875" style="1436" customWidth="1"/>
    <col min="7911" max="7911" width="16.28515625" style="1436" customWidth="1"/>
    <col min="7912" max="7912" width="16.42578125" style="1436" customWidth="1"/>
    <col min="7913" max="7913" width="14.140625" style="1436" customWidth="1"/>
    <col min="7914" max="7914" width="9.140625" style="1436"/>
    <col min="7915" max="7915" width="12.42578125" style="1436" customWidth="1"/>
    <col min="7916" max="7916" width="122.5703125" style="1436" bestFit="1" customWidth="1"/>
    <col min="7917" max="8155" width="9.140625" style="1436"/>
    <col min="8156" max="8156" width="11.7109375" style="1436" bestFit="1" customWidth="1"/>
    <col min="8157" max="8157" width="16.7109375" style="1436" customWidth="1"/>
    <col min="8158" max="8159" width="18.42578125" style="1436" customWidth="1"/>
    <col min="8160" max="8160" width="15.5703125" style="1436" customWidth="1"/>
    <col min="8161" max="8161" width="17" style="1436" customWidth="1"/>
    <col min="8162" max="8162" width="15.42578125" style="1436" customWidth="1"/>
    <col min="8163" max="8163" width="15" style="1436" customWidth="1"/>
    <col min="8164" max="8164" width="17.140625" style="1436" customWidth="1"/>
    <col min="8165" max="8165" width="14.42578125" style="1436" customWidth="1"/>
    <col min="8166" max="8166" width="17.85546875" style="1436" customWidth="1"/>
    <col min="8167" max="8167" width="16.28515625" style="1436" customWidth="1"/>
    <col min="8168" max="8168" width="16.42578125" style="1436" customWidth="1"/>
    <col min="8169" max="8169" width="14.140625" style="1436" customWidth="1"/>
    <col min="8170" max="8170" width="9.140625" style="1436"/>
    <col min="8171" max="8171" width="12.42578125" style="1436" customWidth="1"/>
    <col min="8172" max="8172" width="122.5703125" style="1436" bestFit="1" customWidth="1"/>
    <col min="8173" max="8411" width="9.140625" style="1436"/>
    <col min="8412" max="8412" width="11.7109375" style="1436" bestFit="1" customWidth="1"/>
    <col min="8413" max="8413" width="16.7109375" style="1436" customWidth="1"/>
    <col min="8414" max="8415" width="18.42578125" style="1436" customWidth="1"/>
    <col min="8416" max="8416" width="15.5703125" style="1436" customWidth="1"/>
    <col min="8417" max="8417" width="17" style="1436" customWidth="1"/>
    <col min="8418" max="8418" width="15.42578125" style="1436" customWidth="1"/>
    <col min="8419" max="8419" width="15" style="1436" customWidth="1"/>
    <col min="8420" max="8420" width="17.140625" style="1436" customWidth="1"/>
    <col min="8421" max="8421" width="14.42578125" style="1436" customWidth="1"/>
    <col min="8422" max="8422" width="17.85546875" style="1436" customWidth="1"/>
    <col min="8423" max="8423" width="16.28515625" style="1436" customWidth="1"/>
    <col min="8424" max="8424" width="16.42578125" style="1436" customWidth="1"/>
    <col min="8425" max="8425" width="14.140625" style="1436" customWidth="1"/>
    <col min="8426" max="8426" width="9.140625" style="1436"/>
    <col min="8427" max="8427" width="12.42578125" style="1436" customWidth="1"/>
    <col min="8428" max="8428" width="122.5703125" style="1436" bestFit="1" customWidth="1"/>
    <col min="8429" max="8667" width="9.140625" style="1436"/>
    <col min="8668" max="8668" width="11.7109375" style="1436" bestFit="1" customWidth="1"/>
    <col min="8669" max="8669" width="16.7109375" style="1436" customWidth="1"/>
    <col min="8670" max="8671" width="18.42578125" style="1436" customWidth="1"/>
    <col min="8672" max="8672" width="15.5703125" style="1436" customWidth="1"/>
    <col min="8673" max="8673" width="17" style="1436" customWidth="1"/>
    <col min="8674" max="8674" width="15.42578125" style="1436" customWidth="1"/>
    <col min="8675" max="8675" width="15" style="1436" customWidth="1"/>
    <col min="8676" max="8676" width="17.140625" style="1436" customWidth="1"/>
    <col min="8677" max="8677" width="14.42578125" style="1436" customWidth="1"/>
    <col min="8678" max="8678" width="17.85546875" style="1436" customWidth="1"/>
    <col min="8679" max="8679" width="16.28515625" style="1436" customWidth="1"/>
    <col min="8680" max="8680" width="16.42578125" style="1436" customWidth="1"/>
    <col min="8681" max="8681" width="14.140625" style="1436" customWidth="1"/>
    <col min="8682" max="8682" width="9.140625" style="1436"/>
    <col min="8683" max="8683" width="12.42578125" style="1436" customWidth="1"/>
    <col min="8684" max="8684" width="122.5703125" style="1436" bestFit="1" customWidth="1"/>
    <col min="8685" max="8923" width="9.140625" style="1436"/>
    <col min="8924" max="8924" width="11.7109375" style="1436" bestFit="1" customWidth="1"/>
    <col min="8925" max="8925" width="16.7109375" style="1436" customWidth="1"/>
    <col min="8926" max="8927" width="18.42578125" style="1436" customWidth="1"/>
    <col min="8928" max="8928" width="15.5703125" style="1436" customWidth="1"/>
    <col min="8929" max="8929" width="17" style="1436" customWidth="1"/>
    <col min="8930" max="8930" width="15.42578125" style="1436" customWidth="1"/>
    <col min="8931" max="8931" width="15" style="1436" customWidth="1"/>
    <col min="8932" max="8932" width="17.140625" style="1436" customWidth="1"/>
    <col min="8933" max="8933" width="14.42578125" style="1436" customWidth="1"/>
    <col min="8934" max="8934" width="17.85546875" style="1436" customWidth="1"/>
    <col min="8935" max="8935" width="16.28515625" style="1436" customWidth="1"/>
    <col min="8936" max="8936" width="16.42578125" style="1436" customWidth="1"/>
    <col min="8937" max="8937" width="14.140625" style="1436" customWidth="1"/>
    <col min="8938" max="8938" width="9.140625" style="1436"/>
    <col min="8939" max="8939" width="12.42578125" style="1436" customWidth="1"/>
    <col min="8940" max="8940" width="122.5703125" style="1436" bestFit="1" customWidth="1"/>
    <col min="8941" max="9179" width="9.140625" style="1436"/>
    <col min="9180" max="9180" width="11.7109375" style="1436" bestFit="1" customWidth="1"/>
    <col min="9181" max="9181" width="16.7109375" style="1436" customWidth="1"/>
    <col min="9182" max="9183" width="18.42578125" style="1436" customWidth="1"/>
    <col min="9184" max="9184" width="15.5703125" style="1436" customWidth="1"/>
    <col min="9185" max="9185" width="17" style="1436" customWidth="1"/>
    <col min="9186" max="9186" width="15.42578125" style="1436" customWidth="1"/>
    <col min="9187" max="9187" width="15" style="1436" customWidth="1"/>
    <col min="9188" max="9188" width="17.140625" style="1436" customWidth="1"/>
    <col min="9189" max="9189" width="14.42578125" style="1436" customWidth="1"/>
    <col min="9190" max="9190" width="17.85546875" style="1436" customWidth="1"/>
    <col min="9191" max="9191" width="16.28515625" style="1436" customWidth="1"/>
    <col min="9192" max="9192" width="16.42578125" style="1436" customWidth="1"/>
    <col min="9193" max="9193" width="14.140625" style="1436" customWidth="1"/>
    <col min="9194" max="9194" width="9.140625" style="1436"/>
    <col min="9195" max="9195" width="12.42578125" style="1436" customWidth="1"/>
    <col min="9196" max="9196" width="122.5703125" style="1436" bestFit="1" customWidth="1"/>
    <col min="9197" max="9435" width="9.140625" style="1436"/>
    <col min="9436" max="9436" width="11.7109375" style="1436" bestFit="1" customWidth="1"/>
    <col min="9437" max="9437" width="16.7109375" style="1436" customWidth="1"/>
    <col min="9438" max="9439" width="18.42578125" style="1436" customWidth="1"/>
    <col min="9440" max="9440" width="15.5703125" style="1436" customWidth="1"/>
    <col min="9441" max="9441" width="17" style="1436" customWidth="1"/>
    <col min="9442" max="9442" width="15.42578125" style="1436" customWidth="1"/>
    <col min="9443" max="9443" width="15" style="1436" customWidth="1"/>
    <col min="9444" max="9444" width="17.140625" style="1436" customWidth="1"/>
    <col min="9445" max="9445" width="14.42578125" style="1436" customWidth="1"/>
    <col min="9446" max="9446" width="17.85546875" style="1436" customWidth="1"/>
    <col min="9447" max="9447" width="16.28515625" style="1436" customWidth="1"/>
    <col min="9448" max="9448" width="16.42578125" style="1436" customWidth="1"/>
    <col min="9449" max="9449" width="14.140625" style="1436" customWidth="1"/>
    <col min="9450" max="9450" width="9.140625" style="1436"/>
    <col min="9451" max="9451" width="12.42578125" style="1436" customWidth="1"/>
    <col min="9452" max="9452" width="122.5703125" style="1436" bestFit="1" customWidth="1"/>
    <col min="9453" max="9691" width="9.140625" style="1436"/>
    <col min="9692" max="9692" width="11.7109375" style="1436" bestFit="1" customWidth="1"/>
    <col min="9693" max="9693" width="16.7109375" style="1436" customWidth="1"/>
    <col min="9694" max="9695" width="18.42578125" style="1436" customWidth="1"/>
    <col min="9696" max="9696" width="15.5703125" style="1436" customWidth="1"/>
    <col min="9697" max="9697" width="17" style="1436" customWidth="1"/>
    <col min="9698" max="9698" width="15.42578125" style="1436" customWidth="1"/>
    <col min="9699" max="9699" width="15" style="1436" customWidth="1"/>
    <col min="9700" max="9700" width="17.140625" style="1436" customWidth="1"/>
    <col min="9701" max="9701" width="14.42578125" style="1436" customWidth="1"/>
    <col min="9702" max="9702" width="17.85546875" style="1436" customWidth="1"/>
    <col min="9703" max="9703" width="16.28515625" style="1436" customWidth="1"/>
    <col min="9704" max="9704" width="16.42578125" style="1436" customWidth="1"/>
    <col min="9705" max="9705" width="14.140625" style="1436" customWidth="1"/>
    <col min="9706" max="9706" width="9.140625" style="1436"/>
    <col min="9707" max="9707" width="12.42578125" style="1436" customWidth="1"/>
    <col min="9708" max="9708" width="122.5703125" style="1436" bestFit="1" customWidth="1"/>
    <col min="9709" max="9947" width="9.140625" style="1436"/>
    <col min="9948" max="9948" width="11.7109375" style="1436" bestFit="1" customWidth="1"/>
    <col min="9949" max="9949" width="16.7109375" style="1436" customWidth="1"/>
    <col min="9950" max="9951" width="18.42578125" style="1436" customWidth="1"/>
    <col min="9952" max="9952" width="15.5703125" style="1436" customWidth="1"/>
    <col min="9953" max="9953" width="17" style="1436" customWidth="1"/>
    <col min="9954" max="9954" width="15.42578125" style="1436" customWidth="1"/>
    <col min="9955" max="9955" width="15" style="1436" customWidth="1"/>
    <col min="9956" max="9956" width="17.140625" style="1436" customWidth="1"/>
    <col min="9957" max="9957" width="14.42578125" style="1436" customWidth="1"/>
    <col min="9958" max="9958" width="17.85546875" style="1436" customWidth="1"/>
    <col min="9959" max="9959" width="16.28515625" style="1436" customWidth="1"/>
    <col min="9960" max="9960" width="16.42578125" style="1436" customWidth="1"/>
    <col min="9961" max="9961" width="14.140625" style="1436" customWidth="1"/>
    <col min="9962" max="9962" width="9.140625" style="1436"/>
    <col min="9963" max="9963" width="12.42578125" style="1436" customWidth="1"/>
    <col min="9964" max="9964" width="122.5703125" style="1436" bestFit="1" customWidth="1"/>
    <col min="9965" max="10203" width="9.140625" style="1436"/>
    <col min="10204" max="10204" width="11.7109375" style="1436" bestFit="1" customWidth="1"/>
    <col min="10205" max="10205" width="16.7109375" style="1436" customWidth="1"/>
    <col min="10206" max="10207" width="18.42578125" style="1436" customWidth="1"/>
    <col min="10208" max="10208" width="15.5703125" style="1436" customWidth="1"/>
    <col min="10209" max="10209" width="17" style="1436" customWidth="1"/>
    <col min="10210" max="10210" width="15.42578125" style="1436" customWidth="1"/>
    <col min="10211" max="10211" width="15" style="1436" customWidth="1"/>
    <col min="10212" max="10212" width="17.140625" style="1436" customWidth="1"/>
    <col min="10213" max="10213" width="14.42578125" style="1436" customWidth="1"/>
    <col min="10214" max="10214" width="17.85546875" style="1436" customWidth="1"/>
    <col min="10215" max="10215" width="16.28515625" style="1436" customWidth="1"/>
    <col min="10216" max="10216" width="16.42578125" style="1436" customWidth="1"/>
    <col min="10217" max="10217" width="14.140625" style="1436" customWidth="1"/>
    <col min="10218" max="10218" width="9.140625" style="1436"/>
    <col min="10219" max="10219" width="12.42578125" style="1436" customWidth="1"/>
    <col min="10220" max="10220" width="122.5703125" style="1436" bestFit="1" customWidth="1"/>
    <col min="10221" max="10459" width="9.140625" style="1436"/>
    <col min="10460" max="10460" width="11.7109375" style="1436" bestFit="1" customWidth="1"/>
    <col min="10461" max="10461" width="16.7109375" style="1436" customWidth="1"/>
    <col min="10462" max="10463" width="18.42578125" style="1436" customWidth="1"/>
    <col min="10464" max="10464" width="15.5703125" style="1436" customWidth="1"/>
    <col min="10465" max="10465" width="17" style="1436" customWidth="1"/>
    <col min="10466" max="10466" width="15.42578125" style="1436" customWidth="1"/>
    <col min="10467" max="10467" width="15" style="1436" customWidth="1"/>
    <col min="10468" max="10468" width="17.140625" style="1436" customWidth="1"/>
    <col min="10469" max="10469" width="14.42578125" style="1436" customWidth="1"/>
    <col min="10470" max="10470" width="17.85546875" style="1436" customWidth="1"/>
    <col min="10471" max="10471" width="16.28515625" style="1436" customWidth="1"/>
    <col min="10472" max="10472" width="16.42578125" style="1436" customWidth="1"/>
    <col min="10473" max="10473" width="14.140625" style="1436" customWidth="1"/>
    <col min="10474" max="10474" width="9.140625" style="1436"/>
    <col min="10475" max="10475" width="12.42578125" style="1436" customWidth="1"/>
    <col min="10476" max="10476" width="122.5703125" style="1436" bestFit="1" customWidth="1"/>
    <col min="10477" max="10715" width="9.140625" style="1436"/>
    <col min="10716" max="10716" width="11.7109375" style="1436" bestFit="1" customWidth="1"/>
    <col min="10717" max="10717" width="16.7109375" style="1436" customWidth="1"/>
    <col min="10718" max="10719" width="18.42578125" style="1436" customWidth="1"/>
    <col min="10720" max="10720" width="15.5703125" style="1436" customWidth="1"/>
    <col min="10721" max="10721" width="17" style="1436" customWidth="1"/>
    <col min="10722" max="10722" width="15.42578125" style="1436" customWidth="1"/>
    <col min="10723" max="10723" width="15" style="1436" customWidth="1"/>
    <col min="10724" max="10724" width="17.140625" style="1436" customWidth="1"/>
    <col min="10725" max="10725" width="14.42578125" style="1436" customWidth="1"/>
    <col min="10726" max="10726" width="17.85546875" style="1436" customWidth="1"/>
    <col min="10727" max="10727" width="16.28515625" style="1436" customWidth="1"/>
    <col min="10728" max="10728" width="16.42578125" style="1436" customWidth="1"/>
    <col min="10729" max="10729" width="14.140625" style="1436" customWidth="1"/>
    <col min="10730" max="10730" width="9.140625" style="1436"/>
    <col min="10731" max="10731" width="12.42578125" style="1436" customWidth="1"/>
    <col min="10732" max="10732" width="122.5703125" style="1436" bestFit="1" customWidth="1"/>
    <col min="10733" max="10971" width="9.140625" style="1436"/>
    <col min="10972" max="10972" width="11.7109375" style="1436" bestFit="1" customWidth="1"/>
    <col min="10973" max="10973" width="16.7109375" style="1436" customWidth="1"/>
    <col min="10974" max="10975" width="18.42578125" style="1436" customWidth="1"/>
    <col min="10976" max="10976" width="15.5703125" style="1436" customWidth="1"/>
    <col min="10977" max="10977" width="17" style="1436" customWidth="1"/>
    <col min="10978" max="10978" width="15.42578125" style="1436" customWidth="1"/>
    <col min="10979" max="10979" width="15" style="1436" customWidth="1"/>
    <col min="10980" max="10980" width="17.140625" style="1436" customWidth="1"/>
    <col min="10981" max="10981" width="14.42578125" style="1436" customWidth="1"/>
    <col min="10982" max="10982" width="17.85546875" style="1436" customWidth="1"/>
    <col min="10983" max="10983" width="16.28515625" style="1436" customWidth="1"/>
    <col min="10984" max="10984" width="16.42578125" style="1436" customWidth="1"/>
    <col min="10985" max="10985" width="14.140625" style="1436" customWidth="1"/>
    <col min="10986" max="10986" width="9.140625" style="1436"/>
    <col min="10987" max="10987" width="12.42578125" style="1436" customWidth="1"/>
    <col min="10988" max="10988" width="122.5703125" style="1436" bestFit="1" customWidth="1"/>
    <col min="10989" max="11227" width="9.140625" style="1436"/>
    <col min="11228" max="11228" width="11.7109375" style="1436" bestFit="1" customWidth="1"/>
    <col min="11229" max="11229" width="16.7109375" style="1436" customWidth="1"/>
    <col min="11230" max="11231" width="18.42578125" style="1436" customWidth="1"/>
    <col min="11232" max="11232" width="15.5703125" style="1436" customWidth="1"/>
    <col min="11233" max="11233" width="17" style="1436" customWidth="1"/>
    <col min="11234" max="11234" width="15.42578125" style="1436" customWidth="1"/>
    <col min="11235" max="11235" width="15" style="1436" customWidth="1"/>
    <col min="11236" max="11236" width="17.140625" style="1436" customWidth="1"/>
    <col min="11237" max="11237" width="14.42578125" style="1436" customWidth="1"/>
    <col min="11238" max="11238" width="17.85546875" style="1436" customWidth="1"/>
    <col min="11239" max="11239" width="16.28515625" style="1436" customWidth="1"/>
    <col min="11240" max="11240" width="16.42578125" style="1436" customWidth="1"/>
    <col min="11241" max="11241" width="14.140625" style="1436" customWidth="1"/>
    <col min="11242" max="11242" width="9.140625" style="1436"/>
    <col min="11243" max="11243" width="12.42578125" style="1436" customWidth="1"/>
    <col min="11244" max="11244" width="122.5703125" style="1436" bestFit="1" customWidth="1"/>
    <col min="11245" max="11483" width="9.140625" style="1436"/>
    <col min="11484" max="11484" width="11.7109375" style="1436" bestFit="1" customWidth="1"/>
    <col min="11485" max="11485" width="16.7109375" style="1436" customWidth="1"/>
    <col min="11486" max="11487" width="18.42578125" style="1436" customWidth="1"/>
    <col min="11488" max="11488" width="15.5703125" style="1436" customWidth="1"/>
    <col min="11489" max="11489" width="17" style="1436" customWidth="1"/>
    <col min="11490" max="11490" width="15.42578125" style="1436" customWidth="1"/>
    <col min="11491" max="11491" width="15" style="1436" customWidth="1"/>
    <col min="11492" max="11492" width="17.140625" style="1436" customWidth="1"/>
    <col min="11493" max="11493" width="14.42578125" style="1436" customWidth="1"/>
    <col min="11494" max="11494" width="17.85546875" style="1436" customWidth="1"/>
    <col min="11495" max="11495" width="16.28515625" style="1436" customWidth="1"/>
    <col min="11496" max="11496" width="16.42578125" style="1436" customWidth="1"/>
    <col min="11497" max="11497" width="14.140625" style="1436" customWidth="1"/>
    <col min="11498" max="11498" width="9.140625" style="1436"/>
    <col min="11499" max="11499" width="12.42578125" style="1436" customWidth="1"/>
    <col min="11500" max="11500" width="122.5703125" style="1436" bestFit="1" customWidth="1"/>
    <col min="11501" max="11739" width="9.140625" style="1436"/>
    <col min="11740" max="11740" width="11.7109375" style="1436" bestFit="1" customWidth="1"/>
    <col min="11741" max="11741" width="16.7109375" style="1436" customWidth="1"/>
    <col min="11742" max="11743" width="18.42578125" style="1436" customWidth="1"/>
    <col min="11744" max="11744" width="15.5703125" style="1436" customWidth="1"/>
    <col min="11745" max="11745" width="17" style="1436" customWidth="1"/>
    <col min="11746" max="11746" width="15.42578125" style="1436" customWidth="1"/>
    <col min="11747" max="11747" width="15" style="1436" customWidth="1"/>
    <col min="11748" max="11748" width="17.140625" style="1436" customWidth="1"/>
    <col min="11749" max="11749" width="14.42578125" style="1436" customWidth="1"/>
    <col min="11750" max="11750" width="17.85546875" style="1436" customWidth="1"/>
    <col min="11751" max="11751" width="16.28515625" style="1436" customWidth="1"/>
    <col min="11752" max="11752" width="16.42578125" style="1436" customWidth="1"/>
    <col min="11753" max="11753" width="14.140625" style="1436" customWidth="1"/>
    <col min="11754" max="11754" width="9.140625" style="1436"/>
    <col min="11755" max="11755" width="12.42578125" style="1436" customWidth="1"/>
    <col min="11756" max="11756" width="122.5703125" style="1436" bestFit="1" customWidth="1"/>
    <col min="11757" max="11995" width="9.140625" style="1436"/>
    <col min="11996" max="11996" width="11.7109375" style="1436" bestFit="1" customWidth="1"/>
    <col min="11997" max="11997" width="16.7109375" style="1436" customWidth="1"/>
    <col min="11998" max="11999" width="18.42578125" style="1436" customWidth="1"/>
    <col min="12000" max="12000" width="15.5703125" style="1436" customWidth="1"/>
    <col min="12001" max="12001" width="17" style="1436" customWidth="1"/>
    <col min="12002" max="12002" width="15.42578125" style="1436" customWidth="1"/>
    <col min="12003" max="12003" width="15" style="1436" customWidth="1"/>
    <col min="12004" max="12004" width="17.140625" style="1436" customWidth="1"/>
    <col min="12005" max="12005" width="14.42578125" style="1436" customWidth="1"/>
    <col min="12006" max="12006" width="17.85546875" style="1436" customWidth="1"/>
    <col min="12007" max="12007" width="16.28515625" style="1436" customWidth="1"/>
    <col min="12008" max="12008" width="16.42578125" style="1436" customWidth="1"/>
    <col min="12009" max="12009" width="14.140625" style="1436" customWidth="1"/>
    <col min="12010" max="12010" width="9.140625" style="1436"/>
    <col min="12011" max="12011" width="12.42578125" style="1436" customWidth="1"/>
    <col min="12012" max="12012" width="122.5703125" style="1436" bestFit="1" customWidth="1"/>
    <col min="12013" max="12251" width="9.140625" style="1436"/>
    <col min="12252" max="12252" width="11.7109375" style="1436" bestFit="1" customWidth="1"/>
    <col min="12253" max="12253" width="16.7109375" style="1436" customWidth="1"/>
    <col min="12254" max="12255" width="18.42578125" style="1436" customWidth="1"/>
    <col min="12256" max="12256" width="15.5703125" style="1436" customWidth="1"/>
    <col min="12257" max="12257" width="17" style="1436" customWidth="1"/>
    <col min="12258" max="12258" width="15.42578125" style="1436" customWidth="1"/>
    <col min="12259" max="12259" width="15" style="1436" customWidth="1"/>
    <col min="12260" max="12260" width="17.140625" style="1436" customWidth="1"/>
    <col min="12261" max="12261" width="14.42578125" style="1436" customWidth="1"/>
    <col min="12262" max="12262" width="17.85546875" style="1436" customWidth="1"/>
    <col min="12263" max="12263" width="16.28515625" style="1436" customWidth="1"/>
    <col min="12264" max="12264" width="16.42578125" style="1436" customWidth="1"/>
    <col min="12265" max="12265" width="14.140625" style="1436" customWidth="1"/>
    <col min="12266" max="12266" width="9.140625" style="1436"/>
    <col min="12267" max="12267" width="12.42578125" style="1436" customWidth="1"/>
    <col min="12268" max="12268" width="122.5703125" style="1436" bestFit="1" customWidth="1"/>
    <col min="12269" max="12507" width="9.140625" style="1436"/>
    <col min="12508" max="12508" width="11.7109375" style="1436" bestFit="1" customWidth="1"/>
    <col min="12509" max="12509" width="16.7109375" style="1436" customWidth="1"/>
    <col min="12510" max="12511" width="18.42578125" style="1436" customWidth="1"/>
    <col min="12512" max="12512" width="15.5703125" style="1436" customWidth="1"/>
    <col min="12513" max="12513" width="17" style="1436" customWidth="1"/>
    <col min="12514" max="12514" width="15.42578125" style="1436" customWidth="1"/>
    <col min="12515" max="12515" width="15" style="1436" customWidth="1"/>
    <col min="12516" max="12516" width="17.140625" style="1436" customWidth="1"/>
    <col min="12517" max="12517" width="14.42578125" style="1436" customWidth="1"/>
    <col min="12518" max="12518" width="17.85546875" style="1436" customWidth="1"/>
    <col min="12519" max="12519" width="16.28515625" style="1436" customWidth="1"/>
    <col min="12520" max="12520" width="16.42578125" style="1436" customWidth="1"/>
    <col min="12521" max="12521" width="14.140625" style="1436" customWidth="1"/>
    <col min="12522" max="12522" width="9.140625" style="1436"/>
    <col min="12523" max="12523" width="12.42578125" style="1436" customWidth="1"/>
    <col min="12524" max="12524" width="122.5703125" style="1436" bestFit="1" customWidth="1"/>
    <col min="12525" max="12763" width="9.140625" style="1436"/>
    <col min="12764" max="12764" width="11.7109375" style="1436" bestFit="1" customWidth="1"/>
    <col min="12765" max="12765" width="16.7109375" style="1436" customWidth="1"/>
    <col min="12766" max="12767" width="18.42578125" style="1436" customWidth="1"/>
    <col min="12768" max="12768" width="15.5703125" style="1436" customWidth="1"/>
    <col min="12769" max="12769" width="17" style="1436" customWidth="1"/>
    <col min="12770" max="12770" width="15.42578125" style="1436" customWidth="1"/>
    <col min="12771" max="12771" width="15" style="1436" customWidth="1"/>
    <col min="12772" max="12772" width="17.140625" style="1436" customWidth="1"/>
    <col min="12773" max="12773" width="14.42578125" style="1436" customWidth="1"/>
    <col min="12774" max="12774" width="17.85546875" style="1436" customWidth="1"/>
    <col min="12775" max="12775" width="16.28515625" style="1436" customWidth="1"/>
    <col min="12776" max="12776" width="16.42578125" style="1436" customWidth="1"/>
    <col min="12777" max="12777" width="14.140625" style="1436" customWidth="1"/>
    <col min="12778" max="12778" width="9.140625" style="1436"/>
    <col min="12779" max="12779" width="12.42578125" style="1436" customWidth="1"/>
    <col min="12780" max="12780" width="122.5703125" style="1436" bestFit="1" customWidth="1"/>
    <col min="12781" max="13019" width="9.140625" style="1436"/>
    <col min="13020" max="13020" width="11.7109375" style="1436" bestFit="1" customWidth="1"/>
    <col min="13021" max="13021" width="16.7109375" style="1436" customWidth="1"/>
    <col min="13022" max="13023" width="18.42578125" style="1436" customWidth="1"/>
    <col min="13024" max="13024" width="15.5703125" style="1436" customWidth="1"/>
    <col min="13025" max="13025" width="17" style="1436" customWidth="1"/>
    <col min="13026" max="13026" width="15.42578125" style="1436" customWidth="1"/>
    <col min="13027" max="13027" width="15" style="1436" customWidth="1"/>
    <col min="13028" max="13028" width="17.140625" style="1436" customWidth="1"/>
    <col min="13029" max="13029" width="14.42578125" style="1436" customWidth="1"/>
    <col min="13030" max="13030" width="17.85546875" style="1436" customWidth="1"/>
    <col min="13031" max="13031" width="16.28515625" style="1436" customWidth="1"/>
    <col min="13032" max="13032" width="16.42578125" style="1436" customWidth="1"/>
    <col min="13033" max="13033" width="14.140625" style="1436" customWidth="1"/>
    <col min="13034" max="13034" width="9.140625" style="1436"/>
    <col min="13035" max="13035" width="12.42578125" style="1436" customWidth="1"/>
    <col min="13036" max="13036" width="122.5703125" style="1436" bestFit="1" customWidth="1"/>
    <col min="13037" max="13275" width="9.140625" style="1436"/>
    <col min="13276" max="13276" width="11.7109375" style="1436" bestFit="1" customWidth="1"/>
    <col min="13277" max="13277" width="16.7109375" style="1436" customWidth="1"/>
    <col min="13278" max="13279" width="18.42578125" style="1436" customWidth="1"/>
    <col min="13280" max="13280" width="15.5703125" style="1436" customWidth="1"/>
    <col min="13281" max="13281" width="17" style="1436" customWidth="1"/>
    <col min="13282" max="13282" width="15.42578125" style="1436" customWidth="1"/>
    <col min="13283" max="13283" width="15" style="1436" customWidth="1"/>
    <col min="13284" max="13284" width="17.140625" style="1436" customWidth="1"/>
    <col min="13285" max="13285" width="14.42578125" style="1436" customWidth="1"/>
    <col min="13286" max="13286" width="17.85546875" style="1436" customWidth="1"/>
    <col min="13287" max="13287" width="16.28515625" style="1436" customWidth="1"/>
    <col min="13288" max="13288" width="16.42578125" style="1436" customWidth="1"/>
    <col min="13289" max="13289" width="14.140625" style="1436" customWidth="1"/>
    <col min="13290" max="13290" width="9.140625" style="1436"/>
    <col min="13291" max="13291" width="12.42578125" style="1436" customWidth="1"/>
    <col min="13292" max="13292" width="122.5703125" style="1436" bestFit="1" customWidth="1"/>
    <col min="13293" max="13531" width="9.140625" style="1436"/>
    <col min="13532" max="13532" width="11.7109375" style="1436" bestFit="1" customWidth="1"/>
    <col min="13533" max="13533" width="16.7109375" style="1436" customWidth="1"/>
    <col min="13534" max="13535" width="18.42578125" style="1436" customWidth="1"/>
    <col min="13536" max="13536" width="15.5703125" style="1436" customWidth="1"/>
    <col min="13537" max="13537" width="17" style="1436" customWidth="1"/>
    <col min="13538" max="13538" width="15.42578125" style="1436" customWidth="1"/>
    <col min="13539" max="13539" width="15" style="1436" customWidth="1"/>
    <col min="13540" max="13540" width="17.140625" style="1436" customWidth="1"/>
    <col min="13541" max="13541" width="14.42578125" style="1436" customWidth="1"/>
    <col min="13542" max="13542" width="17.85546875" style="1436" customWidth="1"/>
    <col min="13543" max="13543" width="16.28515625" style="1436" customWidth="1"/>
    <col min="13544" max="13544" width="16.42578125" style="1436" customWidth="1"/>
    <col min="13545" max="13545" width="14.140625" style="1436" customWidth="1"/>
    <col min="13546" max="13546" width="9.140625" style="1436"/>
    <col min="13547" max="13547" width="12.42578125" style="1436" customWidth="1"/>
    <col min="13548" max="13548" width="122.5703125" style="1436" bestFit="1" customWidth="1"/>
    <col min="13549" max="13787" width="9.140625" style="1436"/>
    <col min="13788" max="13788" width="11.7109375" style="1436" bestFit="1" customWidth="1"/>
    <col min="13789" max="13789" width="16.7109375" style="1436" customWidth="1"/>
    <col min="13790" max="13791" width="18.42578125" style="1436" customWidth="1"/>
    <col min="13792" max="13792" width="15.5703125" style="1436" customWidth="1"/>
    <col min="13793" max="13793" width="17" style="1436" customWidth="1"/>
    <col min="13794" max="13794" width="15.42578125" style="1436" customWidth="1"/>
    <col min="13795" max="13795" width="15" style="1436" customWidth="1"/>
    <col min="13796" max="13796" width="17.140625" style="1436" customWidth="1"/>
    <col min="13797" max="13797" width="14.42578125" style="1436" customWidth="1"/>
    <col min="13798" max="13798" width="17.85546875" style="1436" customWidth="1"/>
    <col min="13799" max="13799" width="16.28515625" style="1436" customWidth="1"/>
    <col min="13800" max="13800" width="16.42578125" style="1436" customWidth="1"/>
    <col min="13801" max="13801" width="14.140625" style="1436" customWidth="1"/>
    <col min="13802" max="13802" width="9.140625" style="1436"/>
    <col min="13803" max="13803" width="12.42578125" style="1436" customWidth="1"/>
    <col min="13804" max="13804" width="122.5703125" style="1436" bestFit="1" customWidth="1"/>
    <col min="13805" max="14043" width="9.140625" style="1436"/>
    <col min="14044" max="14044" width="11.7109375" style="1436" bestFit="1" customWidth="1"/>
    <col min="14045" max="14045" width="16.7109375" style="1436" customWidth="1"/>
    <col min="14046" max="14047" width="18.42578125" style="1436" customWidth="1"/>
    <col min="14048" max="14048" width="15.5703125" style="1436" customWidth="1"/>
    <col min="14049" max="14049" width="17" style="1436" customWidth="1"/>
    <col min="14050" max="14050" width="15.42578125" style="1436" customWidth="1"/>
    <col min="14051" max="14051" width="15" style="1436" customWidth="1"/>
    <col min="14052" max="14052" width="17.140625" style="1436" customWidth="1"/>
    <col min="14053" max="14053" width="14.42578125" style="1436" customWidth="1"/>
    <col min="14054" max="14054" width="17.85546875" style="1436" customWidth="1"/>
    <col min="14055" max="14055" width="16.28515625" style="1436" customWidth="1"/>
    <col min="14056" max="14056" width="16.42578125" style="1436" customWidth="1"/>
    <col min="14057" max="14057" width="14.140625" style="1436" customWidth="1"/>
    <col min="14058" max="14058" width="9.140625" style="1436"/>
    <col min="14059" max="14059" width="12.42578125" style="1436" customWidth="1"/>
    <col min="14060" max="14060" width="122.5703125" style="1436" bestFit="1" customWidth="1"/>
    <col min="14061" max="14299" width="9.140625" style="1436"/>
    <col min="14300" max="14300" width="11.7109375" style="1436" bestFit="1" customWidth="1"/>
    <col min="14301" max="14301" width="16.7109375" style="1436" customWidth="1"/>
    <col min="14302" max="14303" width="18.42578125" style="1436" customWidth="1"/>
    <col min="14304" max="14304" width="15.5703125" style="1436" customWidth="1"/>
    <col min="14305" max="14305" width="17" style="1436" customWidth="1"/>
    <col min="14306" max="14306" width="15.42578125" style="1436" customWidth="1"/>
    <col min="14307" max="14307" width="15" style="1436" customWidth="1"/>
    <col min="14308" max="14308" width="17.140625" style="1436" customWidth="1"/>
    <col min="14309" max="14309" width="14.42578125" style="1436" customWidth="1"/>
    <col min="14310" max="14310" width="17.85546875" style="1436" customWidth="1"/>
    <col min="14311" max="14311" width="16.28515625" style="1436" customWidth="1"/>
    <col min="14312" max="14312" width="16.42578125" style="1436" customWidth="1"/>
    <col min="14313" max="14313" width="14.140625" style="1436" customWidth="1"/>
    <col min="14314" max="14314" width="9.140625" style="1436"/>
    <col min="14315" max="14315" width="12.42578125" style="1436" customWidth="1"/>
    <col min="14316" max="14316" width="122.5703125" style="1436" bestFit="1" customWidth="1"/>
    <col min="14317" max="14555" width="9.140625" style="1436"/>
    <col min="14556" max="14556" width="11.7109375" style="1436" bestFit="1" customWidth="1"/>
    <col min="14557" max="14557" width="16.7109375" style="1436" customWidth="1"/>
    <col min="14558" max="14559" width="18.42578125" style="1436" customWidth="1"/>
    <col min="14560" max="14560" width="15.5703125" style="1436" customWidth="1"/>
    <col min="14561" max="14561" width="17" style="1436" customWidth="1"/>
    <col min="14562" max="14562" width="15.42578125" style="1436" customWidth="1"/>
    <col min="14563" max="14563" width="15" style="1436" customWidth="1"/>
    <col min="14564" max="14564" width="17.140625" style="1436" customWidth="1"/>
    <col min="14565" max="14565" width="14.42578125" style="1436" customWidth="1"/>
    <col min="14566" max="14566" width="17.85546875" style="1436" customWidth="1"/>
    <col min="14567" max="14567" width="16.28515625" style="1436" customWidth="1"/>
    <col min="14568" max="14568" width="16.42578125" style="1436" customWidth="1"/>
    <col min="14569" max="14569" width="14.140625" style="1436" customWidth="1"/>
    <col min="14570" max="14570" width="9.140625" style="1436"/>
    <col min="14571" max="14571" width="12.42578125" style="1436" customWidth="1"/>
    <col min="14572" max="14572" width="122.5703125" style="1436" bestFit="1" customWidth="1"/>
    <col min="14573" max="14811" width="9.140625" style="1436"/>
    <col min="14812" max="14812" width="11.7109375" style="1436" bestFit="1" customWidth="1"/>
    <col min="14813" max="14813" width="16.7109375" style="1436" customWidth="1"/>
    <col min="14814" max="14815" width="18.42578125" style="1436" customWidth="1"/>
    <col min="14816" max="14816" width="15.5703125" style="1436" customWidth="1"/>
    <col min="14817" max="14817" width="17" style="1436" customWidth="1"/>
    <col min="14818" max="14818" width="15.42578125" style="1436" customWidth="1"/>
    <col min="14819" max="14819" width="15" style="1436" customWidth="1"/>
    <col min="14820" max="14820" width="17.140625" style="1436" customWidth="1"/>
    <col min="14821" max="14821" width="14.42578125" style="1436" customWidth="1"/>
    <col min="14822" max="14822" width="17.85546875" style="1436" customWidth="1"/>
    <col min="14823" max="14823" width="16.28515625" style="1436" customWidth="1"/>
    <col min="14824" max="14824" width="16.42578125" style="1436" customWidth="1"/>
    <col min="14825" max="14825" width="14.140625" style="1436" customWidth="1"/>
    <col min="14826" max="14826" width="9.140625" style="1436"/>
    <col min="14827" max="14827" width="12.42578125" style="1436" customWidth="1"/>
    <col min="14828" max="14828" width="122.5703125" style="1436" bestFit="1" customWidth="1"/>
    <col min="14829" max="15067" width="9.140625" style="1436"/>
    <col min="15068" max="15068" width="11.7109375" style="1436" bestFit="1" customWidth="1"/>
    <col min="15069" max="15069" width="16.7109375" style="1436" customWidth="1"/>
    <col min="15070" max="15071" width="18.42578125" style="1436" customWidth="1"/>
    <col min="15072" max="15072" width="15.5703125" style="1436" customWidth="1"/>
    <col min="15073" max="15073" width="17" style="1436" customWidth="1"/>
    <col min="15074" max="15074" width="15.42578125" style="1436" customWidth="1"/>
    <col min="15075" max="15075" width="15" style="1436" customWidth="1"/>
    <col min="15076" max="15076" width="17.140625" style="1436" customWidth="1"/>
    <col min="15077" max="15077" width="14.42578125" style="1436" customWidth="1"/>
    <col min="15078" max="15078" width="17.85546875" style="1436" customWidth="1"/>
    <col min="15079" max="15079" width="16.28515625" style="1436" customWidth="1"/>
    <col min="15080" max="15080" width="16.42578125" style="1436" customWidth="1"/>
    <col min="15081" max="15081" width="14.140625" style="1436" customWidth="1"/>
    <col min="15082" max="15082" width="9.140625" style="1436"/>
    <col min="15083" max="15083" width="12.42578125" style="1436" customWidth="1"/>
    <col min="15084" max="15084" width="122.5703125" style="1436" bestFit="1" customWidth="1"/>
    <col min="15085" max="15323" width="9.140625" style="1436"/>
    <col min="15324" max="15324" width="11.7109375" style="1436" bestFit="1" customWidth="1"/>
    <col min="15325" max="15325" width="16.7109375" style="1436" customWidth="1"/>
    <col min="15326" max="15327" width="18.42578125" style="1436" customWidth="1"/>
    <col min="15328" max="15328" width="15.5703125" style="1436" customWidth="1"/>
    <col min="15329" max="15329" width="17" style="1436" customWidth="1"/>
    <col min="15330" max="15330" width="15.42578125" style="1436" customWidth="1"/>
    <col min="15331" max="15331" width="15" style="1436" customWidth="1"/>
    <col min="15332" max="15332" width="17.140625" style="1436" customWidth="1"/>
    <col min="15333" max="15333" width="14.42578125" style="1436" customWidth="1"/>
    <col min="15334" max="15334" width="17.85546875" style="1436" customWidth="1"/>
    <col min="15335" max="15335" width="16.28515625" style="1436" customWidth="1"/>
    <col min="15336" max="15336" width="16.42578125" style="1436" customWidth="1"/>
    <col min="15337" max="15337" width="14.140625" style="1436" customWidth="1"/>
    <col min="15338" max="15338" width="9.140625" style="1436"/>
    <col min="15339" max="15339" width="12.42578125" style="1436" customWidth="1"/>
    <col min="15340" max="15340" width="122.5703125" style="1436" bestFit="1" customWidth="1"/>
    <col min="15341" max="15579" width="9.140625" style="1436"/>
    <col min="15580" max="15580" width="11.7109375" style="1436" bestFit="1" customWidth="1"/>
    <col min="15581" max="15581" width="16.7109375" style="1436" customWidth="1"/>
    <col min="15582" max="15583" width="18.42578125" style="1436" customWidth="1"/>
    <col min="15584" max="15584" width="15.5703125" style="1436" customWidth="1"/>
    <col min="15585" max="15585" width="17" style="1436" customWidth="1"/>
    <col min="15586" max="15586" width="15.42578125" style="1436" customWidth="1"/>
    <col min="15587" max="15587" width="15" style="1436" customWidth="1"/>
    <col min="15588" max="15588" width="17.140625" style="1436" customWidth="1"/>
    <col min="15589" max="15589" width="14.42578125" style="1436" customWidth="1"/>
    <col min="15590" max="15590" width="17.85546875" style="1436" customWidth="1"/>
    <col min="15591" max="15591" width="16.28515625" style="1436" customWidth="1"/>
    <col min="15592" max="15592" width="16.42578125" style="1436" customWidth="1"/>
    <col min="15593" max="15593" width="14.140625" style="1436" customWidth="1"/>
    <col min="15594" max="15594" width="9.140625" style="1436"/>
    <col min="15595" max="15595" width="12.42578125" style="1436" customWidth="1"/>
    <col min="15596" max="15596" width="122.5703125" style="1436" bestFit="1" customWidth="1"/>
    <col min="15597" max="15835" width="9.140625" style="1436"/>
    <col min="15836" max="15836" width="11.7109375" style="1436" bestFit="1" customWidth="1"/>
    <col min="15837" max="15837" width="16.7109375" style="1436" customWidth="1"/>
    <col min="15838" max="15839" width="18.42578125" style="1436" customWidth="1"/>
    <col min="15840" max="15840" width="15.5703125" style="1436" customWidth="1"/>
    <col min="15841" max="15841" width="17" style="1436" customWidth="1"/>
    <col min="15842" max="15842" width="15.42578125" style="1436" customWidth="1"/>
    <col min="15843" max="15843" width="15" style="1436" customWidth="1"/>
    <col min="15844" max="15844" width="17.140625" style="1436" customWidth="1"/>
    <col min="15845" max="15845" width="14.42578125" style="1436" customWidth="1"/>
    <col min="15846" max="15846" width="17.85546875" style="1436" customWidth="1"/>
    <col min="15847" max="15847" width="16.28515625" style="1436" customWidth="1"/>
    <col min="15848" max="15848" width="16.42578125" style="1436" customWidth="1"/>
    <col min="15849" max="15849" width="14.140625" style="1436" customWidth="1"/>
    <col min="15850" max="15850" width="9.140625" style="1436"/>
    <col min="15851" max="15851" width="12.42578125" style="1436" customWidth="1"/>
    <col min="15852" max="15852" width="122.5703125" style="1436" bestFit="1" customWidth="1"/>
    <col min="15853" max="16091" width="9.140625" style="1436"/>
    <col min="16092" max="16092" width="11.7109375" style="1436" bestFit="1" customWidth="1"/>
    <col min="16093" max="16093" width="16.7109375" style="1436" customWidth="1"/>
    <col min="16094" max="16095" width="18.42578125" style="1436" customWidth="1"/>
    <col min="16096" max="16096" width="15.5703125" style="1436" customWidth="1"/>
    <col min="16097" max="16097" width="17" style="1436" customWidth="1"/>
    <col min="16098" max="16098" width="15.42578125" style="1436" customWidth="1"/>
    <col min="16099" max="16099" width="15" style="1436" customWidth="1"/>
    <col min="16100" max="16100" width="17.140625" style="1436" customWidth="1"/>
    <col min="16101" max="16101" width="14.42578125" style="1436" customWidth="1"/>
    <col min="16102" max="16102" width="17.85546875" style="1436" customWidth="1"/>
    <col min="16103" max="16103" width="16.28515625" style="1436" customWidth="1"/>
    <col min="16104" max="16104" width="16.42578125" style="1436" customWidth="1"/>
    <col min="16105" max="16105" width="14.140625" style="1436" customWidth="1"/>
    <col min="16106" max="16106" width="9.140625" style="1436"/>
    <col min="16107" max="16107" width="12.42578125" style="1436" customWidth="1"/>
    <col min="16108" max="16108" width="122.5703125" style="1436" bestFit="1" customWidth="1"/>
    <col min="16109" max="16384" width="9.140625" style="1436"/>
  </cols>
  <sheetData>
    <row r="1" spans="1:12">
      <c r="A1" s="38" t="s">
        <v>120</v>
      </c>
      <c r="B1" s="38" t="s">
        <v>2147</v>
      </c>
      <c r="C1" s="1436"/>
      <c r="D1" s="1436"/>
      <c r="F1" s="1436"/>
      <c r="G1" s="1539"/>
      <c r="I1" s="1540"/>
      <c r="J1" s="1541"/>
      <c r="L1" s="1436"/>
    </row>
    <row r="2" spans="1:12">
      <c r="A2" s="38" t="s">
        <v>1994</v>
      </c>
      <c r="B2" s="38" t="s">
        <v>2148</v>
      </c>
      <c r="C2" s="1436"/>
      <c r="D2" s="1436"/>
      <c r="F2" s="1436"/>
      <c r="G2" s="1539"/>
      <c r="I2" s="1540"/>
      <c r="J2" s="1541"/>
      <c r="L2" s="1436"/>
    </row>
    <row r="3" spans="1:12">
      <c r="A3" s="38" t="s">
        <v>108</v>
      </c>
      <c r="B3" s="38" t="s">
        <v>109</v>
      </c>
      <c r="C3" s="1436"/>
      <c r="D3" s="1436"/>
      <c r="F3" s="1436"/>
      <c r="G3" s="1539"/>
      <c r="I3" s="1540"/>
      <c r="J3" s="1541"/>
      <c r="L3" s="1436"/>
    </row>
    <row r="4" spans="1:12">
      <c r="A4" s="38" t="s">
        <v>110</v>
      </c>
      <c r="B4" s="38" t="s">
        <v>654</v>
      </c>
      <c r="C4" s="1436"/>
      <c r="D4" s="1436"/>
      <c r="F4" s="1436"/>
      <c r="G4" s="1539"/>
      <c r="I4" s="1540"/>
      <c r="J4" s="1541"/>
      <c r="L4" s="1436"/>
    </row>
    <row r="5" spans="1:12">
      <c r="A5" s="38" t="s">
        <v>111</v>
      </c>
      <c r="B5" s="38" t="s">
        <v>1997</v>
      </c>
      <c r="C5" s="1436"/>
      <c r="D5" s="1436"/>
      <c r="F5" s="1436"/>
      <c r="G5" s="1539"/>
      <c r="I5" s="1540"/>
      <c r="J5" s="1541"/>
      <c r="L5" s="1436"/>
    </row>
    <row r="6" spans="1:12" ht="15.75" thickBot="1">
      <c r="A6" s="1436"/>
      <c r="C6" s="1436"/>
      <c r="D6" s="1436"/>
      <c r="F6" s="1436"/>
      <c r="G6" s="1539"/>
      <c r="I6" s="1540"/>
      <c r="J6" s="1541"/>
      <c r="L6" s="1436"/>
    </row>
    <row r="7" spans="1:12" ht="42" customHeight="1">
      <c r="A7" s="1542" t="s">
        <v>2149</v>
      </c>
      <c r="B7" s="1542" t="s">
        <v>2022</v>
      </c>
      <c r="C7" s="1542" t="s">
        <v>2150</v>
      </c>
      <c r="D7" s="1543" t="s">
        <v>2151</v>
      </c>
      <c r="E7" s="1543" t="s">
        <v>30</v>
      </c>
      <c r="F7" s="1543" t="s">
        <v>2152</v>
      </c>
      <c r="G7" s="1543" t="s">
        <v>2153</v>
      </c>
      <c r="H7" s="1544" t="s">
        <v>86</v>
      </c>
      <c r="I7" s="1545" t="s">
        <v>5</v>
      </c>
      <c r="J7" s="1545" t="s">
        <v>2154</v>
      </c>
      <c r="K7" s="1546" t="s">
        <v>2155</v>
      </c>
      <c r="L7" s="1546" t="s">
        <v>2156</v>
      </c>
    </row>
    <row r="8" spans="1:12" ht="14.25">
      <c r="A8" s="1547"/>
      <c r="B8" s="1548"/>
      <c r="C8" s="1549"/>
      <c r="D8" s="1549"/>
      <c r="E8" s="1548"/>
      <c r="F8" s="1549"/>
      <c r="G8" s="1549"/>
      <c r="H8" s="1550"/>
      <c r="I8" s="1551"/>
      <c r="J8" s="1551"/>
      <c r="K8" s="1552"/>
      <c r="L8" s="1552"/>
    </row>
  </sheetData>
  <dataValidations count="1">
    <dataValidation type="list" allowBlank="1" showInputMessage="1" showErrorMessage="1" sqref="B8:B1048576">
      <formula1>Prod_descript</formula1>
    </dataValidation>
  </dataValidations>
  <pageMargins left="0" right="0" top="0.5" bottom="0.25" header="0.5" footer="0.5"/>
  <pageSetup paperSize="9" scale="10"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'[42]Data Types'!#REF!</xm:f>
          </x14:formula1>
          <xm:sqref>H8:H1048576</xm:sqref>
        </x14:dataValidation>
        <x14:dataValidation type="list" allowBlank="1" showInputMessage="1" showErrorMessage="1">
          <x14:formula1>
            <xm:f>'[42]Data Types'!#REF!</xm:f>
          </x14:formula1>
          <xm:sqref>E8:E1048576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80" zoomScaleNormal="80" workbookViewId="0"/>
  </sheetViews>
  <sheetFormatPr defaultRowHeight="15"/>
  <cols>
    <col min="1" max="1" width="68.7109375" style="38" customWidth="1"/>
    <col min="2" max="2" width="18.42578125" style="38" customWidth="1"/>
    <col min="3" max="3" width="14.140625" style="38" customWidth="1"/>
    <col min="4" max="4" width="15.140625" style="38" customWidth="1"/>
    <col min="5" max="5" width="15.85546875" style="38" customWidth="1"/>
    <col min="6" max="6" width="17.42578125" style="38" customWidth="1"/>
    <col min="7" max="16384" width="9.140625" style="38"/>
  </cols>
  <sheetData>
    <row r="1" spans="1:12">
      <c r="A1" s="38" t="s">
        <v>120</v>
      </c>
      <c r="B1" s="38" t="s">
        <v>2157</v>
      </c>
    </row>
    <row r="2" spans="1:12">
      <c r="A2" s="38" t="s">
        <v>1994</v>
      </c>
      <c r="B2" s="38" t="s">
        <v>1995</v>
      </c>
    </row>
    <row r="3" spans="1:12">
      <c r="A3" s="38" t="s">
        <v>108</v>
      </c>
      <c r="B3" s="38" t="s">
        <v>109</v>
      </c>
    </row>
    <row r="4" spans="1:12">
      <c r="A4" s="38" t="s">
        <v>110</v>
      </c>
      <c r="B4" s="38" t="s">
        <v>4</v>
      </c>
    </row>
    <row r="5" spans="1:12">
      <c r="A5" s="38" t="s">
        <v>111</v>
      </c>
      <c r="B5" s="38" t="s">
        <v>1997</v>
      </c>
    </row>
    <row r="6" spans="1:12" s="1409" customFormat="1">
      <c r="C6" s="38"/>
      <c r="D6" s="38"/>
      <c r="E6" s="38"/>
      <c r="F6" s="38"/>
    </row>
    <row r="7" spans="1:12" s="1409" customFormat="1">
      <c r="A7" s="4616" t="s">
        <v>1998</v>
      </c>
      <c r="B7" s="4613" t="s">
        <v>1999</v>
      </c>
      <c r="C7" s="4613" t="s">
        <v>6</v>
      </c>
      <c r="D7" s="4613" t="s">
        <v>7</v>
      </c>
      <c r="E7" s="4613" t="s">
        <v>2000</v>
      </c>
      <c r="F7" s="4613" t="s">
        <v>2001</v>
      </c>
    </row>
    <row r="8" spans="1:12" s="1409" customFormat="1">
      <c r="A8" s="4617"/>
      <c r="B8" s="4614"/>
      <c r="C8" s="4614"/>
      <c r="D8" s="4614"/>
      <c r="E8" s="4614"/>
      <c r="F8" s="4614"/>
    </row>
    <row r="9" spans="1:12" s="1409" customFormat="1" ht="15.75" thickBot="1">
      <c r="A9" s="4617"/>
      <c r="B9" s="4615"/>
      <c r="C9" s="4615"/>
      <c r="D9" s="4615"/>
      <c r="E9" s="4615"/>
      <c r="F9" s="4615"/>
      <c r="J9" s="1410"/>
    </row>
    <row r="10" spans="1:12" s="1409" customFormat="1" ht="27" customHeight="1" thickBot="1">
      <c r="A10" s="1558" t="s">
        <v>2002</v>
      </c>
      <c r="B10" s="1413"/>
      <c r="C10" s="1413"/>
      <c r="D10" s="1413"/>
      <c r="E10" s="1413"/>
      <c r="F10" s="1414">
        <f>SUM(B10:E10)</f>
        <v>0</v>
      </c>
      <c r="J10" s="1410"/>
      <c r="L10" s="1415"/>
    </row>
    <row r="11" spans="1:12" s="1409" customFormat="1" ht="30" customHeight="1" thickBot="1">
      <c r="A11" s="1559" t="s">
        <v>2003</v>
      </c>
      <c r="B11" s="1413"/>
      <c r="C11" s="1413"/>
      <c r="D11" s="1413"/>
      <c r="E11" s="1413"/>
      <c r="F11" s="1414">
        <f t="shared" ref="F11:F24" si="0">SUM(B11:E11)</f>
        <v>0</v>
      </c>
      <c r="J11" s="1410"/>
      <c r="L11" s="1415"/>
    </row>
    <row r="12" spans="1:12" s="1409" customFormat="1" ht="39.75" customHeight="1" thickBot="1">
      <c r="A12" s="1560" t="s">
        <v>2004</v>
      </c>
      <c r="B12" s="1413"/>
      <c r="C12" s="1413"/>
      <c r="D12" s="1413"/>
      <c r="E12" s="1413"/>
      <c r="F12" s="1414">
        <f t="shared" si="0"/>
        <v>0</v>
      </c>
      <c r="J12" s="1410"/>
      <c r="L12" s="1415"/>
    </row>
    <row r="13" spans="1:12" s="1409" customFormat="1" ht="44.25" customHeight="1" thickBot="1">
      <c r="A13" s="1559" t="s">
        <v>2005</v>
      </c>
      <c r="B13" s="1413"/>
      <c r="C13" s="1413"/>
      <c r="D13" s="1413"/>
      <c r="E13" s="1413"/>
      <c r="F13" s="1414">
        <f t="shared" si="0"/>
        <v>0</v>
      </c>
      <c r="J13" s="1410"/>
      <c r="L13" s="1415"/>
    </row>
    <row r="14" spans="1:12" s="1409" customFormat="1" ht="41.25" customHeight="1" thickBot="1">
      <c r="A14" s="1559" t="s">
        <v>2006</v>
      </c>
      <c r="B14" s="1413"/>
      <c r="C14" s="1413"/>
      <c r="D14" s="1413"/>
      <c r="E14" s="1413"/>
      <c r="F14" s="1414">
        <f t="shared" si="0"/>
        <v>0</v>
      </c>
      <c r="J14" s="1410"/>
      <c r="L14" s="1415"/>
    </row>
    <row r="15" spans="1:12" s="1409" customFormat="1" ht="42.75" customHeight="1" thickBot="1">
      <c r="A15" s="1561" t="s">
        <v>2007</v>
      </c>
      <c r="B15" s="1413"/>
      <c r="C15" s="1413"/>
      <c r="D15" s="1413"/>
      <c r="E15" s="1413"/>
      <c r="F15" s="1414">
        <f t="shared" si="0"/>
        <v>0</v>
      </c>
      <c r="J15" s="1410"/>
      <c r="L15" s="1415"/>
    </row>
    <row r="16" spans="1:12" s="1409" customFormat="1" ht="32.25" customHeight="1" thickBot="1">
      <c r="A16" s="1559" t="s">
        <v>2008</v>
      </c>
      <c r="B16" s="1413"/>
      <c r="C16" s="1413"/>
      <c r="D16" s="1413"/>
      <c r="E16" s="1413"/>
      <c r="F16" s="1414">
        <f t="shared" si="0"/>
        <v>0</v>
      </c>
      <c r="I16" s="1419"/>
      <c r="L16" s="1415"/>
    </row>
    <row r="17" spans="1:12" s="1409" customFormat="1" ht="15.75" thickBot="1">
      <c r="A17" s="1558" t="s">
        <v>2009</v>
      </c>
      <c r="B17" s="1413"/>
      <c r="C17" s="1413"/>
      <c r="D17" s="1413"/>
      <c r="E17" s="1413"/>
      <c r="F17" s="1414">
        <f t="shared" si="0"/>
        <v>0</v>
      </c>
      <c r="I17" s="1419"/>
      <c r="L17" s="1415"/>
    </row>
    <row r="18" spans="1:12" s="1409" customFormat="1" ht="39.75" customHeight="1" thickBot="1">
      <c r="A18" s="1559" t="s">
        <v>2010</v>
      </c>
      <c r="B18" s="1413"/>
      <c r="C18" s="1413"/>
      <c r="D18" s="1413"/>
      <c r="E18" s="1413"/>
      <c r="F18" s="1414">
        <f t="shared" si="0"/>
        <v>0</v>
      </c>
      <c r="L18" s="1415"/>
    </row>
    <row r="19" spans="1:12" s="1409" customFormat="1" ht="44.25" customHeight="1" thickBot="1">
      <c r="A19" s="1560" t="s">
        <v>2011</v>
      </c>
      <c r="B19" s="1413"/>
      <c r="C19" s="1413"/>
      <c r="D19" s="1413"/>
      <c r="E19" s="1413"/>
      <c r="F19" s="1414">
        <f t="shared" si="0"/>
        <v>0</v>
      </c>
      <c r="L19" s="1415"/>
    </row>
    <row r="20" spans="1:12" s="1409" customFormat="1" ht="51.75" customHeight="1" thickBot="1">
      <c r="A20" s="1559" t="s">
        <v>2012</v>
      </c>
      <c r="B20" s="1413"/>
      <c r="C20" s="1413"/>
      <c r="D20" s="1413"/>
      <c r="E20" s="1413"/>
      <c r="F20" s="1414">
        <f t="shared" si="0"/>
        <v>0</v>
      </c>
      <c r="L20" s="1415"/>
    </row>
    <row r="21" spans="1:12" s="1409" customFormat="1" ht="52.5" customHeight="1" thickBot="1">
      <c r="A21" s="1559" t="s">
        <v>2013</v>
      </c>
      <c r="B21" s="1413"/>
      <c r="C21" s="1413"/>
      <c r="D21" s="1413"/>
      <c r="E21" s="1413"/>
      <c r="F21" s="1414">
        <f t="shared" si="0"/>
        <v>0</v>
      </c>
      <c r="L21" s="1415"/>
    </row>
    <row r="22" spans="1:12" s="1409" customFormat="1" ht="53.25" customHeight="1" thickBot="1">
      <c r="A22" s="1560" t="s">
        <v>2014</v>
      </c>
      <c r="B22" s="1413"/>
      <c r="C22" s="1413"/>
      <c r="D22" s="1413"/>
      <c r="E22" s="1413"/>
      <c r="F22" s="1414">
        <f t="shared" si="0"/>
        <v>0</v>
      </c>
      <c r="L22" s="1415"/>
    </row>
    <row r="23" spans="1:12" s="1409" customFormat="1" ht="48.75" customHeight="1" thickBot="1">
      <c r="A23" s="1559" t="s">
        <v>2015</v>
      </c>
      <c r="B23" s="1413"/>
      <c r="C23" s="1413"/>
      <c r="D23" s="1413"/>
      <c r="E23" s="1413"/>
      <c r="F23" s="1414">
        <f t="shared" si="0"/>
        <v>0</v>
      </c>
      <c r="L23" s="1415"/>
    </row>
    <row r="24" spans="1:12" s="1409" customFormat="1" ht="52.5" customHeight="1" thickBot="1">
      <c r="A24" s="1559" t="s">
        <v>2016</v>
      </c>
      <c r="B24" s="1413"/>
      <c r="C24" s="1413"/>
      <c r="D24" s="1413"/>
      <c r="E24" s="1413"/>
      <c r="F24" s="1414">
        <f t="shared" si="0"/>
        <v>0</v>
      </c>
      <c r="L24" s="1415"/>
    </row>
    <row r="25" spans="1:12" s="1409" customFormat="1" ht="27" customHeight="1" thickBot="1">
      <c r="A25" s="1562" t="s">
        <v>2017</v>
      </c>
      <c r="B25" s="1421">
        <f>+SUM(B10:B24)</f>
        <v>0</v>
      </c>
      <c r="C25" s="1422">
        <f t="shared" ref="C25:F25" si="1">+SUM(C10:C24)</f>
        <v>0</v>
      </c>
      <c r="D25" s="1422">
        <f t="shared" si="1"/>
        <v>0</v>
      </c>
      <c r="E25" s="1422">
        <f t="shared" si="1"/>
        <v>0</v>
      </c>
      <c r="F25" s="1422">
        <f t="shared" si="1"/>
        <v>0</v>
      </c>
      <c r="I25" s="1424"/>
    </row>
    <row r="26" spans="1:12" s="1409" customFormat="1" ht="26.25" customHeight="1" thickBot="1">
      <c r="A26" s="1562" t="s">
        <v>2018</v>
      </c>
      <c r="B26" s="1425"/>
      <c r="C26" s="1426"/>
      <c r="D26" s="1426"/>
      <c r="E26" s="1426"/>
      <c r="F26" s="1422">
        <f>SUM(B26:E26)</f>
        <v>0</v>
      </c>
      <c r="I26" s="1427"/>
      <c r="J26" s="1428"/>
    </row>
  </sheetData>
  <mergeCells count="6">
    <mergeCell ref="F7:F9"/>
    <mergeCell ref="A7:A9"/>
    <mergeCell ref="B7:B9"/>
    <mergeCell ref="C7:C9"/>
    <mergeCell ref="D7:D9"/>
    <mergeCell ref="E7:E9"/>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zoomScale="80" zoomScaleNormal="80" workbookViewId="0"/>
  </sheetViews>
  <sheetFormatPr defaultRowHeight="12.75"/>
  <cols>
    <col min="1" max="1" width="22.28515625" style="1553" bestFit="1" customWidth="1"/>
    <col min="2" max="2" width="15" style="1436" customWidth="1"/>
    <col min="3" max="3" width="15.7109375" style="1554" customWidth="1"/>
    <col min="4" max="4" width="15.28515625" style="1554" bestFit="1" customWidth="1"/>
    <col min="5" max="5" width="29.42578125" style="1436" bestFit="1" customWidth="1"/>
    <col min="6" max="6" width="14" style="1436" bestFit="1" customWidth="1"/>
    <col min="7" max="7" width="14" style="1557" customWidth="1"/>
    <col min="8" max="8" width="14" style="1557" bestFit="1" customWidth="1"/>
    <col min="9" max="10" width="14" style="1557" customWidth="1"/>
    <col min="11" max="11" width="13.28515625" style="1553" customWidth="1"/>
    <col min="12" max="12" width="13" style="1553" customWidth="1"/>
    <col min="13" max="13" width="9.140625" style="1557"/>
    <col min="14" max="16384" width="9.140625" style="1436"/>
  </cols>
  <sheetData>
    <row r="1" spans="1:13" ht="15">
      <c r="A1" s="38" t="s">
        <v>120</v>
      </c>
      <c r="B1" s="38" t="s">
        <v>2158</v>
      </c>
      <c r="C1" s="1436"/>
      <c r="D1" s="1436"/>
      <c r="G1" s="1436"/>
      <c r="H1" s="1436"/>
      <c r="I1" s="1436"/>
      <c r="J1" s="1436"/>
      <c r="K1" s="1436"/>
      <c r="L1" s="1436"/>
      <c r="M1" s="1436"/>
    </row>
    <row r="2" spans="1:13" ht="15">
      <c r="A2" s="38" t="s">
        <v>1994</v>
      </c>
      <c r="B2" s="38" t="s">
        <v>2159</v>
      </c>
      <c r="C2" s="1436"/>
      <c r="D2" s="1436"/>
      <c r="G2" s="1436"/>
      <c r="H2" s="1436"/>
      <c r="I2" s="1436"/>
      <c r="J2" s="1436"/>
      <c r="K2" s="1436"/>
      <c r="L2" s="1436"/>
      <c r="M2" s="1436"/>
    </row>
    <row r="3" spans="1:13" ht="15">
      <c r="A3" s="38" t="s">
        <v>108</v>
      </c>
      <c r="B3" s="38" t="s">
        <v>109</v>
      </c>
      <c r="C3" s="1436"/>
      <c r="D3" s="1436"/>
      <c r="G3" s="1436"/>
      <c r="H3" s="1436"/>
      <c r="I3" s="1436"/>
      <c r="J3" s="1436"/>
      <c r="K3" s="1436"/>
      <c r="L3" s="1436"/>
      <c r="M3" s="1436"/>
    </row>
    <row r="4" spans="1:13" ht="15">
      <c r="A4" s="38" t="s">
        <v>110</v>
      </c>
      <c r="B4" s="38" t="s">
        <v>654</v>
      </c>
      <c r="C4" s="1436"/>
      <c r="D4" s="1436"/>
      <c r="G4" s="1436"/>
      <c r="H4" s="1436"/>
      <c r="I4" s="1436"/>
      <c r="J4" s="1436"/>
      <c r="K4" s="1436"/>
      <c r="L4" s="1436"/>
      <c r="M4" s="1436"/>
    </row>
    <row r="5" spans="1:13" ht="15">
      <c r="A5" s="38" t="s">
        <v>111</v>
      </c>
      <c r="B5" s="38" t="s">
        <v>1997</v>
      </c>
      <c r="C5" s="1436"/>
      <c r="D5" s="1436"/>
      <c r="G5" s="1436"/>
      <c r="H5" s="1436"/>
      <c r="I5" s="1436"/>
      <c r="J5" s="1436"/>
      <c r="K5" s="1436"/>
      <c r="L5" s="1436"/>
      <c r="M5" s="1436"/>
    </row>
    <row r="6" spans="1:13">
      <c r="A6" s="1436"/>
      <c r="C6" s="1436"/>
      <c r="D6" s="1436"/>
      <c r="G6" s="1436"/>
      <c r="H6" s="1436"/>
      <c r="I6" s="1436"/>
      <c r="J6" s="1436"/>
      <c r="K6" s="1436"/>
      <c r="L6" s="1436"/>
      <c r="M6" s="1436"/>
    </row>
    <row r="7" spans="1:13">
      <c r="A7" s="1436"/>
      <c r="C7" s="1436"/>
      <c r="D7" s="1436"/>
      <c r="G7" s="1436"/>
      <c r="H7" s="1436"/>
      <c r="I7" s="1436"/>
      <c r="J7" s="1436"/>
      <c r="K7" s="1436"/>
      <c r="L7" s="1436"/>
      <c r="M7" s="1436"/>
    </row>
    <row r="8" spans="1:13" s="68" customFormat="1" ht="45.75" thickBot="1">
      <c r="A8" s="1563" t="s">
        <v>2020</v>
      </c>
      <c r="B8" s="1563" t="s">
        <v>2160</v>
      </c>
      <c r="C8" s="1563" t="s">
        <v>2161</v>
      </c>
      <c r="D8" s="1564" t="s">
        <v>2151</v>
      </c>
      <c r="E8" s="1564" t="s">
        <v>2162</v>
      </c>
      <c r="F8" s="1564" t="s">
        <v>86</v>
      </c>
      <c r="G8" s="1564" t="s">
        <v>2163</v>
      </c>
      <c r="H8" s="1564" t="s">
        <v>2164</v>
      </c>
      <c r="I8" s="1564" t="s">
        <v>2165</v>
      </c>
      <c r="J8" s="1564" t="s">
        <v>2166</v>
      </c>
      <c r="K8" s="1564" t="s">
        <v>2155</v>
      </c>
      <c r="L8" s="1564" t="s">
        <v>2156</v>
      </c>
      <c r="M8" s="1565" t="s">
        <v>2167</v>
      </c>
    </row>
    <row r="9" spans="1:13" s="68" customFormat="1" ht="15.75" thickBot="1">
      <c r="A9" s="1566"/>
      <c r="B9" s="1567"/>
      <c r="C9" s="1566"/>
      <c r="D9" s="1568"/>
      <c r="E9" s="1569"/>
      <c r="F9" s="1568"/>
      <c r="G9" s="1570">
        <f>SUM(G10:G498)</f>
        <v>0</v>
      </c>
      <c r="H9" s="1571">
        <f>SUM(H10:H498)</f>
        <v>0</v>
      </c>
      <c r="I9" s="1572">
        <f>SUM(I10:I498)</f>
        <v>0</v>
      </c>
      <c r="J9" s="1571">
        <f>SUM(J10:J498)</f>
        <v>0</v>
      </c>
      <c r="K9" s="1568"/>
      <c r="L9" s="1569"/>
      <c r="M9" s="1569"/>
    </row>
    <row r="10" spans="1:13">
      <c r="A10" s="1573"/>
      <c r="B10" s="1574"/>
      <c r="C10" s="1575"/>
      <c r="D10" s="1575"/>
      <c r="E10" s="1574"/>
      <c r="F10" s="1574"/>
      <c r="G10" s="1576"/>
      <c r="H10" s="1576"/>
      <c r="I10" s="1576"/>
      <c r="J10" s="1576"/>
      <c r="K10" s="1577"/>
      <c r="L10" s="1577"/>
      <c r="M10" s="1578"/>
    </row>
  </sheetData>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'[42]Data Types'!#REF!</xm:f>
          </x14:formula1>
          <xm:sqref>B10:B1048576</xm:sqref>
        </x14:dataValidation>
        <x14:dataValidation type="list" allowBlank="1" showInputMessage="1" showErrorMessage="1">
          <x14:formula1>
            <xm:f>'[42]Data Types'!#REF!</xm:f>
          </x14:formula1>
          <xm:sqref>E10:E1048576</xm:sqref>
        </x14:dataValidation>
        <x14:dataValidation type="list" allowBlank="1" showInputMessage="1" showErrorMessage="1">
          <x14:formula1>
            <xm:f>'[42]Data Types'!#REF!</xm:f>
          </x14:formula1>
          <xm:sqref>F10:F1048576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2"/>
  <sheetViews>
    <sheetView zoomScale="85" zoomScaleNormal="85" workbookViewId="0">
      <selection activeCell="C27" sqref="C27"/>
    </sheetView>
  </sheetViews>
  <sheetFormatPr defaultRowHeight="15"/>
  <cols>
    <col min="1" max="1" width="10.85546875" style="1" customWidth="1"/>
    <col min="2" max="2" width="49" style="1" customWidth="1"/>
    <col min="3" max="3" width="18" style="1" customWidth="1"/>
    <col min="4" max="7" width="13" style="1" customWidth="1"/>
    <col min="8" max="8" width="15.85546875" style="1" customWidth="1"/>
    <col min="9" max="9" width="15.5703125" style="1" customWidth="1"/>
    <col min="10" max="10" width="9.140625" style="38" customWidth="1"/>
    <col min="11" max="16384" width="9.140625" style="38"/>
  </cols>
  <sheetData>
    <row r="1" spans="1:9" s="1" customFormat="1">
      <c r="A1" s="336"/>
      <c r="B1" s="95" t="s">
        <v>120</v>
      </c>
      <c r="C1" s="25" t="s">
        <v>76</v>
      </c>
    </row>
    <row r="2" spans="1:9" s="1" customFormat="1">
      <c r="A2" s="336"/>
      <c r="B2" s="95" t="s">
        <v>106</v>
      </c>
      <c r="C2" s="32" t="s">
        <v>643</v>
      </c>
    </row>
    <row r="3" spans="1:9" s="1" customFormat="1">
      <c r="A3" s="337"/>
      <c r="B3" s="95" t="s">
        <v>108</v>
      </c>
      <c r="C3" s="23" t="s">
        <v>122</v>
      </c>
    </row>
    <row r="4" spans="1:9" s="1" customFormat="1">
      <c r="A4" s="337"/>
      <c r="B4" s="95" t="s">
        <v>110</v>
      </c>
      <c r="C4" s="23" t="s">
        <v>4</v>
      </c>
    </row>
    <row r="5" spans="1:9" s="1" customFormat="1">
      <c r="A5" s="337"/>
      <c r="B5" s="95" t="s">
        <v>111</v>
      </c>
      <c r="C5" s="338" t="s">
        <v>124</v>
      </c>
    </row>
    <row r="6" spans="1:9" s="1" customFormat="1"/>
    <row r="7" spans="1:9" s="1" customFormat="1" ht="27" customHeight="1">
      <c r="A7" s="4336" t="s">
        <v>634</v>
      </c>
      <c r="B7" s="4338" t="s">
        <v>644</v>
      </c>
      <c r="C7" s="339"/>
      <c r="D7" s="339"/>
      <c r="E7" s="339"/>
      <c r="F7" s="4335" t="s">
        <v>587</v>
      </c>
      <c r="G7" s="4335"/>
      <c r="H7" s="339"/>
      <c r="I7" s="340"/>
    </row>
    <row r="8" spans="1:9" s="1" customFormat="1" ht="30" customHeight="1">
      <c r="A8" s="4337"/>
      <c r="B8" s="4339"/>
      <c r="C8" s="197" t="s">
        <v>585</v>
      </c>
      <c r="D8" s="197" t="s">
        <v>488</v>
      </c>
      <c r="E8" s="341" t="s">
        <v>636</v>
      </c>
      <c r="F8" s="301" t="s">
        <v>333</v>
      </c>
      <c r="G8" s="197" t="s">
        <v>589</v>
      </c>
      <c r="H8" s="197" t="s">
        <v>588</v>
      </c>
      <c r="I8" s="460" t="s">
        <v>488</v>
      </c>
    </row>
    <row r="9" spans="1:9">
      <c r="A9" s="487">
        <v>1</v>
      </c>
      <c r="B9" s="488" t="s">
        <v>96</v>
      </c>
      <c r="C9" s="342" t="e">
        <f>C10+C23+C36+C49+C62+C75+C88+C101+C114+C127+C140+C153+C166+C179+C192+C205+C218+C231+C244+C257+C270</f>
        <v>#VALUE!</v>
      </c>
      <c r="D9" s="342">
        <f t="shared" ref="D9:I9" si="0">D10+D23+D36+D49+D62+D75+D88+D101+D114+D127+D140+D153+D166+D179+D192+D205+D218+D231+D244+D257+D270</f>
        <v>0</v>
      </c>
      <c r="E9" s="342">
        <f t="shared" si="0"/>
        <v>0</v>
      </c>
      <c r="F9" s="342">
        <f t="shared" si="0"/>
        <v>0</v>
      </c>
      <c r="G9" s="342">
        <f t="shared" si="0"/>
        <v>0</v>
      </c>
      <c r="H9" s="342">
        <f t="shared" si="0"/>
        <v>0</v>
      </c>
      <c r="I9" s="342">
        <f t="shared" si="0"/>
        <v>0</v>
      </c>
    </row>
    <row r="10" spans="1:9">
      <c r="A10" s="486" t="s">
        <v>739</v>
      </c>
      <c r="B10" s="482" t="s">
        <v>740</v>
      </c>
      <c r="C10" s="342">
        <f>C11+C14+C17+C20</f>
        <v>0</v>
      </c>
      <c r="D10" s="342">
        <f t="shared" ref="D10:I10" si="1">D11+D14+D17+D20</f>
        <v>0</v>
      </c>
      <c r="E10" s="342">
        <f t="shared" si="1"/>
        <v>0</v>
      </c>
      <c r="F10" s="342">
        <f t="shared" si="1"/>
        <v>0</v>
      </c>
      <c r="G10" s="342">
        <f t="shared" si="1"/>
        <v>0</v>
      </c>
      <c r="H10" s="342">
        <f t="shared" si="1"/>
        <v>0</v>
      </c>
      <c r="I10" s="342">
        <f t="shared" si="1"/>
        <v>0</v>
      </c>
    </row>
    <row r="11" spans="1:9">
      <c r="A11" s="5"/>
      <c r="B11" s="485" t="s">
        <v>4</v>
      </c>
      <c r="C11" s="342">
        <f>C12+C13</f>
        <v>0</v>
      </c>
      <c r="D11" s="342">
        <f t="shared" ref="D11:H11" si="2">D12+D13</f>
        <v>0</v>
      </c>
      <c r="E11" s="342">
        <f t="shared" si="2"/>
        <v>0</v>
      </c>
      <c r="F11" s="342">
        <f t="shared" si="2"/>
        <v>0</v>
      </c>
      <c r="G11" s="342">
        <f t="shared" si="2"/>
        <v>0</v>
      </c>
      <c r="H11" s="342">
        <f t="shared" si="2"/>
        <v>0</v>
      </c>
      <c r="I11" s="342">
        <f>I12+I13</f>
        <v>0</v>
      </c>
    </row>
    <row r="12" spans="1:9">
      <c r="A12" s="5"/>
      <c r="B12" s="467" t="s">
        <v>638</v>
      </c>
      <c r="C12" s="29">
        <v>0</v>
      </c>
      <c r="D12" s="29">
        <v>0</v>
      </c>
      <c r="E12" s="29">
        <v>0</v>
      </c>
      <c r="F12" s="29">
        <v>0</v>
      </c>
      <c r="G12" s="29">
        <v>0</v>
      </c>
      <c r="H12" s="29">
        <v>0</v>
      </c>
      <c r="I12" s="29">
        <v>0</v>
      </c>
    </row>
    <row r="13" spans="1:9">
      <c r="A13" s="5"/>
      <c r="B13" s="467" t="s">
        <v>639</v>
      </c>
      <c r="C13" s="29">
        <v>0</v>
      </c>
      <c r="D13" s="29">
        <v>0</v>
      </c>
      <c r="E13" s="29">
        <v>0</v>
      </c>
      <c r="F13" s="29">
        <v>0</v>
      </c>
      <c r="G13" s="29">
        <v>0</v>
      </c>
      <c r="H13" s="29">
        <v>0</v>
      </c>
      <c r="I13" s="29">
        <v>0</v>
      </c>
    </row>
    <row r="14" spans="1:9">
      <c r="A14" s="5"/>
      <c r="B14" s="489" t="s">
        <v>6</v>
      </c>
      <c r="C14" s="342">
        <f>C15+C16</f>
        <v>0</v>
      </c>
      <c r="D14" s="342">
        <f t="shared" ref="D14:G14" si="3">D15+D16</f>
        <v>0</v>
      </c>
      <c r="E14" s="342">
        <f t="shared" si="3"/>
        <v>0</v>
      </c>
      <c r="F14" s="342">
        <f t="shared" si="3"/>
        <v>0</v>
      </c>
      <c r="G14" s="342">
        <f t="shared" si="3"/>
        <v>0</v>
      </c>
      <c r="H14" s="342">
        <f>H15+H16</f>
        <v>0</v>
      </c>
      <c r="I14" s="342">
        <f t="shared" ref="I14" si="4">I15+I16</f>
        <v>0</v>
      </c>
    </row>
    <row r="15" spans="1:9">
      <c r="A15" s="5"/>
      <c r="B15" s="467" t="s">
        <v>638</v>
      </c>
      <c r="C15" s="29">
        <v>0</v>
      </c>
      <c r="D15" s="29">
        <v>0</v>
      </c>
      <c r="E15" s="29">
        <v>0</v>
      </c>
      <c r="F15" s="29">
        <v>0</v>
      </c>
      <c r="G15" s="29">
        <v>0</v>
      </c>
      <c r="H15" s="29">
        <v>0</v>
      </c>
      <c r="I15" s="29">
        <v>0</v>
      </c>
    </row>
    <row r="16" spans="1:9">
      <c r="A16" s="5"/>
      <c r="B16" s="467" t="s">
        <v>639</v>
      </c>
      <c r="C16" s="29">
        <v>0</v>
      </c>
      <c r="D16" s="29">
        <v>0</v>
      </c>
      <c r="E16" s="29">
        <v>0</v>
      </c>
      <c r="F16" s="29">
        <v>0</v>
      </c>
      <c r="G16" s="29">
        <v>0</v>
      </c>
      <c r="H16" s="29">
        <v>0</v>
      </c>
      <c r="I16" s="29">
        <v>0</v>
      </c>
    </row>
    <row r="17" spans="1:9">
      <c r="A17" s="5"/>
      <c r="B17" s="489" t="s">
        <v>7</v>
      </c>
      <c r="C17" s="342">
        <f>C18+C19</f>
        <v>0</v>
      </c>
      <c r="D17" s="342">
        <f t="shared" ref="D17:G17" si="5">D18+D19</f>
        <v>0</v>
      </c>
      <c r="E17" s="342">
        <f t="shared" si="5"/>
        <v>0</v>
      </c>
      <c r="F17" s="342">
        <f t="shared" si="5"/>
        <v>0</v>
      </c>
      <c r="G17" s="342">
        <f t="shared" si="5"/>
        <v>0</v>
      </c>
      <c r="H17" s="342">
        <f>H18+H19</f>
        <v>0</v>
      </c>
      <c r="I17" s="342">
        <f t="shared" ref="I17" si="6">I18+I19</f>
        <v>0</v>
      </c>
    </row>
    <row r="18" spans="1:9">
      <c r="A18" s="5"/>
      <c r="B18" s="467" t="s">
        <v>638</v>
      </c>
      <c r="C18" s="29">
        <v>0</v>
      </c>
      <c r="D18" s="29">
        <v>0</v>
      </c>
      <c r="E18" s="29">
        <v>0</v>
      </c>
      <c r="F18" s="29">
        <v>0</v>
      </c>
      <c r="G18" s="29">
        <v>0</v>
      </c>
      <c r="H18" s="29">
        <v>0</v>
      </c>
      <c r="I18" s="29">
        <v>0</v>
      </c>
    </row>
    <row r="19" spans="1:9">
      <c r="A19" s="5"/>
      <c r="B19" s="467" t="s">
        <v>639</v>
      </c>
      <c r="C19" s="29">
        <v>0</v>
      </c>
      <c r="D19" s="29">
        <v>0</v>
      </c>
      <c r="E19" s="29">
        <v>0</v>
      </c>
      <c r="F19" s="29">
        <v>0</v>
      </c>
      <c r="G19" s="29">
        <v>0</v>
      </c>
      <c r="H19" s="29">
        <v>0</v>
      </c>
      <c r="I19" s="29">
        <v>0</v>
      </c>
    </row>
    <row r="20" spans="1:9">
      <c r="A20" s="5"/>
      <c r="B20" s="489" t="s">
        <v>600</v>
      </c>
      <c r="C20" s="342">
        <f>C21+C22</f>
        <v>0</v>
      </c>
      <c r="D20" s="342">
        <f t="shared" ref="D20:G20" si="7">D21+D22</f>
        <v>0</v>
      </c>
      <c r="E20" s="342">
        <f t="shared" si="7"/>
        <v>0</v>
      </c>
      <c r="F20" s="342">
        <f t="shared" si="7"/>
        <v>0</v>
      </c>
      <c r="G20" s="342">
        <f t="shared" si="7"/>
        <v>0</v>
      </c>
      <c r="H20" s="342">
        <f>H21+H22</f>
        <v>0</v>
      </c>
      <c r="I20" s="342">
        <f t="shared" ref="I20" si="8">I21+I22</f>
        <v>0</v>
      </c>
    </row>
    <row r="21" spans="1:9">
      <c r="A21" s="5"/>
      <c r="B21" s="467" t="s">
        <v>638</v>
      </c>
      <c r="C21" s="29">
        <v>0</v>
      </c>
      <c r="D21" s="29">
        <v>0</v>
      </c>
      <c r="E21" s="29">
        <v>0</v>
      </c>
      <c r="F21" s="29">
        <v>0</v>
      </c>
      <c r="G21" s="29">
        <v>0</v>
      </c>
      <c r="H21" s="29">
        <v>0</v>
      </c>
      <c r="I21" s="29">
        <v>0</v>
      </c>
    </row>
    <row r="22" spans="1:9">
      <c r="A22" s="47"/>
      <c r="B22" s="468" t="s">
        <v>639</v>
      </c>
      <c r="C22" s="29">
        <v>0</v>
      </c>
      <c r="D22" s="29">
        <v>0</v>
      </c>
      <c r="E22" s="29">
        <v>0</v>
      </c>
      <c r="F22" s="29">
        <v>0</v>
      </c>
      <c r="G22" s="29">
        <v>0</v>
      </c>
      <c r="H22" s="29">
        <v>0</v>
      </c>
      <c r="I22" s="29">
        <v>0</v>
      </c>
    </row>
    <row r="23" spans="1:9">
      <c r="A23" s="486" t="s">
        <v>741</v>
      </c>
      <c r="B23" s="482" t="s">
        <v>742</v>
      </c>
      <c r="C23" s="342" t="e">
        <f>C24+C27+C30+C33</f>
        <v>#VALUE!</v>
      </c>
      <c r="D23" s="342">
        <f t="shared" ref="D23:G23" si="9">D24+D27+D30+D33</f>
        <v>0</v>
      </c>
      <c r="E23" s="342">
        <f t="shared" si="9"/>
        <v>0</v>
      </c>
      <c r="F23" s="342">
        <f t="shared" si="9"/>
        <v>0</v>
      </c>
      <c r="G23" s="342">
        <f t="shared" si="9"/>
        <v>0</v>
      </c>
      <c r="H23" s="342">
        <f>H24+H27+H30+H33</f>
        <v>0</v>
      </c>
      <c r="I23" s="342">
        <f t="shared" ref="I23" si="10">I24+I27+I30+I33</f>
        <v>0</v>
      </c>
    </row>
    <row r="24" spans="1:9">
      <c r="A24" s="5"/>
      <c r="B24" s="485" t="s">
        <v>4</v>
      </c>
      <c r="C24" s="1453" t="s">
        <v>2045</v>
      </c>
      <c r="D24" s="342">
        <f t="shared" ref="D24:G24" si="11">D25+D26</f>
        <v>0</v>
      </c>
      <c r="E24" s="342">
        <f t="shared" si="11"/>
        <v>0</v>
      </c>
      <c r="F24" s="342">
        <f t="shared" si="11"/>
        <v>0</v>
      </c>
      <c r="G24" s="342">
        <f t="shared" si="11"/>
        <v>0</v>
      </c>
      <c r="H24" s="342">
        <f>H25+H26</f>
        <v>0</v>
      </c>
      <c r="I24" s="342">
        <f t="shared" ref="I24" si="12">I25+I26</f>
        <v>0</v>
      </c>
    </row>
    <row r="25" spans="1:9">
      <c r="A25" s="5"/>
      <c r="B25" s="467" t="s">
        <v>638</v>
      </c>
      <c r="C25" s="1453" t="s">
        <v>2038</v>
      </c>
      <c r="D25" s="29">
        <v>0</v>
      </c>
      <c r="E25" s="29">
        <v>0</v>
      </c>
      <c r="F25" s="29">
        <v>0</v>
      </c>
      <c r="G25" s="29">
        <v>0</v>
      </c>
      <c r="H25" s="29">
        <v>0</v>
      </c>
      <c r="I25" s="29">
        <v>0</v>
      </c>
    </row>
    <row r="26" spans="1:9">
      <c r="A26" s="5"/>
      <c r="B26" s="467" t="s">
        <v>639</v>
      </c>
      <c r="C26" s="1453" t="s">
        <v>2039</v>
      </c>
      <c r="D26" s="29">
        <v>0</v>
      </c>
      <c r="E26" s="29">
        <v>0</v>
      </c>
      <c r="F26" s="29">
        <v>0</v>
      </c>
      <c r="G26" s="29">
        <v>0</v>
      </c>
      <c r="H26" s="29">
        <v>0</v>
      </c>
      <c r="I26" s="29">
        <v>0</v>
      </c>
    </row>
    <row r="27" spans="1:9">
      <c r="A27" s="5"/>
      <c r="B27" s="489" t="s">
        <v>6</v>
      </c>
      <c r="C27" s="1453" t="s">
        <v>2041</v>
      </c>
      <c r="D27" s="342">
        <f t="shared" ref="D27:G27" si="13">D28+D29</f>
        <v>0</v>
      </c>
      <c r="E27" s="342">
        <f t="shared" si="13"/>
        <v>0</v>
      </c>
      <c r="F27" s="342">
        <f t="shared" si="13"/>
        <v>0</v>
      </c>
      <c r="G27" s="342">
        <f t="shared" si="13"/>
        <v>0</v>
      </c>
      <c r="H27" s="342">
        <f>H28+H29</f>
        <v>0</v>
      </c>
      <c r="I27" s="342">
        <f t="shared" ref="I27" si="14">I28+I29</f>
        <v>0</v>
      </c>
    </row>
    <row r="28" spans="1:9">
      <c r="A28" s="5"/>
      <c r="B28" s="467" t="s">
        <v>638</v>
      </c>
      <c r="C28" s="1453" t="s">
        <v>2041</v>
      </c>
      <c r="D28" s="29">
        <v>0</v>
      </c>
      <c r="E28" s="29">
        <v>0</v>
      </c>
      <c r="F28" s="29">
        <v>0</v>
      </c>
      <c r="G28" s="29">
        <v>0</v>
      </c>
      <c r="H28" s="29">
        <v>0</v>
      </c>
      <c r="I28" s="29">
        <v>0</v>
      </c>
    </row>
    <row r="29" spans="1:9">
      <c r="A29" s="5"/>
      <c r="B29" s="467" t="s">
        <v>639</v>
      </c>
      <c r="C29" s="1453" t="s">
        <v>2041</v>
      </c>
      <c r="D29" s="29">
        <v>0</v>
      </c>
      <c r="E29" s="29">
        <v>0</v>
      </c>
      <c r="F29" s="29">
        <v>0</v>
      </c>
      <c r="G29" s="29">
        <v>0</v>
      </c>
      <c r="H29" s="29">
        <v>0</v>
      </c>
      <c r="I29" s="29">
        <v>0</v>
      </c>
    </row>
    <row r="30" spans="1:9">
      <c r="A30" s="5"/>
      <c r="B30" s="489" t="s">
        <v>7</v>
      </c>
      <c r="C30" s="342">
        <f>C31+C32</f>
        <v>0</v>
      </c>
      <c r="D30" s="342">
        <f t="shared" ref="D30:G30" si="15">D31+D32</f>
        <v>0</v>
      </c>
      <c r="E30" s="342">
        <f t="shared" si="15"/>
        <v>0</v>
      </c>
      <c r="F30" s="342">
        <f t="shared" si="15"/>
        <v>0</v>
      </c>
      <c r="G30" s="342">
        <f t="shared" si="15"/>
        <v>0</v>
      </c>
      <c r="H30" s="342">
        <f>H31+H32</f>
        <v>0</v>
      </c>
      <c r="I30" s="342">
        <f t="shared" ref="I30" si="16">I31+I32</f>
        <v>0</v>
      </c>
    </row>
    <row r="31" spans="1:9">
      <c r="A31" s="5"/>
      <c r="B31" s="467" t="s">
        <v>638</v>
      </c>
      <c r="C31" s="29">
        <v>0</v>
      </c>
      <c r="D31" s="29">
        <v>0</v>
      </c>
      <c r="E31" s="29">
        <v>0</v>
      </c>
      <c r="F31" s="29">
        <v>0</v>
      </c>
      <c r="G31" s="29">
        <v>0</v>
      </c>
      <c r="H31" s="29">
        <v>0</v>
      </c>
      <c r="I31" s="29">
        <v>0</v>
      </c>
    </row>
    <row r="32" spans="1:9">
      <c r="A32" s="5"/>
      <c r="B32" s="467" t="s">
        <v>639</v>
      </c>
      <c r="C32" s="29">
        <v>0</v>
      </c>
      <c r="D32" s="29">
        <v>0</v>
      </c>
      <c r="E32" s="29">
        <v>0</v>
      </c>
      <c r="F32" s="29">
        <v>0</v>
      </c>
      <c r="G32" s="29">
        <v>0</v>
      </c>
      <c r="H32" s="29">
        <v>0</v>
      </c>
      <c r="I32" s="29">
        <v>0</v>
      </c>
    </row>
    <row r="33" spans="1:9">
      <c r="A33" s="5"/>
      <c r="B33" s="489" t="s">
        <v>600</v>
      </c>
      <c r="C33" s="342">
        <f>C34+C35</f>
        <v>0</v>
      </c>
      <c r="D33" s="342">
        <f t="shared" ref="D33:G33" si="17">D34+D35</f>
        <v>0</v>
      </c>
      <c r="E33" s="342">
        <f t="shared" si="17"/>
        <v>0</v>
      </c>
      <c r="F33" s="342">
        <f t="shared" si="17"/>
        <v>0</v>
      </c>
      <c r="G33" s="342">
        <f t="shared" si="17"/>
        <v>0</v>
      </c>
      <c r="H33" s="342">
        <f>H34+H35</f>
        <v>0</v>
      </c>
      <c r="I33" s="342">
        <f t="shared" ref="I33" si="18">I34+I35</f>
        <v>0</v>
      </c>
    </row>
    <row r="34" spans="1:9">
      <c r="A34" s="5"/>
      <c r="B34" s="467" t="s">
        <v>638</v>
      </c>
      <c r="C34" s="29">
        <v>0</v>
      </c>
      <c r="D34" s="29">
        <v>0</v>
      </c>
      <c r="E34" s="29">
        <v>0</v>
      </c>
      <c r="F34" s="29">
        <v>0</v>
      </c>
      <c r="G34" s="29">
        <v>0</v>
      </c>
      <c r="H34" s="29">
        <v>0</v>
      </c>
      <c r="I34" s="29">
        <v>0</v>
      </c>
    </row>
    <row r="35" spans="1:9">
      <c r="A35" s="47"/>
      <c r="B35" s="468" t="s">
        <v>639</v>
      </c>
      <c r="C35" s="29">
        <v>0</v>
      </c>
      <c r="D35" s="29">
        <v>0</v>
      </c>
      <c r="E35" s="29">
        <v>0</v>
      </c>
      <c r="F35" s="29">
        <v>0</v>
      </c>
      <c r="G35" s="29">
        <v>0</v>
      </c>
      <c r="H35" s="29">
        <v>0</v>
      </c>
      <c r="I35" s="29">
        <v>0</v>
      </c>
    </row>
    <row r="36" spans="1:9">
      <c r="A36" s="486" t="s">
        <v>743</v>
      </c>
      <c r="B36" s="485" t="s">
        <v>744</v>
      </c>
      <c r="C36" s="342">
        <f>C37+C40+C43+C46</f>
        <v>0</v>
      </c>
      <c r="D36" s="342">
        <f t="shared" ref="D36:G36" si="19">D37+D40+D43+D46</f>
        <v>0</v>
      </c>
      <c r="E36" s="342">
        <f t="shared" si="19"/>
        <v>0</v>
      </c>
      <c r="F36" s="342">
        <f t="shared" si="19"/>
        <v>0</v>
      </c>
      <c r="G36" s="342">
        <f t="shared" si="19"/>
        <v>0</v>
      </c>
      <c r="H36" s="342">
        <f>H37+H40+H43+H46</f>
        <v>0</v>
      </c>
      <c r="I36" s="342">
        <f t="shared" ref="I36" si="20">I37+I40+I43+I46</f>
        <v>0</v>
      </c>
    </row>
    <row r="37" spans="1:9">
      <c r="A37" s="5"/>
      <c r="B37" s="485" t="s">
        <v>4</v>
      </c>
      <c r="C37" s="342">
        <f>C38+C39</f>
        <v>0</v>
      </c>
      <c r="D37" s="342">
        <f t="shared" ref="D37:G37" si="21">D38+D39</f>
        <v>0</v>
      </c>
      <c r="E37" s="342">
        <f t="shared" si="21"/>
        <v>0</v>
      </c>
      <c r="F37" s="342">
        <f t="shared" si="21"/>
        <v>0</v>
      </c>
      <c r="G37" s="342">
        <f t="shared" si="21"/>
        <v>0</v>
      </c>
      <c r="H37" s="342">
        <f>H38+H39</f>
        <v>0</v>
      </c>
      <c r="I37" s="342">
        <f t="shared" ref="I37" si="22">I38+I39</f>
        <v>0</v>
      </c>
    </row>
    <row r="38" spans="1:9">
      <c r="A38" s="5"/>
      <c r="B38" s="467" t="s">
        <v>640</v>
      </c>
      <c r="C38" s="29">
        <v>0</v>
      </c>
      <c r="D38" s="29">
        <v>0</v>
      </c>
      <c r="E38" s="29">
        <v>0</v>
      </c>
      <c r="F38" s="29">
        <v>0</v>
      </c>
      <c r="G38" s="29">
        <v>0</v>
      </c>
      <c r="H38" s="29">
        <v>0</v>
      </c>
      <c r="I38" s="29">
        <v>0</v>
      </c>
    </row>
    <row r="39" spans="1:9">
      <c r="A39" s="5"/>
      <c r="B39" s="467" t="s">
        <v>639</v>
      </c>
      <c r="C39" s="29">
        <v>0</v>
      </c>
      <c r="D39" s="29">
        <v>0</v>
      </c>
      <c r="E39" s="29">
        <v>0</v>
      </c>
      <c r="F39" s="29">
        <v>0</v>
      </c>
      <c r="G39" s="29">
        <v>0</v>
      </c>
      <c r="H39" s="29">
        <v>0</v>
      </c>
      <c r="I39" s="29">
        <v>0</v>
      </c>
    </row>
    <row r="40" spans="1:9">
      <c r="A40" s="5"/>
      <c r="B40" s="489" t="s">
        <v>6</v>
      </c>
      <c r="C40" s="342">
        <f>C41+C42</f>
        <v>0</v>
      </c>
      <c r="D40" s="342">
        <f t="shared" ref="D40:G40" si="23">D41+D42</f>
        <v>0</v>
      </c>
      <c r="E40" s="342">
        <f t="shared" si="23"/>
        <v>0</v>
      </c>
      <c r="F40" s="342">
        <f t="shared" si="23"/>
        <v>0</v>
      </c>
      <c r="G40" s="342">
        <f t="shared" si="23"/>
        <v>0</v>
      </c>
      <c r="H40" s="342">
        <f>H41+H42</f>
        <v>0</v>
      </c>
      <c r="I40" s="342">
        <f t="shared" ref="I40" si="24">I41+I42</f>
        <v>0</v>
      </c>
    </row>
    <row r="41" spans="1:9">
      <c r="A41" s="5"/>
      <c r="B41" s="467" t="s">
        <v>640</v>
      </c>
      <c r="C41" s="29">
        <v>0</v>
      </c>
      <c r="D41" s="29">
        <v>0</v>
      </c>
      <c r="E41" s="29">
        <v>0</v>
      </c>
      <c r="F41" s="29">
        <v>0</v>
      </c>
      <c r="G41" s="29">
        <v>0</v>
      </c>
      <c r="H41" s="29">
        <v>0</v>
      </c>
      <c r="I41" s="29">
        <v>0</v>
      </c>
    </row>
    <row r="42" spans="1:9">
      <c r="A42" s="5"/>
      <c r="B42" s="467" t="s">
        <v>639</v>
      </c>
      <c r="C42" s="29">
        <v>0</v>
      </c>
      <c r="D42" s="29">
        <v>0</v>
      </c>
      <c r="E42" s="29">
        <v>0</v>
      </c>
      <c r="F42" s="29">
        <v>0</v>
      </c>
      <c r="G42" s="29">
        <v>0</v>
      </c>
      <c r="H42" s="29">
        <v>0</v>
      </c>
      <c r="I42" s="29">
        <v>0</v>
      </c>
    </row>
    <row r="43" spans="1:9">
      <c r="A43" s="5"/>
      <c r="B43" s="489" t="s">
        <v>7</v>
      </c>
      <c r="C43" s="342">
        <f>C44+C45</f>
        <v>0</v>
      </c>
      <c r="D43" s="342">
        <f t="shared" ref="D43:G43" si="25">D44+D45</f>
        <v>0</v>
      </c>
      <c r="E43" s="342">
        <f t="shared" si="25"/>
        <v>0</v>
      </c>
      <c r="F43" s="342">
        <f t="shared" si="25"/>
        <v>0</v>
      </c>
      <c r="G43" s="342">
        <f t="shared" si="25"/>
        <v>0</v>
      </c>
      <c r="H43" s="342">
        <f>H44+H45</f>
        <v>0</v>
      </c>
      <c r="I43" s="342">
        <f t="shared" ref="I43" si="26">I44+I45</f>
        <v>0</v>
      </c>
    </row>
    <row r="44" spans="1:9">
      <c r="A44" s="5"/>
      <c r="B44" s="467" t="s">
        <v>640</v>
      </c>
      <c r="C44" s="29">
        <v>0</v>
      </c>
      <c r="D44" s="29">
        <v>0</v>
      </c>
      <c r="E44" s="29">
        <v>0</v>
      </c>
      <c r="F44" s="29">
        <v>0</v>
      </c>
      <c r="G44" s="29">
        <v>0</v>
      </c>
      <c r="H44" s="29">
        <v>0</v>
      </c>
      <c r="I44" s="29">
        <v>0</v>
      </c>
    </row>
    <row r="45" spans="1:9">
      <c r="A45" s="5"/>
      <c r="B45" s="467" t="s">
        <v>639</v>
      </c>
      <c r="C45" s="29">
        <v>0</v>
      </c>
      <c r="D45" s="29">
        <v>0</v>
      </c>
      <c r="E45" s="29">
        <v>0</v>
      </c>
      <c r="F45" s="29">
        <v>0</v>
      </c>
      <c r="G45" s="29">
        <v>0</v>
      </c>
      <c r="H45" s="29">
        <v>0</v>
      </c>
      <c r="I45" s="29">
        <v>0</v>
      </c>
    </row>
    <row r="46" spans="1:9">
      <c r="A46" s="5"/>
      <c r="B46" s="489" t="s">
        <v>600</v>
      </c>
      <c r="C46" s="342">
        <f>C47+C48</f>
        <v>0</v>
      </c>
      <c r="D46" s="342">
        <f t="shared" ref="D46:G46" si="27">D47+D48</f>
        <v>0</v>
      </c>
      <c r="E46" s="342">
        <f t="shared" si="27"/>
        <v>0</v>
      </c>
      <c r="F46" s="342">
        <f t="shared" si="27"/>
        <v>0</v>
      </c>
      <c r="G46" s="342">
        <f t="shared" si="27"/>
        <v>0</v>
      </c>
      <c r="H46" s="342">
        <f>H47+H48</f>
        <v>0</v>
      </c>
      <c r="I46" s="342">
        <f t="shared" ref="I46" si="28">I47+I48</f>
        <v>0</v>
      </c>
    </row>
    <row r="47" spans="1:9">
      <c r="A47" s="5"/>
      <c r="B47" s="467" t="s">
        <v>640</v>
      </c>
      <c r="C47" s="29">
        <v>0</v>
      </c>
      <c r="D47" s="29">
        <v>0</v>
      </c>
      <c r="E47" s="29">
        <v>0</v>
      </c>
      <c r="F47" s="29">
        <v>0</v>
      </c>
      <c r="G47" s="29">
        <v>0</v>
      </c>
      <c r="H47" s="29">
        <v>0</v>
      </c>
      <c r="I47" s="29">
        <v>0</v>
      </c>
    </row>
    <row r="48" spans="1:9">
      <c r="A48" s="47"/>
      <c r="B48" s="468" t="s">
        <v>639</v>
      </c>
      <c r="C48" s="29">
        <v>0</v>
      </c>
      <c r="D48" s="29">
        <v>0</v>
      </c>
      <c r="E48" s="29">
        <v>0</v>
      </c>
      <c r="F48" s="29">
        <v>0</v>
      </c>
      <c r="G48" s="29">
        <v>0</v>
      </c>
      <c r="H48" s="29">
        <v>0</v>
      </c>
      <c r="I48" s="29">
        <v>0</v>
      </c>
    </row>
    <row r="49" spans="1:9">
      <c r="A49" s="486" t="s">
        <v>745</v>
      </c>
      <c r="B49" s="485" t="s">
        <v>746</v>
      </c>
      <c r="C49" s="342">
        <f>C50+C53+C56+C59</f>
        <v>0</v>
      </c>
      <c r="D49" s="342">
        <f t="shared" ref="D49:G49" si="29">D50+D53+D56+D59</f>
        <v>0</v>
      </c>
      <c r="E49" s="342">
        <f t="shared" si="29"/>
        <v>0</v>
      </c>
      <c r="F49" s="342">
        <f t="shared" si="29"/>
        <v>0</v>
      </c>
      <c r="G49" s="342">
        <f t="shared" si="29"/>
        <v>0</v>
      </c>
      <c r="H49" s="342">
        <f>H50+H53+H56+H59</f>
        <v>0</v>
      </c>
      <c r="I49" s="342">
        <f t="shared" ref="I49" si="30">I50+I53+I56+I59</f>
        <v>0</v>
      </c>
    </row>
    <row r="50" spans="1:9">
      <c r="A50" s="5"/>
      <c r="B50" s="485" t="s">
        <v>4</v>
      </c>
      <c r="C50" s="342">
        <f>C51+C52</f>
        <v>0</v>
      </c>
      <c r="D50" s="342">
        <f t="shared" ref="D50:G50" si="31">D51+D52</f>
        <v>0</v>
      </c>
      <c r="E50" s="342">
        <f t="shared" si="31"/>
        <v>0</v>
      </c>
      <c r="F50" s="342">
        <f t="shared" si="31"/>
        <v>0</v>
      </c>
      <c r="G50" s="342">
        <f t="shared" si="31"/>
        <v>0</v>
      </c>
      <c r="H50" s="342">
        <f>H51+H52</f>
        <v>0</v>
      </c>
      <c r="I50" s="342">
        <f t="shared" ref="I50" si="32">I51+I52</f>
        <v>0</v>
      </c>
    </row>
    <row r="51" spans="1:9">
      <c r="A51" s="5"/>
      <c r="B51" s="467" t="s">
        <v>640</v>
      </c>
      <c r="C51" s="29">
        <v>0</v>
      </c>
      <c r="D51" s="29">
        <v>0</v>
      </c>
      <c r="E51" s="29">
        <v>0</v>
      </c>
      <c r="F51" s="29">
        <v>0</v>
      </c>
      <c r="G51" s="29">
        <v>0</v>
      </c>
      <c r="H51" s="29">
        <v>0</v>
      </c>
      <c r="I51" s="29">
        <v>0</v>
      </c>
    </row>
    <row r="52" spans="1:9">
      <c r="A52" s="5"/>
      <c r="B52" s="467" t="s">
        <v>639</v>
      </c>
      <c r="C52" s="29">
        <v>0</v>
      </c>
      <c r="D52" s="29">
        <v>0</v>
      </c>
      <c r="E52" s="29">
        <v>0</v>
      </c>
      <c r="F52" s="29">
        <v>0</v>
      </c>
      <c r="G52" s="29">
        <v>0</v>
      </c>
      <c r="H52" s="29">
        <v>0</v>
      </c>
      <c r="I52" s="29">
        <v>0</v>
      </c>
    </row>
    <row r="53" spans="1:9">
      <c r="A53" s="5"/>
      <c r="B53" s="489" t="s">
        <v>6</v>
      </c>
      <c r="C53" s="342">
        <f>C54+C55</f>
        <v>0</v>
      </c>
      <c r="D53" s="342">
        <f t="shared" ref="D53:G53" si="33">D54+D55</f>
        <v>0</v>
      </c>
      <c r="E53" s="342">
        <f t="shared" si="33"/>
        <v>0</v>
      </c>
      <c r="F53" s="342">
        <f t="shared" si="33"/>
        <v>0</v>
      </c>
      <c r="G53" s="342">
        <f t="shared" si="33"/>
        <v>0</v>
      </c>
      <c r="H53" s="342">
        <f>H54+H55</f>
        <v>0</v>
      </c>
      <c r="I53" s="342">
        <f t="shared" ref="I53" si="34">I54+I55</f>
        <v>0</v>
      </c>
    </row>
    <row r="54" spans="1:9">
      <c r="A54" s="5"/>
      <c r="B54" s="467" t="s">
        <v>640</v>
      </c>
      <c r="C54" s="29">
        <v>0</v>
      </c>
      <c r="D54" s="29">
        <v>0</v>
      </c>
      <c r="E54" s="29">
        <v>0</v>
      </c>
      <c r="F54" s="29">
        <v>0</v>
      </c>
      <c r="G54" s="29">
        <v>0</v>
      </c>
      <c r="H54" s="29">
        <v>0</v>
      </c>
      <c r="I54" s="29">
        <v>0</v>
      </c>
    </row>
    <row r="55" spans="1:9">
      <c r="A55" s="5"/>
      <c r="B55" s="467" t="s">
        <v>639</v>
      </c>
      <c r="C55" s="29">
        <v>0</v>
      </c>
      <c r="D55" s="29">
        <v>0</v>
      </c>
      <c r="E55" s="29">
        <v>0</v>
      </c>
      <c r="F55" s="29">
        <v>0</v>
      </c>
      <c r="G55" s="29">
        <v>0</v>
      </c>
      <c r="H55" s="29">
        <v>0</v>
      </c>
      <c r="I55" s="29">
        <v>0</v>
      </c>
    </row>
    <row r="56" spans="1:9">
      <c r="A56" s="5"/>
      <c r="B56" s="489" t="s">
        <v>7</v>
      </c>
      <c r="C56" s="342">
        <f>C57+C58</f>
        <v>0</v>
      </c>
      <c r="D56" s="342">
        <f t="shared" ref="D56:G56" si="35">D57+D58</f>
        <v>0</v>
      </c>
      <c r="E56" s="342">
        <f t="shared" si="35"/>
        <v>0</v>
      </c>
      <c r="F56" s="342">
        <f t="shared" si="35"/>
        <v>0</v>
      </c>
      <c r="G56" s="342">
        <f t="shared" si="35"/>
        <v>0</v>
      </c>
      <c r="H56" s="342">
        <f>H57+H58</f>
        <v>0</v>
      </c>
      <c r="I56" s="342">
        <f t="shared" ref="I56" si="36">I57+I58</f>
        <v>0</v>
      </c>
    </row>
    <row r="57" spans="1:9">
      <c r="A57" s="5"/>
      <c r="B57" s="467" t="s">
        <v>640</v>
      </c>
      <c r="C57" s="29">
        <v>0</v>
      </c>
      <c r="D57" s="29">
        <v>0</v>
      </c>
      <c r="E57" s="29">
        <v>0</v>
      </c>
      <c r="F57" s="29">
        <v>0</v>
      </c>
      <c r="G57" s="29">
        <v>0</v>
      </c>
      <c r="H57" s="29">
        <v>0</v>
      </c>
      <c r="I57" s="29">
        <v>0</v>
      </c>
    </row>
    <row r="58" spans="1:9">
      <c r="A58" s="5"/>
      <c r="B58" s="467" t="s">
        <v>639</v>
      </c>
      <c r="C58" s="29">
        <v>0</v>
      </c>
      <c r="D58" s="29">
        <v>0</v>
      </c>
      <c r="E58" s="29">
        <v>0</v>
      </c>
      <c r="F58" s="29">
        <v>0</v>
      </c>
      <c r="G58" s="29">
        <v>0</v>
      </c>
      <c r="H58" s="29">
        <v>0</v>
      </c>
      <c r="I58" s="29">
        <v>0</v>
      </c>
    </row>
    <row r="59" spans="1:9">
      <c r="A59" s="5"/>
      <c r="B59" s="489" t="s">
        <v>600</v>
      </c>
      <c r="C59" s="342">
        <f>C60+C61</f>
        <v>0</v>
      </c>
      <c r="D59" s="342">
        <f t="shared" ref="D59:G59" si="37">D60+D61</f>
        <v>0</v>
      </c>
      <c r="E59" s="342">
        <f t="shared" si="37"/>
        <v>0</v>
      </c>
      <c r="F59" s="342">
        <f t="shared" si="37"/>
        <v>0</v>
      </c>
      <c r="G59" s="342">
        <f t="shared" si="37"/>
        <v>0</v>
      </c>
      <c r="H59" s="342">
        <f>H60+H61</f>
        <v>0</v>
      </c>
      <c r="I59" s="342">
        <f t="shared" ref="I59" si="38">I60+I61</f>
        <v>0</v>
      </c>
    </row>
    <row r="60" spans="1:9">
      <c r="A60" s="5"/>
      <c r="B60" s="467" t="s">
        <v>640</v>
      </c>
      <c r="C60" s="29">
        <v>0</v>
      </c>
      <c r="D60" s="29">
        <v>0</v>
      </c>
      <c r="E60" s="29">
        <v>0</v>
      </c>
      <c r="F60" s="29">
        <v>0</v>
      </c>
      <c r="G60" s="29">
        <v>0</v>
      </c>
      <c r="H60" s="29">
        <v>0</v>
      </c>
      <c r="I60" s="29">
        <v>0</v>
      </c>
    </row>
    <row r="61" spans="1:9">
      <c r="A61" s="47"/>
      <c r="B61" s="468" t="s">
        <v>639</v>
      </c>
      <c r="C61" s="29">
        <v>0</v>
      </c>
      <c r="D61" s="29">
        <v>0</v>
      </c>
      <c r="E61" s="29">
        <v>0</v>
      </c>
      <c r="F61" s="29">
        <v>0</v>
      </c>
      <c r="G61" s="29">
        <v>0</v>
      </c>
      <c r="H61" s="29">
        <v>0</v>
      </c>
      <c r="I61" s="29">
        <v>0</v>
      </c>
    </row>
    <row r="62" spans="1:9" ht="30">
      <c r="A62" s="486" t="s">
        <v>747</v>
      </c>
      <c r="B62" s="485" t="s">
        <v>748</v>
      </c>
      <c r="C62" s="342">
        <f>C63+C66+C69+C72</f>
        <v>0</v>
      </c>
      <c r="D62" s="342">
        <f t="shared" ref="D62:G62" si="39">D63+D66+D69+D72</f>
        <v>0</v>
      </c>
      <c r="E62" s="342">
        <f t="shared" si="39"/>
        <v>0</v>
      </c>
      <c r="F62" s="342">
        <f t="shared" si="39"/>
        <v>0</v>
      </c>
      <c r="G62" s="342">
        <f t="shared" si="39"/>
        <v>0</v>
      </c>
      <c r="H62" s="342">
        <f>H63+H66+H69+H72</f>
        <v>0</v>
      </c>
      <c r="I62" s="342">
        <f t="shared" ref="I62" si="40">I63+I66+I69+I72</f>
        <v>0</v>
      </c>
    </row>
    <row r="63" spans="1:9">
      <c r="A63" s="5"/>
      <c r="B63" s="485" t="s">
        <v>4</v>
      </c>
      <c r="C63" s="342">
        <f>C64+C65</f>
        <v>0</v>
      </c>
      <c r="D63" s="342">
        <f t="shared" ref="D63:G63" si="41">D64+D65</f>
        <v>0</v>
      </c>
      <c r="E63" s="342">
        <f t="shared" si="41"/>
        <v>0</v>
      </c>
      <c r="F63" s="342">
        <f t="shared" si="41"/>
        <v>0</v>
      </c>
      <c r="G63" s="342">
        <f t="shared" si="41"/>
        <v>0</v>
      </c>
      <c r="H63" s="342">
        <f>H64+H65</f>
        <v>0</v>
      </c>
      <c r="I63" s="342">
        <f t="shared" ref="I63" si="42">I64+I65</f>
        <v>0</v>
      </c>
    </row>
    <row r="64" spans="1:9">
      <c r="A64" s="5"/>
      <c r="B64" s="467" t="s">
        <v>640</v>
      </c>
      <c r="C64" s="29">
        <v>0</v>
      </c>
      <c r="D64" s="29">
        <v>0</v>
      </c>
      <c r="E64" s="29">
        <v>0</v>
      </c>
      <c r="F64" s="29">
        <v>0</v>
      </c>
      <c r="G64" s="29">
        <v>0</v>
      </c>
      <c r="H64" s="29">
        <v>0</v>
      </c>
      <c r="I64" s="29">
        <v>0</v>
      </c>
    </row>
    <row r="65" spans="1:9">
      <c r="A65" s="5"/>
      <c r="B65" s="467" t="s">
        <v>639</v>
      </c>
      <c r="C65" s="29">
        <v>0</v>
      </c>
      <c r="D65" s="29">
        <v>0</v>
      </c>
      <c r="E65" s="29">
        <v>0</v>
      </c>
      <c r="F65" s="29">
        <v>0</v>
      </c>
      <c r="G65" s="29">
        <v>0</v>
      </c>
      <c r="H65" s="29">
        <v>0</v>
      </c>
      <c r="I65" s="29">
        <v>0</v>
      </c>
    </row>
    <row r="66" spans="1:9">
      <c r="A66" s="5"/>
      <c r="B66" s="489" t="s">
        <v>6</v>
      </c>
      <c r="C66" s="342">
        <f>C67+C68</f>
        <v>0</v>
      </c>
      <c r="D66" s="342">
        <f t="shared" ref="D66:G66" si="43">D67+D68</f>
        <v>0</v>
      </c>
      <c r="E66" s="342">
        <f t="shared" si="43"/>
        <v>0</v>
      </c>
      <c r="F66" s="342">
        <f t="shared" si="43"/>
        <v>0</v>
      </c>
      <c r="G66" s="342">
        <f t="shared" si="43"/>
        <v>0</v>
      </c>
      <c r="H66" s="342">
        <f>H67+H68</f>
        <v>0</v>
      </c>
      <c r="I66" s="342">
        <f t="shared" ref="I66" si="44">I67+I68</f>
        <v>0</v>
      </c>
    </row>
    <row r="67" spans="1:9">
      <c r="A67" s="5"/>
      <c r="B67" s="467" t="s">
        <v>640</v>
      </c>
      <c r="C67" s="29">
        <v>0</v>
      </c>
      <c r="D67" s="29">
        <v>0</v>
      </c>
      <c r="E67" s="29">
        <v>0</v>
      </c>
      <c r="F67" s="29">
        <v>0</v>
      </c>
      <c r="G67" s="29">
        <v>0</v>
      </c>
      <c r="H67" s="29">
        <v>0</v>
      </c>
      <c r="I67" s="29">
        <v>0</v>
      </c>
    </row>
    <row r="68" spans="1:9">
      <c r="A68" s="5"/>
      <c r="B68" s="467" t="s">
        <v>639</v>
      </c>
      <c r="C68" s="29">
        <v>0</v>
      </c>
      <c r="D68" s="29">
        <v>0</v>
      </c>
      <c r="E68" s="29">
        <v>0</v>
      </c>
      <c r="F68" s="29">
        <v>0</v>
      </c>
      <c r="G68" s="29">
        <v>0</v>
      </c>
      <c r="H68" s="29">
        <v>0</v>
      </c>
      <c r="I68" s="29">
        <v>0</v>
      </c>
    </row>
    <row r="69" spans="1:9">
      <c r="A69" s="5"/>
      <c r="B69" s="489" t="s">
        <v>7</v>
      </c>
      <c r="C69" s="342">
        <f>C70+C71</f>
        <v>0</v>
      </c>
      <c r="D69" s="342">
        <f t="shared" ref="D69:G69" si="45">D70+D71</f>
        <v>0</v>
      </c>
      <c r="E69" s="342">
        <f t="shared" si="45"/>
        <v>0</v>
      </c>
      <c r="F69" s="342">
        <f t="shared" si="45"/>
        <v>0</v>
      </c>
      <c r="G69" s="342">
        <f t="shared" si="45"/>
        <v>0</v>
      </c>
      <c r="H69" s="342">
        <f>H70+H71</f>
        <v>0</v>
      </c>
      <c r="I69" s="342">
        <f t="shared" ref="I69" si="46">I70+I71</f>
        <v>0</v>
      </c>
    </row>
    <row r="70" spans="1:9">
      <c r="A70" s="5"/>
      <c r="B70" s="467" t="s">
        <v>640</v>
      </c>
      <c r="C70" s="29">
        <v>0</v>
      </c>
      <c r="D70" s="29">
        <v>0</v>
      </c>
      <c r="E70" s="29">
        <v>0</v>
      </c>
      <c r="F70" s="29">
        <v>0</v>
      </c>
      <c r="G70" s="29">
        <v>0</v>
      </c>
      <c r="H70" s="29">
        <v>0</v>
      </c>
      <c r="I70" s="29">
        <v>0</v>
      </c>
    </row>
    <row r="71" spans="1:9">
      <c r="A71" s="5"/>
      <c r="B71" s="467" t="s">
        <v>639</v>
      </c>
      <c r="C71" s="29">
        <v>0</v>
      </c>
      <c r="D71" s="29">
        <v>0</v>
      </c>
      <c r="E71" s="29">
        <v>0</v>
      </c>
      <c r="F71" s="29">
        <v>0</v>
      </c>
      <c r="G71" s="29">
        <v>0</v>
      </c>
      <c r="H71" s="29">
        <v>0</v>
      </c>
      <c r="I71" s="29">
        <v>0</v>
      </c>
    </row>
    <row r="72" spans="1:9">
      <c r="A72" s="5"/>
      <c r="B72" s="489" t="s">
        <v>600</v>
      </c>
      <c r="C72" s="342">
        <f>C73+C74</f>
        <v>0</v>
      </c>
      <c r="D72" s="342">
        <f t="shared" ref="D72:G72" si="47">D73+D74</f>
        <v>0</v>
      </c>
      <c r="E72" s="342">
        <f t="shared" si="47"/>
        <v>0</v>
      </c>
      <c r="F72" s="342">
        <f t="shared" si="47"/>
        <v>0</v>
      </c>
      <c r="G72" s="342">
        <f t="shared" si="47"/>
        <v>0</v>
      </c>
      <c r="H72" s="342">
        <f>H73+H74</f>
        <v>0</v>
      </c>
      <c r="I72" s="342">
        <f t="shared" ref="I72" si="48">I73+I74</f>
        <v>0</v>
      </c>
    </row>
    <row r="73" spans="1:9">
      <c r="A73" s="5"/>
      <c r="B73" s="467" t="s">
        <v>640</v>
      </c>
      <c r="C73" s="29">
        <v>0</v>
      </c>
      <c r="D73" s="29">
        <v>0</v>
      </c>
      <c r="E73" s="29">
        <v>0</v>
      </c>
      <c r="F73" s="29">
        <v>0</v>
      </c>
      <c r="G73" s="29">
        <v>0</v>
      </c>
      <c r="H73" s="29">
        <v>0</v>
      </c>
      <c r="I73" s="29">
        <v>0</v>
      </c>
    </row>
    <row r="74" spans="1:9">
      <c r="A74" s="47"/>
      <c r="B74" s="468" t="s">
        <v>639</v>
      </c>
      <c r="C74" s="29">
        <v>0</v>
      </c>
      <c r="D74" s="29">
        <v>0</v>
      </c>
      <c r="E74" s="29">
        <v>0</v>
      </c>
      <c r="F74" s="29">
        <v>0</v>
      </c>
      <c r="G74" s="29">
        <v>0</v>
      </c>
      <c r="H74" s="29">
        <v>0</v>
      </c>
      <c r="I74" s="29">
        <v>0</v>
      </c>
    </row>
    <row r="75" spans="1:9">
      <c r="A75" s="486" t="s">
        <v>749</v>
      </c>
      <c r="B75" s="482" t="s">
        <v>750</v>
      </c>
      <c r="C75" s="342">
        <f>C76+C79+C82+C85</f>
        <v>0</v>
      </c>
      <c r="D75" s="342">
        <f t="shared" ref="D75:G75" si="49">D76+D79+D82+D85</f>
        <v>0</v>
      </c>
      <c r="E75" s="342">
        <f t="shared" si="49"/>
        <v>0</v>
      </c>
      <c r="F75" s="342">
        <f t="shared" si="49"/>
        <v>0</v>
      </c>
      <c r="G75" s="342">
        <f t="shared" si="49"/>
        <v>0</v>
      </c>
      <c r="H75" s="342">
        <f>H76+H79+H82+H85</f>
        <v>0</v>
      </c>
      <c r="I75" s="342">
        <f t="shared" ref="I75" si="50">I76+I79+I82+I85</f>
        <v>0</v>
      </c>
    </row>
    <row r="76" spans="1:9">
      <c r="A76" s="5"/>
      <c r="B76" s="485" t="s">
        <v>4</v>
      </c>
      <c r="C76" s="342">
        <f>C77+C78</f>
        <v>0</v>
      </c>
      <c r="D76" s="342">
        <f t="shared" ref="D76:G76" si="51">D77+D78</f>
        <v>0</v>
      </c>
      <c r="E76" s="342">
        <f t="shared" si="51"/>
        <v>0</v>
      </c>
      <c r="F76" s="342">
        <f t="shared" si="51"/>
        <v>0</v>
      </c>
      <c r="G76" s="342">
        <f t="shared" si="51"/>
        <v>0</v>
      </c>
      <c r="H76" s="342">
        <f>H77+H78</f>
        <v>0</v>
      </c>
      <c r="I76" s="342">
        <f t="shared" ref="I76" si="52">I77+I78</f>
        <v>0</v>
      </c>
    </row>
    <row r="77" spans="1:9">
      <c r="A77" s="5"/>
      <c r="B77" s="467" t="s">
        <v>640</v>
      </c>
      <c r="C77" s="29">
        <v>0</v>
      </c>
      <c r="D77" s="29">
        <v>0</v>
      </c>
      <c r="E77" s="29">
        <v>0</v>
      </c>
      <c r="F77" s="29">
        <v>0</v>
      </c>
      <c r="G77" s="29">
        <v>0</v>
      </c>
      <c r="H77" s="29">
        <v>0</v>
      </c>
      <c r="I77" s="29">
        <v>0</v>
      </c>
    </row>
    <row r="78" spans="1:9">
      <c r="A78" s="5"/>
      <c r="B78" s="467" t="s">
        <v>639</v>
      </c>
      <c r="C78" s="29">
        <v>0</v>
      </c>
      <c r="D78" s="29">
        <v>0</v>
      </c>
      <c r="E78" s="29">
        <v>0</v>
      </c>
      <c r="F78" s="29">
        <v>0</v>
      </c>
      <c r="G78" s="29">
        <v>0</v>
      </c>
      <c r="H78" s="29">
        <v>0</v>
      </c>
      <c r="I78" s="29">
        <v>0</v>
      </c>
    </row>
    <row r="79" spans="1:9">
      <c r="A79" s="5"/>
      <c r="B79" s="489" t="s">
        <v>6</v>
      </c>
      <c r="C79" s="342">
        <f>C80+C81</f>
        <v>0</v>
      </c>
      <c r="D79" s="342">
        <f t="shared" ref="D79:G79" si="53">D80+D81</f>
        <v>0</v>
      </c>
      <c r="E79" s="342">
        <f t="shared" si="53"/>
        <v>0</v>
      </c>
      <c r="F79" s="342">
        <f t="shared" si="53"/>
        <v>0</v>
      </c>
      <c r="G79" s="342">
        <f t="shared" si="53"/>
        <v>0</v>
      </c>
      <c r="H79" s="342">
        <f>H80+H81</f>
        <v>0</v>
      </c>
      <c r="I79" s="342">
        <f t="shared" ref="I79" si="54">I80+I81</f>
        <v>0</v>
      </c>
    </row>
    <row r="80" spans="1:9">
      <c r="A80" s="5"/>
      <c r="B80" s="467" t="s">
        <v>640</v>
      </c>
      <c r="C80" s="29">
        <v>0</v>
      </c>
      <c r="D80" s="29">
        <v>0</v>
      </c>
      <c r="E80" s="29">
        <v>0</v>
      </c>
      <c r="F80" s="29">
        <v>0</v>
      </c>
      <c r="G80" s="29">
        <v>0</v>
      </c>
      <c r="H80" s="29">
        <v>0</v>
      </c>
      <c r="I80" s="29">
        <v>0</v>
      </c>
    </row>
    <row r="81" spans="1:9">
      <c r="A81" s="5"/>
      <c r="B81" s="467" t="s">
        <v>639</v>
      </c>
      <c r="C81" s="29">
        <v>0</v>
      </c>
      <c r="D81" s="29">
        <v>0</v>
      </c>
      <c r="E81" s="29">
        <v>0</v>
      </c>
      <c r="F81" s="29">
        <v>0</v>
      </c>
      <c r="G81" s="29">
        <v>0</v>
      </c>
      <c r="H81" s="29">
        <v>0</v>
      </c>
      <c r="I81" s="29">
        <v>0</v>
      </c>
    </row>
    <row r="82" spans="1:9">
      <c r="A82" s="5"/>
      <c r="B82" s="489" t="s">
        <v>7</v>
      </c>
      <c r="C82" s="342">
        <f>C83+C84</f>
        <v>0</v>
      </c>
      <c r="D82" s="342">
        <f t="shared" ref="D82:G82" si="55">D83+D84</f>
        <v>0</v>
      </c>
      <c r="E82" s="342">
        <f t="shared" si="55"/>
        <v>0</v>
      </c>
      <c r="F82" s="342">
        <f t="shared" si="55"/>
        <v>0</v>
      </c>
      <c r="G82" s="342">
        <f t="shared" si="55"/>
        <v>0</v>
      </c>
      <c r="H82" s="342">
        <f>H83+H84</f>
        <v>0</v>
      </c>
      <c r="I82" s="342">
        <f t="shared" ref="I82" si="56">I83+I84</f>
        <v>0</v>
      </c>
    </row>
    <row r="83" spans="1:9">
      <c r="A83" s="5"/>
      <c r="B83" s="467" t="s">
        <v>640</v>
      </c>
      <c r="C83" s="29">
        <v>0</v>
      </c>
      <c r="D83" s="29">
        <v>0</v>
      </c>
      <c r="E83" s="29">
        <v>0</v>
      </c>
      <c r="F83" s="29">
        <v>0</v>
      </c>
      <c r="G83" s="29">
        <v>0</v>
      </c>
      <c r="H83" s="29">
        <v>0</v>
      </c>
      <c r="I83" s="29">
        <v>0</v>
      </c>
    </row>
    <row r="84" spans="1:9">
      <c r="A84" s="5"/>
      <c r="B84" s="467" t="s">
        <v>639</v>
      </c>
      <c r="C84" s="29">
        <v>0</v>
      </c>
      <c r="D84" s="29">
        <v>0</v>
      </c>
      <c r="E84" s="29">
        <v>0</v>
      </c>
      <c r="F84" s="29">
        <v>0</v>
      </c>
      <c r="G84" s="29">
        <v>0</v>
      </c>
      <c r="H84" s="29">
        <v>0</v>
      </c>
      <c r="I84" s="29">
        <v>0</v>
      </c>
    </row>
    <row r="85" spans="1:9">
      <c r="A85" s="5"/>
      <c r="B85" s="489" t="s">
        <v>600</v>
      </c>
      <c r="C85" s="342">
        <f>C86+C87</f>
        <v>0</v>
      </c>
      <c r="D85" s="342">
        <f t="shared" ref="D85:G85" si="57">D86+D87</f>
        <v>0</v>
      </c>
      <c r="E85" s="342">
        <f t="shared" si="57"/>
        <v>0</v>
      </c>
      <c r="F85" s="342">
        <f t="shared" si="57"/>
        <v>0</v>
      </c>
      <c r="G85" s="342">
        <f t="shared" si="57"/>
        <v>0</v>
      </c>
      <c r="H85" s="342">
        <f>H86+H87</f>
        <v>0</v>
      </c>
      <c r="I85" s="342">
        <f t="shared" ref="I85" si="58">I86+I87</f>
        <v>0</v>
      </c>
    </row>
    <row r="86" spans="1:9">
      <c r="A86" s="5"/>
      <c r="B86" s="467" t="s">
        <v>640</v>
      </c>
      <c r="C86" s="29">
        <v>0</v>
      </c>
      <c r="D86" s="29">
        <v>0</v>
      </c>
      <c r="E86" s="29">
        <v>0</v>
      </c>
      <c r="F86" s="29">
        <v>0</v>
      </c>
      <c r="G86" s="29">
        <v>0</v>
      </c>
      <c r="H86" s="29">
        <v>0</v>
      </c>
      <c r="I86" s="29">
        <v>0</v>
      </c>
    </row>
    <row r="87" spans="1:9">
      <c r="A87" s="47"/>
      <c r="B87" s="468" t="s">
        <v>639</v>
      </c>
      <c r="C87" s="29">
        <v>0</v>
      </c>
      <c r="D87" s="29">
        <v>0</v>
      </c>
      <c r="E87" s="29">
        <v>0</v>
      </c>
      <c r="F87" s="29">
        <v>0</v>
      </c>
      <c r="G87" s="29">
        <v>0</v>
      </c>
      <c r="H87" s="29">
        <v>0</v>
      </c>
      <c r="I87" s="29">
        <v>0</v>
      </c>
    </row>
    <row r="88" spans="1:9" ht="30">
      <c r="A88" s="486" t="s">
        <v>751</v>
      </c>
      <c r="B88" s="485" t="s">
        <v>752</v>
      </c>
      <c r="C88" s="342">
        <f>C89+C92+C95+C98</f>
        <v>0</v>
      </c>
      <c r="D88" s="342">
        <f t="shared" ref="D88:G88" si="59">D89+D92+D95+D98</f>
        <v>0</v>
      </c>
      <c r="E88" s="342">
        <f t="shared" si="59"/>
        <v>0</v>
      </c>
      <c r="F88" s="342">
        <f t="shared" si="59"/>
        <v>0</v>
      </c>
      <c r="G88" s="342">
        <f t="shared" si="59"/>
        <v>0</v>
      </c>
      <c r="H88" s="342">
        <f>H89+H92+H95+H98</f>
        <v>0</v>
      </c>
      <c r="I88" s="342">
        <f t="shared" ref="I88" si="60">I89+I92+I95+I98</f>
        <v>0</v>
      </c>
    </row>
    <row r="89" spans="1:9">
      <c r="A89" s="5"/>
      <c r="B89" s="485" t="s">
        <v>4</v>
      </c>
      <c r="C89" s="342">
        <f>C90+C91</f>
        <v>0</v>
      </c>
      <c r="D89" s="342">
        <f t="shared" ref="D89:G89" si="61">D90+D91</f>
        <v>0</v>
      </c>
      <c r="E89" s="342">
        <f t="shared" si="61"/>
        <v>0</v>
      </c>
      <c r="F89" s="342">
        <f t="shared" si="61"/>
        <v>0</v>
      </c>
      <c r="G89" s="342">
        <f t="shared" si="61"/>
        <v>0</v>
      </c>
      <c r="H89" s="342">
        <f>H90+H91</f>
        <v>0</v>
      </c>
      <c r="I89" s="342">
        <f t="shared" ref="I89" si="62">I90+I91</f>
        <v>0</v>
      </c>
    </row>
    <row r="90" spans="1:9">
      <c r="A90" s="5"/>
      <c r="B90" s="467" t="s">
        <v>640</v>
      </c>
      <c r="C90" s="29">
        <v>0</v>
      </c>
      <c r="D90" s="29">
        <v>0</v>
      </c>
      <c r="E90" s="29">
        <v>0</v>
      </c>
      <c r="F90" s="29">
        <v>0</v>
      </c>
      <c r="G90" s="29">
        <v>0</v>
      </c>
      <c r="H90" s="29">
        <v>0</v>
      </c>
      <c r="I90" s="29">
        <v>0</v>
      </c>
    </row>
    <row r="91" spans="1:9">
      <c r="A91" s="5"/>
      <c r="B91" s="467" t="s">
        <v>639</v>
      </c>
      <c r="C91" s="29">
        <v>0</v>
      </c>
      <c r="D91" s="29">
        <v>0</v>
      </c>
      <c r="E91" s="29">
        <v>0</v>
      </c>
      <c r="F91" s="29">
        <v>0</v>
      </c>
      <c r="G91" s="29">
        <v>0</v>
      </c>
      <c r="H91" s="29">
        <v>0</v>
      </c>
      <c r="I91" s="29">
        <v>0</v>
      </c>
    </row>
    <row r="92" spans="1:9">
      <c r="A92" s="5"/>
      <c r="B92" s="489" t="s">
        <v>6</v>
      </c>
      <c r="C92" s="342">
        <f>C93+C94</f>
        <v>0</v>
      </c>
      <c r="D92" s="342">
        <f t="shared" ref="D92:G92" si="63">D93+D94</f>
        <v>0</v>
      </c>
      <c r="E92" s="342">
        <f t="shared" si="63"/>
        <v>0</v>
      </c>
      <c r="F92" s="342">
        <f t="shared" si="63"/>
        <v>0</v>
      </c>
      <c r="G92" s="342">
        <f t="shared" si="63"/>
        <v>0</v>
      </c>
      <c r="H92" s="342">
        <f>H93+H94</f>
        <v>0</v>
      </c>
      <c r="I92" s="342">
        <f t="shared" ref="I92" si="64">I93+I94</f>
        <v>0</v>
      </c>
    </row>
    <row r="93" spans="1:9">
      <c r="A93" s="5"/>
      <c r="B93" s="467" t="s">
        <v>640</v>
      </c>
      <c r="C93" s="29">
        <v>0</v>
      </c>
      <c r="D93" s="29">
        <v>0</v>
      </c>
      <c r="E93" s="29">
        <v>0</v>
      </c>
      <c r="F93" s="29">
        <v>0</v>
      </c>
      <c r="G93" s="29">
        <v>0</v>
      </c>
      <c r="H93" s="29">
        <v>0</v>
      </c>
      <c r="I93" s="29">
        <v>0</v>
      </c>
    </row>
    <row r="94" spans="1:9">
      <c r="A94" s="5"/>
      <c r="B94" s="467" t="s">
        <v>639</v>
      </c>
      <c r="C94" s="29">
        <v>0</v>
      </c>
      <c r="D94" s="29">
        <v>0</v>
      </c>
      <c r="E94" s="29">
        <v>0</v>
      </c>
      <c r="F94" s="29">
        <v>0</v>
      </c>
      <c r="G94" s="29">
        <v>0</v>
      </c>
      <c r="H94" s="29">
        <v>0</v>
      </c>
      <c r="I94" s="29">
        <v>0</v>
      </c>
    </row>
    <row r="95" spans="1:9">
      <c r="A95" s="5"/>
      <c r="B95" s="489" t="s">
        <v>7</v>
      </c>
      <c r="C95" s="342">
        <f>C96+C97</f>
        <v>0</v>
      </c>
      <c r="D95" s="342">
        <f t="shared" ref="D95:G95" si="65">D96+D97</f>
        <v>0</v>
      </c>
      <c r="E95" s="342">
        <f t="shared" si="65"/>
        <v>0</v>
      </c>
      <c r="F95" s="342">
        <f t="shared" si="65"/>
        <v>0</v>
      </c>
      <c r="G95" s="342">
        <f t="shared" si="65"/>
        <v>0</v>
      </c>
      <c r="H95" s="342">
        <f>H96+H97</f>
        <v>0</v>
      </c>
      <c r="I95" s="342">
        <f t="shared" ref="I95" si="66">I96+I97</f>
        <v>0</v>
      </c>
    </row>
    <row r="96" spans="1:9">
      <c r="A96" s="5"/>
      <c r="B96" s="467" t="s">
        <v>640</v>
      </c>
      <c r="C96" s="29">
        <v>0</v>
      </c>
      <c r="D96" s="29">
        <v>0</v>
      </c>
      <c r="E96" s="29">
        <v>0</v>
      </c>
      <c r="F96" s="29">
        <v>0</v>
      </c>
      <c r="G96" s="29">
        <v>0</v>
      </c>
      <c r="H96" s="29">
        <v>0</v>
      </c>
      <c r="I96" s="29">
        <v>0</v>
      </c>
    </row>
    <row r="97" spans="1:9">
      <c r="A97" s="5"/>
      <c r="B97" s="467" t="s">
        <v>639</v>
      </c>
      <c r="C97" s="29">
        <v>0</v>
      </c>
      <c r="D97" s="29">
        <v>0</v>
      </c>
      <c r="E97" s="29">
        <v>0</v>
      </c>
      <c r="F97" s="29">
        <v>0</v>
      </c>
      <c r="G97" s="29">
        <v>0</v>
      </c>
      <c r="H97" s="29">
        <v>0</v>
      </c>
      <c r="I97" s="29">
        <v>0</v>
      </c>
    </row>
    <row r="98" spans="1:9">
      <c r="A98" s="5"/>
      <c r="B98" s="489" t="s">
        <v>600</v>
      </c>
      <c r="C98" s="342">
        <f>C99+C100</f>
        <v>0</v>
      </c>
      <c r="D98" s="342">
        <f t="shared" ref="D98:G98" si="67">D99+D100</f>
        <v>0</v>
      </c>
      <c r="E98" s="342">
        <f t="shared" si="67"/>
        <v>0</v>
      </c>
      <c r="F98" s="342">
        <f t="shared" si="67"/>
        <v>0</v>
      </c>
      <c r="G98" s="342">
        <f t="shared" si="67"/>
        <v>0</v>
      </c>
      <c r="H98" s="342">
        <f>H99+H100</f>
        <v>0</v>
      </c>
      <c r="I98" s="342">
        <f t="shared" ref="I98" si="68">I99+I100</f>
        <v>0</v>
      </c>
    </row>
    <row r="99" spans="1:9">
      <c r="A99" s="5"/>
      <c r="B99" s="467" t="s">
        <v>640</v>
      </c>
      <c r="C99" s="29">
        <v>0</v>
      </c>
      <c r="D99" s="29">
        <v>0</v>
      </c>
      <c r="E99" s="29">
        <v>0</v>
      </c>
      <c r="F99" s="29">
        <v>0</v>
      </c>
      <c r="G99" s="29">
        <v>0</v>
      </c>
      <c r="H99" s="29">
        <v>0</v>
      </c>
      <c r="I99" s="29">
        <v>0</v>
      </c>
    </row>
    <row r="100" spans="1:9">
      <c r="A100" s="47"/>
      <c r="B100" s="468" t="s">
        <v>639</v>
      </c>
      <c r="C100" s="29">
        <v>0</v>
      </c>
      <c r="D100" s="29">
        <v>0</v>
      </c>
      <c r="E100" s="29">
        <v>0</v>
      </c>
      <c r="F100" s="29">
        <v>0</v>
      </c>
      <c r="G100" s="29">
        <v>0</v>
      </c>
      <c r="H100" s="29">
        <v>0</v>
      </c>
      <c r="I100" s="29">
        <v>0</v>
      </c>
    </row>
    <row r="101" spans="1:9">
      <c r="A101" s="486" t="s">
        <v>753</v>
      </c>
      <c r="B101" s="482" t="s">
        <v>754</v>
      </c>
      <c r="C101" s="342">
        <f>C102+C105+C108+C111</f>
        <v>0</v>
      </c>
      <c r="D101" s="342">
        <f t="shared" ref="D101:G101" si="69">D102+D105+D108+D111</f>
        <v>0</v>
      </c>
      <c r="E101" s="342">
        <f t="shared" si="69"/>
        <v>0</v>
      </c>
      <c r="F101" s="342">
        <f t="shared" si="69"/>
        <v>0</v>
      </c>
      <c r="G101" s="342">
        <f t="shared" si="69"/>
        <v>0</v>
      </c>
      <c r="H101" s="342">
        <f>H102+H105+H108+H111</f>
        <v>0</v>
      </c>
      <c r="I101" s="342">
        <f t="shared" ref="I101" si="70">I102+I105+I108+I111</f>
        <v>0</v>
      </c>
    </row>
    <row r="102" spans="1:9">
      <c r="A102" s="5"/>
      <c r="B102" s="485" t="s">
        <v>4</v>
      </c>
      <c r="C102" s="342">
        <f>C103+C104</f>
        <v>0</v>
      </c>
      <c r="D102" s="342">
        <f t="shared" ref="D102:G102" si="71">D103+D104</f>
        <v>0</v>
      </c>
      <c r="E102" s="342">
        <f t="shared" si="71"/>
        <v>0</v>
      </c>
      <c r="F102" s="342">
        <f t="shared" si="71"/>
        <v>0</v>
      </c>
      <c r="G102" s="342">
        <f t="shared" si="71"/>
        <v>0</v>
      </c>
      <c r="H102" s="342">
        <f>H103+H104</f>
        <v>0</v>
      </c>
      <c r="I102" s="342">
        <f t="shared" ref="I102" si="72">I103+I104</f>
        <v>0</v>
      </c>
    </row>
    <row r="103" spans="1:9">
      <c r="A103" s="5"/>
      <c r="B103" s="467" t="s">
        <v>640</v>
      </c>
      <c r="C103" s="29">
        <v>0</v>
      </c>
      <c r="D103" s="29">
        <v>0</v>
      </c>
      <c r="E103" s="29">
        <v>0</v>
      </c>
      <c r="F103" s="29">
        <v>0</v>
      </c>
      <c r="G103" s="29">
        <v>0</v>
      </c>
      <c r="H103" s="29">
        <v>0</v>
      </c>
      <c r="I103" s="29">
        <v>0</v>
      </c>
    </row>
    <row r="104" spans="1:9">
      <c r="A104" s="5"/>
      <c r="B104" s="467" t="s">
        <v>639</v>
      </c>
      <c r="C104" s="29">
        <v>0</v>
      </c>
      <c r="D104" s="29">
        <v>0</v>
      </c>
      <c r="E104" s="29">
        <v>0</v>
      </c>
      <c r="F104" s="29">
        <v>0</v>
      </c>
      <c r="G104" s="29">
        <v>0</v>
      </c>
      <c r="H104" s="29">
        <v>0</v>
      </c>
      <c r="I104" s="29">
        <v>0</v>
      </c>
    </row>
    <row r="105" spans="1:9">
      <c r="A105" s="5"/>
      <c r="B105" s="489" t="s">
        <v>6</v>
      </c>
      <c r="C105" s="342">
        <f>C106+C107</f>
        <v>0</v>
      </c>
      <c r="D105" s="342">
        <f t="shared" ref="D105:G105" si="73">D106+D107</f>
        <v>0</v>
      </c>
      <c r="E105" s="342">
        <f t="shared" si="73"/>
        <v>0</v>
      </c>
      <c r="F105" s="342">
        <f t="shared" si="73"/>
        <v>0</v>
      </c>
      <c r="G105" s="342">
        <f t="shared" si="73"/>
        <v>0</v>
      </c>
      <c r="H105" s="342">
        <f>H106+H107</f>
        <v>0</v>
      </c>
      <c r="I105" s="342">
        <f t="shared" ref="I105" si="74">I106+I107</f>
        <v>0</v>
      </c>
    </row>
    <row r="106" spans="1:9">
      <c r="A106" s="5"/>
      <c r="B106" s="467" t="s">
        <v>640</v>
      </c>
      <c r="C106" s="29">
        <v>0</v>
      </c>
      <c r="D106" s="29">
        <v>0</v>
      </c>
      <c r="E106" s="29">
        <v>0</v>
      </c>
      <c r="F106" s="29">
        <v>0</v>
      </c>
      <c r="G106" s="29">
        <v>0</v>
      </c>
      <c r="H106" s="29">
        <v>0</v>
      </c>
      <c r="I106" s="29">
        <v>0</v>
      </c>
    </row>
    <row r="107" spans="1:9">
      <c r="A107" s="5"/>
      <c r="B107" s="467" t="s">
        <v>639</v>
      </c>
      <c r="C107" s="29">
        <v>0</v>
      </c>
      <c r="D107" s="29">
        <v>0</v>
      </c>
      <c r="E107" s="29">
        <v>0</v>
      </c>
      <c r="F107" s="29">
        <v>0</v>
      </c>
      <c r="G107" s="29">
        <v>0</v>
      </c>
      <c r="H107" s="29">
        <v>0</v>
      </c>
      <c r="I107" s="29">
        <v>0</v>
      </c>
    </row>
    <row r="108" spans="1:9">
      <c r="A108" s="5"/>
      <c r="B108" s="489" t="s">
        <v>7</v>
      </c>
      <c r="C108" s="342">
        <f>C109+C110</f>
        <v>0</v>
      </c>
      <c r="D108" s="342">
        <f t="shared" ref="D108:G108" si="75">D109+D110</f>
        <v>0</v>
      </c>
      <c r="E108" s="342">
        <f t="shared" si="75"/>
        <v>0</v>
      </c>
      <c r="F108" s="342">
        <f t="shared" si="75"/>
        <v>0</v>
      </c>
      <c r="G108" s="342">
        <f t="shared" si="75"/>
        <v>0</v>
      </c>
      <c r="H108" s="342">
        <f>H109+H110</f>
        <v>0</v>
      </c>
      <c r="I108" s="342">
        <f t="shared" ref="I108" si="76">I109+I110</f>
        <v>0</v>
      </c>
    </row>
    <row r="109" spans="1:9">
      <c r="A109" s="5"/>
      <c r="B109" s="467" t="s">
        <v>640</v>
      </c>
      <c r="C109" s="29">
        <v>0</v>
      </c>
      <c r="D109" s="29">
        <v>0</v>
      </c>
      <c r="E109" s="29">
        <v>0</v>
      </c>
      <c r="F109" s="29">
        <v>0</v>
      </c>
      <c r="G109" s="29">
        <v>0</v>
      </c>
      <c r="H109" s="29">
        <v>0</v>
      </c>
      <c r="I109" s="29">
        <v>0</v>
      </c>
    </row>
    <row r="110" spans="1:9">
      <c r="A110" s="5"/>
      <c r="B110" s="467" t="s">
        <v>639</v>
      </c>
      <c r="C110" s="29">
        <v>0</v>
      </c>
      <c r="D110" s="29">
        <v>0</v>
      </c>
      <c r="E110" s="29">
        <v>0</v>
      </c>
      <c r="F110" s="29">
        <v>0</v>
      </c>
      <c r="G110" s="29">
        <v>0</v>
      </c>
      <c r="H110" s="29">
        <v>0</v>
      </c>
      <c r="I110" s="29">
        <v>0</v>
      </c>
    </row>
    <row r="111" spans="1:9">
      <c r="A111" s="5"/>
      <c r="B111" s="489" t="s">
        <v>600</v>
      </c>
      <c r="C111" s="342">
        <f>C112+C113</f>
        <v>0</v>
      </c>
      <c r="D111" s="342">
        <f t="shared" ref="D111:G111" si="77">D112+D113</f>
        <v>0</v>
      </c>
      <c r="E111" s="342">
        <f t="shared" si="77"/>
        <v>0</v>
      </c>
      <c r="F111" s="342">
        <f t="shared" si="77"/>
        <v>0</v>
      </c>
      <c r="G111" s="342">
        <f t="shared" si="77"/>
        <v>0</v>
      </c>
      <c r="H111" s="342">
        <f>H112+H113</f>
        <v>0</v>
      </c>
      <c r="I111" s="342">
        <f t="shared" ref="I111" si="78">I112+I113</f>
        <v>0</v>
      </c>
    </row>
    <row r="112" spans="1:9">
      <c r="A112" s="5"/>
      <c r="B112" s="467" t="s">
        <v>640</v>
      </c>
      <c r="C112" s="29">
        <v>0</v>
      </c>
      <c r="D112" s="29">
        <v>0</v>
      </c>
      <c r="E112" s="29">
        <v>0</v>
      </c>
      <c r="F112" s="29">
        <v>0</v>
      </c>
      <c r="G112" s="29">
        <v>0</v>
      </c>
      <c r="H112" s="29">
        <v>0</v>
      </c>
      <c r="I112" s="29">
        <v>0</v>
      </c>
    </row>
    <row r="113" spans="1:9">
      <c r="A113" s="47"/>
      <c r="B113" s="468" t="s">
        <v>639</v>
      </c>
      <c r="C113" s="29">
        <v>0</v>
      </c>
      <c r="D113" s="29">
        <v>0</v>
      </c>
      <c r="E113" s="29">
        <v>0</v>
      </c>
      <c r="F113" s="29">
        <v>0</v>
      </c>
      <c r="G113" s="29">
        <v>0</v>
      </c>
      <c r="H113" s="29">
        <v>0</v>
      </c>
      <c r="I113" s="29">
        <v>0</v>
      </c>
    </row>
    <row r="114" spans="1:9">
      <c r="A114" s="486" t="s">
        <v>755</v>
      </c>
      <c r="B114" s="482" t="s">
        <v>756</v>
      </c>
      <c r="C114" s="342">
        <f>C115+C118+C121+C124</f>
        <v>0</v>
      </c>
      <c r="D114" s="342">
        <f t="shared" ref="D114:G114" si="79">D115+D118+D121+D124</f>
        <v>0</v>
      </c>
      <c r="E114" s="342">
        <f t="shared" si="79"/>
        <v>0</v>
      </c>
      <c r="F114" s="342">
        <f t="shared" si="79"/>
        <v>0</v>
      </c>
      <c r="G114" s="342">
        <f t="shared" si="79"/>
        <v>0</v>
      </c>
      <c r="H114" s="342">
        <f>H115+H118+H121+H124</f>
        <v>0</v>
      </c>
      <c r="I114" s="342">
        <f t="shared" ref="I114" si="80">I115+I118+I121+I124</f>
        <v>0</v>
      </c>
    </row>
    <row r="115" spans="1:9">
      <c r="A115" s="5"/>
      <c r="B115" s="485" t="s">
        <v>4</v>
      </c>
      <c r="C115" s="342">
        <f>C116+C117</f>
        <v>0</v>
      </c>
      <c r="D115" s="342">
        <f t="shared" ref="D115:G115" si="81">D116+D117</f>
        <v>0</v>
      </c>
      <c r="E115" s="342">
        <f t="shared" si="81"/>
        <v>0</v>
      </c>
      <c r="F115" s="342">
        <f t="shared" si="81"/>
        <v>0</v>
      </c>
      <c r="G115" s="342">
        <f t="shared" si="81"/>
        <v>0</v>
      </c>
      <c r="H115" s="342">
        <f>H116+H117</f>
        <v>0</v>
      </c>
      <c r="I115" s="342">
        <f t="shared" ref="I115" si="82">I116+I117</f>
        <v>0</v>
      </c>
    </row>
    <row r="116" spans="1:9">
      <c r="A116" s="5"/>
      <c r="B116" s="467" t="s">
        <v>640</v>
      </c>
      <c r="C116" s="29">
        <v>0</v>
      </c>
      <c r="D116" s="29">
        <v>0</v>
      </c>
      <c r="E116" s="29">
        <v>0</v>
      </c>
      <c r="F116" s="29">
        <v>0</v>
      </c>
      <c r="G116" s="29">
        <v>0</v>
      </c>
      <c r="H116" s="29">
        <v>0</v>
      </c>
      <c r="I116" s="29">
        <v>0</v>
      </c>
    </row>
    <row r="117" spans="1:9">
      <c r="A117" s="5"/>
      <c r="B117" s="467" t="s">
        <v>639</v>
      </c>
      <c r="C117" s="29">
        <v>0</v>
      </c>
      <c r="D117" s="29">
        <v>0</v>
      </c>
      <c r="E117" s="29">
        <v>0</v>
      </c>
      <c r="F117" s="29">
        <v>0</v>
      </c>
      <c r="G117" s="29">
        <v>0</v>
      </c>
      <c r="H117" s="29">
        <v>0</v>
      </c>
      <c r="I117" s="29">
        <v>0</v>
      </c>
    </row>
    <row r="118" spans="1:9">
      <c r="A118" s="5"/>
      <c r="B118" s="489" t="s">
        <v>6</v>
      </c>
      <c r="C118" s="342">
        <f>C119+C120</f>
        <v>0</v>
      </c>
      <c r="D118" s="342">
        <f t="shared" ref="D118:G118" si="83">D119+D120</f>
        <v>0</v>
      </c>
      <c r="E118" s="342">
        <f t="shared" si="83"/>
        <v>0</v>
      </c>
      <c r="F118" s="342">
        <f t="shared" si="83"/>
        <v>0</v>
      </c>
      <c r="G118" s="342">
        <f t="shared" si="83"/>
        <v>0</v>
      </c>
      <c r="H118" s="342">
        <f>H119+H120</f>
        <v>0</v>
      </c>
      <c r="I118" s="342">
        <f t="shared" ref="I118" si="84">I119+I120</f>
        <v>0</v>
      </c>
    </row>
    <row r="119" spans="1:9">
      <c r="A119" s="5"/>
      <c r="B119" s="467" t="s">
        <v>640</v>
      </c>
      <c r="C119" s="29">
        <v>0</v>
      </c>
      <c r="D119" s="29">
        <v>0</v>
      </c>
      <c r="E119" s="29">
        <v>0</v>
      </c>
      <c r="F119" s="29">
        <v>0</v>
      </c>
      <c r="G119" s="29">
        <v>0</v>
      </c>
      <c r="H119" s="29">
        <v>0</v>
      </c>
      <c r="I119" s="29">
        <v>0</v>
      </c>
    </row>
    <row r="120" spans="1:9">
      <c r="A120" s="5"/>
      <c r="B120" s="467" t="s">
        <v>639</v>
      </c>
      <c r="C120" s="29">
        <v>0</v>
      </c>
      <c r="D120" s="29">
        <v>0</v>
      </c>
      <c r="E120" s="29">
        <v>0</v>
      </c>
      <c r="F120" s="29">
        <v>0</v>
      </c>
      <c r="G120" s="29">
        <v>0</v>
      </c>
      <c r="H120" s="29">
        <v>0</v>
      </c>
      <c r="I120" s="29">
        <v>0</v>
      </c>
    </row>
    <row r="121" spans="1:9">
      <c r="A121" s="5"/>
      <c r="B121" s="489" t="s">
        <v>7</v>
      </c>
      <c r="C121" s="342">
        <f>C122+C123</f>
        <v>0</v>
      </c>
      <c r="D121" s="342">
        <f t="shared" ref="D121:G121" si="85">D122+D123</f>
        <v>0</v>
      </c>
      <c r="E121" s="342">
        <f t="shared" si="85"/>
        <v>0</v>
      </c>
      <c r="F121" s="342">
        <f t="shared" si="85"/>
        <v>0</v>
      </c>
      <c r="G121" s="342">
        <f t="shared" si="85"/>
        <v>0</v>
      </c>
      <c r="H121" s="342">
        <f>H122+H123</f>
        <v>0</v>
      </c>
      <c r="I121" s="342">
        <f t="shared" ref="I121" si="86">I122+I123</f>
        <v>0</v>
      </c>
    </row>
    <row r="122" spans="1:9">
      <c r="A122" s="5"/>
      <c r="B122" s="467" t="s">
        <v>640</v>
      </c>
      <c r="C122" s="29">
        <v>0</v>
      </c>
      <c r="D122" s="29">
        <v>0</v>
      </c>
      <c r="E122" s="29">
        <v>0</v>
      </c>
      <c r="F122" s="29">
        <v>0</v>
      </c>
      <c r="G122" s="29">
        <v>0</v>
      </c>
      <c r="H122" s="29">
        <v>0</v>
      </c>
      <c r="I122" s="29">
        <v>0</v>
      </c>
    </row>
    <row r="123" spans="1:9">
      <c r="A123" s="5"/>
      <c r="B123" s="467" t="s">
        <v>639</v>
      </c>
      <c r="C123" s="29">
        <v>0</v>
      </c>
      <c r="D123" s="29">
        <v>0</v>
      </c>
      <c r="E123" s="29">
        <v>0</v>
      </c>
      <c r="F123" s="29">
        <v>0</v>
      </c>
      <c r="G123" s="29">
        <v>0</v>
      </c>
      <c r="H123" s="29">
        <v>0</v>
      </c>
      <c r="I123" s="29">
        <v>0</v>
      </c>
    </row>
    <row r="124" spans="1:9">
      <c r="A124" s="5"/>
      <c r="B124" s="489" t="s">
        <v>600</v>
      </c>
      <c r="C124" s="342">
        <f>C125+C126</f>
        <v>0</v>
      </c>
      <c r="D124" s="342">
        <f t="shared" ref="D124:G124" si="87">D125+D126</f>
        <v>0</v>
      </c>
      <c r="E124" s="342">
        <f t="shared" si="87"/>
        <v>0</v>
      </c>
      <c r="F124" s="342">
        <f t="shared" si="87"/>
        <v>0</v>
      </c>
      <c r="G124" s="342">
        <f t="shared" si="87"/>
        <v>0</v>
      </c>
      <c r="H124" s="342">
        <f>H125+H126</f>
        <v>0</v>
      </c>
      <c r="I124" s="342">
        <f t="shared" ref="I124" si="88">I125+I126</f>
        <v>0</v>
      </c>
    </row>
    <row r="125" spans="1:9">
      <c r="A125" s="5"/>
      <c r="B125" s="467" t="s">
        <v>640</v>
      </c>
      <c r="C125" s="29">
        <v>0</v>
      </c>
      <c r="D125" s="29">
        <v>0</v>
      </c>
      <c r="E125" s="29">
        <v>0</v>
      </c>
      <c r="F125" s="29">
        <v>0</v>
      </c>
      <c r="G125" s="29">
        <v>0</v>
      </c>
      <c r="H125" s="29">
        <v>0</v>
      </c>
      <c r="I125" s="29">
        <v>0</v>
      </c>
    </row>
    <row r="126" spans="1:9">
      <c r="A126" s="47"/>
      <c r="B126" s="468" t="s">
        <v>639</v>
      </c>
      <c r="C126" s="29">
        <v>0</v>
      </c>
      <c r="D126" s="29">
        <v>0</v>
      </c>
      <c r="E126" s="29">
        <v>0</v>
      </c>
      <c r="F126" s="29">
        <v>0</v>
      </c>
      <c r="G126" s="29">
        <v>0</v>
      </c>
      <c r="H126" s="29">
        <v>0</v>
      </c>
      <c r="I126" s="29">
        <v>0</v>
      </c>
    </row>
    <row r="127" spans="1:9">
      <c r="A127" s="486" t="s">
        <v>757</v>
      </c>
      <c r="B127" s="482" t="s">
        <v>758</v>
      </c>
      <c r="C127" s="342">
        <f>C128+C131+C134+C137</f>
        <v>0</v>
      </c>
      <c r="D127" s="342">
        <f t="shared" ref="D127:G127" si="89">D128+D131+D134+D137</f>
        <v>0</v>
      </c>
      <c r="E127" s="342">
        <f t="shared" si="89"/>
        <v>0</v>
      </c>
      <c r="F127" s="342">
        <f t="shared" si="89"/>
        <v>0</v>
      </c>
      <c r="G127" s="342">
        <f t="shared" si="89"/>
        <v>0</v>
      </c>
      <c r="H127" s="342">
        <f>H128+H131+H134+H137</f>
        <v>0</v>
      </c>
      <c r="I127" s="342">
        <f t="shared" ref="I127" si="90">I128+I131+I134+I137</f>
        <v>0</v>
      </c>
    </row>
    <row r="128" spans="1:9">
      <c r="A128" s="5"/>
      <c r="B128" s="485" t="s">
        <v>4</v>
      </c>
      <c r="C128" s="342">
        <f>C129+C130</f>
        <v>0</v>
      </c>
      <c r="D128" s="342">
        <f t="shared" ref="D128:G128" si="91">D129+D130</f>
        <v>0</v>
      </c>
      <c r="E128" s="342">
        <f t="shared" si="91"/>
        <v>0</v>
      </c>
      <c r="F128" s="342">
        <f t="shared" si="91"/>
        <v>0</v>
      </c>
      <c r="G128" s="342">
        <f t="shared" si="91"/>
        <v>0</v>
      </c>
      <c r="H128" s="342">
        <f>H129+H130</f>
        <v>0</v>
      </c>
      <c r="I128" s="342">
        <f t="shared" ref="I128" si="92">I129+I130</f>
        <v>0</v>
      </c>
    </row>
    <row r="129" spans="1:9">
      <c r="A129" s="5"/>
      <c r="B129" s="467" t="s">
        <v>640</v>
      </c>
      <c r="C129" s="29">
        <v>0</v>
      </c>
      <c r="D129" s="29">
        <v>0</v>
      </c>
      <c r="E129" s="29">
        <v>0</v>
      </c>
      <c r="F129" s="29">
        <v>0</v>
      </c>
      <c r="G129" s="29">
        <v>0</v>
      </c>
      <c r="H129" s="29">
        <v>0</v>
      </c>
      <c r="I129" s="29">
        <v>0</v>
      </c>
    </row>
    <row r="130" spans="1:9">
      <c r="A130" s="5"/>
      <c r="B130" s="467" t="s">
        <v>639</v>
      </c>
      <c r="C130" s="29">
        <v>0</v>
      </c>
      <c r="D130" s="29">
        <v>0</v>
      </c>
      <c r="E130" s="29">
        <v>0</v>
      </c>
      <c r="F130" s="29">
        <v>0</v>
      </c>
      <c r="G130" s="29">
        <v>0</v>
      </c>
      <c r="H130" s="29">
        <v>0</v>
      </c>
      <c r="I130" s="29">
        <v>0</v>
      </c>
    </row>
    <row r="131" spans="1:9">
      <c r="A131" s="5"/>
      <c r="B131" s="489" t="s">
        <v>6</v>
      </c>
      <c r="C131" s="342">
        <f>C132+C133</f>
        <v>0</v>
      </c>
      <c r="D131" s="342">
        <f t="shared" ref="D131:G131" si="93">D132+D133</f>
        <v>0</v>
      </c>
      <c r="E131" s="342">
        <f t="shared" si="93"/>
        <v>0</v>
      </c>
      <c r="F131" s="342">
        <f t="shared" si="93"/>
        <v>0</v>
      </c>
      <c r="G131" s="342">
        <f t="shared" si="93"/>
        <v>0</v>
      </c>
      <c r="H131" s="342">
        <f>H132+H133</f>
        <v>0</v>
      </c>
      <c r="I131" s="342">
        <f t="shared" ref="I131" si="94">I132+I133</f>
        <v>0</v>
      </c>
    </row>
    <row r="132" spans="1:9">
      <c r="A132" s="5"/>
      <c r="B132" s="467" t="s">
        <v>640</v>
      </c>
      <c r="C132" s="29">
        <v>0</v>
      </c>
      <c r="D132" s="29">
        <v>0</v>
      </c>
      <c r="E132" s="29">
        <v>0</v>
      </c>
      <c r="F132" s="29">
        <v>0</v>
      </c>
      <c r="G132" s="29">
        <v>0</v>
      </c>
      <c r="H132" s="29">
        <v>0</v>
      </c>
      <c r="I132" s="29">
        <v>0</v>
      </c>
    </row>
    <row r="133" spans="1:9">
      <c r="A133" s="5"/>
      <c r="B133" s="467" t="s">
        <v>639</v>
      </c>
      <c r="C133" s="29">
        <v>0</v>
      </c>
      <c r="D133" s="29">
        <v>0</v>
      </c>
      <c r="E133" s="29">
        <v>0</v>
      </c>
      <c r="F133" s="29">
        <v>0</v>
      </c>
      <c r="G133" s="29">
        <v>0</v>
      </c>
      <c r="H133" s="29">
        <v>0</v>
      </c>
      <c r="I133" s="29">
        <v>0</v>
      </c>
    </row>
    <row r="134" spans="1:9">
      <c r="A134" s="5"/>
      <c r="B134" s="489" t="s">
        <v>7</v>
      </c>
      <c r="C134" s="342">
        <f>C135+C136</f>
        <v>0</v>
      </c>
      <c r="D134" s="342">
        <f t="shared" ref="D134:G134" si="95">D135+D136</f>
        <v>0</v>
      </c>
      <c r="E134" s="342">
        <f t="shared" si="95"/>
        <v>0</v>
      </c>
      <c r="F134" s="342">
        <f t="shared" si="95"/>
        <v>0</v>
      </c>
      <c r="G134" s="342">
        <f t="shared" si="95"/>
        <v>0</v>
      </c>
      <c r="H134" s="342">
        <f>H135+H136</f>
        <v>0</v>
      </c>
      <c r="I134" s="342">
        <f t="shared" ref="I134" si="96">I135+I136</f>
        <v>0</v>
      </c>
    </row>
    <row r="135" spans="1:9">
      <c r="A135" s="5"/>
      <c r="B135" s="467" t="s">
        <v>640</v>
      </c>
      <c r="C135" s="29">
        <v>0</v>
      </c>
      <c r="D135" s="29">
        <v>0</v>
      </c>
      <c r="E135" s="29">
        <v>0</v>
      </c>
      <c r="F135" s="29">
        <v>0</v>
      </c>
      <c r="G135" s="29">
        <v>0</v>
      </c>
      <c r="H135" s="29">
        <v>0</v>
      </c>
      <c r="I135" s="29">
        <v>0</v>
      </c>
    </row>
    <row r="136" spans="1:9">
      <c r="A136" s="5"/>
      <c r="B136" s="467" t="s">
        <v>639</v>
      </c>
      <c r="C136" s="29">
        <v>0</v>
      </c>
      <c r="D136" s="29">
        <v>0</v>
      </c>
      <c r="E136" s="29">
        <v>0</v>
      </c>
      <c r="F136" s="29">
        <v>0</v>
      </c>
      <c r="G136" s="29">
        <v>0</v>
      </c>
      <c r="H136" s="29">
        <v>0</v>
      </c>
      <c r="I136" s="29">
        <v>0</v>
      </c>
    </row>
    <row r="137" spans="1:9">
      <c r="A137" s="5"/>
      <c r="B137" s="489" t="s">
        <v>600</v>
      </c>
      <c r="C137" s="342">
        <f>C138+C139</f>
        <v>0</v>
      </c>
      <c r="D137" s="342">
        <f t="shared" ref="D137:G137" si="97">D138+D139</f>
        <v>0</v>
      </c>
      <c r="E137" s="342">
        <f t="shared" si="97"/>
        <v>0</v>
      </c>
      <c r="F137" s="342">
        <f t="shared" si="97"/>
        <v>0</v>
      </c>
      <c r="G137" s="342">
        <f t="shared" si="97"/>
        <v>0</v>
      </c>
      <c r="H137" s="342">
        <f>H138+H139</f>
        <v>0</v>
      </c>
      <c r="I137" s="342">
        <f t="shared" ref="I137" si="98">I138+I139</f>
        <v>0</v>
      </c>
    </row>
    <row r="138" spans="1:9">
      <c r="A138" s="5"/>
      <c r="B138" s="467" t="s">
        <v>640</v>
      </c>
      <c r="C138" s="29">
        <v>0</v>
      </c>
      <c r="D138" s="29">
        <v>0</v>
      </c>
      <c r="E138" s="29">
        <v>0</v>
      </c>
      <c r="F138" s="29">
        <v>0</v>
      </c>
      <c r="G138" s="29">
        <v>0</v>
      </c>
      <c r="H138" s="29">
        <v>0</v>
      </c>
      <c r="I138" s="29">
        <v>0</v>
      </c>
    </row>
    <row r="139" spans="1:9">
      <c r="A139" s="47"/>
      <c r="B139" s="468" t="s">
        <v>639</v>
      </c>
      <c r="C139" s="29">
        <v>0</v>
      </c>
      <c r="D139" s="29">
        <v>0</v>
      </c>
      <c r="E139" s="29">
        <v>0</v>
      </c>
      <c r="F139" s="29">
        <v>0</v>
      </c>
      <c r="G139" s="29">
        <v>0</v>
      </c>
      <c r="H139" s="29">
        <v>0</v>
      </c>
      <c r="I139" s="29">
        <v>0</v>
      </c>
    </row>
    <row r="140" spans="1:9">
      <c r="A140" s="486" t="s">
        <v>759</v>
      </c>
      <c r="B140" s="482" t="s">
        <v>760</v>
      </c>
      <c r="C140" s="342">
        <f>C141+C144+C147+C150</f>
        <v>0</v>
      </c>
      <c r="D140" s="342">
        <f t="shared" ref="D140:G140" si="99">D141+D144+D147+D150</f>
        <v>0</v>
      </c>
      <c r="E140" s="342">
        <f t="shared" si="99"/>
        <v>0</v>
      </c>
      <c r="F140" s="342">
        <f t="shared" si="99"/>
        <v>0</v>
      </c>
      <c r="G140" s="342">
        <f t="shared" si="99"/>
        <v>0</v>
      </c>
      <c r="H140" s="342">
        <f>H141+H144+H147+H150</f>
        <v>0</v>
      </c>
      <c r="I140" s="342">
        <f t="shared" ref="I140" si="100">I141+I144+I147+I150</f>
        <v>0</v>
      </c>
    </row>
    <row r="141" spans="1:9">
      <c r="A141" s="5"/>
      <c r="B141" s="485" t="s">
        <v>4</v>
      </c>
      <c r="C141" s="342">
        <f>C142+C143</f>
        <v>0</v>
      </c>
      <c r="D141" s="342">
        <f t="shared" ref="D141:G141" si="101">D142+D143</f>
        <v>0</v>
      </c>
      <c r="E141" s="342">
        <f t="shared" si="101"/>
        <v>0</v>
      </c>
      <c r="F141" s="342">
        <f t="shared" si="101"/>
        <v>0</v>
      </c>
      <c r="G141" s="342">
        <f t="shared" si="101"/>
        <v>0</v>
      </c>
      <c r="H141" s="342">
        <f>H142+H143</f>
        <v>0</v>
      </c>
      <c r="I141" s="342">
        <f t="shared" ref="I141" si="102">I142+I143</f>
        <v>0</v>
      </c>
    </row>
    <row r="142" spans="1:9">
      <c r="A142" s="5"/>
      <c r="B142" s="467" t="s">
        <v>640</v>
      </c>
      <c r="C142" s="29">
        <v>0</v>
      </c>
      <c r="D142" s="29">
        <v>0</v>
      </c>
      <c r="E142" s="29">
        <v>0</v>
      </c>
      <c r="F142" s="29">
        <v>0</v>
      </c>
      <c r="G142" s="29">
        <v>0</v>
      </c>
      <c r="H142" s="29">
        <v>0</v>
      </c>
      <c r="I142" s="29">
        <v>0</v>
      </c>
    </row>
    <row r="143" spans="1:9">
      <c r="A143" s="5"/>
      <c r="B143" s="467" t="s">
        <v>639</v>
      </c>
      <c r="C143" s="29">
        <v>0</v>
      </c>
      <c r="D143" s="29">
        <v>0</v>
      </c>
      <c r="E143" s="29">
        <v>0</v>
      </c>
      <c r="F143" s="29">
        <v>0</v>
      </c>
      <c r="G143" s="29">
        <v>0</v>
      </c>
      <c r="H143" s="29">
        <v>0</v>
      </c>
      <c r="I143" s="29">
        <v>0</v>
      </c>
    </row>
    <row r="144" spans="1:9">
      <c r="A144" s="5"/>
      <c r="B144" s="489" t="s">
        <v>6</v>
      </c>
      <c r="C144" s="342">
        <f>C145+C146</f>
        <v>0</v>
      </c>
      <c r="D144" s="342">
        <f t="shared" ref="D144:G144" si="103">D145+D146</f>
        <v>0</v>
      </c>
      <c r="E144" s="342">
        <f t="shared" si="103"/>
        <v>0</v>
      </c>
      <c r="F144" s="342">
        <f t="shared" si="103"/>
        <v>0</v>
      </c>
      <c r="G144" s="342">
        <f t="shared" si="103"/>
        <v>0</v>
      </c>
      <c r="H144" s="342">
        <f>H145+H146</f>
        <v>0</v>
      </c>
      <c r="I144" s="342">
        <f t="shared" ref="I144" si="104">I145+I146</f>
        <v>0</v>
      </c>
    </row>
    <row r="145" spans="1:9">
      <c r="A145" s="5"/>
      <c r="B145" s="467" t="s">
        <v>640</v>
      </c>
      <c r="C145" s="29">
        <v>0</v>
      </c>
      <c r="D145" s="29">
        <v>0</v>
      </c>
      <c r="E145" s="29">
        <v>0</v>
      </c>
      <c r="F145" s="29">
        <v>0</v>
      </c>
      <c r="G145" s="29">
        <v>0</v>
      </c>
      <c r="H145" s="29">
        <v>0</v>
      </c>
      <c r="I145" s="29">
        <v>0</v>
      </c>
    </row>
    <row r="146" spans="1:9">
      <c r="A146" s="5"/>
      <c r="B146" s="467" t="s">
        <v>639</v>
      </c>
      <c r="C146" s="29">
        <v>0</v>
      </c>
      <c r="D146" s="29">
        <v>0</v>
      </c>
      <c r="E146" s="29">
        <v>0</v>
      </c>
      <c r="F146" s="29">
        <v>0</v>
      </c>
      <c r="G146" s="29">
        <v>0</v>
      </c>
      <c r="H146" s="29">
        <v>0</v>
      </c>
      <c r="I146" s="29">
        <v>0</v>
      </c>
    </row>
    <row r="147" spans="1:9">
      <c r="A147" s="5"/>
      <c r="B147" s="489" t="s">
        <v>7</v>
      </c>
      <c r="C147" s="342">
        <f>C148+C149</f>
        <v>0</v>
      </c>
      <c r="D147" s="342">
        <f t="shared" ref="D147:G147" si="105">D148+D149</f>
        <v>0</v>
      </c>
      <c r="E147" s="342">
        <f t="shared" si="105"/>
        <v>0</v>
      </c>
      <c r="F147" s="342">
        <f t="shared" si="105"/>
        <v>0</v>
      </c>
      <c r="G147" s="342">
        <f t="shared" si="105"/>
        <v>0</v>
      </c>
      <c r="H147" s="342">
        <f>H148+H149</f>
        <v>0</v>
      </c>
      <c r="I147" s="342">
        <f t="shared" ref="I147" si="106">I148+I149</f>
        <v>0</v>
      </c>
    </row>
    <row r="148" spans="1:9">
      <c r="A148" s="5"/>
      <c r="B148" s="467" t="s">
        <v>640</v>
      </c>
      <c r="C148" s="29">
        <v>0</v>
      </c>
      <c r="D148" s="29">
        <v>0</v>
      </c>
      <c r="E148" s="29">
        <v>0</v>
      </c>
      <c r="F148" s="29">
        <v>0</v>
      </c>
      <c r="G148" s="29">
        <v>0</v>
      </c>
      <c r="H148" s="29">
        <v>0</v>
      </c>
      <c r="I148" s="29">
        <v>0</v>
      </c>
    </row>
    <row r="149" spans="1:9">
      <c r="A149" s="5"/>
      <c r="B149" s="467" t="s">
        <v>639</v>
      </c>
      <c r="C149" s="29">
        <v>0</v>
      </c>
      <c r="D149" s="29">
        <v>0</v>
      </c>
      <c r="E149" s="29">
        <v>0</v>
      </c>
      <c r="F149" s="29">
        <v>0</v>
      </c>
      <c r="G149" s="29">
        <v>0</v>
      </c>
      <c r="H149" s="29">
        <v>0</v>
      </c>
      <c r="I149" s="29">
        <v>0</v>
      </c>
    </row>
    <row r="150" spans="1:9">
      <c r="A150" s="5"/>
      <c r="B150" s="489" t="s">
        <v>600</v>
      </c>
      <c r="C150" s="342">
        <f>C151+C152</f>
        <v>0</v>
      </c>
      <c r="D150" s="342">
        <f t="shared" ref="D150:G150" si="107">D151+D152</f>
        <v>0</v>
      </c>
      <c r="E150" s="342">
        <f t="shared" si="107"/>
        <v>0</v>
      </c>
      <c r="F150" s="342">
        <f t="shared" si="107"/>
        <v>0</v>
      </c>
      <c r="G150" s="342">
        <f t="shared" si="107"/>
        <v>0</v>
      </c>
      <c r="H150" s="342">
        <f>H151+H152</f>
        <v>0</v>
      </c>
      <c r="I150" s="342">
        <f t="shared" ref="I150" si="108">I151+I152</f>
        <v>0</v>
      </c>
    </row>
    <row r="151" spans="1:9">
      <c r="A151" s="5"/>
      <c r="B151" s="467" t="s">
        <v>640</v>
      </c>
      <c r="C151" s="29">
        <v>0</v>
      </c>
      <c r="D151" s="29">
        <v>0</v>
      </c>
      <c r="E151" s="29">
        <v>0</v>
      </c>
      <c r="F151" s="29">
        <v>0</v>
      </c>
      <c r="G151" s="29">
        <v>0</v>
      </c>
      <c r="H151" s="29">
        <v>0</v>
      </c>
      <c r="I151" s="29">
        <v>0</v>
      </c>
    </row>
    <row r="152" spans="1:9">
      <c r="A152" s="47"/>
      <c r="B152" s="468" t="s">
        <v>639</v>
      </c>
      <c r="C152" s="29">
        <v>0</v>
      </c>
      <c r="D152" s="29">
        <v>0</v>
      </c>
      <c r="E152" s="29">
        <v>0</v>
      </c>
      <c r="F152" s="29">
        <v>0</v>
      </c>
      <c r="G152" s="29">
        <v>0</v>
      </c>
      <c r="H152" s="29">
        <v>0</v>
      </c>
      <c r="I152" s="29">
        <v>0</v>
      </c>
    </row>
    <row r="153" spans="1:9">
      <c r="A153" s="486" t="s">
        <v>761</v>
      </c>
      <c r="B153" s="482" t="s">
        <v>762</v>
      </c>
      <c r="C153" s="342">
        <f>C154+C157+C160+C163</f>
        <v>0</v>
      </c>
      <c r="D153" s="342">
        <f t="shared" ref="D153:G153" si="109">D154+D157+D160+D163</f>
        <v>0</v>
      </c>
      <c r="E153" s="342">
        <f t="shared" si="109"/>
        <v>0</v>
      </c>
      <c r="F153" s="342">
        <f t="shared" si="109"/>
        <v>0</v>
      </c>
      <c r="G153" s="342">
        <f t="shared" si="109"/>
        <v>0</v>
      </c>
      <c r="H153" s="342">
        <f>H154+H157+H160+H163</f>
        <v>0</v>
      </c>
      <c r="I153" s="342">
        <f t="shared" ref="I153" si="110">I154+I157+I160+I163</f>
        <v>0</v>
      </c>
    </row>
    <row r="154" spans="1:9">
      <c r="A154" s="5"/>
      <c r="B154" s="485" t="s">
        <v>4</v>
      </c>
      <c r="C154" s="342">
        <f>C155+C156</f>
        <v>0</v>
      </c>
      <c r="D154" s="342">
        <f t="shared" ref="D154:G154" si="111">D155+D156</f>
        <v>0</v>
      </c>
      <c r="E154" s="342">
        <f t="shared" si="111"/>
        <v>0</v>
      </c>
      <c r="F154" s="342">
        <f t="shared" si="111"/>
        <v>0</v>
      </c>
      <c r="G154" s="342">
        <f t="shared" si="111"/>
        <v>0</v>
      </c>
      <c r="H154" s="342">
        <f>H155+H156</f>
        <v>0</v>
      </c>
      <c r="I154" s="342">
        <f t="shared" ref="I154" si="112">I155+I156</f>
        <v>0</v>
      </c>
    </row>
    <row r="155" spans="1:9">
      <c r="A155" s="5"/>
      <c r="B155" s="467" t="s">
        <v>640</v>
      </c>
      <c r="C155" s="29">
        <v>0</v>
      </c>
      <c r="D155" s="29">
        <v>0</v>
      </c>
      <c r="E155" s="29">
        <v>0</v>
      </c>
      <c r="F155" s="29">
        <v>0</v>
      </c>
      <c r="G155" s="29">
        <v>0</v>
      </c>
      <c r="H155" s="29">
        <v>0</v>
      </c>
      <c r="I155" s="29">
        <v>0</v>
      </c>
    </row>
    <row r="156" spans="1:9">
      <c r="A156" s="5"/>
      <c r="B156" s="467" t="s">
        <v>639</v>
      </c>
      <c r="C156" s="29">
        <v>0</v>
      </c>
      <c r="D156" s="29">
        <v>0</v>
      </c>
      <c r="E156" s="29">
        <v>0</v>
      </c>
      <c r="F156" s="29">
        <v>0</v>
      </c>
      <c r="G156" s="29">
        <v>0</v>
      </c>
      <c r="H156" s="29">
        <v>0</v>
      </c>
      <c r="I156" s="29">
        <v>0</v>
      </c>
    </row>
    <row r="157" spans="1:9">
      <c r="A157" s="5"/>
      <c r="B157" s="489" t="s">
        <v>6</v>
      </c>
      <c r="C157" s="342">
        <f>C158+C159</f>
        <v>0</v>
      </c>
      <c r="D157" s="342">
        <f t="shared" ref="D157:G157" si="113">D158+D159</f>
        <v>0</v>
      </c>
      <c r="E157" s="342">
        <f t="shared" si="113"/>
        <v>0</v>
      </c>
      <c r="F157" s="342">
        <f t="shared" si="113"/>
        <v>0</v>
      </c>
      <c r="G157" s="342">
        <f t="shared" si="113"/>
        <v>0</v>
      </c>
      <c r="H157" s="342">
        <f>H158+H159</f>
        <v>0</v>
      </c>
      <c r="I157" s="342">
        <f t="shared" ref="I157" si="114">I158+I159</f>
        <v>0</v>
      </c>
    </row>
    <row r="158" spans="1:9">
      <c r="A158" s="5"/>
      <c r="B158" s="467" t="s">
        <v>640</v>
      </c>
      <c r="C158" s="29">
        <v>0</v>
      </c>
      <c r="D158" s="29">
        <v>0</v>
      </c>
      <c r="E158" s="29">
        <v>0</v>
      </c>
      <c r="F158" s="29">
        <v>0</v>
      </c>
      <c r="G158" s="29">
        <v>0</v>
      </c>
      <c r="H158" s="29">
        <v>0</v>
      </c>
      <c r="I158" s="29">
        <v>0</v>
      </c>
    </row>
    <row r="159" spans="1:9">
      <c r="A159" s="5"/>
      <c r="B159" s="467" t="s">
        <v>639</v>
      </c>
      <c r="C159" s="29">
        <v>0</v>
      </c>
      <c r="D159" s="29">
        <v>0</v>
      </c>
      <c r="E159" s="29">
        <v>0</v>
      </c>
      <c r="F159" s="29">
        <v>0</v>
      </c>
      <c r="G159" s="29">
        <v>0</v>
      </c>
      <c r="H159" s="29">
        <v>0</v>
      </c>
      <c r="I159" s="29">
        <v>0</v>
      </c>
    </row>
    <row r="160" spans="1:9">
      <c r="A160" s="5"/>
      <c r="B160" s="489" t="s">
        <v>7</v>
      </c>
      <c r="C160" s="342">
        <f>C161+C162</f>
        <v>0</v>
      </c>
      <c r="D160" s="342">
        <f t="shared" ref="D160:G160" si="115">D161+D162</f>
        <v>0</v>
      </c>
      <c r="E160" s="342">
        <f t="shared" si="115"/>
        <v>0</v>
      </c>
      <c r="F160" s="342">
        <f t="shared" si="115"/>
        <v>0</v>
      </c>
      <c r="G160" s="342">
        <f t="shared" si="115"/>
        <v>0</v>
      </c>
      <c r="H160" s="342">
        <f>H161+H162</f>
        <v>0</v>
      </c>
      <c r="I160" s="342">
        <f t="shared" ref="I160" si="116">I161+I162</f>
        <v>0</v>
      </c>
    </row>
    <row r="161" spans="1:9">
      <c r="A161" s="5"/>
      <c r="B161" s="467" t="s">
        <v>640</v>
      </c>
      <c r="C161" s="29">
        <v>0</v>
      </c>
      <c r="D161" s="29">
        <v>0</v>
      </c>
      <c r="E161" s="29">
        <v>0</v>
      </c>
      <c r="F161" s="29">
        <v>0</v>
      </c>
      <c r="G161" s="29">
        <v>0</v>
      </c>
      <c r="H161" s="29">
        <v>0</v>
      </c>
      <c r="I161" s="29">
        <v>0</v>
      </c>
    </row>
    <row r="162" spans="1:9">
      <c r="A162" s="5"/>
      <c r="B162" s="467" t="s">
        <v>639</v>
      </c>
      <c r="C162" s="29">
        <v>0</v>
      </c>
      <c r="D162" s="29">
        <v>0</v>
      </c>
      <c r="E162" s="29">
        <v>0</v>
      </c>
      <c r="F162" s="29">
        <v>0</v>
      </c>
      <c r="G162" s="29">
        <v>0</v>
      </c>
      <c r="H162" s="29">
        <v>0</v>
      </c>
      <c r="I162" s="29">
        <v>0</v>
      </c>
    </row>
    <row r="163" spans="1:9">
      <c r="A163" s="5"/>
      <c r="B163" s="489" t="s">
        <v>600</v>
      </c>
      <c r="C163" s="342">
        <f>C164+C165</f>
        <v>0</v>
      </c>
      <c r="D163" s="342">
        <f t="shared" ref="D163:G163" si="117">D164+D165</f>
        <v>0</v>
      </c>
      <c r="E163" s="342">
        <f t="shared" si="117"/>
        <v>0</v>
      </c>
      <c r="F163" s="342">
        <f t="shared" si="117"/>
        <v>0</v>
      </c>
      <c r="G163" s="342">
        <f t="shared" si="117"/>
        <v>0</v>
      </c>
      <c r="H163" s="342">
        <f>H164+H165</f>
        <v>0</v>
      </c>
      <c r="I163" s="342">
        <f t="shared" ref="I163" si="118">I164+I165</f>
        <v>0</v>
      </c>
    </row>
    <row r="164" spans="1:9">
      <c r="A164" s="5"/>
      <c r="B164" s="467" t="s">
        <v>640</v>
      </c>
      <c r="C164" s="29">
        <v>0</v>
      </c>
      <c r="D164" s="29">
        <v>0</v>
      </c>
      <c r="E164" s="29">
        <v>0</v>
      </c>
      <c r="F164" s="29">
        <v>0</v>
      </c>
      <c r="G164" s="29">
        <v>0</v>
      </c>
      <c r="H164" s="29">
        <v>0</v>
      </c>
      <c r="I164" s="29">
        <v>0</v>
      </c>
    </row>
    <row r="165" spans="1:9">
      <c r="A165" s="47"/>
      <c r="B165" s="468" t="s">
        <v>639</v>
      </c>
      <c r="C165" s="29">
        <v>0</v>
      </c>
      <c r="D165" s="29">
        <v>0</v>
      </c>
      <c r="E165" s="29">
        <v>0</v>
      </c>
      <c r="F165" s="29">
        <v>0</v>
      </c>
      <c r="G165" s="29">
        <v>0</v>
      </c>
      <c r="H165" s="29">
        <v>0</v>
      </c>
      <c r="I165" s="29">
        <v>0</v>
      </c>
    </row>
    <row r="166" spans="1:9">
      <c r="A166" s="486" t="s">
        <v>763</v>
      </c>
      <c r="B166" s="482" t="s">
        <v>764</v>
      </c>
      <c r="C166" s="342">
        <f>C167+C170+C173+C176</f>
        <v>0</v>
      </c>
      <c r="D166" s="342">
        <f t="shared" ref="D166:G166" si="119">D167+D170+D173+D176</f>
        <v>0</v>
      </c>
      <c r="E166" s="342">
        <f t="shared" si="119"/>
        <v>0</v>
      </c>
      <c r="F166" s="342">
        <f t="shared" si="119"/>
        <v>0</v>
      </c>
      <c r="G166" s="342">
        <f t="shared" si="119"/>
        <v>0</v>
      </c>
      <c r="H166" s="342">
        <f>H167+H170+H173+H176</f>
        <v>0</v>
      </c>
      <c r="I166" s="342">
        <f t="shared" ref="I166" si="120">I167+I170+I173+I176</f>
        <v>0</v>
      </c>
    </row>
    <row r="167" spans="1:9">
      <c r="A167" s="5"/>
      <c r="B167" s="485" t="s">
        <v>4</v>
      </c>
      <c r="C167" s="342">
        <f>C168+C169</f>
        <v>0</v>
      </c>
      <c r="D167" s="342">
        <f t="shared" ref="D167:G167" si="121">D168+D169</f>
        <v>0</v>
      </c>
      <c r="E167" s="342">
        <f t="shared" si="121"/>
        <v>0</v>
      </c>
      <c r="F167" s="342">
        <f t="shared" si="121"/>
        <v>0</v>
      </c>
      <c r="G167" s="342">
        <f t="shared" si="121"/>
        <v>0</v>
      </c>
      <c r="H167" s="342">
        <f>H168+H169</f>
        <v>0</v>
      </c>
      <c r="I167" s="342">
        <f t="shared" ref="I167" si="122">I168+I169</f>
        <v>0</v>
      </c>
    </row>
    <row r="168" spans="1:9">
      <c r="A168" s="5"/>
      <c r="B168" s="467" t="s">
        <v>640</v>
      </c>
      <c r="C168" s="29">
        <v>0</v>
      </c>
      <c r="D168" s="29">
        <v>0</v>
      </c>
      <c r="E168" s="29">
        <v>0</v>
      </c>
      <c r="F168" s="29">
        <v>0</v>
      </c>
      <c r="G168" s="29">
        <v>0</v>
      </c>
      <c r="H168" s="29">
        <v>0</v>
      </c>
      <c r="I168" s="29">
        <v>0</v>
      </c>
    </row>
    <row r="169" spans="1:9">
      <c r="A169" s="5"/>
      <c r="B169" s="467" t="s">
        <v>639</v>
      </c>
      <c r="C169" s="29">
        <v>0</v>
      </c>
      <c r="D169" s="29">
        <v>0</v>
      </c>
      <c r="E169" s="29">
        <v>0</v>
      </c>
      <c r="F169" s="29">
        <v>0</v>
      </c>
      <c r="G169" s="29">
        <v>0</v>
      </c>
      <c r="H169" s="29">
        <v>0</v>
      </c>
      <c r="I169" s="29">
        <v>0</v>
      </c>
    </row>
    <row r="170" spans="1:9">
      <c r="A170" s="5"/>
      <c r="B170" s="489" t="s">
        <v>6</v>
      </c>
      <c r="C170" s="342">
        <f>C171+C172</f>
        <v>0</v>
      </c>
      <c r="D170" s="342">
        <f t="shared" ref="D170:G170" si="123">D171+D172</f>
        <v>0</v>
      </c>
      <c r="E170" s="342">
        <f t="shared" si="123"/>
        <v>0</v>
      </c>
      <c r="F170" s="342">
        <f t="shared" si="123"/>
        <v>0</v>
      </c>
      <c r="G170" s="342">
        <f t="shared" si="123"/>
        <v>0</v>
      </c>
      <c r="H170" s="342">
        <f>H171+H172</f>
        <v>0</v>
      </c>
      <c r="I170" s="342">
        <f t="shared" ref="I170" si="124">I171+I172</f>
        <v>0</v>
      </c>
    </row>
    <row r="171" spans="1:9">
      <c r="A171" s="5"/>
      <c r="B171" s="467" t="s">
        <v>640</v>
      </c>
      <c r="C171" s="29">
        <v>0</v>
      </c>
      <c r="D171" s="29">
        <v>0</v>
      </c>
      <c r="E171" s="29">
        <v>0</v>
      </c>
      <c r="F171" s="29">
        <v>0</v>
      </c>
      <c r="G171" s="29">
        <v>0</v>
      </c>
      <c r="H171" s="29">
        <v>0</v>
      </c>
      <c r="I171" s="29">
        <v>0</v>
      </c>
    </row>
    <row r="172" spans="1:9">
      <c r="A172" s="5"/>
      <c r="B172" s="467" t="s">
        <v>639</v>
      </c>
      <c r="C172" s="29">
        <v>0</v>
      </c>
      <c r="D172" s="29">
        <v>0</v>
      </c>
      <c r="E172" s="29">
        <v>0</v>
      </c>
      <c r="F172" s="29">
        <v>0</v>
      </c>
      <c r="G172" s="29">
        <v>0</v>
      </c>
      <c r="H172" s="29">
        <v>0</v>
      </c>
      <c r="I172" s="29">
        <v>0</v>
      </c>
    </row>
    <row r="173" spans="1:9">
      <c r="A173" s="5"/>
      <c r="B173" s="489" t="s">
        <v>7</v>
      </c>
      <c r="C173" s="342">
        <f>C174+C175</f>
        <v>0</v>
      </c>
      <c r="D173" s="342">
        <f t="shared" ref="D173:G173" si="125">D174+D175</f>
        <v>0</v>
      </c>
      <c r="E173" s="342">
        <f t="shared" si="125"/>
        <v>0</v>
      </c>
      <c r="F173" s="342">
        <f t="shared" si="125"/>
        <v>0</v>
      </c>
      <c r="G173" s="342">
        <f t="shared" si="125"/>
        <v>0</v>
      </c>
      <c r="H173" s="342">
        <f>H174+H175</f>
        <v>0</v>
      </c>
      <c r="I173" s="342">
        <f t="shared" ref="I173" si="126">I174+I175</f>
        <v>0</v>
      </c>
    </row>
    <row r="174" spans="1:9">
      <c r="A174" s="5"/>
      <c r="B174" s="467" t="s">
        <v>640</v>
      </c>
      <c r="C174" s="29">
        <v>0</v>
      </c>
      <c r="D174" s="29">
        <v>0</v>
      </c>
      <c r="E174" s="29">
        <v>0</v>
      </c>
      <c r="F174" s="29">
        <v>0</v>
      </c>
      <c r="G174" s="29">
        <v>0</v>
      </c>
      <c r="H174" s="29">
        <v>0</v>
      </c>
      <c r="I174" s="29">
        <v>0</v>
      </c>
    </row>
    <row r="175" spans="1:9">
      <c r="A175" s="5"/>
      <c r="B175" s="467" t="s">
        <v>639</v>
      </c>
      <c r="C175" s="29">
        <v>0</v>
      </c>
      <c r="D175" s="29">
        <v>0</v>
      </c>
      <c r="E175" s="29">
        <v>0</v>
      </c>
      <c r="F175" s="29">
        <v>0</v>
      </c>
      <c r="G175" s="29">
        <v>0</v>
      </c>
      <c r="H175" s="29">
        <v>0</v>
      </c>
      <c r="I175" s="29">
        <v>0</v>
      </c>
    </row>
    <row r="176" spans="1:9">
      <c r="A176" s="5"/>
      <c r="B176" s="489" t="s">
        <v>600</v>
      </c>
      <c r="C176" s="342">
        <f>C177+C178</f>
        <v>0</v>
      </c>
      <c r="D176" s="342">
        <f t="shared" ref="D176:G176" si="127">D177+D178</f>
        <v>0</v>
      </c>
      <c r="E176" s="342">
        <f t="shared" si="127"/>
        <v>0</v>
      </c>
      <c r="F176" s="342">
        <f t="shared" si="127"/>
        <v>0</v>
      </c>
      <c r="G176" s="342">
        <f t="shared" si="127"/>
        <v>0</v>
      </c>
      <c r="H176" s="342">
        <f>H177+H178</f>
        <v>0</v>
      </c>
      <c r="I176" s="342">
        <f t="shared" ref="I176" si="128">I177+I178</f>
        <v>0</v>
      </c>
    </row>
    <row r="177" spans="1:9">
      <c r="A177" s="5"/>
      <c r="B177" s="467" t="s">
        <v>640</v>
      </c>
      <c r="C177" s="29">
        <v>0</v>
      </c>
      <c r="D177" s="29">
        <v>0</v>
      </c>
      <c r="E177" s="29">
        <v>0</v>
      </c>
      <c r="F177" s="29">
        <v>0</v>
      </c>
      <c r="G177" s="29">
        <v>0</v>
      </c>
      <c r="H177" s="29">
        <v>0</v>
      </c>
      <c r="I177" s="29">
        <v>0</v>
      </c>
    </row>
    <row r="178" spans="1:9">
      <c r="A178" s="47"/>
      <c r="B178" s="468" t="s">
        <v>639</v>
      </c>
      <c r="C178" s="29">
        <v>0</v>
      </c>
      <c r="D178" s="29">
        <v>0</v>
      </c>
      <c r="E178" s="29">
        <v>0</v>
      </c>
      <c r="F178" s="29">
        <v>0</v>
      </c>
      <c r="G178" s="29">
        <v>0</v>
      </c>
      <c r="H178" s="29">
        <v>0</v>
      </c>
      <c r="I178" s="29">
        <v>0</v>
      </c>
    </row>
    <row r="179" spans="1:9">
      <c r="A179" s="486" t="s">
        <v>765</v>
      </c>
      <c r="B179" s="482" t="s">
        <v>766</v>
      </c>
      <c r="C179" s="342">
        <f>C180+C183+C186+C189</f>
        <v>0</v>
      </c>
      <c r="D179" s="342">
        <f t="shared" ref="D179:G179" si="129">D180+D183+D186+D189</f>
        <v>0</v>
      </c>
      <c r="E179" s="342">
        <f t="shared" si="129"/>
        <v>0</v>
      </c>
      <c r="F179" s="342">
        <f t="shared" si="129"/>
        <v>0</v>
      </c>
      <c r="G179" s="342">
        <f t="shared" si="129"/>
        <v>0</v>
      </c>
      <c r="H179" s="342">
        <f>H180+H183+H186+H189</f>
        <v>0</v>
      </c>
      <c r="I179" s="342">
        <f t="shared" ref="I179" si="130">I180+I183+I186+I189</f>
        <v>0</v>
      </c>
    </row>
    <row r="180" spans="1:9">
      <c r="A180" s="5"/>
      <c r="B180" s="485" t="s">
        <v>4</v>
      </c>
      <c r="C180" s="342">
        <f>C181+C182</f>
        <v>0</v>
      </c>
      <c r="D180" s="342">
        <f t="shared" ref="D180:G180" si="131">D181+D182</f>
        <v>0</v>
      </c>
      <c r="E180" s="342">
        <f t="shared" si="131"/>
        <v>0</v>
      </c>
      <c r="F180" s="342">
        <f t="shared" si="131"/>
        <v>0</v>
      </c>
      <c r="G180" s="342">
        <f t="shared" si="131"/>
        <v>0</v>
      </c>
      <c r="H180" s="342">
        <f>H181+H182</f>
        <v>0</v>
      </c>
      <c r="I180" s="342">
        <f t="shared" ref="I180" si="132">I181+I182</f>
        <v>0</v>
      </c>
    </row>
    <row r="181" spans="1:9">
      <c r="A181" s="5"/>
      <c r="B181" s="467" t="s">
        <v>640</v>
      </c>
      <c r="C181" s="29">
        <v>0</v>
      </c>
      <c r="D181" s="29">
        <v>0</v>
      </c>
      <c r="E181" s="29">
        <v>0</v>
      </c>
      <c r="F181" s="29">
        <v>0</v>
      </c>
      <c r="G181" s="29">
        <v>0</v>
      </c>
      <c r="H181" s="29">
        <v>0</v>
      </c>
      <c r="I181" s="29">
        <v>0</v>
      </c>
    </row>
    <row r="182" spans="1:9">
      <c r="A182" s="5"/>
      <c r="B182" s="467" t="s">
        <v>639</v>
      </c>
      <c r="C182" s="29">
        <v>0</v>
      </c>
      <c r="D182" s="29">
        <v>0</v>
      </c>
      <c r="E182" s="29">
        <v>0</v>
      </c>
      <c r="F182" s="29">
        <v>0</v>
      </c>
      <c r="G182" s="29">
        <v>0</v>
      </c>
      <c r="H182" s="29">
        <v>0</v>
      </c>
      <c r="I182" s="29">
        <v>0</v>
      </c>
    </row>
    <row r="183" spans="1:9">
      <c r="A183" s="5"/>
      <c r="B183" s="489" t="s">
        <v>6</v>
      </c>
      <c r="C183" s="342">
        <f>C184+C185</f>
        <v>0</v>
      </c>
      <c r="D183" s="342">
        <f t="shared" ref="D183:G183" si="133">D184+D185</f>
        <v>0</v>
      </c>
      <c r="E183" s="342">
        <f t="shared" si="133"/>
        <v>0</v>
      </c>
      <c r="F183" s="342">
        <f t="shared" si="133"/>
        <v>0</v>
      </c>
      <c r="G183" s="342">
        <f t="shared" si="133"/>
        <v>0</v>
      </c>
      <c r="H183" s="342">
        <f>H184+H185</f>
        <v>0</v>
      </c>
      <c r="I183" s="342">
        <f t="shared" ref="I183" si="134">I184+I185</f>
        <v>0</v>
      </c>
    </row>
    <row r="184" spans="1:9">
      <c r="A184" s="5"/>
      <c r="B184" s="467" t="s">
        <v>640</v>
      </c>
      <c r="C184" s="29">
        <v>0</v>
      </c>
      <c r="D184" s="29">
        <v>0</v>
      </c>
      <c r="E184" s="29">
        <v>0</v>
      </c>
      <c r="F184" s="29">
        <v>0</v>
      </c>
      <c r="G184" s="29">
        <v>0</v>
      </c>
      <c r="H184" s="29">
        <v>0</v>
      </c>
      <c r="I184" s="29">
        <v>0</v>
      </c>
    </row>
    <row r="185" spans="1:9">
      <c r="A185" s="5"/>
      <c r="B185" s="467" t="s">
        <v>639</v>
      </c>
      <c r="C185" s="29">
        <v>0</v>
      </c>
      <c r="D185" s="29">
        <v>0</v>
      </c>
      <c r="E185" s="29">
        <v>0</v>
      </c>
      <c r="F185" s="29">
        <v>0</v>
      </c>
      <c r="G185" s="29">
        <v>0</v>
      </c>
      <c r="H185" s="29">
        <v>0</v>
      </c>
      <c r="I185" s="29">
        <v>0</v>
      </c>
    </row>
    <row r="186" spans="1:9">
      <c r="A186" s="5"/>
      <c r="B186" s="489" t="s">
        <v>7</v>
      </c>
      <c r="C186" s="342">
        <f>C187+C188</f>
        <v>0</v>
      </c>
      <c r="D186" s="342">
        <f t="shared" ref="D186:G186" si="135">D187+D188</f>
        <v>0</v>
      </c>
      <c r="E186" s="342">
        <f t="shared" si="135"/>
        <v>0</v>
      </c>
      <c r="F186" s="342">
        <f t="shared" si="135"/>
        <v>0</v>
      </c>
      <c r="G186" s="342">
        <f t="shared" si="135"/>
        <v>0</v>
      </c>
      <c r="H186" s="342">
        <f>H187+H188</f>
        <v>0</v>
      </c>
      <c r="I186" s="342">
        <f t="shared" ref="I186" si="136">I187+I188</f>
        <v>0</v>
      </c>
    </row>
    <row r="187" spans="1:9">
      <c r="A187" s="5"/>
      <c r="B187" s="467" t="s">
        <v>640</v>
      </c>
      <c r="C187" s="29">
        <v>0</v>
      </c>
      <c r="D187" s="29">
        <v>0</v>
      </c>
      <c r="E187" s="29">
        <v>0</v>
      </c>
      <c r="F187" s="29">
        <v>0</v>
      </c>
      <c r="G187" s="29">
        <v>0</v>
      </c>
      <c r="H187" s="29">
        <v>0</v>
      </c>
      <c r="I187" s="29">
        <v>0</v>
      </c>
    </row>
    <row r="188" spans="1:9">
      <c r="A188" s="5"/>
      <c r="B188" s="467" t="s">
        <v>639</v>
      </c>
      <c r="C188" s="29">
        <v>0</v>
      </c>
      <c r="D188" s="29">
        <v>0</v>
      </c>
      <c r="E188" s="29">
        <v>0</v>
      </c>
      <c r="F188" s="29">
        <v>0</v>
      </c>
      <c r="G188" s="29">
        <v>0</v>
      </c>
      <c r="H188" s="29">
        <v>0</v>
      </c>
      <c r="I188" s="29">
        <v>0</v>
      </c>
    </row>
    <row r="189" spans="1:9">
      <c r="A189" s="5"/>
      <c r="B189" s="489" t="s">
        <v>600</v>
      </c>
      <c r="C189" s="342">
        <f>C190+C191</f>
        <v>0</v>
      </c>
      <c r="D189" s="342">
        <f t="shared" ref="D189:G189" si="137">D190+D191</f>
        <v>0</v>
      </c>
      <c r="E189" s="342">
        <f t="shared" si="137"/>
        <v>0</v>
      </c>
      <c r="F189" s="342">
        <f t="shared" si="137"/>
        <v>0</v>
      </c>
      <c r="G189" s="342">
        <f t="shared" si="137"/>
        <v>0</v>
      </c>
      <c r="H189" s="342">
        <f>H190+H191</f>
        <v>0</v>
      </c>
      <c r="I189" s="342">
        <f t="shared" ref="I189" si="138">I190+I191</f>
        <v>0</v>
      </c>
    </row>
    <row r="190" spans="1:9">
      <c r="A190" s="5"/>
      <c r="B190" s="467" t="s">
        <v>640</v>
      </c>
      <c r="C190" s="29">
        <v>0</v>
      </c>
      <c r="D190" s="29">
        <v>0</v>
      </c>
      <c r="E190" s="29">
        <v>0</v>
      </c>
      <c r="F190" s="29">
        <v>0</v>
      </c>
      <c r="G190" s="29">
        <v>0</v>
      </c>
      <c r="H190" s="29">
        <v>0</v>
      </c>
      <c r="I190" s="29">
        <v>0</v>
      </c>
    </row>
    <row r="191" spans="1:9">
      <c r="A191" s="47"/>
      <c r="B191" s="468" t="s">
        <v>639</v>
      </c>
      <c r="C191" s="29">
        <v>0</v>
      </c>
      <c r="D191" s="29">
        <v>0</v>
      </c>
      <c r="E191" s="29">
        <v>0</v>
      </c>
      <c r="F191" s="29">
        <v>0</v>
      </c>
      <c r="G191" s="29">
        <v>0</v>
      </c>
      <c r="H191" s="29">
        <v>0</v>
      </c>
      <c r="I191" s="29">
        <v>0</v>
      </c>
    </row>
    <row r="192" spans="1:9" ht="30">
      <c r="A192" s="486" t="s">
        <v>767</v>
      </c>
      <c r="B192" s="485" t="s">
        <v>768</v>
      </c>
      <c r="C192" s="342">
        <f>C193+C196+C199+C202</f>
        <v>0</v>
      </c>
      <c r="D192" s="342">
        <f t="shared" ref="D192:G192" si="139">D193+D196+D199+D202</f>
        <v>0</v>
      </c>
      <c r="E192" s="342">
        <f t="shared" si="139"/>
        <v>0</v>
      </c>
      <c r="F192" s="342">
        <f t="shared" si="139"/>
        <v>0</v>
      </c>
      <c r="G192" s="342">
        <f t="shared" si="139"/>
        <v>0</v>
      </c>
      <c r="H192" s="342">
        <f>H193+H196+H199+H202</f>
        <v>0</v>
      </c>
      <c r="I192" s="342">
        <f t="shared" ref="I192" si="140">I193+I196+I199+I202</f>
        <v>0</v>
      </c>
    </row>
    <row r="193" spans="1:9">
      <c r="A193" s="5"/>
      <c r="B193" s="485" t="s">
        <v>4</v>
      </c>
      <c r="C193" s="342">
        <f>C194+C195</f>
        <v>0</v>
      </c>
      <c r="D193" s="342">
        <f t="shared" ref="D193:G193" si="141">D194+D195</f>
        <v>0</v>
      </c>
      <c r="E193" s="342">
        <f t="shared" si="141"/>
        <v>0</v>
      </c>
      <c r="F193" s="342">
        <f t="shared" si="141"/>
        <v>0</v>
      </c>
      <c r="G193" s="342">
        <f t="shared" si="141"/>
        <v>0</v>
      </c>
      <c r="H193" s="342">
        <f>H194+H195</f>
        <v>0</v>
      </c>
      <c r="I193" s="342">
        <f t="shared" ref="I193" si="142">I194+I195</f>
        <v>0</v>
      </c>
    </row>
    <row r="194" spans="1:9">
      <c r="A194" s="5"/>
      <c r="B194" s="467" t="s">
        <v>640</v>
      </c>
      <c r="C194" s="29">
        <v>0</v>
      </c>
      <c r="D194" s="29">
        <v>0</v>
      </c>
      <c r="E194" s="29">
        <v>0</v>
      </c>
      <c r="F194" s="29">
        <v>0</v>
      </c>
      <c r="G194" s="29">
        <v>0</v>
      </c>
      <c r="H194" s="29">
        <v>0</v>
      </c>
      <c r="I194" s="29">
        <v>0</v>
      </c>
    </row>
    <row r="195" spans="1:9">
      <c r="A195" s="5"/>
      <c r="B195" s="467" t="s">
        <v>639</v>
      </c>
      <c r="C195" s="29">
        <v>0</v>
      </c>
      <c r="D195" s="29">
        <v>0</v>
      </c>
      <c r="E195" s="29">
        <v>0</v>
      </c>
      <c r="F195" s="29">
        <v>0</v>
      </c>
      <c r="G195" s="29">
        <v>0</v>
      </c>
      <c r="H195" s="29">
        <v>0</v>
      </c>
      <c r="I195" s="29">
        <v>0</v>
      </c>
    </row>
    <row r="196" spans="1:9">
      <c r="A196" s="5"/>
      <c r="B196" s="489" t="s">
        <v>6</v>
      </c>
      <c r="C196" s="342">
        <f>C197+C198</f>
        <v>0</v>
      </c>
      <c r="D196" s="342">
        <f t="shared" ref="D196:G196" si="143">D197+D198</f>
        <v>0</v>
      </c>
      <c r="E196" s="342">
        <f t="shared" si="143"/>
        <v>0</v>
      </c>
      <c r="F196" s="342">
        <f t="shared" si="143"/>
        <v>0</v>
      </c>
      <c r="G196" s="342">
        <f t="shared" si="143"/>
        <v>0</v>
      </c>
      <c r="H196" s="342">
        <f>H197+H198</f>
        <v>0</v>
      </c>
      <c r="I196" s="342">
        <f t="shared" ref="I196" si="144">I197+I198</f>
        <v>0</v>
      </c>
    </row>
    <row r="197" spans="1:9">
      <c r="A197" s="5"/>
      <c r="B197" s="467" t="s">
        <v>640</v>
      </c>
      <c r="C197" s="29">
        <v>0</v>
      </c>
      <c r="D197" s="29">
        <v>0</v>
      </c>
      <c r="E197" s="29">
        <v>0</v>
      </c>
      <c r="F197" s="29">
        <v>0</v>
      </c>
      <c r="G197" s="29">
        <v>0</v>
      </c>
      <c r="H197" s="29">
        <v>0</v>
      </c>
      <c r="I197" s="29">
        <v>0</v>
      </c>
    </row>
    <row r="198" spans="1:9">
      <c r="A198" s="5"/>
      <c r="B198" s="467" t="s">
        <v>639</v>
      </c>
      <c r="C198" s="29">
        <v>0</v>
      </c>
      <c r="D198" s="29">
        <v>0</v>
      </c>
      <c r="E198" s="29">
        <v>0</v>
      </c>
      <c r="F198" s="29">
        <v>0</v>
      </c>
      <c r="G198" s="29">
        <v>0</v>
      </c>
      <c r="H198" s="29">
        <v>0</v>
      </c>
      <c r="I198" s="29">
        <v>0</v>
      </c>
    </row>
    <row r="199" spans="1:9">
      <c r="A199" s="5"/>
      <c r="B199" s="489" t="s">
        <v>7</v>
      </c>
      <c r="C199" s="342">
        <f>C200+C201</f>
        <v>0</v>
      </c>
      <c r="D199" s="342">
        <f t="shared" ref="D199:G199" si="145">D200+D201</f>
        <v>0</v>
      </c>
      <c r="E199" s="342">
        <f t="shared" si="145"/>
        <v>0</v>
      </c>
      <c r="F199" s="342">
        <f t="shared" si="145"/>
        <v>0</v>
      </c>
      <c r="G199" s="342">
        <f t="shared" si="145"/>
        <v>0</v>
      </c>
      <c r="H199" s="342">
        <f>H200+H201</f>
        <v>0</v>
      </c>
      <c r="I199" s="342">
        <f t="shared" ref="I199" si="146">I200+I201</f>
        <v>0</v>
      </c>
    </row>
    <row r="200" spans="1:9">
      <c r="A200" s="5"/>
      <c r="B200" s="467" t="s">
        <v>640</v>
      </c>
      <c r="C200" s="29">
        <v>0</v>
      </c>
      <c r="D200" s="29">
        <v>0</v>
      </c>
      <c r="E200" s="29">
        <v>0</v>
      </c>
      <c r="F200" s="29">
        <v>0</v>
      </c>
      <c r="G200" s="29">
        <v>0</v>
      </c>
      <c r="H200" s="29">
        <v>0</v>
      </c>
      <c r="I200" s="29">
        <v>0</v>
      </c>
    </row>
    <row r="201" spans="1:9">
      <c r="A201" s="5"/>
      <c r="B201" s="467" t="s">
        <v>639</v>
      </c>
      <c r="C201" s="29">
        <v>0</v>
      </c>
      <c r="D201" s="29">
        <v>0</v>
      </c>
      <c r="E201" s="29">
        <v>0</v>
      </c>
      <c r="F201" s="29">
        <v>0</v>
      </c>
      <c r="G201" s="29">
        <v>0</v>
      </c>
      <c r="H201" s="29">
        <v>0</v>
      </c>
      <c r="I201" s="29">
        <v>0</v>
      </c>
    </row>
    <row r="202" spans="1:9">
      <c r="A202" s="5"/>
      <c r="B202" s="489" t="s">
        <v>600</v>
      </c>
      <c r="C202" s="342">
        <f>C203+C204</f>
        <v>0</v>
      </c>
      <c r="D202" s="342">
        <f t="shared" ref="D202:G202" si="147">D203+D204</f>
        <v>0</v>
      </c>
      <c r="E202" s="342">
        <f t="shared" si="147"/>
        <v>0</v>
      </c>
      <c r="F202" s="342">
        <f t="shared" si="147"/>
        <v>0</v>
      </c>
      <c r="G202" s="342">
        <f t="shared" si="147"/>
        <v>0</v>
      </c>
      <c r="H202" s="342">
        <f>H203+H204</f>
        <v>0</v>
      </c>
      <c r="I202" s="342">
        <f t="shared" ref="I202" si="148">I203+I204</f>
        <v>0</v>
      </c>
    </row>
    <row r="203" spans="1:9">
      <c r="A203" s="5"/>
      <c r="B203" s="467" t="s">
        <v>640</v>
      </c>
      <c r="C203" s="29">
        <v>0</v>
      </c>
      <c r="D203" s="29">
        <v>0</v>
      </c>
      <c r="E203" s="29">
        <v>0</v>
      </c>
      <c r="F203" s="29">
        <v>0</v>
      </c>
      <c r="G203" s="29">
        <v>0</v>
      </c>
      <c r="H203" s="29">
        <v>0</v>
      </c>
      <c r="I203" s="29">
        <v>0</v>
      </c>
    </row>
    <row r="204" spans="1:9">
      <c r="A204" s="47"/>
      <c r="B204" s="468" t="s">
        <v>639</v>
      </c>
      <c r="C204" s="29">
        <v>0</v>
      </c>
      <c r="D204" s="29">
        <v>0</v>
      </c>
      <c r="E204" s="29">
        <v>0</v>
      </c>
      <c r="F204" s="29">
        <v>0</v>
      </c>
      <c r="G204" s="29">
        <v>0</v>
      </c>
      <c r="H204" s="29">
        <v>0</v>
      </c>
      <c r="I204" s="29">
        <v>0</v>
      </c>
    </row>
    <row r="205" spans="1:9">
      <c r="A205" s="486" t="s">
        <v>769</v>
      </c>
      <c r="B205" s="482" t="s">
        <v>641</v>
      </c>
      <c r="C205" s="342">
        <f>C206+C209+C212+C215</f>
        <v>0</v>
      </c>
      <c r="D205" s="342">
        <f t="shared" ref="D205:G205" si="149">D206+D209+D212+D215</f>
        <v>0</v>
      </c>
      <c r="E205" s="342">
        <f t="shared" si="149"/>
        <v>0</v>
      </c>
      <c r="F205" s="342">
        <f t="shared" si="149"/>
        <v>0</v>
      </c>
      <c r="G205" s="342">
        <f t="shared" si="149"/>
        <v>0</v>
      </c>
      <c r="H205" s="342">
        <f>H206+H209+H212+H215</f>
        <v>0</v>
      </c>
      <c r="I205" s="342">
        <f t="shared" ref="I205" si="150">I206+I209+I212+I215</f>
        <v>0</v>
      </c>
    </row>
    <row r="206" spans="1:9">
      <c r="A206" s="5"/>
      <c r="B206" s="485" t="s">
        <v>4</v>
      </c>
      <c r="C206" s="342">
        <f>C207+C208</f>
        <v>0</v>
      </c>
      <c r="D206" s="342">
        <f t="shared" ref="D206:G206" si="151">D207+D208</f>
        <v>0</v>
      </c>
      <c r="E206" s="342">
        <f t="shared" si="151"/>
        <v>0</v>
      </c>
      <c r="F206" s="342">
        <f t="shared" si="151"/>
        <v>0</v>
      </c>
      <c r="G206" s="342">
        <f t="shared" si="151"/>
        <v>0</v>
      </c>
      <c r="H206" s="342">
        <f>H207+H208</f>
        <v>0</v>
      </c>
      <c r="I206" s="342">
        <f t="shared" ref="I206" si="152">I207+I208</f>
        <v>0</v>
      </c>
    </row>
    <row r="207" spans="1:9">
      <c r="A207" s="5"/>
      <c r="B207" s="467" t="s">
        <v>640</v>
      </c>
      <c r="C207" s="29">
        <v>0</v>
      </c>
      <c r="D207" s="29">
        <v>0</v>
      </c>
      <c r="E207" s="29">
        <v>0</v>
      </c>
      <c r="F207" s="29">
        <v>0</v>
      </c>
      <c r="G207" s="29">
        <v>0</v>
      </c>
      <c r="H207" s="29">
        <v>0</v>
      </c>
      <c r="I207" s="29">
        <v>0</v>
      </c>
    </row>
    <row r="208" spans="1:9">
      <c r="A208" s="5"/>
      <c r="B208" s="467" t="s">
        <v>639</v>
      </c>
      <c r="C208" s="29">
        <v>0</v>
      </c>
      <c r="D208" s="29">
        <v>0</v>
      </c>
      <c r="E208" s="29">
        <v>0</v>
      </c>
      <c r="F208" s="29">
        <v>0</v>
      </c>
      <c r="G208" s="29">
        <v>0</v>
      </c>
      <c r="H208" s="29">
        <v>0</v>
      </c>
      <c r="I208" s="29">
        <v>0</v>
      </c>
    </row>
    <row r="209" spans="1:9">
      <c r="A209" s="5"/>
      <c r="B209" s="489" t="s">
        <v>6</v>
      </c>
      <c r="C209" s="342">
        <f>C210+C211</f>
        <v>0</v>
      </c>
      <c r="D209" s="342">
        <f t="shared" ref="D209:G209" si="153">D210+D211</f>
        <v>0</v>
      </c>
      <c r="E209" s="342">
        <f t="shared" si="153"/>
        <v>0</v>
      </c>
      <c r="F209" s="342">
        <f t="shared" si="153"/>
        <v>0</v>
      </c>
      <c r="G209" s="342">
        <f t="shared" si="153"/>
        <v>0</v>
      </c>
      <c r="H209" s="342">
        <f>H210+H211</f>
        <v>0</v>
      </c>
      <c r="I209" s="342">
        <f t="shared" ref="I209" si="154">I210+I211</f>
        <v>0</v>
      </c>
    </row>
    <row r="210" spans="1:9">
      <c r="A210" s="5"/>
      <c r="B210" s="467" t="s">
        <v>640</v>
      </c>
      <c r="C210" s="29">
        <v>0</v>
      </c>
      <c r="D210" s="29">
        <v>0</v>
      </c>
      <c r="E210" s="29">
        <v>0</v>
      </c>
      <c r="F210" s="29">
        <v>0</v>
      </c>
      <c r="G210" s="29">
        <v>0</v>
      </c>
      <c r="H210" s="29">
        <v>0</v>
      </c>
      <c r="I210" s="29">
        <v>0</v>
      </c>
    </row>
    <row r="211" spans="1:9">
      <c r="A211" s="5"/>
      <c r="B211" s="467" t="s">
        <v>639</v>
      </c>
      <c r="C211" s="29">
        <v>0</v>
      </c>
      <c r="D211" s="29">
        <v>0</v>
      </c>
      <c r="E211" s="29">
        <v>0</v>
      </c>
      <c r="F211" s="29">
        <v>0</v>
      </c>
      <c r="G211" s="29">
        <v>0</v>
      </c>
      <c r="H211" s="29">
        <v>0</v>
      </c>
      <c r="I211" s="29">
        <v>0</v>
      </c>
    </row>
    <row r="212" spans="1:9">
      <c r="A212" s="5"/>
      <c r="B212" s="489" t="s">
        <v>7</v>
      </c>
      <c r="C212" s="342">
        <f>C213+C214</f>
        <v>0</v>
      </c>
      <c r="D212" s="342">
        <f t="shared" ref="D212:G212" si="155">D213+D214</f>
        <v>0</v>
      </c>
      <c r="E212" s="342">
        <f t="shared" si="155"/>
        <v>0</v>
      </c>
      <c r="F212" s="342">
        <f t="shared" si="155"/>
        <v>0</v>
      </c>
      <c r="G212" s="342">
        <f t="shared" si="155"/>
        <v>0</v>
      </c>
      <c r="H212" s="342">
        <f>H213+H214</f>
        <v>0</v>
      </c>
      <c r="I212" s="342">
        <f t="shared" ref="I212" si="156">I213+I214</f>
        <v>0</v>
      </c>
    </row>
    <row r="213" spans="1:9">
      <c r="A213" s="5"/>
      <c r="B213" s="467" t="s">
        <v>640</v>
      </c>
      <c r="C213" s="29">
        <v>0</v>
      </c>
      <c r="D213" s="29">
        <v>0</v>
      </c>
      <c r="E213" s="29">
        <v>0</v>
      </c>
      <c r="F213" s="29">
        <v>0</v>
      </c>
      <c r="G213" s="29">
        <v>0</v>
      </c>
      <c r="H213" s="29">
        <v>0</v>
      </c>
      <c r="I213" s="29">
        <v>0</v>
      </c>
    </row>
    <row r="214" spans="1:9">
      <c r="A214" s="5"/>
      <c r="B214" s="467" t="s">
        <v>639</v>
      </c>
      <c r="C214" s="29">
        <v>0</v>
      </c>
      <c r="D214" s="29">
        <v>0</v>
      </c>
      <c r="E214" s="29">
        <v>0</v>
      </c>
      <c r="F214" s="29">
        <v>0</v>
      </c>
      <c r="G214" s="29">
        <v>0</v>
      </c>
      <c r="H214" s="29">
        <v>0</v>
      </c>
      <c r="I214" s="29">
        <v>0</v>
      </c>
    </row>
    <row r="215" spans="1:9">
      <c r="A215" s="5"/>
      <c r="B215" s="489" t="s">
        <v>600</v>
      </c>
      <c r="C215" s="342">
        <f>C216+C217</f>
        <v>0</v>
      </c>
      <c r="D215" s="342">
        <f t="shared" ref="D215:G215" si="157">D216+D217</f>
        <v>0</v>
      </c>
      <c r="E215" s="342">
        <f t="shared" si="157"/>
        <v>0</v>
      </c>
      <c r="F215" s="342">
        <f t="shared" si="157"/>
        <v>0</v>
      </c>
      <c r="G215" s="342">
        <f t="shared" si="157"/>
        <v>0</v>
      </c>
      <c r="H215" s="342">
        <f>H216+H217</f>
        <v>0</v>
      </c>
      <c r="I215" s="342">
        <f t="shared" ref="I215" si="158">I216+I217</f>
        <v>0</v>
      </c>
    </row>
    <row r="216" spans="1:9">
      <c r="A216" s="5"/>
      <c r="B216" s="467" t="s">
        <v>640</v>
      </c>
      <c r="C216" s="29">
        <v>0</v>
      </c>
      <c r="D216" s="29">
        <v>0</v>
      </c>
      <c r="E216" s="29">
        <v>0</v>
      </c>
      <c r="F216" s="29">
        <v>0</v>
      </c>
      <c r="G216" s="29">
        <v>0</v>
      </c>
      <c r="H216" s="29">
        <v>0</v>
      </c>
      <c r="I216" s="29">
        <v>0</v>
      </c>
    </row>
    <row r="217" spans="1:9">
      <c r="A217" s="47"/>
      <c r="B217" s="468" t="s">
        <v>639</v>
      </c>
      <c r="C217" s="29">
        <v>0</v>
      </c>
      <c r="D217" s="29">
        <v>0</v>
      </c>
      <c r="E217" s="29">
        <v>0</v>
      </c>
      <c r="F217" s="29">
        <v>0</v>
      </c>
      <c r="G217" s="29">
        <v>0</v>
      </c>
      <c r="H217" s="29">
        <v>0</v>
      </c>
      <c r="I217" s="29">
        <v>0</v>
      </c>
    </row>
    <row r="218" spans="1:9">
      <c r="A218" s="486" t="s">
        <v>642</v>
      </c>
      <c r="B218" s="482" t="s">
        <v>770</v>
      </c>
      <c r="C218" s="342">
        <f>C219+C222+C225+C228</f>
        <v>0</v>
      </c>
      <c r="D218" s="342">
        <f t="shared" ref="D218:G218" si="159">D219+D222+D225+D228</f>
        <v>0</v>
      </c>
      <c r="E218" s="342">
        <f t="shared" si="159"/>
        <v>0</v>
      </c>
      <c r="F218" s="342">
        <f t="shared" si="159"/>
        <v>0</v>
      </c>
      <c r="G218" s="342">
        <f t="shared" si="159"/>
        <v>0</v>
      </c>
      <c r="H218" s="342">
        <f>H219+H222+H225+H228</f>
        <v>0</v>
      </c>
      <c r="I218" s="342">
        <f t="shared" ref="I218" si="160">I219+I222+I225+I228</f>
        <v>0</v>
      </c>
    </row>
    <row r="219" spans="1:9">
      <c r="A219" s="5"/>
      <c r="B219" s="485" t="s">
        <v>4</v>
      </c>
      <c r="C219" s="342">
        <f>C220+C221</f>
        <v>0</v>
      </c>
      <c r="D219" s="342">
        <f t="shared" ref="D219:G219" si="161">D220+D221</f>
        <v>0</v>
      </c>
      <c r="E219" s="342">
        <f t="shared" si="161"/>
        <v>0</v>
      </c>
      <c r="F219" s="342">
        <f t="shared" si="161"/>
        <v>0</v>
      </c>
      <c r="G219" s="342">
        <f t="shared" si="161"/>
        <v>0</v>
      </c>
      <c r="H219" s="342">
        <f>H220+H221</f>
        <v>0</v>
      </c>
      <c r="I219" s="342">
        <f t="shared" ref="I219" si="162">I220+I221</f>
        <v>0</v>
      </c>
    </row>
    <row r="220" spans="1:9">
      <c r="A220" s="5"/>
      <c r="B220" s="467" t="s">
        <v>640</v>
      </c>
      <c r="C220" s="29">
        <v>0</v>
      </c>
      <c r="D220" s="29">
        <v>0</v>
      </c>
      <c r="E220" s="29">
        <v>0</v>
      </c>
      <c r="F220" s="29">
        <v>0</v>
      </c>
      <c r="G220" s="29">
        <v>0</v>
      </c>
      <c r="H220" s="29">
        <v>0</v>
      </c>
      <c r="I220" s="29">
        <v>0</v>
      </c>
    </row>
    <row r="221" spans="1:9">
      <c r="A221" s="5"/>
      <c r="B221" s="467" t="s">
        <v>639</v>
      </c>
      <c r="C221" s="29">
        <v>0</v>
      </c>
      <c r="D221" s="29">
        <v>0</v>
      </c>
      <c r="E221" s="29">
        <v>0</v>
      </c>
      <c r="F221" s="29">
        <v>0</v>
      </c>
      <c r="G221" s="29">
        <v>0</v>
      </c>
      <c r="H221" s="29">
        <v>0</v>
      </c>
      <c r="I221" s="29">
        <v>0</v>
      </c>
    </row>
    <row r="222" spans="1:9">
      <c r="A222" s="5"/>
      <c r="B222" s="489" t="s">
        <v>6</v>
      </c>
      <c r="C222" s="342">
        <f>C223+C224</f>
        <v>0</v>
      </c>
      <c r="D222" s="342">
        <f t="shared" ref="D222:G222" si="163">D223+D224</f>
        <v>0</v>
      </c>
      <c r="E222" s="342">
        <f t="shared" si="163"/>
        <v>0</v>
      </c>
      <c r="F222" s="342">
        <f t="shared" si="163"/>
        <v>0</v>
      </c>
      <c r="G222" s="342">
        <f t="shared" si="163"/>
        <v>0</v>
      </c>
      <c r="H222" s="342">
        <f>H223+H224</f>
        <v>0</v>
      </c>
      <c r="I222" s="342">
        <f t="shared" ref="I222" si="164">I223+I224</f>
        <v>0</v>
      </c>
    </row>
    <row r="223" spans="1:9">
      <c r="A223" s="5"/>
      <c r="B223" s="467" t="s">
        <v>640</v>
      </c>
      <c r="C223" s="29">
        <v>0</v>
      </c>
      <c r="D223" s="29">
        <v>0</v>
      </c>
      <c r="E223" s="29">
        <v>0</v>
      </c>
      <c r="F223" s="29">
        <v>0</v>
      </c>
      <c r="G223" s="29">
        <v>0</v>
      </c>
      <c r="H223" s="29">
        <v>0</v>
      </c>
      <c r="I223" s="29">
        <v>0</v>
      </c>
    </row>
    <row r="224" spans="1:9">
      <c r="A224" s="5"/>
      <c r="B224" s="467" t="s">
        <v>639</v>
      </c>
      <c r="C224" s="29">
        <v>0</v>
      </c>
      <c r="D224" s="29">
        <v>0</v>
      </c>
      <c r="E224" s="29">
        <v>0</v>
      </c>
      <c r="F224" s="29">
        <v>0</v>
      </c>
      <c r="G224" s="29">
        <v>0</v>
      </c>
      <c r="H224" s="29">
        <v>0</v>
      </c>
      <c r="I224" s="29">
        <v>0</v>
      </c>
    </row>
    <row r="225" spans="1:9">
      <c r="A225" s="5"/>
      <c r="B225" s="489" t="s">
        <v>7</v>
      </c>
      <c r="C225" s="342">
        <f>C226+C227</f>
        <v>0</v>
      </c>
      <c r="D225" s="342">
        <f t="shared" ref="D225:G225" si="165">D226+D227</f>
        <v>0</v>
      </c>
      <c r="E225" s="342">
        <f t="shared" si="165"/>
        <v>0</v>
      </c>
      <c r="F225" s="342">
        <f t="shared" si="165"/>
        <v>0</v>
      </c>
      <c r="G225" s="342">
        <f t="shared" si="165"/>
        <v>0</v>
      </c>
      <c r="H225" s="342">
        <f>H226+H227</f>
        <v>0</v>
      </c>
      <c r="I225" s="342">
        <f t="shared" ref="I225" si="166">I226+I227</f>
        <v>0</v>
      </c>
    </row>
    <row r="226" spans="1:9">
      <c r="A226" s="5"/>
      <c r="B226" s="467" t="s">
        <v>640</v>
      </c>
      <c r="C226" s="29">
        <v>0</v>
      </c>
      <c r="D226" s="29">
        <v>0</v>
      </c>
      <c r="E226" s="29">
        <v>0</v>
      </c>
      <c r="F226" s="29">
        <v>0</v>
      </c>
      <c r="G226" s="29">
        <v>0</v>
      </c>
      <c r="H226" s="29">
        <v>0</v>
      </c>
      <c r="I226" s="29">
        <v>0</v>
      </c>
    </row>
    <row r="227" spans="1:9">
      <c r="A227" s="5"/>
      <c r="B227" s="467" t="s">
        <v>639</v>
      </c>
      <c r="C227" s="29">
        <v>0</v>
      </c>
      <c r="D227" s="29">
        <v>0</v>
      </c>
      <c r="E227" s="29">
        <v>0</v>
      </c>
      <c r="F227" s="29">
        <v>0</v>
      </c>
      <c r="G227" s="29">
        <v>0</v>
      </c>
      <c r="H227" s="29">
        <v>0</v>
      </c>
      <c r="I227" s="29">
        <v>0</v>
      </c>
    </row>
    <row r="228" spans="1:9">
      <c r="A228" s="5"/>
      <c r="B228" s="489" t="s">
        <v>600</v>
      </c>
      <c r="C228" s="342">
        <f>C229+C230</f>
        <v>0</v>
      </c>
      <c r="D228" s="342">
        <f t="shared" ref="D228:G228" si="167">D229+D230</f>
        <v>0</v>
      </c>
      <c r="E228" s="342">
        <f t="shared" si="167"/>
        <v>0</v>
      </c>
      <c r="F228" s="342">
        <f t="shared" si="167"/>
        <v>0</v>
      </c>
      <c r="G228" s="342">
        <f t="shared" si="167"/>
        <v>0</v>
      </c>
      <c r="H228" s="342">
        <f>H229+H230</f>
        <v>0</v>
      </c>
      <c r="I228" s="342">
        <f t="shared" ref="I228" si="168">I229+I230</f>
        <v>0</v>
      </c>
    </row>
    <row r="229" spans="1:9">
      <c r="A229" s="5"/>
      <c r="B229" s="467" t="s">
        <v>640</v>
      </c>
      <c r="C229" s="29">
        <v>0</v>
      </c>
      <c r="D229" s="29">
        <v>0</v>
      </c>
      <c r="E229" s="29">
        <v>0</v>
      </c>
      <c r="F229" s="29">
        <v>0</v>
      </c>
      <c r="G229" s="29">
        <v>0</v>
      </c>
      <c r="H229" s="29">
        <v>0</v>
      </c>
      <c r="I229" s="29">
        <v>0</v>
      </c>
    </row>
    <row r="230" spans="1:9">
      <c r="A230" s="47"/>
      <c r="B230" s="468" t="s">
        <v>639</v>
      </c>
      <c r="C230" s="29">
        <v>0</v>
      </c>
      <c r="D230" s="29">
        <v>0</v>
      </c>
      <c r="E230" s="29">
        <v>0</v>
      </c>
      <c r="F230" s="29">
        <v>0</v>
      </c>
      <c r="G230" s="29">
        <v>0</v>
      </c>
      <c r="H230" s="29">
        <v>0</v>
      </c>
      <c r="I230" s="29">
        <v>0</v>
      </c>
    </row>
    <row r="231" spans="1:9">
      <c r="A231" s="486" t="s">
        <v>771</v>
      </c>
      <c r="B231" s="482" t="s">
        <v>772</v>
      </c>
      <c r="C231" s="342">
        <f>C232+C235+C238+C241</f>
        <v>0</v>
      </c>
      <c r="D231" s="342">
        <f t="shared" ref="D231:G231" si="169">D232+D235+D238+D241</f>
        <v>0</v>
      </c>
      <c r="E231" s="342">
        <f t="shared" si="169"/>
        <v>0</v>
      </c>
      <c r="F231" s="342">
        <f t="shared" si="169"/>
        <v>0</v>
      </c>
      <c r="G231" s="342">
        <f t="shared" si="169"/>
        <v>0</v>
      </c>
      <c r="H231" s="342">
        <f>H232+H235+H238+H241</f>
        <v>0</v>
      </c>
      <c r="I231" s="342">
        <f t="shared" ref="I231" si="170">I232+I235+I238+I241</f>
        <v>0</v>
      </c>
    </row>
    <row r="232" spans="1:9">
      <c r="A232" s="5"/>
      <c r="B232" s="485" t="s">
        <v>4</v>
      </c>
      <c r="C232" s="342">
        <f>C233+C234</f>
        <v>0</v>
      </c>
      <c r="D232" s="342">
        <f t="shared" ref="D232:G232" si="171">D233+D234</f>
        <v>0</v>
      </c>
      <c r="E232" s="342">
        <f t="shared" si="171"/>
        <v>0</v>
      </c>
      <c r="F232" s="342">
        <f t="shared" si="171"/>
        <v>0</v>
      </c>
      <c r="G232" s="342">
        <f t="shared" si="171"/>
        <v>0</v>
      </c>
      <c r="H232" s="342">
        <f>H233+H234</f>
        <v>0</v>
      </c>
      <c r="I232" s="342">
        <f t="shared" ref="I232" si="172">I233+I234</f>
        <v>0</v>
      </c>
    </row>
    <row r="233" spans="1:9">
      <c r="A233" s="5"/>
      <c r="B233" s="467" t="s">
        <v>640</v>
      </c>
      <c r="C233" s="29">
        <v>0</v>
      </c>
      <c r="D233" s="29">
        <v>0</v>
      </c>
      <c r="E233" s="29">
        <v>0</v>
      </c>
      <c r="F233" s="29">
        <v>0</v>
      </c>
      <c r="G233" s="29">
        <v>0</v>
      </c>
      <c r="H233" s="29">
        <v>0</v>
      </c>
      <c r="I233" s="29">
        <v>0</v>
      </c>
    </row>
    <row r="234" spans="1:9">
      <c r="A234" s="5"/>
      <c r="B234" s="467" t="s">
        <v>639</v>
      </c>
      <c r="C234" s="29">
        <v>0</v>
      </c>
      <c r="D234" s="29">
        <v>0</v>
      </c>
      <c r="E234" s="29">
        <v>0</v>
      </c>
      <c r="F234" s="29">
        <v>0</v>
      </c>
      <c r="G234" s="29">
        <v>0</v>
      </c>
      <c r="H234" s="29">
        <v>0</v>
      </c>
      <c r="I234" s="29">
        <v>0</v>
      </c>
    </row>
    <row r="235" spans="1:9">
      <c r="A235" s="5"/>
      <c r="B235" s="489" t="s">
        <v>6</v>
      </c>
      <c r="C235" s="342">
        <f>C236+C237</f>
        <v>0</v>
      </c>
      <c r="D235" s="342">
        <f t="shared" ref="D235:G235" si="173">D236+D237</f>
        <v>0</v>
      </c>
      <c r="E235" s="342">
        <f t="shared" si="173"/>
        <v>0</v>
      </c>
      <c r="F235" s="342">
        <f t="shared" si="173"/>
        <v>0</v>
      </c>
      <c r="G235" s="342">
        <f t="shared" si="173"/>
        <v>0</v>
      </c>
      <c r="H235" s="342">
        <f>H236+H237</f>
        <v>0</v>
      </c>
      <c r="I235" s="342">
        <f t="shared" ref="I235" si="174">I236+I237</f>
        <v>0</v>
      </c>
    </row>
    <row r="236" spans="1:9">
      <c r="A236" s="5"/>
      <c r="B236" s="467" t="s">
        <v>640</v>
      </c>
      <c r="C236" s="29">
        <v>0</v>
      </c>
      <c r="D236" s="29">
        <v>0</v>
      </c>
      <c r="E236" s="29">
        <v>0</v>
      </c>
      <c r="F236" s="29">
        <v>0</v>
      </c>
      <c r="G236" s="29">
        <v>0</v>
      </c>
      <c r="H236" s="29">
        <v>0</v>
      </c>
      <c r="I236" s="29">
        <v>0</v>
      </c>
    </row>
    <row r="237" spans="1:9">
      <c r="A237" s="5"/>
      <c r="B237" s="467" t="s">
        <v>639</v>
      </c>
      <c r="C237" s="29">
        <v>0</v>
      </c>
      <c r="D237" s="29">
        <v>0</v>
      </c>
      <c r="E237" s="29">
        <v>0</v>
      </c>
      <c r="F237" s="29">
        <v>0</v>
      </c>
      <c r="G237" s="29">
        <v>0</v>
      </c>
      <c r="H237" s="29">
        <v>0</v>
      </c>
      <c r="I237" s="29">
        <v>0</v>
      </c>
    </row>
    <row r="238" spans="1:9">
      <c r="A238" s="5"/>
      <c r="B238" s="489" t="s">
        <v>7</v>
      </c>
      <c r="C238" s="342">
        <f>C239+C240</f>
        <v>0</v>
      </c>
      <c r="D238" s="342">
        <f t="shared" ref="D238:G238" si="175">D239+D240</f>
        <v>0</v>
      </c>
      <c r="E238" s="342">
        <f t="shared" si="175"/>
        <v>0</v>
      </c>
      <c r="F238" s="342">
        <f t="shared" si="175"/>
        <v>0</v>
      </c>
      <c r="G238" s="342">
        <f t="shared" si="175"/>
        <v>0</v>
      </c>
      <c r="H238" s="342">
        <f>H239+H240</f>
        <v>0</v>
      </c>
      <c r="I238" s="342">
        <f t="shared" ref="I238" si="176">I239+I240</f>
        <v>0</v>
      </c>
    </row>
    <row r="239" spans="1:9">
      <c r="A239" s="5"/>
      <c r="B239" s="467" t="s">
        <v>640</v>
      </c>
      <c r="C239" s="29">
        <v>0</v>
      </c>
      <c r="D239" s="29">
        <v>0</v>
      </c>
      <c r="E239" s="29">
        <v>0</v>
      </c>
      <c r="F239" s="29">
        <v>0</v>
      </c>
      <c r="G239" s="29">
        <v>0</v>
      </c>
      <c r="H239" s="29">
        <v>0</v>
      </c>
      <c r="I239" s="29">
        <v>0</v>
      </c>
    </row>
    <row r="240" spans="1:9">
      <c r="A240" s="5"/>
      <c r="B240" s="467" t="s">
        <v>639</v>
      </c>
      <c r="C240" s="29">
        <v>0</v>
      </c>
      <c r="D240" s="29">
        <v>0</v>
      </c>
      <c r="E240" s="29">
        <v>0</v>
      </c>
      <c r="F240" s="29">
        <v>0</v>
      </c>
      <c r="G240" s="29">
        <v>0</v>
      </c>
      <c r="H240" s="29">
        <v>0</v>
      </c>
      <c r="I240" s="29">
        <v>0</v>
      </c>
    </row>
    <row r="241" spans="1:9">
      <c r="A241" s="5"/>
      <c r="B241" s="489" t="s">
        <v>600</v>
      </c>
      <c r="C241" s="342">
        <f>C242+C243</f>
        <v>0</v>
      </c>
      <c r="D241" s="342">
        <f t="shared" ref="D241:G241" si="177">D242+D243</f>
        <v>0</v>
      </c>
      <c r="E241" s="342">
        <f t="shared" si="177"/>
        <v>0</v>
      </c>
      <c r="F241" s="342">
        <f t="shared" si="177"/>
        <v>0</v>
      </c>
      <c r="G241" s="342">
        <f t="shared" si="177"/>
        <v>0</v>
      </c>
      <c r="H241" s="342">
        <f>H242+H243</f>
        <v>0</v>
      </c>
      <c r="I241" s="342">
        <f t="shared" ref="I241" si="178">I242+I243</f>
        <v>0</v>
      </c>
    </row>
    <row r="242" spans="1:9">
      <c r="A242" s="5"/>
      <c r="B242" s="467" t="s">
        <v>640</v>
      </c>
      <c r="C242" s="29">
        <v>0</v>
      </c>
      <c r="D242" s="29">
        <v>0</v>
      </c>
      <c r="E242" s="29">
        <v>0</v>
      </c>
      <c r="F242" s="29">
        <v>0</v>
      </c>
      <c r="G242" s="29">
        <v>0</v>
      </c>
      <c r="H242" s="29">
        <v>0</v>
      </c>
      <c r="I242" s="29">
        <v>0</v>
      </c>
    </row>
    <row r="243" spans="1:9">
      <c r="A243" s="47"/>
      <c r="B243" s="468" t="s">
        <v>639</v>
      </c>
      <c r="C243" s="29">
        <v>0</v>
      </c>
      <c r="D243" s="29">
        <v>0</v>
      </c>
      <c r="E243" s="29">
        <v>0</v>
      </c>
      <c r="F243" s="29">
        <v>0</v>
      </c>
      <c r="G243" s="29">
        <v>0</v>
      </c>
      <c r="H243" s="29">
        <v>0</v>
      </c>
      <c r="I243" s="29">
        <v>0</v>
      </c>
    </row>
    <row r="244" spans="1:9">
      <c r="A244" s="486" t="s">
        <v>773</v>
      </c>
      <c r="B244" s="482" t="s">
        <v>774</v>
      </c>
      <c r="C244" s="342">
        <f>C245+C248+C251+C254</f>
        <v>0</v>
      </c>
      <c r="D244" s="342">
        <f t="shared" ref="D244:G244" si="179">D245+D248+D251+D254</f>
        <v>0</v>
      </c>
      <c r="E244" s="342">
        <f t="shared" si="179"/>
        <v>0</v>
      </c>
      <c r="F244" s="342">
        <f t="shared" si="179"/>
        <v>0</v>
      </c>
      <c r="G244" s="342">
        <f t="shared" si="179"/>
        <v>0</v>
      </c>
      <c r="H244" s="342">
        <f>H245+H248+H251+H254</f>
        <v>0</v>
      </c>
      <c r="I244" s="342">
        <f t="shared" ref="I244" si="180">I245+I248+I251+I254</f>
        <v>0</v>
      </c>
    </row>
    <row r="245" spans="1:9">
      <c r="A245" s="5"/>
      <c r="B245" s="485" t="s">
        <v>4</v>
      </c>
      <c r="C245" s="342">
        <f>C246+C247</f>
        <v>0</v>
      </c>
      <c r="D245" s="342">
        <f t="shared" ref="D245:G245" si="181">D246+D247</f>
        <v>0</v>
      </c>
      <c r="E245" s="342">
        <f t="shared" si="181"/>
        <v>0</v>
      </c>
      <c r="F245" s="342">
        <f t="shared" si="181"/>
        <v>0</v>
      </c>
      <c r="G245" s="342">
        <f t="shared" si="181"/>
        <v>0</v>
      </c>
      <c r="H245" s="342">
        <f>H246+H247</f>
        <v>0</v>
      </c>
      <c r="I245" s="342">
        <f t="shared" ref="I245" si="182">I246+I247</f>
        <v>0</v>
      </c>
    </row>
    <row r="246" spans="1:9">
      <c r="A246" s="5"/>
      <c r="B246" s="467" t="s">
        <v>640</v>
      </c>
      <c r="C246" s="29">
        <v>0</v>
      </c>
      <c r="D246" s="29">
        <v>0</v>
      </c>
      <c r="E246" s="29">
        <v>0</v>
      </c>
      <c r="F246" s="29">
        <v>0</v>
      </c>
      <c r="G246" s="29">
        <v>0</v>
      </c>
      <c r="H246" s="29">
        <v>0</v>
      </c>
      <c r="I246" s="29">
        <v>0</v>
      </c>
    </row>
    <row r="247" spans="1:9">
      <c r="A247" s="5"/>
      <c r="B247" s="467" t="s">
        <v>639</v>
      </c>
      <c r="C247" s="29">
        <v>0</v>
      </c>
      <c r="D247" s="29">
        <v>0</v>
      </c>
      <c r="E247" s="29">
        <v>0</v>
      </c>
      <c r="F247" s="29">
        <v>0</v>
      </c>
      <c r="G247" s="29">
        <v>0</v>
      </c>
      <c r="H247" s="29">
        <v>0</v>
      </c>
      <c r="I247" s="29">
        <v>0</v>
      </c>
    </row>
    <row r="248" spans="1:9">
      <c r="A248" s="5"/>
      <c r="B248" s="489" t="s">
        <v>6</v>
      </c>
      <c r="C248" s="342">
        <f>C249+C250</f>
        <v>0</v>
      </c>
      <c r="D248" s="342">
        <f t="shared" ref="D248:G248" si="183">D249+D250</f>
        <v>0</v>
      </c>
      <c r="E248" s="342">
        <f t="shared" si="183"/>
        <v>0</v>
      </c>
      <c r="F248" s="342">
        <f t="shared" si="183"/>
        <v>0</v>
      </c>
      <c r="G248" s="342">
        <f t="shared" si="183"/>
        <v>0</v>
      </c>
      <c r="H248" s="342">
        <f>H249+H250</f>
        <v>0</v>
      </c>
      <c r="I248" s="342">
        <f t="shared" ref="I248" si="184">I249+I250</f>
        <v>0</v>
      </c>
    </row>
    <row r="249" spans="1:9">
      <c r="A249" s="5"/>
      <c r="B249" s="467" t="s">
        <v>640</v>
      </c>
      <c r="C249" s="29">
        <v>0</v>
      </c>
      <c r="D249" s="29">
        <v>0</v>
      </c>
      <c r="E249" s="29">
        <v>0</v>
      </c>
      <c r="F249" s="29">
        <v>0</v>
      </c>
      <c r="G249" s="29">
        <v>0</v>
      </c>
      <c r="H249" s="29">
        <v>0</v>
      </c>
      <c r="I249" s="29">
        <v>0</v>
      </c>
    </row>
    <row r="250" spans="1:9">
      <c r="A250" s="5"/>
      <c r="B250" s="467" t="s">
        <v>639</v>
      </c>
      <c r="C250" s="29">
        <v>0</v>
      </c>
      <c r="D250" s="29">
        <v>0</v>
      </c>
      <c r="E250" s="29">
        <v>0</v>
      </c>
      <c r="F250" s="29">
        <v>0</v>
      </c>
      <c r="G250" s="29">
        <v>0</v>
      </c>
      <c r="H250" s="29">
        <v>0</v>
      </c>
      <c r="I250" s="29">
        <v>0</v>
      </c>
    </row>
    <row r="251" spans="1:9">
      <c r="A251" s="5"/>
      <c r="B251" s="489" t="s">
        <v>7</v>
      </c>
      <c r="C251" s="342">
        <f>C252+C253</f>
        <v>0</v>
      </c>
      <c r="D251" s="342">
        <f t="shared" ref="D251:G251" si="185">D252+D253</f>
        <v>0</v>
      </c>
      <c r="E251" s="342">
        <f t="shared" si="185"/>
        <v>0</v>
      </c>
      <c r="F251" s="342">
        <f t="shared" si="185"/>
        <v>0</v>
      </c>
      <c r="G251" s="342">
        <f t="shared" si="185"/>
        <v>0</v>
      </c>
      <c r="H251" s="342">
        <f>H252+H253</f>
        <v>0</v>
      </c>
      <c r="I251" s="342">
        <f t="shared" ref="I251" si="186">I252+I253</f>
        <v>0</v>
      </c>
    </row>
    <row r="252" spans="1:9">
      <c r="A252" s="5"/>
      <c r="B252" s="467" t="s">
        <v>640</v>
      </c>
      <c r="C252" s="29">
        <v>0</v>
      </c>
      <c r="D252" s="29">
        <v>0</v>
      </c>
      <c r="E252" s="29">
        <v>0</v>
      </c>
      <c r="F252" s="29">
        <v>0</v>
      </c>
      <c r="G252" s="29">
        <v>0</v>
      </c>
      <c r="H252" s="29">
        <v>0</v>
      </c>
      <c r="I252" s="29">
        <v>0</v>
      </c>
    </row>
    <row r="253" spans="1:9">
      <c r="A253" s="5"/>
      <c r="B253" s="467" t="s">
        <v>639</v>
      </c>
      <c r="C253" s="29">
        <v>0</v>
      </c>
      <c r="D253" s="29">
        <v>0</v>
      </c>
      <c r="E253" s="29">
        <v>0</v>
      </c>
      <c r="F253" s="29">
        <v>0</v>
      </c>
      <c r="G253" s="29">
        <v>0</v>
      </c>
      <c r="H253" s="29">
        <v>0</v>
      </c>
      <c r="I253" s="29">
        <v>0</v>
      </c>
    </row>
    <row r="254" spans="1:9">
      <c r="A254" s="5"/>
      <c r="B254" s="489" t="s">
        <v>600</v>
      </c>
      <c r="C254" s="342">
        <f>C255+C256</f>
        <v>0</v>
      </c>
      <c r="D254" s="342">
        <f t="shared" ref="D254:G254" si="187">D255+D256</f>
        <v>0</v>
      </c>
      <c r="E254" s="342">
        <f t="shared" si="187"/>
        <v>0</v>
      </c>
      <c r="F254" s="342">
        <f t="shared" si="187"/>
        <v>0</v>
      </c>
      <c r="G254" s="342">
        <f t="shared" si="187"/>
        <v>0</v>
      </c>
      <c r="H254" s="342">
        <f>H255+H256</f>
        <v>0</v>
      </c>
      <c r="I254" s="342">
        <f t="shared" ref="I254" si="188">I255+I256</f>
        <v>0</v>
      </c>
    </row>
    <row r="255" spans="1:9">
      <c r="A255" s="5"/>
      <c r="B255" s="467" t="s">
        <v>640</v>
      </c>
      <c r="C255" s="29">
        <v>0</v>
      </c>
      <c r="D255" s="29">
        <v>0</v>
      </c>
      <c r="E255" s="29">
        <v>0</v>
      </c>
      <c r="F255" s="29">
        <v>0</v>
      </c>
      <c r="G255" s="29">
        <v>0</v>
      </c>
      <c r="H255" s="29">
        <v>0</v>
      </c>
      <c r="I255" s="29">
        <v>0</v>
      </c>
    </row>
    <row r="256" spans="1:9">
      <c r="A256" s="47"/>
      <c r="B256" s="468" t="s">
        <v>639</v>
      </c>
      <c r="C256" s="29">
        <v>0</v>
      </c>
      <c r="D256" s="29">
        <v>0</v>
      </c>
      <c r="E256" s="29">
        <v>0</v>
      </c>
      <c r="F256" s="29">
        <v>0</v>
      </c>
      <c r="G256" s="29">
        <v>0</v>
      </c>
      <c r="H256" s="29">
        <v>0</v>
      </c>
      <c r="I256" s="29">
        <v>0</v>
      </c>
    </row>
    <row r="257" spans="1:9" ht="45">
      <c r="A257" s="486" t="s">
        <v>775</v>
      </c>
      <c r="B257" s="485" t="s">
        <v>776</v>
      </c>
      <c r="C257" s="342">
        <f>C258+C261+C264+C267</f>
        <v>0</v>
      </c>
      <c r="D257" s="342">
        <f t="shared" ref="D257:G257" si="189">D258+D261+D264+D267</f>
        <v>0</v>
      </c>
      <c r="E257" s="342">
        <f t="shared" si="189"/>
        <v>0</v>
      </c>
      <c r="F257" s="342">
        <f t="shared" si="189"/>
        <v>0</v>
      </c>
      <c r="G257" s="342">
        <f t="shared" si="189"/>
        <v>0</v>
      </c>
      <c r="H257" s="342">
        <f>H258+H261+H264+H267</f>
        <v>0</v>
      </c>
      <c r="I257" s="342">
        <f t="shared" ref="I257" si="190">I258+I261+I264+I267</f>
        <v>0</v>
      </c>
    </row>
    <row r="258" spans="1:9">
      <c r="A258" s="5"/>
      <c r="B258" s="485" t="s">
        <v>4</v>
      </c>
      <c r="C258" s="342">
        <f>C259+C260</f>
        <v>0</v>
      </c>
      <c r="D258" s="342">
        <f t="shared" ref="D258:G258" si="191">D259+D260</f>
        <v>0</v>
      </c>
      <c r="E258" s="342">
        <f t="shared" si="191"/>
        <v>0</v>
      </c>
      <c r="F258" s="342">
        <f t="shared" si="191"/>
        <v>0</v>
      </c>
      <c r="G258" s="342">
        <f t="shared" si="191"/>
        <v>0</v>
      </c>
      <c r="H258" s="342">
        <f>H259+H260</f>
        <v>0</v>
      </c>
      <c r="I258" s="342">
        <f t="shared" ref="I258" si="192">I259+I260</f>
        <v>0</v>
      </c>
    </row>
    <row r="259" spans="1:9">
      <c r="A259" s="5"/>
      <c r="B259" s="467" t="s">
        <v>640</v>
      </c>
      <c r="C259" s="29">
        <v>0</v>
      </c>
      <c r="D259" s="29">
        <v>0</v>
      </c>
      <c r="E259" s="29">
        <v>0</v>
      </c>
      <c r="F259" s="29">
        <v>0</v>
      </c>
      <c r="G259" s="29">
        <v>0</v>
      </c>
      <c r="H259" s="29">
        <v>0</v>
      </c>
      <c r="I259" s="29">
        <v>0</v>
      </c>
    </row>
    <row r="260" spans="1:9">
      <c r="A260" s="5"/>
      <c r="B260" s="467" t="s">
        <v>639</v>
      </c>
      <c r="C260" s="29">
        <v>0</v>
      </c>
      <c r="D260" s="29">
        <v>0</v>
      </c>
      <c r="E260" s="29">
        <v>0</v>
      </c>
      <c r="F260" s="29">
        <v>0</v>
      </c>
      <c r="G260" s="29">
        <v>0</v>
      </c>
      <c r="H260" s="29">
        <v>0</v>
      </c>
      <c r="I260" s="29">
        <v>0</v>
      </c>
    </row>
    <row r="261" spans="1:9">
      <c r="A261" s="5"/>
      <c r="B261" s="489" t="s">
        <v>6</v>
      </c>
      <c r="C261" s="342">
        <f>C262+C263</f>
        <v>0</v>
      </c>
      <c r="D261" s="342">
        <f t="shared" ref="D261:G261" si="193">D262+D263</f>
        <v>0</v>
      </c>
      <c r="E261" s="342">
        <f t="shared" si="193"/>
        <v>0</v>
      </c>
      <c r="F261" s="342">
        <f t="shared" si="193"/>
        <v>0</v>
      </c>
      <c r="G261" s="342">
        <f t="shared" si="193"/>
        <v>0</v>
      </c>
      <c r="H261" s="342">
        <f>H262+H263</f>
        <v>0</v>
      </c>
      <c r="I261" s="342">
        <f t="shared" ref="I261" si="194">I262+I263</f>
        <v>0</v>
      </c>
    </row>
    <row r="262" spans="1:9">
      <c r="A262" s="5"/>
      <c r="B262" s="467" t="s">
        <v>640</v>
      </c>
      <c r="C262" s="29">
        <v>0</v>
      </c>
      <c r="D262" s="29">
        <v>0</v>
      </c>
      <c r="E262" s="29">
        <v>0</v>
      </c>
      <c r="F262" s="29">
        <v>0</v>
      </c>
      <c r="G262" s="29">
        <v>0</v>
      </c>
      <c r="H262" s="29">
        <v>0</v>
      </c>
      <c r="I262" s="29">
        <v>0</v>
      </c>
    </row>
    <row r="263" spans="1:9">
      <c r="A263" s="5"/>
      <c r="B263" s="467" t="s">
        <v>639</v>
      </c>
      <c r="C263" s="29">
        <v>0</v>
      </c>
      <c r="D263" s="29">
        <v>0</v>
      </c>
      <c r="E263" s="29">
        <v>0</v>
      </c>
      <c r="F263" s="29">
        <v>0</v>
      </c>
      <c r="G263" s="29">
        <v>0</v>
      </c>
      <c r="H263" s="29">
        <v>0</v>
      </c>
      <c r="I263" s="29">
        <v>0</v>
      </c>
    </row>
    <row r="264" spans="1:9">
      <c r="A264" s="5"/>
      <c r="B264" s="489" t="s">
        <v>7</v>
      </c>
      <c r="C264" s="342">
        <f>C265+C266</f>
        <v>0</v>
      </c>
      <c r="D264" s="342">
        <f t="shared" ref="D264:G264" si="195">D265+D266</f>
        <v>0</v>
      </c>
      <c r="E264" s="342">
        <f t="shared" si="195"/>
        <v>0</v>
      </c>
      <c r="F264" s="342">
        <f t="shared" si="195"/>
        <v>0</v>
      </c>
      <c r="G264" s="342">
        <f t="shared" si="195"/>
        <v>0</v>
      </c>
      <c r="H264" s="342">
        <f>H265+H266</f>
        <v>0</v>
      </c>
      <c r="I264" s="342">
        <f t="shared" ref="I264" si="196">I265+I266</f>
        <v>0</v>
      </c>
    </row>
    <row r="265" spans="1:9">
      <c r="A265" s="5"/>
      <c r="B265" s="467" t="s">
        <v>640</v>
      </c>
      <c r="C265" s="29">
        <v>0</v>
      </c>
      <c r="D265" s="29">
        <v>0</v>
      </c>
      <c r="E265" s="29">
        <v>0</v>
      </c>
      <c r="F265" s="29">
        <v>0</v>
      </c>
      <c r="G265" s="29">
        <v>0</v>
      </c>
      <c r="H265" s="29">
        <v>0</v>
      </c>
      <c r="I265" s="29">
        <v>0</v>
      </c>
    </row>
    <row r="266" spans="1:9">
      <c r="A266" s="5"/>
      <c r="B266" s="467" t="s">
        <v>639</v>
      </c>
      <c r="C266" s="29">
        <v>0</v>
      </c>
      <c r="D266" s="29">
        <v>0</v>
      </c>
      <c r="E266" s="29">
        <v>0</v>
      </c>
      <c r="F266" s="29">
        <v>0</v>
      </c>
      <c r="G266" s="29">
        <v>0</v>
      </c>
      <c r="H266" s="29">
        <v>0</v>
      </c>
      <c r="I266" s="29">
        <v>0</v>
      </c>
    </row>
    <row r="267" spans="1:9">
      <c r="A267" s="5"/>
      <c r="B267" s="489" t="s">
        <v>600</v>
      </c>
      <c r="C267" s="342">
        <f>C268+C269</f>
        <v>0</v>
      </c>
      <c r="D267" s="342">
        <f t="shared" ref="D267:G267" si="197">D268+D269</f>
        <v>0</v>
      </c>
      <c r="E267" s="342">
        <f t="shared" si="197"/>
        <v>0</v>
      </c>
      <c r="F267" s="342">
        <f t="shared" si="197"/>
        <v>0</v>
      </c>
      <c r="G267" s="342">
        <f t="shared" si="197"/>
        <v>0</v>
      </c>
      <c r="H267" s="342">
        <f>H268+H269</f>
        <v>0</v>
      </c>
      <c r="I267" s="342">
        <f t="shared" ref="I267" si="198">I268+I269</f>
        <v>0</v>
      </c>
    </row>
    <row r="268" spans="1:9">
      <c r="A268" s="5"/>
      <c r="B268" s="467" t="s">
        <v>640</v>
      </c>
      <c r="C268" s="29">
        <v>0</v>
      </c>
      <c r="D268" s="29">
        <v>0</v>
      </c>
      <c r="E268" s="29">
        <v>0</v>
      </c>
      <c r="F268" s="29">
        <v>0</v>
      </c>
      <c r="G268" s="29">
        <v>0</v>
      </c>
      <c r="H268" s="29">
        <v>0</v>
      </c>
      <c r="I268" s="29">
        <v>0</v>
      </c>
    </row>
    <row r="269" spans="1:9">
      <c r="A269" s="47"/>
      <c r="B269" s="468" t="s">
        <v>639</v>
      </c>
      <c r="C269" s="29">
        <v>0</v>
      </c>
      <c r="D269" s="29">
        <v>0</v>
      </c>
      <c r="E269" s="29">
        <v>0</v>
      </c>
      <c r="F269" s="29">
        <v>0</v>
      </c>
      <c r="G269" s="29">
        <v>0</v>
      </c>
      <c r="H269" s="29">
        <v>0</v>
      </c>
      <c r="I269" s="29">
        <v>0</v>
      </c>
    </row>
    <row r="270" spans="1:9" ht="30">
      <c r="A270" s="486" t="s">
        <v>777</v>
      </c>
      <c r="B270" s="485" t="s">
        <v>778</v>
      </c>
      <c r="C270" s="342">
        <f>C271+C274+C277+C280</f>
        <v>0</v>
      </c>
      <c r="D270" s="342">
        <f t="shared" ref="D270:G270" si="199">D271+D274+D277+D280</f>
        <v>0</v>
      </c>
      <c r="E270" s="342">
        <f t="shared" si="199"/>
        <v>0</v>
      </c>
      <c r="F270" s="342">
        <f t="shared" si="199"/>
        <v>0</v>
      </c>
      <c r="G270" s="342">
        <f t="shared" si="199"/>
        <v>0</v>
      </c>
      <c r="H270" s="342">
        <f>H271+H274+H277+H280</f>
        <v>0</v>
      </c>
      <c r="I270" s="342">
        <f t="shared" ref="I270" si="200">I271+I274+I277+I280</f>
        <v>0</v>
      </c>
    </row>
    <row r="271" spans="1:9">
      <c r="A271" s="5"/>
      <c r="B271" s="485" t="s">
        <v>4</v>
      </c>
      <c r="C271" s="342">
        <f>C272+C273</f>
        <v>0</v>
      </c>
      <c r="D271" s="342">
        <f t="shared" ref="D271:G271" si="201">D272+D273</f>
        <v>0</v>
      </c>
      <c r="E271" s="342">
        <f t="shared" si="201"/>
        <v>0</v>
      </c>
      <c r="F271" s="342">
        <f t="shared" si="201"/>
        <v>0</v>
      </c>
      <c r="G271" s="342">
        <f t="shared" si="201"/>
        <v>0</v>
      </c>
      <c r="H271" s="342">
        <f>H272+H273</f>
        <v>0</v>
      </c>
      <c r="I271" s="342">
        <f t="shared" ref="I271" si="202">I272+I273</f>
        <v>0</v>
      </c>
    </row>
    <row r="272" spans="1:9">
      <c r="A272" s="5"/>
      <c r="B272" s="467" t="s">
        <v>640</v>
      </c>
      <c r="C272" s="29">
        <v>0</v>
      </c>
      <c r="D272" s="29">
        <v>0</v>
      </c>
      <c r="E272" s="29">
        <v>0</v>
      </c>
      <c r="F272" s="29">
        <v>0</v>
      </c>
      <c r="G272" s="29">
        <v>0</v>
      </c>
      <c r="H272" s="29">
        <v>0</v>
      </c>
      <c r="I272" s="29">
        <v>0</v>
      </c>
    </row>
    <row r="273" spans="1:9">
      <c r="A273" s="5"/>
      <c r="B273" s="467" t="s">
        <v>639</v>
      </c>
      <c r="C273" s="29">
        <v>0</v>
      </c>
      <c r="D273" s="29">
        <v>0</v>
      </c>
      <c r="E273" s="29">
        <v>0</v>
      </c>
      <c r="F273" s="29">
        <v>0</v>
      </c>
      <c r="G273" s="29">
        <v>0</v>
      </c>
      <c r="H273" s="29">
        <v>0</v>
      </c>
      <c r="I273" s="29">
        <v>0</v>
      </c>
    </row>
    <row r="274" spans="1:9">
      <c r="A274" s="5"/>
      <c r="B274" s="489" t="s">
        <v>6</v>
      </c>
      <c r="C274" s="342">
        <f>C275+C276</f>
        <v>0</v>
      </c>
      <c r="D274" s="342">
        <f t="shared" ref="D274:G274" si="203">D275+D276</f>
        <v>0</v>
      </c>
      <c r="E274" s="342">
        <f t="shared" si="203"/>
        <v>0</v>
      </c>
      <c r="F274" s="342">
        <f t="shared" si="203"/>
        <v>0</v>
      </c>
      <c r="G274" s="342">
        <f t="shared" si="203"/>
        <v>0</v>
      </c>
      <c r="H274" s="342">
        <f>H275+H276</f>
        <v>0</v>
      </c>
      <c r="I274" s="342">
        <f t="shared" ref="I274" si="204">I275+I276</f>
        <v>0</v>
      </c>
    </row>
    <row r="275" spans="1:9">
      <c r="A275" s="5"/>
      <c r="B275" s="467" t="s">
        <v>640</v>
      </c>
      <c r="C275" s="29">
        <v>0</v>
      </c>
      <c r="D275" s="29">
        <v>0</v>
      </c>
      <c r="E275" s="29">
        <v>0</v>
      </c>
      <c r="F275" s="29">
        <v>0</v>
      </c>
      <c r="G275" s="29">
        <v>0</v>
      </c>
      <c r="H275" s="29">
        <v>0</v>
      </c>
      <c r="I275" s="29">
        <v>0</v>
      </c>
    </row>
    <row r="276" spans="1:9">
      <c r="A276" s="5"/>
      <c r="B276" s="467" t="s">
        <v>639</v>
      </c>
      <c r="C276" s="29">
        <v>0</v>
      </c>
      <c r="D276" s="29">
        <v>0</v>
      </c>
      <c r="E276" s="29">
        <v>0</v>
      </c>
      <c r="F276" s="29">
        <v>0</v>
      </c>
      <c r="G276" s="29">
        <v>0</v>
      </c>
      <c r="H276" s="29">
        <v>0</v>
      </c>
      <c r="I276" s="29">
        <v>0</v>
      </c>
    </row>
    <row r="277" spans="1:9">
      <c r="A277" s="5"/>
      <c r="B277" s="489" t="s">
        <v>7</v>
      </c>
      <c r="C277" s="342">
        <f>C278+C279</f>
        <v>0</v>
      </c>
      <c r="D277" s="342">
        <f t="shared" ref="D277:G277" si="205">D278+D279</f>
        <v>0</v>
      </c>
      <c r="E277" s="342">
        <f t="shared" si="205"/>
        <v>0</v>
      </c>
      <c r="F277" s="342">
        <f t="shared" si="205"/>
        <v>0</v>
      </c>
      <c r="G277" s="342">
        <f t="shared" si="205"/>
        <v>0</v>
      </c>
      <c r="H277" s="342">
        <f>H278+H279</f>
        <v>0</v>
      </c>
      <c r="I277" s="342">
        <f t="shared" ref="I277" si="206">I278+I279</f>
        <v>0</v>
      </c>
    </row>
    <row r="278" spans="1:9">
      <c r="A278" s="5"/>
      <c r="B278" s="467" t="s">
        <v>640</v>
      </c>
      <c r="C278" s="29">
        <v>0</v>
      </c>
      <c r="D278" s="29">
        <v>0</v>
      </c>
      <c r="E278" s="29">
        <v>0</v>
      </c>
      <c r="F278" s="29">
        <v>0</v>
      </c>
      <c r="G278" s="29">
        <v>0</v>
      </c>
      <c r="H278" s="29">
        <v>0</v>
      </c>
      <c r="I278" s="29">
        <v>0</v>
      </c>
    </row>
    <row r="279" spans="1:9">
      <c r="A279" s="5"/>
      <c r="B279" s="467" t="s">
        <v>639</v>
      </c>
      <c r="C279" s="29">
        <v>0</v>
      </c>
      <c r="D279" s="29">
        <v>0</v>
      </c>
      <c r="E279" s="29">
        <v>0</v>
      </c>
      <c r="F279" s="29">
        <v>0</v>
      </c>
      <c r="G279" s="29">
        <v>0</v>
      </c>
      <c r="H279" s="29">
        <v>0</v>
      </c>
      <c r="I279" s="29">
        <v>0</v>
      </c>
    </row>
    <row r="280" spans="1:9">
      <c r="A280" s="5"/>
      <c r="B280" s="489" t="s">
        <v>600</v>
      </c>
      <c r="C280" s="342">
        <f>C281+C282</f>
        <v>0</v>
      </c>
      <c r="D280" s="342">
        <f t="shared" ref="D280:G280" si="207">D281+D282</f>
        <v>0</v>
      </c>
      <c r="E280" s="342">
        <f t="shared" si="207"/>
        <v>0</v>
      </c>
      <c r="F280" s="342">
        <f t="shared" si="207"/>
        <v>0</v>
      </c>
      <c r="G280" s="342">
        <f t="shared" si="207"/>
        <v>0</v>
      </c>
      <c r="H280" s="342">
        <f>H281+H282</f>
        <v>0</v>
      </c>
      <c r="I280" s="342">
        <f t="shared" ref="I280" si="208">I281+I282</f>
        <v>0</v>
      </c>
    </row>
    <row r="281" spans="1:9">
      <c r="A281" s="5"/>
      <c r="B281" s="467" t="s">
        <v>640</v>
      </c>
      <c r="C281" s="29">
        <v>0</v>
      </c>
      <c r="D281" s="29">
        <v>0</v>
      </c>
      <c r="E281" s="29">
        <v>0</v>
      </c>
      <c r="F281" s="29">
        <v>0</v>
      </c>
      <c r="G281" s="29">
        <v>0</v>
      </c>
      <c r="H281" s="29">
        <v>0</v>
      </c>
      <c r="I281" s="29">
        <v>0</v>
      </c>
    </row>
    <row r="282" spans="1:9">
      <c r="A282" s="47"/>
      <c r="B282" s="468" t="s">
        <v>639</v>
      </c>
      <c r="C282" s="49">
        <v>0</v>
      </c>
      <c r="D282" s="49">
        <v>0</v>
      </c>
      <c r="E282" s="49">
        <v>0</v>
      </c>
      <c r="F282" s="49">
        <v>0</v>
      </c>
      <c r="G282" s="49">
        <v>0</v>
      </c>
      <c r="H282" s="49">
        <v>0</v>
      </c>
      <c r="I282" s="49">
        <v>0</v>
      </c>
    </row>
  </sheetData>
  <mergeCells count="3">
    <mergeCell ref="A7:A8"/>
    <mergeCell ref="B7:B8"/>
    <mergeCell ref="F7:G7"/>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sheetViews>
  <sheetFormatPr defaultRowHeight="12.75"/>
  <cols>
    <col min="1" max="1" width="60.140625" style="1579" customWidth="1"/>
    <col min="2" max="2" width="9.140625" style="1579" customWidth="1"/>
    <col min="3" max="3" width="6.42578125" style="1579" bestFit="1" customWidth="1"/>
    <col min="4" max="4" width="7.28515625" style="1579" bestFit="1" customWidth="1"/>
    <col min="5" max="5" width="8.5703125" style="1579" bestFit="1" customWidth="1"/>
    <col min="6" max="6" width="6" style="1579" bestFit="1" customWidth="1"/>
    <col min="7" max="7" width="6.42578125" style="1579" bestFit="1" customWidth="1"/>
    <col min="8" max="8" width="7.28515625" style="1579" bestFit="1" customWidth="1"/>
    <col min="9" max="9" width="6.5703125" style="1579" bestFit="1" customWidth="1"/>
    <col min="10" max="10" width="5.85546875" style="1579" bestFit="1" customWidth="1"/>
    <col min="11" max="11" width="8.42578125" style="1579" bestFit="1" customWidth="1"/>
    <col min="12" max="16384" width="9.140625" style="1579"/>
  </cols>
  <sheetData>
    <row r="1" spans="1:11" ht="15">
      <c r="A1" s="38" t="s">
        <v>120</v>
      </c>
      <c r="B1" s="38" t="s">
        <v>2168</v>
      </c>
    </row>
    <row r="2" spans="1:11" ht="15">
      <c r="A2" s="38" t="s">
        <v>1994</v>
      </c>
      <c r="B2" s="4618" t="s">
        <v>2169</v>
      </c>
      <c r="C2" s="4618"/>
      <c r="D2" s="4618"/>
      <c r="E2" s="4618"/>
      <c r="F2" s="4618"/>
      <c r="G2" s="4618"/>
      <c r="H2" s="4618"/>
      <c r="I2" s="4618"/>
      <c r="J2" s="4618"/>
      <c r="K2" s="4618"/>
    </row>
    <row r="3" spans="1:11" ht="15">
      <c r="A3" s="38" t="s">
        <v>108</v>
      </c>
      <c r="B3" s="38" t="s">
        <v>109</v>
      </c>
    </row>
    <row r="4" spans="1:11" ht="15">
      <c r="A4" s="38" t="s">
        <v>110</v>
      </c>
      <c r="B4" s="38" t="s">
        <v>4</v>
      </c>
    </row>
    <row r="5" spans="1:11" ht="15">
      <c r="A5" s="38" t="s">
        <v>111</v>
      </c>
      <c r="B5" s="38" t="s">
        <v>1997</v>
      </c>
    </row>
    <row r="6" spans="1:11" ht="13.5" thickBot="1"/>
    <row r="7" spans="1:11" ht="13.5" thickBot="1">
      <c r="A7" s="4619" t="s">
        <v>2170</v>
      </c>
      <c r="B7" s="4621" t="s">
        <v>2171</v>
      </c>
      <c r="C7" s="4622"/>
      <c r="D7" s="4622"/>
      <c r="E7" s="4623"/>
      <c r="F7" s="4624" t="s">
        <v>2172</v>
      </c>
      <c r="G7" s="4625"/>
      <c r="H7" s="4626"/>
      <c r="I7" s="4624" t="s">
        <v>2173</v>
      </c>
      <c r="J7" s="4625"/>
      <c r="K7" s="1580" t="s">
        <v>2001</v>
      </c>
    </row>
    <row r="8" spans="1:11" ht="13.5" thickBot="1">
      <c r="A8" s="4620"/>
      <c r="B8" s="1581" t="s">
        <v>2174</v>
      </c>
      <c r="C8" s="1582" t="s">
        <v>2175</v>
      </c>
      <c r="D8" s="1582" t="s">
        <v>2176</v>
      </c>
      <c r="E8" s="1583" t="s">
        <v>2177</v>
      </c>
      <c r="F8" s="1584" t="s">
        <v>2178</v>
      </c>
      <c r="G8" s="1585" t="s">
        <v>2179</v>
      </c>
      <c r="H8" s="1586" t="s">
        <v>2180</v>
      </c>
      <c r="I8" s="1587" t="s">
        <v>2181</v>
      </c>
      <c r="J8" s="1588" t="s">
        <v>2182</v>
      </c>
      <c r="K8" s="1589"/>
    </row>
    <row r="9" spans="1:11" ht="13.5" thickBot="1">
      <c r="A9" s="1590" t="s">
        <v>2183</v>
      </c>
      <c r="B9" s="1591">
        <f t="shared" ref="B9:K9" si="0">SUM(B10:B24)</f>
        <v>0</v>
      </c>
      <c r="C9" s="1592">
        <f t="shared" si="0"/>
        <v>0</v>
      </c>
      <c r="D9" s="1592">
        <f t="shared" si="0"/>
        <v>0</v>
      </c>
      <c r="E9" s="1593">
        <f t="shared" si="0"/>
        <v>0</v>
      </c>
      <c r="F9" s="1591">
        <f t="shared" si="0"/>
        <v>0</v>
      </c>
      <c r="G9" s="1592">
        <f t="shared" si="0"/>
        <v>0</v>
      </c>
      <c r="H9" s="1593">
        <f t="shared" si="0"/>
        <v>0</v>
      </c>
      <c r="I9" s="1592">
        <f t="shared" si="0"/>
        <v>0</v>
      </c>
      <c r="J9" s="1592">
        <f t="shared" si="0"/>
        <v>0</v>
      </c>
      <c r="K9" s="1594">
        <f t="shared" si="0"/>
        <v>0</v>
      </c>
    </row>
    <row r="10" spans="1:11">
      <c r="A10" s="1595" t="s">
        <v>2184</v>
      </c>
      <c r="B10" s="1596"/>
      <c r="C10" s="1597"/>
      <c r="D10" s="1597"/>
      <c r="E10" s="1598"/>
      <c r="F10" s="1596"/>
      <c r="G10" s="1597"/>
      <c r="H10" s="1598"/>
      <c r="I10" s="1597"/>
      <c r="J10" s="1599"/>
      <c r="K10" s="1600">
        <f t="shared" ref="K10:K24" si="1">SUM(B10:J10)</f>
        <v>0</v>
      </c>
    </row>
    <row r="11" spans="1:11">
      <c r="A11" s="1595" t="s">
        <v>2185</v>
      </c>
      <c r="B11" s="1596"/>
      <c r="C11" s="1597"/>
      <c r="D11" s="1597"/>
      <c r="E11" s="1598"/>
      <c r="F11" s="1596"/>
      <c r="G11" s="1597"/>
      <c r="H11" s="1598"/>
      <c r="I11" s="1597"/>
      <c r="J11" s="1597"/>
      <c r="K11" s="1601">
        <f t="shared" si="1"/>
        <v>0</v>
      </c>
    </row>
    <row r="12" spans="1:11">
      <c r="A12" s="1595" t="s">
        <v>2186</v>
      </c>
      <c r="B12" s="1596"/>
      <c r="C12" s="1597"/>
      <c r="D12" s="1597"/>
      <c r="E12" s="1598"/>
      <c r="F12" s="1596"/>
      <c r="G12" s="1597"/>
      <c r="H12" s="1598"/>
      <c r="I12" s="1597"/>
      <c r="J12" s="1597"/>
      <c r="K12" s="1601">
        <f t="shared" si="1"/>
        <v>0</v>
      </c>
    </row>
    <row r="13" spans="1:11">
      <c r="A13" s="1595" t="s">
        <v>2187</v>
      </c>
      <c r="B13" s="1596"/>
      <c r="C13" s="1597"/>
      <c r="D13" s="1597"/>
      <c r="E13" s="1598"/>
      <c r="F13" s="1596"/>
      <c r="G13" s="1597"/>
      <c r="H13" s="1598"/>
      <c r="I13" s="1597"/>
      <c r="J13" s="1597"/>
      <c r="K13" s="1601">
        <f t="shared" si="1"/>
        <v>0</v>
      </c>
    </row>
    <row r="14" spans="1:11">
      <c r="A14" s="1595" t="s">
        <v>2188</v>
      </c>
      <c r="B14" s="1596"/>
      <c r="C14" s="1597"/>
      <c r="D14" s="1597"/>
      <c r="E14" s="1598"/>
      <c r="F14" s="1596"/>
      <c r="G14" s="1597"/>
      <c r="H14" s="1598"/>
      <c r="I14" s="1597"/>
      <c r="J14" s="1597"/>
      <c r="K14" s="1601">
        <f t="shared" si="1"/>
        <v>0</v>
      </c>
    </row>
    <row r="15" spans="1:11">
      <c r="A15" s="1595" t="s">
        <v>2189</v>
      </c>
      <c r="B15" s="1596"/>
      <c r="C15" s="1597"/>
      <c r="D15" s="1597"/>
      <c r="E15" s="1598"/>
      <c r="F15" s="1596"/>
      <c r="G15" s="1597"/>
      <c r="H15" s="1598"/>
      <c r="I15" s="1597"/>
      <c r="J15" s="1597"/>
      <c r="K15" s="1601">
        <f t="shared" si="1"/>
        <v>0</v>
      </c>
    </row>
    <row r="16" spans="1:11">
      <c r="A16" s="1595" t="s">
        <v>2190</v>
      </c>
      <c r="B16" s="1596"/>
      <c r="C16" s="1597"/>
      <c r="D16" s="1597"/>
      <c r="E16" s="1598"/>
      <c r="F16" s="1596"/>
      <c r="G16" s="1597"/>
      <c r="H16" s="1598"/>
      <c r="I16" s="1597"/>
      <c r="J16" s="1597"/>
      <c r="K16" s="1601">
        <f t="shared" si="1"/>
        <v>0</v>
      </c>
    </row>
    <row r="17" spans="1:11" ht="23.25">
      <c r="A17" s="1602" t="s">
        <v>2191</v>
      </c>
      <c r="B17" s="1596"/>
      <c r="C17" s="1597"/>
      <c r="D17" s="1597"/>
      <c r="E17" s="1598"/>
      <c r="F17" s="1596"/>
      <c r="G17" s="1597"/>
      <c r="H17" s="1598"/>
      <c r="I17" s="1597"/>
      <c r="J17" s="1597"/>
      <c r="K17" s="1601">
        <f t="shared" si="1"/>
        <v>0</v>
      </c>
    </row>
    <row r="18" spans="1:11" s="1603" customFormat="1">
      <c r="A18" s="1602" t="s">
        <v>2192</v>
      </c>
      <c r="B18" s="1596"/>
      <c r="C18" s="1597"/>
      <c r="D18" s="1597"/>
      <c r="E18" s="1598"/>
      <c r="F18" s="1596"/>
      <c r="G18" s="1597"/>
      <c r="H18" s="1598"/>
      <c r="I18" s="1597"/>
      <c r="J18" s="1597"/>
      <c r="K18" s="1601">
        <f t="shared" si="1"/>
        <v>0</v>
      </c>
    </row>
    <row r="19" spans="1:11" s="1603" customFormat="1">
      <c r="A19" s="1595" t="s">
        <v>2193</v>
      </c>
      <c r="B19" s="1596"/>
      <c r="C19" s="1597"/>
      <c r="D19" s="1597"/>
      <c r="E19" s="1598"/>
      <c r="F19" s="1596"/>
      <c r="G19" s="1597"/>
      <c r="H19" s="1598"/>
      <c r="I19" s="1597"/>
      <c r="J19" s="1597"/>
      <c r="K19" s="1601">
        <f t="shared" si="1"/>
        <v>0</v>
      </c>
    </row>
    <row r="20" spans="1:11">
      <c r="A20" s="1595" t="s">
        <v>2194</v>
      </c>
      <c r="B20" s="1596"/>
      <c r="C20" s="1597"/>
      <c r="D20" s="1597"/>
      <c r="E20" s="1598"/>
      <c r="F20" s="1596"/>
      <c r="G20" s="1597"/>
      <c r="H20" s="1598"/>
      <c r="I20" s="1597"/>
      <c r="J20" s="1597"/>
      <c r="K20" s="1601">
        <f t="shared" si="1"/>
        <v>0</v>
      </c>
    </row>
    <row r="21" spans="1:11">
      <c r="A21" s="1595" t="s">
        <v>2195</v>
      </c>
      <c r="B21" s="1596"/>
      <c r="C21" s="1597"/>
      <c r="D21" s="1597"/>
      <c r="E21" s="1598"/>
      <c r="F21" s="1596"/>
      <c r="G21" s="1597"/>
      <c r="H21" s="1598"/>
      <c r="I21" s="1597"/>
      <c r="J21" s="1597"/>
      <c r="K21" s="1601">
        <f t="shared" si="1"/>
        <v>0</v>
      </c>
    </row>
    <row r="22" spans="1:11">
      <c r="A22" s="1595" t="s">
        <v>2196</v>
      </c>
      <c r="B22" s="1596"/>
      <c r="C22" s="1597"/>
      <c r="D22" s="1597"/>
      <c r="E22" s="1598"/>
      <c r="F22" s="1596"/>
      <c r="G22" s="1597"/>
      <c r="H22" s="1598"/>
      <c r="I22" s="1597"/>
      <c r="J22" s="1597"/>
      <c r="K22" s="1601">
        <f t="shared" si="1"/>
        <v>0</v>
      </c>
    </row>
    <row r="23" spans="1:11">
      <c r="A23" s="1595" t="s">
        <v>2197</v>
      </c>
      <c r="B23" s="1596"/>
      <c r="C23" s="1597"/>
      <c r="D23" s="1597"/>
      <c r="E23" s="1598"/>
      <c r="F23" s="1596"/>
      <c r="G23" s="1597"/>
      <c r="H23" s="1598"/>
      <c r="I23" s="1597"/>
      <c r="J23" s="1597"/>
      <c r="K23" s="1601">
        <f t="shared" si="1"/>
        <v>0</v>
      </c>
    </row>
    <row r="24" spans="1:11" ht="13.5" thickBot="1">
      <c r="A24" s="1595" t="s">
        <v>2198</v>
      </c>
      <c r="B24" s="1596"/>
      <c r="C24" s="1597"/>
      <c r="D24" s="1597"/>
      <c r="E24" s="1598"/>
      <c r="F24" s="1596"/>
      <c r="G24" s="1597"/>
      <c r="H24" s="1598"/>
      <c r="I24" s="1597"/>
      <c r="J24" s="1597"/>
      <c r="K24" s="1604">
        <f t="shared" si="1"/>
        <v>0</v>
      </c>
    </row>
    <row r="25" spans="1:11" ht="13.5" thickBot="1">
      <c r="A25" s="1590" t="s">
        <v>2199</v>
      </c>
      <c r="B25" s="1605">
        <f>+B26+B29+B35</f>
        <v>0</v>
      </c>
      <c r="C25" s="1605">
        <f t="shared" ref="C25:H25" si="2">+C26+C29+C35</f>
        <v>0</v>
      </c>
      <c r="D25" s="1605">
        <f t="shared" si="2"/>
        <v>0</v>
      </c>
      <c r="E25" s="1605">
        <f t="shared" si="2"/>
        <v>0</v>
      </c>
      <c r="F25" s="1605">
        <f t="shared" si="2"/>
        <v>0</v>
      </c>
      <c r="G25" s="1605">
        <f t="shared" si="2"/>
        <v>0</v>
      </c>
      <c r="H25" s="1605">
        <f t="shared" si="2"/>
        <v>0</v>
      </c>
      <c r="I25" s="1606">
        <f t="shared" ref="I25:K25" si="3">+I26+I29+I32+I33+I34+I35</f>
        <v>0</v>
      </c>
      <c r="J25" s="1606">
        <f t="shared" si="3"/>
        <v>0</v>
      </c>
      <c r="K25" s="1607">
        <f t="shared" si="3"/>
        <v>0</v>
      </c>
    </row>
    <row r="26" spans="1:11" ht="13.5" thickBot="1">
      <c r="A26" s="1595" t="s">
        <v>2200</v>
      </c>
      <c r="B26" s="1608">
        <f t="shared" ref="B26:K26" si="4">+B27+B28</f>
        <v>0</v>
      </c>
      <c r="C26" s="1609">
        <f t="shared" si="4"/>
        <v>0</v>
      </c>
      <c r="D26" s="1609">
        <f t="shared" si="4"/>
        <v>0</v>
      </c>
      <c r="E26" s="1610">
        <f t="shared" si="4"/>
        <v>0</v>
      </c>
      <c r="F26" s="1605">
        <f t="shared" si="4"/>
        <v>0</v>
      </c>
      <c r="G26" s="1606">
        <f t="shared" si="4"/>
        <v>0</v>
      </c>
      <c r="H26" s="1611">
        <f t="shared" si="4"/>
        <v>0</v>
      </c>
      <c r="I26" s="1606">
        <f t="shared" si="4"/>
        <v>0</v>
      </c>
      <c r="J26" s="1606">
        <f t="shared" si="4"/>
        <v>0</v>
      </c>
      <c r="K26" s="1607">
        <f t="shared" si="4"/>
        <v>0</v>
      </c>
    </row>
    <row r="27" spans="1:11" s="1603" customFormat="1">
      <c r="A27" s="1612" t="s">
        <v>2159</v>
      </c>
      <c r="B27" s="1596"/>
      <c r="C27" s="1597"/>
      <c r="D27" s="1597"/>
      <c r="E27" s="1598"/>
      <c r="F27" s="1596"/>
      <c r="G27" s="1597"/>
      <c r="H27" s="1598"/>
      <c r="I27" s="1597"/>
      <c r="J27" s="1597"/>
      <c r="K27" s="1601">
        <f>SUM(B27:J27)</f>
        <v>0</v>
      </c>
    </row>
    <row r="28" spans="1:11" s="1603" customFormat="1" ht="13.5" thickBot="1">
      <c r="A28" s="1613" t="s">
        <v>2201</v>
      </c>
      <c r="B28" s="1596"/>
      <c r="C28" s="1597"/>
      <c r="D28" s="1597"/>
      <c r="E28" s="1598"/>
      <c r="F28" s="1596"/>
      <c r="G28" s="1597"/>
      <c r="H28" s="1598"/>
      <c r="I28" s="1597"/>
      <c r="J28" s="1597"/>
      <c r="K28" s="1601">
        <f>SUM(B28:J28)</f>
        <v>0</v>
      </c>
    </row>
    <row r="29" spans="1:11" ht="13.5" thickBot="1">
      <c r="A29" s="1614" t="s">
        <v>2202</v>
      </c>
      <c r="B29" s="1605">
        <f t="shared" ref="B29:K29" si="5">+B30+B31</f>
        <v>0</v>
      </c>
      <c r="C29" s="1606">
        <f t="shared" si="5"/>
        <v>0</v>
      </c>
      <c r="D29" s="1606">
        <f t="shared" si="5"/>
        <v>0</v>
      </c>
      <c r="E29" s="1611">
        <f t="shared" si="5"/>
        <v>0</v>
      </c>
      <c r="F29" s="1605">
        <f t="shared" si="5"/>
        <v>0</v>
      </c>
      <c r="G29" s="1606">
        <f t="shared" si="5"/>
        <v>0</v>
      </c>
      <c r="H29" s="1611">
        <f t="shared" si="5"/>
        <v>0</v>
      </c>
      <c r="I29" s="1606">
        <f t="shared" si="5"/>
        <v>0</v>
      </c>
      <c r="J29" s="1606">
        <f t="shared" si="5"/>
        <v>0</v>
      </c>
      <c r="K29" s="1600">
        <f t="shared" si="5"/>
        <v>0</v>
      </c>
    </row>
    <row r="30" spans="1:11">
      <c r="A30" s="1612" t="s">
        <v>2159</v>
      </c>
      <c r="B30" s="1596"/>
      <c r="C30" s="1597"/>
      <c r="D30" s="1597"/>
      <c r="E30" s="1598"/>
      <c r="F30" s="1596"/>
      <c r="G30" s="1597"/>
      <c r="H30" s="1598"/>
      <c r="I30" s="1597"/>
      <c r="J30" s="1597"/>
      <c r="K30" s="1600">
        <f t="shared" ref="K30:K35" si="6">SUM(B30:J30)</f>
        <v>0</v>
      </c>
    </row>
    <row r="31" spans="1:11" ht="13.5" thickBot="1">
      <c r="A31" s="1613" t="s">
        <v>2201</v>
      </c>
      <c r="B31" s="1596"/>
      <c r="C31" s="1597"/>
      <c r="D31" s="1597"/>
      <c r="E31" s="1598"/>
      <c r="F31" s="1596"/>
      <c r="G31" s="1597"/>
      <c r="H31" s="1598"/>
      <c r="I31" s="1597"/>
      <c r="J31" s="1597"/>
      <c r="K31" s="1601">
        <f t="shared" si="6"/>
        <v>0</v>
      </c>
    </row>
    <row r="32" spans="1:11">
      <c r="A32" s="1595" t="s">
        <v>331</v>
      </c>
      <c r="B32" s="1615"/>
      <c r="C32" s="1616"/>
      <c r="D32" s="1616"/>
      <c r="E32" s="1617"/>
      <c r="F32" s="1615"/>
      <c r="G32" s="1616"/>
      <c r="H32" s="1617"/>
      <c r="I32" s="1597"/>
      <c r="J32" s="1597"/>
      <c r="K32" s="1601">
        <f t="shared" si="6"/>
        <v>0</v>
      </c>
    </row>
    <row r="33" spans="1:11">
      <c r="A33" s="1595" t="s">
        <v>2203</v>
      </c>
      <c r="B33" s="1615"/>
      <c r="C33" s="1616"/>
      <c r="D33" s="1616"/>
      <c r="E33" s="1617"/>
      <c r="F33" s="1615"/>
      <c r="G33" s="1616"/>
      <c r="H33" s="1617"/>
      <c r="I33" s="1597"/>
      <c r="J33" s="1597"/>
      <c r="K33" s="1601">
        <f t="shared" si="6"/>
        <v>0</v>
      </c>
    </row>
    <row r="34" spans="1:11">
      <c r="A34" s="1595" t="s">
        <v>652</v>
      </c>
      <c r="B34" s="1615"/>
      <c r="C34" s="1616"/>
      <c r="D34" s="1616"/>
      <c r="E34" s="1617"/>
      <c r="F34" s="1615"/>
      <c r="G34" s="1616"/>
      <c r="H34" s="1617"/>
      <c r="I34" s="1597"/>
      <c r="J34" s="1597"/>
      <c r="K34" s="1601">
        <f t="shared" si="6"/>
        <v>0</v>
      </c>
    </row>
    <row r="35" spans="1:11" ht="13.5" thickBot="1">
      <c r="A35" s="1595" t="s">
        <v>2204</v>
      </c>
      <c r="B35" s="1596"/>
      <c r="C35" s="1597"/>
      <c r="D35" s="1597"/>
      <c r="E35" s="1598"/>
      <c r="F35" s="1596"/>
      <c r="G35" s="1597"/>
      <c r="H35" s="1598"/>
      <c r="I35" s="1597"/>
      <c r="J35" s="1597"/>
      <c r="K35" s="1604">
        <f t="shared" si="6"/>
        <v>0</v>
      </c>
    </row>
    <row r="36" spans="1:11" ht="13.5" thickBot="1">
      <c r="A36" s="1590" t="s">
        <v>2084</v>
      </c>
      <c r="B36" s="1605">
        <f t="shared" ref="B36:K36" si="7">SUM(B37:B39)</f>
        <v>0</v>
      </c>
      <c r="C36" s="1606">
        <f t="shared" si="7"/>
        <v>0</v>
      </c>
      <c r="D36" s="1606">
        <f t="shared" si="7"/>
        <v>0</v>
      </c>
      <c r="E36" s="1611">
        <f t="shared" si="7"/>
        <v>0</v>
      </c>
      <c r="F36" s="1606">
        <f t="shared" si="7"/>
        <v>0</v>
      </c>
      <c r="G36" s="1606">
        <f t="shared" si="7"/>
        <v>0</v>
      </c>
      <c r="H36" s="1611">
        <f t="shared" si="7"/>
        <v>0</v>
      </c>
      <c r="I36" s="1606">
        <f t="shared" si="7"/>
        <v>0</v>
      </c>
      <c r="J36" s="1606">
        <f t="shared" si="7"/>
        <v>0</v>
      </c>
      <c r="K36" s="1618">
        <f t="shared" si="7"/>
        <v>0</v>
      </c>
    </row>
    <row r="37" spans="1:11" s="1622" customFormat="1">
      <c r="A37" s="1595" t="s">
        <v>419</v>
      </c>
      <c r="B37" s="1619"/>
      <c r="C37" s="1620"/>
      <c r="D37" s="1620"/>
      <c r="E37" s="1621"/>
      <c r="F37" s="1619"/>
      <c r="G37" s="1620"/>
      <c r="H37" s="1621"/>
      <c r="I37" s="1620"/>
      <c r="J37" s="1620"/>
      <c r="K37" s="1601">
        <f>SUM(B37:J37)</f>
        <v>0</v>
      </c>
    </row>
    <row r="38" spans="1:11">
      <c r="A38" s="1595" t="s">
        <v>2205</v>
      </c>
      <c r="B38" s="1596"/>
      <c r="C38" s="1597"/>
      <c r="D38" s="1597"/>
      <c r="E38" s="1598"/>
      <c r="F38" s="1596"/>
      <c r="G38" s="1597"/>
      <c r="H38" s="1598"/>
      <c r="I38" s="1597"/>
      <c r="J38" s="1597"/>
      <c r="K38" s="1601">
        <f>SUM(B38:J38)</f>
        <v>0</v>
      </c>
    </row>
    <row r="39" spans="1:11" ht="13.5" thickBot="1">
      <c r="A39" s="1595" t="s">
        <v>728</v>
      </c>
      <c r="B39" s="1596"/>
      <c r="C39" s="1597"/>
      <c r="D39" s="1597"/>
      <c r="E39" s="1598"/>
      <c r="F39" s="1596"/>
      <c r="G39" s="1597"/>
      <c r="H39" s="1598"/>
      <c r="I39" s="1597"/>
      <c r="J39" s="1597"/>
      <c r="K39" s="1601">
        <f>SUM(B39:J39)</f>
        <v>0</v>
      </c>
    </row>
    <row r="40" spans="1:11" ht="13.5" thickBot="1">
      <c r="A40" s="1590" t="s">
        <v>2206</v>
      </c>
      <c r="B40" s="1605">
        <f t="shared" ref="B40:K40" si="8">SUM(B41:B44)</f>
        <v>0</v>
      </c>
      <c r="C40" s="1606">
        <f t="shared" si="8"/>
        <v>0</v>
      </c>
      <c r="D40" s="1606">
        <f t="shared" si="8"/>
        <v>0</v>
      </c>
      <c r="E40" s="1611">
        <f t="shared" si="8"/>
        <v>0</v>
      </c>
      <c r="F40" s="1606">
        <f t="shared" si="8"/>
        <v>0</v>
      </c>
      <c r="G40" s="1606">
        <f t="shared" si="8"/>
        <v>0</v>
      </c>
      <c r="H40" s="1611">
        <f t="shared" si="8"/>
        <v>0</v>
      </c>
      <c r="I40" s="1606">
        <f t="shared" si="8"/>
        <v>0</v>
      </c>
      <c r="J40" s="1606">
        <f t="shared" si="8"/>
        <v>0</v>
      </c>
      <c r="K40" s="1594">
        <f t="shared" si="8"/>
        <v>0</v>
      </c>
    </row>
    <row r="41" spans="1:11">
      <c r="A41" s="1595" t="s">
        <v>2207</v>
      </c>
      <c r="B41" s="1623"/>
      <c r="C41" s="1624"/>
      <c r="D41" s="1624"/>
      <c r="E41" s="1625"/>
      <c r="F41" s="1623"/>
      <c r="G41" s="1624"/>
      <c r="H41" s="1625"/>
      <c r="I41" s="1624"/>
      <c r="J41" s="1624"/>
      <c r="K41" s="1601">
        <f>SUM(B41:J41)</f>
        <v>0</v>
      </c>
    </row>
    <row r="42" spans="1:11">
      <c r="A42" s="1595" t="s">
        <v>2208</v>
      </c>
      <c r="B42" s="1626"/>
      <c r="C42" s="1627"/>
      <c r="D42" s="1627"/>
      <c r="E42" s="1628"/>
      <c r="F42" s="1626"/>
      <c r="G42" s="1627"/>
      <c r="H42" s="1628"/>
      <c r="I42" s="1627"/>
      <c r="J42" s="1627"/>
      <c r="K42" s="1601">
        <f>SUM(B42:J42)</f>
        <v>0</v>
      </c>
    </row>
    <row r="43" spans="1:11">
      <c r="A43" s="1602" t="s">
        <v>2209</v>
      </c>
      <c r="B43" s="1626"/>
      <c r="C43" s="1627"/>
      <c r="D43" s="1627"/>
      <c r="E43" s="1628"/>
      <c r="F43" s="1626"/>
      <c r="G43" s="1627"/>
      <c r="H43" s="1628"/>
      <c r="I43" s="1627"/>
      <c r="J43" s="1627"/>
      <c r="K43" s="1601">
        <f>SUM(B43:J43)</f>
        <v>0</v>
      </c>
    </row>
    <row r="44" spans="1:11" ht="13.5" thickBot="1">
      <c r="A44" s="1595" t="s">
        <v>1797</v>
      </c>
      <c r="B44" s="1623"/>
      <c r="C44" s="1624"/>
      <c r="D44" s="1624"/>
      <c r="E44" s="1625"/>
      <c r="F44" s="1623"/>
      <c r="G44" s="1624"/>
      <c r="H44" s="1625"/>
      <c r="I44" s="1624"/>
      <c r="J44" s="1624"/>
      <c r="K44" s="1601">
        <f>SUM(B44:J44)</f>
        <v>0</v>
      </c>
    </row>
    <row r="45" spans="1:11" ht="13.5" thickBot="1">
      <c r="A45" s="1590" t="s">
        <v>2210</v>
      </c>
      <c r="B45" s="1629"/>
      <c r="C45" s="1630"/>
      <c r="D45" s="1630"/>
      <c r="E45" s="1631"/>
      <c r="F45" s="1629"/>
      <c r="G45" s="1630"/>
      <c r="H45" s="1631"/>
      <c r="I45" s="1630"/>
      <c r="J45" s="1631"/>
      <c r="K45" s="1594">
        <f>SUM(B45:J45)</f>
        <v>0</v>
      </c>
    </row>
    <row r="46" spans="1:11" ht="13.5" thickBot="1">
      <c r="A46" s="1590" t="s">
        <v>1798</v>
      </c>
      <c r="B46" s="1605">
        <f t="shared" ref="B46:K46" si="9">+B45+B40+B36+B25+B9</f>
        <v>0</v>
      </c>
      <c r="C46" s="1606">
        <f t="shared" si="9"/>
        <v>0</v>
      </c>
      <c r="D46" s="1606">
        <f t="shared" si="9"/>
        <v>0</v>
      </c>
      <c r="E46" s="1611">
        <f t="shared" si="9"/>
        <v>0</v>
      </c>
      <c r="F46" s="1606">
        <f t="shared" si="9"/>
        <v>0</v>
      </c>
      <c r="G46" s="1606">
        <f t="shared" si="9"/>
        <v>0</v>
      </c>
      <c r="H46" s="1611">
        <f t="shared" si="9"/>
        <v>0</v>
      </c>
      <c r="I46" s="1606">
        <f t="shared" si="9"/>
        <v>0</v>
      </c>
      <c r="J46" s="1606">
        <f t="shared" si="9"/>
        <v>0</v>
      </c>
      <c r="K46" s="1632">
        <f t="shared" si="9"/>
        <v>0</v>
      </c>
    </row>
    <row r="47" spans="1:11" ht="13.5" thickBot="1">
      <c r="A47" s="1590" t="s">
        <v>2211</v>
      </c>
      <c r="B47" s="1605">
        <f t="shared" ref="B47:K47" si="10">SUM(B48:B50)</f>
        <v>0</v>
      </c>
      <c r="C47" s="1606">
        <f t="shared" si="10"/>
        <v>0</v>
      </c>
      <c r="D47" s="1606">
        <f t="shared" si="10"/>
        <v>0</v>
      </c>
      <c r="E47" s="1611">
        <f t="shared" si="10"/>
        <v>0</v>
      </c>
      <c r="F47" s="1606">
        <f t="shared" si="10"/>
        <v>0</v>
      </c>
      <c r="G47" s="1606">
        <f t="shared" si="10"/>
        <v>0</v>
      </c>
      <c r="H47" s="1611">
        <f t="shared" si="10"/>
        <v>0</v>
      </c>
      <c r="I47" s="1606">
        <f t="shared" si="10"/>
        <v>0</v>
      </c>
      <c r="J47" s="1606">
        <f t="shared" si="10"/>
        <v>0</v>
      </c>
      <c r="K47" s="1594">
        <f t="shared" si="10"/>
        <v>0</v>
      </c>
    </row>
    <row r="48" spans="1:11" ht="23.25">
      <c r="A48" s="1633" t="s">
        <v>2212</v>
      </c>
      <c r="B48" s="1634"/>
      <c r="C48" s="1635"/>
      <c r="D48" s="1635"/>
      <c r="E48" s="1636"/>
      <c r="F48" s="1637"/>
      <c r="G48" s="1638"/>
      <c r="H48" s="1639"/>
      <c r="I48" s="1635"/>
      <c r="J48" s="1635"/>
      <c r="K48" s="1601">
        <f>SUM(B48:J48)</f>
        <v>0</v>
      </c>
    </row>
    <row r="49" spans="1:11" ht="23.25">
      <c r="A49" s="1633" t="s">
        <v>2213</v>
      </c>
      <c r="B49" s="1634"/>
      <c r="C49" s="1635"/>
      <c r="D49" s="1635"/>
      <c r="E49" s="1636"/>
      <c r="F49" s="1634"/>
      <c r="G49" s="1635"/>
      <c r="H49" s="1636"/>
      <c r="I49" s="1635"/>
      <c r="J49" s="1635"/>
      <c r="K49" s="1601">
        <f>SUM(B49:J49)</f>
        <v>0</v>
      </c>
    </row>
    <row r="50" spans="1:11" ht="13.5" thickBot="1">
      <c r="A50" s="1588" t="s">
        <v>2214</v>
      </c>
      <c r="B50" s="1634"/>
      <c r="C50" s="1635"/>
      <c r="D50" s="1635"/>
      <c r="E50" s="1636"/>
      <c r="F50" s="1640"/>
      <c r="G50" s="1641"/>
      <c r="H50" s="1642"/>
      <c r="I50" s="1635"/>
      <c r="J50" s="1635"/>
      <c r="K50" s="1601">
        <f>SUM(B50:J50)</f>
        <v>0</v>
      </c>
    </row>
    <row r="51" spans="1:11" ht="13.5" thickBot="1">
      <c r="A51" s="1590" t="s">
        <v>2215</v>
      </c>
      <c r="B51" s="1605">
        <f t="shared" ref="B51:K51" si="11">+B47+B46</f>
        <v>0</v>
      </c>
      <c r="C51" s="1606">
        <f t="shared" si="11"/>
        <v>0</v>
      </c>
      <c r="D51" s="1606">
        <f t="shared" si="11"/>
        <v>0</v>
      </c>
      <c r="E51" s="1611">
        <f t="shared" si="11"/>
        <v>0</v>
      </c>
      <c r="F51" s="1606">
        <f t="shared" si="11"/>
        <v>0</v>
      </c>
      <c r="G51" s="1606">
        <f t="shared" si="11"/>
        <v>0</v>
      </c>
      <c r="H51" s="1611">
        <f t="shared" si="11"/>
        <v>0</v>
      </c>
      <c r="I51" s="1606">
        <f t="shared" si="11"/>
        <v>0</v>
      </c>
      <c r="J51" s="1606">
        <f t="shared" si="11"/>
        <v>0</v>
      </c>
      <c r="K51" s="1594">
        <f t="shared" si="11"/>
        <v>0</v>
      </c>
    </row>
    <row r="52" spans="1:11" s="1603" customFormat="1">
      <c r="A52" s="1643"/>
      <c r="B52" s="1643"/>
      <c r="C52" s="1643"/>
      <c r="D52" s="1643"/>
      <c r="E52" s="1643"/>
      <c r="F52" s="1644"/>
      <c r="G52" s="1644"/>
      <c r="H52" s="1644"/>
      <c r="I52" s="1644"/>
      <c r="J52" s="1644"/>
      <c r="K52" s="1645"/>
    </row>
  </sheetData>
  <mergeCells count="5">
    <mergeCell ref="B2:K2"/>
    <mergeCell ref="A7:A8"/>
    <mergeCell ref="B7:E7"/>
    <mergeCell ref="F7:H7"/>
    <mergeCell ref="I7:J7"/>
  </mergeCells>
  <pageMargins left="0.75" right="0.75" top="1" bottom="1" header="0.5" footer="0.5"/>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sheetViews>
  <sheetFormatPr defaultRowHeight="12.75"/>
  <cols>
    <col min="1" max="1" width="60.140625" style="1579" customWidth="1"/>
    <col min="2" max="2" width="18.5703125" style="1579" customWidth="1"/>
    <col min="3" max="4" width="11.140625" style="1579" customWidth="1"/>
    <col min="5" max="5" width="10.7109375" style="1579" customWidth="1"/>
    <col min="6" max="9" width="11.140625" style="1579" customWidth="1"/>
    <col min="10" max="10" width="13.42578125" style="1579" customWidth="1"/>
    <col min="11" max="11" width="11.140625" style="1579" customWidth="1"/>
    <col min="12" max="16384" width="9.140625" style="1579"/>
  </cols>
  <sheetData>
    <row r="1" spans="1:11" ht="15">
      <c r="A1" s="38" t="s">
        <v>120</v>
      </c>
      <c r="B1" s="38" t="s">
        <v>2216</v>
      </c>
    </row>
    <row r="2" spans="1:11" ht="26.25" customHeight="1">
      <c r="A2" s="38" t="s">
        <v>1994</v>
      </c>
      <c r="B2" s="96" t="s">
        <v>2217</v>
      </c>
    </row>
    <row r="3" spans="1:11" ht="15">
      <c r="A3" s="38" t="s">
        <v>108</v>
      </c>
      <c r="B3" s="38" t="s">
        <v>109</v>
      </c>
    </row>
    <row r="4" spans="1:11" ht="15">
      <c r="A4" s="38" t="s">
        <v>110</v>
      </c>
      <c r="B4" s="38" t="s">
        <v>4</v>
      </c>
    </row>
    <row r="5" spans="1:11" ht="15">
      <c r="A5" s="38" t="s">
        <v>111</v>
      </c>
      <c r="B5" s="38" t="s">
        <v>1997</v>
      </c>
    </row>
    <row r="6" spans="1:11" ht="13.5" thickBot="1"/>
    <row r="7" spans="1:11" ht="13.5" thickBot="1">
      <c r="A7" s="1646"/>
      <c r="B7" s="4621" t="s">
        <v>2171</v>
      </c>
      <c r="C7" s="4622"/>
      <c r="D7" s="4622"/>
      <c r="E7" s="4623"/>
      <c r="F7" s="4624" t="s">
        <v>2172</v>
      </c>
      <c r="G7" s="4625"/>
      <c r="H7" s="4626"/>
      <c r="I7" s="4624" t="s">
        <v>2173</v>
      </c>
      <c r="J7" s="4625"/>
      <c r="K7" s="1580" t="s">
        <v>2001</v>
      </c>
    </row>
    <row r="8" spans="1:11" ht="13.5" thickBot="1">
      <c r="A8" s="1647" t="s">
        <v>2218</v>
      </c>
      <c r="B8" s="1581" t="s">
        <v>2174</v>
      </c>
      <c r="C8" s="1582" t="s">
        <v>2175</v>
      </c>
      <c r="D8" s="1582" t="s">
        <v>2176</v>
      </c>
      <c r="E8" s="1583" t="s">
        <v>2177</v>
      </c>
      <c r="F8" s="1584" t="s">
        <v>2178</v>
      </c>
      <c r="G8" s="1585" t="s">
        <v>2179</v>
      </c>
      <c r="H8" s="1586" t="s">
        <v>2180</v>
      </c>
      <c r="I8" s="1587" t="s">
        <v>2181</v>
      </c>
      <c r="J8" s="1588" t="s">
        <v>2182</v>
      </c>
      <c r="K8" s="1589"/>
    </row>
    <row r="9" spans="1:11" ht="18.75" customHeight="1" thickBot="1">
      <c r="A9" s="1590" t="s">
        <v>2183</v>
      </c>
      <c r="B9" s="1605">
        <f t="shared" ref="B9:K9" si="0">SUM(B10:B24)</f>
        <v>0</v>
      </c>
      <c r="C9" s="1606">
        <f t="shared" si="0"/>
        <v>0</v>
      </c>
      <c r="D9" s="1606">
        <f t="shared" si="0"/>
        <v>0</v>
      </c>
      <c r="E9" s="1611">
        <f t="shared" si="0"/>
        <v>0</v>
      </c>
      <c r="F9" s="1605">
        <f t="shared" si="0"/>
        <v>0</v>
      </c>
      <c r="G9" s="1606">
        <f t="shared" si="0"/>
        <v>0</v>
      </c>
      <c r="H9" s="1611">
        <f t="shared" si="0"/>
        <v>0</v>
      </c>
      <c r="I9" s="1606">
        <f t="shared" si="0"/>
        <v>0</v>
      </c>
      <c r="J9" s="1606">
        <f t="shared" si="0"/>
        <v>0</v>
      </c>
      <c r="K9" s="1594">
        <f t="shared" si="0"/>
        <v>0</v>
      </c>
    </row>
    <row r="10" spans="1:11">
      <c r="A10" s="1595" t="s">
        <v>2184</v>
      </c>
      <c r="B10" s="1596"/>
      <c r="C10" s="1597"/>
      <c r="D10" s="1597"/>
      <c r="E10" s="1598"/>
      <c r="F10" s="1596"/>
      <c r="G10" s="1597"/>
      <c r="H10" s="1598"/>
      <c r="I10" s="1597"/>
      <c r="J10" s="1599"/>
      <c r="K10" s="1648">
        <f t="shared" ref="K10:K24" si="1">SUM(B10:J10)</f>
        <v>0</v>
      </c>
    </row>
    <row r="11" spans="1:11">
      <c r="A11" s="1595" t="s">
        <v>2185</v>
      </c>
      <c r="B11" s="1596"/>
      <c r="C11" s="1597"/>
      <c r="D11" s="1597"/>
      <c r="E11" s="1598"/>
      <c r="F11" s="1596"/>
      <c r="G11" s="1597"/>
      <c r="H11" s="1598"/>
      <c r="I11" s="1597"/>
      <c r="J11" s="1597"/>
      <c r="K11" s="1649">
        <f t="shared" si="1"/>
        <v>0</v>
      </c>
    </row>
    <row r="12" spans="1:11">
      <c r="A12" s="1595" t="s">
        <v>2186</v>
      </c>
      <c r="B12" s="1596"/>
      <c r="C12" s="1597"/>
      <c r="D12" s="1597"/>
      <c r="E12" s="1598"/>
      <c r="F12" s="1596"/>
      <c r="G12" s="1597"/>
      <c r="H12" s="1598"/>
      <c r="I12" s="1597"/>
      <c r="J12" s="1597"/>
      <c r="K12" s="1649">
        <f t="shared" si="1"/>
        <v>0</v>
      </c>
    </row>
    <row r="13" spans="1:11">
      <c r="A13" s="1595" t="s">
        <v>2187</v>
      </c>
      <c r="B13" s="1596"/>
      <c r="C13" s="1597"/>
      <c r="D13" s="1597"/>
      <c r="E13" s="1598"/>
      <c r="F13" s="1596"/>
      <c r="G13" s="1597"/>
      <c r="H13" s="1598"/>
      <c r="I13" s="1597"/>
      <c r="J13" s="1597"/>
      <c r="K13" s="1649">
        <f t="shared" si="1"/>
        <v>0</v>
      </c>
    </row>
    <row r="14" spans="1:11">
      <c r="A14" s="1595" t="s">
        <v>2188</v>
      </c>
      <c r="B14" s="1596"/>
      <c r="C14" s="1597"/>
      <c r="D14" s="1597"/>
      <c r="E14" s="1598"/>
      <c r="F14" s="1596"/>
      <c r="G14" s="1597"/>
      <c r="H14" s="1598"/>
      <c r="I14" s="1597"/>
      <c r="J14" s="1597"/>
      <c r="K14" s="1649">
        <f t="shared" si="1"/>
        <v>0</v>
      </c>
    </row>
    <row r="15" spans="1:11">
      <c r="A15" s="1595" t="s">
        <v>2189</v>
      </c>
      <c r="B15" s="1596"/>
      <c r="C15" s="1597"/>
      <c r="D15" s="1597"/>
      <c r="E15" s="1598"/>
      <c r="F15" s="1596"/>
      <c r="G15" s="1597"/>
      <c r="H15" s="1598"/>
      <c r="I15" s="1597"/>
      <c r="J15" s="1597"/>
      <c r="K15" s="1649">
        <f t="shared" si="1"/>
        <v>0</v>
      </c>
    </row>
    <row r="16" spans="1:11">
      <c r="A16" s="1595" t="s">
        <v>2190</v>
      </c>
      <c r="B16" s="1596"/>
      <c r="C16" s="1597"/>
      <c r="D16" s="1597"/>
      <c r="E16" s="1598"/>
      <c r="F16" s="1596"/>
      <c r="G16" s="1597"/>
      <c r="H16" s="1598"/>
      <c r="I16" s="1597"/>
      <c r="J16" s="1597"/>
      <c r="K16" s="1649">
        <f t="shared" si="1"/>
        <v>0</v>
      </c>
    </row>
    <row r="17" spans="1:11" ht="23.25">
      <c r="A17" s="1602" t="s">
        <v>2191</v>
      </c>
      <c r="B17" s="1596"/>
      <c r="C17" s="1597"/>
      <c r="D17" s="1597"/>
      <c r="E17" s="1598"/>
      <c r="F17" s="1596"/>
      <c r="G17" s="1597"/>
      <c r="H17" s="1598"/>
      <c r="I17" s="1597"/>
      <c r="J17" s="1597"/>
      <c r="K17" s="1649">
        <f t="shared" si="1"/>
        <v>0</v>
      </c>
    </row>
    <row r="18" spans="1:11" s="1603" customFormat="1">
      <c r="A18" s="1602" t="s">
        <v>2192</v>
      </c>
      <c r="B18" s="1596"/>
      <c r="C18" s="1597"/>
      <c r="D18" s="1597"/>
      <c r="E18" s="1598"/>
      <c r="F18" s="1596"/>
      <c r="G18" s="1597"/>
      <c r="H18" s="1598"/>
      <c r="I18" s="1597"/>
      <c r="J18" s="1597"/>
      <c r="K18" s="1649">
        <f t="shared" si="1"/>
        <v>0</v>
      </c>
    </row>
    <row r="19" spans="1:11" s="1603" customFormat="1">
      <c r="A19" s="1595" t="s">
        <v>2193</v>
      </c>
      <c r="B19" s="1596"/>
      <c r="C19" s="1597"/>
      <c r="D19" s="1597"/>
      <c r="E19" s="1598"/>
      <c r="F19" s="1596"/>
      <c r="G19" s="1597"/>
      <c r="H19" s="1598"/>
      <c r="I19" s="1597"/>
      <c r="J19" s="1597"/>
      <c r="K19" s="1649">
        <f t="shared" si="1"/>
        <v>0</v>
      </c>
    </row>
    <row r="20" spans="1:11" ht="12" customHeight="1">
      <c r="A20" s="1595" t="s">
        <v>2194</v>
      </c>
      <c r="B20" s="1596"/>
      <c r="C20" s="1597"/>
      <c r="D20" s="1597"/>
      <c r="E20" s="1598"/>
      <c r="F20" s="1596"/>
      <c r="G20" s="1597"/>
      <c r="H20" s="1598"/>
      <c r="I20" s="1597"/>
      <c r="J20" s="1597"/>
      <c r="K20" s="1649">
        <f t="shared" si="1"/>
        <v>0</v>
      </c>
    </row>
    <row r="21" spans="1:11">
      <c r="A21" s="1595" t="s">
        <v>2195</v>
      </c>
      <c r="B21" s="1596"/>
      <c r="C21" s="1597"/>
      <c r="D21" s="1597"/>
      <c r="E21" s="1598"/>
      <c r="F21" s="1596"/>
      <c r="G21" s="1597"/>
      <c r="H21" s="1598"/>
      <c r="I21" s="1597"/>
      <c r="J21" s="1597"/>
      <c r="K21" s="1649">
        <f t="shared" si="1"/>
        <v>0</v>
      </c>
    </row>
    <row r="22" spans="1:11">
      <c r="A22" s="1595" t="s">
        <v>2196</v>
      </c>
      <c r="B22" s="1596"/>
      <c r="C22" s="1597"/>
      <c r="D22" s="1597"/>
      <c r="E22" s="1598"/>
      <c r="F22" s="1596"/>
      <c r="G22" s="1597"/>
      <c r="H22" s="1598"/>
      <c r="I22" s="1597"/>
      <c r="J22" s="1597"/>
      <c r="K22" s="1649">
        <f t="shared" si="1"/>
        <v>0</v>
      </c>
    </row>
    <row r="23" spans="1:11">
      <c r="A23" s="1595" t="s">
        <v>2197</v>
      </c>
      <c r="B23" s="1596"/>
      <c r="C23" s="1597"/>
      <c r="D23" s="1597"/>
      <c r="E23" s="1598"/>
      <c r="F23" s="1596"/>
      <c r="G23" s="1597"/>
      <c r="H23" s="1598"/>
      <c r="I23" s="1597"/>
      <c r="J23" s="1597"/>
      <c r="K23" s="1649">
        <f t="shared" si="1"/>
        <v>0</v>
      </c>
    </row>
    <row r="24" spans="1:11" ht="13.5" thickBot="1">
      <c r="A24" s="1595" t="s">
        <v>2198</v>
      </c>
      <c r="B24" s="1596"/>
      <c r="C24" s="1597"/>
      <c r="D24" s="1597"/>
      <c r="E24" s="1598"/>
      <c r="F24" s="1596"/>
      <c r="G24" s="1597"/>
      <c r="H24" s="1598"/>
      <c r="I24" s="1597"/>
      <c r="J24" s="1597"/>
      <c r="K24" s="1650">
        <f t="shared" si="1"/>
        <v>0</v>
      </c>
    </row>
    <row r="25" spans="1:11" ht="22.5" customHeight="1" thickBot="1">
      <c r="A25" s="1590" t="s">
        <v>2199</v>
      </c>
      <c r="B25" s="1605">
        <f>+B26+B29+B35</f>
        <v>0</v>
      </c>
      <c r="C25" s="1605">
        <f t="shared" ref="C25:H25" si="2">+C26+C29+C35</f>
        <v>0</v>
      </c>
      <c r="D25" s="1605">
        <f t="shared" si="2"/>
        <v>0</v>
      </c>
      <c r="E25" s="1605">
        <f t="shared" si="2"/>
        <v>0</v>
      </c>
      <c r="F25" s="1605">
        <f t="shared" si="2"/>
        <v>0</v>
      </c>
      <c r="G25" s="1605">
        <f t="shared" si="2"/>
        <v>0</v>
      </c>
      <c r="H25" s="1605">
        <f t="shared" si="2"/>
        <v>0</v>
      </c>
      <c r="I25" s="1606">
        <f t="shared" ref="I25:K25" si="3">+I26+I29+I32+I33+I34+I35</f>
        <v>0</v>
      </c>
      <c r="J25" s="1606">
        <f t="shared" si="3"/>
        <v>0</v>
      </c>
      <c r="K25" s="1651">
        <f t="shared" si="3"/>
        <v>0</v>
      </c>
    </row>
    <row r="26" spans="1:11" ht="21" customHeight="1" thickBot="1">
      <c r="A26" s="1595" t="s">
        <v>2200</v>
      </c>
      <c r="B26" s="1605">
        <f t="shared" ref="B26:K26" si="4">+B27+B28</f>
        <v>0</v>
      </c>
      <c r="C26" s="1606">
        <f t="shared" si="4"/>
        <v>0</v>
      </c>
      <c r="D26" s="1606">
        <f t="shared" si="4"/>
        <v>0</v>
      </c>
      <c r="E26" s="1611">
        <f t="shared" si="4"/>
        <v>0</v>
      </c>
      <c r="F26" s="1605">
        <f t="shared" si="4"/>
        <v>0</v>
      </c>
      <c r="G26" s="1606">
        <f t="shared" si="4"/>
        <v>0</v>
      </c>
      <c r="H26" s="1611">
        <f t="shared" si="4"/>
        <v>0</v>
      </c>
      <c r="I26" s="1606">
        <f t="shared" si="4"/>
        <v>0</v>
      </c>
      <c r="J26" s="1606">
        <f t="shared" si="4"/>
        <v>0</v>
      </c>
      <c r="K26" s="1651">
        <f t="shared" si="4"/>
        <v>0</v>
      </c>
    </row>
    <row r="27" spans="1:11" s="1603" customFormat="1">
      <c r="A27" s="1612" t="s">
        <v>2159</v>
      </c>
      <c r="B27" s="1596"/>
      <c r="C27" s="1597"/>
      <c r="D27" s="1597"/>
      <c r="E27" s="1598"/>
      <c r="F27" s="1596"/>
      <c r="G27" s="1597"/>
      <c r="H27" s="1598"/>
      <c r="I27" s="1597"/>
      <c r="J27" s="1597"/>
      <c r="K27" s="1649">
        <f>SUM(B27:J27)</f>
        <v>0</v>
      </c>
    </row>
    <row r="28" spans="1:11" s="1603" customFormat="1" ht="13.5" thickBot="1">
      <c r="A28" s="1613" t="s">
        <v>2201</v>
      </c>
      <c r="B28" s="1596"/>
      <c r="C28" s="1597"/>
      <c r="D28" s="1597"/>
      <c r="E28" s="1598"/>
      <c r="F28" s="1596"/>
      <c r="G28" s="1597"/>
      <c r="H28" s="1598"/>
      <c r="I28" s="1597"/>
      <c r="J28" s="1597"/>
      <c r="K28" s="1649">
        <f>SUM(B28:J28)</f>
        <v>0</v>
      </c>
    </row>
    <row r="29" spans="1:11" ht="13.5" thickBot="1">
      <c r="A29" s="1614" t="s">
        <v>2202</v>
      </c>
      <c r="B29" s="1605">
        <f t="shared" ref="B29:K29" si="5">+B30+B31</f>
        <v>0</v>
      </c>
      <c r="C29" s="1606">
        <f t="shared" si="5"/>
        <v>0</v>
      </c>
      <c r="D29" s="1606">
        <f t="shared" si="5"/>
        <v>0</v>
      </c>
      <c r="E29" s="1611">
        <f t="shared" si="5"/>
        <v>0</v>
      </c>
      <c r="F29" s="1605">
        <f t="shared" si="5"/>
        <v>0</v>
      </c>
      <c r="G29" s="1606">
        <f t="shared" si="5"/>
        <v>0</v>
      </c>
      <c r="H29" s="1611">
        <f t="shared" si="5"/>
        <v>0</v>
      </c>
      <c r="I29" s="1606">
        <f t="shared" si="5"/>
        <v>0</v>
      </c>
      <c r="J29" s="1606">
        <f t="shared" si="5"/>
        <v>0</v>
      </c>
      <c r="K29" s="1648">
        <f t="shared" si="5"/>
        <v>0</v>
      </c>
    </row>
    <row r="30" spans="1:11">
      <c r="A30" s="1612" t="s">
        <v>2159</v>
      </c>
      <c r="B30" s="1596"/>
      <c r="C30" s="1597"/>
      <c r="D30" s="1597"/>
      <c r="E30" s="1598"/>
      <c r="F30" s="1596"/>
      <c r="G30" s="1597"/>
      <c r="H30" s="1598"/>
      <c r="I30" s="1597"/>
      <c r="J30" s="1597"/>
      <c r="K30" s="1648">
        <f t="shared" ref="K30:K35" si="6">SUM(B30:J30)</f>
        <v>0</v>
      </c>
    </row>
    <row r="31" spans="1:11" ht="13.5" thickBot="1">
      <c r="A31" s="1613" t="s">
        <v>2201</v>
      </c>
      <c r="B31" s="1596"/>
      <c r="C31" s="1597"/>
      <c r="D31" s="1597"/>
      <c r="E31" s="1598"/>
      <c r="F31" s="1596"/>
      <c r="G31" s="1597"/>
      <c r="H31" s="1598"/>
      <c r="I31" s="1597"/>
      <c r="J31" s="1597"/>
      <c r="K31" s="1649">
        <f t="shared" si="6"/>
        <v>0</v>
      </c>
    </row>
    <row r="32" spans="1:11">
      <c r="A32" s="1595" t="s">
        <v>331</v>
      </c>
      <c r="B32" s="1615"/>
      <c r="C32" s="1616"/>
      <c r="D32" s="1616"/>
      <c r="E32" s="1617"/>
      <c r="F32" s="1615"/>
      <c r="G32" s="1616"/>
      <c r="H32" s="1617"/>
      <c r="I32" s="1597"/>
      <c r="J32" s="1597"/>
      <c r="K32" s="1649">
        <f t="shared" si="6"/>
        <v>0</v>
      </c>
    </row>
    <row r="33" spans="1:11">
      <c r="A33" s="1595" t="s">
        <v>2203</v>
      </c>
      <c r="B33" s="1615"/>
      <c r="C33" s="1616"/>
      <c r="D33" s="1616"/>
      <c r="E33" s="1617"/>
      <c r="F33" s="1615"/>
      <c r="G33" s="1616"/>
      <c r="H33" s="1617"/>
      <c r="I33" s="1597"/>
      <c r="J33" s="1597"/>
      <c r="K33" s="1649">
        <f t="shared" si="6"/>
        <v>0</v>
      </c>
    </row>
    <row r="34" spans="1:11">
      <c r="A34" s="1595" t="s">
        <v>652</v>
      </c>
      <c r="B34" s="1615"/>
      <c r="C34" s="1616"/>
      <c r="D34" s="1616"/>
      <c r="E34" s="1617"/>
      <c r="F34" s="1615"/>
      <c r="G34" s="1616"/>
      <c r="H34" s="1617"/>
      <c r="I34" s="1597"/>
      <c r="J34" s="1597"/>
      <c r="K34" s="1649">
        <f t="shared" si="6"/>
        <v>0</v>
      </c>
    </row>
    <row r="35" spans="1:11" ht="13.5" thickBot="1">
      <c r="A35" s="1595" t="s">
        <v>2204</v>
      </c>
      <c r="B35" s="1596"/>
      <c r="C35" s="1597"/>
      <c r="D35" s="1597"/>
      <c r="E35" s="1598"/>
      <c r="F35" s="1596"/>
      <c r="G35" s="1597"/>
      <c r="H35" s="1598"/>
      <c r="I35" s="1597"/>
      <c r="J35" s="1597"/>
      <c r="K35" s="1650">
        <f t="shared" si="6"/>
        <v>0</v>
      </c>
    </row>
    <row r="36" spans="1:11" ht="23.25" customHeight="1" thickBot="1">
      <c r="A36" s="1590" t="s">
        <v>2084</v>
      </c>
      <c r="B36" s="1605">
        <f t="shared" ref="B36:K36" si="7">SUM(B37:B39)</f>
        <v>0</v>
      </c>
      <c r="C36" s="1606">
        <f t="shared" si="7"/>
        <v>0</v>
      </c>
      <c r="D36" s="1606">
        <f t="shared" si="7"/>
        <v>0</v>
      </c>
      <c r="E36" s="1611">
        <f t="shared" si="7"/>
        <v>0</v>
      </c>
      <c r="F36" s="1606">
        <f t="shared" si="7"/>
        <v>0</v>
      </c>
      <c r="G36" s="1606">
        <f t="shared" si="7"/>
        <v>0</v>
      </c>
      <c r="H36" s="1611">
        <f t="shared" si="7"/>
        <v>0</v>
      </c>
      <c r="I36" s="1606">
        <f t="shared" si="7"/>
        <v>0</v>
      </c>
      <c r="J36" s="1606">
        <f t="shared" si="7"/>
        <v>0</v>
      </c>
      <c r="K36" s="1652">
        <f t="shared" si="7"/>
        <v>0</v>
      </c>
    </row>
    <row r="37" spans="1:11" s="1622" customFormat="1">
      <c r="A37" s="1595" t="s">
        <v>419</v>
      </c>
      <c r="B37" s="1619"/>
      <c r="C37" s="1620"/>
      <c r="D37" s="1620"/>
      <c r="E37" s="1621"/>
      <c r="F37" s="1619"/>
      <c r="G37" s="1620"/>
      <c r="H37" s="1621"/>
      <c r="I37" s="1620"/>
      <c r="J37" s="1620"/>
      <c r="K37" s="1649">
        <f>SUM(B37:J37)</f>
        <v>0</v>
      </c>
    </row>
    <row r="38" spans="1:11">
      <c r="A38" s="1595" t="s">
        <v>2205</v>
      </c>
      <c r="B38" s="1596"/>
      <c r="C38" s="1597"/>
      <c r="D38" s="1597"/>
      <c r="E38" s="1598"/>
      <c r="F38" s="1596"/>
      <c r="G38" s="1597"/>
      <c r="H38" s="1598"/>
      <c r="I38" s="1597"/>
      <c r="J38" s="1597"/>
      <c r="K38" s="1649">
        <f>SUM(B38:J38)</f>
        <v>0</v>
      </c>
    </row>
    <row r="39" spans="1:11" ht="13.5" thickBot="1">
      <c r="A39" s="1595" t="s">
        <v>728</v>
      </c>
      <c r="B39" s="1596"/>
      <c r="C39" s="1597"/>
      <c r="D39" s="1597"/>
      <c r="E39" s="1598"/>
      <c r="F39" s="1596"/>
      <c r="G39" s="1597"/>
      <c r="H39" s="1598"/>
      <c r="I39" s="1597"/>
      <c r="J39" s="1597"/>
      <c r="K39" s="1649">
        <f>SUM(B39:J39)</f>
        <v>0</v>
      </c>
    </row>
    <row r="40" spans="1:11" ht="20.25" customHeight="1" thickBot="1">
      <c r="A40" s="1590" t="s">
        <v>2206</v>
      </c>
      <c r="B40" s="1605">
        <f t="shared" ref="B40:K40" si="8">SUM(B41:B44)</f>
        <v>0</v>
      </c>
      <c r="C40" s="1606">
        <f t="shared" si="8"/>
        <v>0</v>
      </c>
      <c r="D40" s="1606">
        <f t="shared" si="8"/>
        <v>0</v>
      </c>
      <c r="E40" s="1611">
        <f t="shared" si="8"/>
        <v>0</v>
      </c>
      <c r="F40" s="1606">
        <f t="shared" si="8"/>
        <v>0</v>
      </c>
      <c r="G40" s="1606">
        <f t="shared" si="8"/>
        <v>0</v>
      </c>
      <c r="H40" s="1611">
        <f t="shared" si="8"/>
        <v>0</v>
      </c>
      <c r="I40" s="1606">
        <f t="shared" si="8"/>
        <v>0</v>
      </c>
      <c r="J40" s="1606">
        <f t="shared" si="8"/>
        <v>0</v>
      </c>
      <c r="K40" s="1653">
        <f t="shared" si="8"/>
        <v>0</v>
      </c>
    </row>
    <row r="41" spans="1:11">
      <c r="A41" s="1595" t="s">
        <v>2207</v>
      </c>
      <c r="B41" s="1623"/>
      <c r="C41" s="1624"/>
      <c r="D41" s="1624"/>
      <c r="E41" s="1625"/>
      <c r="F41" s="1623"/>
      <c r="G41" s="1624"/>
      <c r="H41" s="1625"/>
      <c r="I41" s="1624"/>
      <c r="J41" s="1624"/>
      <c r="K41" s="1649">
        <f>SUM(B41:J41)</f>
        <v>0</v>
      </c>
    </row>
    <row r="42" spans="1:11">
      <c r="A42" s="1595" t="s">
        <v>2208</v>
      </c>
      <c r="B42" s="1626"/>
      <c r="C42" s="1627"/>
      <c r="D42" s="1627"/>
      <c r="E42" s="1628"/>
      <c r="F42" s="1626"/>
      <c r="G42" s="1627"/>
      <c r="H42" s="1628"/>
      <c r="I42" s="1627"/>
      <c r="J42" s="1627"/>
      <c r="K42" s="1649">
        <f>SUM(B42:J42)</f>
        <v>0</v>
      </c>
    </row>
    <row r="43" spans="1:11" ht="18.75" customHeight="1">
      <c r="A43" s="1602" t="s">
        <v>2209</v>
      </c>
      <c r="B43" s="1626"/>
      <c r="C43" s="1627"/>
      <c r="D43" s="1627"/>
      <c r="E43" s="1628"/>
      <c r="F43" s="1626"/>
      <c r="G43" s="1627"/>
      <c r="H43" s="1628"/>
      <c r="I43" s="1627"/>
      <c r="J43" s="1627"/>
      <c r="K43" s="1649">
        <f>SUM(B43:J43)</f>
        <v>0</v>
      </c>
    </row>
    <row r="44" spans="1:11" ht="15" customHeight="1" thickBot="1">
      <c r="A44" s="1595" t="s">
        <v>1797</v>
      </c>
      <c r="B44" s="1623"/>
      <c r="C44" s="1624"/>
      <c r="D44" s="1624"/>
      <c r="E44" s="1625"/>
      <c r="F44" s="1623"/>
      <c r="G44" s="1624"/>
      <c r="H44" s="1625"/>
      <c r="I44" s="1624"/>
      <c r="J44" s="1624"/>
      <c r="K44" s="1649">
        <f>SUM(B44:J44)</f>
        <v>0</v>
      </c>
    </row>
    <row r="45" spans="1:11" ht="19.5" customHeight="1" thickBot="1">
      <c r="A45" s="1590" t="s">
        <v>2210</v>
      </c>
      <c r="B45" s="1629"/>
      <c r="C45" s="1630"/>
      <c r="D45" s="1630"/>
      <c r="E45" s="1631"/>
      <c r="F45" s="1629"/>
      <c r="G45" s="1630"/>
      <c r="H45" s="1631"/>
      <c r="I45" s="1630"/>
      <c r="J45" s="1631"/>
      <c r="K45" s="1653">
        <f>SUM(B45:J45)</f>
        <v>0</v>
      </c>
    </row>
    <row r="46" spans="1:11" ht="18.75" customHeight="1" thickBot="1">
      <c r="A46" s="1590" t="s">
        <v>1798</v>
      </c>
      <c r="B46" s="1605">
        <f t="shared" ref="B46:K46" si="9">+B45+B40+B36+B25+B9</f>
        <v>0</v>
      </c>
      <c r="C46" s="1606">
        <f t="shared" si="9"/>
        <v>0</v>
      </c>
      <c r="D46" s="1606">
        <f t="shared" si="9"/>
        <v>0</v>
      </c>
      <c r="E46" s="1611">
        <f t="shared" si="9"/>
        <v>0</v>
      </c>
      <c r="F46" s="1606">
        <f t="shared" si="9"/>
        <v>0</v>
      </c>
      <c r="G46" s="1606">
        <f t="shared" si="9"/>
        <v>0</v>
      </c>
      <c r="H46" s="1611">
        <f t="shared" si="9"/>
        <v>0</v>
      </c>
      <c r="I46" s="1606">
        <f t="shared" si="9"/>
        <v>0</v>
      </c>
      <c r="J46" s="1606">
        <f t="shared" si="9"/>
        <v>0</v>
      </c>
      <c r="K46" s="1654">
        <f t="shared" si="9"/>
        <v>0</v>
      </c>
    </row>
    <row r="47" spans="1:11" ht="18.75" customHeight="1" thickBot="1">
      <c r="A47" s="1590" t="s">
        <v>2211</v>
      </c>
      <c r="B47" s="1605">
        <f t="shared" ref="B47:K47" si="10">SUM(B48:B50)</f>
        <v>0</v>
      </c>
      <c r="C47" s="1606">
        <f t="shared" si="10"/>
        <v>0</v>
      </c>
      <c r="D47" s="1606">
        <f t="shared" si="10"/>
        <v>0</v>
      </c>
      <c r="E47" s="1611">
        <f t="shared" si="10"/>
        <v>0</v>
      </c>
      <c r="F47" s="1606">
        <f t="shared" si="10"/>
        <v>0</v>
      </c>
      <c r="G47" s="1606">
        <f t="shared" si="10"/>
        <v>0</v>
      </c>
      <c r="H47" s="1611">
        <f t="shared" si="10"/>
        <v>0</v>
      </c>
      <c r="I47" s="1606">
        <f t="shared" si="10"/>
        <v>0</v>
      </c>
      <c r="J47" s="1606">
        <f t="shared" si="10"/>
        <v>0</v>
      </c>
      <c r="K47" s="1655">
        <f t="shared" si="10"/>
        <v>0</v>
      </c>
    </row>
    <row r="48" spans="1:11" ht="26.25" customHeight="1">
      <c r="A48" s="1633" t="s">
        <v>2212</v>
      </c>
      <c r="B48" s="1634"/>
      <c r="C48" s="1635"/>
      <c r="D48" s="1635"/>
      <c r="E48" s="1636"/>
      <c r="F48" s="1637"/>
      <c r="G48" s="1638"/>
      <c r="H48" s="1639"/>
      <c r="I48" s="1635"/>
      <c r="J48" s="1635"/>
      <c r="K48" s="1649">
        <f>SUM(B48:J48)</f>
        <v>0</v>
      </c>
    </row>
    <row r="49" spans="1:11" ht="27" customHeight="1">
      <c r="A49" s="1633" t="s">
        <v>2213</v>
      </c>
      <c r="B49" s="1634"/>
      <c r="C49" s="1635"/>
      <c r="D49" s="1635"/>
      <c r="E49" s="1636"/>
      <c r="F49" s="1634"/>
      <c r="G49" s="1635"/>
      <c r="H49" s="1636"/>
      <c r="I49" s="1635"/>
      <c r="J49" s="1635"/>
      <c r="K49" s="1649">
        <f>SUM(B49:J49)</f>
        <v>0</v>
      </c>
    </row>
    <row r="50" spans="1:11" ht="20.25" customHeight="1" thickBot="1">
      <c r="A50" s="1588" t="s">
        <v>2214</v>
      </c>
      <c r="B50" s="1634"/>
      <c r="C50" s="1635"/>
      <c r="D50" s="1635"/>
      <c r="E50" s="1636"/>
      <c r="F50" s="1640"/>
      <c r="G50" s="1641"/>
      <c r="H50" s="1642"/>
      <c r="I50" s="1635"/>
      <c r="J50" s="1635"/>
      <c r="K50" s="1649">
        <f>SUM(B50:J50)</f>
        <v>0</v>
      </c>
    </row>
    <row r="51" spans="1:11" ht="18.75" customHeight="1" thickBot="1">
      <c r="A51" s="1590" t="s">
        <v>2215</v>
      </c>
      <c r="B51" s="1591">
        <f t="shared" ref="B51:K51" si="11">+B47+B46</f>
        <v>0</v>
      </c>
      <c r="C51" s="1592">
        <f t="shared" si="11"/>
        <v>0</v>
      </c>
      <c r="D51" s="1592">
        <f t="shared" si="11"/>
        <v>0</v>
      </c>
      <c r="E51" s="1593">
        <f t="shared" si="11"/>
        <v>0</v>
      </c>
      <c r="F51" s="1592">
        <f t="shared" si="11"/>
        <v>0</v>
      </c>
      <c r="G51" s="1592">
        <f t="shared" si="11"/>
        <v>0</v>
      </c>
      <c r="H51" s="1593">
        <f t="shared" si="11"/>
        <v>0</v>
      </c>
      <c r="I51" s="1592">
        <f t="shared" si="11"/>
        <v>0</v>
      </c>
      <c r="J51" s="1592">
        <f t="shared" si="11"/>
        <v>0</v>
      </c>
      <c r="K51" s="1594">
        <f t="shared" si="11"/>
        <v>0</v>
      </c>
    </row>
    <row r="52" spans="1:11" s="1603" customFormat="1">
      <c r="A52" s="1643"/>
      <c r="B52" s="1643"/>
      <c r="C52" s="1643"/>
      <c r="D52" s="1643"/>
      <c r="E52" s="1643"/>
      <c r="F52" s="1644"/>
      <c r="G52" s="1644"/>
      <c r="H52" s="1644"/>
      <c r="I52" s="1644"/>
      <c r="J52" s="1644"/>
      <c r="K52" s="1645"/>
    </row>
  </sheetData>
  <mergeCells count="3">
    <mergeCell ref="B7:E7"/>
    <mergeCell ref="F7:H7"/>
    <mergeCell ref="I7:J7"/>
  </mergeCells>
  <pageMargins left="0.75" right="0.75" top="1" bottom="1" header="0.5" footer="0.5"/>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sheetViews>
  <sheetFormatPr defaultRowHeight="12.75"/>
  <cols>
    <col min="1" max="1" width="60.140625" style="1579" customWidth="1"/>
    <col min="2" max="2" width="18.5703125" style="1579" customWidth="1"/>
    <col min="3" max="4" width="11.140625" style="1579" customWidth="1"/>
    <col min="5" max="5" width="10.7109375" style="1579" customWidth="1"/>
    <col min="6" max="9" width="11.140625" style="1579" customWidth="1"/>
    <col min="10" max="10" width="13.42578125" style="1579" customWidth="1"/>
    <col min="11" max="11" width="11.140625" style="1579" customWidth="1"/>
    <col min="12" max="16384" width="9.140625" style="1579"/>
  </cols>
  <sheetData>
    <row r="1" spans="1:11" ht="15">
      <c r="A1" s="38" t="s">
        <v>120</v>
      </c>
      <c r="B1" s="38" t="s">
        <v>2219</v>
      </c>
    </row>
    <row r="2" spans="1:11" ht="26.25" customHeight="1">
      <c r="A2" s="38" t="s">
        <v>1994</v>
      </c>
      <c r="B2" s="96" t="s">
        <v>2220</v>
      </c>
    </row>
    <row r="3" spans="1:11" ht="15">
      <c r="A3" s="38" t="s">
        <v>108</v>
      </c>
      <c r="B3" s="38" t="s">
        <v>109</v>
      </c>
    </row>
    <row r="4" spans="1:11" ht="15">
      <c r="A4" s="38" t="s">
        <v>110</v>
      </c>
      <c r="B4" s="38" t="s">
        <v>4</v>
      </c>
    </row>
    <row r="5" spans="1:11" ht="15">
      <c r="A5" s="38" t="s">
        <v>111</v>
      </c>
      <c r="B5" s="38" t="s">
        <v>1997</v>
      </c>
    </row>
    <row r="6" spans="1:11" ht="13.5" thickBot="1"/>
    <row r="7" spans="1:11" ht="13.5" thickBot="1">
      <c r="A7" s="1646"/>
      <c r="B7" s="4621" t="s">
        <v>2171</v>
      </c>
      <c r="C7" s="4622"/>
      <c r="D7" s="4622"/>
      <c r="E7" s="4623"/>
      <c r="F7" s="4624" t="s">
        <v>2172</v>
      </c>
      <c r="G7" s="4625"/>
      <c r="H7" s="4626"/>
      <c r="I7" s="4624" t="s">
        <v>2173</v>
      </c>
      <c r="J7" s="4625"/>
      <c r="K7" s="1580" t="s">
        <v>2001</v>
      </c>
    </row>
    <row r="8" spans="1:11" ht="13.5" thickBot="1">
      <c r="A8" s="1647" t="s">
        <v>2221</v>
      </c>
      <c r="B8" s="1581" t="s">
        <v>2174</v>
      </c>
      <c r="C8" s="1582" t="s">
        <v>2175</v>
      </c>
      <c r="D8" s="1582" t="s">
        <v>2176</v>
      </c>
      <c r="E8" s="1583" t="s">
        <v>2177</v>
      </c>
      <c r="F8" s="1584" t="s">
        <v>2178</v>
      </c>
      <c r="G8" s="1585" t="s">
        <v>2179</v>
      </c>
      <c r="H8" s="1586" t="s">
        <v>2180</v>
      </c>
      <c r="I8" s="1587" t="s">
        <v>2181</v>
      </c>
      <c r="J8" s="1588" t="s">
        <v>2182</v>
      </c>
      <c r="K8" s="1589"/>
    </row>
    <row r="9" spans="1:11" ht="18.75" customHeight="1" thickBot="1">
      <c r="A9" s="1590" t="s">
        <v>2183</v>
      </c>
      <c r="B9" s="1605">
        <f t="shared" ref="B9:K9" si="0">SUM(B10:B24)</f>
        <v>0</v>
      </c>
      <c r="C9" s="1606">
        <f t="shared" si="0"/>
        <v>0</v>
      </c>
      <c r="D9" s="1606">
        <f t="shared" si="0"/>
        <v>0</v>
      </c>
      <c r="E9" s="1611">
        <f t="shared" si="0"/>
        <v>0</v>
      </c>
      <c r="F9" s="1605">
        <f t="shared" si="0"/>
        <v>0</v>
      </c>
      <c r="G9" s="1606">
        <f t="shared" si="0"/>
        <v>0</v>
      </c>
      <c r="H9" s="1611">
        <f t="shared" si="0"/>
        <v>0</v>
      </c>
      <c r="I9" s="1606">
        <f t="shared" si="0"/>
        <v>0</v>
      </c>
      <c r="J9" s="1606">
        <f t="shared" si="0"/>
        <v>0</v>
      </c>
      <c r="K9" s="1594">
        <f t="shared" si="0"/>
        <v>0</v>
      </c>
    </row>
    <row r="10" spans="1:11">
      <c r="A10" s="1595" t="s">
        <v>2184</v>
      </c>
      <c r="B10" s="1596"/>
      <c r="C10" s="1597"/>
      <c r="D10" s="1597"/>
      <c r="E10" s="1598"/>
      <c r="F10" s="1596"/>
      <c r="G10" s="1597"/>
      <c r="H10" s="1598"/>
      <c r="I10" s="1597"/>
      <c r="J10" s="1599"/>
      <c r="K10" s="1648">
        <f t="shared" ref="K10:K24" si="1">SUM(B10:J10)</f>
        <v>0</v>
      </c>
    </row>
    <row r="11" spans="1:11">
      <c r="A11" s="1595" t="s">
        <v>2185</v>
      </c>
      <c r="B11" s="1596"/>
      <c r="C11" s="1597"/>
      <c r="D11" s="1597"/>
      <c r="E11" s="1598"/>
      <c r="F11" s="1596"/>
      <c r="G11" s="1597"/>
      <c r="H11" s="1598"/>
      <c r="I11" s="1597"/>
      <c r="J11" s="1597"/>
      <c r="K11" s="1649">
        <f t="shared" si="1"/>
        <v>0</v>
      </c>
    </row>
    <row r="12" spans="1:11">
      <c r="A12" s="1595" t="s">
        <v>2186</v>
      </c>
      <c r="B12" s="1596"/>
      <c r="C12" s="1597"/>
      <c r="D12" s="1597"/>
      <c r="E12" s="1598"/>
      <c r="F12" s="1596"/>
      <c r="G12" s="1597"/>
      <c r="H12" s="1598"/>
      <c r="I12" s="1597"/>
      <c r="J12" s="1597"/>
      <c r="K12" s="1649">
        <f t="shared" si="1"/>
        <v>0</v>
      </c>
    </row>
    <row r="13" spans="1:11">
      <c r="A13" s="1595" t="s">
        <v>2187</v>
      </c>
      <c r="B13" s="1596"/>
      <c r="C13" s="1597"/>
      <c r="D13" s="1597"/>
      <c r="E13" s="1598"/>
      <c r="F13" s="1596"/>
      <c r="G13" s="1597"/>
      <c r="H13" s="1598"/>
      <c r="I13" s="1597"/>
      <c r="J13" s="1597"/>
      <c r="K13" s="1649">
        <f t="shared" si="1"/>
        <v>0</v>
      </c>
    </row>
    <row r="14" spans="1:11">
      <c r="A14" s="1595" t="s">
        <v>2188</v>
      </c>
      <c r="B14" s="1596"/>
      <c r="C14" s="1597"/>
      <c r="D14" s="1597"/>
      <c r="E14" s="1598"/>
      <c r="F14" s="1596"/>
      <c r="G14" s="1597"/>
      <c r="H14" s="1598"/>
      <c r="I14" s="1597"/>
      <c r="J14" s="1597"/>
      <c r="K14" s="1649">
        <f t="shared" si="1"/>
        <v>0</v>
      </c>
    </row>
    <row r="15" spans="1:11">
      <c r="A15" s="1595" t="s">
        <v>2189</v>
      </c>
      <c r="B15" s="1596"/>
      <c r="C15" s="1597"/>
      <c r="D15" s="1597"/>
      <c r="E15" s="1598"/>
      <c r="F15" s="1596"/>
      <c r="G15" s="1597"/>
      <c r="H15" s="1598"/>
      <c r="I15" s="1597"/>
      <c r="J15" s="1597"/>
      <c r="K15" s="1649">
        <f t="shared" si="1"/>
        <v>0</v>
      </c>
    </row>
    <row r="16" spans="1:11">
      <c r="A16" s="1595" t="s">
        <v>2190</v>
      </c>
      <c r="B16" s="1596"/>
      <c r="C16" s="1597"/>
      <c r="D16" s="1597"/>
      <c r="E16" s="1598"/>
      <c r="F16" s="1596"/>
      <c r="G16" s="1597"/>
      <c r="H16" s="1598"/>
      <c r="I16" s="1597"/>
      <c r="J16" s="1597"/>
      <c r="K16" s="1649">
        <f t="shared" si="1"/>
        <v>0</v>
      </c>
    </row>
    <row r="17" spans="1:11" ht="23.25">
      <c r="A17" s="1602" t="s">
        <v>2191</v>
      </c>
      <c r="B17" s="1596"/>
      <c r="C17" s="1597"/>
      <c r="D17" s="1597"/>
      <c r="E17" s="1598"/>
      <c r="F17" s="1596"/>
      <c r="G17" s="1597"/>
      <c r="H17" s="1598"/>
      <c r="I17" s="1597"/>
      <c r="J17" s="1597"/>
      <c r="K17" s="1649">
        <f t="shared" si="1"/>
        <v>0</v>
      </c>
    </row>
    <row r="18" spans="1:11" s="1603" customFormat="1">
      <c r="A18" s="1602" t="s">
        <v>2192</v>
      </c>
      <c r="B18" s="1596"/>
      <c r="C18" s="1597"/>
      <c r="D18" s="1597"/>
      <c r="E18" s="1598"/>
      <c r="F18" s="1596"/>
      <c r="G18" s="1597"/>
      <c r="H18" s="1598"/>
      <c r="I18" s="1597"/>
      <c r="J18" s="1597"/>
      <c r="K18" s="1649">
        <f t="shared" si="1"/>
        <v>0</v>
      </c>
    </row>
    <row r="19" spans="1:11" s="1603" customFormat="1">
      <c r="A19" s="1595" t="s">
        <v>2193</v>
      </c>
      <c r="B19" s="1596"/>
      <c r="C19" s="1597"/>
      <c r="D19" s="1597"/>
      <c r="E19" s="1598"/>
      <c r="F19" s="1596"/>
      <c r="G19" s="1597"/>
      <c r="H19" s="1598"/>
      <c r="I19" s="1597"/>
      <c r="J19" s="1597"/>
      <c r="K19" s="1649">
        <f t="shared" si="1"/>
        <v>0</v>
      </c>
    </row>
    <row r="20" spans="1:11" ht="12" customHeight="1">
      <c r="A20" s="1595" t="s">
        <v>2194</v>
      </c>
      <c r="B20" s="1596"/>
      <c r="C20" s="1597"/>
      <c r="D20" s="1597"/>
      <c r="E20" s="1598"/>
      <c r="F20" s="1596"/>
      <c r="G20" s="1597"/>
      <c r="H20" s="1598"/>
      <c r="I20" s="1597"/>
      <c r="J20" s="1597"/>
      <c r="K20" s="1649">
        <f t="shared" si="1"/>
        <v>0</v>
      </c>
    </row>
    <row r="21" spans="1:11">
      <c r="A21" s="1595" t="s">
        <v>2195</v>
      </c>
      <c r="B21" s="1596"/>
      <c r="C21" s="1597"/>
      <c r="D21" s="1597"/>
      <c r="E21" s="1598"/>
      <c r="F21" s="1596"/>
      <c r="G21" s="1597"/>
      <c r="H21" s="1598"/>
      <c r="I21" s="1597"/>
      <c r="J21" s="1597"/>
      <c r="K21" s="1649">
        <f t="shared" si="1"/>
        <v>0</v>
      </c>
    </row>
    <row r="22" spans="1:11">
      <c r="A22" s="1595" t="s">
        <v>2196</v>
      </c>
      <c r="B22" s="1596"/>
      <c r="C22" s="1597"/>
      <c r="D22" s="1597"/>
      <c r="E22" s="1598"/>
      <c r="F22" s="1596"/>
      <c r="G22" s="1597"/>
      <c r="H22" s="1598"/>
      <c r="I22" s="1597"/>
      <c r="J22" s="1597"/>
      <c r="K22" s="1649">
        <f t="shared" si="1"/>
        <v>0</v>
      </c>
    </row>
    <row r="23" spans="1:11">
      <c r="A23" s="1595" t="s">
        <v>2197</v>
      </c>
      <c r="B23" s="1596"/>
      <c r="C23" s="1597"/>
      <c r="D23" s="1597"/>
      <c r="E23" s="1598"/>
      <c r="F23" s="1596"/>
      <c r="G23" s="1597"/>
      <c r="H23" s="1598"/>
      <c r="I23" s="1597"/>
      <c r="J23" s="1597"/>
      <c r="K23" s="1649">
        <f t="shared" si="1"/>
        <v>0</v>
      </c>
    </row>
    <row r="24" spans="1:11" ht="13.5" thickBot="1">
      <c r="A24" s="1595" t="s">
        <v>2198</v>
      </c>
      <c r="B24" s="1596"/>
      <c r="C24" s="1597"/>
      <c r="D24" s="1597"/>
      <c r="E24" s="1598"/>
      <c r="F24" s="1596"/>
      <c r="G24" s="1597"/>
      <c r="H24" s="1598"/>
      <c r="I24" s="1597"/>
      <c r="J24" s="1597"/>
      <c r="K24" s="1650">
        <f t="shared" si="1"/>
        <v>0</v>
      </c>
    </row>
    <row r="25" spans="1:11" ht="22.5" customHeight="1" thickBot="1">
      <c r="A25" s="1590" t="s">
        <v>2199</v>
      </c>
      <c r="B25" s="1605">
        <f>+B26+B29+B35</f>
        <v>0</v>
      </c>
      <c r="C25" s="1605">
        <f t="shared" ref="C25:H25" si="2">+C26+C29+C35</f>
        <v>0</v>
      </c>
      <c r="D25" s="1605">
        <f t="shared" si="2"/>
        <v>0</v>
      </c>
      <c r="E25" s="1605">
        <f t="shared" si="2"/>
        <v>0</v>
      </c>
      <c r="F25" s="1605">
        <f t="shared" si="2"/>
        <v>0</v>
      </c>
      <c r="G25" s="1605">
        <f t="shared" si="2"/>
        <v>0</v>
      </c>
      <c r="H25" s="1605">
        <f t="shared" si="2"/>
        <v>0</v>
      </c>
      <c r="I25" s="1606">
        <f t="shared" ref="I25:K25" si="3">+I26+I29+I32+I33+I34+I35</f>
        <v>0</v>
      </c>
      <c r="J25" s="1606">
        <f t="shared" si="3"/>
        <v>0</v>
      </c>
      <c r="K25" s="1651">
        <f t="shared" si="3"/>
        <v>0</v>
      </c>
    </row>
    <row r="26" spans="1:11" ht="21" customHeight="1" thickBot="1">
      <c r="A26" s="1595" t="s">
        <v>2200</v>
      </c>
      <c r="B26" s="1608">
        <f t="shared" ref="B26:K26" si="4">+B27+B28</f>
        <v>0</v>
      </c>
      <c r="C26" s="1609">
        <f t="shared" si="4"/>
        <v>0</v>
      </c>
      <c r="D26" s="1609">
        <f t="shared" si="4"/>
        <v>0</v>
      </c>
      <c r="E26" s="1610">
        <f t="shared" si="4"/>
        <v>0</v>
      </c>
      <c r="F26" s="1605">
        <f t="shared" si="4"/>
        <v>0</v>
      </c>
      <c r="G26" s="1606">
        <f t="shared" si="4"/>
        <v>0</v>
      </c>
      <c r="H26" s="1611">
        <f t="shared" si="4"/>
        <v>0</v>
      </c>
      <c r="I26" s="1606">
        <f t="shared" si="4"/>
        <v>0</v>
      </c>
      <c r="J26" s="1606">
        <f t="shared" si="4"/>
        <v>0</v>
      </c>
      <c r="K26" s="1651">
        <f t="shared" si="4"/>
        <v>0</v>
      </c>
    </row>
    <row r="27" spans="1:11" s="1603" customFormat="1">
      <c r="A27" s="1612" t="s">
        <v>2159</v>
      </c>
      <c r="B27" s="1596"/>
      <c r="C27" s="1597"/>
      <c r="D27" s="1597"/>
      <c r="E27" s="1598"/>
      <c r="F27" s="1596"/>
      <c r="G27" s="1597"/>
      <c r="H27" s="1598"/>
      <c r="I27" s="1597"/>
      <c r="J27" s="1597"/>
      <c r="K27" s="1649">
        <f>SUM(B27:J27)</f>
        <v>0</v>
      </c>
    </row>
    <row r="28" spans="1:11" s="1603" customFormat="1" ht="13.5" thickBot="1">
      <c r="A28" s="1613" t="s">
        <v>2201</v>
      </c>
      <c r="B28" s="1596"/>
      <c r="C28" s="1597"/>
      <c r="D28" s="1597"/>
      <c r="E28" s="1598"/>
      <c r="F28" s="1596"/>
      <c r="G28" s="1597"/>
      <c r="H28" s="1598"/>
      <c r="I28" s="1597"/>
      <c r="J28" s="1597"/>
      <c r="K28" s="1649">
        <f>SUM(B28:J28)</f>
        <v>0</v>
      </c>
    </row>
    <row r="29" spans="1:11" ht="13.5" thickBot="1">
      <c r="A29" s="1614" t="s">
        <v>2202</v>
      </c>
      <c r="B29" s="1605">
        <f t="shared" ref="B29:K29" si="5">+B30+B31</f>
        <v>0</v>
      </c>
      <c r="C29" s="1606">
        <f t="shared" si="5"/>
        <v>0</v>
      </c>
      <c r="D29" s="1606">
        <f t="shared" si="5"/>
        <v>0</v>
      </c>
      <c r="E29" s="1611">
        <f t="shared" si="5"/>
        <v>0</v>
      </c>
      <c r="F29" s="1605">
        <f t="shared" si="5"/>
        <v>0</v>
      </c>
      <c r="G29" s="1606">
        <f t="shared" si="5"/>
        <v>0</v>
      </c>
      <c r="H29" s="1611">
        <f t="shared" si="5"/>
        <v>0</v>
      </c>
      <c r="I29" s="1606">
        <f t="shared" si="5"/>
        <v>0</v>
      </c>
      <c r="J29" s="1606">
        <f t="shared" si="5"/>
        <v>0</v>
      </c>
      <c r="K29" s="1648">
        <f t="shared" si="5"/>
        <v>0</v>
      </c>
    </row>
    <row r="30" spans="1:11">
      <c r="A30" s="1612" t="s">
        <v>2159</v>
      </c>
      <c r="B30" s="1596"/>
      <c r="C30" s="1597"/>
      <c r="D30" s="1597"/>
      <c r="E30" s="1598"/>
      <c r="F30" s="1596"/>
      <c r="G30" s="1597"/>
      <c r="H30" s="1598"/>
      <c r="I30" s="1597"/>
      <c r="J30" s="1597"/>
      <c r="K30" s="1648">
        <f t="shared" ref="K30:K35" si="6">SUM(B30:J30)</f>
        <v>0</v>
      </c>
    </row>
    <row r="31" spans="1:11" ht="13.5" thickBot="1">
      <c r="A31" s="1613" t="s">
        <v>2201</v>
      </c>
      <c r="B31" s="1596"/>
      <c r="C31" s="1597"/>
      <c r="D31" s="1597"/>
      <c r="E31" s="1598"/>
      <c r="F31" s="1596"/>
      <c r="G31" s="1597"/>
      <c r="H31" s="1598"/>
      <c r="I31" s="1597"/>
      <c r="J31" s="1597"/>
      <c r="K31" s="1649">
        <f t="shared" si="6"/>
        <v>0</v>
      </c>
    </row>
    <row r="32" spans="1:11">
      <c r="A32" s="1595" t="s">
        <v>331</v>
      </c>
      <c r="B32" s="1615"/>
      <c r="C32" s="1616"/>
      <c r="D32" s="1616"/>
      <c r="E32" s="1617"/>
      <c r="F32" s="1615"/>
      <c r="G32" s="1616"/>
      <c r="H32" s="1617"/>
      <c r="I32" s="1597"/>
      <c r="J32" s="1597"/>
      <c r="K32" s="1649">
        <f t="shared" si="6"/>
        <v>0</v>
      </c>
    </row>
    <row r="33" spans="1:11">
      <c r="A33" s="1595" t="s">
        <v>2203</v>
      </c>
      <c r="B33" s="1615"/>
      <c r="C33" s="1616"/>
      <c r="D33" s="1616"/>
      <c r="E33" s="1617"/>
      <c r="F33" s="1615"/>
      <c r="G33" s="1616"/>
      <c r="H33" s="1617"/>
      <c r="I33" s="1597"/>
      <c r="J33" s="1597"/>
      <c r="K33" s="1649">
        <f t="shared" si="6"/>
        <v>0</v>
      </c>
    </row>
    <row r="34" spans="1:11">
      <c r="A34" s="1595" t="s">
        <v>652</v>
      </c>
      <c r="B34" s="1615"/>
      <c r="C34" s="1616"/>
      <c r="D34" s="1616"/>
      <c r="E34" s="1617"/>
      <c r="F34" s="1615"/>
      <c r="G34" s="1616"/>
      <c r="H34" s="1617"/>
      <c r="I34" s="1597"/>
      <c r="J34" s="1597"/>
      <c r="K34" s="1649">
        <f t="shared" si="6"/>
        <v>0</v>
      </c>
    </row>
    <row r="35" spans="1:11" ht="13.5" thickBot="1">
      <c r="A35" s="1595" t="s">
        <v>2204</v>
      </c>
      <c r="B35" s="1596"/>
      <c r="C35" s="1597"/>
      <c r="D35" s="1597"/>
      <c r="E35" s="1598"/>
      <c r="F35" s="1596"/>
      <c r="G35" s="1597"/>
      <c r="H35" s="1598"/>
      <c r="I35" s="1597"/>
      <c r="J35" s="1597"/>
      <c r="K35" s="1650">
        <f t="shared" si="6"/>
        <v>0</v>
      </c>
    </row>
    <row r="36" spans="1:11" ht="23.25" customHeight="1" thickBot="1">
      <c r="A36" s="1590" t="s">
        <v>2084</v>
      </c>
      <c r="B36" s="1605">
        <f t="shared" ref="B36:K36" si="7">SUM(B37:B39)</f>
        <v>0</v>
      </c>
      <c r="C36" s="1606">
        <f t="shared" si="7"/>
        <v>0</v>
      </c>
      <c r="D36" s="1606">
        <f t="shared" si="7"/>
        <v>0</v>
      </c>
      <c r="E36" s="1611">
        <f t="shared" si="7"/>
        <v>0</v>
      </c>
      <c r="F36" s="1606">
        <f t="shared" si="7"/>
        <v>0</v>
      </c>
      <c r="G36" s="1606">
        <f t="shared" si="7"/>
        <v>0</v>
      </c>
      <c r="H36" s="1611">
        <f t="shared" si="7"/>
        <v>0</v>
      </c>
      <c r="I36" s="1606">
        <f t="shared" si="7"/>
        <v>0</v>
      </c>
      <c r="J36" s="1606">
        <f t="shared" si="7"/>
        <v>0</v>
      </c>
      <c r="K36" s="1652">
        <f t="shared" si="7"/>
        <v>0</v>
      </c>
    </row>
    <row r="37" spans="1:11" s="1622" customFormat="1">
      <c r="A37" s="1595" t="s">
        <v>419</v>
      </c>
      <c r="B37" s="1619"/>
      <c r="C37" s="1620"/>
      <c r="D37" s="1620"/>
      <c r="E37" s="1621"/>
      <c r="F37" s="1619"/>
      <c r="G37" s="1620"/>
      <c r="H37" s="1621"/>
      <c r="I37" s="1620"/>
      <c r="J37" s="1620"/>
      <c r="K37" s="1649">
        <f>SUM(B37:J37)</f>
        <v>0</v>
      </c>
    </row>
    <row r="38" spans="1:11">
      <c r="A38" s="1595" t="s">
        <v>2205</v>
      </c>
      <c r="B38" s="1596"/>
      <c r="C38" s="1597"/>
      <c r="D38" s="1597"/>
      <c r="E38" s="1598"/>
      <c r="F38" s="1596"/>
      <c r="G38" s="1597"/>
      <c r="H38" s="1598"/>
      <c r="I38" s="1597"/>
      <c r="J38" s="1597"/>
      <c r="K38" s="1649">
        <f>SUM(B38:J38)</f>
        <v>0</v>
      </c>
    </row>
    <row r="39" spans="1:11" ht="13.5" thickBot="1">
      <c r="A39" s="1595" t="s">
        <v>728</v>
      </c>
      <c r="B39" s="1596"/>
      <c r="C39" s="1597"/>
      <c r="D39" s="1597"/>
      <c r="E39" s="1598"/>
      <c r="F39" s="1596"/>
      <c r="G39" s="1597"/>
      <c r="H39" s="1598"/>
      <c r="I39" s="1597"/>
      <c r="J39" s="1597"/>
      <c r="K39" s="1649">
        <f>SUM(B39:J39)</f>
        <v>0</v>
      </c>
    </row>
    <row r="40" spans="1:11" ht="20.25" customHeight="1" thickBot="1">
      <c r="A40" s="1590" t="s">
        <v>2206</v>
      </c>
      <c r="B40" s="1605">
        <f t="shared" ref="B40:K40" si="8">SUM(B41:B44)</f>
        <v>0</v>
      </c>
      <c r="C40" s="1606">
        <f t="shared" si="8"/>
        <v>0</v>
      </c>
      <c r="D40" s="1606">
        <f t="shared" si="8"/>
        <v>0</v>
      </c>
      <c r="E40" s="1611">
        <f t="shared" si="8"/>
        <v>0</v>
      </c>
      <c r="F40" s="1606">
        <f t="shared" si="8"/>
        <v>0</v>
      </c>
      <c r="G40" s="1606">
        <f t="shared" si="8"/>
        <v>0</v>
      </c>
      <c r="H40" s="1611">
        <f t="shared" si="8"/>
        <v>0</v>
      </c>
      <c r="I40" s="1606">
        <f t="shared" si="8"/>
        <v>0</v>
      </c>
      <c r="J40" s="1606">
        <f t="shared" si="8"/>
        <v>0</v>
      </c>
      <c r="K40" s="1653">
        <f t="shared" si="8"/>
        <v>0</v>
      </c>
    </row>
    <row r="41" spans="1:11">
      <c r="A41" s="1595" t="s">
        <v>2207</v>
      </c>
      <c r="B41" s="1623"/>
      <c r="C41" s="1624"/>
      <c r="D41" s="1624"/>
      <c r="E41" s="1625"/>
      <c r="F41" s="1623"/>
      <c r="G41" s="1624"/>
      <c r="H41" s="1625"/>
      <c r="I41" s="1624"/>
      <c r="J41" s="1624"/>
      <c r="K41" s="1649">
        <f>SUM(B41:J41)</f>
        <v>0</v>
      </c>
    </row>
    <row r="42" spans="1:11">
      <c r="A42" s="1595" t="s">
        <v>2208</v>
      </c>
      <c r="B42" s="1626"/>
      <c r="C42" s="1627"/>
      <c r="D42" s="1627"/>
      <c r="E42" s="1628"/>
      <c r="F42" s="1626"/>
      <c r="G42" s="1627"/>
      <c r="H42" s="1628"/>
      <c r="I42" s="1627"/>
      <c r="J42" s="1627"/>
      <c r="K42" s="1649">
        <f>SUM(B42:J42)</f>
        <v>0</v>
      </c>
    </row>
    <row r="43" spans="1:11" ht="18.75" customHeight="1">
      <c r="A43" s="1602" t="s">
        <v>2209</v>
      </c>
      <c r="B43" s="1626"/>
      <c r="C43" s="1627"/>
      <c r="D43" s="1627"/>
      <c r="E43" s="1628"/>
      <c r="F43" s="1626"/>
      <c r="G43" s="1627"/>
      <c r="H43" s="1628"/>
      <c r="I43" s="1627"/>
      <c r="J43" s="1627"/>
      <c r="K43" s="1649">
        <f>SUM(B43:J43)</f>
        <v>0</v>
      </c>
    </row>
    <row r="44" spans="1:11" ht="15" customHeight="1" thickBot="1">
      <c r="A44" s="1595" t="s">
        <v>1797</v>
      </c>
      <c r="B44" s="1623"/>
      <c r="C44" s="1624"/>
      <c r="D44" s="1624"/>
      <c r="E44" s="1625"/>
      <c r="F44" s="1623"/>
      <c r="G44" s="1624"/>
      <c r="H44" s="1625"/>
      <c r="I44" s="1624"/>
      <c r="J44" s="1624"/>
      <c r="K44" s="1649">
        <f>SUM(B44:J44)</f>
        <v>0</v>
      </c>
    </row>
    <row r="45" spans="1:11" ht="19.5" customHeight="1" thickBot="1">
      <c r="A45" s="1590" t="s">
        <v>2210</v>
      </c>
      <c r="B45" s="1629"/>
      <c r="C45" s="1630"/>
      <c r="D45" s="1630"/>
      <c r="E45" s="1631"/>
      <c r="F45" s="1629"/>
      <c r="G45" s="1630"/>
      <c r="H45" s="1631"/>
      <c r="I45" s="1630"/>
      <c r="J45" s="1631"/>
      <c r="K45" s="1653">
        <f>SUM(B45:J45)</f>
        <v>0</v>
      </c>
    </row>
    <row r="46" spans="1:11" ht="18.75" customHeight="1" thickBot="1">
      <c r="A46" s="1590" t="s">
        <v>1798</v>
      </c>
      <c r="B46" s="1605">
        <f t="shared" ref="B46:K46" si="9">+B45+B40+B36+B25+B9</f>
        <v>0</v>
      </c>
      <c r="C46" s="1606">
        <f t="shared" si="9"/>
        <v>0</v>
      </c>
      <c r="D46" s="1606">
        <f t="shared" si="9"/>
        <v>0</v>
      </c>
      <c r="E46" s="1611">
        <f t="shared" si="9"/>
        <v>0</v>
      </c>
      <c r="F46" s="1606">
        <f t="shared" si="9"/>
        <v>0</v>
      </c>
      <c r="G46" s="1606">
        <f t="shared" si="9"/>
        <v>0</v>
      </c>
      <c r="H46" s="1611">
        <f t="shared" si="9"/>
        <v>0</v>
      </c>
      <c r="I46" s="1606">
        <f t="shared" si="9"/>
        <v>0</v>
      </c>
      <c r="J46" s="1606">
        <f t="shared" si="9"/>
        <v>0</v>
      </c>
      <c r="K46" s="1654">
        <f t="shared" si="9"/>
        <v>0</v>
      </c>
    </row>
    <row r="47" spans="1:11" ht="18.75" customHeight="1" thickBot="1">
      <c r="A47" s="1590" t="s">
        <v>2211</v>
      </c>
      <c r="B47" s="1605">
        <f t="shared" ref="B47:K47" si="10">SUM(B48:B50)</f>
        <v>0</v>
      </c>
      <c r="C47" s="1606">
        <f t="shared" si="10"/>
        <v>0</v>
      </c>
      <c r="D47" s="1606">
        <f t="shared" si="10"/>
        <v>0</v>
      </c>
      <c r="E47" s="1611">
        <f t="shared" si="10"/>
        <v>0</v>
      </c>
      <c r="F47" s="1606">
        <f t="shared" si="10"/>
        <v>0</v>
      </c>
      <c r="G47" s="1606">
        <f t="shared" si="10"/>
        <v>0</v>
      </c>
      <c r="H47" s="1611">
        <f t="shared" si="10"/>
        <v>0</v>
      </c>
      <c r="I47" s="1606">
        <f t="shared" si="10"/>
        <v>0</v>
      </c>
      <c r="J47" s="1606">
        <f t="shared" si="10"/>
        <v>0</v>
      </c>
      <c r="K47" s="1655">
        <f t="shared" si="10"/>
        <v>0</v>
      </c>
    </row>
    <row r="48" spans="1:11" ht="26.25" customHeight="1">
      <c r="A48" s="1633" t="s">
        <v>2212</v>
      </c>
      <c r="B48" s="1634"/>
      <c r="C48" s="1635"/>
      <c r="D48" s="1635"/>
      <c r="E48" s="1636"/>
      <c r="F48" s="1637"/>
      <c r="G48" s="1638"/>
      <c r="H48" s="1639"/>
      <c r="I48" s="1635"/>
      <c r="J48" s="1635"/>
      <c r="K48" s="1649">
        <f>SUM(B48:J48)</f>
        <v>0</v>
      </c>
    </row>
    <row r="49" spans="1:11" ht="27" customHeight="1">
      <c r="A49" s="1633" t="s">
        <v>2213</v>
      </c>
      <c r="B49" s="1634"/>
      <c r="C49" s="1635"/>
      <c r="D49" s="1635"/>
      <c r="E49" s="1636"/>
      <c r="F49" s="1634"/>
      <c r="G49" s="1635"/>
      <c r="H49" s="1636"/>
      <c r="I49" s="1635"/>
      <c r="J49" s="1635"/>
      <c r="K49" s="1649">
        <f>SUM(B49:J49)</f>
        <v>0</v>
      </c>
    </row>
    <row r="50" spans="1:11" ht="20.25" customHeight="1" thickBot="1">
      <c r="A50" s="1588" t="s">
        <v>2214</v>
      </c>
      <c r="B50" s="1634"/>
      <c r="C50" s="1635"/>
      <c r="D50" s="1635"/>
      <c r="E50" s="1636"/>
      <c r="F50" s="1640"/>
      <c r="G50" s="1641"/>
      <c r="H50" s="1642"/>
      <c r="I50" s="1635"/>
      <c r="J50" s="1635"/>
      <c r="K50" s="1649">
        <f>SUM(B50:J50)</f>
        <v>0</v>
      </c>
    </row>
    <row r="51" spans="1:11" ht="18.75" customHeight="1" thickBot="1">
      <c r="A51" s="1590" t="s">
        <v>2215</v>
      </c>
      <c r="B51" s="1591">
        <f t="shared" ref="B51:K51" si="11">+B47+B46</f>
        <v>0</v>
      </c>
      <c r="C51" s="1592">
        <f t="shared" si="11"/>
        <v>0</v>
      </c>
      <c r="D51" s="1592">
        <f t="shared" si="11"/>
        <v>0</v>
      </c>
      <c r="E51" s="1593">
        <f t="shared" si="11"/>
        <v>0</v>
      </c>
      <c r="F51" s="1592">
        <f t="shared" si="11"/>
        <v>0</v>
      </c>
      <c r="G51" s="1592">
        <f t="shared" si="11"/>
        <v>0</v>
      </c>
      <c r="H51" s="1593">
        <f t="shared" si="11"/>
        <v>0</v>
      </c>
      <c r="I51" s="1592">
        <f t="shared" si="11"/>
        <v>0</v>
      </c>
      <c r="J51" s="1592">
        <f t="shared" si="11"/>
        <v>0</v>
      </c>
      <c r="K51" s="1594">
        <f t="shared" si="11"/>
        <v>0</v>
      </c>
    </row>
    <row r="52" spans="1:11" s="1603" customFormat="1">
      <c r="A52" s="1643"/>
      <c r="B52" s="1643"/>
      <c r="C52" s="1643"/>
      <c r="D52" s="1643"/>
      <c r="E52" s="1643"/>
      <c r="F52" s="1644"/>
      <c r="G52" s="1644"/>
      <c r="H52" s="1644"/>
      <c r="I52" s="1644"/>
      <c r="J52" s="1644"/>
      <c r="K52" s="1645"/>
    </row>
  </sheetData>
  <mergeCells count="3">
    <mergeCell ref="B7:E7"/>
    <mergeCell ref="F7:H7"/>
    <mergeCell ref="I7:J7"/>
  </mergeCells>
  <pageMargins left="0.75" right="0.75" top="1" bottom="1" header="0.5" footer="0.5"/>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sheetViews>
  <sheetFormatPr defaultRowHeight="12.75"/>
  <cols>
    <col min="1" max="1" width="60.140625" style="1579" customWidth="1"/>
    <col min="2" max="2" width="18.5703125" style="1579" customWidth="1"/>
    <col min="3" max="4" width="11.140625" style="1579" customWidth="1"/>
    <col min="5" max="5" width="10.7109375" style="1579" customWidth="1"/>
    <col min="6" max="9" width="11.140625" style="1579" customWidth="1"/>
    <col min="10" max="10" width="13.42578125" style="1579" customWidth="1"/>
    <col min="11" max="11" width="11.140625" style="1579" customWidth="1"/>
    <col min="12" max="16384" width="9.140625" style="1579"/>
  </cols>
  <sheetData>
    <row r="1" spans="1:11" ht="15">
      <c r="A1" s="38" t="s">
        <v>120</v>
      </c>
      <c r="B1" s="38" t="s">
        <v>2222</v>
      </c>
    </row>
    <row r="2" spans="1:11" ht="26.25" customHeight="1">
      <c r="A2" s="38" t="s">
        <v>1994</v>
      </c>
      <c r="B2" s="96" t="s">
        <v>2223</v>
      </c>
    </row>
    <row r="3" spans="1:11" ht="15">
      <c r="A3" s="38" t="s">
        <v>108</v>
      </c>
      <c r="B3" s="38" t="s">
        <v>109</v>
      </c>
    </row>
    <row r="4" spans="1:11" ht="15">
      <c r="A4" s="38" t="s">
        <v>110</v>
      </c>
      <c r="B4" s="38" t="s">
        <v>4</v>
      </c>
    </row>
    <row r="5" spans="1:11" ht="15">
      <c r="A5" s="38" t="s">
        <v>111</v>
      </c>
      <c r="B5" s="38" t="s">
        <v>1997</v>
      </c>
    </row>
    <row r="6" spans="1:11" ht="13.5" thickBot="1"/>
    <row r="7" spans="1:11" ht="13.5" thickBot="1">
      <c r="A7" s="1646"/>
      <c r="B7" s="4621" t="s">
        <v>2171</v>
      </c>
      <c r="C7" s="4622"/>
      <c r="D7" s="4622"/>
      <c r="E7" s="4623"/>
      <c r="F7" s="4624" t="s">
        <v>2172</v>
      </c>
      <c r="G7" s="4625"/>
      <c r="H7" s="4626"/>
      <c r="I7" s="4624" t="s">
        <v>2173</v>
      </c>
      <c r="J7" s="4625"/>
      <c r="K7" s="1580" t="s">
        <v>2001</v>
      </c>
    </row>
    <row r="8" spans="1:11" ht="13.5" thickBot="1">
      <c r="A8" s="1647" t="s">
        <v>2224</v>
      </c>
      <c r="B8" s="1581" t="s">
        <v>2174</v>
      </c>
      <c r="C8" s="1582" t="s">
        <v>2175</v>
      </c>
      <c r="D8" s="1582" t="s">
        <v>2176</v>
      </c>
      <c r="E8" s="1583" t="s">
        <v>2177</v>
      </c>
      <c r="F8" s="1584" t="s">
        <v>2178</v>
      </c>
      <c r="G8" s="1585" t="s">
        <v>2179</v>
      </c>
      <c r="H8" s="1586" t="s">
        <v>2180</v>
      </c>
      <c r="I8" s="1587" t="s">
        <v>2181</v>
      </c>
      <c r="J8" s="1588" t="s">
        <v>2182</v>
      </c>
      <c r="K8" s="1589"/>
    </row>
    <row r="9" spans="1:11" ht="18.75" customHeight="1" thickBot="1">
      <c r="A9" s="1590" t="s">
        <v>2183</v>
      </c>
      <c r="B9" s="1605">
        <f t="shared" ref="B9:K9" si="0">SUM(B10:B24)</f>
        <v>0</v>
      </c>
      <c r="C9" s="1606">
        <f t="shared" si="0"/>
        <v>0</v>
      </c>
      <c r="D9" s="1606">
        <f t="shared" si="0"/>
        <v>0</v>
      </c>
      <c r="E9" s="1611">
        <f t="shared" si="0"/>
        <v>0</v>
      </c>
      <c r="F9" s="1605">
        <f t="shared" si="0"/>
        <v>0</v>
      </c>
      <c r="G9" s="1606">
        <f t="shared" si="0"/>
        <v>0</v>
      </c>
      <c r="H9" s="1611">
        <f t="shared" si="0"/>
        <v>0</v>
      </c>
      <c r="I9" s="1606">
        <f t="shared" si="0"/>
        <v>0</v>
      </c>
      <c r="J9" s="1606">
        <f t="shared" si="0"/>
        <v>0</v>
      </c>
      <c r="K9" s="1594">
        <f t="shared" si="0"/>
        <v>0</v>
      </c>
    </row>
    <row r="10" spans="1:11">
      <c r="A10" s="1595" t="s">
        <v>2184</v>
      </c>
      <c r="B10" s="1596"/>
      <c r="C10" s="1597"/>
      <c r="D10" s="1597"/>
      <c r="E10" s="1598"/>
      <c r="F10" s="1596"/>
      <c r="G10" s="1597"/>
      <c r="H10" s="1598"/>
      <c r="I10" s="1597"/>
      <c r="J10" s="1599"/>
      <c r="K10" s="1648">
        <f t="shared" ref="K10:K24" si="1">SUM(B10:J10)</f>
        <v>0</v>
      </c>
    </row>
    <row r="11" spans="1:11">
      <c r="A11" s="1595" t="s">
        <v>2185</v>
      </c>
      <c r="B11" s="1596"/>
      <c r="C11" s="1597"/>
      <c r="D11" s="1597"/>
      <c r="E11" s="1598"/>
      <c r="F11" s="1596"/>
      <c r="G11" s="1597"/>
      <c r="H11" s="1598"/>
      <c r="I11" s="1597"/>
      <c r="J11" s="1597"/>
      <c r="K11" s="1649">
        <f t="shared" si="1"/>
        <v>0</v>
      </c>
    </row>
    <row r="12" spans="1:11">
      <c r="A12" s="1595" t="s">
        <v>2186</v>
      </c>
      <c r="B12" s="1596"/>
      <c r="C12" s="1597"/>
      <c r="D12" s="1597"/>
      <c r="E12" s="1598"/>
      <c r="F12" s="1596"/>
      <c r="G12" s="1597"/>
      <c r="H12" s="1598"/>
      <c r="I12" s="1597"/>
      <c r="J12" s="1597"/>
      <c r="K12" s="1649">
        <f t="shared" si="1"/>
        <v>0</v>
      </c>
    </row>
    <row r="13" spans="1:11">
      <c r="A13" s="1595" t="s">
        <v>2187</v>
      </c>
      <c r="B13" s="1596"/>
      <c r="C13" s="1597"/>
      <c r="D13" s="1597"/>
      <c r="E13" s="1598"/>
      <c r="F13" s="1596"/>
      <c r="G13" s="1597"/>
      <c r="H13" s="1598"/>
      <c r="I13" s="1597"/>
      <c r="J13" s="1597"/>
      <c r="K13" s="1649">
        <f t="shared" si="1"/>
        <v>0</v>
      </c>
    </row>
    <row r="14" spans="1:11">
      <c r="A14" s="1595" t="s">
        <v>2188</v>
      </c>
      <c r="B14" s="1596"/>
      <c r="C14" s="1597"/>
      <c r="D14" s="1597"/>
      <c r="E14" s="1598"/>
      <c r="F14" s="1596"/>
      <c r="G14" s="1597"/>
      <c r="H14" s="1598"/>
      <c r="I14" s="1597"/>
      <c r="J14" s="1597"/>
      <c r="K14" s="1649">
        <f t="shared" si="1"/>
        <v>0</v>
      </c>
    </row>
    <row r="15" spans="1:11">
      <c r="A15" s="1595" t="s">
        <v>2189</v>
      </c>
      <c r="B15" s="1596"/>
      <c r="C15" s="1597"/>
      <c r="D15" s="1597"/>
      <c r="E15" s="1598"/>
      <c r="F15" s="1596"/>
      <c r="G15" s="1597"/>
      <c r="H15" s="1598"/>
      <c r="I15" s="1597"/>
      <c r="J15" s="1597"/>
      <c r="K15" s="1649">
        <f t="shared" si="1"/>
        <v>0</v>
      </c>
    </row>
    <row r="16" spans="1:11">
      <c r="A16" s="1595" t="s">
        <v>2190</v>
      </c>
      <c r="B16" s="1596"/>
      <c r="C16" s="1597"/>
      <c r="D16" s="1597"/>
      <c r="E16" s="1598"/>
      <c r="F16" s="1596"/>
      <c r="G16" s="1597"/>
      <c r="H16" s="1598"/>
      <c r="I16" s="1597"/>
      <c r="J16" s="1597"/>
      <c r="K16" s="1649">
        <f t="shared" si="1"/>
        <v>0</v>
      </c>
    </row>
    <row r="17" spans="1:11" ht="23.25">
      <c r="A17" s="1602" t="s">
        <v>2191</v>
      </c>
      <c r="B17" s="1596"/>
      <c r="C17" s="1597"/>
      <c r="D17" s="1597"/>
      <c r="E17" s="1598"/>
      <c r="F17" s="1596"/>
      <c r="G17" s="1597"/>
      <c r="H17" s="1598"/>
      <c r="I17" s="1597"/>
      <c r="J17" s="1597"/>
      <c r="K17" s="1649">
        <f t="shared" si="1"/>
        <v>0</v>
      </c>
    </row>
    <row r="18" spans="1:11" s="1603" customFormat="1">
      <c r="A18" s="1602" t="s">
        <v>2192</v>
      </c>
      <c r="B18" s="1596"/>
      <c r="C18" s="1597"/>
      <c r="D18" s="1597"/>
      <c r="E18" s="1598"/>
      <c r="F18" s="1596"/>
      <c r="G18" s="1597"/>
      <c r="H18" s="1598"/>
      <c r="I18" s="1597"/>
      <c r="J18" s="1597"/>
      <c r="K18" s="1649">
        <f t="shared" si="1"/>
        <v>0</v>
      </c>
    </row>
    <row r="19" spans="1:11" s="1603" customFormat="1">
      <c r="A19" s="1595" t="s">
        <v>2193</v>
      </c>
      <c r="B19" s="1596"/>
      <c r="C19" s="1597"/>
      <c r="D19" s="1597"/>
      <c r="E19" s="1598"/>
      <c r="F19" s="1596"/>
      <c r="G19" s="1597"/>
      <c r="H19" s="1598"/>
      <c r="I19" s="1597"/>
      <c r="J19" s="1597"/>
      <c r="K19" s="1649">
        <f t="shared" si="1"/>
        <v>0</v>
      </c>
    </row>
    <row r="20" spans="1:11" ht="12" customHeight="1">
      <c r="A20" s="1595" t="s">
        <v>2194</v>
      </c>
      <c r="B20" s="1596"/>
      <c r="C20" s="1597"/>
      <c r="D20" s="1597"/>
      <c r="E20" s="1598"/>
      <c r="F20" s="1596"/>
      <c r="G20" s="1597"/>
      <c r="H20" s="1598"/>
      <c r="I20" s="1597"/>
      <c r="J20" s="1597"/>
      <c r="K20" s="1649">
        <f t="shared" si="1"/>
        <v>0</v>
      </c>
    </row>
    <row r="21" spans="1:11">
      <c r="A21" s="1595" t="s">
        <v>2195</v>
      </c>
      <c r="B21" s="1596"/>
      <c r="C21" s="1597"/>
      <c r="D21" s="1597"/>
      <c r="E21" s="1598"/>
      <c r="F21" s="1596"/>
      <c r="G21" s="1597"/>
      <c r="H21" s="1598"/>
      <c r="I21" s="1597"/>
      <c r="J21" s="1597"/>
      <c r="K21" s="1649">
        <f t="shared" si="1"/>
        <v>0</v>
      </c>
    </row>
    <row r="22" spans="1:11">
      <c r="A22" s="1595" t="s">
        <v>2196</v>
      </c>
      <c r="B22" s="1596"/>
      <c r="C22" s="1597"/>
      <c r="D22" s="1597"/>
      <c r="E22" s="1598"/>
      <c r="F22" s="1596"/>
      <c r="G22" s="1597"/>
      <c r="H22" s="1598"/>
      <c r="I22" s="1597"/>
      <c r="J22" s="1597"/>
      <c r="K22" s="1649">
        <f t="shared" si="1"/>
        <v>0</v>
      </c>
    </row>
    <row r="23" spans="1:11">
      <c r="A23" s="1595" t="s">
        <v>2197</v>
      </c>
      <c r="B23" s="1596"/>
      <c r="C23" s="1597"/>
      <c r="D23" s="1597"/>
      <c r="E23" s="1598"/>
      <c r="F23" s="1596"/>
      <c r="G23" s="1597"/>
      <c r="H23" s="1598"/>
      <c r="I23" s="1597"/>
      <c r="J23" s="1597"/>
      <c r="K23" s="1649">
        <f t="shared" si="1"/>
        <v>0</v>
      </c>
    </row>
    <row r="24" spans="1:11" ht="13.5" thickBot="1">
      <c r="A24" s="1595" t="s">
        <v>2198</v>
      </c>
      <c r="B24" s="1596"/>
      <c r="C24" s="1597"/>
      <c r="D24" s="1597"/>
      <c r="E24" s="1598"/>
      <c r="F24" s="1596"/>
      <c r="G24" s="1597"/>
      <c r="H24" s="1598"/>
      <c r="I24" s="1597"/>
      <c r="J24" s="1597"/>
      <c r="K24" s="1650">
        <f t="shared" si="1"/>
        <v>0</v>
      </c>
    </row>
    <row r="25" spans="1:11" ht="22.5" customHeight="1" thickBot="1">
      <c r="A25" s="1590" t="s">
        <v>2199</v>
      </c>
      <c r="B25" s="1605">
        <f>+B26+B29+B35</f>
        <v>0</v>
      </c>
      <c r="C25" s="1605">
        <f t="shared" ref="C25:H25" si="2">+C26+C29+C35</f>
        <v>0</v>
      </c>
      <c r="D25" s="1605">
        <f t="shared" si="2"/>
        <v>0</v>
      </c>
      <c r="E25" s="1605">
        <f t="shared" si="2"/>
        <v>0</v>
      </c>
      <c r="F25" s="1605">
        <f t="shared" si="2"/>
        <v>0</v>
      </c>
      <c r="G25" s="1605">
        <f t="shared" si="2"/>
        <v>0</v>
      </c>
      <c r="H25" s="1605">
        <f t="shared" si="2"/>
        <v>0</v>
      </c>
      <c r="I25" s="1606">
        <f t="shared" ref="I25:K25" si="3">+I26+I29+I32+I33+I34+I35</f>
        <v>0</v>
      </c>
      <c r="J25" s="1606">
        <f t="shared" si="3"/>
        <v>0</v>
      </c>
      <c r="K25" s="1651">
        <f t="shared" si="3"/>
        <v>0</v>
      </c>
    </row>
    <row r="26" spans="1:11" ht="21" customHeight="1" thickBot="1">
      <c r="A26" s="1595" t="s">
        <v>2200</v>
      </c>
      <c r="B26" s="1608">
        <f t="shared" ref="B26:K26" si="4">+B27+B28</f>
        <v>0</v>
      </c>
      <c r="C26" s="1609">
        <f t="shared" si="4"/>
        <v>0</v>
      </c>
      <c r="D26" s="1609">
        <f t="shared" si="4"/>
        <v>0</v>
      </c>
      <c r="E26" s="1610">
        <f t="shared" si="4"/>
        <v>0</v>
      </c>
      <c r="F26" s="1605">
        <f t="shared" si="4"/>
        <v>0</v>
      </c>
      <c r="G26" s="1606">
        <f t="shared" si="4"/>
        <v>0</v>
      </c>
      <c r="H26" s="1611">
        <f t="shared" si="4"/>
        <v>0</v>
      </c>
      <c r="I26" s="1606">
        <f t="shared" si="4"/>
        <v>0</v>
      </c>
      <c r="J26" s="1606">
        <f t="shared" si="4"/>
        <v>0</v>
      </c>
      <c r="K26" s="1651">
        <f t="shared" si="4"/>
        <v>0</v>
      </c>
    </row>
    <row r="27" spans="1:11" s="1603" customFormat="1">
      <c r="A27" s="1612" t="s">
        <v>2159</v>
      </c>
      <c r="B27" s="1596"/>
      <c r="C27" s="1597"/>
      <c r="D27" s="1597"/>
      <c r="E27" s="1598"/>
      <c r="F27" s="1596"/>
      <c r="G27" s="1597"/>
      <c r="H27" s="1598"/>
      <c r="I27" s="1597"/>
      <c r="J27" s="1597"/>
      <c r="K27" s="1649">
        <f>SUM(B27:J27)</f>
        <v>0</v>
      </c>
    </row>
    <row r="28" spans="1:11" s="1603" customFormat="1" ht="13.5" thickBot="1">
      <c r="A28" s="1613" t="s">
        <v>2201</v>
      </c>
      <c r="B28" s="1596"/>
      <c r="C28" s="1597"/>
      <c r="D28" s="1597"/>
      <c r="E28" s="1598"/>
      <c r="F28" s="1596"/>
      <c r="G28" s="1597"/>
      <c r="H28" s="1598"/>
      <c r="I28" s="1597"/>
      <c r="J28" s="1597"/>
      <c r="K28" s="1649">
        <f>SUM(B28:J28)</f>
        <v>0</v>
      </c>
    </row>
    <row r="29" spans="1:11" ht="13.5" thickBot="1">
      <c r="A29" s="1614" t="s">
        <v>2202</v>
      </c>
      <c r="B29" s="1605">
        <f t="shared" ref="B29:K29" si="5">+B30+B31</f>
        <v>0</v>
      </c>
      <c r="C29" s="1606">
        <f t="shared" si="5"/>
        <v>0</v>
      </c>
      <c r="D29" s="1606">
        <f t="shared" si="5"/>
        <v>0</v>
      </c>
      <c r="E29" s="1611">
        <f t="shared" si="5"/>
        <v>0</v>
      </c>
      <c r="F29" s="1605">
        <f t="shared" si="5"/>
        <v>0</v>
      </c>
      <c r="G29" s="1606">
        <f t="shared" si="5"/>
        <v>0</v>
      </c>
      <c r="H29" s="1611">
        <f t="shared" si="5"/>
        <v>0</v>
      </c>
      <c r="I29" s="1606">
        <f t="shared" si="5"/>
        <v>0</v>
      </c>
      <c r="J29" s="1606">
        <f t="shared" si="5"/>
        <v>0</v>
      </c>
      <c r="K29" s="1648">
        <f t="shared" si="5"/>
        <v>0</v>
      </c>
    </row>
    <row r="30" spans="1:11">
      <c r="A30" s="1612" t="s">
        <v>2159</v>
      </c>
      <c r="B30" s="1596"/>
      <c r="C30" s="1597"/>
      <c r="D30" s="1597"/>
      <c r="E30" s="1598"/>
      <c r="F30" s="1596"/>
      <c r="G30" s="1597"/>
      <c r="H30" s="1598"/>
      <c r="I30" s="1597"/>
      <c r="J30" s="1597"/>
      <c r="K30" s="1648">
        <f t="shared" ref="K30:K35" si="6">SUM(B30:J30)</f>
        <v>0</v>
      </c>
    </row>
    <row r="31" spans="1:11" ht="13.5" thickBot="1">
      <c r="A31" s="1613" t="s">
        <v>2201</v>
      </c>
      <c r="B31" s="1596"/>
      <c r="C31" s="1597"/>
      <c r="D31" s="1597"/>
      <c r="E31" s="1598"/>
      <c r="F31" s="1596"/>
      <c r="G31" s="1597"/>
      <c r="H31" s="1598"/>
      <c r="I31" s="1597"/>
      <c r="J31" s="1597"/>
      <c r="K31" s="1649">
        <f t="shared" si="6"/>
        <v>0</v>
      </c>
    </row>
    <row r="32" spans="1:11">
      <c r="A32" s="1595" t="s">
        <v>331</v>
      </c>
      <c r="B32" s="1615"/>
      <c r="C32" s="1616"/>
      <c r="D32" s="1616"/>
      <c r="E32" s="1617"/>
      <c r="F32" s="1615"/>
      <c r="G32" s="1616"/>
      <c r="H32" s="1617"/>
      <c r="I32" s="1597"/>
      <c r="J32" s="1597"/>
      <c r="K32" s="1649">
        <f t="shared" si="6"/>
        <v>0</v>
      </c>
    </row>
    <row r="33" spans="1:11">
      <c r="A33" s="1595" t="s">
        <v>2203</v>
      </c>
      <c r="B33" s="1615"/>
      <c r="C33" s="1616"/>
      <c r="D33" s="1616"/>
      <c r="E33" s="1617"/>
      <c r="F33" s="1615"/>
      <c r="G33" s="1616"/>
      <c r="H33" s="1617"/>
      <c r="I33" s="1597"/>
      <c r="J33" s="1597"/>
      <c r="K33" s="1649">
        <f t="shared" si="6"/>
        <v>0</v>
      </c>
    </row>
    <row r="34" spans="1:11">
      <c r="A34" s="1595" t="s">
        <v>652</v>
      </c>
      <c r="B34" s="1615"/>
      <c r="C34" s="1616"/>
      <c r="D34" s="1616"/>
      <c r="E34" s="1617"/>
      <c r="F34" s="1615"/>
      <c r="G34" s="1616"/>
      <c r="H34" s="1617"/>
      <c r="I34" s="1597"/>
      <c r="J34" s="1597"/>
      <c r="K34" s="1649">
        <f t="shared" si="6"/>
        <v>0</v>
      </c>
    </row>
    <row r="35" spans="1:11" ht="13.5" thickBot="1">
      <c r="A35" s="1595" t="s">
        <v>2204</v>
      </c>
      <c r="B35" s="1596"/>
      <c r="C35" s="1597"/>
      <c r="D35" s="1597"/>
      <c r="E35" s="1598"/>
      <c r="F35" s="1596"/>
      <c r="G35" s="1597"/>
      <c r="H35" s="1598"/>
      <c r="I35" s="1597"/>
      <c r="J35" s="1597"/>
      <c r="K35" s="1650">
        <f t="shared" si="6"/>
        <v>0</v>
      </c>
    </row>
    <row r="36" spans="1:11" ht="23.25" customHeight="1" thickBot="1">
      <c r="A36" s="1590" t="s">
        <v>2084</v>
      </c>
      <c r="B36" s="1605">
        <f t="shared" ref="B36:K36" si="7">SUM(B37:B39)</f>
        <v>0</v>
      </c>
      <c r="C36" s="1606">
        <f t="shared" si="7"/>
        <v>0</v>
      </c>
      <c r="D36" s="1606">
        <f t="shared" si="7"/>
        <v>0</v>
      </c>
      <c r="E36" s="1611">
        <f t="shared" si="7"/>
        <v>0</v>
      </c>
      <c r="F36" s="1606">
        <f t="shared" si="7"/>
        <v>0</v>
      </c>
      <c r="G36" s="1606">
        <f t="shared" si="7"/>
        <v>0</v>
      </c>
      <c r="H36" s="1611">
        <f t="shared" si="7"/>
        <v>0</v>
      </c>
      <c r="I36" s="1606">
        <f t="shared" si="7"/>
        <v>0</v>
      </c>
      <c r="J36" s="1606">
        <f t="shared" si="7"/>
        <v>0</v>
      </c>
      <c r="K36" s="1652">
        <f t="shared" si="7"/>
        <v>0</v>
      </c>
    </row>
    <row r="37" spans="1:11" s="1622" customFormat="1">
      <c r="A37" s="1595" t="s">
        <v>419</v>
      </c>
      <c r="B37" s="1619"/>
      <c r="C37" s="1620"/>
      <c r="D37" s="1620"/>
      <c r="E37" s="1621"/>
      <c r="F37" s="1619"/>
      <c r="G37" s="1620"/>
      <c r="H37" s="1621"/>
      <c r="I37" s="1620"/>
      <c r="J37" s="1620"/>
      <c r="K37" s="1649">
        <f>SUM(B37:J37)</f>
        <v>0</v>
      </c>
    </row>
    <row r="38" spans="1:11">
      <c r="A38" s="1595" t="s">
        <v>2205</v>
      </c>
      <c r="B38" s="1596"/>
      <c r="C38" s="1597"/>
      <c r="D38" s="1597"/>
      <c r="E38" s="1598"/>
      <c r="F38" s="1596"/>
      <c r="G38" s="1597"/>
      <c r="H38" s="1598"/>
      <c r="I38" s="1597"/>
      <c r="J38" s="1597"/>
      <c r="K38" s="1649">
        <f>SUM(B38:J38)</f>
        <v>0</v>
      </c>
    </row>
    <row r="39" spans="1:11" ht="13.5" thickBot="1">
      <c r="A39" s="1595" t="s">
        <v>728</v>
      </c>
      <c r="B39" s="1596"/>
      <c r="C39" s="1597"/>
      <c r="D39" s="1597"/>
      <c r="E39" s="1598"/>
      <c r="F39" s="1596"/>
      <c r="G39" s="1597"/>
      <c r="H39" s="1598"/>
      <c r="I39" s="1597"/>
      <c r="J39" s="1597"/>
      <c r="K39" s="1649">
        <f>SUM(B39:J39)</f>
        <v>0</v>
      </c>
    </row>
    <row r="40" spans="1:11" ht="20.25" customHeight="1" thickBot="1">
      <c r="A40" s="1590" t="s">
        <v>2206</v>
      </c>
      <c r="B40" s="1605">
        <f t="shared" ref="B40:K40" si="8">SUM(B41:B44)</f>
        <v>0</v>
      </c>
      <c r="C40" s="1606">
        <f t="shared" si="8"/>
        <v>0</v>
      </c>
      <c r="D40" s="1606">
        <f t="shared" si="8"/>
        <v>0</v>
      </c>
      <c r="E40" s="1611">
        <f t="shared" si="8"/>
        <v>0</v>
      </c>
      <c r="F40" s="1606">
        <f t="shared" si="8"/>
        <v>0</v>
      </c>
      <c r="G40" s="1606">
        <f t="shared" si="8"/>
        <v>0</v>
      </c>
      <c r="H40" s="1611">
        <f t="shared" si="8"/>
        <v>0</v>
      </c>
      <c r="I40" s="1606">
        <f t="shared" si="8"/>
        <v>0</v>
      </c>
      <c r="J40" s="1606">
        <f t="shared" si="8"/>
        <v>0</v>
      </c>
      <c r="K40" s="1653">
        <f t="shared" si="8"/>
        <v>0</v>
      </c>
    </row>
    <row r="41" spans="1:11">
      <c r="A41" s="1595" t="s">
        <v>2207</v>
      </c>
      <c r="B41" s="1623"/>
      <c r="C41" s="1624"/>
      <c r="D41" s="1624"/>
      <c r="E41" s="1625"/>
      <c r="F41" s="1623"/>
      <c r="G41" s="1624"/>
      <c r="H41" s="1625"/>
      <c r="I41" s="1624"/>
      <c r="J41" s="1624"/>
      <c r="K41" s="1649">
        <f>SUM(B41:J41)</f>
        <v>0</v>
      </c>
    </row>
    <row r="42" spans="1:11">
      <c r="A42" s="1595" t="s">
        <v>2208</v>
      </c>
      <c r="B42" s="1626"/>
      <c r="C42" s="1627"/>
      <c r="D42" s="1627"/>
      <c r="E42" s="1628"/>
      <c r="F42" s="1626"/>
      <c r="G42" s="1627"/>
      <c r="H42" s="1628"/>
      <c r="I42" s="1627"/>
      <c r="J42" s="1627"/>
      <c r="K42" s="1649">
        <f>SUM(B42:J42)</f>
        <v>0</v>
      </c>
    </row>
    <row r="43" spans="1:11" ht="18.75" customHeight="1">
      <c r="A43" s="1602" t="s">
        <v>2209</v>
      </c>
      <c r="B43" s="1626"/>
      <c r="C43" s="1627"/>
      <c r="D43" s="1627"/>
      <c r="E43" s="1628"/>
      <c r="F43" s="1626"/>
      <c r="G43" s="1627"/>
      <c r="H43" s="1628"/>
      <c r="I43" s="1627"/>
      <c r="J43" s="1627"/>
      <c r="K43" s="1649">
        <f>SUM(B43:J43)</f>
        <v>0</v>
      </c>
    </row>
    <row r="44" spans="1:11" ht="15" customHeight="1" thickBot="1">
      <c r="A44" s="1595" t="s">
        <v>1797</v>
      </c>
      <c r="B44" s="1623"/>
      <c r="C44" s="1624"/>
      <c r="D44" s="1624"/>
      <c r="E44" s="1625"/>
      <c r="F44" s="1623"/>
      <c r="G44" s="1624"/>
      <c r="H44" s="1625"/>
      <c r="I44" s="1624"/>
      <c r="J44" s="1624"/>
      <c r="K44" s="1649">
        <f>SUM(B44:J44)</f>
        <v>0</v>
      </c>
    </row>
    <row r="45" spans="1:11" ht="19.5" customHeight="1" thickBot="1">
      <c r="A45" s="1590" t="s">
        <v>2210</v>
      </c>
      <c r="B45" s="1629"/>
      <c r="C45" s="1630"/>
      <c r="D45" s="1630"/>
      <c r="E45" s="1631"/>
      <c r="F45" s="1629"/>
      <c r="G45" s="1630"/>
      <c r="H45" s="1631"/>
      <c r="I45" s="1630"/>
      <c r="J45" s="1631"/>
      <c r="K45" s="1653">
        <f>SUM(B45:J45)</f>
        <v>0</v>
      </c>
    </row>
    <row r="46" spans="1:11" ht="18.75" customHeight="1" thickBot="1">
      <c r="A46" s="1590" t="s">
        <v>1798</v>
      </c>
      <c r="B46" s="1605">
        <f t="shared" ref="B46:K46" si="9">+B45+B40+B36+B25+B9</f>
        <v>0</v>
      </c>
      <c r="C46" s="1606">
        <f t="shared" si="9"/>
        <v>0</v>
      </c>
      <c r="D46" s="1606">
        <f t="shared" si="9"/>
        <v>0</v>
      </c>
      <c r="E46" s="1611">
        <f t="shared" si="9"/>
        <v>0</v>
      </c>
      <c r="F46" s="1606">
        <f t="shared" si="9"/>
        <v>0</v>
      </c>
      <c r="G46" s="1606">
        <f t="shared" si="9"/>
        <v>0</v>
      </c>
      <c r="H46" s="1611">
        <f t="shared" si="9"/>
        <v>0</v>
      </c>
      <c r="I46" s="1606">
        <f t="shared" si="9"/>
        <v>0</v>
      </c>
      <c r="J46" s="1606">
        <f t="shared" si="9"/>
        <v>0</v>
      </c>
      <c r="K46" s="1654">
        <f t="shared" si="9"/>
        <v>0</v>
      </c>
    </row>
    <row r="47" spans="1:11" ht="18.75" customHeight="1" thickBot="1">
      <c r="A47" s="1590" t="s">
        <v>2211</v>
      </c>
      <c r="B47" s="1605">
        <f t="shared" ref="B47:K47" si="10">SUM(B48:B50)</f>
        <v>0</v>
      </c>
      <c r="C47" s="1606">
        <f t="shared" si="10"/>
        <v>0</v>
      </c>
      <c r="D47" s="1606">
        <f t="shared" si="10"/>
        <v>0</v>
      </c>
      <c r="E47" s="1611">
        <f t="shared" si="10"/>
        <v>0</v>
      </c>
      <c r="F47" s="1606">
        <f t="shared" si="10"/>
        <v>0</v>
      </c>
      <c r="G47" s="1606">
        <f t="shared" si="10"/>
        <v>0</v>
      </c>
      <c r="H47" s="1611">
        <f t="shared" si="10"/>
        <v>0</v>
      </c>
      <c r="I47" s="1606">
        <f t="shared" si="10"/>
        <v>0</v>
      </c>
      <c r="J47" s="1606">
        <f t="shared" si="10"/>
        <v>0</v>
      </c>
      <c r="K47" s="1655">
        <f t="shared" si="10"/>
        <v>0</v>
      </c>
    </row>
    <row r="48" spans="1:11" ht="26.25" customHeight="1">
      <c r="A48" s="1633" t="s">
        <v>2212</v>
      </c>
      <c r="B48" s="1634"/>
      <c r="C48" s="1635"/>
      <c r="D48" s="1635"/>
      <c r="E48" s="1636"/>
      <c r="F48" s="1637"/>
      <c r="G48" s="1638"/>
      <c r="H48" s="1639"/>
      <c r="I48" s="1635"/>
      <c r="J48" s="1635"/>
      <c r="K48" s="1649">
        <f>SUM(B48:J48)</f>
        <v>0</v>
      </c>
    </row>
    <row r="49" spans="1:11" ht="27" customHeight="1">
      <c r="A49" s="1633" t="s">
        <v>2213</v>
      </c>
      <c r="B49" s="1634"/>
      <c r="C49" s="1635"/>
      <c r="D49" s="1635"/>
      <c r="E49" s="1636"/>
      <c r="F49" s="1634"/>
      <c r="G49" s="1635"/>
      <c r="H49" s="1636"/>
      <c r="I49" s="1635"/>
      <c r="J49" s="1635"/>
      <c r="K49" s="1649">
        <f>SUM(B49:J49)</f>
        <v>0</v>
      </c>
    </row>
    <row r="50" spans="1:11" ht="20.25" customHeight="1" thickBot="1">
      <c r="A50" s="1588" t="s">
        <v>2214</v>
      </c>
      <c r="B50" s="1634"/>
      <c r="C50" s="1635"/>
      <c r="D50" s="1635"/>
      <c r="E50" s="1636"/>
      <c r="F50" s="1640"/>
      <c r="G50" s="1641"/>
      <c r="H50" s="1642"/>
      <c r="I50" s="1635"/>
      <c r="J50" s="1635"/>
      <c r="K50" s="1649">
        <f>SUM(B50:J50)</f>
        <v>0</v>
      </c>
    </row>
    <row r="51" spans="1:11" ht="18.75" customHeight="1" thickBot="1">
      <c r="A51" s="1590" t="s">
        <v>2215</v>
      </c>
      <c r="B51" s="1591">
        <f t="shared" ref="B51:K51" si="11">+B47+B46</f>
        <v>0</v>
      </c>
      <c r="C51" s="1592">
        <f t="shared" si="11"/>
        <v>0</v>
      </c>
      <c r="D51" s="1592">
        <f t="shared" si="11"/>
        <v>0</v>
      </c>
      <c r="E51" s="1593">
        <f t="shared" si="11"/>
        <v>0</v>
      </c>
      <c r="F51" s="1592">
        <f t="shared" si="11"/>
        <v>0</v>
      </c>
      <c r="G51" s="1592">
        <f t="shared" si="11"/>
        <v>0</v>
      </c>
      <c r="H51" s="1593">
        <f t="shared" si="11"/>
        <v>0</v>
      </c>
      <c r="I51" s="1592">
        <f t="shared" si="11"/>
        <v>0</v>
      </c>
      <c r="J51" s="1592">
        <f t="shared" si="11"/>
        <v>0</v>
      </c>
      <c r="K51" s="1594">
        <f t="shared" si="11"/>
        <v>0</v>
      </c>
    </row>
    <row r="52" spans="1:11" s="1603" customFormat="1">
      <c r="A52" s="1643"/>
      <c r="B52" s="1643"/>
      <c r="C52" s="1643"/>
      <c r="D52" s="1643"/>
      <c r="E52" s="1643"/>
      <c r="F52" s="1644"/>
      <c r="G52" s="1644"/>
      <c r="H52" s="1644"/>
      <c r="I52" s="1644"/>
      <c r="J52" s="1644"/>
      <c r="K52" s="1645"/>
    </row>
  </sheetData>
  <mergeCells count="3">
    <mergeCell ref="B7:E7"/>
    <mergeCell ref="F7:H7"/>
    <mergeCell ref="I7:J7"/>
  </mergeCells>
  <pageMargins left="0.75" right="0.75" top="1" bottom="1" header="0.5" footer="0.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sheetViews>
  <sheetFormatPr defaultRowHeight="12.75"/>
  <cols>
    <col min="1" max="1" width="60.140625" style="1579" customWidth="1"/>
    <col min="2" max="2" width="18.5703125" style="1579" customWidth="1"/>
    <col min="3" max="4" width="11.140625" style="1579" customWidth="1"/>
    <col min="5" max="5" width="10.7109375" style="1579" customWidth="1"/>
    <col min="6" max="9" width="11.140625" style="1579" customWidth="1"/>
    <col min="10" max="10" width="13.42578125" style="1579" customWidth="1"/>
    <col min="11" max="11" width="11.140625" style="1579" customWidth="1"/>
    <col min="12" max="16384" width="9.140625" style="1579"/>
  </cols>
  <sheetData>
    <row r="1" spans="1:11" ht="15">
      <c r="A1" s="38" t="s">
        <v>120</v>
      </c>
      <c r="B1" s="38" t="s">
        <v>2225</v>
      </c>
    </row>
    <row r="2" spans="1:11" ht="26.25" customHeight="1">
      <c r="A2" s="38" t="s">
        <v>1994</v>
      </c>
      <c r="B2" s="96" t="s">
        <v>2226</v>
      </c>
    </row>
    <row r="3" spans="1:11" ht="15">
      <c r="A3" s="38" t="s">
        <v>108</v>
      </c>
      <c r="B3" s="38" t="s">
        <v>109</v>
      </c>
    </row>
    <row r="4" spans="1:11" ht="15">
      <c r="A4" s="38" t="s">
        <v>110</v>
      </c>
      <c r="B4" s="38" t="s">
        <v>4</v>
      </c>
    </row>
    <row r="5" spans="1:11" ht="15">
      <c r="A5" s="38" t="s">
        <v>111</v>
      </c>
      <c r="B5" s="38" t="s">
        <v>1997</v>
      </c>
    </row>
    <row r="6" spans="1:11" ht="13.5" thickBot="1"/>
    <row r="7" spans="1:11" ht="13.5" thickBot="1">
      <c r="A7" s="1646"/>
      <c r="B7" s="4621" t="s">
        <v>2171</v>
      </c>
      <c r="C7" s="4622"/>
      <c r="D7" s="4622"/>
      <c r="E7" s="4623"/>
      <c r="F7" s="4624" t="s">
        <v>2172</v>
      </c>
      <c r="G7" s="4625"/>
      <c r="H7" s="4626"/>
      <c r="I7" s="4624" t="s">
        <v>2173</v>
      </c>
      <c r="J7" s="4625"/>
      <c r="K7" s="1580" t="s">
        <v>2001</v>
      </c>
    </row>
    <row r="8" spans="1:11" ht="13.5" thickBot="1">
      <c r="A8" s="1647" t="s">
        <v>2224</v>
      </c>
      <c r="B8" s="1581" t="s">
        <v>2174</v>
      </c>
      <c r="C8" s="1582" t="s">
        <v>2175</v>
      </c>
      <c r="D8" s="1582" t="s">
        <v>2176</v>
      </c>
      <c r="E8" s="1583" t="s">
        <v>2177</v>
      </c>
      <c r="F8" s="1584" t="s">
        <v>2178</v>
      </c>
      <c r="G8" s="1585" t="s">
        <v>2179</v>
      </c>
      <c r="H8" s="1586" t="s">
        <v>2180</v>
      </c>
      <c r="I8" s="1587" t="s">
        <v>2181</v>
      </c>
      <c r="J8" s="1588" t="s">
        <v>2182</v>
      </c>
      <c r="K8" s="1589"/>
    </row>
    <row r="9" spans="1:11" ht="18.75" customHeight="1" thickBot="1">
      <c r="A9" s="1590" t="s">
        <v>2183</v>
      </c>
      <c r="B9" s="1605">
        <f t="shared" ref="B9:K9" si="0">SUM(B10:B24)</f>
        <v>0</v>
      </c>
      <c r="C9" s="1606">
        <f t="shared" si="0"/>
        <v>0</v>
      </c>
      <c r="D9" s="1606">
        <f t="shared" si="0"/>
        <v>0</v>
      </c>
      <c r="E9" s="1611">
        <f t="shared" si="0"/>
        <v>0</v>
      </c>
      <c r="F9" s="1606">
        <f t="shared" si="0"/>
        <v>0</v>
      </c>
      <c r="G9" s="1606">
        <f t="shared" si="0"/>
        <v>0</v>
      </c>
      <c r="H9" s="1611">
        <f t="shared" si="0"/>
        <v>0</v>
      </c>
      <c r="I9" s="1606">
        <f t="shared" si="0"/>
        <v>0</v>
      </c>
      <c r="J9" s="1606">
        <f t="shared" si="0"/>
        <v>0</v>
      </c>
      <c r="K9" s="1594">
        <f t="shared" si="0"/>
        <v>0</v>
      </c>
    </row>
    <row r="10" spans="1:11">
      <c r="A10" s="1595" t="s">
        <v>2184</v>
      </c>
      <c r="B10" s="1596"/>
      <c r="C10" s="1597"/>
      <c r="D10" s="1597"/>
      <c r="E10" s="1598"/>
      <c r="F10" s="1596"/>
      <c r="G10" s="1597"/>
      <c r="H10" s="1598"/>
      <c r="I10" s="1597"/>
      <c r="J10" s="1599"/>
      <c r="K10" s="1648">
        <f t="shared" ref="K10:K24" si="1">SUM(B10:J10)</f>
        <v>0</v>
      </c>
    </row>
    <row r="11" spans="1:11">
      <c r="A11" s="1595" t="s">
        <v>2185</v>
      </c>
      <c r="B11" s="1596"/>
      <c r="C11" s="1597"/>
      <c r="D11" s="1597"/>
      <c r="E11" s="1598"/>
      <c r="F11" s="1596"/>
      <c r="G11" s="1597"/>
      <c r="H11" s="1598"/>
      <c r="I11" s="1597"/>
      <c r="J11" s="1597"/>
      <c r="K11" s="1649">
        <f t="shared" si="1"/>
        <v>0</v>
      </c>
    </row>
    <row r="12" spans="1:11">
      <c r="A12" s="1595" t="s">
        <v>2186</v>
      </c>
      <c r="B12" s="1596"/>
      <c r="C12" s="1597"/>
      <c r="D12" s="1597"/>
      <c r="E12" s="1598"/>
      <c r="F12" s="1596"/>
      <c r="G12" s="1597"/>
      <c r="H12" s="1598"/>
      <c r="I12" s="1597"/>
      <c r="J12" s="1597"/>
      <c r="K12" s="1649">
        <f t="shared" si="1"/>
        <v>0</v>
      </c>
    </row>
    <row r="13" spans="1:11">
      <c r="A13" s="1595" t="s">
        <v>2187</v>
      </c>
      <c r="B13" s="1596"/>
      <c r="C13" s="1597"/>
      <c r="D13" s="1597"/>
      <c r="E13" s="1598"/>
      <c r="F13" s="1596"/>
      <c r="G13" s="1597"/>
      <c r="H13" s="1598"/>
      <c r="I13" s="1597"/>
      <c r="J13" s="1597"/>
      <c r="K13" s="1649">
        <f t="shared" si="1"/>
        <v>0</v>
      </c>
    </row>
    <row r="14" spans="1:11">
      <c r="A14" s="1595" t="s">
        <v>2188</v>
      </c>
      <c r="B14" s="1596"/>
      <c r="C14" s="1597"/>
      <c r="D14" s="1597"/>
      <c r="E14" s="1598"/>
      <c r="F14" s="1596"/>
      <c r="G14" s="1597"/>
      <c r="H14" s="1598"/>
      <c r="I14" s="1597"/>
      <c r="J14" s="1597"/>
      <c r="K14" s="1649">
        <f t="shared" si="1"/>
        <v>0</v>
      </c>
    </row>
    <row r="15" spans="1:11">
      <c r="A15" s="1595" t="s">
        <v>2189</v>
      </c>
      <c r="B15" s="1596"/>
      <c r="C15" s="1597"/>
      <c r="D15" s="1597"/>
      <c r="E15" s="1598"/>
      <c r="F15" s="1596"/>
      <c r="G15" s="1597"/>
      <c r="H15" s="1598"/>
      <c r="I15" s="1597"/>
      <c r="J15" s="1597"/>
      <c r="K15" s="1649">
        <f t="shared" si="1"/>
        <v>0</v>
      </c>
    </row>
    <row r="16" spans="1:11">
      <c r="A16" s="1595" t="s">
        <v>2190</v>
      </c>
      <c r="B16" s="1596"/>
      <c r="C16" s="1597"/>
      <c r="D16" s="1597"/>
      <c r="E16" s="1598"/>
      <c r="F16" s="1596"/>
      <c r="G16" s="1597"/>
      <c r="H16" s="1598"/>
      <c r="I16" s="1597"/>
      <c r="J16" s="1597"/>
      <c r="K16" s="1649">
        <f t="shared" si="1"/>
        <v>0</v>
      </c>
    </row>
    <row r="17" spans="1:11" ht="23.25">
      <c r="A17" s="1602" t="s">
        <v>2191</v>
      </c>
      <c r="B17" s="1596"/>
      <c r="C17" s="1597"/>
      <c r="D17" s="1597"/>
      <c r="E17" s="1598"/>
      <c r="F17" s="1596"/>
      <c r="G17" s="1597"/>
      <c r="H17" s="1598"/>
      <c r="I17" s="1597"/>
      <c r="J17" s="1597"/>
      <c r="K17" s="1649">
        <f t="shared" si="1"/>
        <v>0</v>
      </c>
    </row>
    <row r="18" spans="1:11" s="1603" customFormat="1">
      <c r="A18" s="1602" t="s">
        <v>2192</v>
      </c>
      <c r="B18" s="1596"/>
      <c r="C18" s="1597"/>
      <c r="D18" s="1597"/>
      <c r="E18" s="1598"/>
      <c r="F18" s="1596"/>
      <c r="G18" s="1597"/>
      <c r="H18" s="1598"/>
      <c r="I18" s="1597"/>
      <c r="J18" s="1597"/>
      <c r="K18" s="1649">
        <f t="shared" si="1"/>
        <v>0</v>
      </c>
    </row>
    <row r="19" spans="1:11" s="1603" customFormat="1">
      <c r="A19" s="1595" t="s">
        <v>2193</v>
      </c>
      <c r="B19" s="1596"/>
      <c r="C19" s="1597"/>
      <c r="D19" s="1597"/>
      <c r="E19" s="1598"/>
      <c r="F19" s="1596"/>
      <c r="G19" s="1597"/>
      <c r="H19" s="1598"/>
      <c r="I19" s="1597"/>
      <c r="J19" s="1597"/>
      <c r="K19" s="1649">
        <f t="shared" si="1"/>
        <v>0</v>
      </c>
    </row>
    <row r="20" spans="1:11" ht="12" customHeight="1">
      <c r="A20" s="1595" t="s">
        <v>2194</v>
      </c>
      <c r="B20" s="1596"/>
      <c r="C20" s="1597"/>
      <c r="D20" s="1597"/>
      <c r="E20" s="1598"/>
      <c r="F20" s="1596"/>
      <c r="G20" s="1597"/>
      <c r="H20" s="1598"/>
      <c r="I20" s="1597"/>
      <c r="J20" s="1597"/>
      <c r="K20" s="1649">
        <f t="shared" si="1"/>
        <v>0</v>
      </c>
    </row>
    <row r="21" spans="1:11">
      <c r="A21" s="1595" t="s">
        <v>2195</v>
      </c>
      <c r="B21" s="1596"/>
      <c r="C21" s="1597"/>
      <c r="D21" s="1597"/>
      <c r="E21" s="1598"/>
      <c r="F21" s="1596"/>
      <c r="G21" s="1597"/>
      <c r="H21" s="1598"/>
      <c r="I21" s="1597"/>
      <c r="J21" s="1597"/>
      <c r="K21" s="1649">
        <f t="shared" si="1"/>
        <v>0</v>
      </c>
    </row>
    <row r="22" spans="1:11">
      <c r="A22" s="1595" t="s">
        <v>2196</v>
      </c>
      <c r="B22" s="1596"/>
      <c r="C22" s="1597"/>
      <c r="D22" s="1597"/>
      <c r="E22" s="1598"/>
      <c r="F22" s="1596"/>
      <c r="G22" s="1597"/>
      <c r="H22" s="1598"/>
      <c r="I22" s="1597"/>
      <c r="J22" s="1597"/>
      <c r="K22" s="1649">
        <f t="shared" si="1"/>
        <v>0</v>
      </c>
    </row>
    <row r="23" spans="1:11">
      <c r="A23" s="1595" t="s">
        <v>2197</v>
      </c>
      <c r="B23" s="1596"/>
      <c r="C23" s="1597"/>
      <c r="D23" s="1597"/>
      <c r="E23" s="1598"/>
      <c r="F23" s="1596"/>
      <c r="G23" s="1597"/>
      <c r="H23" s="1598"/>
      <c r="I23" s="1597"/>
      <c r="J23" s="1597"/>
      <c r="K23" s="1649">
        <f t="shared" si="1"/>
        <v>0</v>
      </c>
    </row>
    <row r="24" spans="1:11" ht="13.5" thickBot="1">
      <c r="A24" s="1595" t="s">
        <v>2198</v>
      </c>
      <c r="B24" s="1596"/>
      <c r="C24" s="1597"/>
      <c r="D24" s="1597"/>
      <c r="E24" s="1598"/>
      <c r="F24" s="1596"/>
      <c r="G24" s="1597"/>
      <c r="H24" s="1598"/>
      <c r="I24" s="1597"/>
      <c r="J24" s="1597"/>
      <c r="K24" s="1650">
        <f t="shared" si="1"/>
        <v>0</v>
      </c>
    </row>
    <row r="25" spans="1:11" ht="22.5" customHeight="1" thickBot="1">
      <c r="A25" s="1590" t="s">
        <v>2199</v>
      </c>
      <c r="B25" s="1605">
        <f>+B26+B29+B35</f>
        <v>0</v>
      </c>
      <c r="C25" s="1605">
        <f t="shared" ref="C25:H25" si="2">+C26+C29+C35</f>
        <v>0</v>
      </c>
      <c r="D25" s="1605">
        <f t="shared" si="2"/>
        <v>0</v>
      </c>
      <c r="E25" s="1605">
        <f t="shared" si="2"/>
        <v>0</v>
      </c>
      <c r="F25" s="1605">
        <f t="shared" si="2"/>
        <v>0</v>
      </c>
      <c r="G25" s="1605">
        <f t="shared" si="2"/>
        <v>0</v>
      </c>
      <c r="H25" s="1605">
        <f t="shared" si="2"/>
        <v>0</v>
      </c>
      <c r="I25" s="1606">
        <f t="shared" ref="I25:K25" si="3">+I26+I29+I32+I33+I34+I35</f>
        <v>0</v>
      </c>
      <c r="J25" s="1606">
        <f t="shared" si="3"/>
        <v>0</v>
      </c>
      <c r="K25" s="1651">
        <f t="shared" si="3"/>
        <v>0</v>
      </c>
    </row>
    <row r="26" spans="1:11" ht="21" customHeight="1" thickBot="1">
      <c r="A26" s="1595" t="s">
        <v>2200</v>
      </c>
      <c r="B26" s="1608">
        <f t="shared" ref="B26:K26" si="4">+B27+B28</f>
        <v>0</v>
      </c>
      <c r="C26" s="1609">
        <f t="shared" si="4"/>
        <v>0</v>
      </c>
      <c r="D26" s="1609">
        <f t="shared" si="4"/>
        <v>0</v>
      </c>
      <c r="E26" s="1610">
        <f t="shared" si="4"/>
        <v>0</v>
      </c>
      <c r="F26" s="1605">
        <f t="shared" si="4"/>
        <v>0</v>
      </c>
      <c r="G26" s="1606">
        <f t="shared" si="4"/>
        <v>0</v>
      </c>
      <c r="H26" s="1611">
        <f t="shared" si="4"/>
        <v>0</v>
      </c>
      <c r="I26" s="1606">
        <f t="shared" si="4"/>
        <v>0</v>
      </c>
      <c r="J26" s="1606">
        <f t="shared" si="4"/>
        <v>0</v>
      </c>
      <c r="K26" s="1651">
        <f t="shared" si="4"/>
        <v>0</v>
      </c>
    </row>
    <row r="27" spans="1:11" s="1603" customFormat="1">
      <c r="A27" s="1612" t="s">
        <v>2159</v>
      </c>
      <c r="B27" s="1596"/>
      <c r="C27" s="1597"/>
      <c r="D27" s="1597"/>
      <c r="E27" s="1598"/>
      <c r="F27" s="1596"/>
      <c r="G27" s="1597"/>
      <c r="H27" s="1598"/>
      <c r="I27" s="1597"/>
      <c r="J27" s="1597"/>
      <c r="K27" s="1649">
        <f>SUM(B27:J27)</f>
        <v>0</v>
      </c>
    </row>
    <row r="28" spans="1:11" s="1603" customFormat="1" ht="13.5" thickBot="1">
      <c r="A28" s="1613" t="s">
        <v>2201</v>
      </c>
      <c r="B28" s="1596"/>
      <c r="C28" s="1597"/>
      <c r="D28" s="1597"/>
      <c r="E28" s="1598"/>
      <c r="F28" s="1596"/>
      <c r="G28" s="1597"/>
      <c r="H28" s="1598"/>
      <c r="I28" s="1597"/>
      <c r="J28" s="1597"/>
      <c r="K28" s="1649">
        <f>SUM(B28:J28)</f>
        <v>0</v>
      </c>
    </row>
    <row r="29" spans="1:11" ht="13.5" thickBot="1">
      <c r="A29" s="1614" t="s">
        <v>2202</v>
      </c>
      <c r="B29" s="1605">
        <f t="shared" ref="B29:K29" si="5">+B30+B31</f>
        <v>0</v>
      </c>
      <c r="C29" s="1606">
        <f t="shared" si="5"/>
        <v>0</v>
      </c>
      <c r="D29" s="1606">
        <f t="shared" si="5"/>
        <v>0</v>
      </c>
      <c r="E29" s="1611">
        <f t="shared" si="5"/>
        <v>0</v>
      </c>
      <c r="F29" s="1605">
        <f t="shared" si="5"/>
        <v>0</v>
      </c>
      <c r="G29" s="1606">
        <f t="shared" si="5"/>
        <v>0</v>
      </c>
      <c r="H29" s="1611">
        <f t="shared" si="5"/>
        <v>0</v>
      </c>
      <c r="I29" s="1606">
        <f t="shared" si="5"/>
        <v>0</v>
      </c>
      <c r="J29" s="1606">
        <f t="shared" si="5"/>
        <v>0</v>
      </c>
      <c r="K29" s="1648">
        <f t="shared" si="5"/>
        <v>0</v>
      </c>
    </row>
    <row r="30" spans="1:11">
      <c r="A30" s="1612" t="s">
        <v>2159</v>
      </c>
      <c r="B30" s="1596"/>
      <c r="C30" s="1597"/>
      <c r="D30" s="1597"/>
      <c r="E30" s="1598"/>
      <c r="F30" s="1596"/>
      <c r="G30" s="1597"/>
      <c r="H30" s="1598"/>
      <c r="I30" s="1597"/>
      <c r="J30" s="1597"/>
      <c r="K30" s="1648">
        <f t="shared" ref="K30:K35" si="6">SUM(B30:J30)</f>
        <v>0</v>
      </c>
    </row>
    <row r="31" spans="1:11" ht="13.5" thickBot="1">
      <c r="A31" s="1613" t="s">
        <v>2201</v>
      </c>
      <c r="B31" s="1596"/>
      <c r="C31" s="1597"/>
      <c r="D31" s="1597"/>
      <c r="E31" s="1598"/>
      <c r="F31" s="1596"/>
      <c r="G31" s="1597"/>
      <c r="H31" s="1598"/>
      <c r="I31" s="1597"/>
      <c r="J31" s="1597"/>
      <c r="K31" s="1649">
        <f t="shared" si="6"/>
        <v>0</v>
      </c>
    </row>
    <row r="32" spans="1:11">
      <c r="A32" s="1595" t="s">
        <v>331</v>
      </c>
      <c r="B32" s="1615"/>
      <c r="C32" s="1616"/>
      <c r="D32" s="1616"/>
      <c r="E32" s="1617"/>
      <c r="F32" s="1615"/>
      <c r="G32" s="1616"/>
      <c r="H32" s="1617"/>
      <c r="I32" s="1597"/>
      <c r="J32" s="1597"/>
      <c r="K32" s="1649">
        <f t="shared" si="6"/>
        <v>0</v>
      </c>
    </row>
    <row r="33" spans="1:11">
      <c r="A33" s="1595" t="s">
        <v>2203</v>
      </c>
      <c r="B33" s="1615"/>
      <c r="C33" s="1616"/>
      <c r="D33" s="1616"/>
      <c r="E33" s="1617"/>
      <c r="F33" s="1615"/>
      <c r="G33" s="1616"/>
      <c r="H33" s="1617"/>
      <c r="I33" s="1597"/>
      <c r="J33" s="1597"/>
      <c r="K33" s="1649">
        <f t="shared" si="6"/>
        <v>0</v>
      </c>
    </row>
    <row r="34" spans="1:11">
      <c r="A34" s="1595" t="s">
        <v>652</v>
      </c>
      <c r="B34" s="1615"/>
      <c r="C34" s="1616"/>
      <c r="D34" s="1616"/>
      <c r="E34" s="1617"/>
      <c r="F34" s="1615"/>
      <c r="G34" s="1616"/>
      <c r="H34" s="1617"/>
      <c r="I34" s="1597"/>
      <c r="J34" s="1597"/>
      <c r="K34" s="1649">
        <f t="shared" si="6"/>
        <v>0</v>
      </c>
    </row>
    <row r="35" spans="1:11" ht="13.5" thickBot="1">
      <c r="A35" s="1595" t="s">
        <v>2204</v>
      </c>
      <c r="B35" s="1596"/>
      <c r="C35" s="1597"/>
      <c r="D35" s="1597"/>
      <c r="E35" s="1598"/>
      <c r="F35" s="1596"/>
      <c r="G35" s="1597"/>
      <c r="H35" s="1598"/>
      <c r="I35" s="1597"/>
      <c r="J35" s="1597"/>
      <c r="K35" s="1650">
        <f t="shared" si="6"/>
        <v>0</v>
      </c>
    </row>
    <row r="36" spans="1:11" ht="23.25" customHeight="1" thickBot="1">
      <c r="A36" s="1590" t="s">
        <v>2084</v>
      </c>
      <c r="B36" s="1605">
        <f t="shared" ref="B36:K36" si="7">SUM(B37:B39)</f>
        <v>0</v>
      </c>
      <c r="C36" s="1606">
        <f t="shared" si="7"/>
        <v>0</v>
      </c>
      <c r="D36" s="1606">
        <f t="shared" si="7"/>
        <v>0</v>
      </c>
      <c r="E36" s="1611">
        <f t="shared" si="7"/>
        <v>0</v>
      </c>
      <c r="F36" s="1606">
        <f t="shared" si="7"/>
        <v>0</v>
      </c>
      <c r="G36" s="1606">
        <f t="shared" si="7"/>
        <v>0</v>
      </c>
      <c r="H36" s="1611">
        <f t="shared" si="7"/>
        <v>0</v>
      </c>
      <c r="I36" s="1606">
        <f t="shared" si="7"/>
        <v>0</v>
      </c>
      <c r="J36" s="1606">
        <f t="shared" si="7"/>
        <v>0</v>
      </c>
      <c r="K36" s="1652">
        <f t="shared" si="7"/>
        <v>0</v>
      </c>
    </row>
    <row r="37" spans="1:11" s="1622" customFormat="1">
      <c r="A37" s="1595" t="s">
        <v>419</v>
      </c>
      <c r="B37" s="1619"/>
      <c r="C37" s="1620"/>
      <c r="D37" s="1620"/>
      <c r="E37" s="1621"/>
      <c r="F37" s="1619"/>
      <c r="G37" s="1620"/>
      <c r="H37" s="1621"/>
      <c r="I37" s="1620"/>
      <c r="J37" s="1620"/>
      <c r="K37" s="1649">
        <f>SUM(B37:J37)</f>
        <v>0</v>
      </c>
    </row>
    <row r="38" spans="1:11">
      <c r="A38" s="1595" t="s">
        <v>2205</v>
      </c>
      <c r="B38" s="1596"/>
      <c r="C38" s="1597"/>
      <c r="D38" s="1597"/>
      <c r="E38" s="1598"/>
      <c r="F38" s="1596"/>
      <c r="G38" s="1597"/>
      <c r="H38" s="1598"/>
      <c r="I38" s="1597"/>
      <c r="J38" s="1597"/>
      <c r="K38" s="1649">
        <f>SUM(B38:J38)</f>
        <v>0</v>
      </c>
    </row>
    <row r="39" spans="1:11" ht="13.5" thickBot="1">
      <c r="A39" s="1595" t="s">
        <v>728</v>
      </c>
      <c r="B39" s="1596"/>
      <c r="C39" s="1597"/>
      <c r="D39" s="1597"/>
      <c r="E39" s="1598"/>
      <c r="F39" s="1596"/>
      <c r="G39" s="1597"/>
      <c r="H39" s="1598"/>
      <c r="I39" s="1597"/>
      <c r="J39" s="1597"/>
      <c r="K39" s="1649">
        <f>SUM(B39:J39)</f>
        <v>0</v>
      </c>
    </row>
    <row r="40" spans="1:11" ht="20.25" customHeight="1" thickBot="1">
      <c r="A40" s="1590" t="s">
        <v>2206</v>
      </c>
      <c r="B40" s="1605">
        <f t="shared" ref="B40:K40" si="8">SUM(B41:B44)</f>
        <v>0</v>
      </c>
      <c r="C40" s="1606">
        <f t="shared" si="8"/>
        <v>0</v>
      </c>
      <c r="D40" s="1606">
        <f t="shared" si="8"/>
        <v>0</v>
      </c>
      <c r="E40" s="1611">
        <f t="shared" si="8"/>
        <v>0</v>
      </c>
      <c r="F40" s="1606">
        <f t="shared" si="8"/>
        <v>0</v>
      </c>
      <c r="G40" s="1606">
        <f t="shared" si="8"/>
        <v>0</v>
      </c>
      <c r="H40" s="1611">
        <f t="shared" si="8"/>
        <v>0</v>
      </c>
      <c r="I40" s="1606">
        <f t="shared" si="8"/>
        <v>0</v>
      </c>
      <c r="J40" s="1606">
        <f t="shared" si="8"/>
        <v>0</v>
      </c>
      <c r="K40" s="1653">
        <f t="shared" si="8"/>
        <v>0</v>
      </c>
    </row>
    <row r="41" spans="1:11">
      <c r="A41" s="1595" t="s">
        <v>2207</v>
      </c>
      <c r="B41" s="1623"/>
      <c r="C41" s="1624"/>
      <c r="D41" s="1624"/>
      <c r="E41" s="1625"/>
      <c r="F41" s="1623"/>
      <c r="G41" s="1624"/>
      <c r="H41" s="1625"/>
      <c r="I41" s="1624"/>
      <c r="J41" s="1624"/>
      <c r="K41" s="1649">
        <f>SUM(B41:J41)</f>
        <v>0</v>
      </c>
    </row>
    <row r="42" spans="1:11">
      <c r="A42" s="1595" t="s">
        <v>2208</v>
      </c>
      <c r="B42" s="1626"/>
      <c r="C42" s="1627"/>
      <c r="D42" s="1627"/>
      <c r="E42" s="1628"/>
      <c r="F42" s="1626"/>
      <c r="G42" s="1627"/>
      <c r="H42" s="1628"/>
      <c r="I42" s="1627"/>
      <c r="J42" s="1627"/>
      <c r="K42" s="1649">
        <f>SUM(B42:J42)</f>
        <v>0</v>
      </c>
    </row>
    <row r="43" spans="1:11" ht="18.75" customHeight="1">
      <c r="A43" s="1602" t="s">
        <v>2209</v>
      </c>
      <c r="B43" s="1626"/>
      <c r="C43" s="1627"/>
      <c r="D43" s="1627"/>
      <c r="E43" s="1628"/>
      <c r="F43" s="1626"/>
      <c r="G43" s="1627"/>
      <c r="H43" s="1628"/>
      <c r="I43" s="1627"/>
      <c r="J43" s="1627"/>
      <c r="K43" s="1649">
        <f>SUM(B43:J43)</f>
        <v>0</v>
      </c>
    </row>
    <row r="44" spans="1:11" ht="15" customHeight="1" thickBot="1">
      <c r="A44" s="1595" t="s">
        <v>1797</v>
      </c>
      <c r="B44" s="1623"/>
      <c r="C44" s="1624"/>
      <c r="D44" s="1624"/>
      <c r="E44" s="1625"/>
      <c r="F44" s="1623"/>
      <c r="G44" s="1624"/>
      <c r="H44" s="1625"/>
      <c r="I44" s="1624"/>
      <c r="J44" s="1624"/>
      <c r="K44" s="1649">
        <f>SUM(B44:J44)</f>
        <v>0</v>
      </c>
    </row>
    <row r="45" spans="1:11" ht="19.5" customHeight="1" thickBot="1">
      <c r="A45" s="1590" t="s">
        <v>2210</v>
      </c>
      <c r="B45" s="1629"/>
      <c r="C45" s="1630"/>
      <c r="D45" s="1630"/>
      <c r="E45" s="1631"/>
      <c r="F45" s="1629"/>
      <c r="G45" s="1630"/>
      <c r="H45" s="1631"/>
      <c r="I45" s="1630"/>
      <c r="J45" s="1631"/>
      <c r="K45" s="1653">
        <f>SUM(B45:J45)</f>
        <v>0</v>
      </c>
    </row>
    <row r="46" spans="1:11" ht="18.75" customHeight="1" thickBot="1">
      <c r="A46" s="1590" t="s">
        <v>1798</v>
      </c>
      <c r="B46" s="1605">
        <f t="shared" ref="B46:K46" si="9">+B45+B40+B36+B25+B9</f>
        <v>0</v>
      </c>
      <c r="C46" s="1606">
        <f t="shared" si="9"/>
        <v>0</v>
      </c>
      <c r="D46" s="1606">
        <f t="shared" si="9"/>
        <v>0</v>
      </c>
      <c r="E46" s="1611">
        <f t="shared" si="9"/>
        <v>0</v>
      </c>
      <c r="F46" s="1606">
        <f t="shared" si="9"/>
        <v>0</v>
      </c>
      <c r="G46" s="1606">
        <f t="shared" si="9"/>
        <v>0</v>
      </c>
      <c r="H46" s="1611">
        <f t="shared" si="9"/>
        <v>0</v>
      </c>
      <c r="I46" s="1606">
        <f t="shared" si="9"/>
        <v>0</v>
      </c>
      <c r="J46" s="1606">
        <f t="shared" si="9"/>
        <v>0</v>
      </c>
      <c r="K46" s="1654">
        <f t="shared" si="9"/>
        <v>0</v>
      </c>
    </row>
    <row r="47" spans="1:11" ht="18.75" customHeight="1" thickBot="1">
      <c r="A47" s="1590" t="s">
        <v>2211</v>
      </c>
      <c r="B47" s="1605">
        <f t="shared" ref="B47:K47" si="10">SUM(B48:B50)</f>
        <v>0</v>
      </c>
      <c r="C47" s="1606">
        <f t="shared" si="10"/>
        <v>0</v>
      </c>
      <c r="D47" s="1606">
        <f t="shared" si="10"/>
        <v>0</v>
      </c>
      <c r="E47" s="1611">
        <f t="shared" si="10"/>
        <v>0</v>
      </c>
      <c r="F47" s="1606">
        <f t="shared" si="10"/>
        <v>0</v>
      </c>
      <c r="G47" s="1606">
        <f t="shared" si="10"/>
        <v>0</v>
      </c>
      <c r="H47" s="1611">
        <f t="shared" si="10"/>
        <v>0</v>
      </c>
      <c r="I47" s="1606">
        <f t="shared" si="10"/>
        <v>0</v>
      </c>
      <c r="J47" s="1606">
        <f t="shared" si="10"/>
        <v>0</v>
      </c>
      <c r="K47" s="1655">
        <f t="shared" si="10"/>
        <v>0</v>
      </c>
    </row>
    <row r="48" spans="1:11" ht="26.25" customHeight="1">
      <c r="A48" s="1633" t="s">
        <v>2212</v>
      </c>
      <c r="B48" s="1634"/>
      <c r="C48" s="1635"/>
      <c r="D48" s="1635"/>
      <c r="E48" s="1636"/>
      <c r="F48" s="1637"/>
      <c r="G48" s="1638"/>
      <c r="H48" s="1639"/>
      <c r="I48" s="1635"/>
      <c r="J48" s="1635"/>
      <c r="K48" s="1649">
        <f>SUM(B48:J48)</f>
        <v>0</v>
      </c>
    </row>
    <row r="49" spans="1:11" ht="27" customHeight="1">
      <c r="A49" s="1633" t="s">
        <v>2213</v>
      </c>
      <c r="B49" s="1634"/>
      <c r="C49" s="1635"/>
      <c r="D49" s="1635"/>
      <c r="E49" s="1636"/>
      <c r="F49" s="1634"/>
      <c r="G49" s="1635"/>
      <c r="H49" s="1636"/>
      <c r="I49" s="1635"/>
      <c r="J49" s="1635"/>
      <c r="K49" s="1649">
        <f>SUM(B49:J49)</f>
        <v>0</v>
      </c>
    </row>
    <row r="50" spans="1:11" ht="20.25" customHeight="1" thickBot="1">
      <c r="A50" s="1588" t="s">
        <v>2214</v>
      </c>
      <c r="B50" s="1634"/>
      <c r="C50" s="1635"/>
      <c r="D50" s="1635"/>
      <c r="E50" s="1636"/>
      <c r="F50" s="1640"/>
      <c r="G50" s="1641"/>
      <c r="H50" s="1642"/>
      <c r="I50" s="1635"/>
      <c r="J50" s="1635"/>
      <c r="K50" s="1649">
        <f>SUM(B50:J50)</f>
        <v>0</v>
      </c>
    </row>
    <row r="51" spans="1:11" ht="18.75" customHeight="1" thickBot="1">
      <c r="A51" s="1590" t="s">
        <v>2215</v>
      </c>
      <c r="B51" s="1591">
        <f t="shared" ref="B51:K51" si="11">+B47+B46</f>
        <v>0</v>
      </c>
      <c r="C51" s="1592">
        <f t="shared" si="11"/>
        <v>0</v>
      </c>
      <c r="D51" s="1592">
        <f t="shared" si="11"/>
        <v>0</v>
      </c>
      <c r="E51" s="1593">
        <f t="shared" si="11"/>
        <v>0</v>
      </c>
      <c r="F51" s="1592">
        <f t="shared" si="11"/>
        <v>0</v>
      </c>
      <c r="G51" s="1592">
        <f t="shared" si="11"/>
        <v>0</v>
      </c>
      <c r="H51" s="1593">
        <f t="shared" si="11"/>
        <v>0</v>
      </c>
      <c r="I51" s="1592">
        <f t="shared" si="11"/>
        <v>0</v>
      </c>
      <c r="J51" s="1592">
        <f t="shared" si="11"/>
        <v>0</v>
      </c>
      <c r="K51" s="1594">
        <f t="shared" si="11"/>
        <v>0</v>
      </c>
    </row>
    <row r="52" spans="1:11" s="1603" customFormat="1">
      <c r="A52" s="1643"/>
      <c r="B52" s="1643"/>
      <c r="C52" s="1643"/>
      <c r="D52" s="1643"/>
      <c r="E52" s="1643"/>
      <c r="F52" s="1644"/>
      <c r="G52" s="1644"/>
      <c r="H52" s="1644"/>
      <c r="I52" s="1644"/>
      <c r="J52" s="1644"/>
      <c r="K52" s="1645"/>
    </row>
  </sheetData>
  <mergeCells count="3">
    <mergeCell ref="B7:E7"/>
    <mergeCell ref="F7:H7"/>
    <mergeCell ref="I7:J7"/>
  </mergeCells>
  <pageMargins left="0.75" right="0.75" top="1" bottom="1" header="0.5" footer="0.5"/>
  <pageSetup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sheetViews>
  <sheetFormatPr defaultRowHeight="15"/>
  <cols>
    <col min="1" max="1" width="54.5703125" style="38" customWidth="1"/>
    <col min="2" max="2" width="13.85546875" style="38" customWidth="1"/>
    <col min="3" max="3" width="9.140625" style="38"/>
    <col min="4" max="4" width="15" style="38" customWidth="1"/>
    <col min="5" max="5" width="8.85546875" style="38" customWidth="1"/>
    <col min="6" max="6" width="7.85546875" style="38" customWidth="1"/>
    <col min="7" max="7" width="7.5703125" style="38" customWidth="1"/>
    <col min="8" max="9" width="8.7109375" style="38" customWidth="1"/>
    <col min="10" max="10" width="10.28515625" style="38" customWidth="1"/>
    <col min="11" max="11" width="6.7109375" style="38" bestFit="1" customWidth="1"/>
    <col min="12" max="16384" width="9.140625" style="38"/>
  </cols>
  <sheetData>
    <row r="1" spans="1:11" s="1579" customFormat="1">
      <c r="A1" s="1656" t="s">
        <v>120</v>
      </c>
      <c r="B1" s="1657">
        <v>37</v>
      </c>
      <c r="D1" s="1656"/>
      <c r="E1" s="1658"/>
    </row>
    <row r="2" spans="1:11" s="1579" customFormat="1" ht="14.25" customHeight="1">
      <c r="A2" s="1656" t="s">
        <v>1994</v>
      </c>
      <c r="B2" s="1659" t="s">
        <v>2227</v>
      </c>
      <c r="D2" s="1656"/>
      <c r="E2" s="1659"/>
    </row>
    <row r="3" spans="1:11" s="1579" customFormat="1">
      <c r="A3" s="1656" t="s">
        <v>108</v>
      </c>
      <c r="B3" s="1659" t="s">
        <v>109</v>
      </c>
      <c r="D3" s="1656"/>
      <c r="E3" s="1659"/>
    </row>
    <row r="4" spans="1:11" s="1579" customFormat="1">
      <c r="A4" s="1656" t="s">
        <v>110</v>
      </c>
      <c r="B4" s="1659" t="s">
        <v>4</v>
      </c>
      <c r="D4" s="1656"/>
      <c r="E4" s="1659"/>
    </row>
    <row r="5" spans="1:11" s="1579" customFormat="1">
      <c r="A5" s="1656" t="s">
        <v>111</v>
      </c>
      <c r="B5" s="1659" t="s">
        <v>1997</v>
      </c>
      <c r="D5" s="1656"/>
      <c r="E5" s="1659"/>
    </row>
    <row r="6" spans="1:11" ht="15.75" thickBot="1"/>
    <row r="7" spans="1:11" s="1663" customFormat="1" ht="12.75" customHeight="1">
      <c r="A7" s="1660"/>
      <c r="B7" s="1661" t="s">
        <v>2171</v>
      </c>
      <c r="C7" s="1661"/>
      <c r="D7" s="1661"/>
      <c r="E7" s="1662"/>
      <c r="F7" s="1661"/>
      <c r="G7" s="1661"/>
      <c r="H7" s="1661"/>
      <c r="I7" s="1661" t="s">
        <v>2173</v>
      </c>
      <c r="J7" s="1661"/>
      <c r="K7" s="4627" t="s">
        <v>2001</v>
      </c>
    </row>
    <row r="8" spans="1:11" s="1663" customFormat="1" ht="20.25" customHeight="1" thickBot="1">
      <c r="A8" s="1647" t="s">
        <v>2170</v>
      </c>
      <c r="B8" s="1664" t="s">
        <v>2174</v>
      </c>
      <c r="C8" s="1664" t="s">
        <v>2175</v>
      </c>
      <c r="D8" s="1664" t="s">
        <v>2176</v>
      </c>
      <c r="E8" s="1665" t="s">
        <v>2177</v>
      </c>
      <c r="F8" s="1664" t="s">
        <v>2178</v>
      </c>
      <c r="G8" s="1664" t="s">
        <v>2179</v>
      </c>
      <c r="H8" s="1664" t="s">
        <v>2180</v>
      </c>
      <c r="I8" s="1664" t="s">
        <v>2181</v>
      </c>
      <c r="J8" s="1664" t="s">
        <v>2182</v>
      </c>
      <c r="K8" s="4628"/>
    </row>
    <row r="9" spans="1:11" s="1663" customFormat="1" ht="20.25" customHeight="1" thickBot="1">
      <c r="A9" s="1666" t="s">
        <v>2228</v>
      </c>
      <c r="B9" s="1667">
        <f t="shared" ref="B9:K9" si="0">SUM(B10:B22)</f>
        <v>0</v>
      </c>
      <c r="C9" s="1668">
        <f t="shared" si="0"/>
        <v>0</v>
      </c>
      <c r="D9" s="1668">
        <f t="shared" si="0"/>
        <v>0</v>
      </c>
      <c r="E9" s="1669">
        <f t="shared" si="0"/>
        <v>0</v>
      </c>
      <c r="F9" s="1667">
        <f t="shared" si="0"/>
        <v>0</v>
      </c>
      <c r="G9" s="1668">
        <f t="shared" si="0"/>
        <v>0</v>
      </c>
      <c r="H9" s="1668">
        <f t="shared" si="0"/>
        <v>0</v>
      </c>
      <c r="I9" s="1668">
        <f t="shared" si="0"/>
        <v>0</v>
      </c>
      <c r="J9" s="1669">
        <f t="shared" si="0"/>
        <v>0</v>
      </c>
      <c r="K9" s="1651">
        <f t="shared" si="0"/>
        <v>0</v>
      </c>
    </row>
    <row r="10" spans="1:11" s="1663" customFormat="1" ht="12.75">
      <c r="A10" s="1670" t="s">
        <v>2229</v>
      </c>
      <c r="B10" s="1596"/>
      <c r="C10" s="1597"/>
      <c r="D10" s="1597"/>
      <c r="E10" s="1598"/>
      <c r="F10" s="1596"/>
      <c r="G10" s="1597"/>
      <c r="H10" s="1597"/>
      <c r="I10" s="1597"/>
      <c r="J10" s="1598"/>
      <c r="K10" s="1671">
        <f t="shared" ref="K10:K22" si="1">SUM(B10:J10)</f>
        <v>0</v>
      </c>
    </row>
    <row r="11" spans="1:11" s="1663" customFormat="1" ht="12.75">
      <c r="A11" s="1670" t="s">
        <v>2230</v>
      </c>
      <c r="B11" s="1596"/>
      <c r="C11" s="1597"/>
      <c r="D11" s="1597"/>
      <c r="E11" s="1598"/>
      <c r="F11" s="1596"/>
      <c r="G11" s="1597"/>
      <c r="H11" s="1597"/>
      <c r="I11" s="1597"/>
      <c r="J11" s="1598"/>
      <c r="K11" s="1671">
        <f t="shared" si="1"/>
        <v>0</v>
      </c>
    </row>
    <row r="12" spans="1:11" s="1663" customFormat="1" ht="12.75">
      <c r="A12" s="1670" t="s">
        <v>2231</v>
      </c>
      <c r="B12" s="1596"/>
      <c r="C12" s="1597"/>
      <c r="D12" s="1597"/>
      <c r="E12" s="1598"/>
      <c r="F12" s="1596"/>
      <c r="G12" s="1597"/>
      <c r="H12" s="1597"/>
      <c r="I12" s="1597"/>
      <c r="J12" s="1598"/>
      <c r="K12" s="1671">
        <f t="shared" si="1"/>
        <v>0</v>
      </c>
    </row>
    <row r="13" spans="1:11" s="1663" customFormat="1" ht="12.75">
      <c r="A13" s="1670" t="s">
        <v>198</v>
      </c>
      <c r="B13" s="1596"/>
      <c r="C13" s="1597"/>
      <c r="D13" s="1597"/>
      <c r="E13" s="1598"/>
      <c r="F13" s="1596"/>
      <c r="G13" s="1597"/>
      <c r="H13" s="1597"/>
      <c r="I13" s="1597"/>
      <c r="J13" s="1598"/>
      <c r="K13" s="1671">
        <f t="shared" si="1"/>
        <v>0</v>
      </c>
    </row>
    <row r="14" spans="1:11" s="1663" customFormat="1" ht="12.75">
      <c r="A14" s="1670" t="s">
        <v>2232</v>
      </c>
      <c r="B14" s="1596"/>
      <c r="C14" s="1597"/>
      <c r="D14" s="1597"/>
      <c r="E14" s="1598"/>
      <c r="F14" s="1596"/>
      <c r="G14" s="1597"/>
      <c r="H14" s="1597"/>
      <c r="I14" s="1597"/>
      <c r="J14" s="1598"/>
      <c r="K14" s="1671">
        <f t="shared" si="1"/>
        <v>0</v>
      </c>
    </row>
    <row r="15" spans="1:11" s="1663" customFormat="1" ht="12.75">
      <c r="A15" s="1670" t="s">
        <v>2233</v>
      </c>
      <c r="B15" s="1596"/>
      <c r="C15" s="1597"/>
      <c r="D15" s="1597"/>
      <c r="E15" s="1598"/>
      <c r="F15" s="1596"/>
      <c r="G15" s="1597"/>
      <c r="H15" s="1597"/>
      <c r="I15" s="1597"/>
      <c r="J15" s="1598"/>
      <c r="K15" s="1671">
        <f t="shared" si="1"/>
        <v>0</v>
      </c>
    </row>
    <row r="16" spans="1:11" s="1663" customFormat="1" ht="12.75">
      <c r="A16" s="1670" t="s">
        <v>2234</v>
      </c>
      <c r="B16" s="1596"/>
      <c r="C16" s="1597"/>
      <c r="D16" s="1597"/>
      <c r="E16" s="1598"/>
      <c r="F16" s="1596"/>
      <c r="G16" s="1597"/>
      <c r="H16" s="1597"/>
      <c r="I16" s="1597"/>
      <c r="J16" s="1598"/>
      <c r="K16" s="1671">
        <f t="shared" si="1"/>
        <v>0</v>
      </c>
    </row>
    <row r="17" spans="1:11" s="1663" customFormat="1" ht="12.75">
      <c r="A17" s="1670" t="s">
        <v>2235</v>
      </c>
      <c r="B17" s="1596"/>
      <c r="C17" s="1597"/>
      <c r="D17" s="1597"/>
      <c r="E17" s="1598"/>
      <c r="F17" s="1596"/>
      <c r="G17" s="1597"/>
      <c r="H17" s="1597"/>
      <c r="I17" s="1597"/>
      <c r="J17" s="1598"/>
      <c r="K17" s="1671">
        <f t="shared" si="1"/>
        <v>0</v>
      </c>
    </row>
    <row r="18" spans="1:11" s="1663" customFormat="1" ht="12.75">
      <c r="A18" s="1670" t="s">
        <v>2236</v>
      </c>
      <c r="B18" s="1596"/>
      <c r="C18" s="1597"/>
      <c r="D18" s="1597"/>
      <c r="E18" s="1598"/>
      <c r="F18" s="1596"/>
      <c r="G18" s="1597"/>
      <c r="H18" s="1597"/>
      <c r="I18" s="1597"/>
      <c r="J18" s="1598"/>
      <c r="K18" s="1671">
        <f t="shared" si="1"/>
        <v>0</v>
      </c>
    </row>
    <row r="19" spans="1:11" s="1663" customFormat="1" ht="12.75">
      <c r="A19" s="1670" t="s">
        <v>2237</v>
      </c>
      <c r="B19" s="1596"/>
      <c r="C19" s="1597"/>
      <c r="D19" s="1597"/>
      <c r="E19" s="1598"/>
      <c r="F19" s="1596"/>
      <c r="G19" s="1597"/>
      <c r="H19" s="1597"/>
      <c r="I19" s="1597"/>
      <c r="J19" s="1598"/>
      <c r="K19" s="1671">
        <f t="shared" si="1"/>
        <v>0</v>
      </c>
    </row>
    <row r="20" spans="1:11" s="1663" customFormat="1" ht="12.75">
      <c r="A20" s="1670" t="s">
        <v>2238</v>
      </c>
      <c r="B20" s="1596"/>
      <c r="C20" s="1597"/>
      <c r="D20" s="1597"/>
      <c r="E20" s="1598"/>
      <c r="F20" s="1596"/>
      <c r="G20" s="1597"/>
      <c r="H20" s="1597"/>
      <c r="I20" s="1597"/>
      <c r="J20" s="1598"/>
      <c r="K20" s="1671">
        <f t="shared" si="1"/>
        <v>0</v>
      </c>
    </row>
    <row r="21" spans="1:11" s="1663" customFormat="1" ht="12.75">
      <c r="A21" s="1670" t="s">
        <v>2239</v>
      </c>
      <c r="B21" s="1596"/>
      <c r="C21" s="1597"/>
      <c r="D21" s="1597"/>
      <c r="E21" s="1598"/>
      <c r="F21" s="1596"/>
      <c r="G21" s="1597"/>
      <c r="H21" s="1597"/>
      <c r="I21" s="1597"/>
      <c r="J21" s="1598"/>
      <c r="K21" s="1671">
        <f t="shared" si="1"/>
        <v>0</v>
      </c>
    </row>
    <row r="22" spans="1:11" s="1663" customFormat="1" ht="13.5" thickBot="1">
      <c r="A22" s="1670" t="s">
        <v>2240</v>
      </c>
      <c r="B22" s="1596"/>
      <c r="C22" s="1597"/>
      <c r="D22" s="1597"/>
      <c r="E22" s="1598"/>
      <c r="F22" s="1596"/>
      <c r="G22" s="1597"/>
      <c r="H22" s="1597"/>
      <c r="I22" s="1597"/>
      <c r="J22" s="1598"/>
      <c r="K22" s="1671">
        <f t="shared" si="1"/>
        <v>0</v>
      </c>
    </row>
    <row r="23" spans="1:11" s="1663" customFormat="1" ht="18.75" customHeight="1" thickBot="1">
      <c r="A23" s="1672" t="s">
        <v>307</v>
      </c>
      <c r="B23" s="1667">
        <f t="shared" ref="B23:K23" si="2">SUM(B24:B28)</f>
        <v>0</v>
      </c>
      <c r="C23" s="1668">
        <f t="shared" si="2"/>
        <v>0</v>
      </c>
      <c r="D23" s="1668">
        <f t="shared" si="2"/>
        <v>0</v>
      </c>
      <c r="E23" s="1669">
        <f t="shared" si="2"/>
        <v>0</v>
      </c>
      <c r="F23" s="1667">
        <f t="shared" si="2"/>
        <v>0</v>
      </c>
      <c r="G23" s="1668">
        <f t="shared" si="2"/>
        <v>0</v>
      </c>
      <c r="H23" s="1668">
        <f t="shared" si="2"/>
        <v>0</v>
      </c>
      <c r="I23" s="1668">
        <f t="shared" si="2"/>
        <v>0</v>
      </c>
      <c r="J23" s="1669">
        <f t="shared" si="2"/>
        <v>0</v>
      </c>
      <c r="K23" s="1651">
        <f t="shared" si="2"/>
        <v>0</v>
      </c>
    </row>
    <row r="24" spans="1:11" s="1663" customFormat="1" ht="12.75">
      <c r="A24" s="1673" t="s">
        <v>2241</v>
      </c>
      <c r="B24" s="1596"/>
      <c r="C24" s="1597"/>
      <c r="D24" s="1597"/>
      <c r="E24" s="1598"/>
      <c r="F24" s="1596"/>
      <c r="G24" s="1597"/>
      <c r="H24" s="1597"/>
      <c r="I24" s="1597"/>
      <c r="J24" s="1598"/>
      <c r="K24" s="1671">
        <f>SUM(B24:J24)</f>
        <v>0</v>
      </c>
    </row>
    <row r="25" spans="1:11" s="1663" customFormat="1" ht="12.75">
      <c r="A25" s="1673" t="s">
        <v>2242</v>
      </c>
      <c r="B25" s="1596"/>
      <c r="C25" s="1597"/>
      <c r="D25" s="1597"/>
      <c r="E25" s="1598"/>
      <c r="F25" s="1596"/>
      <c r="G25" s="1597"/>
      <c r="H25" s="1597"/>
      <c r="I25" s="1597"/>
      <c r="J25" s="1598"/>
      <c r="K25" s="1671">
        <f>SUM(B25:J25)</f>
        <v>0</v>
      </c>
    </row>
    <row r="26" spans="1:11" s="1663" customFormat="1" ht="12.75">
      <c r="A26" s="1673" t="s">
        <v>1804</v>
      </c>
      <c r="B26" s="1596"/>
      <c r="C26" s="1597"/>
      <c r="D26" s="1597"/>
      <c r="E26" s="1598"/>
      <c r="F26" s="1596"/>
      <c r="G26" s="1597"/>
      <c r="H26" s="1597"/>
      <c r="I26" s="1597"/>
      <c r="J26" s="1598"/>
      <c r="K26" s="1671">
        <f>SUM(B26:J26)</f>
        <v>0</v>
      </c>
    </row>
    <row r="27" spans="1:11" s="1663" customFormat="1" ht="12.75">
      <c r="A27" s="1673" t="s">
        <v>2243</v>
      </c>
      <c r="B27" s="1596"/>
      <c r="C27" s="1597"/>
      <c r="D27" s="1597"/>
      <c r="E27" s="1598"/>
      <c r="F27" s="1596"/>
      <c r="G27" s="1597"/>
      <c r="H27" s="1597"/>
      <c r="I27" s="1597"/>
      <c r="J27" s="1598"/>
      <c r="K27" s="1671">
        <f>SUM(B27:J27)</f>
        <v>0</v>
      </c>
    </row>
    <row r="28" spans="1:11" s="1663" customFormat="1" ht="13.5" thickBot="1">
      <c r="A28" s="1673" t="s">
        <v>2244</v>
      </c>
      <c r="B28" s="1596"/>
      <c r="C28" s="1597"/>
      <c r="D28" s="1597"/>
      <c r="E28" s="1598"/>
      <c r="F28" s="1596"/>
      <c r="G28" s="1597"/>
      <c r="H28" s="1597"/>
      <c r="I28" s="1597"/>
      <c r="J28" s="1598"/>
      <c r="K28" s="1671">
        <f>SUM(B28:J28)</f>
        <v>0</v>
      </c>
    </row>
    <row r="29" spans="1:11" s="1663" customFormat="1" ht="21" customHeight="1" thickBot="1">
      <c r="A29" s="1672" t="s">
        <v>2084</v>
      </c>
      <c r="B29" s="1667">
        <f t="shared" ref="B29:K29" si="3">SUM(B30:B34)</f>
        <v>0</v>
      </c>
      <c r="C29" s="1668">
        <f t="shared" si="3"/>
        <v>0</v>
      </c>
      <c r="D29" s="1668">
        <f t="shared" si="3"/>
        <v>0</v>
      </c>
      <c r="E29" s="1669">
        <f t="shared" si="3"/>
        <v>0</v>
      </c>
      <c r="F29" s="1667">
        <f t="shared" si="3"/>
        <v>0</v>
      </c>
      <c r="G29" s="1668">
        <f t="shared" si="3"/>
        <v>0</v>
      </c>
      <c r="H29" s="1668">
        <f t="shared" si="3"/>
        <v>0</v>
      </c>
      <c r="I29" s="1668">
        <f t="shared" si="3"/>
        <v>0</v>
      </c>
      <c r="J29" s="1669">
        <f t="shared" si="3"/>
        <v>0</v>
      </c>
      <c r="K29" s="1651">
        <f t="shared" si="3"/>
        <v>0</v>
      </c>
    </row>
    <row r="30" spans="1:11" s="1663" customFormat="1" ht="12.75">
      <c r="A30" s="1670" t="s">
        <v>2241</v>
      </c>
      <c r="B30" s="1596"/>
      <c r="C30" s="1597"/>
      <c r="D30" s="1597"/>
      <c r="E30" s="1598"/>
      <c r="F30" s="1596"/>
      <c r="G30" s="1597"/>
      <c r="H30" s="1597"/>
      <c r="I30" s="1597"/>
      <c r="J30" s="1598"/>
      <c r="K30" s="1649">
        <f>SUM(B30:J30)</f>
        <v>0</v>
      </c>
    </row>
    <row r="31" spans="1:11" s="1663" customFormat="1" ht="12.75">
      <c r="A31" s="1670" t="s">
        <v>2242</v>
      </c>
      <c r="B31" s="1674"/>
      <c r="C31" s="1599"/>
      <c r="D31" s="1599"/>
      <c r="E31" s="1675"/>
      <c r="F31" s="1674"/>
      <c r="G31" s="1599"/>
      <c r="H31" s="1599"/>
      <c r="I31" s="1599"/>
      <c r="J31" s="1675"/>
      <c r="K31" s="1649">
        <f>SUM(B31:J31)</f>
        <v>0</v>
      </c>
    </row>
    <row r="32" spans="1:11" s="1663" customFormat="1" ht="12.75">
      <c r="A32" s="1670" t="s">
        <v>1804</v>
      </c>
      <c r="B32" s="1596"/>
      <c r="C32" s="1597"/>
      <c r="D32" s="1597"/>
      <c r="E32" s="1598"/>
      <c r="F32" s="1596"/>
      <c r="G32" s="1597"/>
      <c r="H32" s="1597"/>
      <c r="I32" s="1597"/>
      <c r="J32" s="1598"/>
      <c r="K32" s="1649">
        <f>SUM(B32:J32)</f>
        <v>0</v>
      </c>
    </row>
    <row r="33" spans="1:11" s="1663" customFormat="1" ht="12.75">
      <c r="A33" s="1670" t="s">
        <v>2245</v>
      </c>
      <c r="B33" s="1596"/>
      <c r="C33" s="1597"/>
      <c r="D33" s="1597"/>
      <c r="E33" s="1598"/>
      <c r="F33" s="1596"/>
      <c r="G33" s="1597"/>
      <c r="H33" s="1597"/>
      <c r="I33" s="1597"/>
      <c r="J33" s="1598"/>
      <c r="K33" s="1649">
        <f>SUM(B33:J33)</f>
        <v>0</v>
      </c>
    </row>
    <row r="34" spans="1:11" s="1663" customFormat="1" ht="13.5" thickBot="1">
      <c r="A34" s="1670" t="s">
        <v>2246</v>
      </c>
      <c r="B34" s="1596"/>
      <c r="C34" s="1597"/>
      <c r="D34" s="1597"/>
      <c r="E34" s="1598"/>
      <c r="F34" s="1596"/>
      <c r="G34" s="1597"/>
      <c r="H34" s="1597"/>
      <c r="I34" s="1597"/>
      <c r="J34" s="1598"/>
      <c r="K34" s="1649">
        <f>SUM(B34:J34)</f>
        <v>0</v>
      </c>
    </row>
    <row r="35" spans="1:11" s="1663" customFormat="1" ht="24.75" customHeight="1" thickBot="1">
      <c r="A35" s="1672" t="s">
        <v>2247</v>
      </c>
      <c r="B35" s="1667">
        <f t="shared" ref="B35:K35" si="4">SUM(B36:B38)</f>
        <v>0</v>
      </c>
      <c r="C35" s="1668">
        <f t="shared" si="4"/>
        <v>0</v>
      </c>
      <c r="D35" s="1668">
        <f t="shared" si="4"/>
        <v>0</v>
      </c>
      <c r="E35" s="1669">
        <f t="shared" si="4"/>
        <v>0</v>
      </c>
      <c r="F35" s="1667">
        <f t="shared" si="4"/>
        <v>0</v>
      </c>
      <c r="G35" s="1668">
        <f t="shared" si="4"/>
        <v>0</v>
      </c>
      <c r="H35" s="1668">
        <f t="shared" si="4"/>
        <v>0</v>
      </c>
      <c r="I35" s="1668">
        <f t="shared" si="4"/>
        <v>0</v>
      </c>
      <c r="J35" s="1669">
        <f t="shared" si="4"/>
        <v>0</v>
      </c>
      <c r="K35" s="1651">
        <f t="shared" si="4"/>
        <v>0</v>
      </c>
    </row>
    <row r="36" spans="1:11" s="1663" customFormat="1" ht="20.25" customHeight="1">
      <c r="A36" s="1670" t="s">
        <v>2248</v>
      </c>
      <c r="B36" s="1596"/>
      <c r="C36" s="1597"/>
      <c r="D36" s="1597"/>
      <c r="E36" s="1598"/>
      <c r="F36" s="1596"/>
      <c r="G36" s="1597"/>
      <c r="H36" s="1597"/>
      <c r="I36" s="1597"/>
      <c r="J36" s="1598"/>
      <c r="K36" s="1648">
        <f>SUM(B36:J36)</f>
        <v>0</v>
      </c>
    </row>
    <row r="37" spans="1:11" s="1663" customFormat="1" ht="21" customHeight="1">
      <c r="A37" s="1670" t="s">
        <v>2249</v>
      </c>
      <c r="B37" s="1596"/>
      <c r="C37" s="1597"/>
      <c r="D37" s="1597"/>
      <c r="E37" s="1598"/>
      <c r="F37" s="1596"/>
      <c r="G37" s="1597"/>
      <c r="H37" s="1597"/>
      <c r="I37" s="1597"/>
      <c r="J37" s="1598"/>
      <c r="K37" s="1649">
        <f>SUM(B37:J37)</f>
        <v>0</v>
      </c>
    </row>
    <row r="38" spans="1:11" s="1663" customFormat="1" ht="18" customHeight="1" thickBot="1">
      <c r="A38" s="1670" t="s">
        <v>729</v>
      </c>
      <c r="B38" s="1596"/>
      <c r="C38" s="1597"/>
      <c r="D38" s="1597"/>
      <c r="E38" s="1598"/>
      <c r="F38" s="1596"/>
      <c r="G38" s="1597"/>
      <c r="H38" s="1597"/>
      <c r="I38" s="1597"/>
      <c r="J38" s="1598"/>
      <c r="K38" s="1649">
        <f>SUM(B38:J38)</f>
        <v>0</v>
      </c>
    </row>
    <row r="39" spans="1:11" s="1663" customFormat="1" ht="19.5" customHeight="1" thickBot="1">
      <c r="A39" s="1676" t="s">
        <v>2250</v>
      </c>
      <c r="B39" s="1677"/>
      <c r="C39" s="1678"/>
      <c r="D39" s="1678"/>
      <c r="E39" s="1679"/>
      <c r="F39" s="1677"/>
      <c r="G39" s="1678"/>
      <c r="H39" s="1678"/>
      <c r="I39" s="1678"/>
      <c r="J39" s="1679"/>
      <c r="K39" s="1651">
        <f t="shared" ref="K39:K40" si="5">SUM(B39:J39)</f>
        <v>0</v>
      </c>
    </row>
    <row r="40" spans="1:11" s="1663" customFormat="1" ht="22.5" customHeight="1" thickBot="1">
      <c r="A40" s="1676" t="s">
        <v>2251</v>
      </c>
      <c r="B40" s="1677"/>
      <c r="C40" s="1678"/>
      <c r="D40" s="1678"/>
      <c r="E40" s="1679"/>
      <c r="F40" s="1677"/>
      <c r="G40" s="1678"/>
      <c r="H40" s="1678"/>
      <c r="I40" s="1678"/>
      <c r="J40" s="1679"/>
      <c r="K40" s="1650">
        <f t="shared" si="5"/>
        <v>0</v>
      </c>
    </row>
    <row r="41" spans="1:11" s="1579" customFormat="1" ht="18.75" customHeight="1">
      <c r="A41" s="1680" t="s">
        <v>2252</v>
      </c>
      <c r="B41" s="1681">
        <f t="shared" ref="B41:K41" si="6">+B40+B39+B35+B29+B23+B9</f>
        <v>0</v>
      </c>
      <c r="C41" s="1682">
        <f t="shared" si="6"/>
        <v>0</v>
      </c>
      <c r="D41" s="1682">
        <f t="shared" si="6"/>
        <v>0</v>
      </c>
      <c r="E41" s="1683">
        <f t="shared" si="6"/>
        <v>0</v>
      </c>
      <c r="F41" s="1681">
        <f t="shared" si="6"/>
        <v>0</v>
      </c>
      <c r="G41" s="1682">
        <f t="shared" si="6"/>
        <v>0</v>
      </c>
      <c r="H41" s="1682">
        <f t="shared" si="6"/>
        <v>0</v>
      </c>
      <c r="I41" s="1682">
        <f t="shared" si="6"/>
        <v>0</v>
      </c>
      <c r="J41" s="1683">
        <f t="shared" si="6"/>
        <v>0</v>
      </c>
      <c r="K41" s="1684">
        <f t="shared" si="6"/>
        <v>0</v>
      </c>
    </row>
    <row r="42" spans="1:11" s="1579" customFormat="1" ht="21" customHeight="1">
      <c r="A42" s="1685" t="s">
        <v>2253</v>
      </c>
      <c r="B42" s="1686">
        <f t="shared" ref="B42:K42" si="7">SUM(B43:B44)</f>
        <v>0</v>
      </c>
      <c r="C42" s="1687">
        <f t="shared" si="7"/>
        <v>0</v>
      </c>
      <c r="D42" s="1687">
        <f t="shared" si="7"/>
        <v>0</v>
      </c>
      <c r="E42" s="1688">
        <f t="shared" si="7"/>
        <v>0</v>
      </c>
      <c r="F42" s="1686">
        <f t="shared" si="7"/>
        <v>0</v>
      </c>
      <c r="G42" s="1687">
        <f t="shared" si="7"/>
        <v>0</v>
      </c>
      <c r="H42" s="1687">
        <f t="shared" si="7"/>
        <v>0</v>
      </c>
      <c r="I42" s="1687">
        <f t="shared" si="7"/>
        <v>0</v>
      </c>
      <c r="J42" s="1688">
        <f t="shared" si="7"/>
        <v>0</v>
      </c>
      <c r="K42" s="1689">
        <f t="shared" si="7"/>
        <v>0</v>
      </c>
    </row>
    <row r="43" spans="1:11" s="1579" customFormat="1" ht="29.25" customHeight="1">
      <c r="A43" s="1690" t="s">
        <v>2254</v>
      </c>
      <c r="B43" s="1691"/>
      <c r="C43" s="1692"/>
      <c r="D43" s="1692"/>
      <c r="E43" s="1693"/>
      <c r="F43" s="1691"/>
      <c r="G43" s="1692"/>
      <c r="H43" s="1692"/>
      <c r="I43" s="1692"/>
      <c r="J43" s="1693"/>
      <c r="K43" s="1689">
        <f>SUM(B43:J43)</f>
        <v>0</v>
      </c>
    </row>
    <row r="44" spans="1:11" s="1579" customFormat="1" ht="20.25" customHeight="1" thickBot="1">
      <c r="A44" s="1690" t="s">
        <v>2255</v>
      </c>
      <c r="B44" s="1691"/>
      <c r="C44" s="1692"/>
      <c r="D44" s="1692"/>
      <c r="E44" s="1693"/>
      <c r="F44" s="1691"/>
      <c r="G44" s="1692"/>
      <c r="H44" s="1692"/>
      <c r="I44" s="1692"/>
      <c r="J44" s="1693"/>
      <c r="K44" s="1694">
        <f>SUM(B44:J44)</f>
        <v>0</v>
      </c>
    </row>
    <row r="45" spans="1:11" s="1579" customFormat="1" ht="19.5" customHeight="1" thickBot="1">
      <c r="A45" s="1685" t="s">
        <v>2215</v>
      </c>
      <c r="B45" s="1695">
        <f t="shared" ref="B45:K45" si="8">+B42+B41</f>
        <v>0</v>
      </c>
      <c r="C45" s="1696">
        <f t="shared" si="8"/>
        <v>0</v>
      </c>
      <c r="D45" s="1696">
        <f t="shared" si="8"/>
        <v>0</v>
      </c>
      <c r="E45" s="1697">
        <f t="shared" si="8"/>
        <v>0</v>
      </c>
      <c r="F45" s="1695">
        <f t="shared" si="8"/>
        <v>0</v>
      </c>
      <c r="G45" s="1696">
        <f t="shared" si="8"/>
        <v>0</v>
      </c>
      <c r="H45" s="1696">
        <f t="shared" si="8"/>
        <v>0</v>
      </c>
      <c r="I45" s="1696">
        <f t="shared" si="8"/>
        <v>0</v>
      </c>
      <c r="J45" s="1697">
        <f t="shared" si="8"/>
        <v>0</v>
      </c>
      <c r="K45" s="1607">
        <f t="shared" si="8"/>
        <v>0</v>
      </c>
    </row>
  </sheetData>
  <mergeCells count="1">
    <mergeCell ref="K7:K8"/>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sheetViews>
  <sheetFormatPr defaultRowHeight="15"/>
  <cols>
    <col min="1" max="1" width="53.28515625" style="38" customWidth="1"/>
    <col min="2" max="2" width="18.42578125" style="38" customWidth="1"/>
    <col min="3" max="3" width="9.140625" style="38"/>
    <col min="4" max="4" width="8.28515625" style="38" customWidth="1"/>
    <col min="5" max="5" width="8.85546875" style="38" customWidth="1"/>
    <col min="6" max="6" width="7.85546875" style="38" customWidth="1"/>
    <col min="7" max="7" width="7.5703125" style="38" customWidth="1"/>
    <col min="8" max="9" width="8.7109375" style="38" customWidth="1"/>
    <col min="10" max="10" width="10.28515625" style="38" customWidth="1"/>
    <col min="11" max="11" width="15.28515625" style="38" customWidth="1"/>
    <col min="12" max="16384" width="9.140625" style="38"/>
  </cols>
  <sheetData>
    <row r="1" spans="1:11" s="1579" customFormat="1">
      <c r="A1" s="1656" t="s">
        <v>120</v>
      </c>
      <c r="B1" s="1657" t="s">
        <v>2256</v>
      </c>
    </row>
    <row r="2" spans="1:11" s="1579" customFormat="1" ht="16.5" customHeight="1">
      <c r="A2" s="1656" t="s">
        <v>1994</v>
      </c>
      <c r="B2" s="1659" t="s">
        <v>2257</v>
      </c>
    </row>
    <row r="3" spans="1:11" s="1579" customFormat="1">
      <c r="A3" s="1656" t="s">
        <v>108</v>
      </c>
      <c r="B3" s="1659" t="s">
        <v>109</v>
      </c>
    </row>
    <row r="4" spans="1:11" s="1579" customFormat="1">
      <c r="A4" s="1656" t="s">
        <v>110</v>
      </c>
      <c r="B4" s="1659" t="s">
        <v>4</v>
      </c>
    </row>
    <row r="5" spans="1:11" s="1579" customFormat="1">
      <c r="A5" s="1656" t="s">
        <v>111</v>
      </c>
      <c r="B5" s="1659" t="s">
        <v>1997</v>
      </c>
    </row>
    <row r="6" spans="1:11" ht="15.75" thickBot="1"/>
    <row r="7" spans="1:11" s="1663" customFormat="1" ht="12.75" customHeight="1">
      <c r="A7" s="1660"/>
      <c r="B7" s="1661" t="s">
        <v>2171</v>
      </c>
      <c r="C7" s="1661"/>
      <c r="D7" s="1661"/>
      <c r="E7" s="1662"/>
      <c r="F7" s="1661"/>
      <c r="G7" s="1661"/>
      <c r="H7" s="1661"/>
      <c r="I7" s="1661" t="s">
        <v>2173</v>
      </c>
      <c r="J7" s="1661"/>
      <c r="K7" s="4627" t="s">
        <v>2001</v>
      </c>
    </row>
    <row r="8" spans="1:11" s="1663" customFormat="1" ht="20.25" customHeight="1" thickBot="1">
      <c r="A8" s="1647" t="s">
        <v>2218</v>
      </c>
      <c r="B8" s="1664" t="s">
        <v>2174</v>
      </c>
      <c r="C8" s="1664" t="s">
        <v>2175</v>
      </c>
      <c r="D8" s="1664" t="s">
        <v>2176</v>
      </c>
      <c r="E8" s="1665" t="s">
        <v>2177</v>
      </c>
      <c r="F8" s="1664" t="s">
        <v>2178</v>
      </c>
      <c r="G8" s="1664" t="s">
        <v>2179</v>
      </c>
      <c r="H8" s="1664" t="s">
        <v>2180</v>
      </c>
      <c r="I8" s="1664" t="s">
        <v>2181</v>
      </c>
      <c r="J8" s="1664" t="s">
        <v>2182</v>
      </c>
      <c r="K8" s="4628"/>
    </row>
    <row r="9" spans="1:11" s="1663" customFormat="1" ht="20.25" customHeight="1" thickBot="1">
      <c r="A9" s="1666" t="s">
        <v>2228</v>
      </c>
      <c r="B9" s="1667">
        <f t="shared" ref="B9:K9" si="0">SUM(B10:B22)</f>
        <v>0</v>
      </c>
      <c r="C9" s="1668">
        <f t="shared" si="0"/>
        <v>0</v>
      </c>
      <c r="D9" s="1668">
        <f t="shared" si="0"/>
        <v>0</v>
      </c>
      <c r="E9" s="1669">
        <f t="shared" si="0"/>
        <v>0</v>
      </c>
      <c r="F9" s="1667">
        <f t="shared" si="0"/>
        <v>0</v>
      </c>
      <c r="G9" s="1668">
        <f t="shared" si="0"/>
        <v>0</v>
      </c>
      <c r="H9" s="1668">
        <f t="shared" si="0"/>
        <v>0</v>
      </c>
      <c r="I9" s="1668">
        <f t="shared" si="0"/>
        <v>0</v>
      </c>
      <c r="J9" s="1669">
        <f t="shared" si="0"/>
        <v>0</v>
      </c>
      <c r="K9" s="1651">
        <f t="shared" si="0"/>
        <v>0</v>
      </c>
    </row>
    <row r="10" spans="1:11" s="1663" customFormat="1" ht="12.75">
      <c r="A10" s="1670" t="s">
        <v>2229</v>
      </c>
      <c r="B10" s="1596"/>
      <c r="C10" s="1597"/>
      <c r="D10" s="1597"/>
      <c r="E10" s="1598"/>
      <c r="F10" s="1596"/>
      <c r="G10" s="1597"/>
      <c r="H10" s="1597"/>
      <c r="I10" s="1597"/>
      <c r="J10" s="1598"/>
      <c r="K10" s="1671">
        <f t="shared" ref="K10:K22" si="1">SUM(B10:J10)</f>
        <v>0</v>
      </c>
    </row>
    <row r="11" spans="1:11" s="1663" customFormat="1" ht="12.75">
      <c r="A11" s="1670" t="s">
        <v>2230</v>
      </c>
      <c r="B11" s="1596"/>
      <c r="C11" s="1597"/>
      <c r="D11" s="1597"/>
      <c r="E11" s="1598"/>
      <c r="F11" s="1596"/>
      <c r="G11" s="1597"/>
      <c r="H11" s="1597"/>
      <c r="I11" s="1597"/>
      <c r="J11" s="1598"/>
      <c r="K11" s="1671">
        <f t="shared" si="1"/>
        <v>0</v>
      </c>
    </row>
    <row r="12" spans="1:11" s="1663" customFormat="1" ht="12.75">
      <c r="A12" s="1670" t="s">
        <v>2231</v>
      </c>
      <c r="B12" s="1596"/>
      <c r="C12" s="1597"/>
      <c r="D12" s="1597"/>
      <c r="E12" s="1598"/>
      <c r="F12" s="1596"/>
      <c r="G12" s="1597"/>
      <c r="H12" s="1597"/>
      <c r="I12" s="1597"/>
      <c r="J12" s="1598"/>
      <c r="K12" s="1671">
        <f t="shared" si="1"/>
        <v>0</v>
      </c>
    </row>
    <row r="13" spans="1:11" s="1663" customFormat="1" ht="12.75">
      <c r="A13" s="1670" t="s">
        <v>198</v>
      </c>
      <c r="B13" s="1596"/>
      <c r="C13" s="1597"/>
      <c r="D13" s="1597"/>
      <c r="E13" s="1598"/>
      <c r="F13" s="1596"/>
      <c r="G13" s="1597"/>
      <c r="H13" s="1597"/>
      <c r="I13" s="1597"/>
      <c r="J13" s="1598"/>
      <c r="K13" s="1671">
        <f t="shared" si="1"/>
        <v>0</v>
      </c>
    </row>
    <row r="14" spans="1:11" s="1663" customFormat="1" ht="12.75">
      <c r="A14" s="1670" t="s">
        <v>2232</v>
      </c>
      <c r="B14" s="1596"/>
      <c r="C14" s="1597"/>
      <c r="D14" s="1597"/>
      <c r="E14" s="1598"/>
      <c r="F14" s="1596"/>
      <c r="G14" s="1597"/>
      <c r="H14" s="1597"/>
      <c r="I14" s="1597"/>
      <c r="J14" s="1598"/>
      <c r="K14" s="1671">
        <f t="shared" si="1"/>
        <v>0</v>
      </c>
    </row>
    <row r="15" spans="1:11" s="1663" customFormat="1" ht="12.75">
      <c r="A15" s="1670" t="s">
        <v>2233</v>
      </c>
      <c r="B15" s="1596"/>
      <c r="C15" s="1597"/>
      <c r="D15" s="1597"/>
      <c r="E15" s="1598"/>
      <c r="F15" s="1596"/>
      <c r="G15" s="1597"/>
      <c r="H15" s="1597"/>
      <c r="I15" s="1597"/>
      <c r="J15" s="1598"/>
      <c r="K15" s="1671">
        <f t="shared" si="1"/>
        <v>0</v>
      </c>
    </row>
    <row r="16" spans="1:11" s="1663" customFormat="1" ht="12.75">
      <c r="A16" s="1670" t="s">
        <v>2258</v>
      </c>
      <c r="B16" s="1596"/>
      <c r="C16" s="1597"/>
      <c r="D16" s="1597"/>
      <c r="E16" s="1598"/>
      <c r="F16" s="1596"/>
      <c r="G16" s="1597"/>
      <c r="H16" s="1597"/>
      <c r="I16" s="1597"/>
      <c r="J16" s="1598"/>
      <c r="K16" s="1671">
        <f t="shared" si="1"/>
        <v>0</v>
      </c>
    </row>
    <row r="17" spans="1:11" s="1663" customFormat="1" ht="12.75">
      <c r="A17" s="1670" t="s">
        <v>2259</v>
      </c>
      <c r="B17" s="1596"/>
      <c r="C17" s="1597"/>
      <c r="D17" s="1597"/>
      <c r="E17" s="1598"/>
      <c r="F17" s="1596"/>
      <c r="G17" s="1597"/>
      <c r="H17" s="1597"/>
      <c r="I17" s="1597"/>
      <c r="J17" s="1598"/>
      <c r="K17" s="1671">
        <f t="shared" si="1"/>
        <v>0</v>
      </c>
    </row>
    <row r="18" spans="1:11" s="1663" customFormat="1" ht="12.75">
      <c r="A18" s="1670" t="s">
        <v>2236</v>
      </c>
      <c r="B18" s="1596"/>
      <c r="C18" s="1597"/>
      <c r="D18" s="1597"/>
      <c r="E18" s="1598"/>
      <c r="F18" s="1596"/>
      <c r="G18" s="1597"/>
      <c r="H18" s="1597"/>
      <c r="I18" s="1597"/>
      <c r="J18" s="1598"/>
      <c r="K18" s="1671">
        <f t="shared" si="1"/>
        <v>0</v>
      </c>
    </row>
    <row r="19" spans="1:11" s="1663" customFormat="1" ht="12.75">
      <c r="A19" s="1670" t="s">
        <v>2237</v>
      </c>
      <c r="B19" s="1596"/>
      <c r="C19" s="1597"/>
      <c r="D19" s="1597"/>
      <c r="E19" s="1598"/>
      <c r="F19" s="1596"/>
      <c r="G19" s="1597"/>
      <c r="H19" s="1597"/>
      <c r="I19" s="1597"/>
      <c r="J19" s="1598"/>
      <c r="K19" s="1671">
        <f t="shared" si="1"/>
        <v>0</v>
      </c>
    </row>
    <row r="20" spans="1:11" s="1663" customFormat="1" ht="12.75">
      <c r="A20" s="1670" t="s">
        <v>2238</v>
      </c>
      <c r="B20" s="1596"/>
      <c r="C20" s="1597"/>
      <c r="D20" s="1597"/>
      <c r="E20" s="1598"/>
      <c r="F20" s="1596"/>
      <c r="G20" s="1597"/>
      <c r="H20" s="1597"/>
      <c r="I20" s="1597"/>
      <c r="J20" s="1598"/>
      <c r="K20" s="1671">
        <f t="shared" si="1"/>
        <v>0</v>
      </c>
    </row>
    <row r="21" spans="1:11" s="1663" customFormat="1" ht="12.75">
      <c r="A21" s="1670" t="s">
        <v>2239</v>
      </c>
      <c r="B21" s="1596"/>
      <c r="C21" s="1597"/>
      <c r="D21" s="1597"/>
      <c r="E21" s="1598"/>
      <c r="F21" s="1596"/>
      <c r="G21" s="1597"/>
      <c r="H21" s="1597"/>
      <c r="I21" s="1597"/>
      <c r="J21" s="1598"/>
      <c r="K21" s="1671">
        <f t="shared" si="1"/>
        <v>0</v>
      </c>
    </row>
    <row r="22" spans="1:11" s="1663" customFormat="1" ht="13.5" thickBot="1">
      <c r="A22" s="1670" t="s">
        <v>2240</v>
      </c>
      <c r="B22" s="1596"/>
      <c r="C22" s="1597"/>
      <c r="D22" s="1597"/>
      <c r="E22" s="1598"/>
      <c r="F22" s="1596"/>
      <c r="G22" s="1597"/>
      <c r="H22" s="1597"/>
      <c r="I22" s="1597"/>
      <c r="J22" s="1598"/>
      <c r="K22" s="1671">
        <f t="shared" si="1"/>
        <v>0</v>
      </c>
    </row>
    <row r="23" spans="1:11" s="1663" customFormat="1" ht="18.75" customHeight="1" thickBot="1">
      <c r="A23" s="1672" t="s">
        <v>307</v>
      </c>
      <c r="B23" s="1667">
        <f t="shared" ref="B23:K23" si="2">SUM(B24:B28)</f>
        <v>0</v>
      </c>
      <c r="C23" s="1668">
        <f t="shared" si="2"/>
        <v>0</v>
      </c>
      <c r="D23" s="1668">
        <f t="shared" si="2"/>
        <v>0</v>
      </c>
      <c r="E23" s="1669">
        <f t="shared" si="2"/>
        <v>0</v>
      </c>
      <c r="F23" s="1667">
        <f t="shared" si="2"/>
        <v>0</v>
      </c>
      <c r="G23" s="1668">
        <f t="shared" si="2"/>
        <v>0</v>
      </c>
      <c r="H23" s="1668">
        <f t="shared" si="2"/>
        <v>0</v>
      </c>
      <c r="I23" s="1668">
        <f t="shared" si="2"/>
        <v>0</v>
      </c>
      <c r="J23" s="1669">
        <f t="shared" si="2"/>
        <v>0</v>
      </c>
      <c r="K23" s="1651">
        <f t="shared" si="2"/>
        <v>0</v>
      </c>
    </row>
    <row r="24" spans="1:11" s="1663" customFormat="1" ht="12.75">
      <c r="A24" s="1673" t="s">
        <v>2241</v>
      </c>
      <c r="B24" s="1596"/>
      <c r="C24" s="1597"/>
      <c r="D24" s="1597"/>
      <c r="E24" s="1598"/>
      <c r="F24" s="1596"/>
      <c r="G24" s="1597"/>
      <c r="H24" s="1597"/>
      <c r="I24" s="1597"/>
      <c r="J24" s="1598"/>
      <c r="K24" s="1671">
        <f>SUM(B24:J24)</f>
        <v>0</v>
      </c>
    </row>
    <row r="25" spans="1:11" s="1663" customFormat="1" ht="12.75">
      <c r="A25" s="1673" t="s">
        <v>2242</v>
      </c>
      <c r="B25" s="1596"/>
      <c r="C25" s="1597"/>
      <c r="D25" s="1597"/>
      <c r="E25" s="1598"/>
      <c r="F25" s="1596"/>
      <c r="G25" s="1597"/>
      <c r="H25" s="1597"/>
      <c r="I25" s="1597"/>
      <c r="J25" s="1598"/>
      <c r="K25" s="1671">
        <f>SUM(B25:J25)</f>
        <v>0</v>
      </c>
    </row>
    <row r="26" spans="1:11" s="1663" customFormat="1" ht="12.75">
      <c r="A26" s="1673" t="s">
        <v>1804</v>
      </c>
      <c r="B26" s="1596"/>
      <c r="C26" s="1597"/>
      <c r="D26" s="1597"/>
      <c r="E26" s="1598"/>
      <c r="F26" s="1596"/>
      <c r="G26" s="1597"/>
      <c r="H26" s="1597"/>
      <c r="I26" s="1597"/>
      <c r="J26" s="1598"/>
      <c r="K26" s="1671">
        <f>SUM(B26:J26)</f>
        <v>0</v>
      </c>
    </row>
    <row r="27" spans="1:11" s="1663" customFormat="1" ht="12.75">
      <c r="A27" s="1673" t="s">
        <v>2243</v>
      </c>
      <c r="B27" s="1596"/>
      <c r="C27" s="1597"/>
      <c r="D27" s="1597"/>
      <c r="E27" s="1598"/>
      <c r="F27" s="1596"/>
      <c r="G27" s="1597"/>
      <c r="H27" s="1597"/>
      <c r="I27" s="1597"/>
      <c r="J27" s="1598"/>
      <c r="K27" s="1671">
        <f>SUM(B27:J27)</f>
        <v>0</v>
      </c>
    </row>
    <row r="28" spans="1:11" s="1663" customFormat="1" ht="13.5" thickBot="1">
      <c r="A28" s="1673" t="s">
        <v>2244</v>
      </c>
      <c r="B28" s="1596"/>
      <c r="C28" s="1597"/>
      <c r="D28" s="1597"/>
      <c r="E28" s="1598"/>
      <c r="F28" s="1596"/>
      <c r="G28" s="1597"/>
      <c r="H28" s="1597"/>
      <c r="I28" s="1597"/>
      <c r="J28" s="1598"/>
      <c r="K28" s="1671">
        <f>SUM(B28:J28)</f>
        <v>0</v>
      </c>
    </row>
    <row r="29" spans="1:11" s="1663" customFormat="1" ht="21" customHeight="1" thickBot="1">
      <c r="A29" s="1672" t="s">
        <v>2084</v>
      </c>
      <c r="B29" s="1667">
        <f t="shared" ref="B29:K29" si="3">SUM(B30:B34)</f>
        <v>0</v>
      </c>
      <c r="C29" s="1668">
        <f t="shared" si="3"/>
        <v>0</v>
      </c>
      <c r="D29" s="1668">
        <f t="shared" si="3"/>
        <v>0</v>
      </c>
      <c r="E29" s="1669">
        <f t="shared" si="3"/>
        <v>0</v>
      </c>
      <c r="F29" s="1667">
        <f t="shared" si="3"/>
        <v>0</v>
      </c>
      <c r="G29" s="1668">
        <f t="shared" si="3"/>
        <v>0</v>
      </c>
      <c r="H29" s="1668">
        <f t="shared" si="3"/>
        <v>0</v>
      </c>
      <c r="I29" s="1668">
        <f t="shared" si="3"/>
        <v>0</v>
      </c>
      <c r="J29" s="1669">
        <f t="shared" si="3"/>
        <v>0</v>
      </c>
      <c r="K29" s="1651">
        <f t="shared" si="3"/>
        <v>0</v>
      </c>
    </row>
    <row r="30" spans="1:11" s="1663" customFormat="1" ht="12.75">
      <c r="A30" s="1670" t="s">
        <v>2241</v>
      </c>
      <c r="B30" s="1596"/>
      <c r="C30" s="1597"/>
      <c r="D30" s="1597"/>
      <c r="E30" s="1598"/>
      <c r="F30" s="1596"/>
      <c r="G30" s="1597"/>
      <c r="H30" s="1597"/>
      <c r="I30" s="1597"/>
      <c r="J30" s="1598"/>
      <c r="K30" s="1649">
        <f>SUM(B30:J30)</f>
        <v>0</v>
      </c>
    </row>
    <row r="31" spans="1:11" s="1663" customFormat="1" ht="12.75">
      <c r="A31" s="1670" t="s">
        <v>2242</v>
      </c>
      <c r="B31" s="1674"/>
      <c r="C31" s="1599"/>
      <c r="D31" s="1599"/>
      <c r="E31" s="1675"/>
      <c r="F31" s="1674"/>
      <c r="G31" s="1599"/>
      <c r="H31" s="1599"/>
      <c r="I31" s="1599"/>
      <c r="J31" s="1675"/>
      <c r="K31" s="1649">
        <f>SUM(B31:J31)</f>
        <v>0</v>
      </c>
    </row>
    <row r="32" spans="1:11" s="1663" customFormat="1" ht="12.75">
      <c r="A32" s="1670" t="s">
        <v>1804</v>
      </c>
      <c r="B32" s="1596"/>
      <c r="C32" s="1597"/>
      <c r="D32" s="1597"/>
      <c r="E32" s="1598"/>
      <c r="F32" s="1596"/>
      <c r="G32" s="1597"/>
      <c r="H32" s="1597"/>
      <c r="I32" s="1597"/>
      <c r="J32" s="1598"/>
      <c r="K32" s="1649">
        <f>SUM(B32:J32)</f>
        <v>0</v>
      </c>
    </row>
    <row r="33" spans="1:11" s="1663" customFormat="1" ht="12.75">
      <c r="A33" s="1670" t="s">
        <v>2245</v>
      </c>
      <c r="B33" s="1596"/>
      <c r="C33" s="1597"/>
      <c r="D33" s="1597"/>
      <c r="E33" s="1598"/>
      <c r="F33" s="1596"/>
      <c r="G33" s="1597"/>
      <c r="H33" s="1597"/>
      <c r="I33" s="1597"/>
      <c r="J33" s="1598"/>
      <c r="K33" s="1649">
        <f>SUM(B33:J33)</f>
        <v>0</v>
      </c>
    </row>
    <row r="34" spans="1:11" s="1663" customFormat="1" ht="13.5" thickBot="1">
      <c r="A34" s="1670" t="s">
        <v>2246</v>
      </c>
      <c r="B34" s="1596"/>
      <c r="C34" s="1597"/>
      <c r="D34" s="1597"/>
      <c r="E34" s="1598"/>
      <c r="F34" s="1596"/>
      <c r="G34" s="1597"/>
      <c r="H34" s="1597"/>
      <c r="I34" s="1597"/>
      <c r="J34" s="1598"/>
      <c r="K34" s="1649">
        <f>SUM(B34:J34)</f>
        <v>0</v>
      </c>
    </row>
    <row r="35" spans="1:11" s="1663" customFormat="1" ht="24.75" customHeight="1" thickBot="1">
      <c r="A35" s="1672" t="s">
        <v>2247</v>
      </c>
      <c r="B35" s="1667">
        <f t="shared" ref="B35:K35" si="4">SUM(B36:B38)</f>
        <v>0</v>
      </c>
      <c r="C35" s="1668">
        <f t="shared" si="4"/>
        <v>0</v>
      </c>
      <c r="D35" s="1668">
        <f t="shared" si="4"/>
        <v>0</v>
      </c>
      <c r="E35" s="1669">
        <f t="shared" si="4"/>
        <v>0</v>
      </c>
      <c r="F35" s="1667">
        <f t="shared" si="4"/>
        <v>0</v>
      </c>
      <c r="G35" s="1668">
        <f t="shared" si="4"/>
        <v>0</v>
      </c>
      <c r="H35" s="1668">
        <f t="shared" si="4"/>
        <v>0</v>
      </c>
      <c r="I35" s="1668">
        <f t="shared" si="4"/>
        <v>0</v>
      </c>
      <c r="J35" s="1669">
        <f t="shared" si="4"/>
        <v>0</v>
      </c>
      <c r="K35" s="1651">
        <f t="shared" si="4"/>
        <v>0</v>
      </c>
    </row>
    <row r="36" spans="1:11" s="1663" customFormat="1" ht="20.25" customHeight="1">
      <c r="A36" s="1670" t="s">
        <v>2248</v>
      </c>
      <c r="B36" s="1596"/>
      <c r="C36" s="1597"/>
      <c r="D36" s="1597"/>
      <c r="E36" s="1598"/>
      <c r="F36" s="1596"/>
      <c r="G36" s="1597"/>
      <c r="H36" s="1597"/>
      <c r="I36" s="1597"/>
      <c r="J36" s="1598"/>
      <c r="K36" s="1648">
        <f>SUM(B36:J36)</f>
        <v>0</v>
      </c>
    </row>
    <row r="37" spans="1:11" s="1663" customFormat="1" ht="21" customHeight="1">
      <c r="A37" s="1670" t="s">
        <v>2249</v>
      </c>
      <c r="B37" s="1596"/>
      <c r="C37" s="1597"/>
      <c r="D37" s="1597"/>
      <c r="E37" s="1598"/>
      <c r="F37" s="1596"/>
      <c r="G37" s="1597"/>
      <c r="H37" s="1597"/>
      <c r="I37" s="1597"/>
      <c r="J37" s="1598"/>
      <c r="K37" s="1649">
        <f>SUM(B37:J37)</f>
        <v>0</v>
      </c>
    </row>
    <row r="38" spans="1:11" s="1663" customFormat="1" ht="18" customHeight="1" thickBot="1">
      <c r="A38" s="1670" t="s">
        <v>729</v>
      </c>
      <c r="B38" s="1596"/>
      <c r="C38" s="1597"/>
      <c r="D38" s="1597"/>
      <c r="E38" s="1598"/>
      <c r="F38" s="1596"/>
      <c r="G38" s="1597"/>
      <c r="H38" s="1597"/>
      <c r="I38" s="1597"/>
      <c r="J38" s="1598"/>
      <c r="K38" s="1649">
        <f>SUM(B38:J38)</f>
        <v>0</v>
      </c>
    </row>
    <row r="39" spans="1:11" s="1663" customFormat="1" ht="19.5" customHeight="1" thickBot="1">
      <c r="A39" s="1676" t="s">
        <v>2250</v>
      </c>
      <c r="B39" s="1677"/>
      <c r="C39" s="1678"/>
      <c r="D39" s="1678"/>
      <c r="E39" s="1679"/>
      <c r="F39" s="1677"/>
      <c r="G39" s="1678"/>
      <c r="H39" s="1678"/>
      <c r="I39" s="1678"/>
      <c r="J39" s="1679"/>
      <c r="K39" s="1651">
        <f t="shared" ref="K39:K40" si="5">SUM(B39:J39)</f>
        <v>0</v>
      </c>
    </row>
    <row r="40" spans="1:11" s="1663" customFormat="1" ht="22.5" customHeight="1" thickBot="1">
      <c r="A40" s="1676" t="s">
        <v>2251</v>
      </c>
      <c r="B40" s="1677"/>
      <c r="C40" s="1678"/>
      <c r="D40" s="1678"/>
      <c r="E40" s="1679"/>
      <c r="F40" s="1677"/>
      <c r="G40" s="1678"/>
      <c r="H40" s="1678"/>
      <c r="I40" s="1678"/>
      <c r="J40" s="1679"/>
      <c r="K40" s="1650">
        <f t="shared" si="5"/>
        <v>0</v>
      </c>
    </row>
    <row r="41" spans="1:11" s="1579" customFormat="1" ht="18.75" customHeight="1">
      <c r="A41" s="1680" t="s">
        <v>2252</v>
      </c>
      <c r="B41" s="1681">
        <f t="shared" ref="B41:K41" si="6">+B40+B39+B35+B29+B23+B9</f>
        <v>0</v>
      </c>
      <c r="C41" s="1682">
        <f t="shared" si="6"/>
        <v>0</v>
      </c>
      <c r="D41" s="1682">
        <f t="shared" si="6"/>
        <v>0</v>
      </c>
      <c r="E41" s="1683">
        <f t="shared" si="6"/>
        <v>0</v>
      </c>
      <c r="F41" s="1681">
        <f t="shared" si="6"/>
        <v>0</v>
      </c>
      <c r="G41" s="1682">
        <f t="shared" si="6"/>
        <v>0</v>
      </c>
      <c r="H41" s="1682">
        <f t="shared" si="6"/>
        <v>0</v>
      </c>
      <c r="I41" s="1682">
        <f t="shared" si="6"/>
        <v>0</v>
      </c>
      <c r="J41" s="1683">
        <f t="shared" si="6"/>
        <v>0</v>
      </c>
      <c r="K41" s="1684">
        <f t="shared" si="6"/>
        <v>0</v>
      </c>
    </row>
    <row r="42" spans="1:11" s="1579" customFormat="1" ht="21" customHeight="1">
      <c r="A42" s="1685" t="s">
        <v>2253</v>
      </c>
      <c r="B42" s="1686">
        <f t="shared" ref="B42:K42" si="7">SUM(B43:B44)</f>
        <v>0</v>
      </c>
      <c r="C42" s="1687">
        <f t="shared" si="7"/>
        <v>0</v>
      </c>
      <c r="D42" s="1687">
        <f t="shared" si="7"/>
        <v>0</v>
      </c>
      <c r="E42" s="1688">
        <f t="shared" si="7"/>
        <v>0</v>
      </c>
      <c r="F42" s="1686">
        <f t="shared" si="7"/>
        <v>0</v>
      </c>
      <c r="G42" s="1687">
        <f t="shared" si="7"/>
        <v>0</v>
      </c>
      <c r="H42" s="1687">
        <f t="shared" si="7"/>
        <v>0</v>
      </c>
      <c r="I42" s="1687">
        <f t="shared" si="7"/>
        <v>0</v>
      </c>
      <c r="J42" s="1688">
        <f t="shared" si="7"/>
        <v>0</v>
      </c>
      <c r="K42" s="1689">
        <f t="shared" si="7"/>
        <v>0</v>
      </c>
    </row>
    <row r="43" spans="1:11" s="1579" customFormat="1" ht="29.25" customHeight="1">
      <c r="A43" s="1690" t="s">
        <v>2254</v>
      </c>
      <c r="B43" s="1691"/>
      <c r="C43" s="1692"/>
      <c r="D43" s="1692"/>
      <c r="E43" s="1693"/>
      <c r="F43" s="1691"/>
      <c r="G43" s="1692"/>
      <c r="H43" s="1692"/>
      <c r="I43" s="1692"/>
      <c r="J43" s="1693"/>
      <c r="K43" s="1689">
        <f>SUM(B43:J43)</f>
        <v>0</v>
      </c>
    </row>
    <row r="44" spans="1:11" s="1579" customFormat="1" ht="20.25" customHeight="1" thickBot="1">
      <c r="A44" s="1690" t="s">
        <v>2255</v>
      </c>
      <c r="B44" s="1691"/>
      <c r="C44" s="1692"/>
      <c r="D44" s="1692"/>
      <c r="E44" s="1693"/>
      <c r="F44" s="1691"/>
      <c r="G44" s="1692"/>
      <c r="H44" s="1692"/>
      <c r="I44" s="1692"/>
      <c r="J44" s="1693"/>
      <c r="K44" s="1694">
        <f>SUM(B44:J44)</f>
        <v>0</v>
      </c>
    </row>
    <row r="45" spans="1:11" s="1579" customFormat="1" ht="19.5" customHeight="1" thickBot="1">
      <c r="A45" s="1685" t="s">
        <v>2215</v>
      </c>
      <c r="B45" s="1695">
        <f t="shared" ref="B45:K45" si="8">+B42+B41</f>
        <v>0</v>
      </c>
      <c r="C45" s="1696">
        <f t="shared" si="8"/>
        <v>0</v>
      </c>
      <c r="D45" s="1696">
        <f t="shared" si="8"/>
        <v>0</v>
      </c>
      <c r="E45" s="1697">
        <f t="shared" si="8"/>
        <v>0</v>
      </c>
      <c r="F45" s="1695">
        <f t="shared" si="8"/>
        <v>0</v>
      </c>
      <c r="G45" s="1696">
        <f t="shared" si="8"/>
        <v>0</v>
      </c>
      <c r="H45" s="1696">
        <f t="shared" si="8"/>
        <v>0</v>
      </c>
      <c r="I45" s="1696">
        <f t="shared" si="8"/>
        <v>0</v>
      </c>
      <c r="J45" s="1697">
        <f t="shared" si="8"/>
        <v>0</v>
      </c>
      <c r="K45" s="1607">
        <f t="shared" si="8"/>
        <v>0</v>
      </c>
    </row>
  </sheetData>
  <mergeCells count="1">
    <mergeCell ref="K7:K8"/>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sheetViews>
  <sheetFormatPr defaultRowHeight="15"/>
  <cols>
    <col min="1" max="1" width="60.28515625" style="38" customWidth="1"/>
    <col min="2" max="2" width="18.42578125" style="38" customWidth="1"/>
    <col min="3" max="3" width="9.140625" style="38"/>
    <col min="4" max="4" width="8.28515625" style="38" customWidth="1"/>
    <col min="5" max="5" width="8.85546875" style="38" customWidth="1"/>
    <col min="6" max="6" width="7.85546875" style="38" customWidth="1"/>
    <col min="7" max="7" width="7.5703125" style="38" customWidth="1"/>
    <col min="8" max="9" width="8.7109375" style="38" customWidth="1"/>
    <col min="10" max="10" width="10.28515625" style="38" customWidth="1"/>
    <col min="11" max="11" width="15.28515625" style="38" customWidth="1"/>
    <col min="12" max="16384" width="9.140625" style="38"/>
  </cols>
  <sheetData>
    <row r="1" spans="1:11" s="1579" customFormat="1">
      <c r="A1" s="1656" t="s">
        <v>120</v>
      </c>
      <c r="B1" s="1657" t="s">
        <v>2260</v>
      </c>
    </row>
    <row r="2" spans="1:11" s="1579" customFormat="1" ht="14.25" customHeight="1">
      <c r="A2" s="1656" t="s">
        <v>1994</v>
      </c>
      <c r="B2" s="1659" t="s">
        <v>2261</v>
      </c>
    </row>
    <row r="3" spans="1:11" s="1579" customFormat="1">
      <c r="A3" s="1656" t="s">
        <v>108</v>
      </c>
      <c r="B3" s="1659" t="s">
        <v>109</v>
      </c>
    </row>
    <row r="4" spans="1:11" s="1579" customFormat="1">
      <c r="A4" s="1656" t="s">
        <v>110</v>
      </c>
      <c r="B4" s="1659" t="s">
        <v>4</v>
      </c>
    </row>
    <row r="5" spans="1:11" s="1579" customFormat="1">
      <c r="A5" s="1656" t="s">
        <v>111</v>
      </c>
      <c r="B5" s="1659" t="s">
        <v>1997</v>
      </c>
    </row>
    <row r="6" spans="1:11" ht="15.75" thickBot="1"/>
    <row r="7" spans="1:11" s="1663" customFormat="1" ht="12.75" customHeight="1">
      <c r="A7" s="1660"/>
      <c r="B7" s="1661" t="s">
        <v>2171</v>
      </c>
      <c r="C7" s="1661"/>
      <c r="D7" s="1661"/>
      <c r="E7" s="1662"/>
      <c r="F7" s="1661"/>
      <c r="G7" s="1661"/>
      <c r="H7" s="1661"/>
      <c r="I7" s="1661" t="s">
        <v>2173</v>
      </c>
      <c r="J7" s="1661"/>
      <c r="K7" s="4627" t="s">
        <v>2001</v>
      </c>
    </row>
    <row r="8" spans="1:11" s="1663" customFormat="1" ht="20.25" customHeight="1" thickBot="1">
      <c r="A8" s="1647" t="s">
        <v>2221</v>
      </c>
      <c r="B8" s="1664" t="s">
        <v>2174</v>
      </c>
      <c r="C8" s="1664" t="s">
        <v>2175</v>
      </c>
      <c r="D8" s="1664" t="s">
        <v>2176</v>
      </c>
      <c r="E8" s="1665" t="s">
        <v>2177</v>
      </c>
      <c r="F8" s="1664" t="s">
        <v>2178</v>
      </c>
      <c r="G8" s="1664" t="s">
        <v>2179</v>
      </c>
      <c r="H8" s="1664" t="s">
        <v>2180</v>
      </c>
      <c r="I8" s="1664" t="s">
        <v>2181</v>
      </c>
      <c r="J8" s="1664" t="s">
        <v>2182</v>
      </c>
      <c r="K8" s="4628"/>
    </row>
    <row r="9" spans="1:11" s="1663" customFormat="1" ht="20.25" customHeight="1" thickBot="1">
      <c r="A9" s="1666" t="s">
        <v>2228</v>
      </c>
      <c r="B9" s="1667">
        <f t="shared" ref="B9:K9" si="0">SUM(B10:B22)</f>
        <v>0</v>
      </c>
      <c r="C9" s="1668">
        <f t="shared" si="0"/>
        <v>0</v>
      </c>
      <c r="D9" s="1668">
        <f t="shared" si="0"/>
        <v>0</v>
      </c>
      <c r="E9" s="1669">
        <f t="shared" si="0"/>
        <v>0</v>
      </c>
      <c r="F9" s="1667">
        <f t="shared" si="0"/>
        <v>0</v>
      </c>
      <c r="G9" s="1668">
        <f t="shared" si="0"/>
        <v>0</v>
      </c>
      <c r="H9" s="1668">
        <f t="shared" si="0"/>
        <v>0</v>
      </c>
      <c r="I9" s="1668">
        <f t="shared" si="0"/>
        <v>0</v>
      </c>
      <c r="J9" s="1669">
        <f t="shared" si="0"/>
        <v>0</v>
      </c>
      <c r="K9" s="1651">
        <f t="shared" si="0"/>
        <v>0</v>
      </c>
    </row>
    <row r="10" spans="1:11" s="1663" customFormat="1" ht="12.75">
      <c r="A10" s="1670" t="s">
        <v>2229</v>
      </c>
      <c r="B10" s="1596"/>
      <c r="C10" s="1597"/>
      <c r="D10" s="1597"/>
      <c r="E10" s="1598"/>
      <c r="F10" s="1596"/>
      <c r="G10" s="1597"/>
      <c r="H10" s="1597"/>
      <c r="I10" s="1597"/>
      <c r="J10" s="1598"/>
      <c r="K10" s="1671">
        <f t="shared" ref="K10:K22" si="1">SUM(B10:J10)</f>
        <v>0</v>
      </c>
    </row>
    <row r="11" spans="1:11" s="1663" customFormat="1" ht="12.75">
      <c r="A11" s="1670" t="s">
        <v>2230</v>
      </c>
      <c r="B11" s="1596"/>
      <c r="C11" s="1597"/>
      <c r="D11" s="1597"/>
      <c r="E11" s="1598"/>
      <c r="F11" s="1596"/>
      <c r="G11" s="1597"/>
      <c r="H11" s="1597"/>
      <c r="I11" s="1597"/>
      <c r="J11" s="1598"/>
      <c r="K11" s="1671">
        <f t="shared" si="1"/>
        <v>0</v>
      </c>
    </row>
    <row r="12" spans="1:11" s="1663" customFormat="1" ht="12.75">
      <c r="A12" s="1670" t="s">
        <v>2231</v>
      </c>
      <c r="B12" s="1596"/>
      <c r="C12" s="1597"/>
      <c r="D12" s="1597"/>
      <c r="E12" s="1598"/>
      <c r="F12" s="1596"/>
      <c r="G12" s="1597"/>
      <c r="H12" s="1597"/>
      <c r="I12" s="1597"/>
      <c r="J12" s="1598"/>
      <c r="K12" s="1671">
        <f t="shared" si="1"/>
        <v>0</v>
      </c>
    </row>
    <row r="13" spans="1:11" s="1663" customFormat="1" ht="12.75">
      <c r="A13" s="1670" t="s">
        <v>198</v>
      </c>
      <c r="B13" s="1596"/>
      <c r="C13" s="1597"/>
      <c r="D13" s="1597"/>
      <c r="E13" s="1598"/>
      <c r="F13" s="1596"/>
      <c r="G13" s="1597"/>
      <c r="H13" s="1597"/>
      <c r="I13" s="1597"/>
      <c r="J13" s="1598"/>
      <c r="K13" s="1671">
        <f t="shared" si="1"/>
        <v>0</v>
      </c>
    </row>
    <row r="14" spans="1:11" s="1663" customFormat="1" ht="12.75">
      <c r="A14" s="1670" t="s">
        <v>2232</v>
      </c>
      <c r="B14" s="1596"/>
      <c r="C14" s="1597"/>
      <c r="D14" s="1597"/>
      <c r="E14" s="1598"/>
      <c r="F14" s="1596"/>
      <c r="G14" s="1597"/>
      <c r="H14" s="1597"/>
      <c r="I14" s="1597"/>
      <c r="J14" s="1598"/>
      <c r="K14" s="1671">
        <f t="shared" si="1"/>
        <v>0</v>
      </c>
    </row>
    <row r="15" spans="1:11" s="1663" customFormat="1" ht="12.75">
      <c r="A15" s="1670" t="s">
        <v>2233</v>
      </c>
      <c r="B15" s="1596"/>
      <c r="C15" s="1597"/>
      <c r="D15" s="1597"/>
      <c r="E15" s="1598"/>
      <c r="F15" s="1596"/>
      <c r="G15" s="1597"/>
      <c r="H15" s="1597"/>
      <c r="I15" s="1597"/>
      <c r="J15" s="1598"/>
      <c r="K15" s="1671">
        <f t="shared" si="1"/>
        <v>0</v>
      </c>
    </row>
    <row r="16" spans="1:11" s="1663" customFormat="1" ht="12.75">
      <c r="A16" s="1670" t="s">
        <v>2258</v>
      </c>
      <c r="B16" s="1596"/>
      <c r="C16" s="1597"/>
      <c r="D16" s="1597"/>
      <c r="E16" s="1598"/>
      <c r="F16" s="1596"/>
      <c r="G16" s="1597"/>
      <c r="H16" s="1597"/>
      <c r="I16" s="1597"/>
      <c r="J16" s="1598"/>
      <c r="K16" s="1671">
        <f t="shared" si="1"/>
        <v>0</v>
      </c>
    </row>
    <row r="17" spans="1:11" s="1663" customFormat="1" ht="12.75">
      <c r="A17" s="1670" t="s">
        <v>2259</v>
      </c>
      <c r="B17" s="1596"/>
      <c r="C17" s="1597"/>
      <c r="D17" s="1597"/>
      <c r="E17" s="1598"/>
      <c r="F17" s="1596"/>
      <c r="G17" s="1597"/>
      <c r="H17" s="1597"/>
      <c r="I17" s="1597"/>
      <c r="J17" s="1598"/>
      <c r="K17" s="1671">
        <f t="shared" si="1"/>
        <v>0</v>
      </c>
    </row>
    <row r="18" spans="1:11" s="1663" customFormat="1" ht="12.75">
      <c r="A18" s="1670" t="s">
        <v>2236</v>
      </c>
      <c r="B18" s="1596"/>
      <c r="C18" s="1597"/>
      <c r="D18" s="1597"/>
      <c r="E18" s="1598"/>
      <c r="F18" s="1596"/>
      <c r="G18" s="1597"/>
      <c r="H18" s="1597"/>
      <c r="I18" s="1597"/>
      <c r="J18" s="1598"/>
      <c r="K18" s="1671">
        <f t="shared" si="1"/>
        <v>0</v>
      </c>
    </row>
    <row r="19" spans="1:11" s="1663" customFormat="1" ht="12.75">
      <c r="A19" s="1670" t="s">
        <v>2237</v>
      </c>
      <c r="B19" s="1596"/>
      <c r="C19" s="1597"/>
      <c r="D19" s="1597"/>
      <c r="E19" s="1598"/>
      <c r="F19" s="1596"/>
      <c r="G19" s="1597"/>
      <c r="H19" s="1597"/>
      <c r="I19" s="1597"/>
      <c r="J19" s="1598"/>
      <c r="K19" s="1671">
        <f t="shared" si="1"/>
        <v>0</v>
      </c>
    </row>
    <row r="20" spans="1:11" s="1663" customFormat="1" ht="12.75">
      <c r="A20" s="1670" t="s">
        <v>2238</v>
      </c>
      <c r="B20" s="1596"/>
      <c r="C20" s="1597"/>
      <c r="D20" s="1597"/>
      <c r="E20" s="1598"/>
      <c r="F20" s="1596"/>
      <c r="G20" s="1597"/>
      <c r="H20" s="1597"/>
      <c r="I20" s="1597"/>
      <c r="J20" s="1598"/>
      <c r="K20" s="1671">
        <f t="shared" si="1"/>
        <v>0</v>
      </c>
    </row>
    <row r="21" spans="1:11" s="1663" customFormat="1" ht="12.75">
      <c r="A21" s="1670" t="s">
        <v>2239</v>
      </c>
      <c r="B21" s="1596"/>
      <c r="C21" s="1597"/>
      <c r="D21" s="1597"/>
      <c r="E21" s="1598"/>
      <c r="F21" s="1596"/>
      <c r="G21" s="1597"/>
      <c r="H21" s="1597"/>
      <c r="I21" s="1597"/>
      <c r="J21" s="1598"/>
      <c r="K21" s="1671">
        <f t="shared" si="1"/>
        <v>0</v>
      </c>
    </row>
    <row r="22" spans="1:11" s="1663" customFormat="1" ht="13.5" thickBot="1">
      <c r="A22" s="1670" t="s">
        <v>2240</v>
      </c>
      <c r="B22" s="1596"/>
      <c r="C22" s="1597"/>
      <c r="D22" s="1597"/>
      <c r="E22" s="1598"/>
      <c r="F22" s="1596"/>
      <c r="G22" s="1597"/>
      <c r="H22" s="1597"/>
      <c r="I22" s="1597"/>
      <c r="J22" s="1598"/>
      <c r="K22" s="1671">
        <f t="shared" si="1"/>
        <v>0</v>
      </c>
    </row>
    <row r="23" spans="1:11" s="1663" customFormat="1" ht="18.75" customHeight="1" thickBot="1">
      <c r="A23" s="1672" t="s">
        <v>307</v>
      </c>
      <c r="B23" s="1667">
        <f t="shared" ref="B23:K23" si="2">SUM(B24:B28)</f>
        <v>0</v>
      </c>
      <c r="C23" s="1668">
        <f t="shared" si="2"/>
        <v>0</v>
      </c>
      <c r="D23" s="1668">
        <f t="shared" si="2"/>
        <v>0</v>
      </c>
      <c r="E23" s="1669">
        <f t="shared" si="2"/>
        <v>0</v>
      </c>
      <c r="F23" s="1667">
        <f t="shared" si="2"/>
        <v>0</v>
      </c>
      <c r="G23" s="1668">
        <f t="shared" si="2"/>
        <v>0</v>
      </c>
      <c r="H23" s="1668">
        <f t="shared" si="2"/>
        <v>0</v>
      </c>
      <c r="I23" s="1668">
        <f t="shared" si="2"/>
        <v>0</v>
      </c>
      <c r="J23" s="1669">
        <f t="shared" si="2"/>
        <v>0</v>
      </c>
      <c r="K23" s="1651">
        <f t="shared" si="2"/>
        <v>0</v>
      </c>
    </row>
    <row r="24" spans="1:11" s="1663" customFormat="1" ht="12.75">
      <c r="A24" s="1673" t="s">
        <v>2241</v>
      </c>
      <c r="B24" s="1596"/>
      <c r="C24" s="1597"/>
      <c r="D24" s="1597"/>
      <c r="E24" s="1598"/>
      <c r="F24" s="1596"/>
      <c r="G24" s="1597"/>
      <c r="H24" s="1597"/>
      <c r="I24" s="1597"/>
      <c r="J24" s="1598"/>
      <c r="K24" s="1671">
        <f>SUM(B24:J24)</f>
        <v>0</v>
      </c>
    </row>
    <row r="25" spans="1:11" s="1663" customFormat="1" ht="12.75">
      <c r="A25" s="1673" t="s">
        <v>2242</v>
      </c>
      <c r="B25" s="1596"/>
      <c r="C25" s="1597"/>
      <c r="D25" s="1597"/>
      <c r="E25" s="1598"/>
      <c r="F25" s="1596"/>
      <c r="G25" s="1597"/>
      <c r="H25" s="1597"/>
      <c r="I25" s="1597"/>
      <c r="J25" s="1598"/>
      <c r="K25" s="1671">
        <f>SUM(B25:J25)</f>
        <v>0</v>
      </c>
    </row>
    <row r="26" spans="1:11" s="1663" customFormat="1" ht="12.75">
      <c r="A26" s="1673" t="s">
        <v>1804</v>
      </c>
      <c r="B26" s="1596"/>
      <c r="C26" s="1597"/>
      <c r="D26" s="1597"/>
      <c r="E26" s="1598"/>
      <c r="F26" s="1596"/>
      <c r="G26" s="1597"/>
      <c r="H26" s="1597"/>
      <c r="I26" s="1597"/>
      <c r="J26" s="1598"/>
      <c r="K26" s="1671">
        <f>SUM(B26:J26)</f>
        <v>0</v>
      </c>
    </row>
    <row r="27" spans="1:11" s="1663" customFormat="1" ht="12.75">
      <c r="A27" s="1673" t="s">
        <v>2243</v>
      </c>
      <c r="B27" s="1596"/>
      <c r="C27" s="1597"/>
      <c r="D27" s="1597"/>
      <c r="E27" s="1598"/>
      <c r="F27" s="1596"/>
      <c r="G27" s="1597"/>
      <c r="H27" s="1597"/>
      <c r="I27" s="1597"/>
      <c r="J27" s="1598"/>
      <c r="K27" s="1671">
        <f>SUM(B27:J27)</f>
        <v>0</v>
      </c>
    </row>
    <row r="28" spans="1:11" s="1663" customFormat="1" ht="13.5" thickBot="1">
      <c r="A28" s="1673" t="s">
        <v>2244</v>
      </c>
      <c r="B28" s="1596"/>
      <c r="C28" s="1597"/>
      <c r="D28" s="1597"/>
      <c r="E28" s="1598"/>
      <c r="F28" s="1596"/>
      <c r="G28" s="1597"/>
      <c r="H28" s="1597"/>
      <c r="I28" s="1597"/>
      <c r="J28" s="1598"/>
      <c r="K28" s="1671">
        <f>SUM(B28:J28)</f>
        <v>0</v>
      </c>
    </row>
    <row r="29" spans="1:11" s="1663" customFormat="1" ht="21" customHeight="1" thickBot="1">
      <c r="A29" s="1672" t="s">
        <v>2084</v>
      </c>
      <c r="B29" s="1667">
        <f t="shared" ref="B29:K29" si="3">SUM(B30:B34)</f>
        <v>0</v>
      </c>
      <c r="C29" s="1668">
        <f t="shared" si="3"/>
        <v>0</v>
      </c>
      <c r="D29" s="1668">
        <f t="shared" si="3"/>
        <v>0</v>
      </c>
      <c r="E29" s="1669">
        <f t="shared" si="3"/>
        <v>0</v>
      </c>
      <c r="F29" s="1667">
        <f t="shared" si="3"/>
        <v>0</v>
      </c>
      <c r="G29" s="1668">
        <f t="shared" si="3"/>
        <v>0</v>
      </c>
      <c r="H29" s="1668">
        <f t="shared" si="3"/>
        <v>0</v>
      </c>
      <c r="I29" s="1668">
        <f t="shared" si="3"/>
        <v>0</v>
      </c>
      <c r="J29" s="1669">
        <f t="shared" si="3"/>
        <v>0</v>
      </c>
      <c r="K29" s="1651">
        <f t="shared" si="3"/>
        <v>0</v>
      </c>
    </row>
    <row r="30" spans="1:11" s="1663" customFormat="1" ht="12.75">
      <c r="A30" s="1670" t="s">
        <v>2241</v>
      </c>
      <c r="B30" s="1596"/>
      <c r="C30" s="1597"/>
      <c r="D30" s="1597"/>
      <c r="E30" s="1598"/>
      <c r="F30" s="1596"/>
      <c r="G30" s="1597"/>
      <c r="H30" s="1597"/>
      <c r="I30" s="1597"/>
      <c r="J30" s="1598"/>
      <c r="K30" s="1649">
        <f>SUM(B30:J30)</f>
        <v>0</v>
      </c>
    </row>
    <row r="31" spans="1:11" s="1663" customFormat="1" ht="12.75">
      <c r="A31" s="1670" t="s">
        <v>2242</v>
      </c>
      <c r="B31" s="1674"/>
      <c r="C31" s="1599"/>
      <c r="D31" s="1599"/>
      <c r="E31" s="1675"/>
      <c r="F31" s="1674"/>
      <c r="G31" s="1599"/>
      <c r="H31" s="1599"/>
      <c r="I31" s="1599"/>
      <c r="J31" s="1675"/>
      <c r="K31" s="1649">
        <f>SUM(B31:J31)</f>
        <v>0</v>
      </c>
    </row>
    <row r="32" spans="1:11" s="1663" customFormat="1" ht="12.75">
      <c r="A32" s="1670" t="s">
        <v>1804</v>
      </c>
      <c r="B32" s="1596"/>
      <c r="C32" s="1597"/>
      <c r="D32" s="1597"/>
      <c r="E32" s="1598"/>
      <c r="F32" s="1596"/>
      <c r="G32" s="1597"/>
      <c r="H32" s="1597"/>
      <c r="I32" s="1597"/>
      <c r="J32" s="1598"/>
      <c r="K32" s="1649">
        <f>SUM(B32:J32)</f>
        <v>0</v>
      </c>
    </row>
    <row r="33" spans="1:11" s="1663" customFormat="1" ht="12.75">
      <c r="A33" s="1670" t="s">
        <v>2245</v>
      </c>
      <c r="B33" s="1596"/>
      <c r="C33" s="1597"/>
      <c r="D33" s="1597"/>
      <c r="E33" s="1598"/>
      <c r="F33" s="1596"/>
      <c r="G33" s="1597"/>
      <c r="H33" s="1597"/>
      <c r="I33" s="1597"/>
      <c r="J33" s="1598"/>
      <c r="K33" s="1649">
        <f>SUM(B33:J33)</f>
        <v>0</v>
      </c>
    </row>
    <row r="34" spans="1:11" s="1663" customFormat="1" ht="13.5" thickBot="1">
      <c r="A34" s="1670" t="s">
        <v>2246</v>
      </c>
      <c r="B34" s="1596"/>
      <c r="C34" s="1597"/>
      <c r="D34" s="1597"/>
      <c r="E34" s="1598"/>
      <c r="F34" s="1596"/>
      <c r="G34" s="1597"/>
      <c r="H34" s="1597"/>
      <c r="I34" s="1597"/>
      <c r="J34" s="1598"/>
      <c r="K34" s="1649">
        <f>SUM(B34:J34)</f>
        <v>0</v>
      </c>
    </row>
    <row r="35" spans="1:11" s="1663" customFormat="1" ht="24.75" customHeight="1" thickBot="1">
      <c r="A35" s="1672" t="s">
        <v>2247</v>
      </c>
      <c r="B35" s="1667">
        <f t="shared" ref="B35:K35" si="4">SUM(B36:B38)</f>
        <v>0</v>
      </c>
      <c r="C35" s="1668">
        <f t="shared" si="4"/>
        <v>0</v>
      </c>
      <c r="D35" s="1668">
        <f t="shared" si="4"/>
        <v>0</v>
      </c>
      <c r="E35" s="1669">
        <f t="shared" si="4"/>
        <v>0</v>
      </c>
      <c r="F35" s="1667">
        <f t="shared" si="4"/>
        <v>0</v>
      </c>
      <c r="G35" s="1668">
        <f t="shared" si="4"/>
        <v>0</v>
      </c>
      <c r="H35" s="1668">
        <f t="shared" si="4"/>
        <v>0</v>
      </c>
      <c r="I35" s="1668">
        <f t="shared" si="4"/>
        <v>0</v>
      </c>
      <c r="J35" s="1669">
        <f t="shared" si="4"/>
        <v>0</v>
      </c>
      <c r="K35" s="1651">
        <f t="shared" si="4"/>
        <v>0</v>
      </c>
    </row>
    <row r="36" spans="1:11" s="1663" customFormat="1" ht="20.25" customHeight="1">
      <c r="A36" s="1670" t="s">
        <v>2248</v>
      </c>
      <c r="B36" s="1596"/>
      <c r="C36" s="1597"/>
      <c r="D36" s="1597"/>
      <c r="E36" s="1598"/>
      <c r="F36" s="1596"/>
      <c r="G36" s="1597"/>
      <c r="H36" s="1597"/>
      <c r="I36" s="1597"/>
      <c r="J36" s="1598"/>
      <c r="K36" s="1648">
        <f>SUM(B36:J36)</f>
        <v>0</v>
      </c>
    </row>
    <row r="37" spans="1:11" s="1663" customFormat="1" ht="21" customHeight="1">
      <c r="A37" s="1670" t="s">
        <v>2249</v>
      </c>
      <c r="B37" s="1596"/>
      <c r="C37" s="1597"/>
      <c r="D37" s="1597"/>
      <c r="E37" s="1598"/>
      <c r="F37" s="1596"/>
      <c r="G37" s="1597"/>
      <c r="H37" s="1597"/>
      <c r="I37" s="1597"/>
      <c r="J37" s="1598"/>
      <c r="K37" s="1649">
        <f>SUM(B37:J37)</f>
        <v>0</v>
      </c>
    </row>
    <row r="38" spans="1:11" s="1663" customFormat="1" ht="18" customHeight="1" thickBot="1">
      <c r="A38" s="1670" t="s">
        <v>729</v>
      </c>
      <c r="B38" s="1596"/>
      <c r="C38" s="1597"/>
      <c r="D38" s="1597"/>
      <c r="E38" s="1598"/>
      <c r="F38" s="1596"/>
      <c r="G38" s="1597"/>
      <c r="H38" s="1597"/>
      <c r="I38" s="1597"/>
      <c r="J38" s="1598"/>
      <c r="K38" s="1649">
        <f>SUM(B38:J38)</f>
        <v>0</v>
      </c>
    </row>
    <row r="39" spans="1:11" s="1663" customFormat="1" ht="19.5" customHeight="1" thickBot="1">
      <c r="A39" s="1676" t="s">
        <v>2250</v>
      </c>
      <c r="B39" s="1677"/>
      <c r="C39" s="1678"/>
      <c r="D39" s="1678"/>
      <c r="E39" s="1679"/>
      <c r="F39" s="1677"/>
      <c r="G39" s="1678"/>
      <c r="H39" s="1678"/>
      <c r="I39" s="1678"/>
      <c r="J39" s="1679"/>
      <c r="K39" s="1651">
        <f t="shared" ref="K39:K40" si="5">SUM(B39:J39)</f>
        <v>0</v>
      </c>
    </row>
    <row r="40" spans="1:11" s="1663" customFormat="1" ht="22.5" customHeight="1" thickBot="1">
      <c r="A40" s="1676" t="s">
        <v>2251</v>
      </c>
      <c r="B40" s="1677"/>
      <c r="C40" s="1678"/>
      <c r="D40" s="1678"/>
      <c r="E40" s="1679"/>
      <c r="F40" s="1677"/>
      <c r="G40" s="1678"/>
      <c r="H40" s="1678"/>
      <c r="I40" s="1678"/>
      <c r="J40" s="1679"/>
      <c r="K40" s="1650">
        <f t="shared" si="5"/>
        <v>0</v>
      </c>
    </row>
    <row r="41" spans="1:11" s="1579" customFormat="1" ht="18.75" customHeight="1">
      <c r="A41" s="1680" t="s">
        <v>2252</v>
      </c>
      <c r="B41" s="1681">
        <f t="shared" ref="B41:K41" si="6">+B40+B39+B35+B29+B23+B9</f>
        <v>0</v>
      </c>
      <c r="C41" s="1682">
        <f t="shared" si="6"/>
        <v>0</v>
      </c>
      <c r="D41" s="1682">
        <f t="shared" si="6"/>
        <v>0</v>
      </c>
      <c r="E41" s="1683">
        <f t="shared" si="6"/>
        <v>0</v>
      </c>
      <c r="F41" s="1681">
        <f t="shared" si="6"/>
        <v>0</v>
      </c>
      <c r="G41" s="1682">
        <f t="shared" si="6"/>
        <v>0</v>
      </c>
      <c r="H41" s="1682">
        <f t="shared" si="6"/>
        <v>0</v>
      </c>
      <c r="I41" s="1682">
        <f t="shared" si="6"/>
        <v>0</v>
      </c>
      <c r="J41" s="1683">
        <f t="shared" si="6"/>
        <v>0</v>
      </c>
      <c r="K41" s="1684">
        <f t="shared" si="6"/>
        <v>0</v>
      </c>
    </row>
    <row r="42" spans="1:11" s="1579" customFormat="1" ht="21" customHeight="1">
      <c r="A42" s="1685" t="s">
        <v>2253</v>
      </c>
      <c r="B42" s="1686">
        <f t="shared" ref="B42:K42" si="7">SUM(B43:B44)</f>
        <v>0</v>
      </c>
      <c r="C42" s="1687">
        <f t="shared" si="7"/>
        <v>0</v>
      </c>
      <c r="D42" s="1687">
        <f t="shared" si="7"/>
        <v>0</v>
      </c>
      <c r="E42" s="1688">
        <f t="shared" si="7"/>
        <v>0</v>
      </c>
      <c r="F42" s="1686">
        <f t="shared" si="7"/>
        <v>0</v>
      </c>
      <c r="G42" s="1687">
        <f t="shared" si="7"/>
        <v>0</v>
      </c>
      <c r="H42" s="1687">
        <f t="shared" si="7"/>
        <v>0</v>
      </c>
      <c r="I42" s="1687">
        <f t="shared" si="7"/>
        <v>0</v>
      </c>
      <c r="J42" s="1688">
        <f t="shared" si="7"/>
        <v>0</v>
      </c>
      <c r="K42" s="1689">
        <f t="shared" si="7"/>
        <v>0</v>
      </c>
    </row>
    <row r="43" spans="1:11" s="1579" customFormat="1" ht="29.25" customHeight="1">
      <c r="A43" s="1690" t="s">
        <v>2254</v>
      </c>
      <c r="B43" s="1691"/>
      <c r="C43" s="1692"/>
      <c r="D43" s="1692"/>
      <c r="E43" s="1693"/>
      <c r="F43" s="1691"/>
      <c r="G43" s="1692"/>
      <c r="H43" s="1692"/>
      <c r="I43" s="1692"/>
      <c r="J43" s="1693"/>
      <c r="K43" s="1689">
        <f>SUM(B43:J43)</f>
        <v>0</v>
      </c>
    </row>
    <row r="44" spans="1:11" s="1579" customFormat="1" ht="20.25" customHeight="1" thickBot="1">
      <c r="A44" s="1690" t="s">
        <v>2255</v>
      </c>
      <c r="B44" s="1691"/>
      <c r="C44" s="1692"/>
      <c r="D44" s="1692"/>
      <c r="E44" s="1693"/>
      <c r="F44" s="1691"/>
      <c r="G44" s="1692"/>
      <c r="H44" s="1692"/>
      <c r="I44" s="1692"/>
      <c r="J44" s="1693"/>
      <c r="K44" s="1694">
        <f>SUM(B44:J44)</f>
        <v>0</v>
      </c>
    </row>
    <row r="45" spans="1:11" s="1579" customFormat="1" ht="19.5" customHeight="1" thickBot="1">
      <c r="A45" s="1685" t="s">
        <v>2215</v>
      </c>
      <c r="B45" s="1695">
        <f t="shared" ref="B45:K45" si="8">+B42+B41</f>
        <v>0</v>
      </c>
      <c r="C45" s="1696">
        <f t="shared" si="8"/>
        <v>0</v>
      </c>
      <c r="D45" s="1696">
        <f t="shared" si="8"/>
        <v>0</v>
      </c>
      <c r="E45" s="1697">
        <f t="shared" si="8"/>
        <v>0</v>
      </c>
      <c r="F45" s="1695">
        <f t="shared" si="8"/>
        <v>0</v>
      </c>
      <c r="G45" s="1696">
        <f t="shared" si="8"/>
        <v>0</v>
      </c>
      <c r="H45" s="1696">
        <f t="shared" si="8"/>
        <v>0</v>
      </c>
      <c r="I45" s="1696">
        <f t="shared" si="8"/>
        <v>0</v>
      </c>
      <c r="J45" s="1697">
        <f t="shared" si="8"/>
        <v>0</v>
      </c>
      <c r="K45" s="1607">
        <f t="shared" si="8"/>
        <v>0</v>
      </c>
    </row>
  </sheetData>
  <mergeCells count="1">
    <mergeCell ref="K7:K8"/>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80" zoomScaleNormal="80" workbookViewId="0"/>
  </sheetViews>
  <sheetFormatPr defaultRowHeight="15"/>
  <cols>
    <col min="1" max="1" width="60.28515625" style="38" customWidth="1"/>
    <col min="2" max="2" width="18.42578125" style="38" customWidth="1"/>
    <col min="3" max="3" width="9.140625" style="38"/>
    <col min="4" max="4" width="8.28515625" style="38" customWidth="1"/>
    <col min="5" max="5" width="8.85546875" style="38" customWidth="1"/>
    <col min="6" max="6" width="7.85546875" style="38" customWidth="1"/>
    <col min="7" max="7" width="7.5703125" style="38" customWidth="1"/>
    <col min="8" max="9" width="8.7109375" style="38" customWidth="1"/>
    <col min="10" max="10" width="10.28515625" style="38" customWidth="1"/>
    <col min="11" max="11" width="15.28515625" style="38" customWidth="1"/>
    <col min="12" max="16384" width="9.140625" style="38"/>
  </cols>
  <sheetData>
    <row r="1" spans="1:11" s="1579" customFormat="1">
      <c r="A1" s="1656" t="s">
        <v>120</v>
      </c>
      <c r="B1" s="1657" t="s">
        <v>2262</v>
      </c>
    </row>
    <row r="2" spans="1:11" s="1579" customFormat="1" ht="14.25" customHeight="1">
      <c r="A2" s="1656" t="s">
        <v>1994</v>
      </c>
      <c r="B2" s="1659" t="s">
        <v>2263</v>
      </c>
    </row>
    <row r="3" spans="1:11" s="1579" customFormat="1">
      <c r="A3" s="1656" t="s">
        <v>108</v>
      </c>
      <c r="B3" s="1659" t="s">
        <v>109</v>
      </c>
    </row>
    <row r="4" spans="1:11" s="1579" customFormat="1">
      <c r="A4" s="1656" t="s">
        <v>110</v>
      </c>
      <c r="B4" s="1659" t="s">
        <v>4</v>
      </c>
    </row>
    <row r="5" spans="1:11" s="1579" customFormat="1">
      <c r="A5" s="1656" t="s">
        <v>111</v>
      </c>
      <c r="B5" s="1659" t="s">
        <v>1997</v>
      </c>
    </row>
    <row r="6" spans="1:11" ht="15.75" thickBot="1"/>
    <row r="7" spans="1:11" s="1663" customFormat="1" ht="12.75" customHeight="1">
      <c r="A7" s="1660"/>
      <c r="B7" s="1661" t="s">
        <v>2171</v>
      </c>
      <c r="C7" s="1661"/>
      <c r="D7" s="1661"/>
      <c r="E7" s="1662"/>
      <c r="F7" s="1661"/>
      <c r="G7" s="1661"/>
      <c r="H7" s="1661"/>
      <c r="I7" s="1661" t="s">
        <v>2173</v>
      </c>
      <c r="J7" s="1661"/>
      <c r="K7" s="4627" t="s">
        <v>2001</v>
      </c>
    </row>
    <row r="8" spans="1:11" s="1663" customFormat="1" ht="20.25" customHeight="1" thickBot="1">
      <c r="A8" s="1647" t="s">
        <v>2224</v>
      </c>
      <c r="B8" s="1664" t="s">
        <v>2174</v>
      </c>
      <c r="C8" s="1664" t="s">
        <v>2175</v>
      </c>
      <c r="D8" s="1664" t="s">
        <v>2176</v>
      </c>
      <c r="E8" s="1665" t="s">
        <v>2177</v>
      </c>
      <c r="F8" s="1664" t="s">
        <v>2178</v>
      </c>
      <c r="G8" s="1664" t="s">
        <v>2179</v>
      </c>
      <c r="H8" s="1664" t="s">
        <v>2180</v>
      </c>
      <c r="I8" s="1664" t="s">
        <v>2181</v>
      </c>
      <c r="J8" s="1664" t="s">
        <v>2182</v>
      </c>
      <c r="K8" s="4628"/>
    </row>
    <row r="9" spans="1:11" s="1663" customFormat="1" ht="20.25" customHeight="1" thickBot="1">
      <c r="A9" s="1666" t="s">
        <v>2228</v>
      </c>
      <c r="B9" s="1667">
        <f t="shared" ref="B9:K9" si="0">SUM(B10:B22)</f>
        <v>0</v>
      </c>
      <c r="C9" s="1668">
        <f t="shared" si="0"/>
        <v>0</v>
      </c>
      <c r="D9" s="1668">
        <f t="shared" si="0"/>
        <v>0</v>
      </c>
      <c r="E9" s="1669">
        <f t="shared" si="0"/>
        <v>0</v>
      </c>
      <c r="F9" s="1667">
        <f t="shared" si="0"/>
        <v>0</v>
      </c>
      <c r="G9" s="1668">
        <f t="shared" si="0"/>
        <v>0</v>
      </c>
      <c r="H9" s="1668">
        <f t="shared" si="0"/>
        <v>0</v>
      </c>
      <c r="I9" s="1668">
        <f t="shared" si="0"/>
        <v>0</v>
      </c>
      <c r="J9" s="1669">
        <f t="shared" si="0"/>
        <v>0</v>
      </c>
      <c r="K9" s="1651">
        <f t="shared" si="0"/>
        <v>0</v>
      </c>
    </row>
    <row r="10" spans="1:11" s="1663" customFormat="1" ht="12.75">
      <c r="A10" s="1670" t="s">
        <v>2229</v>
      </c>
      <c r="B10" s="1596"/>
      <c r="C10" s="1597"/>
      <c r="D10" s="1597"/>
      <c r="E10" s="1598"/>
      <c r="F10" s="1596"/>
      <c r="G10" s="1597"/>
      <c r="H10" s="1597"/>
      <c r="I10" s="1597"/>
      <c r="J10" s="1598"/>
      <c r="K10" s="1671">
        <f t="shared" ref="K10:K22" si="1">SUM(B10:J10)</f>
        <v>0</v>
      </c>
    </row>
    <row r="11" spans="1:11" s="1663" customFormat="1" ht="12.75">
      <c r="A11" s="1670" t="s">
        <v>2230</v>
      </c>
      <c r="B11" s="1596"/>
      <c r="C11" s="1597"/>
      <c r="D11" s="1597"/>
      <c r="E11" s="1598"/>
      <c r="F11" s="1596"/>
      <c r="G11" s="1597"/>
      <c r="H11" s="1597"/>
      <c r="I11" s="1597"/>
      <c r="J11" s="1598"/>
      <c r="K11" s="1671">
        <f t="shared" si="1"/>
        <v>0</v>
      </c>
    </row>
    <row r="12" spans="1:11" s="1663" customFormat="1" ht="12.75">
      <c r="A12" s="1670" t="s">
        <v>2231</v>
      </c>
      <c r="B12" s="1596"/>
      <c r="C12" s="1597"/>
      <c r="D12" s="1597"/>
      <c r="E12" s="1598"/>
      <c r="F12" s="1596"/>
      <c r="G12" s="1597"/>
      <c r="H12" s="1597"/>
      <c r="I12" s="1597"/>
      <c r="J12" s="1598"/>
      <c r="K12" s="1671">
        <f t="shared" si="1"/>
        <v>0</v>
      </c>
    </row>
    <row r="13" spans="1:11" s="1663" customFormat="1" ht="12.75">
      <c r="A13" s="1670" t="s">
        <v>198</v>
      </c>
      <c r="B13" s="1596"/>
      <c r="C13" s="1597"/>
      <c r="D13" s="1597"/>
      <c r="E13" s="1598"/>
      <c r="F13" s="1596"/>
      <c r="G13" s="1597"/>
      <c r="H13" s="1597"/>
      <c r="I13" s="1597"/>
      <c r="J13" s="1598"/>
      <c r="K13" s="1671">
        <f t="shared" si="1"/>
        <v>0</v>
      </c>
    </row>
    <row r="14" spans="1:11" s="1663" customFormat="1" ht="12.75">
      <c r="A14" s="1670" t="s">
        <v>2232</v>
      </c>
      <c r="B14" s="1596"/>
      <c r="C14" s="1597"/>
      <c r="D14" s="1597"/>
      <c r="E14" s="1598"/>
      <c r="F14" s="1596"/>
      <c r="G14" s="1597"/>
      <c r="H14" s="1597"/>
      <c r="I14" s="1597"/>
      <c r="J14" s="1598"/>
      <c r="K14" s="1671">
        <f t="shared" si="1"/>
        <v>0</v>
      </c>
    </row>
    <row r="15" spans="1:11" s="1663" customFormat="1" ht="12.75">
      <c r="A15" s="1670" t="s">
        <v>2233</v>
      </c>
      <c r="B15" s="1596"/>
      <c r="C15" s="1597"/>
      <c r="D15" s="1597"/>
      <c r="E15" s="1598"/>
      <c r="F15" s="1596"/>
      <c r="G15" s="1597"/>
      <c r="H15" s="1597"/>
      <c r="I15" s="1597"/>
      <c r="J15" s="1598"/>
      <c r="K15" s="1671">
        <f t="shared" si="1"/>
        <v>0</v>
      </c>
    </row>
    <row r="16" spans="1:11" s="1663" customFormat="1" ht="12.75">
      <c r="A16" s="1670" t="s">
        <v>2258</v>
      </c>
      <c r="B16" s="1596"/>
      <c r="C16" s="1597"/>
      <c r="D16" s="1597"/>
      <c r="E16" s="1598"/>
      <c r="F16" s="1596"/>
      <c r="G16" s="1597"/>
      <c r="H16" s="1597"/>
      <c r="I16" s="1597"/>
      <c r="J16" s="1598"/>
      <c r="K16" s="1671">
        <f t="shared" si="1"/>
        <v>0</v>
      </c>
    </row>
    <row r="17" spans="1:11" s="1663" customFormat="1" ht="12.75">
      <c r="A17" s="1670" t="s">
        <v>2259</v>
      </c>
      <c r="B17" s="1596"/>
      <c r="C17" s="1597"/>
      <c r="D17" s="1597"/>
      <c r="E17" s="1598"/>
      <c r="F17" s="1596"/>
      <c r="G17" s="1597"/>
      <c r="H17" s="1597"/>
      <c r="I17" s="1597"/>
      <c r="J17" s="1598"/>
      <c r="K17" s="1671">
        <f t="shared" si="1"/>
        <v>0</v>
      </c>
    </row>
    <row r="18" spans="1:11" s="1663" customFormat="1" ht="12.75">
      <c r="A18" s="1670" t="s">
        <v>2236</v>
      </c>
      <c r="B18" s="1596"/>
      <c r="C18" s="1597"/>
      <c r="D18" s="1597"/>
      <c r="E18" s="1598"/>
      <c r="F18" s="1596"/>
      <c r="G18" s="1597"/>
      <c r="H18" s="1597"/>
      <c r="I18" s="1597"/>
      <c r="J18" s="1598"/>
      <c r="K18" s="1671">
        <f t="shared" si="1"/>
        <v>0</v>
      </c>
    </row>
    <row r="19" spans="1:11" s="1663" customFormat="1" ht="12.75">
      <c r="A19" s="1670" t="s">
        <v>2237</v>
      </c>
      <c r="B19" s="1596"/>
      <c r="C19" s="1597"/>
      <c r="D19" s="1597"/>
      <c r="E19" s="1598"/>
      <c r="F19" s="1596"/>
      <c r="G19" s="1597"/>
      <c r="H19" s="1597"/>
      <c r="I19" s="1597"/>
      <c r="J19" s="1598"/>
      <c r="K19" s="1671">
        <f t="shared" si="1"/>
        <v>0</v>
      </c>
    </row>
    <row r="20" spans="1:11" s="1663" customFormat="1" ht="12.75">
      <c r="A20" s="1670" t="s">
        <v>2238</v>
      </c>
      <c r="B20" s="1596"/>
      <c r="C20" s="1597"/>
      <c r="D20" s="1597"/>
      <c r="E20" s="1598"/>
      <c r="F20" s="1596"/>
      <c r="G20" s="1597"/>
      <c r="H20" s="1597"/>
      <c r="I20" s="1597"/>
      <c r="J20" s="1598"/>
      <c r="K20" s="1671">
        <f t="shared" si="1"/>
        <v>0</v>
      </c>
    </row>
    <row r="21" spans="1:11" s="1663" customFormat="1" ht="12.75">
      <c r="A21" s="1670" t="s">
        <v>2239</v>
      </c>
      <c r="B21" s="1596"/>
      <c r="C21" s="1597"/>
      <c r="D21" s="1597"/>
      <c r="E21" s="1598"/>
      <c r="F21" s="1596"/>
      <c r="G21" s="1597"/>
      <c r="H21" s="1597"/>
      <c r="I21" s="1597"/>
      <c r="J21" s="1598"/>
      <c r="K21" s="1671">
        <f t="shared" si="1"/>
        <v>0</v>
      </c>
    </row>
    <row r="22" spans="1:11" s="1663" customFormat="1" ht="13.5" thickBot="1">
      <c r="A22" s="1670" t="s">
        <v>2240</v>
      </c>
      <c r="B22" s="1596"/>
      <c r="C22" s="1597"/>
      <c r="D22" s="1597"/>
      <c r="E22" s="1598"/>
      <c r="F22" s="1596"/>
      <c r="G22" s="1597"/>
      <c r="H22" s="1597"/>
      <c r="I22" s="1597"/>
      <c r="J22" s="1598"/>
      <c r="K22" s="1671">
        <f t="shared" si="1"/>
        <v>0</v>
      </c>
    </row>
    <row r="23" spans="1:11" s="1663" customFormat="1" ht="18.75" customHeight="1" thickBot="1">
      <c r="A23" s="1672" t="s">
        <v>307</v>
      </c>
      <c r="B23" s="1667">
        <f t="shared" ref="B23:K23" si="2">SUM(B24:B28)</f>
        <v>0</v>
      </c>
      <c r="C23" s="1668">
        <f t="shared" si="2"/>
        <v>0</v>
      </c>
      <c r="D23" s="1668">
        <f t="shared" si="2"/>
        <v>0</v>
      </c>
      <c r="E23" s="1669">
        <f t="shared" si="2"/>
        <v>0</v>
      </c>
      <c r="F23" s="1667">
        <f t="shared" si="2"/>
        <v>0</v>
      </c>
      <c r="G23" s="1668">
        <f t="shared" si="2"/>
        <v>0</v>
      </c>
      <c r="H23" s="1668">
        <f t="shared" si="2"/>
        <v>0</v>
      </c>
      <c r="I23" s="1668">
        <f t="shared" si="2"/>
        <v>0</v>
      </c>
      <c r="J23" s="1669">
        <f t="shared" si="2"/>
        <v>0</v>
      </c>
      <c r="K23" s="1651">
        <f t="shared" si="2"/>
        <v>0</v>
      </c>
    </row>
    <row r="24" spans="1:11" s="1663" customFormat="1" ht="12.75">
      <c r="A24" s="1673" t="s">
        <v>2241</v>
      </c>
      <c r="B24" s="1596"/>
      <c r="C24" s="1597"/>
      <c r="D24" s="1597"/>
      <c r="E24" s="1598"/>
      <c r="F24" s="1596"/>
      <c r="G24" s="1597"/>
      <c r="H24" s="1597"/>
      <c r="I24" s="1597"/>
      <c r="J24" s="1598"/>
      <c r="K24" s="1671">
        <f>SUM(B24:J24)</f>
        <v>0</v>
      </c>
    </row>
    <row r="25" spans="1:11" s="1663" customFormat="1" ht="12.75">
      <c r="A25" s="1673" t="s">
        <v>2242</v>
      </c>
      <c r="B25" s="1596"/>
      <c r="C25" s="1597"/>
      <c r="D25" s="1597"/>
      <c r="E25" s="1598"/>
      <c r="F25" s="1596"/>
      <c r="G25" s="1597"/>
      <c r="H25" s="1597"/>
      <c r="I25" s="1597"/>
      <c r="J25" s="1598"/>
      <c r="K25" s="1671">
        <f>SUM(B25:J25)</f>
        <v>0</v>
      </c>
    </row>
    <row r="26" spans="1:11" s="1663" customFormat="1" ht="12.75">
      <c r="A26" s="1673" t="s">
        <v>1804</v>
      </c>
      <c r="B26" s="1596"/>
      <c r="C26" s="1597"/>
      <c r="D26" s="1597"/>
      <c r="E26" s="1598"/>
      <c r="F26" s="1596"/>
      <c r="G26" s="1597"/>
      <c r="H26" s="1597"/>
      <c r="I26" s="1597"/>
      <c r="J26" s="1598"/>
      <c r="K26" s="1671">
        <f>SUM(B26:J26)</f>
        <v>0</v>
      </c>
    </row>
    <row r="27" spans="1:11" s="1663" customFormat="1" ht="12.75">
      <c r="A27" s="1673" t="s">
        <v>2243</v>
      </c>
      <c r="B27" s="1596"/>
      <c r="C27" s="1597"/>
      <c r="D27" s="1597"/>
      <c r="E27" s="1598"/>
      <c r="F27" s="1596"/>
      <c r="G27" s="1597"/>
      <c r="H27" s="1597"/>
      <c r="I27" s="1597"/>
      <c r="J27" s="1598"/>
      <c r="K27" s="1671">
        <f>SUM(B27:J27)</f>
        <v>0</v>
      </c>
    </row>
    <row r="28" spans="1:11" s="1663" customFormat="1" ht="13.5" thickBot="1">
      <c r="A28" s="1673" t="s">
        <v>2244</v>
      </c>
      <c r="B28" s="1596"/>
      <c r="C28" s="1597"/>
      <c r="D28" s="1597"/>
      <c r="E28" s="1598"/>
      <c r="F28" s="1596"/>
      <c r="G28" s="1597"/>
      <c r="H28" s="1597"/>
      <c r="I28" s="1597"/>
      <c r="J28" s="1598"/>
      <c r="K28" s="1671">
        <f>SUM(B28:J28)</f>
        <v>0</v>
      </c>
    </row>
    <row r="29" spans="1:11" s="1663" customFormat="1" ht="21" customHeight="1" thickBot="1">
      <c r="A29" s="1672" t="s">
        <v>2084</v>
      </c>
      <c r="B29" s="1667">
        <f t="shared" ref="B29:K29" si="3">SUM(B30:B34)</f>
        <v>0</v>
      </c>
      <c r="C29" s="1668">
        <f t="shared" si="3"/>
        <v>0</v>
      </c>
      <c r="D29" s="1668">
        <f t="shared" si="3"/>
        <v>0</v>
      </c>
      <c r="E29" s="1669">
        <f t="shared" si="3"/>
        <v>0</v>
      </c>
      <c r="F29" s="1667">
        <f t="shared" si="3"/>
        <v>0</v>
      </c>
      <c r="G29" s="1668">
        <f t="shared" si="3"/>
        <v>0</v>
      </c>
      <c r="H29" s="1668">
        <f t="shared" si="3"/>
        <v>0</v>
      </c>
      <c r="I29" s="1668">
        <f t="shared" si="3"/>
        <v>0</v>
      </c>
      <c r="J29" s="1669">
        <f t="shared" si="3"/>
        <v>0</v>
      </c>
      <c r="K29" s="1651">
        <f t="shared" si="3"/>
        <v>0</v>
      </c>
    </row>
    <row r="30" spans="1:11" s="1663" customFormat="1" ht="12.75">
      <c r="A30" s="1670" t="s">
        <v>2241</v>
      </c>
      <c r="B30" s="1596"/>
      <c r="C30" s="1597"/>
      <c r="D30" s="1597"/>
      <c r="E30" s="1598"/>
      <c r="F30" s="1596"/>
      <c r="G30" s="1597"/>
      <c r="H30" s="1597"/>
      <c r="I30" s="1597"/>
      <c r="J30" s="1598"/>
      <c r="K30" s="1649">
        <f>SUM(B30:J30)</f>
        <v>0</v>
      </c>
    </row>
    <row r="31" spans="1:11" s="1663" customFormat="1" ht="12.75">
      <c r="A31" s="1670" t="s">
        <v>2242</v>
      </c>
      <c r="B31" s="1674"/>
      <c r="C31" s="1599"/>
      <c r="D31" s="1599"/>
      <c r="E31" s="1675"/>
      <c r="F31" s="1674"/>
      <c r="G31" s="1599"/>
      <c r="H31" s="1599"/>
      <c r="I31" s="1599"/>
      <c r="J31" s="1675"/>
      <c r="K31" s="1649">
        <f>SUM(B31:J31)</f>
        <v>0</v>
      </c>
    </row>
    <row r="32" spans="1:11" s="1663" customFormat="1" ht="12.75">
      <c r="A32" s="1670" t="s">
        <v>1804</v>
      </c>
      <c r="B32" s="1596"/>
      <c r="C32" s="1597"/>
      <c r="D32" s="1597"/>
      <c r="E32" s="1598"/>
      <c r="F32" s="1596"/>
      <c r="G32" s="1597"/>
      <c r="H32" s="1597"/>
      <c r="I32" s="1597"/>
      <c r="J32" s="1598"/>
      <c r="K32" s="1649">
        <f>SUM(B32:J32)</f>
        <v>0</v>
      </c>
    </row>
    <row r="33" spans="1:11" s="1663" customFormat="1" ht="12.75">
      <c r="A33" s="1670" t="s">
        <v>2245</v>
      </c>
      <c r="B33" s="1596"/>
      <c r="C33" s="1597"/>
      <c r="D33" s="1597"/>
      <c r="E33" s="1598"/>
      <c r="F33" s="1596"/>
      <c r="G33" s="1597"/>
      <c r="H33" s="1597"/>
      <c r="I33" s="1597"/>
      <c r="J33" s="1598"/>
      <c r="K33" s="1649">
        <f>SUM(B33:J33)</f>
        <v>0</v>
      </c>
    </row>
    <row r="34" spans="1:11" s="1663" customFormat="1" ht="13.5" thickBot="1">
      <c r="A34" s="1670" t="s">
        <v>2246</v>
      </c>
      <c r="B34" s="1596"/>
      <c r="C34" s="1597"/>
      <c r="D34" s="1597"/>
      <c r="E34" s="1598"/>
      <c r="F34" s="1596"/>
      <c r="G34" s="1597"/>
      <c r="H34" s="1597"/>
      <c r="I34" s="1597"/>
      <c r="J34" s="1598"/>
      <c r="K34" s="1649">
        <f>SUM(B34:J34)</f>
        <v>0</v>
      </c>
    </row>
    <row r="35" spans="1:11" s="1663" customFormat="1" ht="24.75" customHeight="1" thickBot="1">
      <c r="A35" s="1672" t="s">
        <v>2247</v>
      </c>
      <c r="B35" s="1667">
        <f t="shared" ref="B35:K35" si="4">SUM(B36:B38)</f>
        <v>0</v>
      </c>
      <c r="C35" s="1668">
        <f t="shared" si="4"/>
        <v>0</v>
      </c>
      <c r="D35" s="1668">
        <f t="shared" si="4"/>
        <v>0</v>
      </c>
      <c r="E35" s="1669">
        <f t="shared" si="4"/>
        <v>0</v>
      </c>
      <c r="F35" s="1667">
        <f t="shared" si="4"/>
        <v>0</v>
      </c>
      <c r="G35" s="1668">
        <f t="shared" si="4"/>
        <v>0</v>
      </c>
      <c r="H35" s="1668">
        <f t="shared" si="4"/>
        <v>0</v>
      </c>
      <c r="I35" s="1668">
        <f t="shared" si="4"/>
        <v>0</v>
      </c>
      <c r="J35" s="1669">
        <f t="shared" si="4"/>
        <v>0</v>
      </c>
      <c r="K35" s="1651">
        <f t="shared" si="4"/>
        <v>0</v>
      </c>
    </row>
    <row r="36" spans="1:11" s="1663" customFormat="1" ht="20.25" customHeight="1">
      <c r="A36" s="1670" t="s">
        <v>2248</v>
      </c>
      <c r="B36" s="1596"/>
      <c r="C36" s="1597"/>
      <c r="D36" s="1597"/>
      <c r="E36" s="1598"/>
      <c r="F36" s="1596"/>
      <c r="G36" s="1597"/>
      <c r="H36" s="1597"/>
      <c r="I36" s="1597"/>
      <c r="J36" s="1598"/>
      <c r="K36" s="1648">
        <f>SUM(B36:J36)</f>
        <v>0</v>
      </c>
    </row>
    <row r="37" spans="1:11" s="1663" customFormat="1" ht="21" customHeight="1">
      <c r="A37" s="1670" t="s">
        <v>2249</v>
      </c>
      <c r="B37" s="1596"/>
      <c r="C37" s="1597"/>
      <c r="D37" s="1597"/>
      <c r="E37" s="1598"/>
      <c r="F37" s="1596"/>
      <c r="G37" s="1597"/>
      <c r="H37" s="1597"/>
      <c r="I37" s="1597"/>
      <c r="J37" s="1598"/>
      <c r="K37" s="1649">
        <f>SUM(B37:J37)</f>
        <v>0</v>
      </c>
    </row>
    <row r="38" spans="1:11" s="1663" customFormat="1" ht="18" customHeight="1" thickBot="1">
      <c r="A38" s="1670" t="s">
        <v>729</v>
      </c>
      <c r="B38" s="1596"/>
      <c r="C38" s="1597"/>
      <c r="D38" s="1597"/>
      <c r="E38" s="1598"/>
      <c r="F38" s="1596"/>
      <c r="G38" s="1597"/>
      <c r="H38" s="1597"/>
      <c r="I38" s="1597"/>
      <c r="J38" s="1598"/>
      <c r="K38" s="1649">
        <f>SUM(B38:J38)</f>
        <v>0</v>
      </c>
    </row>
    <row r="39" spans="1:11" s="1663" customFormat="1" ht="19.5" customHeight="1" thickBot="1">
      <c r="A39" s="1676" t="s">
        <v>2250</v>
      </c>
      <c r="B39" s="1677"/>
      <c r="C39" s="1678"/>
      <c r="D39" s="1678"/>
      <c r="E39" s="1679"/>
      <c r="F39" s="1677"/>
      <c r="G39" s="1678"/>
      <c r="H39" s="1678"/>
      <c r="I39" s="1678"/>
      <c r="J39" s="1679"/>
      <c r="K39" s="1651">
        <f t="shared" ref="K39:K40" si="5">SUM(B39:J39)</f>
        <v>0</v>
      </c>
    </row>
    <row r="40" spans="1:11" s="1663" customFormat="1" ht="22.5" customHeight="1" thickBot="1">
      <c r="A40" s="1676" t="s">
        <v>2251</v>
      </c>
      <c r="B40" s="1677"/>
      <c r="C40" s="1678"/>
      <c r="D40" s="1678"/>
      <c r="E40" s="1679"/>
      <c r="F40" s="1677"/>
      <c r="G40" s="1678"/>
      <c r="H40" s="1678"/>
      <c r="I40" s="1678"/>
      <c r="J40" s="1679"/>
      <c r="K40" s="1650">
        <f t="shared" si="5"/>
        <v>0</v>
      </c>
    </row>
    <row r="41" spans="1:11" s="1579" customFormat="1" ht="18.75" customHeight="1">
      <c r="A41" s="1680" t="s">
        <v>2252</v>
      </c>
      <c r="B41" s="1681">
        <f t="shared" ref="B41:K41" si="6">+B40+B39+B35+B29+B23+B9</f>
        <v>0</v>
      </c>
      <c r="C41" s="1682">
        <f t="shared" si="6"/>
        <v>0</v>
      </c>
      <c r="D41" s="1682">
        <f t="shared" si="6"/>
        <v>0</v>
      </c>
      <c r="E41" s="1683">
        <f t="shared" si="6"/>
        <v>0</v>
      </c>
      <c r="F41" s="1681">
        <f t="shared" si="6"/>
        <v>0</v>
      </c>
      <c r="G41" s="1682">
        <f t="shared" si="6"/>
        <v>0</v>
      </c>
      <c r="H41" s="1682">
        <f t="shared" si="6"/>
        <v>0</v>
      </c>
      <c r="I41" s="1682">
        <f t="shared" si="6"/>
        <v>0</v>
      </c>
      <c r="J41" s="1683">
        <f t="shared" si="6"/>
        <v>0</v>
      </c>
      <c r="K41" s="1684">
        <f t="shared" si="6"/>
        <v>0</v>
      </c>
    </row>
    <row r="42" spans="1:11" s="1579" customFormat="1" ht="21" customHeight="1">
      <c r="A42" s="1685" t="s">
        <v>2253</v>
      </c>
      <c r="B42" s="1686">
        <f t="shared" ref="B42:K42" si="7">SUM(B43:B44)</f>
        <v>0</v>
      </c>
      <c r="C42" s="1687">
        <f t="shared" si="7"/>
        <v>0</v>
      </c>
      <c r="D42" s="1687">
        <f t="shared" si="7"/>
        <v>0</v>
      </c>
      <c r="E42" s="1688">
        <f t="shared" si="7"/>
        <v>0</v>
      </c>
      <c r="F42" s="1686">
        <f t="shared" si="7"/>
        <v>0</v>
      </c>
      <c r="G42" s="1687">
        <f t="shared" si="7"/>
        <v>0</v>
      </c>
      <c r="H42" s="1687">
        <f t="shared" si="7"/>
        <v>0</v>
      </c>
      <c r="I42" s="1687">
        <f t="shared" si="7"/>
        <v>0</v>
      </c>
      <c r="J42" s="1688">
        <f t="shared" si="7"/>
        <v>0</v>
      </c>
      <c r="K42" s="1689">
        <f t="shared" si="7"/>
        <v>0</v>
      </c>
    </row>
    <row r="43" spans="1:11" s="1579" customFormat="1" ht="29.25" customHeight="1">
      <c r="A43" s="1690" t="s">
        <v>2254</v>
      </c>
      <c r="B43" s="1691"/>
      <c r="C43" s="1692"/>
      <c r="D43" s="1692"/>
      <c r="E43" s="1693"/>
      <c r="F43" s="1691"/>
      <c r="G43" s="1692"/>
      <c r="H43" s="1692"/>
      <c r="I43" s="1692"/>
      <c r="J43" s="1693"/>
      <c r="K43" s="1689">
        <f>SUM(B43:J43)</f>
        <v>0</v>
      </c>
    </row>
    <row r="44" spans="1:11" s="1579" customFormat="1" ht="20.25" customHeight="1" thickBot="1">
      <c r="A44" s="1690" t="s">
        <v>2255</v>
      </c>
      <c r="B44" s="1691"/>
      <c r="C44" s="1692"/>
      <c r="D44" s="1692"/>
      <c r="E44" s="1693"/>
      <c r="F44" s="1691"/>
      <c r="G44" s="1692"/>
      <c r="H44" s="1692"/>
      <c r="I44" s="1692"/>
      <c r="J44" s="1693"/>
      <c r="K44" s="1694">
        <f>SUM(B44:J44)</f>
        <v>0</v>
      </c>
    </row>
    <row r="45" spans="1:11" s="1579" customFormat="1" ht="19.5" customHeight="1" thickBot="1">
      <c r="A45" s="1685" t="s">
        <v>2215</v>
      </c>
      <c r="B45" s="1695">
        <f t="shared" ref="B45:K45" si="8">+B42+B41</f>
        <v>0</v>
      </c>
      <c r="C45" s="1696">
        <f t="shared" si="8"/>
        <v>0</v>
      </c>
      <c r="D45" s="1696">
        <f t="shared" si="8"/>
        <v>0</v>
      </c>
      <c r="E45" s="1697">
        <f t="shared" si="8"/>
        <v>0</v>
      </c>
      <c r="F45" s="1695">
        <f t="shared" si="8"/>
        <v>0</v>
      </c>
      <c r="G45" s="1696">
        <f t="shared" si="8"/>
        <v>0</v>
      </c>
      <c r="H45" s="1696">
        <f t="shared" si="8"/>
        <v>0</v>
      </c>
      <c r="I45" s="1696">
        <f t="shared" si="8"/>
        <v>0</v>
      </c>
      <c r="J45" s="1697">
        <f t="shared" si="8"/>
        <v>0</v>
      </c>
      <c r="K45" s="1607">
        <f t="shared" si="8"/>
        <v>0</v>
      </c>
    </row>
  </sheetData>
  <mergeCells count="1">
    <mergeCell ref="K7:K8"/>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showGridLines="0" zoomScale="80" zoomScaleNormal="80" workbookViewId="0"/>
  </sheetViews>
  <sheetFormatPr defaultRowHeight="15"/>
  <cols>
    <col min="1" max="1" width="60.28515625" style="32" customWidth="1"/>
    <col min="2" max="2" width="18.42578125" style="32" customWidth="1"/>
    <col min="3" max="3" width="9.140625" style="32"/>
    <col min="4" max="4" width="8.28515625" style="32" customWidth="1"/>
    <col min="5" max="5" width="8.85546875" style="32" customWidth="1"/>
    <col min="6" max="6" width="7.85546875" style="32" customWidth="1"/>
    <col min="7" max="7" width="7.5703125" style="32" customWidth="1"/>
    <col min="8" max="9" width="8.7109375" style="32" customWidth="1"/>
    <col min="10" max="10" width="10.28515625" style="32" customWidth="1"/>
    <col min="11" max="11" width="15.28515625" style="32" customWidth="1"/>
    <col min="12" max="15" width="9.140625" style="32"/>
    <col min="16" max="16384" width="9.140625" style="38"/>
  </cols>
  <sheetData>
    <row r="1" spans="1:15" s="1579" customFormat="1">
      <c r="A1" s="1656" t="s">
        <v>120</v>
      </c>
      <c r="B1" s="1698" t="s">
        <v>2264</v>
      </c>
      <c r="C1" s="1699"/>
      <c r="D1" s="1699"/>
      <c r="E1" s="1699"/>
      <c r="F1" s="1699"/>
      <c r="G1" s="1699"/>
      <c r="H1" s="1699"/>
      <c r="I1" s="1699"/>
      <c r="J1" s="1699"/>
      <c r="K1" s="1699"/>
      <c r="L1" s="1699"/>
      <c r="M1" s="1699"/>
      <c r="N1" s="1699"/>
      <c r="O1" s="1699"/>
    </row>
    <row r="2" spans="1:15" s="1579" customFormat="1" ht="14.25" customHeight="1">
      <c r="A2" s="1656" t="s">
        <v>1994</v>
      </c>
      <c r="B2" s="1700" t="s">
        <v>2265</v>
      </c>
      <c r="C2" s="1699"/>
      <c r="D2" s="1699"/>
      <c r="E2" s="1699"/>
      <c r="F2" s="1699"/>
      <c r="G2" s="1699"/>
      <c r="H2" s="1699"/>
      <c r="I2" s="1699"/>
      <c r="J2" s="1699"/>
      <c r="K2" s="1699"/>
      <c r="L2" s="1699"/>
      <c r="M2" s="1699"/>
      <c r="N2" s="1699"/>
      <c r="O2" s="1699"/>
    </row>
    <row r="3" spans="1:15" s="1579" customFormat="1">
      <c r="A3" s="1656" t="s">
        <v>108</v>
      </c>
      <c r="B3" s="1700" t="s">
        <v>109</v>
      </c>
      <c r="C3" s="1699"/>
      <c r="D3" s="1699"/>
      <c r="E3" s="1699"/>
      <c r="F3" s="1699"/>
      <c r="G3" s="1699"/>
      <c r="H3" s="1699"/>
      <c r="I3" s="1699"/>
      <c r="J3" s="1699"/>
      <c r="K3" s="1699"/>
      <c r="L3" s="1699"/>
      <c r="M3" s="1699"/>
      <c r="N3" s="1699"/>
      <c r="O3" s="1699"/>
    </row>
    <row r="4" spans="1:15" s="1579" customFormat="1">
      <c r="A4" s="1656" t="s">
        <v>110</v>
      </c>
      <c r="B4" s="1700" t="s">
        <v>4</v>
      </c>
      <c r="C4" s="1699"/>
      <c r="D4" s="1699"/>
      <c r="E4" s="1699"/>
      <c r="F4" s="1699"/>
      <c r="G4" s="1699"/>
      <c r="H4" s="1699"/>
      <c r="I4" s="1699"/>
      <c r="J4" s="1699"/>
      <c r="K4" s="1699"/>
      <c r="L4" s="1699"/>
      <c r="M4" s="1699"/>
      <c r="N4" s="1699"/>
      <c r="O4" s="1699"/>
    </row>
    <row r="5" spans="1:15" s="1579" customFormat="1">
      <c r="A5" s="1656" t="s">
        <v>111</v>
      </c>
      <c r="B5" s="1700" t="s">
        <v>1997</v>
      </c>
      <c r="C5" s="1699"/>
      <c r="D5" s="1699"/>
      <c r="E5" s="1699"/>
      <c r="F5" s="1699"/>
      <c r="G5" s="1699"/>
      <c r="H5" s="1699"/>
      <c r="I5" s="1699"/>
      <c r="J5" s="1699"/>
      <c r="K5" s="1699"/>
      <c r="L5" s="1699"/>
      <c r="M5" s="1699"/>
      <c r="N5" s="1699"/>
      <c r="O5" s="1699"/>
    </row>
    <row r="6" spans="1:15" ht="15.75" thickBot="1"/>
    <row r="7" spans="1:15" s="1663" customFormat="1" ht="12.75" customHeight="1">
      <c r="A7" s="1660"/>
      <c r="B7" s="1661" t="s">
        <v>2171</v>
      </c>
      <c r="C7" s="1661"/>
      <c r="D7" s="1661"/>
      <c r="E7" s="1662"/>
      <c r="F7" s="1661"/>
      <c r="G7" s="1661"/>
      <c r="H7" s="1661"/>
      <c r="I7" s="1661" t="s">
        <v>2173</v>
      </c>
      <c r="J7" s="1661"/>
      <c r="K7" s="4627" t="s">
        <v>2001</v>
      </c>
    </row>
    <row r="8" spans="1:15" s="1663" customFormat="1" ht="20.25" customHeight="1" thickBot="1">
      <c r="A8" s="1647" t="s">
        <v>2224</v>
      </c>
      <c r="B8" s="1664" t="s">
        <v>2174</v>
      </c>
      <c r="C8" s="1664" t="s">
        <v>2175</v>
      </c>
      <c r="D8" s="1664" t="s">
        <v>2176</v>
      </c>
      <c r="E8" s="1665" t="s">
        <v>2177</v>
      </c>
      <c r="F8" s="1664" t="s">
        <v>2178</v>
      </c>
      <c r="G8" s="1664" t="s">
        <v>2179</v>
      </c>
      <c r="H8" s="1664" t="s">
        <v>2180</v>
      </c>
      <c r="I8" s="1664" t="s">
        <v>2181</v>
      </c>
      <c r="J8" s="1664" t="s">
        <v>2182</v>
      </c>
      <c r="K8" s="4628"/>
    </row>
    <row r="9" spans="1:15" s="1663" customFormat="1" ht="20.25" customHeight="1" thickBot="1">
      <c r="A9" s="1666" t="s">
        <v>2228</v>
      </c>
      <c r="B9" s="1667">
        <f t="shared" ref="B9:K9" si="0">SUM(B10:B22)</f>
        <v>0</v>
      </c>
      <c r="C9" s="1668">
        <f t="shared" si="0"/>
        <v>0</v>
      </c>
      <c r="D9" s="1668">
        <f t="shared" si="0"/>
        <v>0</v>
      </c>
      <c r="E9" s="1669">
        <f t="shared" si="0"/>
        <v>0</v>
      </c>
      <c r="F9" s="1667">
        <f t="shared" si="0"/>
        <v>0</v>
      </c>
      <c r="G9" s="1668">
        <f t="shared" si="0"/>
        <v>0</v>
      </c>
      <c r="H9" s="1668">
        <f t="shared" si="0"/>
        <v>0</v>
      </c>
      <c r="I9" s="1668">
        <f t="shared" si="0"/>
        <v>0</v>
      </c>
      <c r="J9" s="1669">
        <f t="shared" si="0"/>
        <v>0</v>
      </c>
      <c r="K9" s="1651">
        <f t="shared" si="0"/>
        <v>0</v>
      </c>
    </row>
    <row r="10" spans="1:15" s="1663" customFormat="1" ht="12.75">
      <c r="A10" s="1670" t="s">
        <v>2229</v>
      </c>
      <c r="B10" s="1596"/>
      <c r="C10" s="1597"/>
      <c r="D10" s="1597"/>
      <c r="E10" s="1598"/>
      <c r="F10" s="1596"/>
      <c r="G10" s="1597"/>
      <c r="H10" s="1597"/>
      <c r="I10" s="1597"/>
      <c r="J10" s="1598"/>
      <c r="K10" s="1671">
        <f t="shared" ref="K10:K22" si="1">SUM(B10:J10)</f>
        <v>0</v>
      </c>
    </row>
    <row r="11" spans="1:15" s="1663" customFormat="1" ht="12.75">
      <c r="A11" s="1670" t="s">
        <v>2230</v>
      </c>
      <c r="B11" s="1596"/>
      <c r="C11" s="1597"/>
      <c r="D11" s="1597"/>
      <c r="E11" s="1598"/>
      <c r="F11" s="1596"/>
      <c r="G11" s="1597"/>
      <c r="H11" s="1597"/>
      <c r="I11" s="1597"/>
      <c r="J11" s="1598"/>
      <c r="K11" s="1671">
        <f t="shared" si="1"/>
        <v>0</v>
      </c>
    </row>
    <row r="12" spans="1:15" s="1663" customFormat="1" ht="12.75">
      <c r="A12" s="1670" t="s">
        <v>2231</v>
      </c>
      <c r="B12" s="1596"/>
      <c r="C12" s="1597"/>
      <c r="D12" s="1597"/>
      <c r="E12" s="1598"/>
      <c r="F12" s="1596"/>
      <c r="G12" s="1597"/>
      <c r="H12" s="1597"/>
      <c r="I12" s="1597"/>
      <c r="J12" s="1598"/>
      <c r="K12" s="1671">
        <f t="shared" si="1"/>
        <v>0</v>
      </c>
    </row>
    <row r="13" spans="1:15" s="1663" customFormat="1" ht="12.75">
      <c r="A13" s="1670" t="s">
        <v>198</v>
      </c>
      <c r="B13" s="1596"/>
      <c r="C13" s="1597"/>
      <c r="D13" s="1597"/>
      <c r="E13" s="1598"/>
      <c r="F13" s="1596"/>
      <c r="G13" s="1597"/>
      <c r="H13" s="1597"/>
      <c r="I13" s="1597"/>
      <c r="J13" s="1598"/>
      <c r="K13" s="1671">
        <f t="shared" si="1"/>
        <v>0</v>
      </c>
    </row>
    <row r="14" spans="1:15" s="1663" customFormat="1" ht="12.75">
      <c r="A14" s="1670" t="s">
        <v>2232</v>
      </c>
      <c r="B14" s="1596"/>
      <c r="C14" s="1597"/>
      <c r="D14" s="1597"/>
      <c r="E14" s="1598"/>
      <c r="F14" s="1596"/>
      <c r="G14" s="1597"/>
      <c r="H14" s="1597"/>
      <c r="I14" s="1597"/>
      <c r="J14" s="1598"/>
      <c r="K14" s="1671">
        <f t="shared" si="1"/>
        <v>0</v>
      </c>
    </row>
    <row r="15" spans="1:15" s="1663" customFormat="1" ht="12.75">
      <c r="A15" s="1670" t="s">
        <v>2233</v>
      </c>
      <c r="B15" s="1596"/>
      <c r="C15" s="1597"/>
      <c r="D15" s="1597"/>
      <c r="E15" s="1598"/>
      <c r="F15" s="1596"/>
      <c r="G15" s="1597"/>
      <c r="H15" s="1597"/>
      <c r="I15" s="1597"/>
      <c r="J15" s="1598"/>
      <c r="K15" s="1671">
        <f t="shared" si="1"/>
        <v>0</v>
      </c>
    </row>
    <row r="16" spans="1:15" s="1663" customFormat="1" ht="12.75">
      <c r="A16" s="1670" t="s">
        <v>2258</v>
      </c>
      <c r="B16" s="1596"/>
      <c r="C16" s="1597"/>
      <c r="D16" s="1597"/>
      <c r="E16" s="1598"/>
      <c r="F16" s="1596"/>
      <c r="G16" s="1597"/>
      <c r="H16" s="1597"/>
      <c r="I16" s="1597"/>
      <c r="J16" s="1598"/>
      <c r="K16" s="1671">
        <f t="shared" si="1"/>
        <v>0</v>
      </c>
    </row>
    <row r="17" spans="1:11" s="1663" customFormat="1" ht="12.75">
      <c r="A17" s="1670" t="s">
        <v>2259</v>
      </c>
      <c r="B17" s="1596"/>
      <c r="C17" s="1597"/>
      <c r="D17" s="1597"/>
      <c r="E17" s="1598"/>
      <c r="F17" s="1596"/>
      <c r="G17" s="1597"/>
      <c r="H17" s="1597"/>
      <c r="I17" s="1597"/>
      <c r="J17" s="1598"/>
      <c r="K17" s="1671">
        <f t="shared" si="1"/>
        <v>0</v>
      </c>
    </row>
    <row r="18" spans="1:11" s="1663" customFormat="1" ht="12.75">
      <c r="A18" s="1670" t="s">
        <v>2236</v>
      </c>
      <c r="B18" s="1596"/>
      <c r="C18" s="1597"/>
      <c r="D18" s="1597"/>
      <c r="E18" s="1598"/>
      <c r="F18" s="1596"/>
      <c r="G18" s="1597"/>
      <c r="H18" s="1597"/>
      <c r="I18" s="1597"/>
      <c r="J18" s="1598"/>
      <c r="K18" s="1671">
        <f t="shared" si="1"/>
        <v>0</v>
      </c>
    </row>
    <row r="19" spans="1:11" s="1663" customFormat="1" ht="12.75">
      <c r="A19" s="1670" t="s">
        <v>2237</v>
      </c>
      <c r="B19" s="1596"/>
      <c r="C19" s="1597"/>
      <c r="D19" s="1597"/>
      <c r="E19" s="1598"/>
      <c r="F19" s="1596"/>
      <c r="G19" s="1597"/>
      <c r="H19" s="1597"/>
      <c r="I19" s="1597"/>
      <c r="J19" s="1598"/>
      <c r="K19" s="1671">
        <f t="shared" si="1"/>
        <v>0</v>
      </c>
    </row>
    <row r="20" spans="1:11" s="1663" customFormat="1" ht="12.75">
      <c r="A20" s="1670" t="s">
        <v>2238</v>
      </c>
      <c r="B20" s="1596"/>
      <c r="C20" s="1597"/>
      <c r="D20" s="1597"/>
      <c r="E20" s="1598"/>
      <c r="F20" s="1596"/>
      <c r="G20" s="1597"/>
      <c r="H20" s="1597"/>
      <c r="I20" s="1597"/>
      <c r="J20" s="1598"/>
      <c r="K20" s="1671">
        <f t="shared" si="1"/>
        <v>0</v>
      </c>
    </row>
    <row r="21" spans="1:11" s="1663" customFormat="1" ht="12.75">
      <c r="A21" s="1670" t="s">
        <v>2239</v>
      </c>
      <c r="B21" s="1596"/>
      <c r="C21" s="1597"/>
      <c r="D21" s="1597"/>
      <c r="E21" s="1598"/>
      <c r="F21" s="1596"/>
      <c r="G21" s="1597"/>
      <c r="H21" s="1597"/>
      <c r="I21" s="1597"/>
      <c r="J21" s="1598"/>
      <c r="K21" s="1671">
        <f t="shared" si="1"/>
        <v>0</v>
      </c>
    </row>
    <row r="22" spans="1:11" s="1663" customFormat="1" ht="13.5" thickBot="1">
      <c r="A22" s="1670" t="s">
        <v>2240</v>
      </c>
      <c r="B22" s="1596"/>
      <c r="C22" s="1597"/>
      <c r="D22" s="1597"/>
      <c r="E22" s="1598"/>
      <c r="F22" s="1596"/>
      <c r="G22" s="1597"/>
      <c r="H22" s="1597"/>
      <c r="I22" s="1597"/>
      <c r="J22" s="1598"/>
      <c r="K22" s="1671">
        <f t="shared" si="1"/>
        <v>0</v>
      </c>
    </row>
    <row r="23" spans="1:11" s="1663" customFormat="1" ht="18.75" customHeight="1" thickBot="1">
      <c r="A23" s="1672" t="s">
        <v>307</v>
      </c>
      <c r="B23" s="1667">
        <f t="shared" ref="B23:K23" si="2">SUM(B24:B28)</f>
        <v>0</v>
      </c>
      <c r="C23" s="1668">
        <f t="shared" si="2"/>
        <v>0</v>
      </c>
      <c r="D23" s="1668">
        <f t="shared" si="2"/>
        <v>0</v>
      </c>
      <c r="E23" s="1669">
        <f t="shared" si="2"/>
        <v>0</v>
      </c>
      <c r="F23" s="1667">
        <f t="shared" si="2"/>
        <v>0</v>
      </c>
      <c r="G23" s="1668">
        <f t="shared" si="2"/>
        <v>0</v>
      </c>
      <c r="H23" s="1668">
        <f t="shared" si="2"/>
        <v>0</v>
      </c>
      <c r="I23" s="1668">
        <f t="shared" si="2"/>
        <v>0</v>
      </c>
      <c r="J23" s="1669">
        <f t="shared" si="2"/>
        <v>0</v>
      </c>
      <c r="K23" s="1651">
        <f t="shared" si="2"/>
        <v>0</v>
      </c>
    </row>
    <row r="24" spans="1:11" s="1663" customFormat="1" ht="12.75">
      <c r="A24" s="1673" t="s">
        <v>2241</v>
      </c>
      <c r="B24" s="1596"/>
      <c r="C24" s="1597"/>
      <c r="D24" s="1597"/>
      <c r="E24" s="1598"/>
      <c r="F24" s="1596"/>
      <c r="G24" s="1597"/>
      <c r="H24" s="1597"/>
      <c r="I24" s="1597"/>
      <c r="J24" s="1598"/>
      <c r="K24" s="1671">
        <f>SUM(B24:J24)</f>
        <v>0</v>
      </c>
    </row>
    <row r="25" spans="1:11" s="1663" customFormat="1" ht="12.75">
      <c r="A25" s="1673" t="s">
        <v>2242</v>
      </c>
      <c r="B25" s="1596"/>
      <c r="C25" s="1597"/>
      <c r="D25" s="1597"/>
      <c r="E25" s="1598"/>
      <c r="F25" s="1596"/>
      <c r="G25" s="1597"/>
      <c r="H25" s="1597"/>
      <c r="I25" s="1597"/>
      <c r="J25" s="1598"/>
      <c r="K25" s="1671">
        <f>SUM(B25:J25)</f>
        <v>0</v>
      </c>
    </row>
    <row r="26" spans="1:11" s="1663" customFormat="1" ht="12.75">
      <c r="A26" s="1673" t="s">
        <v>1804</v>
      </c>
      <c r="B26" s="1596"/>
      <c r="C26" s="1597"/>
      <c r="D26" s="1597"/>
      <c r="E26" s="1598"/>
      <c r="F26" s="1596"/>
      <c r="G26" s="1597"/>
      <c r="H26" s="1597"/>
      <c r="I26" s="1597"/>
      <c r="J26" s="1598"/>
      <c r="K26" s="1671">
        <f>SUM(B26:J26)</f>
        <v>0</v>
      </c>
    </row>
    <row r="27" spans="1:11" s="1663" customFormat="1" ht="12.75">
      <c r="A27" s="1673" t="s">
        <v>2243</v>
      </c>
      <c r="B27" s="1596"/>
      <c r="C27" s="1597"/>
      <c r="D27" s="1597"/>
      <c r="E27" s="1598"/>
      <c r="F27" s="1596"/>
      <c r="G27" s="1597"/>
      <c r="H27" s="1597"/>
      <c r="I27" s="1597"/>
      <c r="J27" s="1598"/>
      <c r="K27" s="1671">
        <f>SUM(B27:J27)</f>
        <v>0</v>
      </c>
    </row>
    <row r="28" spans="1:11" s="1663" customFormat="1" ht="13.5" thickBot="1">
      <c r="A28" s="1673" t="s">
        <v>2244</v>
      </c>
      <c r="B28" s="1596"/>
      <c r="C28" s="1597"/>
      <c r="D28" s="1597"/>
      <c r="E28" s="1598"/>
      <c r="F28" s="1596"/>
      <c r="G28" s="1597"/>
      <c r="H28" s="1597"/>
      <c r="I28" s="1597"/>
      <c r="J28" s="1598"/>
      <c r="K28" s="1671">
        <f>SUM(B28:J28)</f>
        <v>0</v>
      </c>
    </row>
    <row r="29" spans="1:11" s="1663" customFormat="1" ht="21" customHeight="1" thickBot="1">
      <c r="A29" s="1672" t="s">
        <v>2084</v>
      </c>
      <c r="B29" s="1667">
        <f t="shared" ref="B29:K29" si="3">SUM(B30:B34)</f>
        <v>0</v>
      </c>
      <c r="C29" s="1668">
        <f t="shared" si="3"/>
        <v>0</v>
      </c>
      <c r="D29" s="1668">
        <f t="shared" si="3"/>
        <v>0</v>
      </c>
      <c r="E29" s="1669">
        <f t="shared" si="3"/>
        <v>0</v>
      </c>
      <c r="F29" s="1667">
        <f t="shared" si="3"/>
        <v>0</v>
      </c>
      <c r="G29" s="1668">
        <f t="shared" si="3"/>
        <v>0</v>
      </c>
      <c r="H29" s="1668">
        <f t="shared" si="3"/>
        <v>0</v>
      </c>
      <c r="I29" s="1668">
        <f t="shared" si="3"/>
        <v>0</v>
      </c>
      <c r="J29" s="1669">
        <f t="shared" si="3"/>
        <v>0</v>
      </c>
      <c r="K29" s="1651">
        <f t="shared" si="3"/>
        <v>0</v>
      </c>
    </row>
    <row r="30" spans="1:11" s="1663" customFormat="1" ht="12.75">
      <c r="A30" s="1670" t="s">
        <v>2241</v>
      </c>
      <c r="B30" s="1596"/>
      <c r="C30" s="1597"/>
      <c r="D30" s="1597"/>
      <c r="E30" s="1598"/>
      <c r="F30" s="1596"/>
      <c r="G30" s="1597"/>
      <c r="H30" s="1597"/>
      <c r="I30" s="1597"/>
      <c r="J30" s="1598"/>
      <c r="K30" s="1649">
        <f>SUM(B30:J30)</f>
        <v>0</v>
      </c>
    </row>
    <row r="31" spans="1:11" s="1663" customFormat="1" ht="12.75">
      <c r="A31" s="1670" t="s">
        <v>2242</v>
      </c>
      <c r="B31" s="1674"/>
      <c r="C31" s="1599"/>
      <c r="D31" s="1599"/>
      <c r="E31" s="1675"/>
      <c r="F31" s="1674"/>
      <c r="G31" s="1599"/>
      <c r="H31" s="1599"/>
      <c r="I31" s="1599"/>
      <c r="J31" s="1675"/>
      <c r="K31" s="1649">
        <f>SUM(B31:J31)</f>
        <v>0</v>
      </c>
    </row>
    <row r="32" spans="1:11" s="1663" customFormat="1" ht="12.75">
      <c r="A32" s="1670" t="s">
        <v>1804</v>
      </c>
      <c r="B32" s="1596"/>
      <c r="C32" s="1597"/>
      <c r="D32" s="1597"/>
      <c r="E32" s="1598"/>
      <c r="F32" s="1596"/>
      <c r="G32" s="1597"/>
      <c r="H32" s="1597"/>
      <c r="I32" s="1597"/>
      <c r="J32" s="1598"/>
      <c r="K32" s="1649">
        <f>SUM(B32:J32)</f>
        <v>0</v>
      </c>
    </row>
    <row r="33" spans="1:15" s="1663" customFormat="1" ht="12.75">
      <c r="A33" s="1670" t="s">
        <v>2245</v>
      </c>
      <c r="B33" s="1596"/>
      <c r="C33" s="1597"/>
      <c r="D33" s="1597"/>
      <c r="E33" s="1598"/>
      <c r="F33" s="1596"/>
      <c r="G33" s="1597"/>
      <c r="H33" s="1597"/>
      <c r="I33" s="1597"/>
      <c r="J33" s="1598"/>
      <c r="K33" s="1649">
        <f>SUM(B33:J33)</f>
        <v>0</v>
      </c>
    </row>
    <row r="34" spans="1:15" s="1663" customFormat="1" ht="13.5" thickBot="1">
      <c r="A34" s="1670" t="s">
        <v>2246</v>
      </c>
      <c r="B34" s="1596"/>
      <c r="C34" s="1597"/>
      <c r="D34" s="1597"/>
      <c r="E34" s="1598"/>
      <c r="F34" s="1596"/>
      <c r="G34" s="1597"/>
      <c r="H34" s="1597"/>
      <c r="I34" s="1597"/>
      <c r="J34" s="1598"/>
      <c r="K34" s="1649">
        <f>SUM(B34:J34)</f>
        <v>0</v>
      </c>
    </row>
    <row r="35" spans="1:15" s="1663" customFormat="1" ht="24.75" customHeight="1" thickBot="1">
      <c r="A35" s="1672" t="s">
        <v>2247</v>
      </c>
      <c r="B35" s="1667">
        <f t="shared" ref="B35:K35" si="4">SUM(B36:B38)</f>
        <v>0</v>
      </c>
      <c r="C35" s="1668">
        <f t="shared" si="4"/>
        <v>0</v>
      </c>
      <c r="D35" s="1668">
        <f t="shared" si="4"/>
        <v>0</v>
      </c>
      <c r="E35" s="1669">
        <f t="shared" si="4"/>
        <v>0</v>
      </c>
      <c r="F35" s="1667">
        <f t="shared" si="4"/>
        <v>0</v>
      </c>
      <c r="G35" s="1668">
        <f t="shared" si="4"/>
        <v>0</v>
      </c>
      <c r="H35" s="1668">
        <f t="shared" si="4"/>
        <v>0</v>
      </c>
      <c r="I35" s="1668">
        <f t="shared" si="4"/>
        <v>0</v>
      </c>
      <c r="J35" s="1669">
        <f t="shared" si="4"/>
        <v>0</v>
      </c>
      <c r="K35" s="1651">
        <f t="shared" si="4"/>
        <v>0</v>
      </c>
    </row>
    <row r="36" spans="1:15" s="1663" customFormat="1" ht="20.25" customHeight="1">
      <c r="A36" s="1670" t="s">
        <v>2248</v>
      </c>
      <c r="B36" s="1596"/>
      <c r="C36" s="1597"/>
      <c r="D36" s="1597"/>
      <c r="E36" s="1598"/>
      <c r="F36" s="1596"/>
      <c r="G36" s="1597"/>
      <c r="H36" s="1597"/>
      <c r="I36" s="1597"/>
      <c r="J36" s="1598"/>
      <c r="K36" s="1648">
        <f>SUM(B36:J36)</f>
        <v>0</v>
      </c>
    </row>
    <row r="37" spans="1:15" s="1663" customFormat="1" ht="21" customHeight="1">
      <c r="A37" s="1670" t="s">
        <v>2249</v>
      </c>
      <c r="B37" s="1596"/>
      <c r="C37" s="1597"/>
      <c r="D37" s="1597"/>
      <c r="E37" s="1598"/>
      <c r="F37" s="1596"/>
      <c r="G37" s="1597"/>
      <c r="H37" s="1597"/>
      <c r="I37" s="1597"/>
      <c r="J37" s="1598"/>
      <c r="K37" s="1649">
        <f>SUM(B37:J37)</f>
        <v>0</v>
      </c>
    </row>
    <row r="38" spans="1:15" s="1663" customFormat="1" ht="18" customHeight="1" thickBot="1">
      <c r="A38" s="1670" t="s">
        <v>729</v>
      </c>
      <c r="B38" s="1596"/>
      <c r="C38" s="1597"/>
      <c r="D38" s="1597"/>
      <c r="E38" s="1598"/>
      <c r="F38" s="1596"/>
      <c r="G38" s="1597"/>
      <c r="H38" s="1597"/>
      <c r="I38" s="1597"/>
      <c r="J38" s="1598"/>
      <c r="K38" s="1649">
        <f>SUM(B38:J38)</f>
        <v>0</v>
      </c>
    </row>
    <row r="39" spans="1:15" s="1663" customFormat="1" ht="19.5" customHeight="1" thickBot="1">
      <c r="A39" s="1676" t="s">
        <v>2250</v>
      </c>
      <c r="B39" s="1701"/>
      <c r="C39" s="1702"/>
      <c r="D39" s="1702"/>
      <c r="E39" s="1703"/>
      <c r="F39" s="1701"/>
      <c r="G39" s="1702"/>
      <c r="H39" s="1702"/>
      <c r="I39" s="1702"/>
      <c r="J39" s="1703"/>
      <c r="K39" s="1651">
        <f t="shared" ref="K39:K40" si="5">SUM(B39:J39)</f>
        <v>0</v>
      </c>
    </row>
    <row r="40" spans="1:15" s="1663" customFormat="1" ht="22.5" customHeight="1" thickBot="1">
      <c r="A40" s="1676" t="s">
        <v>2251</v>
      </c>
      <c r="B40" s="1701"/>
      <c r="C40" s="1702"/>
      <c r="D40" s="1702"/>
      <c r="E40" s="1703"/>
      <c r="F40" s="1701"/>
      <c r="G40" s="1702"/>
      <c r="H40" s="1702"/>
      <c r="I40" s="1702"/>
      <c r="J40" s="1703"/>
      <c r="K40" s="1650">
        <f t="shared" si="5"/>
        <v>0</v>
      </c>
    </row>
    <row r="41" spans="1:15" s="1579" customFormat="1" ht="18.75" customHeight="1">
      <c r="A41" s="1680" t="s">
        <v>2252</v>
      </c>
      <c r="B41" s="1681">
        <f t="shared" ref="B41:K41" si="6">+B40+B39+B35+B29+B23+B9</f>
        <v>0</v>
      </c>
      <c r="C41" s="1682">
        <f t="shared" si="6"/>
        <v>0</v>
      </c>
      <c r="D41" s="1682">
        <f t="shared" si="6"/>
        <v>0</v>
      </c>
      <c r="E41" s="1683">
        <f t="shared" si="6"/>
        <v>0</v>
      </c>
      <c r="F41" s="1681">
        <f t="shared" si="6"/>
        <v>0</v>
      </c>
      <c r="G41" s="1682">
        <f t="shared" si="6"/>
        <v>0</v>
      </c>
      <c r="H41" s="1682">
        <f t="shared" si="6"/>
        <v>0</v>
      </c>
      <c r="I41" s="1682">
        <f t="shared" si="6"/>
        <v>0</v>
      </c>
      <c r="J41" s="1683">
        <f t="shared" si="6"/>
        <v>0</v>
      </c>
      <c r="K41" s="1684">
        <f t="shared" si="6"/>
        <v>0</v>
      </c>
      <c r="L41" s="1699"/>
      <c r="M41" s="1699"/>
      <c r="N41" s="1699"/>
      <c r="O41" s="1699"/>
    </row>
    <row r="42" spans="1:15" s="1579" customFormat="1" ht="21" customHeight="1">
      <c r="A42" s="1685" t="s">
        <v>2253</v>
      </c>
      <c r="B42" s="1686">
        <f t="shared" ref="B42:K42" si="7">SUM(B43:B44)</f>
        <v>0</v>
      </c>
      <c r="C42" s="1687">
        <f t="shared" si="7"/>
        <v>0</v>
      </c>
      <c r="D42" s="1687">
        <f t="shared" si="7"/>
        <v>0</v>
      </c>
      <c r="E42" s="1688">
        <f t="shared" si="7"/>
        <v>0</v>
      </c>
      <c r="F42" s="1686">
        <f t="shared" si="7"/>
        <v>0</v>
      </c>
      <c r="G42" s="1687">
        <f t="shared" si="7"/>
        <v>0</v>
      </c>
      <c r="H42" s="1687">
        <f t="shared" si="7"/>
        <v>0</v>
      </c>
      <c r="I42" s="1687">
        <f t="shared" si="7"/>
        <v>0</v>
      </c>
      <c r="J42" s="1688">
        <f t="shared" si="7"/>
        <v>0</v>
      </c>
      <c r="K42" s="1689">
        <f t="shared" si="7"/>
        <v>0</v>
      </c>
      <c r="L42" s="1699"/>
      <c r="M42" s="1699"/>
      <c r="N42" s="1699"/>
      <c r="O42" s="1699"/>
    </row>
    <row r="43" spans="1:15" s="1579" customFormat="1" ht="29.25" customHeight="1">
      <c r="A43" s="1690" t="s">
        <v>2254</v>
      </c>
      <c r="B43" s="1691"/>
      <c r="C43" s="1692"/>
      <c r="D43" s="1692"/>
      <c r="E43" s="1693"/>
      <c r="F43" s="1691"/>
      <c r="G43" s="1692"/>
      <c r="H43" s="1692"/>
      <c r="I43" s="1692"/>
      <c r="J43" s="1693"/>
      <c r="K43" s="1689">
        <f>SUM(B43:J43)</f>
        <v>0</v>
      </c>
      <c r="L43" s="1699"/>
      <c r="M43" s="1699"/>
      <c r="N43" s="1699"/>
      <c r="O43" s="1699"/>
    </row>
    <row r="44" spans="1:15" s="1579" customFormat="1" ht="20.25" customHeight="1" thickBot="1">
      <c r="A44" s="1690" t="s">
        <v>2255</v>
      </c>
      <c r="B44" s="1691"/>
      <c r="C44" s="1692"/>
      <c r="D44" s="1692"/>
      <c r="E44" s="1693"/>
      <c r="F44" s="1691"/>
      <c r="G44" s="1692"/>
      <c r="H44" s="1692"/>
      <c r="I44" s="1692"/>
      <c r="J44" s="1693"/>
      <c r="K44" s="1694">
        <f>SUM(B44:J44)</f>
        <v>0</v>
      </c>
      <c r="L44" s="1699"/>
      <c r="M44" s="1699"/>
      <c r="N44" s="1699"/>
      <c r="O44" s="1699"/>
    </row>
    <row r="45" spans="1:15" s="1579" customFormat="1" ht="19.5" customHeight="1" thickBot="1">
      <c r="A45" s="1685" t="s">
        <v>2215</v>
      </c>
      <c r="B45" s="1704">
        <f t="shared" ref="B45:K45" si="8">+B42+B41</f>
        <v>0</v>
      </c>
      <c r="C45" s="1705">
        <f t="shared" si="8"/>
        <v>0</v>
      </c>
      <c r="D45" s="1705">
        <f t="shared" si="8"/>
        <v>0</v>
      </c>
      <c r="E45" s="1706">
        <f t="shared" si="8"/>
        <v>0</v>
      </c>
      <c r="F45" s="1704">
        <f t="shared" si="8"/>
        <v>0</v>
      </c>
      <c r="G45" s="1705">
        <f t="shared" si="8"/>
        <v>0</v>
      </c>
      <c r="H45" s="1705">
        <f t="shared" si="8"/>
        <v>0</v>
      </c>
      <c r="I45" s="1705">
        <f t="shared" si="8"/>
        <v>0</v>
      </c>
      <c r="J45" s="1706">
        <f t="shared" si="8"/>
        <v>0</v>
      </c>
      <c r="K45" s="1651">
        <f t="shared" si="8"/>
        <v>0</v>
      </c>
      <c r="L45" s="1699"/>
      <c r="M45" s="1699"/>
      <c r="N45" s="1699"/>
      <c r="O45" s="1699"/>
    </row>
  </sheetData>
  <mergeCells count="1">
    <mergeCell ref="K7:K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214</vt:i4>
      </vt:variant>
      <vt:variant>
        <vt:lpstr>Named Ranges</vt:lpstr>
      </vt:variant>
      <vt:variant>
        <vt:i4>39</vt:i4>
      </vt:variant>
    </vt:vector>
  </HeadingPairs>
  <TitlesOfParts>
    <vt:vector size="253" baseType="lpstr">
      <vt:lpstr>Contents</vt:lpstr>
      <vt:lpstr>F20_21Pkon</vt:lpstr>
      <vt:lpstr>F20_21Pkon_Valutor</vt:lpstr>
      <vt:lpstr>F33A</vt:lpstr>
      <vt:lpstr>F33B</vt:lpstr>
      <vt:lpstr>F33B1</vt:lpstr>
      <vt:lpstr>F33B3</vt:lpstr>
      <vt:lpstr>F34</vt:lpstr>
      <vt:lpstr>F34.1</vt:lpstr>
      <vt:lpstr>F34.2</vt:lpstr>
      <vt:lpstr>F35</vt:lpstr>
      <vt:lpstr>F35.2</vt:lpstr>
      <vt:lpstr>F36.1</vt:lpstr>
      <vt:lpstr>F36.2</vt:lpstr>
      <vt:lpstr>F8.1</vt:lpstr>
      <vt:lpstr>F8.2</vt:lpstr>
      <vt:lpstr>F8.3</vt:lpstr>
      <vt:lpstr>F8.4</vt:lpstr>
      <vt:lpstr>F31.1</vt:lpstr>
      <vt:lpstr>F35.1</vt:lpstr>
      <vt:lpstr>F1      </vt:lpstr>
      <vt:lpstr>F2      </vt:lpstr>
      <vt:lpstr>F1</vt:lpstr>
      <vt:lpstr>F2</vt:lpstr>
      <vt:lpstr>F3</vt:lpstr>
      <vt:lpstr>F4</vt:lpstr>
      <vt:lpstr>F20_21</vt:lpstr>
      <vt:lpstr>F22</vt:lpstr>
      <vt:lpstr>F22_1</vt:lpstr>
      <vt:lpstr>F23</vt:lpstr>
      <vt:lpstr>F26</vt:lpstr>
      <vt:lpstr>F27</vt:lpstr>
      <vt:lpstr>F28</vt:lpstr>
      <vt:lpstr>F29</vt:lpstr>
      <vt:lpstr>F30</vt:lpstr>
      <vt:lpstr>F30.1</vt:lpstr>
      <vt:lpstr>F30_31_31-1</vt:lpstr>
      <vt:lpstr>F16,16_1,16_2</vt:lpstr>
      <vt:lpstr>F17</vt:lpstr>
      <vt:lpstr>F37</vt:lpstr>
      <vt:lpstr>F37.1</vt:lpstr>
      <vt:lpstr>F37.2</vt:lpstr>
      <vt:lpstr>F37.3</vt:lpstr>
      <vt:lpstr>F37.4</vt:lpstr>
      <vt:lpstr>F37.5</vt:lpstr>
      <vt:lpstr>F37.6</vt:lpstr>
      <vt:lpstr>F37.7</vt:lpstr>
      <vt:lpstr>F44</vt:lpstr>
      <vt:lpstr>F45</vt:lpstr>
      <vt:lpstr>F46.ALL</vt:lpstr>
      <vt:lpstr>F46.USD</vt:lpstr>
      <vt:lpstr>F46.EUR</vt:lpstr>
      <vt:lpstr>F46.GBP</vt:lpstr>
      <vt:lpstr>F46.CHF</vt:lpstr>
      <vt:lpstr>F46.CAD</vt:lpstr>
      <vt:lpstr>F46.SEK</vt:lpstr>
      <vt:lpstr>F46.AUD</vt:lpstr>
      <vt:lpstr>F46.JPY</vt:lpstr>
      <vt:lpstr>F46.DKK</vt:lpstr>
      <vt:lpstr>F46.NOK</vt:lpstr>
      <vt:lpstr>F46.TRY</vt:lpstr>
      <vt:lpstr>F46.XAU</vt:lpstr>
      <vt:lpstr>F46.CNY</vt:lpstr>
      <vt:lpstr>F46.OTHER</vt:lpstr>
      <vt:lpstr>F47.ALL</vt:lpstr>
      <vt:lpstr>F47.USD</vt:lpstr>
      <vt:lpstr>F47.EUR</vt:lpstr>
      <vt:lpstr>F47.GBP</vt:lpstr>
      <vt:lpstr>F47.CHF</vt:lpstr>
      <vt:lpstr>F47.CAD</vt:lpstr>
      <vt:lpstr>F47.SEK</vt:lpstr>
      <vt:lpstr>F47.AUD</vt:lpstr>
      <vt:lpstr>F47.JPY</vt:lpstr>
      <vt:lpstr>F47.DKK</vt:lpstr>
      <vt:lpstr>F47.NOK</vt:lpstr>
      <vt:lpstr>F47.TRY</vt:lpstr>
      <vt:lpstr>F47.XAU</vt:lpstr>
      <vt:lpstr>F47.CNY</vt:lpstr>
      <vt:lpstr>F47.OTHER</vt:lpstr>
      <vt:lpstr>F48</vt:lpstr>
      <vt:lpstr>F61</vt:lpstr>
      <vt:lpstr>F62</vt:lpstr>
      <vt:lpstr>F6.DM</vt:lpstr>
      <vt:lpstr>F9.DM</vt:lpstr>
      <vt:lpstr>F5.DM</vt:lpstr>
      <vt:lpstr>F3.DM</vt:lpstr>
      <vt:lpstr>F100.1</vt:lpstr>
      <vt:lpstr>F61.2</vt:lpstr>
      <vt:lpstr>F60.1</vt:lpstr>
      <vt:lpstr>F37.4 </vt:lpstr>
      <vt:lpstr>F37.5 </vt:lpstr>
      <vt:lpstr>F37.6 </vt:lpstr>
      <vt:lpstr>F37.7 </vt:lpstr>
      <vt:lpstr>F37.9</vt:lpstr>
      <vt:lpstr>F37 </vt:lpstr>
      <vt:lpstr>F37.1 </vt:lpstr>
      <vt:lpstr>F37.2 </vt:lpstr>
      <vt:lpstr>F37.3 </vt:lpstr>
      <vt:lpstr>F37.8</vt:lpstr>
      <vt:lpstr>F1 </vt:lpstr>
      <vt:lpstr>F7.DM</vt:lpstr>
      <vt:lpstr>F10.DM</vt:lpstr>
      <vt:lpstr>F11.DM</vt:lpstr>
      <vt:lpstr>F12.DM</vt:lpstr>
      <vt:lpstr>MKR_SA_TDI</vt:lpstr>
      <vt:lpstr>MKR_SA_EQU</vt:lpstr>
      <vt:lpstr>F49</vt:lpstr>
      <vt:lpstr>F50</vt:lpstr>
      <vt:lpstr>F6.1</vt:lpstr>
      <vt:lpstr>F13.DM</vt:lpstr>
      <vt:lpstr>F14.DM</vt:lpstr>
      <vt:lpstr>CAR</vt:lpstr>
      <vt:lpstr>CR_SA_(1)</vt:lpstr>
      <vt:lpstr>CR_SA_(2)</vt:lpstr>
      <vt:lpstr>CR_SA_(3)</vt:lpstr>
      <vt:lpstr>CR_SA_(4)</vt:lpstr>
      <vt:lpstr>CR_SA_(5)</vt:lpstr>
      <vt:lpstr>CR_SA_(6)</vt:lpstr>
      <vt:lpstr>CR_SA_(7)</vt:lpstr>
      <vt:lpstr>CR_SA_(8)</vt:lpstr>
      <vt:lpstr>CR_SA_(9)</vt:lpstr>
      <vt:lpstr>CR_SA_(10)</vt:lpstr>
      <vt:lpstr>CR_SA_(11)</vt:lpstr>
      <vt:lpstr>CR_SA_(12)</vt:lpstr>
      <vt:lpstr>CR_SA_(13)</vt:lpstr>
      <vt:lpstr>CR_SA_(14)</vt:lpstr>
      <vt:lpstr>CR_SA_(15) </vt:lpstr>
      <vt:lpstr>CR_SA_(16)</vt:lpstr>
      <vt:lpstr>CR_SA_(17)</vt:lpstr>
      <vt:lpstr>CR_SEC_SA</vt:lpstr>
      <vt:lpstr>CR_SEC_ERBA</vt:lpstr>
      <vt:lpstr>MKR_SA_TDI_(usd)</vt:lpstr>
      <vt:lpstr>MKR_SA_TDI_(eur)</vt:lpstr>
      <vt:lpstr>MKR_SA_TDI_(ALL)</vt:lpstr>
      <vt:lpstr>MKR_SA_TDI_(monedha_te_tjera)</vt:lpstr>
      <vt:lpstr>MKR_SA_TDI_(total)</vt:lpstr>
      <vt:lpstr>MKR_SA_EQU (2)</vt:lpstr>
      <vt:lpstr>CR_TB_SETT</vt:lpstr>
      <vt:lpstr>MKR_SA_COM</vt:lpstr>
      <vt:lpstr>MKR_SA_FX</vt:lpstr>
      <vt:lpstr>MKR_SA_SEC</vt:lpstr>
      <vt:lpstr>MKR_SA_CTP</vt:lpstr>
      <vt:lpstr>OPR</vt:lpstr>
      <vt:lpstr>F1 LCR TOTAL</vt:lpstr>
      <vt:lpstr>F1 LCR - CORE FCY</vt:lpstr>
      <vt:lpstr>F1 LCR - ALL</vt:lpstr>
      <vt:lpstr>F1 LCR - EUR</vt:lpstr>
      <vt:lpstr>F1 LCR - USD</vt:lpstr>
      <vt:lpstr>F2 LCR TOTAL</vt:lpstr>
      <vt:lpstr>F2 LCR - CORE FCY</vt:lpstr>
      <vt:lpstr>F2 LCR - ALL</vt:lpstr>
      <vt:lpstr>F2 LCR - EUR</vt:lpstr>
      <vt:lpstr>F2 LCR - USD</vt:lpstr>
      <vt:lpstr>F3 LCR TOTAL</vt:lpstr>
      <vt:lpstr>F3 LCR - CORE FCY</vt:lpstr>
      <vt:lpstr>F3 LCR - ALL</vt:lpstr>
      <vt:lpstr>F3 LCR - EUR</vt:lpstr>
      <vt:lpstr>F3 LCR - USD</vt:lpstr>
      <vt:lpstr>F4 LCR TOTAL</vt:lpstr>
      <vt:lpstr>F4 LCR - CORE FCY</vt:lpstr>
      <vt:lpstr>F4 LCR - ALL</vt:lpstr>
      <vt:lpstr>F4 LCR - EUR</vt:lpstr>
      <vt:lpstr>F4 LCR - USD</vt:lpstr>
      <vt:lpstr>F5 LCR TOTAL</vt:lpstr>
      <vt:lpstr>F5 LCR - CORE FCY</vt:lpstr>
      <vt:lpstr>F5 LCR - ALL</vt:lpstr>
      <vt:lpstr>F5 LCR - EUR</vt:lpstr>
      <vt:lpstr>F5 LCR - USD</vt:lpstr>
      <vt:lpstr>F6 LCR TOTAL</vt:lpstr>
      <vt:lpstr>F6 LCR - ALL</vt:lpstr>
      <vt:lpstr>F6 LCR - EUR</vt:lpstr>
      <vt:lpstr>F6 LCR - USD</vt:lpstr>
      <vt:lpstr>F1  </vt:lpstr>
      <vt:lpstr>F2 </vt:lpstr>
      <vt:lpstr>F3 </vt:lpstr>
      <vt:lpstr>F1_TOT</vt:lpstr>
      <vt:lpstr>F1_ALL</vt:lpstr>
      <vt:lpstr>F1_EUR</vt:lpstr>
      <vt:lpstr>F1_USD</vt:lpstr>
      <vt:lpstr>F1_FC</vt:lpstr>
      <vt:lpstr>F2_TOT</vt:lpstr>
      <vt:lpstr>F2_ALL</vt:lpstr>
      <vt:lpstr>F2_EUR</vt:lpstr>
      <vt:lpstr>F2_USD</vt:lpstr>
      <vt:lpstr>F2_FC</vt:lpstr>
      <vt:lpstr>F3_TOT</vt:lpstr>
      <vt:lpstr>F3_ALL</vt:lpstr>
      <vt:lpstr>F3_EUR</vt:lpstr>
      <vt:lpstr>F3_USD</vt:lpstr>
      <vt:lpstr>F3_FC</vt:lpstr>
      <vt:lpstr>F4_TOT</vt:lpstr>
      <vt:lpstr>F4_ALL</vt:lpstr>
      <vt:lpstr>F4_EUR</vt:lpstr>
      <vt:lpstr>F4_USD</vt:lpstr>
      <vt:lpstr>F4_FC</vt:lpstr>
      <vt:lpstr>F5_TOT</vt:lpstr>
      <vt:lpstr>F5_ALL</vt:lpstr>
      <vt:lpstr>F5_EUR</vt:lpstr>
      <vt:lpstr>F5_USD</vt:lpstr>
      <vt:lpstr>F5_FC</vt:lpstr>
      <vt:lpstr>F1   </vt:lpstr>
      <vt:lpstr>F2  </vt:lpstr>
      <vt:lpstr>F3 (2)</vt:lpstr>
      <vt:lpstr>F4 </vt:lpstr>
      <vt:lpstr>F5</vt:lpstr>
      <vt:lpstr>F6</vt:lpstr>
      <vt:lpstr>F1 (2)</vt:lpstr>
      <vt:lpstr>F1.1</vt:lpstr>
      <vt:lpstr>F2 (2)</vt:lpstr>
      <vt:lpstr>F3 (3)</vt:lpstr>
      <vt:lpstr>F4 (2)</vt:lpstr>
      <vt:lpstr>PPR_Fluks</vt:lpstr>
      <vt:lpstr>PPT_FLUKS</vt:lpstr>
      <vt:lpstr>PPT_INVESTIME</vt:lpstr>
      <vt:lpstr>'CR_SA_(1)'!Print_Area</vt:lpstr>
      <vt:lpstr>'CR_SA_(10)'!Print_Area</vt:lpstr>
      <vt:lpstr>'CR_SA_(11)'!Print_Area</vt:lpstr>
      <vt:lpstr>'CR_SA_(12)'!Print_Area</vt:lpstr>
      <vt:lpstr>'CR_SA_(13)'!Print_Area</vt:lpstr>
      <vt:lpstr>'CR_SA_(14)'!Print_Area</vt:lpstr>
      <vt:lpstr>'CR_SA_(15) '!Print_Area</vt:lpstr>
      <vt:lpstr>'CR_SA_(2)'!Print_Area</vt:lpstr>
      <vt:lpstr>'CR_SA_(3)'!Print_Area</vt:lpstr>
      <vt:lpstr>'CR_SA_(4)'!Print_Area</vt:lpstr>
      <vt:lpstr>'CR_SA_(5)'!Print_Area</vt:lpstr>
      <vt:lpstr>'CR_SA_(6)'!Print_Area</vt:lpstr>
      <vt:lpstr>'CR_SA_(7)'!Print_Area</vt:lpstr>
      <vt:lpstr>'CR_SA_(8)'!Print_Area</vt:lpstr>
      <vt:lpstr>'CR_SA_(9)'!Print_Area</vt:lpstr>
      <vt:lpstr>CR_TB_SETT!Print_Area</vt:lpstr>
      <vt:lpstr>F1_TOT!Print_Area</vt:lpstr>
      <vt:lpstr>F10.DM!Print_Area</vt:lpstr>
      <vt:lpstr>'F2 '!Print_Area</vt:lpstr>
      <vt:lpstr>'F2 LCR TOTAL'!Print_Area</vt:lpstr>
      <vt:lpstr>'F3 '!Print_Area</vt:lpstr>
      <vt:lpstr>'F30_31_31-1'!Print_Area</vt:lpstr>
      <vt:lpstr>'F35'!Print_Area</vt:lpstr>
      <vt:lpstr>F4_TOT!Print_Area</vt:lpstr>
      <vt:lpstr>F8.1!Print_Area</vt:lpstr>
      <vt:lpstr>F8.2!Print_Area</vt:lpstr>
      <vt:lpstr>F8.3!Print_Area</vt:lpstr>
      <vt:lpstr>F8.4!Print_Area</vt:lpstr>
      <vt:lpstr>'MKR_SA_EQU (2)'!Print_Area</vt:lpstr>
      <vt:lpstr>'MKR_SA_TDI_(ALL)'!Print_Area</vt:lpstr>
      <vt:lpstr>'MKR_SA_TDI_(eur)'!Print_Area</vt:lpstr>
      <vt:lpstr>'MKR_SA_TDI_(monedha_te_tjera)'!Print_Area</vt:lpstr>
      <vt:lpstr>'MKR_SA_TDI_(total)'!Print_Area</vt:lpstr>
      <vt:lpstr>'MKR_SA_TDI_(usd)'!Print_Area</vt:lpstr>
      <vt:lpstr>'CR_SA_(1)'!Print_Titles</vt:lpstr>
      <vt:lpstr>F1_TOT!Print_Titles</vt:lpstr>
      <vt:lpstr>'F2 '!Print_Titles</vt:lpstr>
      <vt:lpstr>'F2 LCR TOTAL'!Print_Titles</vt:lpstr>
      <vt:lpstr>F3_TOT!Print_Titles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Juljana Babasuli</dc:creator>
  <cp:lastModifiedBy>Aida Guxho</cp:lastModifiedBy>
  <cp:lastPrinted>2015-06-17T06:53:05Z</cp:lastPrinted>
  <dcterms:created xsi:type="dcterms:W3CDTF">2013-01-08T12:48:03Z</dcterms:created>
  <dcterms:modified xsi:type="dcterms:W3CDTF">2025-10-16T07:07:28Z</dcterms:modified>
</cp:coreProperties>
</file>